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ables/table2.xml" ContentType="application/vnd.openxmlformats-officedocument.spreadsheetml.table+xml"/>
  <Override PartName="/xl/worksheets/sheet7.xml" ContentType="application/vnd.openxmlformats-officedocument.spreadsheetml.worksheet+xml"/>
  <Override PartName="/xl/tables/table3.xml" ContentType="application/vnd.openxmlformats-officedocument.spreadsheetml.table+xml"/>
  <Override PartName="/xl/worksheets/sheet8.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使い方" sheetId="1" state="visible" r:id="rId1"/>
    <sheet xmlns:r="http://schemas.openxmlformats.org/officeDocument/2006/relationships" name="SPCダッシュボード" sheetId="2" state="visible" r:id="rId2"/>
    <sheet xmlns:r="http://schemas.openxmlformats.org/officeDocument/2006/relationships" name="データ入力" sheetId="3" state="visible" r:id="rId3"/>
    <sheet xmlns:r="http://schemas.openxmlformats.org/officeDocument/2006/relationships" name="グラフデータ" sheetId="4" state="visible" r:id="rId4"/>
    <sheet xmlns:r="http://schemas.openxmlformats.org/officeDocument/2006/relationships" name="設定" sheetId="5" state="visible" r:id="rId5"/>
    <sheet xmlns:r="http://schemas.openxmlformats.org/officeDocument/2006/relationships" name="業務シナリオ集" sheetId="6" state="visible" r:id="rId6"/>
    <sheet xmlns:r="http://schemas.openxmlformats.org/officeDocument/2006/relationships" name="アクション管理" sheetId="7" state="visible" r:id="rId7"/>
    <sheet xmlns:r="http://schemas.openxmlformats.org/officeDocument/2006/relationships" name="注記と出典" sheetId="8" state="visible" r:id="rId8"/>
  </sheets>
  <definedNames>
    <definedName name="SPC_Dates">'グラフデータ'!$C$2:INDEX('グラフデータ'!$C$2:$C$201,COUNT('グラフデータ'!$A$2:$A$201))</definedName>
    <definedName name="SPC_Xbar">'グラフデータ'!$E$2:INDEX('グラフデータ'!$E$2:$E$201,COUNT('グラフデータ'!$A$2:$A$201))</definedName>
    <definedName name="SPC_Xbar_UCL">'グラフデータ'!$F$2:INDEX('グラフデータ'!$F$2:$F$201,COUNT('グラフデータ'!$A$2:$A$201))</definedName>
    <definedName name="SPC_Xbar_CL">'グラフデータ'!$G$2:INDEX('グラフデータ'!$G$2:$G$201,COUNT('グラフデータ'!$A$2:$A$201))</definedName>
    <definedName name="SPC_Xbar_LCL">'グラフデータ'!$H$2:INDEX('グラフデータ'!$H$2:$H$201,COUNT('グラフデータ'!$A$2:$A$201))</definedName>
    <definedName name="SPC_R">'グラフデータ'!$I$2:INDEX('グラフデータ'!$I$2:$I$201,COUNT('グラフデータ'!$A$2:$A$201))</definedName>
    <definedName name="SPC_R_UCL">'グラフデータ'!$J$2:INDEX('グラフデータ'!$J$2:$J$201,COUNT('グラフデータ'!$A$2:$A$201))</definedName>
    <definedName name="SPC_R_CL">'グラフデータ'!$K$2:INDEX('グラフデータ'!$K$2:$K$201,COUNT('グラフデータ'!$A$2:$A$201))</definedName>
    <definedName name="SPC_R_LCL">'グラフデータ'!$L$2:INDEX('グラフデータ'!$L$2:$L$201,COUNT('グラフデータ'!$A$2:$A$201))</definedName>
    <definedName name="SPC_Cpk">'グラフデータ'!$M$2:INDEX('グラフデータ'!$M$2:$M$201,COUNT('グラフデータ'!$A$2:$A$201))</definedName>
  </definedNames>
</workbook>
</file>

<file path=xl/styles.xml><?xml version="1.0" encoding="utf-8"?>
<styleSheet xmlns="http://schemas.openxmlformats.org/spreadsheetml/2006/main">
  <numFmts count="2">
    <numFmt numFmtId="164" formatCode="yyyy-mm-dd"/>
    <numFmt numFmtId="165" formatCode="0.000"/>
  </numFmts>
  <fonts count="7">
    <font>
      <name val="Carlito"/>
      <sz val="11"/>
    </font>
    <font>
      <name val="Carlito"/>
      <b val="1"/>
      <color rgb="00FFFFFF"/>
      <sz val="16"/>
    </font>
    <font>
      <name val="Carlito"/>
      <b val="1"/>
      <color rgb="00FFFFFF"/>
      <sz val="11"/>
    </font>
    <font>
      <name val="Carlito"/>
      <b val="1"/>
      <sz val="11"/>
    </font>
    <font>
      <name val="Carlito"/>
      <b val="1"/>
      <color rgb="00FFFFFF"/>
      <sz val="18"/>
    </font>
    <font>
      <name val="Carlito"/>
      <i val="1"/>
      <color rgb="00374151"/>
      <sz val="11"/>
    </font>
    <font>
      <name val="Carlito"/>
      <b val="1"/>
      <color rgb="000F172A"/>
      <sz val="18"/>
    </font>
  </fonts>
  <fills count="11">
    <fill>
      <patternFill/>
    </fill>
    <fill>
      <patternFill patternType="gray125"/>
    </fill>
    <fill>
      <patternFill patternType="solid">
        <fgColor rgb="000F172A"/>
      </patternFill>
    </fill>
    <fill>
      <patternFill patternType="solid">
        <fgColor rgb="00DBEAFE"/>
      </patternFill>
    </fill>
    <fill>
      <patternFill patternType="solid">
        <fgColor rgb="00FFFFFF"/>
      </patternFill>
    </fill>
    <fill>
      <patternFill patternType="solid">
        <fgColor rgb="001D4ED8"/>
      </patternFill>
    </fill>
    <fill>
      <patternFill patternType="solid">
        <fgColor rgb="00EEF2FF"/>
      </patternFill>
    </fill>
    <fill>
      <patternFill patternType="solid">
        <fgColor rgb="00FFFBEB"/>
      </patternFill>
    </fill>
    <fill>
      <patternFill patternType="solid">
        <fgColor rgb="00ECFDF5"/>
      </patternFill>
    </fill>
    <fill>
      <patternFill patternType="solid">
        <fgColor rgb="00CCFBF1"/>
      </patternFill>
    </fill>
    <fill>
      <patternFill patternType="solid">
        <fgColor rgb="00F3F4F6"/>
      </patternFill>
    </fill>
  </fills>
  <borders count="2">
    <border/>
    <border/>
  </borders>
  <cellStyleXfs count="1">
    <xf numFmtId="0" fontId="0" fillId="0" borderId="1"/>
  </cellStyleXfs>
  <cellXfs count="156">
    <xf numFmtId="0" fontId="0" fillId="0" borderId="0" pivotButton="0" quotePrefix="0" xfId="0"/>
    <xf numFmtId="0" fontId="0" fillId="0" borderId="1" pivotButton="0" quotePrefix="0" xfId="0"/>
    <xf numFmtId="0" fontId="0" fillId="2" borderId="0" pivotButton="0" quotePrefix="0" xfId="0"/>
    <xf numFmtId="0" fontId="1" fillId="2" borderId="0" pivotButton="0" quotePrefix="0" xfId="0"/>
    <xf numFmtId="0" fontId="1" fillId="2" borderId="0" applyAlignment="1" pivotButton="0" quotePrefix="0" xfId="0">
      <alignment horizontal="center"/>
    </xf>
    <xf numFmtId="0" fontId="0" fillId="2" borderId="1" pivotButton="0" quotePrefix="0" xfId="0"/>
    <xf numFmtId="0" fontId="1" fillId="2" borderId="1" pivotButton="0" quotePrefix="0" xfId="0"/>
    <xf numFmtId="0" fontId="1" fillId="2" borderId="1" applyAlignment="1" pivotButton="0" quotePrefix="0" xfId="0">
      <alignment horizontal="center"/>
    </xf>
    <xf numFmtId="0" fontId="2" fillId="2" borderId="0" pivotButton="0" quotePrefix="0" xfId="0"/>
    <xf numFmtId="0" fontId="2" fillId="2" borderId="0" applyAlignment="1" pivotButton="0" quotePrefix="0" xfId="0">
      <alignment wrapText="1"/>
    </xf>
    <xf numFmtId="0" fontId="2" fillId="2" borderId="0" applyAlignment="1" pivotButton="0" quotePrefix="0" xfId="0">
      <alignment horizontal="center" wrapText="1"/>
    </xf>
    <xf numFmtId="0" fontId="2" fillId="2" borderId="0" applyAlignment="1" pivotButton="0" quotePrefix="0" xfId="0">
      <alignment horizontal="center" vertical="center" wrapText="1"/>
    </xf>
    <xf numFmtId="0" fontId="2" fillId="2" borderId="1" pivotButton="0" quotePrefix="0" xfId="0"/>
    <xf numFmtId="0" fontId="2" fillId="2" borderId="1" applyAlignment="1" pivotButton="0" quotePrefix="0" xfId="0">
      <alignment wrapText="1"/>
    </xf>
    <xf numFmtId="0" fontId="2" fillId="2" borderId="1" applyAlignment="1" pivotButton="0" quotePrefix="0" xfId="0">
      <alignment horizontal="center" wrapText="1"/>
    </xf>
    <xf numFmtId="0" fontId="2" fillId="2" borderId="1" applyAlignment="1" pivotButton="0" quotePrefix="0" xfId="0">
      <alignment horizontal="center" vertical="center" wrapText="1"/>
    </xf>
    <xf numFmtId="0" fontId="0" fillId="3" borderId="0" pivotButton="0" quotePrefix="0" xfId="0"/>
    <xf numFmtId="0" fontId="3" fillId="3" borderId="0" pivotButton="0" quotePrefix="0" xfId="0"/>
    <xf numFmtId="0" fontId="3" fillId="3" borderId="0" applyAlignment="1" pivotButton="0" quotePrefix="0" xfId="0">
      <alignment wrapText="1"/>
    </xf>
    <xf numFmtId="0" fontId="0" fillId="3" borderId="1" pivotButton="0" quotePrefix="0" xfId="0"/>
    <xf numFmtId="0" fontId="3" fillId="3" borderId="1" pivotButton="0" quotePrefix="0" xfId="0"/>
    <xf numFmtId="0" fontId="3" fillId="3" borderId="1" applyAlignment="1" pivotButton="0" quotePrefix="0" xfId="0">
      <alignment wrapText="1"/>
    </xf>
    <xf numFmtId="0" fontId="0" fillId="4" borderId="0" pivotButton="0" quotePrefix="0" xfId="0"/>
    <xf numFmtId="0" fontId="0" fillId="4" borderId="0" applyAlignment="1" pivotButton="0" quotePrefix="0" xfId="0">
      <alignment wrapText="1"/>
    </xf>
    <xf numFmtId="0" fontId="0" fillId="4" borderId="0" applyAlignment="1" pivotButton="0" quotePrefix="0" xfId="0">
      <alignment vertical="center" wrapText="1"/>
    </xf>
    <xf numFmtId="0" fontId="0" fillId="4" borderId="1" pivotButton="0" quotePrefix="0" xfId="0"/>
    <xf numFmtId="0" fontId="0" fillId="4" borderId="1" applyAlignment="1" pivotButton="0" quotePrefix="0" xfId="0">
      <alignment wrapText="1"/>
    </xf>
    <xf numFmtId="0" fontId="0" fillId="4" borderId="1" applyAlignment="1" pivotButton="0" quotePrefix="0" xfId="0">
      <alignment vertical="center" wrapText="1"/>
    </xf>
    <xf numFmtId="164" fontId="0" fillId="4" borderId="0" applyAlignment="1" pivotButton="0" quotePrefix="0" xfId="0">
      <alignment vertical="center" wrapText="1"/>
    </xf>
    <xf numFmtId="164" fontId="0" fillId="4" borderId="1" applyAlignment="1" pivotButton="0" quotePrefix="0" xfId="0">
      <alignment vertical="center" wrapText="1"/>
    </xf>
    <xf numFmtId="165" fontId="0" fillId="0" borderId="0" pivotButton="0" quotePrefix="0" xfId="0"/>
    <xf numFmtId="165" fontId="0" fillId="0" borderId="1" pivotButton="0" quotePrefix="0" xfId="0"/>
    <xf numFmtId="0" fontId="0" fillId="0" borderId="0" applyAlignment="1" pivotButton="0" quotePrefix="0" xfId="0">
      <alignment wrapText="1"/>
    </xf>
    <xf numFmtId="0" fontId="0" fillId="0" borderId="1" applyAlignment="1" pivotButton="0" quotePrefix="0" xfId="0">
      <alignment wrapText="1"/>
    </xf>
    <xf numFmtId="0" fontId="0" fillId="5" borderId="0" pivotButton="0" quotePrefix="0" xfId="0"/>
    <xf numFmtId="0" fontId="2" fillId="5" borderId="0" pivotButton="0" quotePrefix="0" xfId="0"/>
    <xf numFmtId="0" fontId="2" fillId="5" borderId="0" applyAlignment="1" pivotButton="0" quotePrefix="0" xfId="0">
      <alignment wrapText="1"/>
    </xf>
    <xf numFmtId="0" fontId="2" fillId="5" borderId="0" applyAlignment="1" pivotButton="0" quotePrefix="0" xfId="0">
      <alignment horizontal="center" wrapText="1"/>
    </xf>
    <xf numFmtId="0" fontId="2" fillId="5" borderId="0" applyAlignment="1" pivotButton="0" quotePrefix="0" xfId="0">
      <alignment horizontal="center" vertical="center" wrapText="1"/>
    </xf>
    <xf numFmtId="0" fontId="0" fillId="5" borderId="1" pivotButton="0" quotePrefix="0" xfId="0"/>
    <xf numFmtId="0" fontId="2" fillId="5" borderId="1" pivotButton="0" quotePrefix="0" xfId="0"/>
    <xf numFmtId="0" fontId="2" fillId="5" borderId="1" applyAlignment="1" pivotButton="0" quotePrefix="0" xfId="0">
      <alignment wrapText="1"/>
    </xf>
    <xf numFmtId="0" fontId="2" fillId="5" borderId="1" applyAlignment="1" pivotButton="0" quotePrefix="0" xfId="0">
      <alignment horizontal="center" wrapText="1"/>
    </xf>
    <xf numFmtId="0" fontId="2" fillId="5" borderId="1" applyAlignment="1" pivotButton="0" quotePrefix="0" xfId="0">
      <alignment horizontal="center" vertical="center" wrapText="1"/>
    </xf>
    <xf numFmtId="0" fontId="1" fillId="2" borderId="0" applyAlignment="1" pivotButton="0" quotePrefix="0" xfId="0">
      <alignment horizontal="center" wrapText="1"/>
    </xf>
    <xf numFmtId="0" fontId="1" fillId="2" borderId="1" applyAlignment="1" pivotButton="0" quotePrefix="0" xfId="0">
      <alignment horizontal="center" wrapText="1"/>
    </xf>
    <xf numFmtId="165" fontId="0" fillId="0" borderId="0" applyAlignment="1" pivotButton="0" quotePrefix="0" xfId="0">
      <alignment wrapText="1"/>
    </xf>
    <xf numFmtId="165" fontId="0" fillId="0" borderId="1" applyAlignment="1" pivotButton="0" quotePrefix="0" xfId="0">
      <alignment wrapText="1"/>
    </xf>
    <xf numFmtId="0" fontId="0" fillId="6" borderId="0" applyAlignment="1" pivotButton="0" quotePrefix="0" xfId="0">
      <alignment wrapText="1"/>
    </xf>
    <xf numFmtId="0" fontId="0" fillId="6" borderId="0" applyAlignment="1" pivotButton="0" quotePrefix="0" xfId="0">
      <alignment vertical="center" wrapText="1"/>
    </xf>
    <xf numFmtId="0" fontId="0" fillId="6" borderId="1" applyAlignment="1" pivotButton="0" quotePrefix="0" xfId="0">
      <alignment wrapText="1"/>
    </xf>
    <xf numFmtId="0" fontId="0" fillId="6" borderId="1" applyAlignment="1" pivotButton="0" quotePrefix="0" xfId="0">
      <alignment vertical="center" wrapText="1"/>
    </xf>
    <xf numFmtId="0" fontId="0" fillId="7" borderId="0" applyAlignment="1" pivotButton="0" quotePrefix="0" xfId="0">
      <alignment vertical="center" wrapText="1"/>
    </xf>
    <xf numFmtId="0" fontId="0" fillId="7" borderId="1" applyAlignment="1" pivotButton="0" quotePrefix="0" xfId="0">
      <alignment vertical="center" wrapText="1"/>
    </xf>
    <xf numFmtId="0" fontId="0" fillId="8" borderId="0" applyAlignment="1" pivotButton="0" quotePrefix="0" xfId="0">
      <alignment vertical="center" wrapText="1"/>
    </xf>
    <xf numFmtId="0" fontId="0" fillId="8" borderId="1" applyAlignment="1" pivotButton="0" quotePrefix="0" xfId="0">
      <alignment vertical="center" wrapText="1"/>
    </xf>
    <xf numFmtId="165" fontId="0" fillId="7" borderId="0" applyAlignment="1" pivotButton="0" quotePrefix="0" xfId="0">
      <alignment vertical="center" wrapText="1"/>
    </xf>
    <xf numFmtId="165" fontId="0" fillId="8" borderId="0" applyAlignment="1" pivotButton="0" quotePrefix="0" xfId="0">
      <alignment vertical="center" wrapText="1"/>
    </xf>
    <xf numFmtId="165" fontId="0" fillId="6" borderId="0" applyAlignment="1" pivotButton="0" quotePrefix="0" xfId="0">
      <alignment vertical="center" wrapText="1"/>
    </xf>
    <xf numFmtId="165" fontId="0" fillId="7" borderId="1" applyAlignment="1" pivotButton="0" quotePrefix="0" xfId="0">
      <alignment vertical="center" wrapText="1"/>
    </xf>
    <xf numFmtId="165" fontId="0" fillId="8" borderId="1" applyAlignment="1" pivotButton="0" quotePrefix="0" xfId="0">
      <alignment vertical="center" wrapText="1"/>
    </xf>
    <xf numFmtId="165" fontId="0" fillId="6" borderId="1" applyAlignment="1" pivotButton="0" quotePrefix="0" xfId="0">
      <alignment vertical="center" wrapText="1"/>
    </xf>
    <xf numFmtId="2" fontId="0" fillId="6" borderId="0" applyAlignment="1" pivotButton="0" quotePrefix="0" xfId="0">
      <alignment vertical="center" wrapText="1"/>
    </xf>
    <xf numFmtId="2" fontId="0" fillId="6" borderId="1" applyAlignment="1" pivotButton="0" quotePrefix="0" xfId="0">
      <alignment vertical="center" wrapText="1"/>
    </xf>
    <xf numFmtId="0" fontId="0" fillId="6" borderId="0" applyAlignment="1" pivotButton="0" quotePrefix="0" xfId="0">
      <alignment horizontal="center" vertical="center" wrapText="1"/>
    </xf>
    <xf numFmtId="164" fontId="0" fillId="4" borderId="0" applyAlignment="1" pivotButton="0" quotePrefix="0" xfId="0">
      <alignment horizontal="center" vertical="center" wrapText="1"/>
    </xf>
    <xf numFmtId="0" fontId="0" fillId="4" borderId="0" applyAlignment="1" pivotButton="0" quotePrefix="0" xfId="0">
      <alignment horizontal="center" vertical="center" wrapText="1"/>
    </xf>
    <xf numFmtId="165" fontId="0" fillId="7" borderId="0" applyAlignment="1" pivotButton="0" quotePrefix="0" xfId="0">
      <alignment horizontal="center" vertical="center" wrapText="1"/>
    </xf>
    <xf numFmtId="165" fontId="0" fillId="8" borderId="0" applyAlignment="1" pivotButton="0" quotePrefix="0" xfId="0">
      <alignment horizontal="center" vertical="center" wrapText="1"/>
    </xf>
    <xf numFmtId="165" fontId="0" fillId="6" borderId="0" applyAlignment="1" pivotButton="0" quotePrefix="0" xfId="0">
      <alignment horizontal="center" vertical="center" wrapText="1"/>
    </xf>
    <xf numFmtId="2" fontId="0" fillId="6" borderId="0" applyAlignment="1" pivotButton="0" quotePrefix="0" xfId="0">
      <alignment horizontal="center" vertical="center" wrapText="1"/>
    </xf>
    <xf numFmtId="0" fontId="0" fillId="6" borderId="1" applyAlignment="1" pivotButton="0" quotePrefix="0" xfId="0">
      <alignment horizontal="center" vertical="center" wrapText="1"/>
    </xf>
    <xf numFmtId="164" fontId="0" fillId="4" borderId="1" applyAlignment="1" pivotButton="0" quotePrefix="0" xfId="0">
      <alignment horizontal="center" vertical="center" wrapText="1"/>
    </xf>
    <xf numFmtId="0" fontId="0" fillId="4" borderId="1" applyAlignment="1" pivotButton="0" quotePrefix="0" xfId="0">
      <alignment horizontal="center" vertical="center" wrapText="1"/>
    </xf>
    <xf numFmtId="165" fontId="0" fillId="7" borderId="1" applyAlignment="1" pivotButton="0" quotePrefix="0" xfId="0">
      <alignment horizontal="center" vertical="center" wrapText="1"/>
    </xf>
    <xf numFmtId="165" fontId="0" fillId="8" borderId="1" applyAlignment="1" pivotButton="0" quotePrefix="0" xfId="0">
      <alignment horizontal="center" vertical="center" wrapText="1"/>
    </xf>
    <xf numFmtId="165" fontId="0" fillId="6" borderId="1" applyAlignment="1" pivotButton="0" quotePrefix="0" xfId="0">
      <alignment horizontal="center" vertical="center" wrapText="1"/>
    </xf>
    <xf numFmtId="2" fontId="0" fillId="6" borderId="1" applyAlignment="1" pivotButton="0" quotePrefix="0" xfId="0">
      <alignment horizontal="center" vertical="center" wrapText="1"/>
    </xf>
    <xf numFmtId="164" fontId="0" fillId="0" borderId="0" pivotButton="0" quotePrefix="0" xfId="0"/>
    <xf numFmtId="164" fontId="0" fillId="0" borderId="1" pivotButton="0" quotePrefix="0" xfId="0"/>
    <xf numFmtId="0" fontId="4" fillId="2" borderId="0" pivotButton="0" quotePrefix="0" xfId="0"/>
    <xf numFmtId="0" fontId="4" fillId="2" borderId="0" applyAlignment="1" pivotButton="0" quotePrefix="0" xfId="0">
      <alignment horizontal="center"/>
    </xf>
    <xf numFmtId="0" fontId="4" fillId="2" borderId="0" applyAlignment="1" pivotButton="0" quotePrefix="0" xfId="0">
      <alignment horizontal="center" vertical="center"/>
    </xf>
    <xf numFmtId="0" fontId="4" fillId="2" borderId="1" pivotButton="0" quotePrefix="0" xfId="0"/>
    <xf numFmtId="0" fontId="4" fillId="2" borderId="1" applyAlignment="1" pivotButton="0" quotePrefix="0" xfId="0">
      <alignment horizontal="center"/>
    </xf>
    <xf numFmtId="0" fontId="4" fillId="2" borderId="1" applyAlignment="1" pivotButton="0" quotePrefix="0" xfId="0">
      <alignment horizontal="center" vertical="center"/>
    </xf>
    <xf numFmtId="0" fontId="5" fillId="3" borderId="0" pivotButton="0" quotePrefix="0" xfId="0"/>
    <xf numFmtId="0" fontId="5" fillId="3" borderId="0" applyAlignment="1" pivotButton="0" quotePrefix="0" xfId="0">
      <alignment wrapText="1"/>
    </xf>
    <xf numFmtId="0" fontId="5" fillId="3" borderId="0" applyAlignment="1" pivotButton="0" quotePrefix="0" xfId="0">
      <alignment horizontal="center" wrapText="1"/>
    </xf>
    <xf numFmtId="0" fontId="5" fillId="3" borderId="1" pivotButton="0" quotePrefix="0" xfId="0"/>
    <xf numFmtId="0" fontId="5" fillId="3" borderId="1" applyAlignment="1" pivotButton="0" quotePrefix="0" xfId="0">
      <alignment wrapText="1"/>
    </xf>
    <xf numFmtId="0" fontId="5" fillId="3" borderId="1" applyAlignment="1" pivotButton="0" quotePrefix="0" xfId="0">
      <alignment horizontal="center" wrapText="1"/>
    </xf>
    <xf numFmtId="0" fontId="0" fillId="9" borderId="0" pivotButton="0" quotePrefix="0" xfId="0"/>
    <xf numFmtId="0" fontId="3" fillId="9" borderId="0" pivotButton="0" quotePrefix="0" xfId="0"/>
    <xf numFmtId="0" fontId="0" fillId="9" borderId="1" pivotButton="0" quotePrefix="0" xfId="0"/>
    <xf numFmtId="0" fontId="3" fillId="9" borderId="1" pivotButton="0" quotePrefix="0" xfId="0"/>
    <xf numFmtId="0" fontId="0" fillId="7" borderId="0" pivotButton="0" quotePrefix="0" xfId="0"/>
    <xf numFmtId="0" fontId="3" fillId="7" borderId="0" pivotButton="0" quotePrefix="0" xfId="0"/>
    <xf numFmtId="0" fontId="3" fillId="7" borderId="0" applyAlignment="1" pivotButton="0" quotePrefix="0" xfId="0">
      <alignment horizontal="center"/>
    </xf>
    <xf numFmtId="0" fontId="0" fillId="7" borderId="1" pivotButton="0" quotePrefix="0" xfId="0"/>
    <xf numFmtId="0" fontId="3" fillId="7" borderId="1" pivotButton="0" quotePrefix="0" xfId="0"/>
    <xf numFmtId="0" fontId="3" fillId="7" borderId="1" applyAlignment="1" pivotButton="0" quotePrefix="0" xfId="0">
      <alignment horizontal="center"/>
    </xf>
    <xf numFmtId="0" fontId="2" fillId="2" borderId="0" applyAlignment="1" pivotButton="0" quotePrefix="0" xfId="0">
      <alignment horizontal="center"/>
    </xf>
    <xf numFmtId="0" fontId="2" fillId="2" borderId="1" applyAlignment="1" pivotButton="0" quotePrefix="0" xfId="0">
      <alignment horizontal="center"/>
    </xf>
    <xf numFmtId="0" fontId="6" fillId="4" borderId="0" pivotButton="0" quotePrefix="0" xfId="0"/>
    <xf numFmtId="0" fontId="6" fillId="4" borderId="0" applyAlignment="1" pivotButton="0" quotePrefix="0" xfId="0">
      <alignment horizontal="center"/>
    </xf>
    <xf numFmtId="0" fontId="6" fillId="4" borderId="0" applyAlignment="1" pivotButton="0" quotePrefix="0" xfId="0">
      <alignment horizontal="center" vertical="center"/>
    </xf>
    <xf numFmtId="0" fontId="6" fillId="4" borderId="1" pivotButton="0" quotePrefix="0" xfId="0"/>
    <xf numFmtId="0" fontId="6" fillId="4" borderId="1" applyAlignment="1" pivotButton="0" quotePrefix="0" xfId="0">
      <alignment horizontal="center"/>
    </xf>
    <xf numFmtId="0" fontId="6" fillId="4" borderId="1" applyAlignment="1" pivotButton="0" quotePrefix="0" xfId="0">
      <alignment horizontal="center" vertical="center"/>
    </xf>
    <xf numFmtId="2" fontId="6" fillId="4" borderId="0" applyAlignment="1" pivotButton="0" quotePrefix="0" xfId="0">
      <alignment horizontal="center" vertical="center"/>
    </xf>
    <xf numFmtId="2" fontId="6" fillId="4" borderId="1" applyAlignment="1" pivotButton="0" quotePrefix="0" xfId="0">
      <alignment horizontal="center" vertical="center"/>
    </xf>
    <xf numFmtId="0" fontId="0" fillId="10" borderId="0" pivotButton="0" quotePrefix="0" xfId="0"/>
    <xf numFmtId="0" fontId="3" fillId="10" borderId="0" pivotButton="0" quotePrefix="0" xfId="0"/>
    <xf numFmtId="0" fontId="3" fillId="10" borderId="0" applyAlignment="1" pivotButton="0" quotePrefix="0" xfId="0">
      <alignment wrapText="1"/>
    </xf>
    <xf numFmtId="0" fontId="3" fillId="10" borderId="0" applyAlignment="1" pivotButton="0" quotePrefix="0" xfId="0">
      <alignment vertical="center" wrapText="1"/>
    </xf>
    <xf numFmtId="0" fontId="0" fillId="10" borderId="1" pivotButton="0" quotePrefix="0" xfId="0"/>
    <xf numFmtId="0" fontId="3" fillId="10" borderId="1" pivotButton="0" quotePrefix="0" xfId="0"/>
    <xf numFmtId="0" fontId="3" fillId="10" borderId="1" applyAlignment="1" pivotButton="0" quotePrefix="0" xfId="0">
      <alignment wrapText="1"/>
    </xf>
    <xf numFmtId="0" fontId="3" fillId="10" borderId="1" applyAlignment="1" pivotButton="0" quotePrefix="0" xfId="0">
      <alignment vertical="center" wrapText="1"/>
    </xf>
    <xf numFmtId="165" fontId="3" fillId="10" borderId="0" applyAlignment="1" pivotButton="0" quotePrefix="0" xfId="0">
      <alignment vertical="center" wrapText="1"/>
    </xf>
    <xf numFmtId="165" fontId="3" fillId="10" borderId="1" applyAlignment="1" pivotButton="0" quotePrefix="0" xfId="0">
      <alignment vertical="center" wrapText="1"/>
    </xf>
    <xf numFmtId="164" fontId="0" fillId="0" borderId="0" applyAlignment="1" pivotButton="0" quotePrefix="0" xfId="0">
      <alignment wrapText="1"/>
    </xf>
    <xf numFmtId="164" fontId="0" fillId="0" borderId="1" applyAlignment="1" pivotButton="0" quotePrefix="0" xfId="0">
      <alignment wrapText="1"/>
    </xf>
    <xf numFmtId="0" fontId="5" fillId="3" borderId="0" applyAlignment="1" pivotButton="0" quotePrefix="0" xfId="0">
      <alignment vertical="center" wrapText="1"/>
    </xf>
    <xf numFmtId="0" fontId="5" fillId="3" borderId="1" applyAlignment="1" pivotButton="0" quotePrefix="0" xfId="0">
      <alignment vertical="center" wrapText="1"/>
    </xf>
    <xf numFmtId="0" fontId="4" fillId="2" borderId="0" applyAlignment="1" pivotButton="0" quotePrefix="0" xfId="0">
      <alignment horizontal="center" vertical="center" wrapText="1"/>
    </xf>
    <xf numFmtId="0" fontId="3" fillId="9" borderId="0" applyAlignment="1" pivotButton="0" quotePrefix="0" xfId="0">
      <alignment wrapText="1"/>
    </xf>
    <xf numFmtId="0" fontId="3" fillId="7" borderId="0" applyAlignment="1" pivotButton="0" quotePrefix="0" xfId="0">
      <alignment horizontal="center" wrapText="1"/>
    </xf>
    <xf numFmtId="0" fontId="6" fillId="4" borderId="0" applyAlignment="1" pivotButton="0" quotePrefix="0" xfId="0">
      <alignment horizontal="center" vertical="center" wrapText="1"/>
    </xf>
    <xf numFmtId="2" fontId="6" fillId="4" borderId="0" applyAlignment="1" pivotButton="0" quotePrefix="0" xfId="0">
      <alignment horizontal="center" vertical="center" wrapText="1"/>
    </xf>
    <xf numFmtId="0" fontId="4" fillId="2" borderId="1" applyAlignment="1" pivotButton="0" quotePrefix="0" xfId="0">
      <alignment horizontal="center" vertical="center" wrapText="1"/>
    </xf>
    <xf numFmtId="0" fontId="3" fillId="9" borderId="1" applyAlignment="1" pivotButton="0" quotePrefix="0" xfId="0">
      <alignment wrapText="1"/>
    </xf>
    <xf numFmtId="0" fontId="3" fillId="7" borderId="1" applyAlignment="1" pivotButton="0" quotePrefix="0" xfId="0">
      <alignment horizontal="center" wrapText="1"/>
    </xf>
    <xf numFmtId="0" fontId="6" fillId="4" borderId="1" applyAlignment="1" pivotButton="0" quotePrefix="0" xfId="0">
      <alignment horizontal="center" vertical="center" wrapText="1"/>
    </xf>
    <xf numFmtId="2" fontId="6" fillId="4" borderId="1" applyAlignment="1" pivotButton="0" quotePrefix="0" xfId="0">
      <alignment horizontal="center" vertical="center" wrapText="1"/>
    </xf>
    <xf numFmtId="0" fontId="3" fillId="3" borderId="0" applyAlignment="1" pivotButton="0" quotePrefix="0" xfId="0">
      <alignment horizontal="center"/>
    </xf>
    <xf numFmtId="0" fontId="3" fillId="3" borderId="0" applyAlignment="1" pivotButton="0" quotePrefix="0" xfId="0">
      <alignment horizontal="center" vertical="center"/>
    </xf>
    <xf numFmtId="0" fontId="3" fillId="3" borderId="1" applyAlignment="1" pivotButton="0" quotePrefix="0" xfId="0">
      <alignment horizontal="center"/>
    </xf>
    <xf numFmtId="0" fontId="3" fillId="3" borderId="1" applyAlignment="1" pivotButton="0" quotePrefix="0" xfId="0">
      <alignment horizontal="center" vertical="center"/>
    </xf>
    <xf numFmtId="0" fontId="0" fillId="0" borderId="0" applyAlignment="1" pivotButton="0" quotePrefix="0" xfId="0">
      <alignment horizontal="center"/>
    </xf>
    <xf numFmtId="0" fontId="0" fillId="0" borderId="1" applyAlignment="1" pivotButton="0" quotePrefix="0" xfId="0">
      <alignment horizontal="center"/>
    </xf>
    <xf numFmtId="0" fontId="0" fillId="0" borderId="0" applyAlignment="1" pivotButton="0" quotePrefix="0" xfId="0">
      <alignment horizontal="center" wrapText="1"/>
    </xf>
    <xf numFmtId="0" fontId="0" fillId="0" borderId="1" applyAlignment="1" pivotButton="0" quotePrefix="0" xfId="0">
      <alignment horizontal="center" wrapText="1"/>
    </xf>
    <xf numFmtId="0" fontId="0" fillId="6" borderId="0" pivotButton="0" quotePrefix="0" xfId="0"/>
    <xf numFmtId="0" fontId="0" fillId="6" borderId="1" pivotButton="0" quotePrefix="0" xfId="0"/>
    <xf numFmtId="2" fontId="6" fillId="4" borderId="1" applyAlignment="1" pivotButton="0" quotePrefix="0" xfId="0">
      <alignment horizontal="center" vertical="center" wrapText="1"/>
    </xf>
    <xf numFmtId="165" fontId="3" fillId="10" borderId="0" applyAlignment="1" pivotButton="0" quotePrefix="0" xfId="0">
      <alignment vertical="center" wrapText="1"/>
    </xf>
    <xf numFmtId="164" fontId="0" fillId="0" borderId="0" applyAlignment="1" pivotButton="0" quotePrefix="0" xfId="0">
      <alignment wrapText="1"/>
    </xf>
    <xf numFmtId="165" fontId="0" fillId="0" borderId="0" applyAlignment="1" pivotButton="0" quotePrefix="0" xfId="0">
      <alignment wrapText="1"/>
    </xf>
    <xf numFmtId="164" fontId="0" fillId="4" borderId="0" applyAlignment="1" pivotButton="0" quotePrefix="0" xfId="0">
      <alignment horizontal="center" vertical="center" wrapText="1"/>
    </xf>
    <xf numFmtId="165" fontId="0" fillId="7" borderId="0" applyAlignment="1" pivotButton="0" quotePrefix="0" xfId="0">
      <alignment horizontal="center" vertical="center" wrapText="1"/>
    </xf>
    <xf numFmtId="165" fontId="0" fillId="8" borderId="0" applyAlignment="1" pivotButton="0" quotePrefix="0" xfId="0">
      <alignment horizontal="center" vertical="center" wrapText="1"/>
    </xf>
    <xf numFmtId="165" fontId="0" fillId="6" borderId="0" applyAlignment="1" pivotButton="0" quotePrefix="0" xfId="0">
      <alignment horizontal="center" vertical="center" wrapText="1"/>
    </xf>
    <xf numFmtId="2" fontId="0" fillId="6" borderId="0" applyAlignment="1" pivotButton="0" quotePrefix="0" xfId="0">
      <alignment horizontal="center" vertical="center" wrapText="1"/>
    </xf>
    <xf numFmtId="164" fontId="0" fillId="4" borderId="0" applyAlignment="1" pivotButton="0" quotePrefix="0" xfId="0">
      <alignment vertical="center" wrapText="1"/>
    </xf>
  </cellXfs>
  <cellStyles count="1">
    <cellStyle name="Normal" xfId="0"/>
  </cellStyles>
  <dxfs count="16">
    <dxf>
      <font>
        <b val="1"/>
        <color rgb="00DC2626"/>
      </font>
      <fill>
        <patternFill patternType="solid">
          <bgColor rgb="00FEE2E2"/>
        </patternFill>
      </fill>
    </dxf>
    <dxf>
      <font>
        <b val="1"/>
        <color rgb="00DC2626"/>
      </font>
      <fill>
        <patternFill patternType="solid">
          <bgColor rgb="00FEE2E2"/>
        </patternFill>
      </fill>
    </dxf>
    <dxf>
      <font>
        <b val="1"/>
        <color rgb="0092400E"/>
      </font>
      <fill>
        <patternFill patternType="solid">
          <bgColor rgb="00FEF3C7"/>
        </patternFill>
      </fill>
    </dxf>
    <dxf>
      <font>
        <b val="1"/>
        <color rgb="0016A34A"/>
      </font>
      <fill>
        <patternFill patternType="solid">
          <bgColor rgb="00DCFCE7"/>
        </patternFill>
      </fill>
    </dxf>
    <dxf>
      <font>
        <b val="1"/>
        <color rgb="0092400E"/>
      </font>
      <fill>
        <patternFill patternType="solid">
          <bgColor rgb="00FEF3C7"/>
        </patternFill>
      </fill>
    </dxf>
    <dxf>
      <font>
        <b val="1"/>
        <color rgb="00DC2626"/>
      </font>
      <fill>
        <patternFill patternType="solid">
          <bgColor rgb="00FEE2E2"/>
        </patternFill>
      </fill>
    </dxf>
    <dxf>
      <font>
        <b val="1"/>
        <color rgb="00DC2626"/>
      </font>
      <fill>
        <patternFill patternType="solid">
          <bgColor rgb="00FEE2E2"/>
        </patternFill>
      </fill>
    </dxf>
    <dxf>
      <font>
        <b val="1"/>
        <color rgb="0092400E"/>
      </font>
      <fill>
        <patternFill patternType="solid">
          <bgColor rgb="00FEF3C7"/>
        </patternFill>
      </fill>
    </dxf>
    <dxf>
      <font>
        <b val="1"/>
        <color rgb="0016A34A"/>
      </font>
      <fill>
        <patternFill patternType="solid">
          <bgColor rgb="00DCFCE7"/>
        </patternFill>
      </fill>
    </dxf>
    <dxf>
      <font>
        <b val="1"/>
        <color rgb="00DC2626"/>
      </font>
      <fill>
        <patternFill patternType="solid">
          <bgColor rgb="00FEE2E2"/>
        </patternFill>
      </fill>
    </dxf>
    <dxf>
      <font>
        <b val="1"/>
        <color rgb="0092400E"/>
      </font>
      <fill>
        <patternFill patternType="solid">
          <bgColor rgb="00FEF3C7"/>
        </patternFill>
      </fill>
    </dxf>
    <dxf>
      <font>
        <b val="1"/>
        <color rgb="0016A34A"/>
      </font>
      <fill>
        <patternFill patternType="solid">
          <bgColor rgb="00DCFCE7"/>
        </patternFill>
      </fill>
    </dxf>
    <dxf>
      <font>
        <b val="1"/>
        <color rgb="0092400E"/>
      </font>
      <fill>
        <patternFill patternType="solid">
          <bgColor rgb="00FEF3C7"/>
        </patternFill>
      </fill>
    </dxf>
    <dxf>
      <font>
        <b val="1"/>
        <color rgb="00DC2626"/>
      </font>
      <fill>
        <patternFill patternType="solid">
          <bgColor rgb="00FEE2E2"/>
        </patternFill>
      </fill>
    </dxf>
    <dxf>
      <font>
        <b val="1"/>
        <color rgb="0016A34A"/>
      </font>
      <fill>
        <patternFill patternType="solid">
          <bgColor rgb="00DCFCE7"/>
        </patternFill>
      </fill>
    </dxf>
    <dxf>
      <font>
        <b val="1"/>
        <color rgb="0016A34A"/>
      </font>
      <fill>
        <patternFill patternType="solid">
          <bgColor rgb="00DCFCE7"/>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styles" Target="styles.xml" Id="rId9"/><Relationship Type="http://schemas.openxmlformats.org/officeDocument/2006/relationships/theme" Target="theme/theme1.xml" Id="rId10"/></Relationships>
</file>

<file path=xl/charts/chart1.xml><?xml version="1.0" encoding="utf-8"?>
<chartSpace xmlns="http://schemas.openxmlformats.org/drawingml/2006/chart">
  <chart>
    <title>
      <tx>
        <rich>
          <a:bodyPr xmlns:a="http://schemas.openxmlformats.org/drawingml/2006/main"/>
          <a:lstStyle xmlns:a="http://schemas.openxmlformats.org/drawingml/2006/main"/>
          <a:p xmlns:a="http://schemas.openxmlformats.org/drawingml/2006/main">
            <a:r>
              <a:rPr/>
              <a:t>Xbar平均管理図</a:t>
            </a:r>
          </a:p>
        </rich>
      </tx>
      <overlay val="0"/>
    </title>
    <plotArea>
      <layout/>
      <lineChart>
        <grouping val="standard"/>
        <ser>
          <idx val="0"/>
          <order val="0"/>
          <tx>
            <v>Xbar</v>
          </tx>
          <spPr>
            <a:ln xmlns:a="http://schemas.openxmlformats.org/drawingml/2006/main">
              <a:prstDash val="solid"/>
            </a:ln>
          </spPr>
          <marker>
            <symbol val="none"/>
            <spPr>
              <a:ln xmlns:a="http://schemas.openxmlformats.org/drawingml/2006/main">
                <a:prstDash val="solid"/>
              </a:ln>
            </spPr>
          </marker>
          <cat>
            <strRef>
              <f>'グラフデータ'!$A$2:$A$26</f>
              <strCache>
                <ptCount val="0"/>
              </strCache>
            </strRef>
          </cat>
          <val>
            <numRef>
              <f>'グラフデータ'!$E$2:$E$26</f>
              <numCache>
                <formatCode>0.000</formatCode>
                <ptCount val="0"/>
              </numCache>
            </numRef>
          </val>
          <smooth val="0"/>
        </ser>
        <ser>
          <idx val="1"/>
          <order val="1"/>
          <tx>
            <v>UCL</v>
          </tx>
          <spPr>
            <a:ln xmlns:a="http://schemas.openxmlformats.org/drawingml/2006/main">
              <a:prstDash val="solid"/>
            </a:ln>
          </spPr>
          <marker>
            <symbol val="none"/>
            <spPr>
              <a:ln xmlns:a="http://schemas.openxmlformats.org/drawingml/2006/main">
                <a:prstDash val="solid"/>
              </a:ln>
            </spPr>
          </marker>
          <cat>
            <strRef>
              <f>'グラフデータ'!$A$2:$A$26</f>
              <strCache>
                <ptCount val="0"/>
              </strCache>
            </strRef>
          </cat>
          <val>
            <numRef>
              <f>'グラフデータ'!$F$2:$F$26</f>
              <numCache>
                <formatCode>0.000</formatCode>
                <ptCount val="0"/>
              </numCache>
            </numRef>
          </val>
          <smooth val="0"/>
        </ser>
        <ser>
          <idx val="2"/>
          <order val="2"/>
          <tx>
            <v>CL</v>
          </tx>
          <spPr>
            <a:ln xmlns:a="http://schemas.openxmlformats.org/drawingml/2006/main">
              <a:prstDash val="solid"/>
            </a:ln>
          </spPr>
          <marker>
            <symbol val="none"/>
            <spPr>
              <a:ln xmlns:a="http://schemas.openxmlformats.org/drawingml/2006/main">
                <a:prstDash val="solid"/>
              </a:ln>
            </spPr>
          </marker>
          <cat>
            <strRef>
              <f>'グラフデータ'!$A$2:$A$26</f>
              <strCache>
                <ptCount val="0"/>
              </strCache>
            </strRef>
          </cat>
          <val>
            <numRef>
              <f>'グラフデータ'!$G$2:$G$26</f>
              <numCache>
                <formatCode>0.000</formatCode>
                <ptCount val="0"/>
              </numCache>
            </numRef>
          </val>
          <smooth val="0"/>
        </ser>
        <ser>
          <idx val="3"/>
          <order val="3"/>
          <tx>
            <v>LCL</v>
          </tx>
          <spPr>
            <a:ln xmlns:a="http://schemas.openxmlformats.org/drawingml/2006/main">
              <a:prstDash val="solid"/>
            </a:ln>
          </spPr>
          <marker>
            <symbol val="none"/>
            <spPr>
              <a:ln xmlns:a="http://schemas.openxmlformats.org/drawingml/2006/main">
                <a:prstDash val="solid"/>
              </a:ln>
            </spPr>
          </marker>
          <cat>
            <strRef>
              <f>'グラフデータ'!$A$2:$A$26</f>
              <strCache>
                <ptCount val="0"/>
              </strCache>
            </strRef>
          </cat>
          <val>
            <numRef>
              <f>'グラフデータ'!$H$2:$H$26</f>
              <numCache>
                <formatCode>0.000</formatCode>
                <ptCount val="0"/>
              </numCache>
            </numRef>
          </val>
          <smooth val="0"/>
        </ser>
        <dLbls>
          <showLegendKey val="0"/>
          <showVal val="0"/>
          <showCatName val="0"/>
          <showSerName val="0"/>
          <showPercent val="0"/>
          <showBubbleSize val="0"/>
          <showLeaderLines val="0"/>
        </dLbls>
        <axId val="48650112"/>
        <axId val="48672768"/>
      </lineChart>
      <catAx>
        <axId val="48650112"/>
        <scaling>
          <orientation val="minMax"/>
        </scaling>
        <delete val="0"/>
        <axPos val="b"/>
        <majorGridlines>
          <spPr>
            <a:ln xmlns:a="http://schemas.openxmlformats.org/drawingml/2006/main" w="9525">
              <a:solidFill>
                <a:srgbClr val="CCCCCC"/>
              </a:solidFill>
              <a:prstDash val="dash"/>
            </a:ln>
          </spPr>
        </majorGridlines>
        <title>
          <tx>
            <rich>
              <a:bodyPr xmlns:a="http://schemas.openxmlformats.org/drawingml/2006/main"/>
              <a:lstStyle xmlns:a="http://schemas.openxmlformats.org/drawingml/2006/main"/>
              <a:p xmlns:a="http://schemas.openxmlformats.org/drawingml/2006/main">
                <a:r>
                  <a:rPr/>
                  <a:t>サブグループNo.</a:t>
                </a:r>
              </a:p>
            </rich>
          </tx>
          <overlay val="0"/>
        </title>
        <numFmt formatCode="0" sourceLinked="0"/>
        <majorTickMark val="none"/>
        <minorTickMark val="none"/>
        <tickLblPos val="nextTo"/>
        <txPr>
          <a:bodyPr xmlns:a="http://schemas.openxmlformats.org/drawingml/2006/main" anchorCtr="1"/>
          <a:lstStyle xmlns:a="http://schemas.openxmlformats.org/drawingml/2006/main"/>
          <a:p xmlns:a="http://schemas.openxmlformats.org/drawingml/2006/main">
            <a:pPr>
              <a:defRPr sz="675"/>
            </a:pPr>
            <a:r>
              <a:t>None</a:t>
            </a:r>
          </a:p>
        </txPr>
        <crossAx val="48672768"/>
        <crosses val="autoZero"/>
        <lblAlgn val="ctr"/>
        <lblOffset val="100"/>
        <noMultiLvlLbl val="0"/>
      </catAx>
      <valAx>
        <axId val="48672768"/>
        <scaling>
          <orientation val="minMax"/>
        </scaling>
        <delete val="0"/>
        <axPos val="l"/>
        <majorGridlines>
          <spPr>
            <a:ln xmlns:a="http://schemas.openxmlformats.org/drawingml/2006/main" w="9525">
              <a:solidFill>
                <a:srgbClr val="E5E7EB"/>
              </a:solidFill>
              <a:prstDash val="dash"/>
            </a:ln>
          </spPr>
        </majorGridlines>
        <numFmt formatCode="0.000" sourceLinked="0"/>
        <majorTickMark val="none"/>
        <minorTickMark val="none"/>
        <txPr>
          <a:bodyPr xmlns:a="http://schemas.openxmlformats.org/drawingml/2006/main" anchorCtr="1"/>
          <a:lstStyle xmlns:a="http://schemas.openxmlformats.org/drawingml/2006/main"/>
          <a:p xmlns:a="http://schemas.openxmlformats.org/drawingml/2006/main">
            <a:pPr>
              <a:defRPr sz="675"/>
            </a:pPr>
            <a:r>
              <a:t>None</a:t>
            </a:r>
          </a:p>
        </txPr>
        <crossAx val="48650112"/>
        <crosses val="autoZero"/>
        <crossBetween val="between"/>
      </valAx>
    </plotArea>
    <legend>
      <legendPos val="b"/>
      <overlay val="0"/>
      <txPr>
        <a:bodyPr xmlns:a="http://schemas.openxmlformats.org/drawingml/2006/main" anchorCtr="1"/>
        <a:lstStyle xmlns:a="http://schemas.openxmlformats.org/drawingml/2006/main"/>
        <a:p xmlns:a="http://schemas.openxmlformats.org/drawingml/2006/main">
          <a:pPr>
            <a:defRPr sz="675"/>
          </a:pPr>
          <a:r>
            <a:t>None</a:t>
          </a:r>
        </a:p>
      </txPr>
    </legend>
    <plotVisOnly val="1"/>
    <dispBlanksAs val="gap"/>
  </chart>
  <spPr>
    <a:ln xmlns:a="http://schemas.openxmlformats.org/drawingml/2006/main" w="9525">
      <a:solidFill>
        <a:srgbClr val="D9D9D9"/>
      </a:solidFill>
      <a:prstDash val="solid"/>
    </a:ln>
  </spPr>
</chartSpace>
</file>

<file path=xl/charts/chart2.xml><?xml version="1.0" encoding="utf-8"?>
<chartSpace xmlns="http://schemas.openxmlformats.org/drawingml/2006/chart">
  <chart>
    <title>
      <tx>
        <rich>
          <a:bodyPr xmlns:a="http://schemas.openxmlformats.org/drawingml/2006/main"/>
          <a:lstStyle xmlns:a="http://schemas.openxmlformats.org/drawingml/2006/main"/>
          <a:p xmlns:a="http://schemas.openxmlformats.org/drawingml/2006/main">
            <a:r>
              <a:rPr/>
              <a:t>R範囲管理図</a:t>
            </a:r>
          </a:p>
        </rich>
      </tx>
      <overlay val="0"/>
    </title>
    <plotArea>
      <layout/>
      <lineChart>
        <grouping val="standard"/>
        <ser>
          <idx val="0"/>
          <order val="0"/>
          <tx>
            <v>R</v>
          </tx>
          <spPr>
            <a:ln xmlns:a="http://schemas.openxmlformats.org/drawingml/2006/main">
              <a:prstDash val="solid"/>
            </a:ln>
          </spPr>
          <marker>
            <symbol val="none"/>
            <spPr>
              <a:ln xmlns:a="http://schemas.openxmlformats.org/drawingml/2006/main">
                <a:prstDash val="solid"/>
              </a:ln>
            </spPr>
          </marker>
          <cat>
            <strRef>
              <f>'グラフデータ'!$A$2:$A$26</f>
              <strCache>
                <ptCount val="0"/>
              </strCache>
            </strRef>
          </cat>
          <val>
            <numRef>
              <f>'グラフデータ'!$I$2:$I$26</f>
              <numCache>
                <formatCode>0.000</formatCode>
                <ptCount val="0"/>
              </numCache>
            </numRef>
          </val>
          <smooth val="0"/>
        </ser>
        <ser>
          <idx val="1"/>
          <order val="1"/>
          <tx>
            <v>UCL</v>
          </tx>
          <spPr>
            <a:ln xmlns:a="http://schemas.openxmlformats.org/drawingml/2006/main">
              <a:prstDash val="solid"/>
            </a:ln>
          </spPr>
          <marker>
            <symbol val="none"/>
            <spPr>
              <a:ln xmlns:a="http://schemas.openxmlformats.org/drawingml/2006/main">
                <a:prstDash val="solid"/>
              </a:ln>
            </spPr>
          </marker>
          <cat>
            <strRef>
              <f>'グラフデータ'!$A$2:$A$26</f>
              <strCache>
                <ptCount val="0"/>
              </strCache>
            </strRef>
          </cat>
          <val>
            <numRef>
              <f>'グラフデータ'!$J$2:$J$26</f>
              <numCache>
                <formatCode>0.000</formatCode>
                <ptCount val="0"/>
              </numCache>
            </numRef>
          </val>
          <smooth val="0"/>
        </ser>
        <ser>
          <idx val="2"/>
          <order val="2"/>
          <tx>
            <v>CL</v>
          </tx>
          <spPr>
            <a:ln xmlns:a="http://schemas.openxmlformats.org/drawingml/2006/main">
              <a:prstDash val="solid"/>
            </a:ln>
          </spPr>
          <marker>
            <symbol val="none"/>
            <spPr>
              <a:ln xmlns:a="http://schemas.openxmlformats.org/drawingml/2006/main">
                <a:prstDash val="solid"/>
              </a:ln>
            </spPr>
          </marker>
          <cat>
            <strRef>
              <f>'グラフデータ'!$A$2:$A$26</f>
              <strCache>
                <ptCount val="0"/>
              </strCache>
            </strRef>
          </cat>
          <val>
            <numRef>
              <f>'グラフデータ'!$K$2:$K$26</f>
              <numCache>
                <formatCode>0.000</formatCode>
                <ptCount val="0"/>
              </numCache>
            </numRef>
          </val>
          <smooth val="0"/>
        </ser>
        <ser>
          <idx val="3"/>
          <order val="3"/>
          <tx>
            <v>LCL</v>
          </tx>
          <spPr>
            <a:ln xmlns:a="http://schemas.openxmlformats.org/drawingml/2006/main">
              <a:prstDash val="solid"/>
            </a:ln>
          </spPr>
          <marker>
            <symbol val="none"/>
            <spPr>
              <a:ln xmlns:a="http://schemas.openxmlformats.org/drawingml/2006/main">
                <a:prstDash val="solid"/>
              </a:ln>
            </spPr>
          </marker>
          <cat>
            <strRef>
              <f>'グラフデータ'!$A$2:$A$26</f>
              <strCache>
                <ptCount val="0"/>
              </strCache>
            </strRef>
          </cat>
          <val>
            <numRef>
              <f>'グラフデータ'!$L$2:$L$26</f>
              <numCache>
                <formatCode>0.000</formatCode>
                <ptCount val="0"/>
              </numCache>
            </numRef>
          </val>
          <smooth val="0"/>
        </ser>
        <dLbls>
          <showLegendKey val="0"/>
          <showVal val="0"/>
          <showCatName val="0"/>
          <showSerName val="0"/>
          <showPercent val="0"/>
          <showBubbleSize val="0"/>
          <showLeaderLines val="0"/>
        </dLbls>
        <axId val="48650112"/>
        <axId val="48672768"/>
      </lineChart>
      <catAx>
        <axId val="48650112"/>
        <scaling>
          <orientation val="minMax"/>
        </scaling>
        <delete val="0"/>
        <axPos val="b"/>
        <majorGridlines>
          <spPr>
            <a:ln xmlns:a="http://schemas.openxmlformats.org/drawingml/2006/main" w="9525">
              <a:solidFill>
                <a:srgbClr val="CCCCCC"/>
              </a:solidFill>
              <a:prstDash val="dash"/>
            </a:ln>
          </spPr>
        </majorGridlines>
        <title>
          <tx>
            <rich>
              <a:bodyPr xmlns:a="http://schemas.openxmlformats.org/drawingml/2006/main"/>
              <a:lstStyle xmlns:a="http://schemas.openxmlformats.org/drawingml/2006/main"/>
              <a:p xmlns:a="http://schemas.openxmlformats.org/drawingml/2006/main">
                <a:r>
                  <a:rPr/>
                  <a:t>サブグループNo.</a:t>
                </a:r>
              </a:p>
            </rich>
          </tx>
          <overlay val="0"/>
        </title>
        <numFmt formatCode="0" sourceLinked="0"/>
        <majorTickMark val="none"/>
        <minorTickMark val="none"/>
        <tickLblPos val="nextTo"/>
        <txPr>
          <a:bodyPr xmlns:a="http://schemas.openxmlformats.org/drawingml/2006/main" anchorCtr="1"/>
          <a:lstStyle xmlns:a="http://schemas.openxmlformats.org/drawingml/2006/main"/>
          <a:p xmlns:a="http://schemas.openxmlformats.org/drawingml/2006/main">
            <a:pPr>
              <a:defRPr sz="675"/>
            </a:pPr>
            <a:r>
              <a:t>None</a:t>
            </a:r>
          </a:p>
        </txPr>
        <crossAx val="48672768"/>
        <crosses val="autoZero"/>
        <lblAlgn val="ctr"/>
        <lblOffset val="100"/>
        <noMultiLvlLbl val="0"/>
      </catAx>
      <valAx>
        <axId val="48672768"/>
        <scaling>
          <orientation val="minMax"/>
        </scaling>
        <delete val="0"/>
        <axPos val="l"/>
        <majorGridlines>
          <spPr>
            <a:ln xmlns:a="http://schemas.openxmlformats.org/drawingml/2006/main" w="9525">
              <a:solidFill>
                <a:srgbClr val="E5E7EB"/>
              </a:solidFill>
              <a:prstDash val="dash"/>
            </a:ln>
          </spPr>
        </majorGridlines>
        <numFmt formatCode="0.000" sourceLinked="0"/>
        <majorTickMark val="none"/>
        <minorTickMark val="none"/>
        <txPr>
          <a:bodyPr xmlns:a="http://schemas.openxmlformats.org/drawingml/2006/main" anchorCtr="1"/>
          <a:lstStyle xmlns:a="http://schemas.openxmlformats.org/drawingml/2006/main"/>
          <a:p xmlns:a="http://schemas.openxmlformats.org/drawingml/2006/main">
            <a:pPr>
              <a:defRPr sz="675"/>
            </a:pPr>
            <a:r>
              <a:t>None</a:t>
            </a:r>
          </a:p>
        </txPr>
        <crossAx val="48650112"/>
        <crosses val="autoZero"/>
        <crossBetween val="between"/>
      </valAx>
    </plotArea>
    <legend>
      <legendPos val="b"/>
      <overlay val="0"/>
      <txPr>
        <a:bodyPr xmlns:a="http://schemas.openxmlformats.org/drawingml/2006/main" anchorCtr="1"/>
        <a:lstStyle xmlns:a="http://schemas.openxmlformats.org/drawingml/2006/main"/>
        <a:p xmlns:a="http://schemas.openxmlformats.org/drawingml/2006/main">
          <a:pPr>
            <a:defRPr sz="675"/>
          </a:pPr>
          <a:r>
            <a:t>None</a:t>
          </a:r>
        </a:p>
      </txPr>
    </legend>
    <plotVisOnly val="1"/>
    <dispBlanksAs val="gap"/>
  </chart>
  <spPr>
    <a:ln xmlns:a="http://schemas.openxmlformats.org/drawingml/2006/main" w="9525">
      <a:solidFill>
        <a:srgbClr val="D9D9D9"/>
      </a:solidFill>
      <a:prstDash val="solid"/>
    </a:ln>
  </spPr>
</chartSpace>
</file>

<file path=xl/charts/chart3.xml><?xml version="1.0" encoding="utf-8"?>
<chartSpace xmlns="http://schemas.openxmlformats.org/drawingml/2006/chart">
  <chart>
    <title>
      <tx>
        <rich>
          <a:bodyPr xmlns:a="http://schemas.openxmlformats.org/drawingml/2006/main"/>
          <a:lstStyle xmlns:a="http://schemas.openxmlformats.org/drawingml/2006/main"/>
          <a:p xmlns:a="http://schemas.openxmlformats.org/drawingml/2006/main">
            <a:r>
              <a:rPr/>
              <a:t>Cpk推移</a:t>
            </a:r>
          </a:p>
        </rich>
      </tx>
      <overlay val="0"/>
    </title>
    <plotArea>
      <layout/>
      <lineChart>
        <grouping val="standard"/>
        <ser>
          <idx val="0"/>
          <order val="0"/>
          <tx>
            <v>Cpk</v>
          </tx>
          <spPr>
            <a:ln xmlns:a="http://schemas.openxmlformats.org/drawingml/2006/main">
              <a:prstDash val="solid"/>
            </a:ln>
          </spPr>
          <marker>
            <symbol val="none"/>
            <spPr>
              <a:ln xmlns:a="http://schemas.openxmlformats.org/drawingml/2006/main">
                <a:prstDash val="solid"/>
              </a:ln>
            </spPr>
          </marker>
          <cat>
            <strRef>
              <f>'グラフデータ'!$A$2:$A$26</f>
              <strCache>
                <ptCount val="0"/>
              </strCache>
            </strRef>
          </cat>
          <val>
            <numRef>
              <f>'グラフデータ'!$M$2:$M$26</f>
              <numCache>
                <formatCode>0.00</formatCode>
                <ptCount val="0"/>
              </numCache>
            </numRef>
          </val>
          <smooth val="0"/>
        </ser>
        <dLbls>
          <showLegendKey val="0"/>
          <showVal val="0"/>
          <showCatName val="0"/>
          <showSerName val="0"/>
          <showPercent val="0"/>
          <showBubbleSize val="0"/>
          <showLeaderLines val="0"/>
        </dLbls>
        <axId val="48650112"/>
        <axId val="48672768"/>
      </lineChart>
      <catAx>
        <axId val="48650112"/>
        <scaling>
          <orientation val="minMax"/>
        </scaling>
        <delete val="0"/>
        <axPos val="b"/>
        <majorGridlines>
          <spPr>
            <a:ln xmlns:a="http://schemas.openxmlformats.org/drawingml/2006/main" w="9525">
              <a:solidFill>
                <a:srgbClr val="CCCCCC"/>
              </a:solidFill>
              <a:prstDash val="dash"/>
            </a:ln>
          </spPr>
        </majorGridlines>
        <title>
          <tx>
            <rich>
              <a:bodyPr xmlns:a="http://schemas.openxmlformats.org/drawingml/2006/main"/>
              <a:lstStyle xmlns:a="http://schemas.openxmlformats.org/drawingml/2006/main"/>
              <a:p xmlns:a="http://schemas.openxmlformats.org/drawingml/2006/main">
                <a:r>
                  <a:rPr/>
                  <a:t>サブグループNo.</a:t>
                </a:r>
              </a:p>
            </rich>
          </tx>
          <overlay val="0"/>
        </title>
        <numFmt formatCode="0" sourceLinked="0"/>
        <majorTickMark val="none"/>
        <minorTickMark val="none"/>
        <tickLblPos val="nextTo"/>
        <txPr>
          <a:bodyPr xmlns:a="http://schemas.openxmlformats.org/drawingml/2006/main" anchorCtr="1"/>
          <a:lstStyle xmlns:a="http://schemas.openxmlformats.org/drawingml/2006/main"/>
          <a:p xmlns:a="http://schemas.openxmlformats.org/drawingml/2006/main">
            <a:pPr>
              <a:defRPr sz="675"/>
            </a:pPr>
            <a:r>
              <a:t>None</a:t>
            </a:r>
          </a:p>
        </txPr>
        <crossAx val="48672768"/>
        <crosses val="autoZero"/>
        <lblAlgn val="ctr"/>
        <lblOffset val="100"/>
        <noMultiLvlLbl val="0"/>
      </catAx>
      <valAx>
        <axId val="48672768"/>
        <scaling>
          <orientation val="minMax"/>
        </scaling>
        <delete val="0"/>
        <axPos val="l"/>
        <majorGridlines>
          <spPr>
            <a:ln xmlns:a="http://schemas.openxmlformats.org/drawingml/2006/main" w="9525">
              <a:solidFill>
                <a:srgbClr val="E5E7EB"/>
              </a:solidFill>
              <a:prstDash val="dash"/>
            </a:ln>
          </spPr>
        </majorGridlines>
        <numFmt formatCode="0.00" sourceLinked="0"/>
        <majorTickMark val="none"/>
        <minorTickMark val="none"/>
        <txPr>
          <a:bodyPr xmlns:a="http://schemas.openxmlformats.org/drawingml/2006/main" anchorCtr="1"/>
          <a:lstStyle xmlns:a="http://schemas.openxmlformats.org/drawingml/2006/main"/>
          <a:p xmlns:a="http://schemas.openxmlformats.org/drawingml/2006/main">
            <a:pPr>
              <a:defRPr sz="675"/>
            </a:pPr>
            <a:r>
              <a:t>None</a:t>
            </a:r>
          </a:p>
        </txPr>
        <crossAx val="48650112"/>
        <crosses val="autoZero"/>
        <crossBetween val="between"/>
      </valAx>
    </plotArea>
    <legend>
      <legendPos val="b"/>
      <overlay val="0"/>
      <txPr>
        <a:bodyPr xmlns:a="http://schemas.openxmlformats.org/drawingml/2006/main" anchorCtr="1"/>
        <a:lstStyle xmlns:a="http://schemas.openxmlformats.org/drawingml/2006/main"/>
        <a:p xmlns:a="http://schemas.openxmlformats.org/drawingml/2006/main">
          <a:pPr>
            <a:defRPr sz="675"/>
          </a:pPr>
          <a:r>
            <a:t>None</a:t>
          </a:r>
        </a:p>
      </txPr>
    </legend>
    <plotVisOnly val="1"/>
    <dispBlanksAs val="gap"/>
  </chart>
  <spPr>
    <a:ln xmlns:a="http://schemas.openxmlformats.org/drawingml/2006/main" w="9525">
      <a:solidFill>
        <a:srgbClr val="D9D9D9"/>
      </a:solidFill>
      <a:prstDash val="solid"/>
    </a:ln>
  </spPr>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 Type="http://schemas.openxmlformats.org/officeDocument/2006/relationships/chart" Target="/xl/charts/chart3.xml" Id="rId3"/></Relationships>
</file>

<file path=xl/drawings/drawing1.xml><?xml version="1.0" encoding="utf-8"?>
<wsDr xmlns="http://schemas.openxmlformats.org/drawingml/2006/spreadsheetDrawing">
  <twoCellAnchor>
    <from>
      <col>0</col>
      <colOff>0</colOff>
      <row>12</row>
      <rowOff>0</rowOff>
    </from>
    <to>
      <col>8</col>
      <colOff>0</colOff>
      <row>29</row>
      <rowOff>0</rowOff>
    </to>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twoCellAnchor>
  <twoCellAnchor>
    <from>
      <col>8</col>
      <colOff>0</colOff>
      <row>12</row>
      <rowOff>0</rowOff>
    </from>
    <to>
      <col>16</col>
      <colOff>0</colOff>
      <row>29</row>
      <rowOff>0</rowOff>
    </to>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twoCellAnchor>
  <twoCellAnchor>
    <from>
      <col>0</col>
      <colOff>0</colOff>
      <row>30</row>
      <rowOff>0</rowOff>
    </from>
    <to>
      <col>8</col>
      <colOff>0</colOff>
      <row>47</row>
      <rowOff>0</rowOff>
    </to>
    <graphicFrame>
      <nvGraphicFramePr>
        <cNvPr id="3" name="Chart 3"/>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graphicFrame>
    <clientData/>
  </twoCellAnchor>
</wsDr>
</file>

<file path=xl/tables/table1.xml><?xml version="1.0" encoding="utf-8"?>
<table xmlns="http://schemas.openxmlformats.org/spreadsheetml/2006/main" id="1" name="SPC_Data_Table" displayName="SPC_Data_Table" ref="A6:AV206" headerRowCount="1">
  <tableColumns count="48">
    <tableColumn id="1" name="No."/>
    <tableColumn id="2" name="日付"/>
    <tableColumn id="3" name="会社または事業部"/>
    <tableColumn id="4" name="部門または拠点"/>
    <tableColumn id="5" name="業務シナリオ"/>
    <tableColumn id="6" name="工程名"/>
    <tableColumn id="7" name="CTQ指標"/>
    <tableColumn id="8" name="単位"/>
    <tableColumn id="9" name="シフトまたはチャネル"/>
    <tableColumn id="10" name="サブグループID"/>
    <tableColumn id="11" name="管理限界に使用（Y/N）"/>
    <tableColumn id="12" name="サンプル1"/>
    <tableColumn id="13" name="サンプル2"/>
    <tableColumn id="14" name="サンプル3"/>
    <tableColumn id="15" name="サンプル4"/>
    <tableColumn id="16" name="サンプル5"/>
    <tableColumn id="17" name="サンプル6"/>
    <tableColumn id="18" name="サンプル7"/>
    <tableColumn id="19" name="サンプル8"/>
    <tableColumn id="20" name="サンプル9"/>
    <tableColumn id="21" name="サンプル10"/>
    <tableColumn id="22" name="USL上限規格"/>
    <tableColumn id="23" name="LSL下限規格"/>
    <tableColumn id="24" name="目標値"/>
    <tableColumn id="25" name="n"/>
    <tableColumn id="26" name="Xbarサブグループ平均"/>
    <tableColumn id="27" name="R範囲"/>
    <tableColumn id="28" name="A2"/>
    <tableColumn id="29" name="D3"/>
    <tableColumn id="30" name="D4"/>
    <tableColumn id="31" name="d2"/>
    <tableColumn id="32" name="Xbar_CL"/>
    <tableColumn id="33" name="Xbar_UCL"/>
    <tableColumn id="34" name="Xbar_LCL"/>
    <tableColumn id="35" name="R_CL"/>
    <tableColumn id="36" name="R_UCL"/>
    <tableColumn id="37" name="R_LCL"/>
    <tableColumn id="38" name="Sigma推定"/>
    <tableColumn id="39" name="Cp"/>
    <tableColumn id="40" name="Cpk"/>
    <tableColumn id="41" name="Xbar判定"/>
    <tableColumn id="42" name="R判定"/>
    <tableColumn id="43" name="総合ステータス"/>
    <tableColumn id="44" name="備考または異常現象"/>
    <tableColumn id="45" name="原因区分"/>
    <tableColumn id="46" name="是正処置"/>
    <tableColumn id="47" name="責任者"/>
    <tableColumn id="48" name="フォロー状況"/>
  </tableColumns>
  <tableStyleInfo name="TableStyleMedium2" showRowStripes="1"/>
</table>
</file>

<file path=xl/tables/table2.xml><?xml version="1.0" encoding="utf-8"?>
<table xmlns="http://schemas.openxmlformats.org/spreadsheetml/2006/main" id="2" name="Scenario_Library_Table" displayName="Scenario_Library_Table" ref="A3:J15" headerRowCount="1">
  <tableColumns count="10">
    <tableColumn id="1" name="業種または機能"/>
    <tableColumn id="2" name="業務プロセス"/>
    <tableColumn id="3" name="CTQ指標例"/>
    <tableColumn id="4" name="単位"/>
    <tableColumn id="5" name="推奨サブグループ"/>
    <tableColumn id="6" name="サンプリング頻度"/>
    <tableColumn id="7" name="利用できる管理図"/>
    <tableColumn id="8" name="代表的な規格限界の出所"/>
    <tableColumn id="9" name="異常時対応"/>
    <tableColumn id="10" name="備考"/>
  </tableColumns>
  <tableStyleInfo name="TableStyleMedium2" showRowStripes="1"/>
</table>
</file>

<file path=xl/tables/table3.xml><?xml version="1.0" encoding="utf-8"?>
<table xmlns="http://schemas.openxmlformats.org/spreadsheetml/2006/main" id="3" name="Action_Tracker_Table" displayName="Action_Tracker_Table" ref="A3:M33" headerRowCount="1">
  <tableColumns count="13">
    <tableColumn id="1" name="番号"/>
    <tableColumn id="2" name="発見日"/>
    <tableColumn id="3" name="工程名"/>
    <tableColumn id="4" name="CTQ指標"/>
    <tableColumn id="5" name="サブグループID"/>
    <tableColumn id="6" name="問題種別"/>
    <tableColumn id="7" name="異常内容"/>
    <tableColumn id="8" name="暫定封じ込め"/>
    <tableColumn id="9" name="根本原因分析"/>
    <tableColumn id="10" name="是正・予防処置"/>
    <tableColumn id="11" name="責任者"/>
    <tableColumn id="12" name="期限"/>
    <tableColumn id="13" name="ステータス"/>
  </tableColumns>
  <tableStyleInfo name="TableStyleMedium2" showRowStripes="1"/>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2.xml.rels><Relationships xmlns="http://schemas.openxmlformats.org/package/2006/relationships"><Relationship Type="http://schemas.openxmlformats.org/officeDocument/2006/relationships/drawing" Target="/xl/drawings/drawing1.xml" Id="rId1"/></Relationships>
</file>

<file path=xl/worksheets/_rels/sheet3.xml.rels><Relationships xmlns="http://schemas.openxmlformats.org/package/2006/relationships"><Relationship Type="http://schemas.openxmlformats.org/officeDocument/2006/relationships/table" Target="/xl/tables/table1.xml" Id="rId1"/></Relationships>
</file>

<file path=xl/worksheets/_rels/sheet6.xml.rels><Relationships xmlns="http://schemas.openxmlformats.org/package/2006/relationships"><Relationship Type="http://schemas.openxmlformats.org/officeDocument/2006/relationships/table" Target="/xl/tables/table2.xml" Id="rId1"/></Relationships>
</file>

<file path=xl/worksheets/_rels/sheet7.xml.rels><Relationships xmlns="http://schemas.openxmlformats.org/package/2006/relationships"><Relationship Type="http://schemas.openxmlformats.org/officeDocument/2006/relationships/table" Target="/xl/tables/table3.xml" Id="rId1"/></Relationships>
</file>

<file path=xl/worksheets/sheet1.xml><?xml version="1.0" encoding="utf-8"?>
<worksheet xmlns="http://schemas.openxmlformats.org/spreadsheetml/2006/main">
  <sheetPr>
    <outlinePr summaryBelow="1" summaryRight="1"/>
    <pageSetUpPr/>
  </sheetPr>
  <dimension ref="A1:H28"/>
  <sheetViews>
    <sheetView workbookViewId="0">
      <selection activeCell="A1" sqref="A1"/>
    </sheetView>
  </sheetViews>
  <sheetFormatPr baseColWidth="8" defaultRowHeight="15"/>
  <cols>
    <col width="12" customWidth="1" min="1" max="1"/>
    <col width="36" customWidth="1" min="2" max="2"/>
    <col width="28" customWidth="1" min="3" max="3"/>
    <col width="50" customWidth="1" min="4" max="4"/>
    <col width="14" customWidth="1" min="5" max="5"/>
    <col width="14" customWidth="1" min="6" max="6"/>
    <col width="14" customWidth="1" min="7" max="7"/>
    <col width="14" customWidth="1" min="8" max="8"/>
  </cols>
  <sheetData>
    <row r="1">
      <c r="A1" s="84" t="inlineStr">
        <is>
          <t>SPC統計的工程管理ダッシュボードテンプレート｜使い方</t>
        </is>
      </c>
      <c r="B1" s="1" t="n"/>
      <c r="C1" s="1" t="n"/>
      <c r="D1" s="1" t="n"/>
      <c r="E1" s="1" t="n"/>
      <c r="F1" s="1" t="n"/>
      <c r="G1" s="1" t="n"/>
      <c r="H1" s="1" t="n"/>
    </row>
    <row r="3">
      <c r="A3" s="137" t="inlineStr">
        <is>
          <t>目的</t>
        </is>
      </c>
      <c r="B3" s="27" t="inlineStr">
        <is>
          <t>標準化した1つのExcelテンプレートで、会社、部門、工程、CTQ指標ごとの連続データをSPC監視に取り込み、Xbar-R管理図、工程能力指標、異常時アクション管理を自動で作成します。</t>
        </is>
      </c>
      <c r="C3" s="1" t="n"/>
      <c r="D3" s="1" t="n"/>
      <c r="E3" s="1" t="n"/>
      <c r="F3" s="1" t="n"/>
      <c r="G3" s="1" t="n"/>
      <c r="H3" s="1" t="n"/>
    </row>
    <row r="4">
      <c r="A4" s="137" t="inlineStr">
        <is>
          <t>適用場面</t>
        </is>
      </c>
      <c r="B4" s="27" t="inlineStr">
        <is>
          <t>製造の寸法、重量、トルク、カスタマーサポートの処理時間、物流リードタイム、検査ターンアラウンド、IT応答遅延、金融オペレーションの処理リードタイムなどの連続指標。</t>
        </is>
      </c>
      <c r="C4" s="1" t="n"/>
      <c r="D4" s="1" t="n"/>
      <c r="E4" s="1" t="n"/>
      <c r="F4" s="1" t="n"/>
      <c r="G4" s="1" t="n"/>
      <c r="H4" s="1" t="n"/>
    </row>
    <row r="5">
      <c r="A5" s="137" t="inlineStr">
        <is>
          <t>適用外または別の管理図が必要</t>
        </is>
      </c>
      <c r="B5" s="27" t="inlineStr">
        <is>
          <t>単独値データにはI-MR、不良率や合格率にはp図またはnp図、単位当たり欠点数にはc図またはu図、サブグループnが10を超える場合はXbar-Sを使用してください。</t>
        </is>
      </c>
      <c r="C5" s="1" t="n"/>
      <c r="D5" s="1" t="n"/>
      <c r="E5" s="1" t="n"/>
      <c r="F5" s="1" t="n"/>
      <c r="G5" s="1" t="n"/>
      <c r="H5" s="1" t="n"/>
    </row>
    <row r="6">
      <c r="A6" s="137" t="inlineStr">
        <is>
          <t>基本的な考え方</t>
        </is>
      </c>
      <c r="B6" s="27" t="inlineStr">
        <is>
          <t>Xbar図はサブグループ平均を、R図はサブグループ内の範囲を監視します。R図が管理外の場合はXbar図の管理限界の信頼性が下がるため、R図を先に確認します。</t>
        </is>
      </c>
      <c r="C6" s="1" t="n"/>
      <c r="D6" s="1" t="n"/>
      <c r="E6" s="1" t="n"/>
      <c r="F6" s="1" t="n"/>
      <c r="G6" s="1" t="n"/>
      <c r="H6" s="1" t="n"/>
    </row>
    <row r="7">
      <c r="A7" s="137" t="inlineStr">
        <is>
          <t>管理限界の算出ロジック</t>
        </is>
      </c>
      <c r="B7" s="27" t="inlineStr">
        <is>
          <t>同じ工程名とCTQ指標で、管理限界に使用がYのサブグループを使ってXbar_CL、R_CL、UCL、LCLを計算します。</t>
        </is>
      </c>
      <c r="C7" s="1" t="n"/>
      <c r="D7" s="1" t="n"/>
      <c r="E7" s="1" t="n"/>
      <c r="F7" s="1" t="n"/>
      <c r="G7" s="1" t="n"/>
      <c r="H7" s="1" t="n"/>
    </row>
    <row r="10">
      <c r="A10" s="11" t="inlineStr">
        <is>
          <t>手順</t>
        </is>
      </c>
      <c r="B10" s="11" t="inlineStr">
        <is>
          <t>操作</t>
        </is>
      </c>
      <c r="C10" s="11" t="inlineStr">
        <is>
          <t>シート</t>
        </is>
      </c>
      <c r="D10" s="11" t="inlineStr">
        <is>
          <t>説明</t>
        </is>
      </c>
      <c r="E10" s="43" t="inlineStr">
        <is>
          <t>実務上の注意</t>
        </is>
      </c>
      <c r="F10" s="1" t="n"/>
      <c r="G10" s="1" t="n"/>
      <c r="H10" s="1" t="n"/>
    </row>
    <row r="11">
      <c r="A11" s="142" t="n">
        <v>1</v>
      </c>
      <c r="B11" s="32" t="inlineStr">
        <is>
          <t>基本選択肢を更新</t>
        </is>
      </c>
      <c r="C11" s="32" t="inlineStr">
        <is>
          <t>設定</t>
        </is>
      </c>
      <c r="D11" s="32" t="inlineStr">
        <is>
          <t>会社、部門、シナリオ、工程、指標、単位などのドロップダウン選択肢を更新します。</t>
        </is>
      </c>
      <c r="E11" s="27" t="inlineStr">
        <is>
          <t>1. 管理限界は規格限界ではありません。管理限界は工程のばらつきから、規格限界は顧客または業務要求から決まります。</t>
        </is>
      </c>
      <c r="F11" s="1" t="n"/>
      <c r="G11" s="1" t="n"/>
      <c r="H11" s="1" t="n"/>
    </row>
    <row r="12">
      <c r="A12" s="142" t="n">
        <v>2</v>
      </c>
      <c r="B12" s="32" t="inlineStr">
        <is>
          <t>サブグループデータを入力</t>
        </is>
      </c>
      <c r="C12" s="32" t="inlineStr">
        <is>
          <t>データ入力</t>
        </is>
      </c>
      <c r="D12" s="32" t="inlineStr">
        <is>
          <t>1行に1つの合理的サブグループを入力します。サンプル1からサンプル10、規格限界、目標値を入力すると、nはサンプル数から自動計算されます。</t>
        </is>
      </c>
      <c r="E12" s="27" t="inlineStr">
        <is>
          <t>2. 初期管理限界は、少なくとも20から25個の安定したサブグループで設定することを推奨します。特殊原因が見つかった場合は、そのサブグループの管理限界に使用をNに変更して再評価します。</t>
        </is>
      </c>
      <c r="F12" s="1" t="n"/>
      <c r="G12" s="1" t="n"/>
      <c r="H12" s="1" t="n"/>
    </row>
    <row r="13">
      <c r="A13" s="142" t="n">
        <v>3</v>
      </c>
      <c r="B13" s="32" t="inlineStr">
        <is>
          <t>分析対象を選択</t>
        </is>
      </c>
      <c r="C13" s="32" t="inlineStr">
        <is>
          <t>SPCダッシュボード</t>
        </is>
      </c>
      <c r="D13" s="32" t="inlineStr">
        <is>
          <t>ダッシュボード左上で工程とCTQ指標を選択すると、グラフデータが自動で絞り込まれます。</t>
        </is>
      </c>
      <c r="E13" s="27" t="inlineStr">
        <is>
          <t>3. 会社、部門、製品、設備、シフトで分ける場合は、工程と指標の定義をそろえ、分布の異なるデータを混ぜて管理限界を作らないようにします。</t>
        </is>
      </c>
      <c r="F13" s="1" t="n"/>
      <c r="G13" s="1" t="n"/>
      <c r="H13" s="1" t="n"/>
    </row>
    <row r="14">
      <c r="A14" s="142" t="n">
        <v>4</v>
      </c>
      <c r="B14" s="32" t="inlineStr">
        <is>
          <t>管理状態を確認</t>
        </is>
      </c>
      <c r="C14" s="32" t="inlineStr">
        <is>
          <t>SPCダッシュボード/データ入力</t>
        </is>
      </c>
      <c r="D14" s="32" t="inlineStr">
        <is>
          <t>R図を先に確認し、その後Xbar図を確認します。管理外点は原因を記録し、アクションを開始します。</t>
        </is>
      </c>
      <c r="E14" s="27" t="inlineStr">
        <is>
          <t>4. 非正規、強い歪み、離散データでは、管理図の種類が業務上の分布に合っているかを先に確認します。</t>
        </is>
      </c>
      <c r="F14" s="1" t="n"/>
      <c r="G14" s="1" t="n"/>
      <c r="H14" s="1" t="n"/>
    </row>
    <row r="15">
      <c r="A15" s="142" t="n">
        <v>5</v>
      </c>
      <c r="B15" s="32" t="inlineStr">
        <is>
          <t>工程能力を評価</t>
        </is>
      </c>
      <c r="C15" s="32" t="inlineStr">
        <is>
          <t>SPCダッシュボード/データ入力</t>
        </is>
      </c>
      <c r="D15" s="32" t="inlineStr">
        <is>
          <t>CpとCpkは規格限界とSigma推定値に基づきます。Cpkが1.33未満の場合は、既定で能力不足と判定します。</t>
        </is>
      </c>
    </row>
    <row r="16">
      <c r="A16" s="142" t="n">
        <v>6</v>
      </c>
      <c r="B16" s="32" t="inlineStr">
        <is>
          <t>クローズまで追跡</t>
        </is>
      </c>
      <c r="C16" s="32" t="inlineStr">
        <is>
          <t>アクション管理</t>
        </is>
      </c>
      <c r="D16" s="32" t="inlineStr">
        <is>
          <t>封じ込め、根本原因、是正処置、責任者、期限、検証結果を記録します。</t>
        </is>
      </c>
    </row>
    <row r="19">
      <c r="A19" s="11" t="inlineStr">
        <is>
          <t>項目</t>
        </is>
      </c>
      <c r="B19" s="11" t="inlineStr">
        <is>
          <t>テンプレートの数式または定義</t>
        </is>
      </c>
      <c r="C19" s="11" t="inlineStr">
        <is>
          <t>備考</t>
        </is>
      </c>
    </row>
    <row r="20">
      <c r="A20" s="127" t="inlineStr">
        <is>
          <t>サブグループ平均 Xbar</t>
        </is>
      </c>
      <c r="B20" s="32" t="inlineStr">
        <is>
          <t>AVERAGE(サンプル1:サンプル10)</t>
        </is>
      </c>
      <c r="C20" s="32" t="inlineStr">
        <is>
          <t>空白でないサンプルだけを計算します。</t>
        </is>
      </c>
    </row>
    <row r="21">
      <c r="A21" s="127" t="inlineStr">
        <is>
          <t>範囲 R</t>
        </is>
      </c>
      <c r="B21" s="32" t="inlineStr">
        <is>
          <t>MAX(サンプル)-MIN(サンプル)</t>
        </is>
      </c>
      <c r="C21" s="32" t="inlineStr">
        <is>
          <t>サブグループ内のばらつきを示します。</t>
        </is>
      </c>
    </row>
    <row r="22">
      <c r="A22" s="127" t="inlineStr">
        <is>
          <t>R_CL</t>
        </is>
      </c>
      <c r="B22" s="32" t="inlineStr">
        <is>
          <t>Rbar = 管理限界算出サブグループのR平均</t>
        </is>
      </c>
      <c r="C22" s="32" t="inlineStr">
        <is>
          <t>同じ工程と指標。</t>
        </is>
      </c>
    </row>
    <row r="23">
      <c r="A23" s="127" t="inlineStr">
        <is>
          <t>Xbar_CL</t>
        </is>
      </c>
      <c r="B23" s="32" t="inlineStr">
        <is>
          <t>Xbarbar = 管理限界算出サブグループのXbar平均</t>
        </is>
      </c>
      <c r="C23" s="32" t="inlineStr">
        <is>
          <t>同じ工程と指標。</t>
        </is>
      </c>
    </row>
    <row r="24">
      <c r="A24" s="127" t="inlineStr">
        <is>
          <t>Xbar_UCL/LCL</t>
        </is>
      </c>
      <c r="B24" s="32" t="inlineStr">
        <is>
          <t>Xbarbar ± A2 × Rbar</t>
        </is>
      </c>
      <c r="C24" s="32" t="inlineStr">
        <is>
          <t>A2はnで決まります。</t>
        </is>
      </c>
    </row>
    <row r="25">
      <c r="A25" s="127" t="inlineStr">
        <is>
          <t>R_UCL/LCL</t>
        </is>
      </c>
      <c r="B25" s="32" t="inlineStr">
        <is>
          <t>D4 × Rbar / D3 × Rbar</t>
        </is>
      </c>
      <c r="C25" s="32" t="inlineStr">
        <is>
          <t>D3とD4はnで決まります。</t>
        </is>
      </c>
    </row>
    <row r="26">
      <c r="A26" s="127" t="inlineStr">
        <is>
          <t>Sigma推定</t>
        </is>
      </c>
      <c r="B26" s="32" t="inlineStr">
        <is>
          <t>Rbar / d2</t>
        </is>
      </c>
      <c r="C26" s="32" t="inlineStr">
        <is>
          <t>d2はnで決まります。</t>
        </is>
      </c>
    </row>
    <row r="27">
      <c r="A27" s="127" t="inlineStr">
        <is>
          <t>Cp</t>
        </is>
      </c>
      <c r="B27" s="32" t="inlineStr">
        <is>
          <t>(USL-LSL)/(6×Sigma)</t>
        </is>
      </c>
      <c r="C27" s="32" t="inlineStr">
        <is>
          <t>上下の規格限界が必要です。</t>
        </is>
      </c>
    </row>
    <row r="28">
      <c r="A28" s="127" t="inlineStr">
        <is>
          <t>Cpk</t>
        </is>
      </c>
      <c r="B28" s="32" t="inlineStr">
        <is>
          <t>MIN((USL-平均)/(3×Sigma),(平均-LSL)/(3×Sigma))</t>
        </is>
      </c>
      <c r="C28" s="32" t="inlineStr">
        <is>
          <t>既定のしきい値は1.33です。</t>
        </is>
      </c>
    </row>
  </sheetData>
  <mergeCells count="11">
    <mergeCell ref="E14:H14"/>
    <mergeCell ref="B4:H4"/>
    <mergeCell ref="E12:H12"/>
    <mergeCell ref="B6:H6"/>
    <mergeCell ref="B7:H7"/>
    <mergeCell ref="A1:H1"/>
    <mergeCell ref="B3:H3"/>
    <mergeCell ref="B5:H5"/>
    <mergeCell ref="E10:H10"/>
    <mergeCell ref="E11:H11"/>
    <mergeCell ref="E13:H13"/>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P50"/>
  <sheetViews>
    <sheetView workbookViewId="0">
      <selection activeCell="A1" sqref="A1"/>
    </sheetView>
  </sheetViews>
  <sheetFormatPr baseColWidth="8" defaultRowHeight="15"/>
  <cols>
    <col width="10" customWidth="1" min="1" max="1"/>
    <col width="12" customWidth="1" min="2" max="2"/>
    <col width="16" customWidth="1" min="3" max="3"/>
    <col width="12" customWidth="1" min="4" max="4"/>
    <col width="12" customWidth="1" min="5" max="5"/>
    <col width="18"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 width="12" customWidth="1" min="14" max="14"/>
    <col width="12" customWidth="1" min="15" max="15"/>
    <col width="20" customWidth="1" min="16" max="16"/>
  </cols>
  <sheetData>
    <row r="1">
      <c r="A1" s="131" t="inlineStr">
        <is>
          <t>SPC統計的工程管理ダッシュボード｜Xbar-R管理図テンプレート</t>
        </is>
      </c>
      <c r="B1" s="1" t="n"/>
      <c r="C1" s="1" t="n"/>
      <c r="D1" s="1" t="n"/>
      <c r="E1" s="1" t="n"/>
      <c r="F1" s="1" t="n"/>
      <c r="G1" s="1" t="n"/>
      <c r="H1" s="1" t="n"/>
      <c r="I1" s="1" t="n"/>
      <c r="J1" s="1" t="n"/>
      <c r="K1" s="1" t="n"/>
      <c r="L1" s="1" t="n"/>
      <c r="M1" s="1" t="n"/>
      <c r="N1" s="1" t="n"/>
      <c r="O1" s="1" t="n"/>
      <c r="P1" s="1" t="n"/>
    </row>
    <row r="2">
      <c r="A2" s="91" t="inlineStr">
        <is>
          <t>会社、部門、シナリオごとの連続指標を監視します。まずR図でばらつきの安定性を見て、次にXbar図で中心のずれを確認し、CpとCpkで工程能力を判断します。</t>
        </is>
      </c>
      <c r="B2" s="1" t="n"/>
      <c r="C2" s="1" t="n"/>
      <c r="D2" s="1" t="n"/>
      <c r="E2" s="1" t="n"/>
      <c r="F2" s="1" t="n"/>
      <c r="G2" s="1" t="n"/>
      <c r="H2" s="1" t="n"/>
      <c r="I2" s="1" t="n"/>
      <c r="J2" s="1" t="n"/>
      <c r="K2" s="1" t="n"/>
      <c r="L2" s="1" t="n"/>
      <c r="M2" s="1" t="n"/>
      <c r="N2" s="1" t="n"/>
      <c r="O2" s="1" t="n"/>
      <c r="P2" s="1" t="n"/>
    </row>
    <row r="3">
      <c r="A3" s="32" t="n"/>
      <c r="B3" s="32" t="n"/>
      <c r="C3" s="32" t="n"/>
      <c r="D3" s="32" t="n"/>
      <c r="E3" s="32" t="n"/>
      <c r="F3" s="32" t="n"/>
      <c r="G3" s="32" t="n"/>
      <c r="H3" s="32" t="n"/>
      <c r="I3" s="32" t="n"/>
      <c r="J3" s="32" t="n"/>
      <c r="K3" s="32" t="n"/>
      <c r="L3" s="32" t="n"/>
      <c r="M3" s="32" t="n"/>
      <c r="N3" s="32" t="n"/>
      <c r="O3" s="32" t="n"/>
      <c r="P3" s="32" t="n"/>
    </row>
    <row r="4">
      <c r="A4" s="32" t="n"/>
      <c r="B4" s="127" t="inlineStr">
        <is>
          <t>工程を選択</t>
        </is>
      </c>
      <c r="C4" s="128">
        <f>'設定'!$B$6</f>
        <v/>
      </c>
      <c r="D4" s="32" t="n"/>
      <c r="E4" s="127" t="inlineStr">
        <is>
          <t>会社または事業部</t>
        </is>
      </c>
      <c r="F4" s="23">
        <f>'設定'!$B$4</f>
        <v/>
      </c>
      <c r="G4" s="23" t="n"/>
      <c r="H4" s="23" t="n"/>
      <c r="I4" s="23" t="n"/>
      <c r="J4" s="23" t="n"/>
      <c r="K4" s="23" t="n"/>
      <c r="L4" s="23" t="n"/>
      <c r="M4" s="23" t="n"/>
      <c r="N4" s="23" t="n"/>
      <c r="O4" s="23" t="n"/>
      <c r="P4" s="23" t="n"/>
    </row>
    <row r="5">
      <c r="A5" s="32" t="n"/>
      <c r="B5" s="127" t="inlineStr">
        <is>
          <t>CTQ指標を選択</t>
        </is>
      </c>
      <c r="C5" s="128">
        <f>'設定'!$B$7</f>
        <v/>
      </c>
      <c r="D5" s="32" t="n"/>
      <c r="E5" s="127" t="inlineStr">
        <is>
          <t>ダッシュボード更新メモ</t>
        </is>
      </c>
      <c r="F5" s="26" t="inlineStr">
        <is>
          <t>データ入力を変更するとExcelが自動再計算します。グラフは既定で選択対象の先頭25サブグループを表示します。より多くのデータを使う場合は、グラフデータで系列範囲を広げます。</t>
        </is>
      </c>
      <c r="G5" s="1" t="n"/>
      <c r="H5" s="1" t="n"/>
      <c r="I5" s="1" t="n"/>
      <c r="J5" s="1" t="n"/>
      <c r="K5" s="1" t="n"/>
      <c r="L5" s="1" t="n"/>
      <c r="M5" s="1" t="n"/>
      <c r="N5" s="1" t="n"/>
      <c r="O5" s="1" t="n"/>
      <c r="P5" s="1" t="n"/>
    </row>
    <row r="6">
      <c r="A6" s="32" t="n"/>
      <c r="B6" s="32" t="n"/>
      <c r="C6" s="32" t="n"/>
      <c r="D6" s="32" t="n"/>
      <c r="E6" s="32" t="n"/>
      <c r="F6" s="32" t="n"/>
      <c r="G6" s="32" t="n"/>
      <c r="H6" s="32" t="n"/>
      <c r="I6" s="32" t="n"/>
      <c r="J6" s="32" t="n"/>
      <c r="K6" s="32" t="n"/>
      <c r="L6" s="32" t="n"/>
      <c r="M6" s="32" t="n"/>
      <c r="N6" s="32" t="n"/>
      <c r="O6" s="32" t="n"/>
      <c r="P6" s="32" t="n"/>
    </row>
    <row r="7">
      <c r="A7" s="14" t="inlineStr">
        <is>
          <t>サブグループ数</t>
        </is>
      </c>
      <c r="B7" s="1" t="n"/>
      <c r="C7" s="1" t="n"/>
      <c r="D7" s="14" t="inlineStr">
        <is>
          <t>管理限界算出サブグループ数</t>
        </is>
      </c>
      <c r="E7" s="1" t="n"/>
      <c r="F7" s="1" t="n"/>
      <c r="G7" s="14" t="inlineStr">
        <is>
          <t>管理外または調査必要点</t>
        </is>
      </c>
      <c r="H7" s="1" t="n"/>
      <c r="I7" s="1" t="n"/>
      <c r="J7" s="14" t="inlineStr">
        <is>
          <t>平均Cpk</t>
        </is>
      </c>
      <c r="K7" s="1" t="n"/>
      <c r="L7" s="1" t="n"/>
      <c r="M7" s="14" t="inlineStr">
        <is>
          <t>総合判定</t>
        </is>
      </c>
      <c r="N7" s="1" t="n"/>
      <c r="O7" s="1" t="n"/>
      <c r="P7" s="1" t="n"/>
    </row>
    <row r="8">
      <c r="A8" s="134">
        <f>COUNTIFS('データ入力'!$F$7:$F$206,$C$4,'データ入力'!$G$7:$G$206,$C$5)</f>
        <v/>
      </c>
      <c r="B8" s="1" t="n"/>
      <c r="C8" s="1" t="n"/>
      <c r="D8" s="134">
        <f>COUNTIFS('データ入力'!$F$7:$F$206,$C$4,'データ入力'!$G$7:$G$206,$C$5,'データ入力'!$K$7:$K$206,"Y")</f>
        <v/>
      </c>
      <c r="E8" s="1" t="n"/>
      <c r="F8" s="1" t="n"/>
      <c r="G8" s="134">
        <f>COUNTIFS('データ入力'!$F$7:$F$206,$C$4,'データ入力'!$G$7:$G$206,$C$5,'データ入力'!$AQ$7:$AQ$206,"調査必要")</f>
        <v/>
      </c>
      <c r="H8" s="1" t="n"/>
      <c r="I8" s="1" t="n"/>
      <c r="J8" s="146">
        <f>IFERROR(SUMIFS('データ入力'!$AN$7:$AN$206,'データ入力'!$F$7:$F$206,$C$4,'データ入力'!$G$7:$G$206,$C$5)/COUNTIFS('データ入力'!$F$7:$F$206,$C$4,'データ入力'!$G$7:$G$206,$C$5,'データ入力'!$AN$7:$AN$206,"&gt;0"),"")</f>
        <v/>
      </c>
      <c r="K8" s="1" t="n"/>
      <c r="L8" s="1" t="n"/>
      <c r="M8" s="134">
        <f>IF(G8&gt;0,"調査必要",IF(AND(J8&lt;&gt;"",J8&lt;1.33),"能力不足","管理内"))</f>
        <v/>
      </c>
      <c r="N8" s="1" t="n"/>
      <c r="O8" s="1" t="n"/>
      <c r="P8" s="1" t="n"/>
    </row>
    <row r="9">
      <c r="A9" s="1" t="n"/>
      <c r="C9" s="1" t="n"/>
      <c r="D9" s="1" t="n"/>
      <c r="F9" s="1" t="n"/>
      <c r="G9" s="1" t="n"/>
      <c r="I9" s="1" t="n"/>
      <c r="J9" s="1" t="n"/>
      <c r="L9" s="1" t="n"/>
      <c r="M9" s="1" t="n"/>
      <c r="P9" s="1" t="n"/>
    </row>
    <row r="10">
      <c r="A10" s="1" t="n"/>
      <c r="B10" s="1" t="n"/>
      <c r="C10" s="1" t="n"/>
      <c r="D10" s="1" t="n"/>
      <c r="E10" s="1" t="n"/>
      <c r="F10" s="1" t="n"/>
      <c r="G10" s="1" t="n"/>
      <c r="H10" s="1" t="n"/>
      <c r="I10" s="1" t="n"/>
      <c r="J10" s="1" t="n"/>
      <c r="K10" s="1" t="n"/>
      <c r="L10" s="1" t="n"/>
      <c r="M10" s="1" t="n"/>
      <c r="N10" s="1" t="n"/>
      <c r="O10" s="1" t="n"/>
      <c r="P10" s="1" t="n"/>
    </row>
    <row r="11">
      <c r="A11" s="115" t="inlineStr">
        <is>
          <t>平均Sigma</t>
        </is>
      </c>
      <c r="B11" s="147">
        <f>IFERROR(SUMIFS('データ入力'!$AL$7:$AL$206,'データ入力'!$F$7:$F$206,$C$4,'データ入力'!$G$7:$G$206,$C$5)/COUNTIFS('データ入力'!$F$7:$F$206,$C$4,'データ入力'!$G$7:$G$206,$C$5,'データ入力'!$AL$7:$AL$206,"&gt;0"),"")</f>
        <v/>
      </c>
      <c r="C11" s="147" t="inlineStr">
        <is>
          <t>平均Cp</t>
        </is>
      </c>
      <c r="D11" s="147">
        <f>IFERROR(SUMIFS('データ入力'!$AM$7:$AM$206,'データ入力'!$F$7:$F$206,$C$4,'データ入力'!$G$7:$G$206,$C$5)/COUNTIFS('データ入力'!$F$7:$F$206,$C$4,'データ入力'!$G$7:$G$206,$C$5,'データ入力'!$AM$7:$AM$206,"&gt;0"),"")</f>
        <v/>
      </c>
      <c r="E11" s="115" t="inlineStr">
        <is>
          <t>Xbar管理外点</t>
        </is>
      </c>
      <c r="F11" s="115">
        <f>COUNTIFS('データ入力'!$F$7:$F$206,$C$4,'データ入力'!$G$7:$G$206,$C$5,'データ入力'!$AO$7:$AO$206,"管理外")</f>
        <v/>
      </c>
      <c r="G11" s="115" t="inlineStr">
        <is>
          <t>R管理外点</t>
        </is>
      </c>
      <c r="H11" s="115">
        <f>COUNTIFS('データ入力'!$F$7:$F$206,$C$4,'データ入力'!$G$7:$G$206,$C$5,'データ入力'!$AP$7:$AP$206,"管理外")</f>
        <v/>
      </c>
      <c r="I11" s="115" t="inlineStr">
        <is>
          <t>規格限界メモ</t>
        </is>
      </c>
      <c r="J11" s="115" t="inlineStr">
        <is>
          <t>規格限界はCpとCpkに使用し、管理図の管理限界としては使いません。</t>
        </is>
      </c>
      <c r="K11" s="115" t="n"/>
      <c r="L11" s="115" t="n"/>
      <c r="M11" s="115" t="n"/>
      <c r="N11" s="115" t="n"/>
      <c r="O11" s="115" t="n"/>
      <c r="P11" s="115" t="n"/>
    </row>
    <row r="12">
      <c r="A12" s="43" t="inlineStr">
        <is>
          <t>Xbar平均管理図（中心傾向）</t>
        </is>
      </c>
      <c r="B12" s="1" t="n"/>
      <c r="C12" s="1" t="n"/>
      <c r="D12" s="1" t="n"/>
      <c r="E12" s="1" t="n"/>
      <c r="F12" s="1" t="n"/>
      <c r="G12" s="1" t="n"/>
      <c r="H12" s="1" t="n"/>
      <c r="I12" s="43" t="inlineStr">
        <is>
          <t>R範囲管理図（サブグループ内ばらつき、先に確認）</t>
        </is>
      </c>
      <c r="J12" s="1" t="n"/>
      <c r="K12" s="1" t="n"/>
      <c r="L12" s="1" t="n"/>
      <c r="M12" s="1" t="n"/>
      <c r="N12" s="1" t="n"/>
      <c r="O12" s="1" t="n"/>
      <c r="P12" s="1" t="n"/>
    </row>
    <row r="13">
      <c r="A13" s="32" t="n"/>
      <c r="B13" s="32" t="n"/>
      <c r="C13" s="32" t="n"/>
      <c r="D13" s="32" t="n"/>
      <c r="E13" s="32" t="n"/>
      <c r="F13" s="32" t="n"/>
      <c r="G13" s="32" t="n"/>
      <c r="H13" s="32" t="n"/>
      <c r="I13" s="32" t="n"/>
      <c r="J13" s="32" t="n"/>
      <c r="K13" s="32" t="n"/>
      <c r="L13" s="32" t="n"/>
      <c r="M13" s="32" t="n"/>
      <c r="N13" s="32" t="n"/>
      <c r="O13" s="32" t="n"/>
      <c r="P13" s="32" t="n"/>
    </row>
    <row r="14">
      <c r="A14" s="32" t="n"/>
      <c r="B14" s="32" t="n"/>
      <c r="C14" s="32" t="n"/>
      <c r="D14" s="32" t="n"/>
      <c r="E14" s="32" t="n"/>
      <c r="F14" s="32" t="n"/>
      <c r="G14" s="32" t="n"/>
      <c r="H14" s="32" t="n"/>
      <c r="I14" s="32" t="n"/>
      <c r="J14" s="32" t="n"/>
      <c r="K14" s="32" t="n"/>
      <c r="L14" s="32" t="n"/>
      <c r="M14" s="32" t="n"/>
      <c r="N14" s="32" t="n"/>
      <c r="O14" s="32" t="n"/>
      <c r="P14" s="32" t="n"/>
    </row>
    <row r="15">
      <c r="A15" s="32" t="n"/>
      <c r="B15" s="32" t="n"/>
      <c r="C15" s="32" t="n"/>
      <c r="D15" s="32" t="n"/>
      <c r="E15" s="32" t="n"/>
      <c r="F15" s="32" t="n"/>
      <c r="G15" s="32" t="n"/>
      <c r="H15" s="32" t="n"/>
      <c r="I15" s="32" t="n"/>
      <c r="J15" s="32" t="n"/>
      <c r="K15" s="32" t="n"/>
      <c r="L15" s="32" t="n"/>
      <c r="M15" s="32" t="n"/>
      <c r="N15" s="32" t="n"/>
      <c r="O15" s="32" t="n"/>
      <c r="P15" s="32" t="n"/>
    </row>
    <row r="16">
      <c r="A16" s="32" t="n"/>
      <c r="B16" s="32" t="n"/>
      <c r="C16" s="32" t="n"/>
      <c r="D16" s="32" t="n"/>
      <c r="E16" s="32" t="n"/>
      <c r="F16" s="32" t="n"/>
      <c r="G16" s="32" t="n"/>
      <c r="H16" s="32" t="n"/>
      <c r="I16" s="32" t="n"/>
      <c r="J16" s="32" t="n"/>
      <c r="K16" s="32" t="n"/>
      <c r="L16" s="32" t="n"/>
      <c r="M16" s="32" t="n"/>
      <c r="N16" s="32" t="n"/>
      <c r="O16" s="32" t="n"/>
      <c r="P16" s="32" t="n"/>
    </row>
    <row r="17">
      <c r="A17" s="32" t="n"/>
      <c r="B17" s="32" t="n"/>
      <c r="C17" s="32" t="n"/>
      <c r="D17" s="32" t="n"/>
      <c r="E17" s="32" t="n"/>
      <c r="F17" s="32" t="n"/>
      <c r="G17" s="32" t="n"/>
      <c r="H17" s="32" t="n"/>
      <c r="I17" s="32" t="n"/>
      <c r="J17" s="32" t="n"/>
      <c r="K17" s="32" t="n"/>
      <c r="L17" s="32" t="n"/>
      <c r="M17" s="32" t="n"/>
      <c r="N17" s="32" t="n"/>
      <c r="O17" s="32" t="n"/>
      <c r="P17" s="32" t="n"/>
    </row>
    <row r="18">
      <c r="A18" s="32" t="n"/>
      <c r="B18" s="32" t="n"/>
      <c r="C18" s="32" t="n"/>
      <c r="D18" s="32" t="n"/>
      <c r="E18" s="32" t="n"/>
      <c r="F18" s="32" t="n"/>
      <c r="G18" s="32" t="n"/>
      <c r="H18" s="32" t="n"/>
      <c r="I18" s="32" t="n"/>
      <c r="J18" s="32" t="n"/>
      <c r="K18" s="32" t="n"/>
      <c r="L18" s="32" t="n"/>
      <c r="M18" s="32" t="n"/>
      <c r="N18" s="32" t="n"/>
      <c r="O18" s="32" t="n"/>
      <c r="P18" s="32" t="n"/>
    </row>
    <row r="19">
      <c r="A19" s="32" t="n"/>
      <c r="B19" s="32" t="n"/>
      <c r="C19" s="32" t="n"/>
      <c r="D19" s="32" t="n"/>
      <c r="E19" s="32" t="n"/>
      <c r="F19" s="32" t="n"/>
      <c r="G19" s="32" t="n"/>
      <c r="H19" s="32" t="n"/>
      <c r="I19" s="32" t="n"/>
      <c r="J19" s="32" t="n"/>
      <c r="K19" s="32" t="n"/>
      <c r="L19" s="32" t="n"/>
      <c r="M19" s="32" t="n"/>
      <c r="N19" s="32" t="n"/>
      <c r="O19" s="32" t="n"/>
      <c r="P19" s="32" t="n"/>
    </row>
    <row r="20">
      <c r="A20" s="32" t="n"/>
      <c r="B20" s="32" t="n"/>
      <c r="C20" s="32" t="n"/>
      <c r="D20" s="32" t="n"/>
      <c r="E20" s="32" t="n"/>
      <c r="F20" s="32" t="n"/>
      <c r="G20" s="32" t="n"/>
      <c r="H20" s="32" t="n"/>
      <c r="I20" s="32" t="n"/>
      <c r="J20" s="32" t="n"/>
      <c r="K20" s="32" t="n"/>
      <c r="L20" s="32" t="n"/>
      <c r="M20" s="32" t="n"/>
      <c r="N20" s="32" t="n"/>
      <c r="O20" s="32" t="n"/>
      <c r="P20" s="32" t="n"/>
    </row>
    <row r="21">
      <c r="A21" s="32" t="n"/>
      <c r="B21" s="32" t="n"/>
      <c r="C21" s="32" t="n"/>
      <c r="D21" s="32" t="n"/>
      <c r="E21" s="32" t="n"/>
      <c r="F21" s="32" t="n"/>
      <c r="G21" s="32" t="n"/>
      <c r="H21" s="32" t="n"/>
      <c r="I21" s="32" t="n"/>
      <c r="J21" s="32" t="n"/>
      <c r="K21" s="32" t="n"/>
      <c r="L21" s="32" t="n"/>
      <c r="M21" s="32" t="n"/>
      <c r="N21" s="32" t="n"/>
      <c r="O21" s="32" t="n"/>
      <c r="P21" s="32" t="n"/>
    </row>
    <row r="22">
      <c r="A22" s="32" t="n"/>
      <c r="B22" s="32" t="n"/>
      <c r="C22" s="32" t="n"/>
      <c r="D22" s="32" t="n"/>
      <c r="E22" s="32" t="n"/>
      <c r="F22" s="32" t="n"/>
      <c r="G22" s="32" t="n"/>
      <c r="H22" s="32" t="n"/>
      <c r="I22" s="32" t="n"/>
      <c r="J22" s="32" t="n"/>
      <c r="K22" s="32" t="n"/>
      <c r="L22" s="32" t="n"/>
      <c r="M22" s="32" t="n"/>
      <c r="N22" s="32" t="n"/>
      <c r="O22" s="32" t="n"/>
      <c r="P22" s="32" t="n"/>
    </row>
    <row r="23">
      <c r="A23" s="32" t="n"/>
      <c r="B23" s="32" t="n"/>
      <c r="C23" s="32" t="n"/>
      <c r="D23" s="32" t="n"/>
      <c r="E23" s="32" t="n"/>
      <c r="F23" s="32" t="n"/>
      <c r="G23" s="32" t="n"/>
      <c r="H23" s="32" t="n"/>
      <c r="I23" s="32" t="n"/>
      <c r="J23" s="32" t="n"/>
      <c r="K23" s="32" t="n"/>
      <c r="L23" s="32" t="n"/>
      <c r="M23" s="32" t="n"/>
      <c r="N23" s="32" t="n"/>
      <c r="O23" s="32" t="n"/>
      <c r="P23" s="32" t="n"/>
    </row>
    <row r="24">
      <c r="A24" s="32" t="n"/>
      <c r="B24" s="32" t="n"/>
      <c r="C24" s="32" t="n"/>
      <c r="D24" s="32" t="n"/>
      <c r="E24" s="32" t="n"/>
      <c r="F24" s="32" t="n"/>
      <c r="G24" s="32" t="n"/>
      <c r="H24" s="32" t="n"/>
      <c r="I24" s="32" t="n"/>
      <c r="J24" s="32" t="n"/>
      <c r="K24" s="32" t="n"/>
      <c r="L24" s="32" t="n"/>
      <c r="M24" s="32" t="n"/>
      <c r="N24" s="32" t="n"/>
      <c r="O24" s="32" t="n"/>
      <c r="P24" s="32" t="n"/>
    </row>
    <row r="25">
      <c r="A25" s="32" t="n"/>
      <c r="B25" s="32" t="n"/>
      <c r="C25" s="32" t="n"/>
      <c r="D25" s="32" t="n"/>
      <c r="E25" s="32" t="n"/>
      <c r="F25" s="32" t="n"/>
      <c r="G25" s="32" t="n"/>
      <c r="H25" s="32" t="n"/>
      <c r="I25" s="32" t="n"/>
      <c r="J25" s="32" t="n"/>
      <c r="K25" s="32" t="n"/>
      <c r="L25" s="32" t="n"/>
      <c r="M25" s="32" t="n"/>
      <c r="N25" s="32" t="n"/>
      <c r="O25" s="32" t="n"/>
      <c r="P25" s="32" t="n"/>
    </row>
    <row r="26">
      <c r="A26" s="32" t="n"/>
      <c r="B26" s="32" t="n"/>
      <c r="C26" s="32" t="n"/>
      <c r="D26" s="32" t="n"/>
      <c r="E26" s="32" t="n"/>
      <c r="F26" s="32" t="n"/>
      <c r="G26" s="32" t="n"/>
      <c r="H26" s="32" t="n"/>
      <c r="I26" s="32" t="n"/>
      <c r="J26" s="32" t="n"/>
      <c r="K26" s="32" t="n"/>
      <c r="L26" s="32" t="n"/>
      <c r="M26" s="32" t="n"/>
      <c r="N26" s="32" t="n"/>
      <c r="O26" s="32" t="n"/>
      <c r="P26" s="32" t="n"/>
    </row>
    <row r="27">
      <c r="A27" s="32" t="n"/>
      <c r="B27" s="32" t="n"/>
      <c r="C27" s="32" t="n"/>
      <c r="D27" s="32" t="n"/>
      <c r="E27" s="32" t="n"/>
      <c r="F27" s="32" t="n"/>
      <c r="G27" s="32" t="n"/>
      <c r="H27" s="32" t="n"/>
      <c r="I27" s="32" t="n"/>
      <c r="J27" s="32" t="n"/>
      <c r="K27" s="32" t="n"/>
      <c r="L27" s="32" t="n"/>
      <c r="M27" s="32" t="n"/>
      <c r="N27" s="32" t="n"/>
      <c r="O27" s="32" t="n"/>
      <c r="P27" s="32" t="n"/>
    </row>
    <row r="28">
      <c r="A28" s="32" t="n"/>
      <c r="B28" s="32" t="n"/>
      <c r="C28" s="32" t="n"/>
      <c r="D28" s="32" t="n"/>
      <c r="E28" s="32" t="n"/>
      <c r="F28" s="32" t="n"/>
      <c r="G28" s="32" t="n"/>
      <c r="H28" s="32" t="n"/>
      <c r="I28" s="32" t="n"/>
      <c r="J28" s="32" t="n"/>
      <c r="K28" s="32" t="n"/>
      <c r="L28" s="32" t="n"/>
      <c r="M28" s="32" t="n"/>
      <c r="N28" s="32" t="n"/>
      <c r="O28" s="32" t="n"/>
      <c r="P28" s="32" t="n"/>
    </row>
    <row r="29">
      <c r="A29" s="32" t="n"/>
      <c r="B29" s="32" t="n"/>
      <c r="C29" s="32" t="n"/>
      <c r="D29" s="32" t="n"/>
      <c r="E29" s="32" t="n"/>
      <c r="F29" s="32" t="n"/>
      <c r="G29" s="32" t="n"/>
      <c r="H29" s="32" t="n"/>
      <c r="I29" s="32" t="n"/>
      <c r="J29" s="32" t="n"/>
      <c r="K29" s="32" t="n"/>
      <c r="L29" s="32" t="n"/>
      <c r="M29" s="32" t="n"/>
      <c r="N29" s="32" t="n"/>
      <c r="O29" s="32" t="n"/>
      <c r="P29" s="32" t="n"/>
    </row>
    <row r="30">
      <c r="A30" s="43" t="inlineStr">
        <is>
          <t>Cpk推移（工程能力）</t>
        </is>
      </c>
      <c r="B30" s="1" t="n"/>
      <c r="C30" s="1" t="n"/>
      <c r="D30" s="1" t="n"/>
      <c r="E30" s="1" t="n"/>
      <c r="F30" s="1" t="n"/>
      <c r="G30" s="1" t="n"/>
      <c r="H30" s="1" t="n"/>
      <c r="I30" s="43" t="inlineStr">
        <is>
          <t>直近サブグループ明細と推奨アクション</t>
        </is>
      </c>
      <c r="J30" s="1" t="n"/>
      <c r="K30" s="1" t="n"/>
      <c r="L30" s="1" t="n"/>
      <c r="M30" s="1" t="n"/>
      <c r="N30" s="1" t="n"/>
      <c r="O30" s="1" t="n"/>
      <c r="P30" s="1" t="n"/>
    </row>
    <row r="31">
      <c r="A31" s="32" t="n"/>
      <c r="B31" s="32" t="n"/>
      <c r="C31" s="32" t="n"/>
      <c r="D31" s="32" t="n"/>
      <c r="E31" s="32" t="n"/>
      <c r="F31" s="32" t="n"/>
      <c r="G31" s="32" t="n"/>
      <c r="H31" s="32" t="n"/>
      <c r="I31" s="11" t="inlineStr">
        <is>
          <t>No.</t>
        </is>
      </c>
      <c r="J31" s="11" t="inlineStr">
        <is>
          <t>日付</t>
        </is>
      </c>
      <c r="K31" s="11" t="inlineStr">
        <is>
          <t>サブグループID</t>
        </is>
      </c>
      <c r="L31" s="11" t="inlineStr">
        <is>
          <t>Xbar</t>
        </is>
      </c>
      <c r="M31" s="11" t="inlineStr">
        <is>
          <t>R</t>
        </is>
      </c>
      <c r="N31" s="11" t="inlineStr">
        <is>
          <t>Cpk</t>
        </is>
      </c>
      <c r="O31" s="11" t="inlineStr">
        <is>
          <t>ステータス</t>
        </is>
      </c>
      <c r="P31" s="11" t="inlineStr">
        <is>
          <t>推奨アクション</t>
        </is>
      </c>
    </row>
    <row r="32">
      <c r="A32" s="32" t="n"/>
      <c r="B32" s="32" t="n"/>
      <c r="C32" s="32" t="n"/>
      <c r="D32" s="32" t="n"/>
      <c r="E32" s="32" t="n"/>
      <c r="F32" s="32" t="n"/>
      <c r="G32" s="32" t="n"/>
      <c r="H32" s="32" t="n"/>
      <c r="I32" s="32">
        <f>IF('グラフデータ'!A2="","",'グラフデータ'!A2)</f>
        <v/>
      </c>
      <c r="J32" s="148">
        <f>IF('グラフデータ'!C2="","",'グラフデータ'!C2)</f>
        <v/>
      </c>
      <c r="K32" s="32">
        <f>IF('グラフデータ'!D2="","",'グラフデータ'!D2)</f>
        <v/>
      </c>
      <c r="L32" s="149">
        <f>IF('グラフデータ'!E2="","",'グラフデータ'!E2)</f>
        <v/>
      </c>
      <c r="M32" s="149">
        <f>IF('グラフデータ'!I2="","",'グラフデータ'!I2)</f>
        <v/>
      </c>
      <c r="N32" s="149">
        <f>IF('グラフデータ'!M2="","",'グラフデータ'!M2)</f>
        <v/>
      </c>
      <c r="O32" s="32">
        <f>IF('グラフデータ'!N2="","",'グラフデータ'!N2)</f>
        <v/>
      </c>
      <c r="P32" s="32">
        <f>IF(O32="調査必要","アクションを起票し原因を確認",IF(O32="能力不足","能力改善とばらつき低減","継続監視"))</f>
        <v/>
      </c>
    </row>
    <row r="33">
      <c r="A33" s="32" t="n"/>
      <c r="B33" s="32" t="n"/>
      <c r="C33" s="32" t="n"/>
      <c r="D33" s="32" t="n"/>
      <c r="E33" s="32" t="n"/>
      <c r="F33" s="32" t="n"/>
      <c r="G33" s="32" t="n"/>
      <c r="H33" s="32" t="n"/>
      <c r="I33" s="32">
        <f>IF('グラフデータ'!A3="","",'グラフデータ'!A3)</f>
        <v/>
      </c>
      <c r="J33" s="148">
        <f>IF('グラフデータ'!C3="","",'グラフデータ'!C3)</f>
        <v/>
      </c>
      <c r="K33" s="32">
        <f>IF('グラフデータ'!D3="","",'グラフデータ'!D3)</f>
        <v/>
      </c>
      <c r="L33" s="149">
        <f>IF('グラフデータ'!E3="","",'グラフデータ'!E3)</f>
        <v/>
      </c>
      <c r="M33" s="149">
        <f>IF('グラフデータ'!I3="","",'グラフデータ'!I3)</f>
        <v/>
      </c>
      <c r="N33" s="149">
        <f>IF('グラフデータ'!M3="","",'グラフデータ'!M3)</f>
        <v/>
      </c>
      <c r="O33" s="32">
        <f>IF('グラフデータ'!N3="","",'グラフデータ'!N3)</f>
        <v/>
      </c>
      <c r="P33" s="32">
        <f>IF(O33="調査必要","アクションを起票し原因を確認",IF(O33="能力不足","能力改善とばらつき低減","継続監視"))</f>
        <v/>
      </c>
    </row>
    <row r="34">
      <c r="A34" s="32" t="n"/>
      <c r="B34" s="32" t="n"/>
      <c r="C34" s="32" t="n"/>
      <c r="D34" s="32" t="n"/>
      <c r="E34" s="32" t="n"/>
      <c r="F34" s="32" t="n"/>
      <c r="G34" s="32" t="n"/>
      <c r="H34" s="32" t="n"/>
      <c r="I34" s="32">
        <f>IF('グラフデータ'!A4="","",'グラフデータ'!A4)</f>
        <v/>
      </c>
      <c r="J34" s="148">
        <f>IF('グラフデータ'!C4="","",'グラフデータ'!C4)</f>
        <v/>
      </c>
      <c r="K34" s="32">
        <f>IF('グラフデータ'!D4="","",'グラフデータ'!D4)</f>
        <v/>
      </c>
      <c r="L34" s="149">
        <f>IF('グラフデータ'!E4="","",'グラフデータ'!E4)</f>
        <v/>
      </c>
      <c r="M34" s="149">
        <f>IF('グラフデータ'!I4="","",'グラフデータ'!I4)</f>
        <v/>
      </c>
      <c r="N34" s="149">
        <f>IF('グラフデータ'!M4="","",'グラフデータ'!M4)</f>
        <v/>
      </c>
      <c r="O34" s="32">
        <f>IF('グラフデータ'!N4="","",'グラフデータ'!N4)</f>
        <v/>
      </c>
      <c r="P34" s="32">
        <f>IF(O34="調査必要","アクションを起票し原因を確認",IF(O34="能力不足","能力改善とばらつき低減","継続監視"))</f>
        <v/>
      </c>
    </row>
    <row r="35">
      <c r="A35" s="32" t="n"/>
      <c r="B35" s="32" t="n"/>
      <c r="C35" s="32" t="n"/>
      <c r="D35" s="32" t="n"/>
      <c r="E35" s="32" t="n"/>
      <c r="F35" s="32" t="n"/>
      <c r="G35" s="32" t="n"/>
      <c r="H35" s="32" t="n"/>
      <c r="I35" s="32">
        <f>IF('グラフデータ'!A5="","",'グラフデータ'!A5)</f>
        <v/>
      </c>
      <c r="J35" s="148">
        <f>IF('グラフデータ'!C5="","",'グラフデータ'!C5)</f>
        <v/>
      </c>
      <c r="K35" s="32">
        <f>IF('グラフデータ'!D5="","",'グラフデータ'!D5)</f>
        <v/>
      </c>
      <c r="L35" s="149">
        <f>IF('グラフデータ'!E5="","",'グラフデータ'!E5)</f>
        <v/>
      </c>
      <c r="M35" s="149">
        <f>IF('グラフデータ'!I5="","",'グラフデータ'!I5)</f>
        <v/>
      </c>
      <c r="N35" s="149">
        <f>IF('グラフデータ'!M5="","",'グラフデータ'!M5)</f>
        <v/>
      </c>
      <c r="O35" s="32">
        <f>IF('グラフデータ'!N5="","",'グラフデータ'!N5)</f>
        <v/>
      </c>
      <c r="P35" s="32">
        <f>IF(O35="調査必要","アクションを起票し原因を確認",IF(O35="能力不足","能力改善とばらつき低減","継続監視"))</f>
        <v/>
      </c>
    </row>
    <row r="36">
      <c r="A36" s="32" t="n"/>
      <c r="B36" s="32" t="n"/>
      <c r="C36" s="32" t="n"/>
      <c r="D36" s="32" t="n"/>
      <c r="E36" s="32" t="n"/>
      <c r="F36" s="32" t="n"/>
      <c r="G36" s="32" t="n"/>
      <c r="H36" s="32" t="n"/>
      <c r="I36" s="32">
        <f>IF('グラフデータ'!A6="","",'グラフデータ'!A6)</f>
        <v/>
      </c>
      <c r="J36" s="148">
        <f>IF('グラフデータ'!C6="","",'グラフデータ'!C6)</f>
        <v/>
      </c>
      <c r="K36" s="32">
        <f>IF('グラフデータ'!D6="","",'グラフデータ'!D6)</f>
        <v/>
      </c>
      <c r="L36" s="149">
        <f>IF('グラフデータ'!E6="","",'グラフデータ'!E6)</f>
        <v/>
      </c>
      <c r="M36" s="149">
        <f>IF('グラフデータ'!I6="","",'グラフデータ'!I6)</f>
        <v/>
      </c>
      <c r="N36" s="149">
        <f>IF('グラフデータ'!M6="","",'グラフデータ'!M6)</f>
        <v/>
      </c>
      <c r="O36" s="32">
        <f>IF('グラフデータ'!N6="","",'グラフデータ'!N6)</f>
        <v/>
      </c>
      <c r="P36" s="32">
        <f>IF(O36="調査必要","アクションを起票し原因を確認",IF(O36="能力不足","能力改善とばらつき低減","継続監視"))</f>
        <v/>
      </c>
    </row>
    <row r="37">
      <c r="A37" s="32" t="n"/>
      <c r="B37" s="32" t="n"/>
      <c r="C37" s="32" t="n"/>
      <c r="D37" s="32" t="n"/>
      <c r="E37" s="32" t="n"/>
      <c r="F37" s="32" t="n"/>
      <c r="G37" s="32" t="n"/>
      <c r="H37" s="32" t="n"/>
      <c r="I37" s="32">
        <f>IF('グラフデータ'!A7="","",'グラフデータ'!A7)</f>
        <v/>
      </c>
      <c r="J37" s="148">
        <f>IF('グラフデータ'!C7="","",'グラフデータ'!C7)</f>
        <v/>
      </c>
      <c r="K37" s="32">
        <f>IF('グラフデータ'!D7="","",'グラフデータ'!D7)</f>
        <v/>
      </c>
      <c r="L37" s="149">
        <f>IF('グラフデータ'!E7="","",'グラフデータ'!E7)</f>
        <v/>
      </c>
      <c r="M37" s="149">
        <f>IF('グラフデータ'!I7="","",'グラフデータ'!I7)</f>
        <v/>
      </c>
      <c r="N37" s="149">
        <f>IF('グラフデータ'!M7="","",'グラフデータ'!M7)</f>
        <v/>
      </c>
      <c r="O37" s="32">
        <f>IF('グラフデータ'!N7="","",'グラフデータ'!N7)</f>
        <v/>
      </c>
      <c r="P37" s="32">
        <f>IF(O37="調査必要","アクションを起票し原因を確認",IF(O37="能力不足","能力改善とばらつき低減","継続監視"))</f>
        <v/>
      </c>
    </row>
    <row r="38">
      <c r="A38" s="32" t="n"/>
      <c r="B38" s="32" t="n"/>
      <c r="C38" s="32" t="n"/>
      <c r="D38" s="32" t="n"/>
      <c r="E38" s="32" t="n"/>
      <c r="F38" s="32" t="n"/>
      <c r="G38" s="32" t="n"/>
      <c r="H38" s="32" t="n"/>
      <c r="I38" s="32">
        <f>IF('グラフデータ'!A8="","",'グラフデータ'!A8)</f>
        <v/>
      </c>
      <c r="J38" s="148">
        <f>IF('グラフデータ'!C8="","",'グラフデータ'!C8)</f>
        <v/>
      </c>
      <c r="K38" s="32">
        <f>IF('グラフデータ'!D8="","",'グラフデータ'!D8)</f>
        <v/>
      </c>
      <c r="L38" s="149">
        <f>IF('グラフデータ'!E8="","",'グラフデータ'!E8)</f>
        <v/>
      </c>
      <c r="M38" s="149">
        <f>IF('グラフデータ'!I8="","",'グラフデータ'!I8)</f>
        <v/>
      </c>
      <c r="N38" s="149">
        <f>IF('グラフデータ'!M8="","",'グラフデータ'!M8)</f>
        <v/>
      </c>
      <c r="O38" s="32">
        <f>IF('グラフデータ'!N8="","",'グラフデータ'!N8)</f>
        <v/>
      </c>
      <c r="P38" s="32">
        <f>IF(O38="調査必要","アクションを起票し原因を確認",IF(O38="能力不足","能力改善とばらつき低減","継続監視"))</f>
        <v/>
      </c>
    </row>
    <row r="39">
      <c r="A39" s="32" t="n"/>
      <c r="B39" s="32" t="n"/>
      <c r="C39" s="32" t="n"/>
      <c r="D39" s="32" t="n"/>
      <c r="E39" s="32" t="n"/>
      <c r="F39" s="32" t="n"/>
      <c r="G39" s="32" t="n"/>
      <c r="H39" s="32" t="n"/>
      <c r="I39" s="32">
        <f>IF('グラフデータ'!A9="","",'グラフデータ'!A9)</f>
        <v/>
      </c>
      <c r="J39" s="148">
        <f>IF('グラフデータ'!C9="","",'グラフデータ'!C9)</f>
        <v/>
      </c>
      <c r="K39" s="32">
        <f>IF('グラフデータ'!D9="","",'グラフデータ'!D9)</f>
        <v/>
      </c>
      <c r="L39" s="149">
        <f>IF('グラフデータ'!E9="","",'グラフデータ'!E9)</f>
        <v/>
      </c>
      <c r="M39" s="149">
        <f>IF('グラフデータ'!I9="","",'グラフデータ'!I9)</f>
        <v/>
      </c>
      <c r="N39" s="149">
        <f>IF('グラフデータ'!M9="","",'グラフデータ'!M9)</f>
        <v/>
      </c>
      <c r="O39" s="32">
        <f>IF('グラフデータ'!N9="","",'グラフデータ'!N9)</f>
        <v/>
      </c>
      <c r="P39" s="32">
        <f>IF(O39="調査必要","アクションを起票し原因を確認",IF(O39="能力不足","能力改善とばらつき低減","継続監視"))</f>
        <v/>
      </c>
    </row>
    <row r="40">
      <c r="A40" s="32" t="n"/>
      <c r="B40" s="32" t="n"/>
      <c r="C40" s="32" t="n"/>
      <c r="D40" s="32" t="n"/>
      <c r="E40" s="32" t="n"/>
      <c r="F40" s="32" t="n"/>
      <c r="G40" s="32" t="n"/>
      <c r="H40" s="32" t="n"/>
      <c r="I40" s="32">
        <f>IF('グラフデータ'!A10="","",'グラフデータ'!A10)</f>
        <v/>
      </c>
      <c r="J40" s="148">
        <f>IF('グラフデータ'!C10="","",'グラフデータ'!C10)</f>
        <v/>
      </c>
      <c r="K40" s="32">
        <f>IF('グラフデータ'!D10="","",'グラフデータ'!D10)</f>
        <v/>
      </c>
      <c r="L40" s="149">
        <f>IF('グラフデータ'!E10="","",'グラフデータ'!E10)</f>
        <v/>
      </c>
      <c r="M40" s="149">
        <f>IF('グラフデータ'!I10="","",'グラフデータ'!I10)</f>
        <v/>
      </c>
      <c r="N40" s="149">
        <f>IF('グラフデータ'!M10="","",'グラフデータ'!M10)</f>
        <v/>
      </c>
      <c r="O40" s="32">
        <f>IF('グラフデータ'!N10="","",'グラフデータ'!N10)</f>
        <v/>
      </c>
      <c r="P40" s="32">
        <f>IF(O40="調査必要","アクションを起票し原因を確認",IF(O40="能力不足","能力改善とばらつき低減","継続監視"))</f>
        <v/>
      </c>
    </row>
    <row r="41">
      <c r="A41" s="32" t="n"/>
      <c r="B41" s="32" t="n"/>
      <c r="C41" s="32" t="n"/>
      <c r="D41" s="32" t="n"/>
      <c r="E41" s="32" t="n"/>
      <c r="F41" s="32" t="n"/>
      <c r="G41" s="32" t="n"/>
      <c r="H41" s="32" t="n"/>
      <c r="I41" s="32">
        <f>IF('グラフデータ'!A11="","",'グラフデータ'!A11)</f>
        <v/>
      </c>
      <c r="J41" s="148">
        <f>IF('グラフデータ'!C11="","",'グラフデータ'!C11)</f>
        <v/>
      </c>
      <c r="K41" s="32">
        <f>IF('グラフデータ'!D11="","",'グラフデータ'!D11)</f>
        <v/>
      </c>
      <c r="L41" s="149">
        <f>IF('グラフデータ'!E11="","",'グラフデータ'!E11)</f>
        <v/>
      </c>
      <c r="M41" s="149">
        <f>IF('グラフデータ'!I11="","",'グラフデータ'!I11)</f>
        <v/>
      </c>
      <c r="N41" s="149">
        <f>IF('グラフデータ'!M11="","",'グラフデータ'!M11)</f>
        <v/>
      </c>
      <c r="O41" s="32">
        <f>IF('グラフデータ'!N11="","",'グラフデータ'!N11)</f>
        <v/>
      </c>
      <c r="P41" s="32">
        <f>IF(O41="調査必要","アクションを起票し原因を確認",IF(O41="能力不足","能力改善とばらつき低減","継続監視"))</f>
        <v/>
      </c>
    </row>
    <row r="42">
      <c r="A42" s="32" t="n"/>
      <c r="B42" s="32" t="n"/>
      <c r="C42" s="32" t="n"/>
      <c r="D42" s="32" t="n"/>
      <c r="E42" s="32" t="n"/>
      <c r="F42" s="32" t="n"/>
      <c r="G42" s="32" t="n"/>
      <c r="H42" s="32" t="n"/>
      <c r="I42" s="32" t="n"/>
      <c r="J42" s="32" t="n"/>
      <c r="K42" s="32" t="n"/>
      <c r="L42" s="32" t="n"/>
      <c r="M42" s="32" t="n"/>
      <c r="N42" s="32" t="n"/>
      <c r="O42" s="32" t="n"/>
      <c r="P42" s="32" t="n"/>
    </row>
    <row r="43">
      <c r="A43" s="32" t="n"/>
      <c r="B43" s="32" t="n"/>
      <c r="C43" s="32" t="n"/>
      <c r="D43" s="32" t="n"/>
      <c r="E43" s="32" t="n"/>
      <c r="F43" s="32" t="n"/>
      <c r="G43" s="32" t="n"/>
      <c r="H43" s="32" t="n"/>
      <c r="I43" s="32" t="n"/>
      <c r="J43" s="32" t="n"/>
      <c r="K43" s="32" t="n"/>
      <c r="L43" s="32" t="n"/>
      <c r="M43" s="32" t="n"/>
      <c r="N43" s="32" t="n"/>
      <c r="O43" s="32" t="n"/>
      <c r="P43" s="32" t="n"/>
    </row>
    <row r="44">
      <c r="A44" s="32" t="n"/>
      <c r="B44" s="32" t="n"/>
      <c r="C44" s="32" t="n"/>
      <c r="D44" s="32" t="n"/>
      <c r="E44" s="32" t="n"/>
      <c r="F44" s="32" t="n"/>
      <c r="G44" s="32" t="n"/>
      <c r="H44" s="32" t="n"/>
      <c r="I44" s="32" t="n"/>
      <c r="J44" s="32" t="n"/>
      <c r="K44" s="32" t="n"/>
      <c r="L44" s="32" t="n"/>
      <c r="M44" s="32" t="n"/>
      <c r="N44" s="32" t="n"/>
      <c r="O44" s="32" t="n"/>
      <c r="P44" s="32" t="n"/>
    </row>
    <row r="45">
      <c r="A45" s="32" t="n"/>
      <c r="B45" s="32" t="n"/>
      <c r="C45" s="32" t="n"/>
      <c r="D45" s="32" t="n"/>
      <c r="E45" s="32" t="n"/>
      <c r="F45" s="32" t="n"/>
      <c r="G45" s="32" t="n"/>
      <c r="H45" s="32" t="n"/>
      <c r="I45" s="32" t="n"/>
      <c r="J45" s="32" t="n"/>
      <c r="K45" s="32" t="n"/>
      <c r="L45" s="32" t="n"/>
      <c r="M45" s="32" t="n"/>
      <c r="N45" s="32" t="n"/>
      <c r="O45" s="32" t="n"/>
      <c r="P45" s="32" t="n"/>
    </row>
    <row r="46">
      <c r="A46" s="32" t="n"/>
      <c r="B46" s="32" t="n"/>
      <c r="C46" s="32" t="n"/>
      <c r="D46" s="32" t="n"/>
      <c r="E46" s="32" t="n"/>
      <c r="F46" s="32" t="n"/>
      <c r="G46" s="32" t="n"/>
      <c r="H46" s="32" t="n"/>
      <c r="I46" s="32" t="n"/>
      <c r="J46" s="32" t="n"/>
      <c r="K46" s="32" t="n"/>
      <c r="L46" s="32" t="n"/>
      <c r="M46" s="32" t="n"/>
      <c r="N46" s="32" t="n"/>
      <c r="O46" s="32" t="n"/>
      <c r="P46" s="32" t="n"/>
    </row>
    <row r="47">
      <c r="A47" s="32" t="n"/>
      <c r="B47" s="32" t="n"/>
      <c r="C47" s="32" t="n"/>
      <c r="D47" s="32" t="n"/>
      <c r="E47" s="32" t="n"/>
      <c r="F47" s="32" t="n"/>
      <c r="G47" s="32" t="n"/>
      <c r="H47" s="32" t="n"/>
      <c r="I47" s="32" t="n"/>
      <c r="J47" s="32" t="n"/>
      <c r="K47" s="32" t="n"/>
      <c r="L47" s="32" t="n"/>
      <c r="M47" s="32" t="n"/>
      <c r="N47" s="32" t="n"/>
      <c r="O47" s="32" t="n"/>
      <c r="P47" s="32" t="n"/>
    </row>
    <row r="48">
      <c r="A48" s="125" t="inlineStr">
        <is>
          <t>解釈の前提：R図はサブグループ内ばらつきが安定しているかを判断します。R図が管理外の場合、Xbar図の管理限界の信頼性は下がります。管理限界は工程データから、規格限界は顧客または業務要求から決まるため、混同しないでください。</t>
        </is>
      </c>
      <c r="B48" s="1" t="n"/>
      <c r="C48" s="1" t="n"/>
      <c r="D48" s="1" t="n"/>
      <c r="E48" s="1" t="n"/>
      <c r="F48" s="1" t="n"/>
      <c r="G48" s="1" t="n"/>
      <c r="H48" s="1" t="n"/>
      <c r="I48" s="1" t="n"/>
      <c r="J48" s="1" t="n"/>
      <c r="K48" s="1" t="n"/>
      <c r="L48" s="1" t="n"/>
      <c r="M48" s="1" t="n"/>
      <c r="N48" s="1" t="n"/>
      <c r="O48" s="1" t="n"/>
      <c r="P48" s="1" t="n"/>
    </row>
    <row r="49">
      <c r="A49" s="1" t="n"/>
      <c r="P49" s="1" t="n"/>
    </row>
    <row r="50">
      <c r="A50" s="1" t="n"/>
      <c r="B50" s="1" t="n"/>
      <c r="C50" s="1" t="n"/>
      <c r="D50" s="1" t="n"/>
      <c r="E50" s="1" t="n"/>
      <c r="F50" s="1" t="n"/>
      <c r="G50" s="1" t="n"/>
      <c r="H50" s="1" t="n"/>
      <c r="I50" s="1" t="n"/>
      <c r="J50" s="1" t="n"/>
      <c r="K50" s="1" t="n"/>
      <c r="L50" s="1" t="n"/>
      <c r="M50" s="1" t="n"/>
      <c r="N50" s="1" t="n"/>
      <c r="O50" s="1" t="n"/>
      <c r="P50" s="1" t="n"/>
    </row>
  </sheetData>
  <mergeCells count="18">
    <mergeCell ref="J7:L7"/>
    <mergeCell ref="A12:H12"/>
    <mergeCell ref="I12:P12"/>
    <mergeCell ref="M8:P10"/>
    <mergeCell ref="G8:I10"/>
    <mergeCell ref="A30:H30"/>
    <mergeCell ref="I30:P30"/>
    <mergeCell ref="A1:P1"/>
    <mergeCell ref="J8:L10"/>
    <mergeCell ref="A48:P50"/>
    <mergeCell ref="M7:P7"/>
    <mergeCell ref="A2:P2"/>
    <mergeCell ref="A8:C10"/>
    <mergeCell ref="F5:P5"/>
    <mergeCell ref="D7:F7"/>
    <mergeCell ref="A7:C7"/>
    <mergeCell ref="G7:I7"/>
    <mergeCell ref="D8:F10"/>
  </mergeCells>
  <conditionalFormatting sqref="M8:P10">
    <cfRule type="expression" priority="1" dxfId="0">
      <formula>M8="調査必要"</formula>
    </cfRule>
    <cfRule type="expression" priority="2" dxfId="2">
      <formula>M8="能力不足"</formula>
    </cfRule>
    <cfRule type="expression" priority="3" dxfId="3">
      <formula>M8="管理内"</formula>
    </cfRule>
  </conditionalFormatting>
  <conditionalFormatting sqref="O32:O41">
    <cfRule type="expression" priority="4" dxfId="0">
      <formula>O32="調査必要"</formula>
    </cfRule>
    <cfRule type="expression" priority="5" dxfId="2">
      <formula>O32="能力不足"</formula>
    </cfRule>
    <cfRule type="expression" priority="6" dxfId="3">
      <formula>O32="管理内"</formula>
    </cfRule>
  </conditionalFormatting>
  <dataValidations count="2">
    <dataValidation sqref="C4" showDropDown="0" showInputMessage="0" showErrorMessage="0" allowBlank="0" type="list">
      <formula1>'設定'!$N$4:$N$12</formula1>
    </dataValidation>
    <dataValidation sqref="C5" showDropDown="0" showInputMessage="0" showErrorMessage="0" allowBlank="0" type="list">
      <formula1>'設定'!$O$4:$O$12</formula1>
    </dataValidation>
  </dataValidations>
  <pageMargins left="0.7" right="0.7" top="0.75" bottom="0.75" header="0.3" footer="0.3"/>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AW206"/>
  <sheetViews>
    <sheetView workbookViewId="0">
      <selection activeCell="A1" sqref="A1"/>
    </sheetView>
  </sheetViews>
  <sheetFormatPr baseColWidth="8" defaultRowHeight="15"/>
  <cols>
    <col width="7" customWidth="1" min="1" max="1"/>
    <col width="12" customWidth="1" min="2" max="2"/>
    <col width="16" customWidth="1" min="3" max="3"/>
    <col width="14" customWidth="1" min="4" max="4"/>
    <col width="16" customWidth="1" min="5" max="5"/>
    <col width="14" customWidth="1" min="6" max="6"/>
    <col width="12" customWidth="1" min="7" max="7"/>
    <col width="8" customWidth="1" min="8" max="8"/>
    <col width="11" customWidth="1" min="9" max="9"/>
    <col width="12" customWidth="1" min="10" max="10"/>
    <col width="10" customWidth="1" min="11" max="11"/>
    <col width="10" customWidth="1" min="12" max="12"/>
    <col width="10" customWidth="1" min="13" max="13"/>
    <col width="10" customWidth="1" min="14" max="14"/>
    <col width="10" customWidth="1" min="15" max="15"/>
    <col width="10" customWidth="1" min="16" max="16"/>
    <col width="10" customWidth="1" min="17" max="17"/>
    <col width="10" customWidth="1" min="18" max="18"/>
    <col width="10" customWidth="1" min="19" max="19"/>
    <col width="10" customWidth="1" min="20" max="20"/>
    <col width="10" customWidth="1" min="21" max="21"/>
    <col width="11" customWidth="1" min="22" max="22"/>
    <col width="11" customWidth="1" min="23" max="23"/>
    <col width="11" customWidth="1" min="24" max="24"/>
    <col width="11" customWidth="1" min="25" max="25"/>
    <col width="11" customWidth="1" min="26" max="26"/>
    <col width="11" customWidth="1" min="27" max="27"/>
    <col width="11" customWidth="1" min="28" max="28"/>
    <col width="11" customWidth="1" min="29" max="29"/>
    <col width="11" customWidth="1" min="30" max="30"/>
    <col width="11" customWidth="1" min="31" max="31"/>
    <col width="11" customWidth="1" min="32" max="32"/>
    <col width="11" customWidth="1" min="33" max="33"/>
    <col width="11" customWidth="1" min="34" max="34"/>
    <col width="11" customWidth="1" min="35" max="35"/>
    <col width="11" customWidth="1" min="36" max="36"/>
    <col width="11" customWidth="1" min="37" max="37"/>
    <col width="11" customWidth="1" min="38" max="38"/>
    <col width="11" customWidth="1" min="39" max="39"/>
    <col width="11" customWidth="1" min="40" max="40"/>
    <col width="11" customWidth="1" min="41" max="41"/>
    <col width="11" customWidth="1" min="42" max="42"/>
    <col width="11" customWidth="1" min="43" max="43"/>
    <col width="20" customWidth="1" min="44" max="44"/>
    <col width="12" customWidth="1" min="45" max="45"/>
    <col width="22" customWidth="1" min="46" max="46"/>
    <col width="12" customWidth="1" min="47" max="47"/>
    <col width="12" customWidth="1" min="48" max="48"/>
    <col width="10" customWidth="1" min="49" max="49"/>
  </cols>
  <sheetData>
    <row r="1">
      <c r="A1" s="7" t="inlineStr">
        <is>
          <t>データ入力：各行はXbar-R管理図の合理的サブグループを表します</t>
        </is>
      </c>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c r="AE1" s="1" t="n"/>
      <c r="AF1" s="1" t="n"/>
      <c r="AG1" s="1" t="n"/>
      <c r="AH1" s="1" t="n"/>
      <c r="AI1" s="1" t="n"/>
      <c r="AJ1" s="1" t="n"/>
      <c r="AK1" s="1" t="n"/>
      <c r="AL1" s="1" t="n"/>
      <c r="AM1" s="1" t="n"/>
      <c r="AN1" s="1" t="n"/>
      <c r="AO1" s="1" t="n"/>
      <c r="AP1" s="1" t="n"/>
      <c r="AQ1" s="1" t="n"/>
      <c r="AR1" s="1" t="n"/>
      <c r="AS1" s="1" t="n"/>
      <c r="AT1" s="1" t="n"/>
      <c r="AU1" s="1" t="n"/>
      <c r="AV1" s="1" t="n"/>
      <c r="AW1" s="1" t="n"/>
    </row>
    <row r="2">
      <c r="A2" s="17" t="inlineStr">
        <is>
          <t>入力ガイド</t>
        </is>
      </c>
      <c r="B2" s="23" t="inlineStr">
        <is>
          <t>白色の列だけを入力します。日付、会社または部門、シナリオ、工程、指標、サンプル1からサンプル10、規格限界、原因、アクションを入力します。薄青色の列は自動計算です。</t>
        </is>
      </c>
      <c r="C2" s="23" t="n"/>
      <c r="D2" s="23" t="n"/>
      <c r="E2" s="23" t="n"/>
      <c r="F2" s="23" t="n"/>
      <c r="G2" s="23" t="n"/>
      <c r="H2" s="23" t="n"/>
      <c r="I2" s="23" t="n"/>
      <c r="J2" s="23" t="n"/>
      <c r="K2" s="23" t="n"/>
      <c r="L2" s="23" t="n"/>
      <c r="M2" s="23" t="n"/>
      <c r="N2" s="23" t="n"/>
      <c r="O2" s="23" t="n"/>
      <c r="P2" s="23" t="n"/>
      <c r="Q2" s="23" t="n"/>
      <c r="R2" s="23" t="n"/>
      <c r="S2" s="23" t="n"/>
      <c r="T2" s="23" t="n"/>
      <c r="U2" s="23" t="n"/>
      <c r="V2" s="23" t="n"/>
      <c r="W2" s="23" t="n"/>
      <c r="X2" s="23" t="n"/>
      <c r="Y2" s="23" t="n"/>
      <c r="Z2" s="23" t="n"/>
      <c r="AA2" s="23" t="n"/>
      <c r="AB2" s="23" t="n"/>
      <c r="AC2" s="23" t="n"/>
      <c r="AD2" s="23" t="n"/>
      <c r="AE2" s="23" t="n"/>
      <c r="AF2" s="23" t="n"/>
      <c r="AG2" s="23" t="n"/>
      <c r="AH2" s="23" t="n"/>
      <c r="AI2" s="23" t="n"/>
      <c r="AJ2" s="23" t="n"/>
      <c r="AK2" s="23" t="n"/>
      <c r="AL2" s="23" t="n"/>
      <c r="AM2" s="23" t="n"/>
      <c r="AN2" s="23" t="n"/>
      <c r="AO2" s="23" t="n"/>
      <c r="AP2" s="23" t="n"/>
      <c r="AQ2" s="23" t="n"/>
      <c r="AR2" s="23" t="n"/>
      <c r="AS2" s="23" t="n"/>
      <c r="AT2" s="23" t="n"/>
      <c r="AU2" s="23" t="n"/>
      <c r="AV2" s="23" t="n"/>
    </row>
    <row r="3">
      <c r="A3" s="17" t="inlineStr">
        <is>
          <t>管理限界ルール</t>
        </is>
      </c>
      <c r="B3" s="23" t="inlineStr">
        <is>
          <t>管理限界は、同じ工程とCTQ指標で管理限界に使用がYのサブグループだけを使って計算します。異常点を管理限界算出から外す場合はNに変更できますが、判定は表示されます。</t>
        </is>
      </c>
      <c r="C3" s="23" t="n"/>
      <c r="D3" s="23" t="n"/>
      <c r="E3" s="23" t="n"/>
      <c r="F3" s="23" t="n"/>
      <c r="G3" s="23" t="n"/>
      <c r="H3" s="23" t="n"/>
      <c r="I3" s="23" t="n"/>
      <c r="J3" s="23" t="n"/>
      <c r="K3" s="23" t="n"/>
      <c r="L3" s="23" t="n"/>
      <c r="M3" s="23" t="n"/>
      <c r="N3" s="23" t="n"/>
      <c r="O3" s="23" t="n"/>
      <c r="P3" s="23" t="n"/>
      <c r="Q3" s="23" t="n"/>
      <c r="R3" s="23" t="n"/>
      <c r="S3" s="23" t="n"/>
      <c r="T3" s="23" t="n"/>
      <c r="U3" s="23" t="n"/>
      <c r="V3" s="23" t="n"/>
      <c r="W3" s="23" t="n"/>
      <c r="X3" s="23" t="n"/>
      <c r="Y3" s="23" t="n"/>
      <c r="Z3" s="23" t="n"/>
      <c r="AA3" s="23" t="n"/>
      <c r="AB3" s="23" t="n"/>
      <c r="AC3" s="23" t="n"/>
      <c r="AD3" s="23" t="n"/>
      <c r="AE3" s="23" t="n"/>
      <c r="AF3" s="23" t="n"/>
      <c r="AG3" s="23" t="n"/>
      <c r="AH3" s="23" t="n"/>
      <c r="AI3" s="23" t="n"/>
      <c r="AJ3" s="23" t="n"/>
      <c r="AK3" s="23" t="n"/>
      <c r="AL3" s="23" t="n"/>
      <c r="AM3" s="23" t="n"/>
      <c r="AN3" s="23" t="n"/>
      <c r="AO3" s="23" t="n"/>
      <c r="AP3" s="23" t="n"/>
      <c r="AQ3" s="23" t="n"/>
      <c r="AR3" s="23" t="n"/>
      <c r="AS3" s="23" t="n"/>
      <c r="AT3" s="23" t="n"/>
      <c r="AU3" s="23" t="n"/>
      <c r="AV3" s="23" t="n"/>
    </row>
    <row r="4">
      <c r="A4" s="17" t="inlineStr">
        <is>
          <t>適用上の注意</t>
        </is>
      </c>
      <c r="B4" s="23" t="inlineStr">
        <is>
          <t>Xbar-Rは、連続変量データ、合理的サブグループ、n=2から10に適用します。単独値はI-MR、計数または欠点データはp、np、c、u図、nが10を超える場合はXbar-Sを推奨します。</t>
        </is>
      </c>
      <c r="C4" s="23" t="n"/>
      <c r="D4" s="23" t="n"/>
      <c r="E4" s="23" t="n"/>
      <c r="F4" s="23" t="n"/>
      <c r="G4" s="23" t="n"/>
      <c r="H4" s="23" t="n"/>
      <c r="I4" s="23" t="n"/>
      <c r="J4" s="23" t="n"/>
      <c r="K4" s="23" t="n"/>
      <c r="L4" s="23" t="n"/>
      <c r="M4" s="23" t="n"/>
      <c r="N4" s="23" t="n"/>
      <c r="O4" s="23" t="n"/>
      <c r="P4" s="23" t="n"/>
      <c r="Q4" s="23" t="n"/>
      <c r="R4" s="23" t="n"/>
      <c r="S4" s="23" t="n"/>
      <c r="T4" s="23" t="n"/>
      <c r="U4" s="23" t="n"/>
      <c r="V4" s="23" t="n"/>
      <c r="W4" s="23" t="n"/>
      <c r="X4" s="23" t="n"/>
      <c r="Y4" s="23" t="n"/>
      <c r="Z4" s="23" t="n"/>
      <c r="AA4" s="23" t="n"/>
      <c r="AB4" s="23" t="n"/>
      <c r="AC4" s="23" t="n"/>
      <c r="AD4" s="23" t="n"/>
      <c r="AE4" s="23" t="n"/>
      <c r="AF4" s="23" t="n"/>
      <c r="AG4" s="23" t="n"/>
      <c r="AH4" s="23" t="n"/>
      <c r="AI4" s="23" t="n"/>
      <c r="AJ4" s="23" t="n"/>
      <c r="AK4" s="23" t="n"/>
      <c r="AL4" s="23" t="n"/>
      <c r="AM4" s="23" t="n"/>
      <c r="AN4" s="23" t="n"/>
      <c r="AO4" s="23" t="n"/>
      <c r="AP4" s="23" t="n"/>
      <c r="AQ4" s="23" t="n"/>
      <c r="AR4" s="23" t="n"/>
      <c r="AS4" s="23" t="n"/>
      <c r="AT4" s="23" t="n"/>
      <c r="AU4" s="23" t="n"/>
      <c r="AV4" s="23" t="n"/>
    </row>
    <row r="6" ht="36" customHeight="1">
      <c r="A6" s="11" t="inlineStr">
        <is>
          <t>No.</t>
        </is>
      </c>
      <c r="B6" s="11" t="inlineStr">
        <is>
          <t>日付</t>
        </is>
      </c>
      <c r="C6" s="11" t="inlineStr">
        <is>
          <t>会社または事業部</t>
        </is>
      </c>
      <c r="D6" s="11" t="inlineStr">
        <is>
          <t>部門または拠点</t>
        </is>
      </c>
      <c r="E6" s="11" t="inlineStr">
        <is>
          <t>業務シナリオ</t>
        </is>
      </c>
      <c r="F6" s="11" t="inlineStr">
        <is>
          <t>工程名</t>
        </is>
      </c>
      <c r="G6" s="11" t="inlineStr">
        <is>
          <t>CTQ指標</t>
        </is>
      </c>
      <c r="H6" s="11" t="inlineStr">
        <is>
          <t>単位</t>
        </is>
      </c>
      <c r="I6" s="11" t="inlineStr">
        <is>
          <t>シフトまたはチャネル</t>
        </is>
      </c>
      <c r="J6" s="11" t="inlineStr">
        <is>
          <t>サブグループID</t>
        </is>
      </c>
      <c r="K6" s="11" t="inlineStr">
        <is>
          <t>管理限界に使用（Y/N）</t>
        </is>
      </c>
      <c r="L6" s="11" t="inlineStr">
        <is>
          <t>サンプル1</t>
        </is>
      </c>
      <c r="M6" s="11" t="inlineStr">
        <is>
          <t>サンプル2</t>
        </is>
      </c>
      <c r="N6" s="11" t="inlineStr">
        <is>
          <t>サンプル3</t>
        </is>
      </c>
      <c r="O6" s="11" t="inlineStr">
        <is>
          <t>サンプル4</t>
        </is>
      </c>
      <c r="P6" s="11" t="inlineStr">
        <is>
          <t>サンプル5</t>
        </is>
      </c>
      <c r="Q6" s="11" t="inlineStr">
        <is>
          <t>サンプル6</t>
        </is>
      </c>
      <c r="R6" s="11" t="inlineStr">
        <is>
          <t>サンプル7</t>
        </is>
      </c>
      <c r="S6" s="11" t="inlineStr">
        <is>
          <t>サンプル8</t>
        </is>
      </c>
      <c r="T6" s="11" t="inlineStr">
        <is>
          <t>サンプル9</t>
        </is>
      </c>
      <c r="U6" s="11" t="inlineStr">
        <is>
          <t>サンプル10</t>
        </is>
      </c>
      <c r="V6" s="11" t="inlineStr">
        <is>
          <t>USL上限規格</t>
        </is>
      </c>
      <c r="W6" s="11" t="inlineStr">
        <is>
          <t>LSL下限規格</t>
        </is>
      </c>
      <c r="X6" s="11" t="inlineStr">
        <is>
          <t>目標値</t>
        </is>
      </c>
      <c r="Y6" s="11" t="inlineStr">
        <is>
          <t>n</t>
        </is>
      </c>
      <c r="Z6" s="11" t="inlineStr">
        <is>
          <t>Xbarサブグループ平均</t>
        </is>
      </c>
      <c r="AA6" s="11" t="inlineStr">
        <is>
          <t>R範囲</t>
        </is>
      </c>
      <c r="AB6" s="11" t="inlineStr">
        <is>
          <t>A2</t>
        </is>
      </c>
      <c r="AC6" s="11" t="inlineStr">
        <is>
          <t>D3</t>
        </is>
      </c>
      <c r="AD6" s="11" t="inlineStr">
        <is>
          <t>D4</t>
        </is>
      </c>
      <c r="AE6" s="11" t="inlineStr">
        <is>
          <t>d2</t>
        </is>
      </c>
      <c r="AF6" s="11" t="inlineStr">
        <is>
          <t>Xbar_CL</t>
        </is>
      </c>
      <c r="AG6" s="11" t="inlineStr">
        <is>
          <t>Xbar_UCL</t>
        </is>
      </c>
      <c r="AH6" s="11" t="inlineStr">
        <is>
          <t>Xbar_LCL</t>
        </is>
      </c>
      <c r="AI6" s="11" t="inlineStr">
        <is>
          <t>R_CL</t>
        </is>
      </c>
      <c r="AJ6" s="11" t="inlineStr">
        <is>
          <t>R_UCL</t>
        </is>
      </c>
      <c r="AK6" s="11" t="inlineStr">
        <is>
          <t>R_LCL</t>
        </is>
      </c>
      <c r="AL6" s="11" t="inlineStr">
        <is>
          <t>Sigma推定</t>
        </is>
      </c>
      <c r="AM6" s="11" t="inlineStr">
        <is>
          <t>Cp</t>
        </is>
      </c>
      <c r="AN6" s="11" t="inlineStr">
        <is>
          <t>Cpk</t>
        </is>
      </c>
      <c r="AO6" s="11" t="inlineStr">
        <is>
          <t>Xbar判定</t>
        </is>
      </c>
      <c r="AP6" s="11" t="inlineStr">
        <is>
          <t>R判定</t>
        </is>
      </c>
      <c r="AQ6" s="11" t="inlineStr">
        <is>
          <t>総合ステータス</t>
        </is>
      </c>
      <c r="AR6" s="11" t="inlineStr">
        <is>
          <t>備考または異常現象</t>
        </is>
      </c>
      <c r="AS6" s="11" t="inlineStr">
        <is>
          <t>原因区分</t>
        </is>
      </c>
      <c r="AT6" s="11" t="inlineStr">
        <is>
          <t>是正処置</t>
        </is>
      </c>
      <c r="AU6" s="11" t="inlineStr">
        <is>
          <t>責任者</t>
        </is>
      </c>
      <c r="AV6" s="11" t="inlineStr">
        <is>
          <t>フォロー状況</t>
        </is>
      </c>
      <c r="AW6" s="11" t="inlineStr">
        <is>
          <t>ダッシュボード抽出番号（補助）</t>
        </is>
      </c>
    </row>
    <row r="7">
      <c r="A7" s="64">
        <f>IF(B7="","",ROW()-6)</f>
        <v/>
      </c>
      <c r="B7" s="150" t="n">
        <v>46027</v>
      </c>
      <c r="C7" s="66" t="inlineStr">
        <is>
          <t>サンプル製造株式会社</t>
        </is>
      </c>
      <c r="D7" s="66" t="inlineStr">
        <is>
          <t>製造一課</t>
        </is>
      </c>
      <c r="E7" s="66" t="inlineStr">
        <is>
          <t>製造・寸法と重量</t>
        </is>
      </c>
      <c r="F7" s="66" t="inlineStr">
        <is>
          <t>CNC精密加工</t>
        </is>
      </c>
      <c r="G7" s="66" t="inlineStr">
        <is>
          <t>部品長さ</t>
        </is>
      </c>
      <c r="H7" s="66" t="inlineStr">
        <is>
          <t>mm</t>
        </is>
      </c>
      <c r="I7" s="66" t="inlineStr">
        <is>
          <t>早番</t>
        </is>
      </c>
      <c r="J7" s="66" t="inlineStr">
        <is>
          <t>CNC-001</t>
        </is>
      </c>
      <c r="K7" s="66" t="inlineStr">
        <is>
          <t>Y</t>
        </is>
      </c>
      <c r="L7" s="151" t="n">
        <v>9.98</v>
      </c>
      <c r="M7" s="151" t="n">
        <v>9.993</v>
      </c>
      <c r="N7" s="151" t="n">
        <v>9.99</v>
      </c>
      <c r="O7" s="151" t="n">
        <v>10.016</v>
      </c>
      <c r="P7" s="151" t="n">
        <v>10.013</v>
      </c>
      <c r="Q7" s="151" t="n"/>
      <c r="R7" s="151" t="n"/>
      <c r="S7" s="151" t="n"/>
      <c r="T7" s="151" t="n"/>
      <c r="U7" s="151" t="n"/>
      <c r="V7" s="152" t="n">
        <v>10.2</v>
      </c>
      <c r="W7" s="152" t="n">
        <v>9.800000000000001</v>
      </c>
      <c r="X7" s="152" t="n">
        <v>10</v>
      </c>
      <c r="Y7" s="153">
        <f>IF(COUNT(L7:U7)&gt;=2,COUNT(L7:U7),"")</f>
        <v/>
      </c>
      <c r="Z7" s="153">
        <f>IF($Y7="","",AVERAGE(L7:U7))</f>
        <v/>
      </c>
      <c r="AA7" s="153">
        <f>IF($Y7="","",MAX(L7:U7)-MIN(L7:U7))</f>
        <v/>
      </c>
      <c r="AB7" s="153">
        <f>IFERROR(VLOOKUP($Y7,'設定'!$D$4:$H$13,2,FALSE),"")</f>
        <v/>
      </c>
      <c r="AC7" s="153">
        <f>IFERROR(VLOOKUP($Y7,'設定'!$D$4:$H$13,3,FALSE),"")</f>
        <v/>
      </c>
      <c r="AD7" s="153">
        <f>IFERROR(VLOOKUP($Y7,'設定'!$D$4:$H$13,4,FALSE),"")</f>
        <v/>
      </c>
      <c r="AE7" s="153">
        <f>IFERROR(VLOOKUP($Y7,'設定'!$D$4:$H$13,5,FALSE),"")</f>
        <v/>
      </c>
      <c r="AF7" s="153">
        <f>IF($Z7="","",IFERROR(SUMIFS($Z$7:$Z$206,$F$7:$F$206,$F7,$G$7:$G$206,$G7,$K$7:$K$206,"Y")/COUNTIFS($F$7:$F$206,$F7,$G$7:$G$206,$G7,$K$7:$K$206,"Y",$Z$7:$Z$206,"&gt;-1E+99"),""))</f>
        <v/>
      </c>
      <c r="AG7" s="153">
        <f>IF(OR(NOT(ISNUMBER($AF7)),NOT(ISNUMBER($AB7)),NOT(ISNUMBER($AI7))),"",$AF7+$AB7*$AI7)</f>
        <v/>
      </c>
      <c r="AH7" s="153">
        <f>IF(OR(NOT(ISNUMBER($AF7)),NOT(ISNUMBER($AB7)),NOT(ISNUMBER($AI7))),"",$AF7-$AB7*$AI7)</f>
        <v/>
      </c>
      <c r="AI7" s="153">
        <f>IF($AA7="","",IFERROR(SUMIFS($AA$7:$AA$206,$F$7:$F$206,$F7,$G$7:$G$206,$G7,$K$7:$K$206,"Y")/COUNTIFS($F$7:$F$206,$F7,$G$7:$G$206,$G7,$K$7:$K$206,"Y",$AA$7:$AA$206,"&gt;-1E+99"),""))</f>
        <v/>
      </c>
      <c r="AJ7" s="153">
        <f>IF(OR(NOT(ISNUMBER($AI7)),NOT(ISNUMBER($AD7))),"",$AD7*$AI7)</f>
        <v/>
      </c>
      <c r="AK7" s="153">
        <f>IF(OR(NOT(ISNUMBER($AI7)),NOT(ISNUMBER($AC7))),"",$AC7*$AI7)</f>
        <v/>
      </c>
      <c r="AL7" s="153">
        <f>IF(OR(NOT(ISNUMBER($AI7)),NOT(ISNUMBER($AE7))),"",$AI7/$AE7)</f>
        <v/>
      </c>
      <c r="AM7" s="154">
        <f>IF(OR(NOT(ISNUMBER($V7)),NOT(ISNUMBER($W7)),NOT(ISNUMBER($AL7))),"",($V7-$W7)/(6*$AL7))</f>
        <v/>
      </c>
      <c r="AN7" s="154">
        <f>IF(OR(NOT(ISNUMBER($V7)),NOT(ISNUMBER($W7)),NOT(ISNUMBER($AF7)),NOT(ISNUMBER($AL7))),"",MIN(($V7-$AF7)/(3*$AL7),($AF7-$W7)/(3*$AL7)))</f>
        <v/>
      </c>
      <c r="AO7" s="64">
        <f>IF($Z7="","",IF(OR(NOT(ISNUMBER($AG7)),NOT(ISNUMBER($AH7))),"限界未設定",IF(OR($Z7&gt;$AG7,$Z7&lt;$AH7),"管理外","管理内")))</f>
        <v/>
      </c>
      <c r="AP7" s="64">
        <f>IF($AA7="","",IF(OR(NOT(ISNUMBER($AJ7)),NOT(ISNUMBER($AK7))),"限界未設定",IF(OR($AA7&gt;$AJ7,$AA7&lt;$AK7),"管理外","管理内")))</f>
        <v/>
      </c>
      <c r="AQ7" s="64">
        <f>IF($Z7="","",IF(OR($AO7="限界未設定",$AP7="限界未設定"),"限界未設定",IF(OR($AO7="管理外",$AP7="管理外"),"調査必要",IF(AND(ISNUMBER($AN7),$AN7&lt;1.33),"能力不足","管理内"))))</f>
        <v/>
      </c>
      <c r="AR7" s="24" t="n"/>
      <c r="AS7" s="24" t="n"/>
      <c r="AT7" s="24" t="n"/>
      <c r="AU7" s="24" t="n"/>
      <c r="AV7" s="24" t="n"/>
      <c r="AW7" s="49">
        <f>IF(AND($F7='SPCダッシュボード'!$C$4,$G7='SPCダッシュボード'!$C$5),COUNTIFS($F$7:$F7,'SPCダッシュボード'!$C$4,$G$7:$G7,'SPCダッシュボード'!$C$5),"")</f>
        <v/>
      </c>
    </row>
    <row r="8">
      <c r="A8" s="64">
        <f>IF(B8="","",ROW()-6)</f>
        <v/>
      </c>
      <c r="B8" s="150" t="n">
        <v>46028</v>
      </c>
      <c r="C8" s="66" t="inlineStr">
        <is>
          <t>サンプル製造株式会社</t>
        </is>
      </c>
      <c r="D8" s="66" t="inlineStr">
        <is>
          <t>製造一課</t>
        </is>
      </c>
      <c r="E8" s="66" t="inlineStr">
        <is>
          <t>製造・寸法と重量</t>
        </is>
      </c>
      <c r="F8" s="66" t="inlineStr">
        <is>
          <t>CNC精密加工</t>
        </is>
      </c>
      <c r="G8" s="66" t="inlineStr">
        <is>
          <t>部品長さ</t>
        </is>
      </c>
      <c r="H8" s="66" t="inlineStr">
        <is>
          <t>mm</t>
        </is>
      </c>
      <c r="I8" s="66" t="inlineStr">
        <is>
          <t>早番</t>
        </is>
      </c>
      <c r="J8" s="66" t="inlineStr">
        <is>
          <t>CNC-002</t>
        </is>
      </c>
      <c r="K8" s="66" t="inlineStr">
        <is>
          <t>Y</t>
        </is>
      </c>
      <c r="L8" s="151" t="n">
        <v>9.991</v>
      </c>
      <c r="M8" s="151" t="n">
        <v>10.008</v>
      </c>
      <c r="N8" s="151" t="n">
        <v>9.988</v>
      </c>
      <c r="O8" s="151" t="n">
        <v>9.997999999999999</v>
      </c>
      <c r="P8" s="151" t="n">
        <v>10.012</v>
      </c>
      <c r="Q8" s="151" t="n"/>
      <c r="R8" s="151" t="n"/>
      <c r="S8" s="151" t="n"/>
      <c r="T8" s="151" t="n"/>
      <c r="U8" s="151" t="n"/>
      <c r="V8" s="152" t="n">
        <v>10.2</v>
      </c>
      <c r="W8" s="152" t="n">
        <v>9.800000000000001</v>
      </c>
      <c r="X8" s="152" t="n">
        <v>10</v>
      </c>
      <c r="Y8" s="153">
        <f>IF(COUNT(L8:U8)&gt;=2,COUNT(L8:U8),"")</f>
        <v/>
      </c>
      <c r="Z8" s="153">
        <f>IF($Y8="","",AVERAGE(L8:U8))</f>
        <v/>
      </c>
      <c r="AA8" s="153">
        <f>IF($Y8="","",MAX(L8:U8)-MIN(L8:U8))</f>
        <v/>
      </c>
      <c r="AB8" s="153">
        <f>IFERROR(VLOOKUP($Y8,'設定'!$D$4:$H$13,2,FALSE),"")</f>
        <v/>
      </c>
      <c r="AC8" s="153">
        <f>IFERROR(VLOOKUP($Y8,'設定'!$D$4:$H$13,3,FALSE),"")</f>
        <v/>
      </c>
      <c r="AD8" s="153">
        <f>IFERROR(VLOOKUP($Y8,'設定'!$D$4:$H$13,4,FALSE),"")</f>
        <v/>
      </c>
      <c r="AE8" s="153">
        <f>IFERROR(VLOOKUP($Y8,'設定'!$D$4:$H$13,5,FALSE),"")</f>
        <v/>
      </c>
      <c r="AF8" s="153">
        <f>IF($Z8="","",IFERROR(SUMIFS($Z$7:$Z$206,$F$7:$F$206,$F8,$G$7:$G$206,$G8,$K$7:$K$206,"Y")/COUNTIFS($F$7:$F$206,$F8,$G$7:$G$206,$G8,$K$7:$K$206,"Y",$Z$7:$Z$206,"&gt;-1E+99"),""))</f>
        <v/>
      </c>
      <c r="AG8" s="153">
        <f>IF(OR(NOT(ISNUMBER($AF8)),NOT(ISNUMBER($AB8)),NOT(ISNUMBER($AI8))),"",$AF8+$AB8*$AI8)</f>
        <v/>
      </c>
      <c r="AH8" s="153">
        <f>IF(OR(NOT(ISNUMBER($AF8)),NOT(ISNUMBER($AB8)),NOT(ISNUMBER($AI8))),"",$AF8-$AB8*$AI8)</f>
        <v/>
      </c>
      <c r="AI8" s="153">
        <f>IF($AA8="","",IFERROR(SUMIFS($AA$7:$AA$206,$F$7:$F$206,$F8,$G$7:$G$206,$G8,$K$7:$K$206,"Y")/COUNTIFS($F$7:$F$206,$F8,$G$7:$G$206,$G8,$K$7:$K$206,"Y",$AA$7:$AA$206,"&gt;-1E+99"),""))</f>
        <v/>
      </c>
      <c r="AJ8" s="153">
        <f>IF(OR(NOT(ISNUMBER($AI8)),NOT(ISNUMBER($AD8))),"",$AD8*$AI8)</f>
        <v/>
      </c>
      <c r="AK8" s="153">
        <f>IF(OR(NOT(ISNUMBER($AI8)),NOT(ISNUMBER($AC8))),"",$AC8*$AI8)</f>
        <v/>
      </c>
      <c r="AL8" s="153">
        <f>IF(OR(NOT(ISNUMBER($AI8)),NOT(ISNUMBER($AE8))),"",$AI8/$AE8)</f>
        <v/>
      </c>
      <c r="AM8" s="154">
        <f>IF(OR(NOT(ISNUMBER($V8)),NOT(ISNUMBER($W8)),NOT(ISNUMBER($AL8))),"",($V8-$W8)/(6*$AL8))</f>
        <v/>
      </c>
      <c r="AN8" s="154">
        <f>IF(OR(NOT(ISNUMBER($V8)),NOT(ISNUMBER($W8)),NOT(ISNUMBER($AF8)),NOT(ISNUMBER($AL8))),"",MIN(($V8-$AF8)/(3*$AL8),($AF8-$W8)/(3*$AL8)))</f>
        <v/>
      </c>
      <c r="AO8" s="64">
        <f>IF($Z8="","",IF(OR(NOT(ISNUMBER($AG8)),NOT(ISNUMBER($AH8))),"限界未設定",IF(OR($Z8&gt;$AG8,$Z8&lt;$AH8),"管理外","管理内")))</f>
        <v/>
      </c>
      <c r="AP8" s="64">
        <f>IF($AA8="","",IF(OR(NOT(ISNUMBER($AJ8)),NOT(ISNUMBER($AK8))),"限界未設定",IF(OR($AA8&gt;$AJ8,$AA8&lt;$AK8),"管理外","管理内")))</f>
        <v/>
      </c>
      <c r="AQ8" s="64">
        <f>IF($Z8="","",IF(OR($AO8="限界未設定",$AP8="限界未設定"),"限界未設定",IF(OR($AO8="管理外",$AP8="管理外"),"調査必要",IF(AND(ISNUMBER($AN8),$AN8&lt;1.33),"能力不足","管理内"))))</f>
        <v/>
      </c>
      <c r="AR8" s="24" t="n"/>
      <c r="AS8" s="24" t="n"/>
      <c r="AT8" s="24" t="n"/>
      <c r="AU8" s="24" t="n"/>
      <c r="AV8" s="24" t="n"/>
      <c r="AW8" s="49">
        <f>IF(AND($F8='SPCダッシュボード'!$C$4,$G8='SPCダッシュボード'!$C$5),COUNTIFS($F$7:$F8,'SPCダッシュボード'!$C$4,$G$7:$G8,'SPCダッシュボード'!$C$5),"")</f>
        <v/>
      </c>
    </row>
    <row r="9">
      <c r="A9" s="64">
        <f>IF(B9="","",ROW()-6)</f>
        <v/>
      </c>
      <c r="B9" s="150" t="n">
        <v>46029</v>
      </c>
      <c r="C9" s="66" t="inlineStr">
        <is>
          <t>サンプル製造株式会社</t>
        </is>
      </c>
      <c r="D9" s="66" t="inlineStr">
        <is>
          <t>製造一課</t>
        </is>
      </c>
      <c r="E9" s="66" t="inlineStr">
        <is>
          <t>製造・寸法と重量</t>
        </is>
      </c>
      <c r="F9" s="66" t="inlineStr">
        <is>
          <t>CNC精密加工</t>
        </is>
      </c>
      <c r="G9" s="66" t="inlineStr">
        <is>
          <t>部品長さ</t>
        </is>
      </c>
      <c r="H9" s="66" t="inlineStr">
        <is>
          <t>mm</t>
        </is>
      </c>
      <c r="I9" s="66" t="inlineStr">
        <is>
          <t>早番</t>
        </is>
      </c>
      <c r="J9" s="66" t="inlineStr">
        <is>
          <t>CNC-003</t>
        </is>
      </c>
      <c r="K9" s="66" t="inlineStr">
        <is>
          <t>Y</t>
        </is>
      </c>
      <c r="L9" s="151" t="n">
        <v>9.971</v>
      </c>
      <c r="M9" s="151" t="n">
        <v>9.993</v>
      </c>
      <c r="N9" s="151" t="n">
        <v>9.988</v>
      </c>
      <c r="O9" s="151" t="n">
        <v>9.972</v>
      </c>
      <c r="P9" s="151" t="n">
        <v>9.99</v>
      </c>
      <c r="Q9" s="151" t="n"/>
      <c r="R9" s="151" t="n"/>
      <c r="S9" s="151" t="n"/>
      <c r="T9" s="151" t="n"/>
      <c r="U9" s="151" t="n"/>
      <c r="V9" s="152" t="n">
        <v>10.2</v>
      </c>
      <c r="W9" s="152" t="n">
        <v>9.800000000000001</v>
      </c>
      <c r="X9" s="152" t="n">
        <v>10</v>
      </c>
      <c r="Y9" s="153">
        <f>IF(COUNT(L9:U9)&gt;=2,COUNT(L9:U9),"")</f>
        <v/>
      </c>
      <c r="Z9" s="153">
        <f>IF($Y9="","",AVERAGE(L9:U9))</f>
        <v/>
      </c>
      <c r="AA9" s="153">
        <f>IF($Y9="","",MAX(L9:U9)-MIN(L9:U9))</f>
        <v/>
      </c>
      <c r="AB9" s="153">
        <f>IFERROR(VLOOKUP($Y9,'設定'!$D$4:$H$13,2,FALSE),"")</f>
        <v/>
      </c>
      <c r="AC9" s="153">
        <f>IFERROR(VLOOKUP($Y9,'設定'!$D$4:$H$13,3,FALSE),"")</f>
        <v/>
      </c>
      <c r="AD9" s="153">
        <f>IFERROR(VLOOKUP($Y9,'設定'!$D$4:$H$13,4,FALSE),"")</f>
        <v/>
      </c>
      <c r="AE9" s="153">
        <f>IFERROR(VLOOKUP($Y9,'設定'!$D$4:$H$13,5,FALSE),"")</f>
        <v/>
      </c>
      <c r="AF9" s="153">
        <f>IF($Z9="","",IFERROR(SUMIFS($Z$7:$Z$206,$F$7:$F$206,$F9,$G$7:$G$206,$G9,$K$7:$K$206,"Y")/COUNTIFS($F$7:$F$206,$F9,$G$7:$G$206,$G9,$K$7:$K$206,"Y",$Z$7:$Z$206,"&gt;-1E+99"),""))</f>
        <v/>
      </c>
      <c r="AG9" s="153">
        <f>IF(OR(NOT(ISNUMBER($AF9)),NOT(ISNUMBER($AB9)),NOT(ISNUMBER($AI9))),"",$AF9+$AB9*$AI9)</f>
        <v/>
      </c>
      <c r="AH9" s="153">
        <f>IF(OR(NOT(ISNUMBER($AF9)),NOT(ISNUMBER($AB9)),NOT(ISNUMBER($AI9))),"",$AF9-$AB9*$AI9)</f>
        <v/>
      </c>
      <c r="AI9" s="153">
        <f>IF($AA9="","",IFERROR(SUMIFS($AA$7:$AA$206,$F$7:$F$206,$F9,$G$7:$G$206,$G9,$K$7:$K$206,"Y")/COUNTIFS($F$7:$F$206,$F9,$G$7:$G$206,$G9,$K$7:$K$206,"Y",$AA$7:$AA$206,"&gt;-1E+99"),""))</f>
        <v/>
      </c>
      <c r="AJ9" s="153">
        <f>IF(OR(NOT(ISNUMBER($AI9)),NOT(ISNUMBER($AD9))),"",$AD9*$AI9)</f>
        <v/>
      </c>
      <c r="AK9" s="153">
        <f>IF(OR(NOT(ISNUMBER($AI9)),NOT(ISNUMBER($AC9))),"",$AC9*$AI9)</f>
        <v/>
      </c>
      <c r="AL9" s="153">
        <f>IF(OR(NOT(ISNUMBER($AI9)),NOT(ISNUMBER($AE9))),"",$AI9/$AE9)</f>
        <v/>
      </c>
      <c r="AM9" s="154">
        <f>IF(OR(NOT(ISNUMBER($V9)),NOT(ISNUMBER($W9)),NOT(ISNUMBER($AL9))),"",($V9-$W9)/(6*$AL9))</f>
        <v/>
      </c>
      <c r="AN9" s="154">
        <f>IF(OR(NOT(ISNUMBER($V9)),NOT(ISNUMBER($W9)),NOT(ISNUMBER($AF9)),NOT(ISNUMBER($AL9))),"",MIN(($V9-$AF9)/(3*$AL9),($AF9-$W9)/(3*$AL9)))</f>
        <v/>
      </c>
      <c r="AO9" s="64">
        <f>IF($Z9="","",IF(OR(NOT(ISNUMBER($AG9)),NOT(ISNUMBER($AH9))),"限界未設定",IF(OR($Z9&gt;$AG9,$Z9&lt;$AH9),"管理外","管理内")))</f>
        <v/>
      </c>
      <c r="AP9" s="64">
        <f>IF($AA9="","",IF(OR(NOT(ISNUMBER($AJ9)),NOT(ISNUMBER($AK9))),"限界未設定",IF(OR($AA9&gt;$AJ9,$AA9&lt;$AK9),"管理外","管理内")))</f>
        <v/>
      </c>
      <c r="AQ9" s="64">
        <f>IF($Z9="","",IF(OR($AO9="限界未設定",$AP9="限界未設定"),"限界未設定",IF(OR($AO9="管理外",$AP9="管理外"),"調査必要",IF(AND(ISNUMBER($AN9),$AN9&lt;1.33),"能力不足","管理内"))))</f>
        <v/>
      </c>
      <c r="AR9" s="24" t="n"/>
      <c r="AS9" s="24" t="n"/>
      <c r="AT9" s="24" t="n"/>
      <c r="AU9" s="24" t="n"/>
      <c r="AV9" s="24" t="n"/>
      <c r="AW9" s="49">
        <f>IF(AND($F9='SPCダッシュボード'!$C$4,$G9='SPCダッシュボード'!$C$5),COUNTIFS($F$7:$F9,'SPCダッシュボード'!$C$4,$G$7:$G9,'SPCダッシュボード'!$C$5),"")</f>
        <v/>
      </c>
    </row>
    <row r="10">
      <c r="A10" s="64">
        <f>IF(B10="","",ROW()-6)</f>
        <v/>
      </c>
      <c r="B10" s="150" t="n">
        <v>46030</v>
      </c>
      <c r="C10" s="66" t="inlineStr">
        <is>
          <t>サンプル製造株式会社</t>
        </is>
      </c>
      <c r="D10" s="66" t="inlineStr">
        <is>
          <t>製造一課</t>
        </is>
      </c>
      <c r="E10" s="66" t="inlineStr">
        <is>
          <t>製造・寸法と重量</t>
        </is>
      </c>
      <c r="F10" s="66" t="inlineStr">
        <is>
          <t>CNC精密加工</t>
        </is>
      </c>
      <c r="G10" s="66" t="inlineStr">
        <is>
          <t>部品長さ</t>
        </is>
      </c>
      <c r="H10" s="66" t="inlineStr">
        <is>
          <t>mm</t>
        </is>
      </c>
      <c r="I10" s="66" t="inlineStr">
        <is>
          <t>早番</t>
        </is>
      </c>
      <c r="J10" s="66" t="inlineStr">
        <is>
          <t>CNC-004</t>
        </is>
      </c>
      <c r="K10" s="66" t="inlineStr">
        <is>
          <t>Y</t>
        </is>
      </c>
      <c r="L10" s="151" t="n">
        <v>9.984999999999999</v>
      </c>
      <c r="M10" s="151" t="n">
        <v>10.025</v>
      </c>
      <c r="N10" s="151" t="n">
        <v>10.019</v>
      </c>
      <c r="O10" s="151" t="n">
        <v>10.001</v>
      </c>
      <c r="P10" s="151" t="n">
        <v>9.992000000000001</v>
      </c>
      <c r="Q10" s="151" t="n"/>
      <c r="R10" s="151" t="n"/>
      <c r="S10" s="151" t="n"/>
      <c r="T10" s="151" t="n"/>
      <c r="U10" s="151" t="n"/>
      <c r="V10" s="152" t="n">
        <v>10.2</v>
      </c>
      <c r="W10" s="152" t="n">
        <v>9.800000000000001</v>
      </c>
      <c r="X10" s="152" t="n">
        <v>10</v>
      </c>
      <c r="Y10" s="153">
        <f>IF(COUNT(L10:U10)&gt;=2,COUNT(L10:U10),"")</f>
        <v/>
      </c>
      <c r="Z10" s="153">
        <f>IF($Y10="","",AVERAGE(L10:U10))</f>
        <v/>
      </c>
      <c r="AA10" s="153">
        <f>IF($Y10="","",MAX(L10:U10)-MIN(L10:U10))</f>
        <v/>
      </c>
      <c r="AB10" s="153">
        <f>IFERROR(VLOOKUP($Y10,'設定'!$D$4:$H$13,2,FALSE),"")</f>
        <v/>
      </c>
      <c r="AC10" s="153">
        <f>IFERROR(VLOOKUP($Y10,'設定'!$D$4:$H$13,3,FALSE),"")</f>
        <v/>
      </c>
      <c r="AD10" s="153">
        <f>IFERROR(VLOOKUP($Y10,'設定'!$D$4:$H$13,4,FALSE),"")</f>
        <v/>
      </c>
      <c r="AE10" s="153">
        <f>IFERROR(VLOOKUP($Y10,'設定'!$D$4:$H$13,5,FALSE),"")</f>
        <v/>
      </c>
      <c r="AF10" s="153">
        <f>IF($Z10="","",IFERROR(SUMIFS($Z$7:$Z$206,$F$7:$F$206,$F10,$G$7:$G$206,$G10,$K$7:$K$206,"Y")/COUNTIFS($F$7:$F$206,$F10,$G$7:$G$206,$G10,$K$7:$K$206,"Y",$Z$7:$Z$206,"&gt;-1E+99"),""))</f>
        <v/>
      </c>
      <c r="AG10" s="153">
        <f>IF(OR(NOT(ISNUMBER($AF10)),NOT(ISNUMBER($AB10)),NOT(ISNUMBER($AI10))),"",$AF10+$AB10*$AI10)</f>
        <v/>
      </c>
      <c r="AH10" s="153">
        <f>IF(OR(NOT(ISNUMBER($AF10)),NOT(ISNUMBER($AB10)),NOT(ISNUMBER($AI10))),"",$AF10-$AB10*$AI10)</f>
        <v/>
      </c>
      <c r="AI10" s="153">
        <f>IF($AA10="","",IFERROR(SUMIFS($AA$7:$AA$206,$F$7:$F$206,$F10,$G$7:$G$206,$G10,$K$7:$K$206,"Y")/COUNTIFS($F$7:$F$206,$F10,$G$7:$G$206,$G10,$K$7:$K$206,"Y",$AA$7:$AA$206,"&gt;-1E+99"),""))</f>
        <v/>
      </c>
      <c r="AJ10" s="153">
        <f>IF(OR(NOT(ISNUMBER($AI10)),NOT(ISNUMBER($AD10))),"",$AD10*$AI10)</f>
        <v/>
      </c>
      <c r="AK10" s="153">
        <f>IF(OR(NOT(ISNUMBER($AI10)),NOT(ISNUMBER($AC10))),"",$AC10*$AI10)</f>
        <v/>
      </c>
      <c r="AL10" s="153">
        <f>IF(OR(NOT(ISNUMBER($AI10)),NOT(ISNUMBER($AE10))),"",$AI10/$AE10)</f>
        <v/>
      </c>
      <c r="AM10" s="154">
        <f>IF(OR(NOT(ISNUMBER($V10)),NOT(ISNUMBER($W10)),NOT(ISNUMBER($AL10))),"",($V10-$W10)/(6*$AL10))</f>
        <v/>
      </c>
      <c r="AN10" s="154">
        <f>IF(OR(NOT(ISNUMBER($V10)),NOT(ISNUMBER($W10)),NOT(ISNUMBER($AF10)),NOT(ISNUMBER($AL10))),"",MIN(($V10-$AF10)/(3*$AL10),($AF10-$W10)/(3*$AL10)))</f>
        <v/>
      </c>
      <c r="AO10" s="64">
        <f>IF($Z10="","",IF(OR(NOT(ISNUMBER($AG10)),NOT(ISNUMBER($AH10))),"限界未設定",IF(OR($Z10&gt;$AG10,$Z10&lt;$AH10),"管理外","管理内")))</f>
        <v/>
      </c>
      <c r="AP10" s="64">
        <f>IF($AA10="","",IF(OR(NOT(ISNUMBER($AJ10)),NOT(ISNUMBER($AK10))),"限界未設定",IF(OR($AA10&gt;$AJ10,$AA10&lt;$AK10),"管理外","管理内")))</f>
        <v/>
      </c>
      <c r="AQ10" s="64">
        <f>IF($Z10="","",IF(OR($AO10="限界未設定",$AP10="限界未設定"),"限界未設定",IF(OR($AO10="管理外",$AP10="管理外"),"調査必要",IF(AND(ISNUMBER($AN10),$AN10&lt;1.33),"能力不足","管理内"))))</f>
        <v/>
      </c>
      <c r="AR10" s="24" t="n"/>
      <c r="AS10" s="24" t="n"/>
      <c r="AT10" s="24" t="n"/>
      <c r="AU10" s="24" t="n"/>
      <c r="AV10" s="24" t="n"/>
      <c r="AW10" s="49">
        <f>IF(AND($F10='SPCダッシュボード'!$C$4,$G10='SPCダッシュボード'!$C$5),COUNTIFS($F$7:$F10,'SPCダッシュボード'!$C$4,$G$7:$G10,'SPCダッシュボード'!$C$5),"")</f>
        <v/>
      </c>
    </row>
    <row r="11">
      <c r="A11" s="64">
        <f>IF(B11="","",ROW()-6)</f>
        <v/>
      </c>
      <c r="B11" s="150" t="n">
        <v>46031</v>
      </c>
      <c r="C11" s="66" t="inlineStr">
        <is>
          <t>サンプル製造株式会社</t>
        </is>
      </c>
      <c r="D11" s="66" t="inlineStr">
        <is>
          <t>製造一課</t>
        </is>
      </c>
      <c r="E11" s="66" t="inlineStr">
        <is>
          <t>製造・寸法と重量</t>
        </is>
      </c>
      <c r="F11" s="66" t="inlineStr">
        <is>
          <t>CNC精密加工</t>
        </is>
      </c>
      <c r="G11" s="66" t="inlineStr">
        <is>
          <t>部品長さ</t>
        </is>
      </c>
      <c r="H11" s="66" t="inlineStr">
        <is>
          <t>mm</t>
        </is>
      </c>
      <c r="I11" s="66" t="inlineStr">
        <is>
          <t>早番</t>
        </is>
      </c>
      <c r="J11" s="66" t="inlineStr">
        <is>
          <t>CNC-005</t>
        </is>
      </c>
      <c r="K11" s="66" t="inlineStr">
        <is>
          <t>Y</t>
        </is>
      </c>
      <c r="L11" s="151" t="n">
        <v>10.006</v>
      </c>
      <c r="M11" s="151" t="n">
        <v>9.993</v>
      </c>
      <c r="N11" s="151" t="n">
        <v>9.994</v>
      </c>
      <c r="O11" s="151" t="n">
        <v>10.031</v>
      </c>
      <c r="P11" s="151" t="n">
        <v>10.019</v>
      </c>
      <c r="Q11" s="151" t="n"/>
      <c r="R11" s="151" t="n"/>
      <c r="S11" s="151" t="n"/>
      <c r="T11" s="151" t="n"/>
      <c r="U11" s="151" t="n"/>
      <c r="V11" s="152" t="n">
        <v>10.2</v>
      </c>
      <c r="W11" s="152" t="n">
        <v>9.800000000000001</v>
      </c>
      <c r="X11" s="152" t="n">
        <v>10</v>
      </c>
      <c r="Y11" s="153">
        <f>IF(COUNT(L11:U11)&gt;=2,COUNT(L11:U11),"")</f>
        <v/>
      </c>
      <c r="Z11" s="153">
        <f>IF($Y11="","",AVERAGE(L11:U11))</f>
        <v/>
      </c>
      <c r="AA11" s="153">
        <f>IF($Y11="","",MAX(L11:U11)-MIN(L11:U11))</f>
        <v/>
      </c>
      <c r="AB11" s="153">
        <f>IFERROR(VLOOKUP($Y11,'設定'!$D$4:$H$13,2,FALSE),"")</f>
        <v/>
      </c>
      <c r="AC11" s="153">
        <f>IFERROR(VLOOKUP($Y11,'設定'!$D$4:$H$13,3,FALSE),"")</f>
        <v/>
      </c>
      <c r="AD11" s="153">
        <f>IFERROR(VLOOKUP($Y11,'設定'!$D$4:$H$13,4,FALSE),"")</f>
        <v/>
      </c>
      <c r="AE11" s="153">
        <f>IFERROR(VLOOKUP($Y11,'設定'!$D$4:$H$13,5,FALSE),"")</f>
        <v/>
      </c>
      <c r="AF11" s="153">
        <f>IF($Z11="","",IFERROR(SUMIFS($Z$7:$Z$206,$F$7:$F$206,$F11,$G$7:$G$206,$G11,$K$7:$K$206,"Y")/COUNTIFS($F$7:$F$206,$F11,$G$7:$G$206,$G11,$K$7:$K$206,"Y",$Z$7:$Z$206,"&gt;-1E+99"),""))</f>
        <v/>
      </c>
      <c r="AG11" s="153">
        <f>IF(OR(NOT(ISNUMBER($AF11)),NOT(ISNUMBER($AB11)),NOT(ISNUMBER($AI11))),"",$AF11+$AB11*$AI11)</f>
        <v/>
      </c>
      <c r="AH11" s="153">
        <f>IF(OR(NOT(ISNUMBER($AF11)),NOT(ISNUMBER($AB11)),NOT(ISNUMBER($AI11))),"",$AF11-$AB11*$AI11)</f>
        <v/>
      </c>
      <c r="AI11" s="153">
        <f>IF($AA11="","",IFERROR(SUMIFS($AA$7:$AA$206,$F$7:$F$206,$F11,$G$7:$G$206,$G11,$K$7:$K$206,"Y")/COUNTIFS($F$7:$F$206,$F11,$G$7:$G$206,$G11,$K$7:$K$206,"Y",$AA$7:$AA$206,"&gt;-1E+99"),""))</f>
        <v/>
      </c>
      <c r="AJ11" s="153">
        <f>IF(OR(NOT(ISNUMBER($AI11)),NOT(ISNUMBER($AD11))),"",$AD11*$AI11)</f>
        <v/>
      </c>
      <c r="AK11" s="153">
        <f>IF(OR(NOT(ISNUMBER($AI11)),NOT(ISNUMBER($AC11))),"",$AC11*$AI11)</f>
        <v/>
      </c>
      <c r="AL11" s="153">
        <f>IF(OR(NOT(ISNUMBER($AI11)),NOT(ISNUMBER($AE11))),"",$AI11/$AE11)</f>
        <v/>
      </c>
      <c r="AM11" s="154">
        <f>IF(OR(NOT(ISNUMBER($V11)),NOT(ISNUMBER($W11)),NOT(ISNUMBER($AL11))),"",($V11-$W11)/(6*$AL11))</f>
        <v/>
      </c>
      <c r="AN11" s="154">
        <f>IF(OR(NOT(ISNUMBER($V11)),NOT(ISNUMBER($W11)),NOT(ISNUMBER($AF11)),NOT(ISNUMBER($AL11))),"",MIN(($V11-$AF11)/(3*$AL11),($AF11-$W11)/(3*$AL11)))</f>
        <v/>
      </c>
      <c r="AO11" s="64">
        <f>IF($Z11="","",IF(OR(NOT(ISNUMBER($AG11)),NOT(ISNUMBER($AH11))),"限界未設定",IF(OR($Z11&gt;$AG11,$Z11&lt;$AH11),"管理外","管理内")))</f>
        <v/>
      </c>
      <c r="AP11" s="64">
        <f>IF($AA11="","",IF(OR(NOT(ISNUMBER($AJ11)),NOT(ISNUMBER($AK11))),"限界未設定",IF(OR($AA11&gt;$AJ11,$AA11&lt;$AK11),"管理外","管理内")))</f>
        <v/>
      </c>
      <c r="AQ11" s="64">
        <f>IF($Z11="","",IF(OR($AO11="限界未設定",$AP11="限界未設定"),"限界未設定",IF(OR($AO11="管理外",$AP11="管理外"),"調査必要",IF(AND(ISNUMBER($AN11),$AN11&lt;1.33),"能力不足","管理内"))))</f>
        <v/>
      </c>
      <c r="AR11" s="24" t="n"/>
      <c r="AS11" s="24" t="n"/>
      <c r="AT11" s="24" t="n"/>
      <c r="AU11" s="24" t="n"/>
      <c r="AV11" s="24" t="n"/>
      <c r="AW11" s="49">
        <f>IF(AND($F11='SPCダッシュボード'!$C$4,$G11='SPCダッシュボード'!$C$5),COUNTIFS($F$7:$F11,'SPCダッシュボード'!$C$4,$G$7:$G11,'SPCダッシュボード'!$C$5),"")</f>
        <v/>
      </c>
    </row>
    <row r="12">
      <c r="A12" s="64">
        <f>IF(B12="","",ROW()-6)</f>
        <v/>
      </c>
      <c r="B12" s="150" t="n">
        <v>46032</v>
      </c>
      <c r="C12" s="66" t="inlineStr">
        <is>
          <t>サンプル製造株式会社</t>
        </is>
      </c>
      <c r="D12" s="66" t="inlineStr">
        <is>
          <t>製造一課</t>
        </is>
      </c>
      <c r="E12" s="66" t="inlineStr">
        <is>
          <t>製造・寸法と重量</t>
        </is>
      </c>
      <c r="F12" s="66" t="inlineStr">
        <is>
          <t>CNC精密加工</t>
        </is>
      </c>
      <c r="G12" s="66" t="inlineStr">
        <is>
          <t>部品長さ</t>
        </is>
      </c>
      <c r="H12" s="66" t="inlineStr">
        <is>
          <t>mm</t>
        </is>
      </c>
      <c r="I12" s="66" t="inlineStr">
        <is>
          <t>早番</t>
        </is>
      </c>
      <c r="J12" s="66" t="inlineStr">
        <is>
          <t>CNC-006</t>
        </is>
      </c>
      <c r="K12" s="66" t="inlineStr">
        <is>
          <t>Y</t>
        </is>
      </c>
      <c r="L12" s="151" t="n">
        <v>10.021</v>
      </c>
      <c r="M12" s="151" t="n">
        <v>10.011</v>
      </c>
      <c r="N12" s="151" t="n">
        <v>10.033</v>
      </c>
      <c r="O12" s="151" t="n">
        <v>10.003</v>
      </c>
      <c r="P12" s="151" t="n">
        <v>10.012</v>
      </c>
      <c r="Q12" s="151" t="n"/>
      <c r="R12" s="151" t="n"/>
      <c r="S12" s="151" t="n"/>
      <c r="T12" s="151" t="n"/>
      <c r="U12" s="151" t="n"/>
      <c r="V12" s="152" t="n">
        <v>10.2</v>
      </c>
      <c r="W12" s="152" t="n">
        <v>9.800000000000001</v>
      </c>
      <c r="X12" s="152" t="n">
        <v>10</v>
      </c>
      <c r="Y12" s="153">
        <f>IF(COUNT(L12:U12)&gt;=2,COUNT(L12:U12),"")</f>
        <v/>
      </c>
      <c r="Z12" s="153">
        <f>IF($Y12="","",AVERAGE(L12:U12))</f>
        <v/>
      </c>
      <c r="AA12" s="153">
        <f>IF($Y12="","",MAX(L12:U12)-MIN(L12:U12))</f>
        <v/>
      </c>
      <c r="AB12" s="153">
        <f>IFERROR(VLOOKUP($Y12,'設定'!$D$4:$H$13,2,FALSE),"")</f>
        <v/>
      </c>
      <c r="AC12" s="153">
        <f>IFERROR(VLOOKUP($Y12,'設定'!$D$4:$H$13,3,FALSE),"")</f>
        <v/>
      </c>
      <c r="AD12" s="153">
        <f>IFERROR(VLOOKUP($Y12,'設定'!$D$4:$H$13,4,FALSE),"")</f>
        <v/>
      </c>
      <c r="AE12" s="153">
        <f>IFERROR(VLOOKUP($Y12,'設定'!$D$4:$H$13,5,FALSE),"")</f>
        <v/>
      </c>
      <c r="AF12" s="153">
        <f>IF($Z12="","",IFERROR(SUMIFS($Z$7:$Z$206,$F$7:$F$206,$F12,$G$7:$G$206,$G12,$K$7:$K$206,"Y")/COUNTIFS($F$7:$F$206,$F12,$G$7:$G$206,$G12,$K$7:$K$206,"Y",$Z$7:$Z$206,"&gt;-1E+99"),""))</f>
        <v/>
      </c>
      <c r="AG12" s="153">
        <f>IF(OR(NOT(ISNUMBER($AF12)),NOT(ISNUMBER($AB12)),NOT(ISNUMBER($AI12))),"",$AF12+$AB12*$AI12)</f>
        <v/>
      </c>
      <c r="AH12" s="153">
        <f>IF(OR(NOT(ISNUMBER($AF12)),NOT(ISNUMBER($AB12)),NOT(ISNUMBER($AI12))),"",$AF12-$AB12*$AI12)</f>
        <v/>
      </c>
      <c r="AI12" s="153">
        <f>IF($AA12="","",IFERROR(SUMIFS($AA$7:$AA$206,$F$7:$F$206,$F12,$G$7:$G$206,$G12,$K$7:$K$206,"Y")/COUNTIFS($F$7:$F$206,$F12,$G$7:$G$206,$G12,$K$7:$K$206,"Y",$AA$7:$AA$206,"&gt;-1E+99"),""))</f>
        <v/>
      </c>
      <c r="AJ12" s="153">
        <f>IF(OR(NOT(ISNUMBER($AI12)),NOT(ISNUMBER($AD12))),"",$AD12*$AI12)</f>
        <v/>
      </c>
      <c r="AK12" s="153">
        <f>IF(OR(NOT(ISNUMBER($AI12)),NOT(ISNUMBER($AC12))),"",$AC12*$AI12)</f>
        <v/>
      </c>
      <c r="AL12" s="153">
        <f>IF(OR(NOT(ISNUMBER($AI12)),NOT(ISNUMBER($AE12))),"",$AI12/$AE12)</f>
        <v/>
      </c>
      <c r="AM12" s="154">
        <f>IF(OR(NOT(ISNUMBER($V12)),NOT(ISNUMBER($W12)),NOT(ISNUMBER($AL12))),"",($V12-$W12)/(6*$AL12))</f>
        <v/>
      </c>
      <c r="AN12" s="154">
        <f>IF(OR(NOT(ISNUMBER($V12)),NOT(ISNUMBER($W12)),NOT(ISNUMBER($AF12)),NOT(ISNUMBER($AL12))),"",MIN(($V12-$AF12)/(3*$AL12),($AF12-$W12)/(3*$AL12)))</f>
        <v/>
      </c>
      <c r="AO12" s="64">
        <f>IF($Z12="","",IF(OR(NOT(ISNUMBER($AG12)),NOT(ISNUMBER($AH12))),"限界未設定",IF(OR($Z12&gt;$AG12,$Z12&lt;$AH12),"管理外","管理内")))</f>
        <v/>
      </c>
      <c r="AP12" s="64">
        <f>IF($AA12="","",IF(OR(NOT(ISNUMBER($AJ12)),NOT(ISNUMBER($AK12))),"限界未設定",IF(OR($AA12&gt;$AJ12,$AA12&lt;$AK12),"管理外","管理内")))</f>
        <v/>
      </c>
      <c r="AQ12" s="64">
        <f>IF($Z12="","",IF(OR($AO12="限界未設定",$AP12="限界未設定"),"限界未設定",IF(OR($AO12="管理外",$AP12="管理外"),"調査必要",IF(AND(ISNUMBER($AN12),$AN12&lt;1.33),"能力不足","管理内"))))</f>
        <v/>
      </c>
      <c r="AR12" s="24" t="n"/>
      <c r="AS12" s="24" t="n"/>
      <c r="AT12" s="24" t="n"/>
      <c r="AU12" s="24" t="n"/>
      <c r="AV12" s="24" t="n"/>
      <c r="AW12" s="49">
        <f>IF(AND($F12='SPCダッシュボード'!$C$4,$G12='SPCダッシュボード'!$C$5),COUNTIFS($F$7:$F12,'SPCダッシュボード'!$C$4,$G$7:$G12,'SPCダッシュボード'!$C$5),"")</f>
        <v/>
      </c>
    </row>
    <row r="13">
      <c r="A13" s="64">
        <f>IF(B13="","",ROW()-6)</f>
        <v/>
      </c>
      <c r="B13" s="150" t="n">
        <v>46033</v>
      </c>
      <c r="C13" s="66" t="inlineStr">
        <is>
          <t>サンプル製造株式会社</t>
        </is>
      </c>
      <c r="D13" s="66" t="inlineStr">
        <is>
          <t>製造一課</t>
        </is>
      </c>
      <c r="E13" s="66" t="inlineStr">
        <is>
          <t>製造・寸法と重量</t>
        </is>
      </c>
      <c r="F13" s="66" t="inlineStr">
        <is>
          <t>CNC精密加工</t>
        </is>
      </c>
      <c r="G13" s="66" t="inlineStr">
        <is>
          <t>部品長さ</t>
        </is>
      </c>
      <c r="H13" s="66" t="inlineStr">
        <is>
          <t>mm</t>
        </is>
      </c>
      <c r="I13" s="66" t="inlineStr">
        <is>
          <t>早番</t>
        </is>
      </c>
      <c r="J13" s="66" t="inlineStr">
        <is>
          <t>CNC-007</t>
        </is>
      </c>
      <c r="K13" s="66" t="inlineStr">
        <is>
          <t>Y</t>
        </is>
      </c>
      <c r="L13" s="151" t="n">
        <v>10.016</v>
      </c>
      <c r="M13" s="151" t="n">
        <v>10.028</v>
      </c>
      <c r="N13" s="151" t="n">
        <v>10.014</v>
      </c>
      <c r="O13" s="151" t="n">
        <v>10.02</v>
      </c>
      <c r="P13" s="151" t="n">
        <v>9.987</v>
      </c>
      <c r="Q13" s="151" t="n"/>
      <c r="R13" s="151" t="n"/>
      <c r="S13" s="151" t="n"/>
      <c r="T13" s="151" t="n"/>
      <c r="U13" s="151" t="n"/>
      <c r="V13" s="152" t="n">
        <v>10.2</v>
      </c>
      <c r="W13" s="152" t="n">
        <v>9.800000000000001</v>
      </c>
      <c r="X13" s="152" t="n">
        <v>10</v>
      </c>
      <c r="Y13" s="153">
        <f>IF(COUNT(L13:U13)&gt;=2,COUNT(L13:U13),"")</f>
        <v/>
      </c>
      <c r="Z13" s="153">
        <f>IF($Y13="","",AVERAGE(L13:U13))</f>
        <v/>
      </c>
      <c r="AA13" s="153">
        <f>IF($Y13="","",MAX(L13:U13)-MIN(L13:U13))</f>
        <v/>
      </c>
      <c r="AB13" s="153">
        <f>IFERROR(VLOOKUP($Y13,'設定'!$D$4:$H$13,2,FALSE),"")</f>
        <v/>
      </c>
      <c r="AC13" s="153">
        <f>IFERROR(VLOOKUP($Y13,'設定'!$D$4:$H$13,3,FALSE),"")</f>
        <v/>
      </c>
      <c r="AD13" s="153">
        <f>IFERROR(VLOOKUP($Y13,'設定'!$D$4:$H$13,4,FALSE),"")</f>
        <v/>
      </c>
      <c r="AE13" s="153">
        <f>IFERROR(VLOOKUP($Y13,'設定'!$D$4:$H$13,5,FALSE),"")</f>
        <v/>
      </c>
      <c r="AF13" s="153">
        <f>IF($Z13="","",IFERROR(SUMIFS($Z$7:$Z$206,$F$7:$F$206,$F13,$G$7:$G$206,$G13,$K$7:$K$206,"Y")/COUNTIFS($F$7:$F$206,$F13,$G$7:$G$206,$G13,$K$7:$K$206,"Y",$Z$7:$Z$206,"&gt;-1E+99"),""))</f>
        <v/>
      </c>
      <c r="AG13" s="153">
        <f>IF(OR(NOT(ISNUMBER($AF13)),NOT(ISNUMBER($AB13)),NOT(ISNUMBER($AI13))),"",$AF13+$AB13*$AI13)</f>
        <v/>
      </c>
      <c r="AH13" s="153">
        <f>IF(OR(NOT(ISNUMBER($AF13)),NOT(ISNUMBER($AB13)),NOT(ISNUMBER($AI13))),"",$AF13-$AB13*$AI13)</f>
        <v/>
      </c>
      <c r="AI13" s="153">
        <f>IF($AA13="","",IFERROR(SUMIFS($AA$7:$AA$206,$F$7:$F$206,$F13,$G$7:$G$206,$G13,$K$7:$K$206,"Y")/COUNTIFS($F$7:$F$206,$F13,$G$7:$G$206,$G13,$K$7:$K$206,"Y",$AA$7:$AA$206,"&gt;-1E+99"),""))</f>
        <v/>
      </c>
      <c r="AJ13" s="153">
        <f>IF(OR(NOT(ISNUMBER($AI13)),NOT(ISNUMBER($AD13))),"",$AD13*$AI13)</f>
        <v/>
      </c>
      <c r="AK13" s="153">
        <f>IF(OR(NOT(ISNUMBER($AI13)),NOT(ISNUMBER($AC13))),"",$AC13*$AI13)</f>
        <v/>
      </c>
      <c r="AL13" s="153">
        <f>IF(OR(NOT(ISNUMBER($AI13)),NOT(ISNUMBER($AE13))),"",$AI13/$AE13)</f>
        <v/>
      </c>
      <c r="AM13" s="154">
        <f>IF(OR(NOT(ISNUMBER($V13)),NOT(ISNUMBER($W13)),NOT(ISNUMBER($AL13))),"",($V13-$W13)/(6*$AL13))</f>
        <v/>
      </c>
      <c r="AN13" s="154">
        <f>IF(OR(NOT(ISNUMBER($V13)),NOT(ISNUMBER($W13)),NOT(ISNUMBER($AF13)),NOT(ISNUMBER($AL13))),"",MIN(($V13-$AF13)/(3*$AL13),($AF13-$W13)/(3*$AL13)))</f>
        <v/>
      </c>
      <c r="AO13" s="64">
        <f>IF($Z13="","",IF(OR(NOT(ISNUMBER($AG13)),NOT(ISNUMBER($AH13))),"限界未設定",IF(OR($Z13&gt;$AG13,$Z13&lt;$AH13),"管理外","管理内")))</f>
        <v/>
      </c>
      <c r="AP13" s="64">
        <f>IF($AA13="","",IF(OR(NOT(ISNUMBER($AJ13)),NOT(ISNUMBER($AK13))),"限界未設定",IF(OR($AA13&gt;$AJ13,$AA13&lt;$AK13),"管理外","管理内")))</f>
        <v/>
      </c>
      <c r="AQ13" s="64">
        <f>IF($Z13="","",IF(OR($AO13="限界未設定",$AP13="限界未設定"),"限界未設定",IF(OR($AO13="管理外",$AP13="管理外"),"調査必要",IF(AND(ISNUMBER($AN13),$AN13&lt;1.33),"能力不足","管理内"))))</f>
        <v/>
      </c>
      <c r="AR13" s="24" t="n"/>
      <c r="AS13" s="24" t="n"/>
      <c r="AT13" s="24" t="n"/>
      <c r="AU13" s="24" t="n"/>
      <c r="AV13" s="24" t="n"/>
      <c r="AW13" s="49">
        <f>IF(AND($F13='SPCダッシュボード'!$C$4,$G13='SPCダッシュボード'!$C$5),COUNTIFS($F$7:$F13,'SPCダッシュボード'!$C$4,$G$7:$G13,'SPCダッシュボード'!$C$5),"")</f>
        <v/>
      </c>
    </row>
    <row r="14">
      <c r="A14" s="64">
        <f>IF(B14="","",ROW()-6)</f>
        <v/>
      </c>
      <c r="B14" s="150" t="n">
        <v>46034</v>
      </c>
      <c r="C14" s="66" t="inlineStr">
        <is>
          <t>サンプル製造株式会社</t>
        </is>
      </c>
      <c r="D14" s="66" t="inlineStr">
        <is>
          <t>製造一課</t>
        </is>
      </c>
      <c r="E14" s="66" t="inlineStr">
        <is>
          <t>製造・寸法と重量</t>
        </is>
      </c>
      <c r="F14" s="66" t="inlineStr">
        <is>
          <t>CNC精密加工</t>
        </is>
      </c>
      <c r="G14" s="66" t="inlineStr">
        <is>
          <t>部品長さ</t>
        </is>
      </c>
      <c r="H14" s="66" t="inlineStr">
        <is>
          <t>mm</t>
        </is>
      </c>
      <c r="I14" s="66" t="inlineStr">
        <is>
          <t>早番</t>
        </is>
      </c>
      <c r="J14" s="66" t="inlineStr">
        <is>
          <t>CNC-008</t>
        </is>
      </c>
      <c r="K14" s="66" t="inlineStr">
        <is>
          <t>Y</t>
        </is>
      </c>
      <c r="L14" s="151" t="n">
        <v>9.981</v>
      </c>
      <c r="M14" s="151" t="n">
        <v>9.971</v>
      </c>
      <c r="N14" s="151" t="n">
        <v>9.978</v>
      </c>
      <c r="O14" s="151" t="n">
        <v>9.972</v>
      </c>
      <c r="P14" s="151" t="n">
        <v>9.981</v>
      </c>
      <c r="Q14" s="151" t="n"/>
      <c r="R14" s="151" t="n"/>
      <c r="S14" s="151" t="n"/>
      <c r="T14" s="151" t="n"/>
      <c r="U14" s="151" t="n"/>
      <c r="V14" s="152" t="n">
        <v>10.2</v>
      </c>
      <c r="W14" s="152" t="n">
        <v>9.800000000000001</v>
      </c>
      <c r="X14" s="152" t="n">
        <v>10</v>
      </c>
      <c r="Y14" s="153">
        <f>IF(COUNT(L14:U14)&gt;=2,COUNT(L14:U14),"")</f>
        <v/>
      </c>
      <c r="Z14" s="153">
        <f>IF($Y14="","",AVERAGE(L14:U14))</f>
        <v/>
      </c>
      <c r="AA14" s="153">
        <f>IF($Y14="","",MAX(L14:U14)-MIN(L14:U14))</f>
        <v/>
      </c>
      <c r="AB14" s="153">
        <f>IFERROR(VLOOKUP($Y14,'設定'!$D$4:$H$13,2,FALSE),"")</f>
        <v/>
      </c>
      <c r="AC14" s="153">
        <f>IFERROR(VLOOKUP($Y14,'設定'!$D$4:$H$13,3,FALSE),"")</f>
        <v/>
      </c>
      <c r="AD14" s="153">
        <f>IFERROR(VLOOKUP($Y14,'設定'!$D$4:$H$13,4,FALSE),"")</f>
        <v/>
      </c>
      <c r="AE14" s="153">
        <f>IFERROR(VLOOKUP($Y14,'設定'!$D$4:$H$13,5,FALSE),"")</f>
        <v/>
      </c>
      <c r="AF14" s="153">
        <f>IF($Z14="","",IFERROR(SUMIFS($Z$7:$Z$206,$F$7:$F$206,$F14,$G$7:$G$206,$G14,$K$7:$K$206,"Y")/COUNTIFS($F$7:$F$206,$F14,$G$7:$G$206,$G14,$K$7:$K$206,"Y",$Z$7:$Z$206,"&gt;-1E+99"),""))</f>
        <v/>
      </c>
      <c r="AG14" s="153">
        <f>IF(OR(NOT(ISNUMBER($AF14)),NOT(ISNUMBER($AB14)),NOT(ISNUMBER($AI14))),"",$AF14+$AB14*$AI14)</f>
        <v/>
      </c>
      <c r="AH14" s="153">
        <f>IF(OR(NOT(ISNUMBER($AF14)),NOT(ISNUMBER($AB14)),NOT(ISNUMBER($AI14))),"",$AF14-$AB14*$AI14)</f>
        <v/>
      </c>
      <c r="AI14" s="153">
        <f>IF($AA14="","",IFERROR(SUMIFS($AA$7:$AA$206,$F$7:$F$206,$F14,$G$7:$G$206,$G14,$K$7:$K$206,"Y")/COUNTIFS($F$7:$F$206,$F14,$G$7:$G$206,$G14,$K$7:$K$206,"Y",$AA$7:$AA$206,"&gt;-1E+99"),""))</f>
        <v/>
      </c>
      <c r="AJ14" s="153">
        <f>IF(OR(NOT(ISNUMBER($AI14)),NOT(ISNUMBER($AD14))),"",$AD14*$AI14)</f>
        <v/>
      </c>
      <c r="AK14" s="153">
        <f>IF(OR(NOT(ISNUMBER($AI14)),NOT(ISNUMBER($AC14))),"",$AC14*$AI14)</f>
        <v/>
      </c>
      <c r="AL14" s="153">
        <f>IF(OR(NOT(ISNUMBER($AI14)),NOT(ISNUMBER($AE14))),"",$AI14/$AE14)</f>
        <v/>
      </c>
      <c r="AM14" s="154">
        <f>IF(OR(NOT(ISNUMBER($V14)),NOT(ISNUMBER($W14)),NOT(ISNUMBER($AL14))),"",($V14-$W14)/(6*$AL14))</f>
        <v/>
      </c>
      <c r="AN14" s="154">
        <f>IF(OR(NOT(ISNUMBER($V14)),NOT(ISNUMBER($W14)),NOT(ISNUMBER($AF14)),NOT(ISNUMBER($AL14))),"",MIN(($V14-$AF14)/(3*$AL14),($AF14-$W14)/(3*$AL14)))</f>
        <v/>
      </c>
      <c r="AO14" s="64">
        <f>IF($Z14="","",IF(OR(NOT(ISNUMBER($AG14)),NOT(ISNUMBER($AH14))),"限界未設定",IF(OR($Z14&gt;$AG14,$Z14&lt;$AH14),"管理外","管理内")))</f>
        <v/>
      </c>
      <c r="AP14" s="64">
        <f>IF($AA14="","",IF(OR(NOT(ISNUMBER($AJ14)),NOT(ISNUMBER($AK14))),"限界未設定",IF(OR($AA14&gt;$AJ14,$AA14&lt;$AK14),"管理外","管理内")))</f>
        <v/>
      </c>
      <c r="AQ14" s="64">
        <f>IF($Z14="","",IF(OR($AO14="限界未設定",$AP14="限界未設定"),"限界未設定",IF(OR($AO14="管理外",$AP14="管理外"),"調査必要",IF(AND(ISNUMBER($AN14),$AN14&lt;1.33),"能力不足","管理内"))))</f>
        <v/>
      </c>
      <c r="AR14" s="24" t="n"/>
      <c r="AS14" s="24" t="n"/>
      <c r="AT14" s="24" t="n"/>
      <c r="AU14" s="24" t="n"/>
      <c r="AV14" s="24" t="n"/>
      <c r="AW14" s="49">
        <f>IF(AND($F14='SPCダッシュボード'!$C$4,$G14='SPCダッシュボード'!$C$5),COUNTIFS($F$7:$F14,'SPCダッシュボード'!$C$4,$G$7:$G14,'SPCダッシュボード'!$C$5),"")</f>
        <v/>
      </c>
    </row>
    <row r="15">
      <c r="A15" s="64">
        <f>IF(B15="","",ROW()-6)</f>
        <v/>
      </c>
      <c r="B15" s="150" t="n">
        <v>46035</v>
      </c>
      <c r="C15" s="66" t="inlineStr">
        <is>
          <t>サンプル製造株式会社</t>
        </is>
      </c>
      <c r="D15" s="66" t="inlineStr">
        <is>
          <t>製造一課</t>
        </is>
      </c>
      <c r="E15" s="66" t="inlineStr">
        <is>
          <t>製造・寸法と重量</t>
        </is>
      </c>
      <c r="F15" s="66" t="inlineStr">
        <is>
          <t>CNC精密加工</t>
        </is>
      </c>
      <c r="G15" s="66" t="inlineStr">
        <is>
          <t>部品長さ</t>
        </is>
      </c>
      <c r="H15" s="66" t="inlineStr">
        <is>
          <t>mm</t>
        </is>
      </c>
      <c r="I15" s="66" t="inlineStr">
        <is>
          <t>早番</t>
        </is>
      </c>
      <c r="J15" s="66" t="inlineStr">
        <is>
          <t>CNC-009</t>
        </is>
      </c>
      <c r="K15" s="66" t="inlineStr">
        <is>
          <t>Y</t>
        </is>
      </c>
      <c r="L15" s="151" t="n">
        <v>9.997</v>
      </c>
      <c r="M15" s="151" t="n">
        <v>9.997999999999999</v>
      </c>
      <c r="N15" s="151" t="n">
        <v>9.99</v>
      </c>
      <c r="O15" s="151" t="n">
        <v>9.992000000000001</v>
      </c>
      <c r="P15" s="151" t="n">
        <v>10.026</v>
      </c>
      <c r="Q15" s="151" t="n"/>
      <c r="R15" s="151" t="n"/>
      <c r="S15" s="151" t="n"/>
      <c r="T15" s="151" t="n"/>
      <c r="U15" s="151" t="n"/>
      <c r="V15" s="152" t="n">
        <v>10.2</v>
      </c>
      <c r="W15" s="152" t="n">
        <v>9.800000000000001</v>
      </c>
      <c r="X15" s="152" t="n">
        <v>10</v>
      </c>
      <c r="Y15" s="153">
        <f>IF(COUNT(L15:U15)&gt;=2,COUNT(L15:U15),"")</f>
        <v/>
      </c>
      <c r="Z15" s="153">
        <f>IF($Y15="","",AVERAGE(L15:U15))</f>
        <v/>
      </c>
      <c r="AA15" s="153">
        <f>IF($Y15="","",MAX(L15:U15)-MIN(L15:U15))</f>
        <v/>
      </c>
      <c r="AB15" s="153">
        <f>IFERROR(VLOOKUP($Y15,'設定'!$D$4:$H$13,2,FALSE),"")</f>
        <v/>
      </c>
      <c r="AC15" s="153">
        <f>IFERROR(VLOOKUP($Y15,'設定'!$D$4:$H$13,3,FALSE),"")</f>
        <v/>
      </c>
      <c r="AD15" s="153">
        <f>IFERROR(VLOOKUP($Y15,'設定'!$D$4:$H$13,4,FALSE),"")</f>
        <v/>
      </c>
      <c r="AE15" s="153">
        <f>IFERROR(VLOOKUP($Y15,'設定'!$D$4:$H$13,5,FALSE),"")</f>
        <v/>
      </c>
      <c r="AF15" s="153">
        <f>IF($Z15="","",IFERROR(SUMIFS($Z$7:$Z$206,$F$7:$F$206,$F15,$G$7:$G$206,$G15,$K$7:$K$206,"Y")/COUNTIFS($F$7:$F$206,$F15,$G$7:$G$206,$G15,$K$7:$K$206,"Y",$Z$7:$Z$206,"&gt;-1E+99"),""))</f>
        <v/>
      </c>
      <c r="AG15" s="153">
        <f>IF(OR(NOT(ISNUMBER($AF15)),NOT(ISNUMBER($AB15)),NOT(ISNUMBER($AI15))),"",$AF15+$AB15*$AI15)</f>
        <v/>
      </c>
      <c r="AH15" s="153">
        <f>IF(OR(NOT(ISNUMBER($AF15)),NOT(ISNUMBER($AB15)),NOT(ISNUMBER($AI15))),"",$AF15-$AB15*$AI15)</f>
        <v/>
      </c>
      <c r="AI15" s="153">
        <f>IF($AA15="","",IFERROR(SUMIFS($AA$7:$AA$206,$F$7:$F$206,$F15,$G$7:$G$206,$G15,$K$7:$K$206,"Y")/COUNTIFS($F$7:$F$206,$F15,$G$7:$G$206,$G15,$K$7:$K$206,"Y",$AA$7:$AA$206,"&gt;-1E+99"),""))</f>
        <v/>
      </c>
      <c r="AJ15" s="153">
        <f>IF(OR(NOT(ISNUMBER($AI15)),NOT(ISNUMBER($AD15))),"",$AD15*$AI15)</f>
        <v/>
      </c>
      <c r="AK15" s="153">
        <f>IF(OR(NOT(ISNUMBER($AI15)),NOT(ISNUMBER($AC15))),"",$AC15*$AI15)</f>
        <v/>
      </c>
      <c r="AL15" s="153">
        <f>IF(OR(NOT(ISNUMBER($AI15)),NOT(ISNUMBER($AE15))),"",$AI15/$AE15)</f>
        <v/>
      </c>
      <c r="AM15" s="154">
        <f>IF(OR(NOT(ISNUMBER($V15)),NOT(ISNUMBER($W15)),NOT(ISNUMBER($AL15))),"",($V15-$W15)/(6*$AL15))</f>
        <v/>
      </c>
      <c r="AN15" s="154">
        <f>IF(OR(NOT(ISNUMBER($V15)),NOT(ISNUMBER($W15)),NOT(ISNUMBER($AF15)),NOT(ISNUMBER($AL15))),"",MIN(($V15-$AF15)/(3*$AL15),($AF15-$W15)/(3*$AL15)))</f>
        <v/>
      </c>
      <c r="AO15" s="64">
        <f>IF($Z15="","",IF(OR(NOT(ISNUMBER($AG15)),NOT(ISNUMBER($AH15))),"限界未設定",IF(OR($Z15&gt;$AG15,$Z15&lt;$AH15),"管理外","管理内")))</f>
        <v/>
      </c>
      <c r="AP15" s="64">
        <f>IF($AA15="","",IF(OR(NOT(ISNUMBER($AJ15)),NOT(ISNUMBER($AK15))),"限界未設定",IF(OR($AA15&gt;$AJ15,$AA15&lt;$AK15),"管理外","管理内")))</f>
        <v/>
      </c>
      <c r="AQ15" s="64">
        <f>IF($Z15="","",IF(OR($AO15="限界未設定",$AP15="限界未設定"),"限界未設定",IF(OR($AO15="管理外",$AP15="管理外"),"調査必要",IF(AND(ISNUMBER($AN15),$AN15&lt;1.33),"能力不足","管理内"))))</f>
        <v/>
      </c>
      <c r="AR15" s="24" t="n"/>
      <c r="AS15" s="24" t="n"/>
      <c r="AT15" s="24" t="n"/>
      <c r="AU15" s="24" t="n"/>
      <c r="AV15" s="24" t="n"/>
      <c r="AW15" s="49">
        <f>IF(AND($F15='SPCダッシュボード'!$C$4,$G15='SPCダッシュボード'!$C$5),COUNTIFS($F$7:$F15,'SPCダッシュボード'!$C$4,$G$7:$G15,'SPCダッシュボード'!$C$5),"")</f>
        <v/>
      </c>
    </row>
    <row r="16">
      <c r="A16" s="64">
        <f>IF(B16="","",ROW()-6)</f>
        <v/>
      </c>
      <c r="B16" s="150" t="n">
        <v>46036</v>
      </c>
      <c r="C16" s="66" t="inlineStr">
        <is>
          <t>サンプル製造株式会社</t>
        </is>
      </c>
      <c r="D16" s="66" t="inlineStr">
        <is>
          <t>製造一課</t>
        </is>
      </c>
      <c r="E16" s="66" t="inlineStr">
        <is>
          <t>製造・寸法と重量</t>
        </is>
      </c>
      <c r="F16" s="66" t="inlineStr">
        <is>
          <t>CNC精密加工</t>
        </is>
      </c>
      <c r="G16" s="66" t="inlineStr">
        <is>
          <t>部品長さ</t>
        </is>
      </c>
      <c r="H16" s="66" t="inlineStr">
        <is>
          <t>mm</t>
        </is>
      </c>
      <c r="I16" s="66" t="inlineStr">
        <is>
          <t>早番</t>
        </is>
      </c>
      <c r="J16" s="66" t="inlineStr">
        <is>
          <t>CNC-010</t>
        </is>
      </c>
      <c r="K16" s="66" t="inlineStr">
        <is>
          <t>Y</t>
        </is>
      </c>
      <c r="L16" s="151" t="n">
        <v>10.01</v>
      </c>
      <c r="M16" s="151" t="n">
        <v>9.988</v>
      </c>
      <c r="N16" s="151" t="n">
        <v>10.016</v>
      </c>
      <c r="O16" s="151" t="n">
        <v>9.988</v>
      </c>
      <c r="P16" s="151" t="n">
        <v>9.997999999999999</v>
      </c>
      <c r="Q16" s="151" t="n"/>
      <c r="R16" s="151" t="n"/>
      <c r="S16" s="151" t="n"/>
      <c r="T16" s="151" t="n"/>
      <c r="U16" s="151" t="n"/>
      <c r="V16" s="152" t="n">
        <v>10.2</v>
      </c>
      <c r="W16" s="152" t="n">
        <v>9.800000000000001</v>
      </c>
      <c r="X16" s="152" t="n">
        <v>10</v>
      </c>
      <c r="Y16" s="153">
        <f>IF(COUNT(L16:U16)&gt;=2,COUNT(L16:U16),"")</f>
        <v/>
      </c>
      <c r="Z16" s="153">
        <f>IF($Y16="","",AVERAGE(L16:U16))</f>
        <v/>
      </c>
      <c r="AA16" s="153">
        <f>IF($Y16="","",MAX(L16:U16)-MIN(L16:U16))</f>
        <v/>
      </c>
      <c r="AB16" s="153">
        <f>IFERROR(VLOOKUP($Y16,'設定'!$D$4:$H$13,2,FALSE),"")</f>
        <v/>
      </c>
      <c r="AC16" s="153">
        <f>IFERROR(VLOOKUP($Y16,'設定'!$D$4:$H$13,3,FALSE),"")</f>
        <v/>
      </c>
      <c r="AD16" s="153">
        <f>IFERROR(VLOOKUP($Y16,'設定'!$D$4:$H$13,4,FALSE),"")</f>
        <v/>
      </c>
      <c r="AE16" s="153">
        <f>IFERROR(VLOOKUP($Y16,'設定'!$D$4:$H$13,5,FALSE),"")</f>
        <v/>
      </c>
      <c r="AF16" s="153">
        <f>IF($Z16="","",IFERROR(SUMIFS($Z$7:$Z$206,$F$7:$F$206,$F16,$G$7:$G$206,$G16,$K$7:$K$206,"Y")/COUNTIFS($F$7:$F$206,$F16,$G$7:$G$206,$G16,$K$7:$K$206,"Y",$Z$7:$Z$206,"&gt;-1E+99"),""))</f>
        <v/>
      </c>
      <c r="AG16" s="153">
        <f>IF(OR(NOT(ISNUMBER($AF16)),NOT(ISNUMBER($AB16)),NOT(ISNUMBER($AI16))),"",$AF16+$AB16*$AI16)</f>
        <v/>
      </c>
      <c r="AH16" s="153">
        <f>IF(OR(NOT(ISNUMBER($AF16)),NOT(ISNUMBER($AB16)),NOT(ISNUMBER($AI16))),"",$AF16-$AB16*$AI16)</f>
        <v/>
      </c>
      <c r="AI16" s="153">
        <f>IF($AA16="","",IFERROR(SUMIFS($AA$7:$AA$206,$F$7:$F$206,$F16,$G$7:$G$206,$G16,$K$7:$K$206,"Y")/COUNTIFS($F$7:$F$206,$F16,$G$7:$G$206,$G16,$K$7:$K$206,"Y",$AA$7:$AA$206,"&gt;-1E+99"),""))</f>
        <v/>
      </c>
      <c r="AJ16" s="153">
        <f>IF(OR(NOT(ISNUMBER($AI16)),NOT(ISNUMBER($AD16))),"",$AD16*$AI16)</f>
        <v/>
      </c>
      <c r="AK16" s="153">
        <f>IF(OR(NOT(ISNUMBER($AI16)),NOT(ISNUMBER($AC16))),"",$AC16*$AI16)</f>
        <v/>
      </c>
      <c r="AL16" s="153">
        <f>IF(OR(NOT(ISNUMBER($AI16)),NOT(ISNUMBER($AE16))),"",$AI16/$AE16)</f>
        <v/>
      </c>
      <c r="AM16" s="154">
        <f>IF(OR(NOT(ISNUMBER($V16)),NOT(ISNUMBER($W16)),NOT(ISNUMBER($AL16))),"",($V16-$W16)/(6*$AL16))</f>
        <v/>
      </c>
      <c r="AN16" s="154">
        <f>IF(OR(NOT(ISNUMBER($V16)),NOT(ISNUMBER($W16)),NOT(ISNUMBER($AF16)),NOT(ISNUMBER($AL16))),"",MIN(($V16-$AF16)/(3*$AL16),($AF16-$W16)/(3*$AL16)))</f>
        <v/>
      </c>
      <c r="AO16" s="64">
        <f>IF($Z16="","",IF(OR(NOT(ISNUMBER($AG16)),NOT(ISNUMBER($AH16))),"限界未設定",IF(OR($Z16&gt;$AG16,$Z16&lt;$AH16),"管理外","管理内")))</f>
        <v/>
      </c>
      <c r="AP16" s="64">
        <f>IF($AA16="","",IF(OR(NOT(ISNUMBER($AJ16)),NOT(ISNUMBER($AK16))),"限界未設定",IF(OR($AA16&gt;$AJ16,$AA16&lt;$AK16),"管理外","管理内")))</f>
        <v/>
      </c>
      <c r="AQ16" s="64">
        <f>IF($Z16="","",IF(OR($AO16="限界未設定",$AP16="限界未設定"),"限界未設定",IF(OR($AO16="管理外",$AP16="管理外"),"調査必要",IF(AND(ISNUMBER($AN16),$AN16&lt;1.33),"能力不足","管理内"))))</f>
        <v/>
      </c>
      <c r="AR16" s="24" t="n"/>
      <c r="AS16" s="24" t="n"/>
      <c r="AT16" s="24" t="n"/>
      <c r="AU16" s="24" t="n"/>
      <c r="AV16" s="24" t="n"/>
      <c r="AW16" s="49">
        <f>IF(AND($F16='SPCダッシュボード'!$C$4,$G16='SPCダッシュボード'!$C$5),COUNTIFS($F$7:$F16,'SPCダッシュボード'!$C$4,$G$7:$G16,'SPCダッシュボード'!$C$5),"")</f>
        <v/>
      </c>
    </row>
    <row r="17">
      <c r="A17" s="64">
        <f>IF(B17="","",ROW()-6)</f>
        <v/>
      </c>
      <c r="B17" s="150" t="n">
        <v>46037</v>
      </c>
      <c r="C17" s="66" t="inlineStr">
        <is>
          <t>サンプル製造株式会社</t>
        </is>
      </c>
      <c r="D17" s="66" t="inlineStr">
        <is>
          <t>製造一課</t>
        </is>
      </c>
      <c r="E17" s="66" t="inlineStr">
        <is>
          <t>製造・寸法と重量</t>
        </is>
      </c>
      <c r="F17" s="66" t="inlineStr">
        <is>
          <t>CNC精密加工</t>
        </is>
      </c>
      <c r="G17" s="66" t="inlineStr">
        <is>
          <t>部品長さ</t>
        </is>
      </c>
      <c r="H17" s="66" t="inlineStr">
        <is>
          <t>mm</t>
        </is>
      </c>
      <c r="I17" s="66" t="inlineStr">
        <is>
          <t>早番</t>
        </is>
      </c>
      <c r="J17" s="66" t="inlineStr">
        <is>
          <t>CNC-011</t>
        </is>
      </c>
      <c r="K17" s="66" t="inlineStr">
        <is>
          <t>Y</t>
        </is>
      </c>
      <c r="L17" s="151" t="n">
        <v>10.022</v>
      </c>
      <c r="M17" s="151" t="n">
        <v>10.018</v>
      </c>
      <c r="N17" s="151" t="n">
        <v>10.024</v>
      </c>
      <c r="O17" s="151" t="n">
        <v>10.032</v>
      </c>
      <c r="P17" s="151" t="n">
        <v>10.028</v>
      </c>
      <c r="Q17" s="151" t="n"/>
      <c r="R17" s="151" t="n"/>
      <c r="S17" s="151" t="n"/>
      <c r="T17" s="151" t="n"/>
      <c r="U17" s="151" t="n"/>
      <c r="V17" s="152" t="n">
        <v>10.2</v>
      </c>
      <c r="W17" s="152" t="n">
        <v>9.800000000000001</v>
      </c>
      <c r="X17" s="152" t="n">
        <v>10</v>
      </c>
      <c r="Y17" s="153">
        <f>IF(COUNT(L17:U17)&gt;=2,COUNT(L17:U17),"")</f>
        <v/>
      </c>
      <c r="Z17" s="153">
        <f>IF($Y17="","",AVERAGE(L17:U17))</f>
        <v/>
      </c>
      <c r="AA17" s="153">
        <f>IF($Y17="","",MAX(L17:U17)-MIN(L17:U17))</f>
        <v/>
      </c>
      <c r="AB17" s="153">
        <f>IFERROR(VLOOKUP($Y17,'設定'!$D$4:$H$13,2,FALSE),"")</f>
        <v/>
      </c>
      <c r="AC17" s="153">
        <f>IFERROR(VLOOKUP($Y17,'設定'!$D$4:$H$13,3,FALSE),"")</f>
        <v/>
      </c>
      <c r="AD17" s="153">
        <f>IFERROR(VLOOKUP($Y17,'設定'!$D$4:$H$13,4,FALSE),"")</f>
        <v/>
      </c>
      <c r="AE17" s="153">
        <f>IFERROR(VLOOKUP($Y17,'設定'!$D$4:$H$13,5,FALSE),"")</f>
        <v/>
      </c>
      <c r="AF17" s="153">
        <f>IF($Z17="","",IFERROR(SUMIFS($Z$7:$Z$206,$F$7:$F$206,$F17,$G$7:$G$206,$G17,$K$7:$K$206,"Y")/COUNTIFS($F$7:$F$206,$F17,$G$7:$G$206,$G17,$K$7:$K$206,"Y",$Z$7:$Z$206,"&gt;-1E+99"),""))</f>
        <v/>
      </c>
      <c r="AG17" s="153">
        <f>IF(OR(NOT(ISNUMBER($AF17)),NOT(ISNUMBER($AB17)),NOT(ISNUMBER($AI17))),"",$AF17+$AB17*$AI17)</f>
        <v/>
      </c>
      <c r="AH17" s="153">
        <f>IF(OR(NOT(ISNUMBER($AF17)),NOT(ISNUMBER($AB17)),NOT(ISNUMBER($AI17))),"",$AF17-$AB17*$AI17)</f>
        <v/>
      </c>
      <c r="AI17" s="153">
        <f>IF($AA17="","",IFERROR(SUMIFS($AA$7:$AA$206,$F$7:$F$206,$F17,$G$7:$G$206,$G17,$K$7:$K$206,"Y")/COUNTIFS($F$7:$F$206,$F17,$G$7:$G$206,$G17,$K$7:$K$206,"Y",$AA$7:$AA$206,"&gt;-1E+99"),""))</f>
        <v/>
      </c>
      <c r="AJ17" s="153">
        <f>IF(OR(NOT(ISNUMBER($AI17)),NOT(ISNUMBER($AD17))),"",$AD17*$AI17)</f>
        <v/>
      </c>
      <c r="AK17" s="153">
        <f>IF(OR(NOT(ISNUMBER($AI17)),NOT(ISNUMBER($AC17))),"",$AC17*$AI17)</f>
        <v/>
      </c>
      <c r="AL17" s="153">
        <f>IF(OR(NOT(ISNUMBER($AI17)),NOT(ISNUMBER($AE17))),"",$AI17/$AE17)</f>
        <v/>
      </c>
      <c r="AM17" s="154">
        <f>IF(OR(NOT(ISNUMBER($V17)),NOT(ISNUMBER($W17)),NOT(ISNUMBER($AL17))),"",($V17-$W17)/(6*$AL17))</f>
        <v/>
      </c>
      <c r="AN17" s="154">
        <f>IF(OR(NOT(ISNUMBER($V17)),NOT(ISNUMBER($W17)),NOT(ISNUMBER($AF17)),NOT(ISNUMBER($AL17))),"",MIN(($V17-$AF17)/(3*$AL17),($AF17-$W17)/(3*$AL17)))</f>
        <v/>
      </c>
      <c r="AO17" s="64">
        <f>IF($Z17="","",IF(OR(NOT(ISNUMBER($AG17)),NOT(ISNUMBER($AH17))),"限界未設定",IF(OR($Z17&gt;$AG17,$Z17&lt;$AH17),"管理外","管理内")))</f>
        <v/>
      </c>
      <c r="AP17" s="64">
        <f>IF($AA17="","",IF(OR(NOT(ISNUMBER($AJ17)),NOT(ISNUMBER($AK17))),"限界未設定",IF(OR($AA17&gt;$AJ17,$AA17&lt;$AK17),"管理外","管理内")))</f>
        <v/>
      </c>
      <c r="AQ17" s="64">
        <f>IF($Z17="","",IF(OR($AO17="限界未設定",$AP17="限界未設定"),"限界未設定",IF(OR($AO17="管理外",$AP17="管理外"),"調査必要",IF(AND(ISNUMBER($AN17),$AN17&lt;1.33),"能力不足","管理内"))))</f>
        <v/>
      </c>
      <c r="AR17" s="24" t="n"/>
      <c r="AS17" s="24" t="n"/>
      <c r="AT17" s="24" t="n"/>
      <c r="AU17" s="24" t="n"/>
      <c r="AV17" s="24" t="n"/>
      <c r="AW17" s="49">
        <f>IF(AND($F17='SPCダッシュボード'!$C$4,$G17='SPCダッシュボード'!$C$5),COUNTIFS($F$7:$F17,'SPCダッシュボード'!$C$4,$G$7:$G17,'SPCダッシュボード'!$C$5),"")</f>
        <v/>
      </c>
    </row>
    <row r="18">
      <c r="A18" s="64">
        <f>IF(B18="","",ROW()-6)</f>
        <v/>
      </c>
      <c r="B18" s="150" t="n">
        <v>46038</v>
      </c>
      <c r="C18" s="66" t="inlineStr">
        <is>
          <t>サンプル製造株式会社</t>
        </is>
      </c>
      <c r="D18" s="66" t="inlineStr">
        <is>
          <t>製造一課</t>
        </is>
      </c>
      <c r="E18" s="66" t="inlineStr">
        <is>
          <t>製造・寸法と重量</t>
        </is>
      </c>
      <c r="F18" s="66" t="inlineStr">
        <is>
          <t>CNC精密加工</t>
        </is>
      </c>
      <c r="G18" s="66" t="inlineStr">
        <is>
          <t>部品長さ</t>
        </is>
      </c>
      <c r="H18" s="66" t="inlineStr">
        <is>
          <t>mm</t>
        </is>
      </c>
      <c r="I18" s="66" t="inlineStr">
        <is>
          <t>早番</t>
        </is>
      </c>
      <c r="J18" s="66" t="inlineStr">
        <is>
          <t>CNC-012</t>
        </is>
      </c>
      <c r="K18" s="66" t="inlineStr">
        <is>
          <t>Y</t>
        </is>
      </c>
      <c r="L18" s="151" t="n">
        <v>9.968</v>
      </c>
      <c r="M18" s="151" t="n">
        <v>9.983000000000001</v>
      </c>
      <c r="N18" s="151" t="n">
        <v>9.98</v>
      </c>
      <c r="O18" s="151" t="n">
        <v>9.977</v>
      </c>
      <c r="P18" s="151" t="n">
        <v>10.014</v>
      </c>
      <c r="Q18" s="151" t="n"/>
      <c r="R18" s="151" t="n"/>
      <c r="S18" s="151" t="n"/>
      <c r="T18" s="151" t="n"/>
      <c r="U18" s="151" t="n"/>
      <c r="V18" s="152" t="n">
        <v>10.2</v>
      </c>
      <c r="W18" s="152" t="n">
        <v>9.800000000000001</v>
      </c>
      <c r="X18" s="152" t="n">
        <v>10</v>
      </c>
      <c r="Y18" s="153">
        <f>IF(COUNT(L18:U18)&gt;=2,COUNT(L18:U18),"")</f>
        <v/>
      </c>
      <c r="Z18" s="153">
        <f>IF($Y18="","",AVERAGE(L18:U18))</f>
        <v/>
      </c>
      <c r="AA18" s="153">
        <f>IF($Y18="","",MAX(L18:U18)-MIN(L18:U18))</f>
        <v/>
      </c>
      <c r="AB18" s="153">
        <f>IFERROR(VLOOKUP($Y18,'設定'!$D$4:$H$13,2,FALSE),"")</f>
        <v/>
      </c>
      <c r="AC18" s="153">
        <f>IFERROR(VLOOKUP($Y18,'設定'!$D$4:$H$13,3,FALSE),"")</f>
        <v/>
      </c>
      <c r="AD18" s="153">
        <f>IFERROR(VLOOKUP($Y18,'設定'!$D$4:$H$13,4,FALSE),"")</f>
        <v/>
      </c>
      <c r="AE18" s="153">
        <f>IFERROR(VLOOKUP($Y18,'設定'!$D$4:$H$13,5,FALSE),"")</f>
        <v/>
      </c>
      <c r="AF18" s="153">
        <f>IF($Z18="","",IFERROR(SUMIFS($Z$7:$Z$206,$F$7:$F$206,$F18,$G$7:$G$206,$G18,$K$7:$K$206,"Y")/COUNTIFS($F$7:$F$206,$F18,$G$7:$G$206,$G18,$K$7:$K$206,"Y",$Z$7:$Z$206,"&gt;-1E+99"),""))</f>
        <v/>
      </c>
      <c r="AG18" s="153">
        <f>IF(OR(NOT(ISNUMBER($AF18)),NOT(ISNUMBER($AB18)),NOT(ISNUMBER($AI18))),"",$AF18+$AB18*$AI18)</f>
        <v/>
      </c>
      <c r="AH18" s="153">
        <f>IF(OR(NOT(ISNUMBER($AF18)),NOT(ISNUMBER($AB18)),NOT(ISNUMBER($AI18))),"",$AF18-$AB18*$AI18)</f>
        <v/>
      </c>
      <c r="AI18" s="153">
        <f>IF($AA18="","",IFERROR(SUMIFS($AA$7:$AA$206,$F$7:$F$206,$F18,$G$7:$G$206,$G18,$K$7:$K$206,"Y")/COUNTIFS($F$7:$F$206,$F18,$G$7:$G$206,$G18,$K$7:$K$206,"Y",$AA$7:$AA$206,"&gt;-1E+99"),""))</f>
        <v/>
      </c>
      <c r="AJ18" s="153">
        <f>IF(OR(NOT(ISNUMBER($AI18)),NOT(ISNUMBER($AD18))),"",$AD18*$AI18)</f>
        <v/>
      </c>
      <c r="AK18" s="153">
        <f>IF(OR(NOT(ISNUMBER($AI18)),NOT(ISNUMBER($AC18))),"",$AC18*$AI18)</f>
        <v/>
      </c>
      <c r="AL18" s="153">
        <f>IF(OR(NOT(ISNUMBER($AI18)),NOT(ISNUMBER($AE18))),"",$AI18/$AE18)</f>
        <v/>
      </c>
      <c r="AM18" s="154">
        <f>IF(OR(NOT(ISNUMBER($V18)),NOT(ISNUMBER($W18)),NOT(ISNUMBER($AL18))),"",($V18-$W18)/(6*$AL18))</f>
        <v/>
      </c>
      <c r="AN18" s="154">
        <f>IF(OR(NOT(ISNUMBER($V18)),NOT(ISNUMBER($W18)),NOT(ISNUMBER($AF18)),NOT(ISNUMBER($AL18))),"",MIN(($V18-$AF18)/(3*$AL18),($AF18-$W18)/(3*$AL18)))</f>
        <v/>
      </c>
      <c r="AO18" s="64">
        <f>IF($Z18="","",IF(OR(NOT(ISNUMBER($AG18)),NOT(ISNUMBER($AH18))),"限界未設定",IF(OR($Z18&gt;$AG18,$Z18&lt;$AH18),"管理外","管理内")))</f>
        <v/>
      </c>
      <c r="AP18" s="64">
        <f>IF($AA18="","",IF(OR(NOT(ISNUMBER($AJ18)),NOT(ISNUMBER($AK18))),"限界未設定",IF(OR($AA18&gt;$AJ18,$AA18&lt;$AK18),"管理外","管理内")))</f>
        <v/>
      </c>
      <c r="AQ18" s="64">
        <f>IF($Z18="","",IF(OR($AO18="限界未設定",$AP18="限界未設定"),"限界未設定",IF(OR($AO18="管理外",$AP18="管理外"),"調査必要",IF(AND(ISNUMBER($AN18),$AN18&lt;1.33),"能力不足","管理内"))))</f>
        <v/>
      </c>
      <c r="AR18" s="24" t="n"/>
      <c r="AS18" s="24" t="n"/>
      <c r="AT18" s="24" t="n"/>
      <c r="AU18" s="24" t="n"/>
      <c r="AV18" s="24" t="n"/>
      <c r="AW18" s="49">
        <f>IF(AND($F18='SPCダッシュボード'!$C$4,$G18='SPCダッシュボード'!$C$5),COUNTIFS($F$7:$F18,'SPCダッシュボード'!$C$4,$G$7:$G18,'SPCダッシュボード'!$C$5),"")</f>
        <v/>
      </c>
    </row>
    <row r="19">
      <c r="A19" s="64">
        <f>IF(B19="","",ROW()-6)</f>
        <v/>
      </c>
      <c r="B19" s="150" t="n">
        <v>46039</v>
      </c>
      <c r="C19" s="66" t="inlineStr">
        <is>
          <t>サンプル製造株式会社</t>
        </is>
      </c>
      <c r="D19" s="66" t="inlineStr">
        <is>
          <t>製造一課</t>
        </is>
      </c>
      <c r="E19" s="66" t="inlineStr">
        <is>
          <t>製造・寸法と重量</t>
        </is>
      </c>
      <c r="F19" s="66" t="inlineStr">
        <is>
          <t>CNC精密加工</t>
        </is>
      </c>
      <c r="G19" s="66" t="inlineStr">
        <is>
          <t>部品長さ</t>
        </is>
      </c>
      <c r="H19" s="66" t="inlineStr">
        <is>
          <t>mm</t>
        </is>
      </c>
      <c r="I19" s="66" t="inlineStr">
        <is>
          <t>早番</t>
        </is>
      </c>
      <c r="J19" s="66" t="inlineStr">
        <is>
          <t>CNC-013</t>
        </is>
      </c>
      <c r="K19" s="66" t="inlineStr">
        <is>
          <t>Y</t>
        </is>
      </c>
      <c r="L19" s="151" t="n">
        <v>10.002</v>
      </c>
      <c r="M19" s="151" t="n">
        <v>10.019</v>
      </c>
      <c r="N19" s="151" t="n">
        <v>10.006</v>
      </c>
      <c r="O19" s="151" t="n">
        <v>10.032</v>
      </c>
      <c r="P19" s="151" t="n">
        <v>10.009</v>
      </c>
      <c r="Q19" s="151" t="n"/>
      <c r="R19" s="151" t="n"/>
      <c r="S19" s="151" t="n"/>
      <c r="T19" s="151" t="n"/>
      <c r="U19" s="151" t="n"/>
      <c r="V19" s="152" t="n">
        <v>10.2</v>
      </c>
      <c r="W19" s="152" t="n">
        <v>9.800000000000001</v>
      </c>
      <c r="X19" s="152" t="n">
        <v>10</v>
      </c>
      <c r="Y19" s="153">
        <f>IF(COUNT(L19:U19)&gt;=2,COUNT(L19:U19),"")</f>
        <v/>
      </c>
      <c r="Z19" s="153">
        <f>IF($Y19="","",AVERAGE(L19:U19))</f>
        <v/>
      </c>
      <c r="AA19" s="153">
        <f>IF($Y19="","",MAX(L19:U19)-MIN(L19:U19))</f>
        <v/>
      </c>
      <c r="AB19" s="153">
        <f>IFERROR(VLOOKUP($Y19,'設定'!$D$4:$H$13,2,FALSE),"")</f>
        <v/>
      </c>
      <c r="AC19" s="153">
        <f>IFERROR(VLOOKUP($Y19,'設定'!$D$4:$H$13,3,FALSE),"")</f>
        <v/>
      </c>
      <c r="AD19" s="153">
        <f>IFERROR(VLOOKUP($Y19,'設定'!$D$4:$H$13,4,FALSE),"")</f>
        <v/>
      </c>
      <c r="AE19" s="153">
        <f>IFERROR(VLOOKUP($Y19,'設定'!$D$4:$H$13,5,FALSE),"")</f>
        <v/>
      </c>
      <c r="AF19" s="153">
        <f>IF($Z19="","",IFERROR(SUMIFS($Z$7:$Z$206,$F$7:$F$206,$F19,$G$7:$G$206,$G19,$K$7:$K$206,"Y")/COUNTIFS($F$7:$F$206,$F19,$G$7:$G$206,$G19,$K$7:$K$206,"Y",$Z$7:$Z$206,"&gt;-1E+99"),""))</f>
        <v/>
      </c>
      <c r="AG19" s="153">
        <f>IF(OR(NOT(ISNUMBER($AF19)),NOT(ISNUMBER($AB19)),NOT(ISNUMBER($AI19))),"",$AF19+$AB19*$AI19)</f>
        <v/>
      </c>
      <c r="AH19" s="153">
        <f>IF(OR(NOT(ISNUMBER($AF19)),NOT(ISNUMBER($AB19)),NOT(ISNUMBER($AI19))),"",$AF19-$AB19*$AI19)</f>
        <v/>
      </c>
      <c r="AI19" s="153">
        <f>IF($AA19="","",IFERROR(SUMIFS($AA$7:$AA$206,$F$7:$F$206,$F19,$G$7:$G$206,$G19,$K$7:$K$206,"Y")/COUNTIFS($F$7:$F$206,$F19,$G$7:$G$206,$G19,$K$7:$K$206,"Y",$AA$7:$AA$206,"&gt;-1E+99"),""))</f>
        <v/>
      </c>
      <c r="AJ19" s="153">
        <f>IF(OR(NOT(ISNUMBER($AI19)),NOT(ISNUMBER($AD19))),"",$AD19*$AI19)</f>
        <v/>
      </c>
      <c r="AK19" s="153">
        <f>IF(OR(NOT(ISNUMBER($AI19)),NOT(ISNUMBER($AC19))),"",$AC19*$AI19)</f>
        <v/>
      </c>
      <c r="AL19" s="153">
        <f>IF(OR(NOT(ISNUMBER($AI19)),NOT(ISNUMBER($AE19))),"",$AI19/$AE19)</f>
        <v/>
      </c>
      <c r="AM19" s="154">
        <f>IF(OR(NOT(ISNUMBER($V19)),NOT(ISNUMBER($W19)),NOT(ISNUMBER($AL19))),"",($V19-$W19)/(6*$AL19))</f>
        <v/>
      </c>
      <c r="AN19" s="154">
        <f>IF(OR(NOT(ISNUMBER($V19)),NOT(ISNUMBER($W19)),NOT(ISNUMBER($AF19)),NOT(ISNUMBER($AL19))),"",MIN(($V19-$AF19)/(3*$AL19),($AF19-$W19)/(3*$AL19)))</f>
        <v/>
      </c>
      <c r="AO19" s="64">
        <f>IF($Z19="","",IF(OR(NOT(ISNUMBER($AG19)),NOT(ISNUMBER($AH19))),"限界未設定",IF(OR($Z19&gt;$AG19,$Z19&lt;$AH19),"管理外","管理内")))</f>
        <v/>
      </c>
      <c r="AP19" s="64">
        <f>IF($AA19="","",IF(OR(NOT(ISNUMBER($AJ19)),NOT(ISNUMBER($AK19))),"限界未設定",IF(OR($AA19&gt;$AJ19,$AA19&lt;$AK19),"管理外","管理内")))</f>
        <v/>
      </c>
      <c r="AQ19" s="64">
        <f>IF($Z19="","",IF(OR($AO19="限界未設定",$AP19="限界未設定"),"限界未設定",IF(OR($AO19="管理外",$AP19="管理外"),"調査必要",IF(AND(ISNUMBER($AN19),$AN19&lt;1.33),"能力不足","管理内"))))</f>
        <v/>
      </c>
      <c r="AR19" s="24" t="n"/>
      <c r="AS19" s="24" t="n"/>
      <c r="AT19" s="24" t="n"/>
      <c r="AU19" s="24" t="n"/>
      <c r="AV19" s="24" t="n"/>
      <c r="AW19" s="49">
        <f>IF(AND($F19='SPCダッシュボード'!$C$4,$G19='SPCダッシュボード'!$C$5),COUNTIFS($F$7:$F19,'SPCダッシュボード'!$C$4,$G$7:$G19,'SPCダッシュボード'!$C$5),"")</f>
        <v/>
      </c>
    </row>
    <row r="20">
      <c r="A20" s="64">
        <f>IF(B20="","",ROW()-6)</f>
        <v/>
      </c>
      <c r="B20" s="150" t="n">
        <v>46040</v>
      </c>
      <c r="C20" s="66" t="inlineStr">
        <is>
          <t>サンプル製造株式会社</t>
        </is>
      </c>
      <c r="D20" s="66" t="inlineStr">
        <is>
          <t>製造一課</t>
        </is>
      </c>
      <c r="E20" s="66" t="inlineStr">
        <is>
          <t>製造・寸法と重量</t>
        </is>
      </c>
      <c r="F20" s="66" t="inlineStr">
        <is>
          <t>CNC精密加工</t>
        </is>
      </c>
      <c r="G20" s="66" t="inlineStr">
        <is>
          <t>部品長さ</t>
        </is>
      </c>
      <c r="H20" s="66" t="inlineStr">
        <is>
          <t>mm</t>
        </is>
      </c>
      <c r="I20" s="66" t="inlineStr">
        <is>
          <t>早番</t>
        </is>
      </c>
      <c r="J20" s="66" t="inlineStr">
        <is>
          <t>CNC-014</t>
        </is>
      </c>
      <c r="K20" s="66" t="inlineStr">
        <is>
          <t>Y</t>
        </is>
      </c>
      <c r="L20" s="151" t="n">
        <v>9.98</v>
      </c>
      <c r="M20" s="151" t="n">
        <v>9.996</v>
      </c>
      <c r="N20" s="151" t="n">
        <v>9.981</v>
      </c>
      <c r="O20" s="151" t="n">
        <v>9.997</v>
      </c>
      <c r="P20" s="151" t="n">
        <v>10.013</v>
      </c>
      <c r="Q20" s="151" t="n"/>
      <c r="R20" s="151" t="n"/>
      <c r="S20" s="151" t="n"/>
      <c r="T20" s="151" t="n"/>
      <c r="U20" s="151" t="n"/>
      <c r="V20" s="152" t="n">
        <v>10.2</v>
      </c>
      <c r="W20" s="152" t="n">
        <v>9.800000000000001</v>
      </c>
      <c r="X20" s="152" t="n">
        <v>10</v>
      </c>
      <c r="Y20" s="153">
        <f>IF(COUNT(L20:U20)&gt;=2,COUNT(L20:U20),"")</f>
        <v/>
      </c>
      <c r="Z20" s="153">
        <f>IF($Y20="","",AVERAGE(L20:U20))</f>
        <v/>
      </c>
      <c r="AA20" s="153">
        <f>IF($Y20="","",MAX(L20:U20)-MIN(L20:U20))</f>
        <v/>
      </c>
      <c r="AB20" s="153">
        <f>IFERROR(VLOOKUP($Y20,'設定'!$D$4:$H$13,2,FALSE),"")</f>
        <v/>
      </c>
      <c r="AC20" s="153">
        <f>IFERROR(VLOOKUP($Y20,'設定'!$D$4:$H$13,3,FALSE),"")</f>
        <v/>
      </c>
      <c r="AD20" s="153">
        <f>IFERROR(VLOOKUP($Y20,'設定'!$D$4:$H$13,4,FALSE),"")</f>
        <v/>
      </c>
      <c r="AE20" s="153">
        <f>IFERROR(VLOOKUP($Y20,'設定'!$D$4:$H$13,5,FALSE),"")</f>
        <v/>
      </c>
      <c r="AF20" s="153">
        <f>IF($Z20="","",IFERROR(SUMIFS($Z$7:$Z$206,$F$7:$F$206,$F20,$G$7:$G$206,$G20,$K$7:$K$206,"Y")/COUNTIFS($F$7:$F$206,$F20,$G$7:$G$206,$G20,$K$7:$K$206,"Y",$Z$7:$Z$206,"&gt;-1E+99"),""))</f>
        <v/>
      </c>
      <c r="AG20" s="153">
        <f>IF(OR(NOT(ISNUMBER($AF20)),NOT(ISNUMBER($AB20)),NOT(ISNUMBER($AI20))),"",$AF20+$AB20*$AI20)</f>
        <v/>
      </c>
      <c r="AH20" s="153">
        <f>IF(OR(NOT(ISNUMBER($AF20)),NOT(ISNUMBER($AB20)),NOT(ISNUMBER($AI20))),"",$AF20-$AB20*$AI20)</f>
        <v/>
      </c>
      <c r="AI20" s="153">
        <f>IF($AA20="","",IFERROR(SUMIFS($AA$7:$AA$206,$F$7:$F$206,$F20,$G$7:$G$206,$G20,$K$7:$K$206,"Y")/COUNTIFS($F$7:$F$206,$F20,$G$7:$G$206,$G20,$K$7:$K$206,"Y",$AA$7:$AA$206,"&gt;-1E+99"),""))</f>
        <v/>
      </c>
      <c r="AJ20" s="153">
        <f>IF(OR(NOT(ISNUMBER($AI20)),NOT(ISNUMBER($AD20))),"",$AD20*$AI20)</f>
        <v/>
      </c>
      <c r="AK20" s="153">
        <f>IF(OR(NOT(ISNUMBER($AI20)),NOT(ISNUMBER($AC20))),"",$AC20*$AI20)</f>
        <v/>
      </c>
      <c r="AL20" s="153">
        <f>IF(OR(NOT(ISNUMBER($AI20)),NOT(ISNUMBER($AE20))),"",$AI20/$AE20)</f>
        <v/>
      </c>
      <c r="AM20" s="154">
        <f>IF(OR(NOT(ISNUMBER($V20)),NOT(ISNUMBER($W20)),NOT(ISNUMBER($AL20))),"",($V20-$W20)/(6*$AL20))</f>
        <v/>
      </c>
      <c r="AN20" s="154">
        <f>IF(OR(NOT(ISNUMBER($V20)),NOT(ISNUMBER($W20)),NOT(ISNUMBER($AF20)),NOT(ISNUMBER($AL20))),"",MIN(($V20-$AF20)/(3*$AL20),($AF20-$W20)/(3*$AL20)))</f>
        <v/>
      </c>
      <c r="AO20" s="64">
        <f>IF($Z20="","",IF(OR(NOT(ISNUMBER($AG20)),NOT(ISNUMBER($AH20))),"限界未設定",IF(OR($Z20&gt;$AG20,$Z20&lt;$AH20),"管理外","管理内")))</f>
        <v/>
      </c>
      <c r="AP20" s="64">
        <f>IF($AA20="","",IF(OR(NOT(ISNUMBER($AJ20)),NOT(ISNUMBER($AK20))),"限界未設定",IF(OR($AA20&gt;$AJ20,$AA20&lt;$AK20),"管理外","管理内")))</f>
        <v/>
      </c>
      <c r="AQ20" s="64">
        <f>IF($Z20="","",IF(OR($AO20="限界未設定",$AP20="限界未設定"),"限界未設定",IF(OR($AO20="管理外",$AP20="管理外"),"調査必要",IF(AND(ISNUMBER($AN20),$AN20&lt;1.33),"能力不足","管理内"))))</f>
        <v/>
      </c>
      <c r="AR20" s="24" t="n"/>
      <c r="AS20" s="24" t="n"/>
      <c r="AT20" s="24" t="n"/>
      <c r="AU20" s="24" t="n"/>
      <c r="AV20" s="24" t="n"/>
      <c r="AW20" s="49">
        <f>IF(AND($F20='SPCダッシュボード'!$C$4,$G20='SPCダッシュボード'!$C$5),COUNTIFS($F$7:$F20,'SPCダッシュボード'!$C$4,$G$7:$G20,'SPCダッシュボード'!$C$5),"")</f>
        <v/>
      </c>
    </row>
    <row r="21">
      <c r="A21" s="64">
        <f>IF(B21="","",ROW()-6)</f>
        <v/>
      </c>
      <c r="B21" s="150" t="n">
        <v>46041</v>
      </c>
      <c r="C21" s="66" t="inlineStr">
        <is>
          <t>サンプル製造株式会社</t>
        </is>
      </c>
      <c r="D21" s="66" t="inlineStr">
        <is>
          <t>製造一課</t>
        </is>
      </c>
      <c r="E21" s="66" t="inlineStr">
        <is>
          <t>製造・寸法と重量</t>
        </is>
      </c>
      <c r="F21" s="66" t="inlineStr">
        <is>
          <t>CNC精密加工</t>
        </is>
      </c>
      <c r="G21" s="66" t="inlineStr">
        <is>
          <t>部品長さ</t>
        </is>
      </c>
      <c r="H21" s="66" t="inlineStr">
        <is>
          <t>mm</t>
        </is>
      </c>
      <c r="I21" s="66" t="inlineStr">
        <is>
          <t>早番</t>
        </is>
      </c>
      <c r="J21" s="66" t="inlineStr">
        <is>
          <t>CNC-015</t>
        </is>
      </c>
      <c r="K21" s="66" t="inlineStr">
        <is>
          <t>Y</t>
        </is>
      </c>
      <c r="L21" s="151" t="n">
        <v>9.983000000000001</v>
      </c>
      <c r="M21" s="151" t="n">
        <v>10.022</v>
      </c>
      <c r="N21" s="151" t="n">
        <v>9.997</v>
      </c>
      <c r="O21" s="151" t="n">
        <v>9.977</v>
      </c>
      <c r="P21" s="151" t="n">
        <v>9.974</v>
      </c>
      <c r="Q21" s="151" t="n"/>
      <c r="R21" s="151" t="n"/>
      <c r="S21" s="151" t="n"/>
      <c r="T21" s="151" t="n"/>
      <c r="U21" s="151" t="n"/>
      <c r="V21" s="152" t="n">
        <v>10.2</v>
      </c>
      <c r="W21" s="152" t="n">
        <v>9.800000000000001</v>
      </c>
      <c r="X21" s="152" t="n">
        <v>10</v>
      </c>
      <c r="Y21" s="153">
        <f>IF(COUNT(L21:U21)&gt;=2,COUNT(L21:U21),"")</f>
        <v/>
      </c>
      <c r="Z21" s="153">
        <f>IF($Y21="","",AVERAGE(L21:U21))</f>
        <v/>
      </c>
      <c r="AA21" s="153">
        <f>IF($Y21="","",MAX(L21:U21)-MIN(L21:U21))</f>
        <v/>
      </c>
      <c r="AB21" s="153">
        <f>IFERROR(VLOOKUP($Y21,'設定'!$D$4:$H$13,2,FALSE),"")</f>
        <v/>
      </c>
      <c r="AC21" s="153">
        <f>IFERROR(VLOOKUP($Y21,'設定'!$D$4:$H$13,3,FALSE),"")</f>
        <v/>
      </c>
      <c r="AD21" s="153">
        <f>IFERROR(VLOOKUP($Y21,'設定'!$D$4:$H$13,4,FALSE),"")</f>
        <v/>
      </c>
      <c r="AE21" s="153">
        <f>IFERROR(VLOOKUP($Y21,'設定'!$D$4:$H$13,5,FALSE),"")</f>
        <v/>
      </c>
      <c r="AF21" s="153">
        <f>IF($Z21="","",IFERROR(SUMIFS($Z$7:$Z$206,$F$7:$F$206,$F21,$G$7:$G$206,$G21,$K$7:$K$206,"Y")/COUNTIFS($F$7:$F$206,$F21,$G$7:$G$206,$G21,$K$7:$K$206,"Y",$Z$7:$Z$206,"&gt;-1E+99"),""))</f>
        <v/>
      </c>
      <c r="AG21" s="153">
        <f>IF(OR(NOT(ISNUMBER($AF21)),NOT(ISNUMBER($AB21)),NOT(ISNUMBER($AI21))),"",$AF21+$AB21*$AI21)</f>
        <v/>
      </c>
      <c r="AH21" s="153">
        <f>IF(OR(NOT(ISNUMBER($AF21)),NOT(ISNUMBER($AB21)),NOT(ISNUMBER($AI21))),"",$AF21-$AB21*$AI21)</f>
        <v/>
      </c>
      <c r="AI21" s="153">
        <f>IF($AA21="","",IFERROR(SUMIFS($AA$7:$AA$206,$F$7:$F$206,$F21,$G$7:$G$206,$G21,$K$7:$K$206,"Y")/COUNTIFS($F$7:$F$206,$F21,$G$7:$G$206,$G21,$K$7:$K$206,"Y",$AA$7:$AA$206,"&gt;-1E+99"),""))</f>
        <v/>
      </c>
      <c r="AJ21" s="153">
        <f>IF(OR(NOT(ISNUMBER($AI21)),NOT(ISNUMBER($AD21))),"",$AD21*$AI21)</f>
        <v/>
      </c>
      <c r="AK21" s="153">
        <f>IF(OR(NOT(ISNUMBER($AI21)),NOT(ISNUMBER($AC21))),"",$AC21*$AI21)</f>
        <v/>
      </c>
      <c r="AL21" s="153">
        <f>IF(OR(NOT(ISNUMBER($AI21)),NOT(ISNUMBER($AE21))),"",$AI21/$AE21)</f>
        <v/>
      </c>
      <c r="AM21" s="154">
        <f>IF(OR(NOT(ISNUMBER($V21)),NOT(ISNUMBER($W21)),NOT(ISNUMBER($AL21))),"",($V21-$W21)/(6*$AL21))</f>
        <v/>
      </c>
      <c r="AN21" s="154">
        <f>IF(OR(NOT(ISNUMBER($V21)),NOT(ISNUMBER($W21)),NOT(ISNUMBER($AF21)),NOT(ISNUMBER($AL21))),"",MIN(($V21-$AF21)/(3*$AL21),($AF21-$W21)/(3*$AL21)))</f>
        <v/>
      </c>
      <c r="AO21" s="64">
        <f>IF($Z21="","",IF(OR(NOT(ISNUMBER($AG21)),NOT(ISNUMBER($AH21))),"限界未設定",IF(OR($Z21&gt;$AG21,$Z21&lt;$AH21),"管理外","管理内")))</f>
        <v/>
      </c>
      <c r="AP21" s="64">
        <f>IF($AA21="","",IF(OR(NOT(ISNUMBER($AJ21)),NOT(ISNUMBER($AK21))),"限界未設定",IF(OR($AA21&gt;$AJ21,$AA21&lt;$AK21),"管理外","管理内")))</f>
        <v/>
      </c>
      <c r="AQ21" s="64">
        <f>IF($Z21="","",IF(OR($AO21="限界未設定",$AP21="限界未設定"),"限界未設定",IF(OR($AO21="管理外",$AP21="管理外"),"調査必要",IF(AND(ISNUMBER($AN21),$AN21&lt;1.33),"能力不足","管理内"))))</f>
        <v/>
      </c>
      <c r="AR21" s="24" t="n"/>
      <c r="AS21" s="24" t="n"/>
      <c r="AT21" s="24" t="n"/>
      <c r="AU21" s="24" t="n"/>
      <c r="AV21" s="24" t="n"/>
      <c r="AW21" s="49">
        <f>IF(AND($F21='SPCダッシュボード'!$C$4,$G21='SPCダッシュボード'!$C$5),COUNTIFS($F$7:$F21,'SPCダッシュボード'!$C$4,$G$7:$G21,'SPCダッシュボード'!$C$5),"")</f>
        <v/>
      </c>
    </row>
    <row r="22">
      <c r="A22" s="64">
        <f>IF(B22="","",ROW()-6)</f>
        <v/>
      </c>
      <c r="B22" s="150" t="n">
        <v>46042</v>
      </c>
      <c r="C22" s="66" t="inlineStr">
        <is>
          <t>サンプル製造株式会社</t>
        </is>
      </c>
      <c r="D22" s="66" t="inlineStr">
        <is>
          <t>製造一課</t>
        </is>
      </c>
      <c r="E22" s="66" t="inlineStr">
        <is>
          <t>製造・寸法と重量</t>
        </is>
      </c>
      <c r="F22" s="66" t="inlineStr">
        <is>
          <t>CNC精密加工</t>
        </is>
      </c>
      <c r="G22" s="66" t="inlineStr">
        <is>
          <t>部品長さ</t>
        </is>
      </c>
      <c r="H22" s="66" t="inlineStr">
        <is>
          <t>mm</t>
        </is>
      </c>
      <c r="I22" s="66" t="inlineStr">
        <is>
          <t>早番</t>
        </is>
      </c>
      <c r="J22" s="66" t="inlineStr">
        <is>
          <t>CNC-016</t>
        </is>
      </c>
      <c r="K22" s="66" t="inlineStr">
        <is>
          <t>Y</t>
        </is>
      </c>
      <c r="L22" s="151" t="n">
        <v>9.994999999999999</v>
      </c>
      <c r="M22" s="151" t="n">
        <v>10.003</v>
      </c>
      <c r="N22" s="151" t="n">
        <v>9.984</v>
      </c>
      <c r="O22" s="151" t="n">
        <v>9.965999999999999</v>
      </c>
      <c r="P22" s="151" t="n">
        <v>9.981999999999999</v>
      </c>
      <c r="Q22" s="151" t="n"/>
      <c r="R22" s="151" t="n"/>
      <c r="S22" s="151" t="n"/>
      <c r="T22" s="151" t="n"/>
      <c r="U22" s="151" t="n"/>
      <c r="V22" s="152" t="n">
        <v>10.2</v>
      </c>
      <c r="W22" s="152" t="n">
        <v>9.800000000000001</v>
      </c>
      <c r="X22" s="152" t="n">
        <v>10</v>
      </c>
      <c r="Y22" s="153">
        <f>IF(COUNT(L22:U22)&gt;=2,COUNT(L22:U22),"")</f>
        <v/>
      </c>
      <c r="Z22" s="153">
        <f>IF($Y22="","",AVERAGE(L22:U22))</f>
        <v/>
      </c>
      <c r="AA22" s="153">
        <f>IF($Y22="","",MAX(L22:U22)-MIN(L22:U22))</f>
        <v/>
      </c>
      <c r="AB22" s="153">
        <f>IFERROR(VLOOKUP($Y22,'設定'!$D$4:$H$13,2,FALSE),"")</f>
        <v/>
      </c>
      <c r="AC22" s="153">
        <f>IFERROR(VLOOKUP($Y22,'設定'!$D$4:$H$13,3,FALSE),"")</f>
        <v/>
      </c>
      <c r="AD22" s="153">
        <f>IFERROR(VLOOKUP($Y22,'設定'!$D$4:$H$13,4,FALSE),"")</f>
        <v/>
      </c>
      <c r="AE22" s="153">
        <f>IFERROR(VLOOKUP($Y22,'設定'!$D$4:$H$13,5,FALSE),"")</f>
        <v/>
      </c>
      <c r="AF22" s="153">
        <f>IF($Z22="","",IFERROR(SUMIFS($Z$7:$Z$206,$F$7:$F$206,$F22,$G$7:$G$206,$G22,$K$7:$K$206,"Y")/COUNTIFS($F$7:$F$206,$F22,$G$7:$G$206,$G22,$K$7:$K$206,"Y",$Z$7:$Z$206,"&gt;-1E+99"),""))</f>
        <v/>
      </c>
      <c r="AG22" s="153">
        <f>IF(OR(NOT(ISNUMBER($AF22)),NOT(ISNUMBER($AB22)),NOT(ISNUMBER($AI22))),"",$AF22+$AB22*$AI22)</f>
        <v/>
      </c>
      <c r="AH22" s="153">
        <f>IF(OR(NOT(ISNUMBER($AF22)),NOT(ISNUMBER($AB22)),NOT(ISNUMBER($AI22))),"",$AF22-$AB22*$AI22)</f>
        <v/>
      </c>
      <c r="AI22" s="153">
        <f>IF($AA22="","",IFERROR(SUMIFS($AA$7:$AA$206,$F$7:$F$206,$F22,$G$7:$G$206,$G22,$K$7:$K$206,"Y")/COUNTIFS($F$7:$F$206,$F22,$G$7:$G$206,$G22,$K$7:$K$206,"Y",$AA$7:$AA$206,"&gt;-1E+99"),""))</f>
        <v/>
      </c>
      <c r="AJ22" s="153">
        <f>IF(OR(NOT(ISNUMBER($AI22)),NOT(ISNUMBER($AD22))),"",$AD22*$AI22)</f>
        <v/>
      </c>
      <c r="AK22" s="153">
        <f>IF(OR(NOT(ISNUMBER($AI22)),NOT(ISNUMBER($AC22))),"",$AC22*$AI22)</f>
        <v/>
      </c>
      <c r="AL22" s="153">
        <f>IF(OR(NOT(ISNUMBER($AI22)),NOT(ISNUMBER($AE22))),"",$AI22/$AE22)</f>
        <v/>
      </c>
      <c r="AM22" s="154">
        <f>IF(OR(NOT(ISNUMBER($V22)),NOT(ISNUMBER($W22)),NOT(ISNUMBER($AL22))),"",($V22-$W22)/(6*$AL22))</f>
        <v/>
      </c>
      <c r="AN22" s="154">
        <f>IF(OR(NOT(ISNUMBER($V22)),NOT(ISNUMBER($W22)),NOT(ISNUMBER($AF22)),NOT(ISNUMBER($AL22))),"",MIN(($V22-$AF22)/(3*$AL22),($AF22-$W22)/(3*$AL22)))</f>
        <v/>
      </c>
      <c r="AO22" s="64">
        <f>IF($Z22="","",IF(OR(NOT(ISNUMBER($AG22)),NOT(ISNUMBER($AH22))),"限界未設定",IF(OR($Z22&gt;$AG22,$Z22&lt;$AH22),"管理外","管理内")))</f>
        <v/>
      </c>
      <c r="AP22" s="64">
        <f>IF($AA22="","",IF(OR(NOT(ISNUMBER($AJ22)),NOT(ISNUMBER($AK22))),"限界未設定",IF(OR($AA22&gt;$AJ22,$AA22&lt;$AK22),"管理外","管理内")))</f>
        <v/>
      </c>
      <c r="AQ22" s="64">
        <f>IF($Z22="","",IF(OR($AO22="限界未設定",$AP22="限界未設定"),"限界未設定",IF(OR($AO22="管理外",$AP22="管理外"),"調査必要",IF(AND(ISNUMBER($AN22),$AN22&lt;1.33),"能力不足","管理内"))))</f>
        <v/>
      </c>
      <c r="AR22" s="24" t="n"/>
      <c r="AS22" s="24" t="n"/>
      <c r="AT22" s="24" t="n"/>
      <c r="AU22" s="24" t="n"/>
      <c r="AV22" s="24" t="n"/>
      <c r="AW22" s="49">
        <f>IF(AND($F22='SPCダッシュボード'!$C$4,$G22='SPCダッシュボード'!$C$5),COUNTIFS($F$7:$F22,'SPCダッシュボード'!$C$4,$G$7:$G22,'SPCダッシュボード'!$C$5),"")</f>
        <v/>
      </c>
    </row>
    <row r="23">
      <c r="A23" s="64">
        <f>IF(B23="","",ROW()-6)</f>
        <v/>
      </c>
      <c r="B23" s="150" t="n">
        <v>46043</v>
      </c>
      <c r="C23" s="66" t="inlineStr">
        <is>
          <t>サンプル製造株式会社</t>
        </is>
      </c>
      <c r="D23" s="66" t="inlineStr">
        <is>
          <t>製造一課</t>
        </is>
      </c>
      <c r="E23" s="66" t="inlineStr">
        <is>
          <t>製造・寸法と重量</t>
        </is>
      </c>
      <c r="F23" s="66" t="inlineStr">
        <is>
          <t>CNC精密加工</t>
        </is>
      </c>
      <c r="G23" s="66" t="inlineStr">
        <is>
          <t>部品長さ</t>
        </is>
      </c>
      <c r="H23" s="66" t="inlineStr">
        <is>
          <t>mm</t>
        </is>
      </c>
      <c r="I23" s="66" t="inlineStr">
        <is>
          <t>早番</t>
        </is>
      </c>
      <c r="J23" s="66" t="inlineStr">
        <is>
          <t>CNC-017</t>
        </is>
      </c>
      <c r="K23" s="66" t="inlineStr">
        <is>
          <t>Y</t>
        </is>
      </c>
      <c r="L23" s="151" t="n">
        <v>10.126</v>
      </c>
      <c r="M23" s="151" t="n">
        <v>10.118</v>
      </c>
      <c r="N23" s="151" t="n">
        <v>10.133</v>
      </c>
      <c r="O23" s="151" t="n">
        <v>10.121</v>
      </c>
      <c r="P23" s="151" t="n">
        <v>10.128</v>
      </c>
      <c r="Q23" s="151" t="n"/>
      <c r="R23" s="151" t="n"/>
      <c r="S23" s="151" t="n"/>
      <c r="T23" s="151" t="n"/>
      <c r="U23" s="151" t="n"/>
      <c r="V23" s="152" t="n">
        <v>10.2</v>
      </c>
      <c r="W23" s="152" t="n">
        <v>9.800000000000001</v>
      </c>
      <c r="X23" s="152" t="n">
        <v>10</v>
      </c>
      <c r="Y23" s="153">
        <f>IF(COUNT(L23:U23)&gt;=2,COUNT(L23:U23),"")</f>
        <v/>
      </c>
      <c r="Z23" s="153">
        <f>IF($Y23="","",AVERAGE(L23:U23))</f>
        <v/>
      </c>
      <c r="AA23" s="153">
        <f>IF($Y23="","",MAX(L23:U23)-MIN(L23:U23))</f>
        <v/>
      </c>
      <c r="AB23" s="153">
        <f>IFERROR(VLOOKUP($Y23,'設定'!$D$4:$H$13,2,FALSE),"")</f>
        <v/>
      </c>
      <c r="AC23" s="153">
        <f>IFERROR(VLOOKUP($Y23,'設定'!$D$4:$H$13,3,FALSE),"")</f>
        <v/>
      </c>
      <c r="AD23" s="153">
        <f>IFERROR(VLOOKUP($Y23,'設定'!$D$4:$H$13,4,FALSE),"")</f>
        <v/>
      </c>
      <c r="AE23" s="153">
        <f>IFERROR(VLOOKUP($Y23,'設定'!$D$4:$H$13,5,FALSE),"")</f>
        <v/>
      </c>
      <c r="AF23" s="153">
        <f>IF($Z23="","",IFERROR(SUMIFS($Z$7:$Z$206,$F$7:$F$206,$F23,$G$7:$G$206,$G23,$K$7:$K$206,"Y")/COUNTIFS($F$7:$F$206,$F23,$G$7:$G$206,$G23,$K$7:$K$206,"Y",$Z$7:$Z$206,"&gt;-1E+99"),""))</f>
        <v/>
      </c>
      <c r="AG23" s="153">
        <f>IF(OR(NOT(ISNUMBER($AF23)),NOT(ISNUMBER($AB23)),NOT(ISNUMBER($AI23))),"",$AF23+$AB23*$AI23)</f>
        <v/>
      </c>
      <c r="AH23" s="153">
        <f>IF(OR(NOT(ISNUMBER($AF23)),NOT(ISNUMBER($AB23)),NOT(ISNUMBER($AI23))),"",$AF23-$AB23*$AI23)</f>
        <v/>
      </c>
      <c r="AI23" s="153">
        <f>IF($AA23="","",IFERROR(SUMIFS($AA$7:$AA$206,$F$7:$F$206,$F23,$G$7:$G$206,$G23,$K$7:$K$206,"Y")/COUNTIFS($F$7:$F$206,$F23,$G$7:$G$206,$G23,$K$7:$K$206,"Y",$AA$7:$AA$206,"&gt;-1E+99"),""))</f>
        <v/>
      </c>
      <c r="AJ23" s="153">
        <f>IF(OR(NOT(ISNUMBER($AI23)),NOT(ISNUMBER($AD23))),"",$AD23*$AI23)</f>
        <v/>
      </c>
      <c r="AK23" s="153">
        <f>IF(OR(NOT(ISNUMBER($AI23)),NOT(ISNUMBER($AC23))),"",$AC23*$AI23)</f>
        <v/>
      </c>
      <c r="AL23" s="153">
        <f>IF(OR(NOT(ISNUMBER($AI23)),NOT(ISNUMBER($AE23))),"",$AI23/$AE23)</f>
        <v/>
      </c>
      <c r="AM23" s="154">
        <f>IF(OR(NOT(ISNUMBER($V23)),NOT(ISNUMBER($W23)),NOT(ISNUMBER($AL23))),"",($V23-$W23)/(6*$AL23))</f>
        <v/>
      </c>
      <c r="AN23" s="154">
        <f>IF(OR(NOT(ISNUMBER($V23)),NOT(ISNUMBER($W23)),NOT(ISNUMBER($AF23)),NOT(ISNUMBER($AL23))),"",MIN(($V23-$AF23)/(3*$AL23),($AF23-$W23)/(3*$AL23)))</f>
        <v/>
      </c>
      <c r="AO23" s="64">
        <f>IF($Z23="","",IF(OR(NOT(ISNUMBER($AG23)),NOT(ISNUMBER($AH23))),"限界未設定",IF(OR($Z23&gt;$AG23,$Z23&lt;$AH23),"管理外","管理内")))</f>
        <v/>
      </c>
      <c r="AP23" s="64">
        <f>IF($AA23="","",IF(OR(NOT(ISNUMBER($AJ23)),NOT(ISNUMBER($AK23))),"限界未設定",IF(OR($AA23&gt;$AJ23,$AA23&lt;$AK23),"管理外","管理内")))</f>
        <v/>
      </c>
      <c r="AQ23" s="64">
        <f>IF($Z23="","",IF(OR($AO23="限界未設定",$AP23="限界未設定"),"限界未設定",IF(OR($AO23="管理外",$AP23="管理外"),"調査必要",IF(AND(ISNUMBER($AN23),$AN23&lt;1.33),"能力不足","管理内"))))</f>
        <v/>
      </c>
      <c r="AR23" s="24" t="n"/>
      <c r="AS23" s="24" t="n"/>
      <c r="AT23" s="24" t="n"/>
      <c r="AU23" s="24" t="n"/>
      <c r="AV23" s="24" t="n"/>
      <c r="AW23" s="49">
        <f>IF(AND($F23='SPCダッシュボード'!$C$4,$G23='SPCダッシュボード'!$C$5),COUNTIFS($F$7:$F23,'SPCダッシュボード'!$C$4,$G$7:$G23,'SPCダッシュボード'!$C$5),"")</f>
        <v/>
      </c>
    </row>
    <row r="24">
      <c r="A24" s="64">
        <f>IF(B24="","",ROW()-6)</f>
        <v/>
      </c>
      <c r="B24" s="150" t="n">
        <v>46044</v>
      </c>
      <c r="C24" s="66" t="inlineStr">
        <is>
          <t>サンプル製造株式会社</t>
        </is>
      </c>
      <c r="D24" s="66" t="inlineStr">
        <is>
          <t>製造一課</t>
        </is>
      </c>
      <c r="E24" s="66" t="inlineStr">
        <is>
          <t>製造・寸法と重量</t>
        </is>
      </c>
      <c r="F24" s="66" t="inlineStr">
        <is>
          <t>CNC精密加工</t>
        </is>
      </c>
      <c r="G24" s="66" t="inlineStr">
        <is>
          <t>部品長さ</t>
        </is>
      </c>
      <c r="H24" s="66" t="inlineStr">
        <is>
          <t>mm</t>
        </is>
      </c>
      <c r="I24" s="66" t="inlineStr">
        <is>
          <t>早番</t>
        </is>
      </c>
      <c r="J24" s="66" t="inlineStr">
        <is>
          <t>CNC-018</t>
        </is>
      </c>
      <c r="K24" s="66" t="inlineStr">
        <is>
          <t>Y</t>
        </is>
      </c>
      <c r="L24" s="151" t="n">
        <v>10.007</v>
      </c>
      <c r="M24" s="151" t="n">
        <v>9.994</v>
      </c>
      <c r="N24" s="151" t="n">
        <v>10.012</v>
      </c>
      <c r="O24" s="151" t="n">
        <v>9.986000000000001</v>
      </c>
      <c r="P24" s="151" t="n">
        <v>10.002</v>
      </c>
      <c r="Q24" s="151" t="n"/>
      <c r="R24" s="151" t="n"/>
      <c r="S24" s="151" t="n"/>
      <c r="T24" s="151" t="n"/>
      <c r="U24" s="151" t="n"/>
      <c r="V24" s="152" t="n">
        <v>10.2</v>
      </c>
      <c r="W24" s="152" t="n">
        <v>9.800000000000001</v>
      </c>
      <c r="X24" s="152" t="n">
        <v>10</v>
      </c>
      <c r="Y24" s="153">
        <f>IF(COUNT(L24:U24)&gt;=2,COUNT(L24:U24),"")</f>
        <v/>
      </c>
      <c r="Z24" s="153">
        <f>IF($Y24="","",AVERAGE(L24:U24))</f>
        <v/>
      </c>
      <c r="AA24" s="153">
        <f>IF($Y24="","",MAX(L24:U24)-MIN(L24:U24))</f>
        <v/>
      </c>
      <c r="AB24" s="153">
        <f>IFERROR(VLOOKUP($Y24,'設定'!$D$4:$H$13,2,FALSE),"")</f>
        <v/>
      </c>
      <c r="AC24" s="153">
        <f>IFERROR(VLOOKUP($Y24,'設定'!$D$4:$H$13,3,FALSE),"")</f>
        <v/>
      </c>
      <c r="AD24" s="153">
        <f>IFERROR(VLOOKUP($Y24,'設定'!$D$4:$H$13,4,FALSE),"")</f>
        <v/>
      </c>
      <c r="AE24" s="153">
        <f>IFERROR(VLOOKUP($Y24,'設定'!$D$4:$H$13,5,FALSE),"")</f>
        <v/>
      </c>
      <c r="AF24" s="153">
        <f>IF($Z24="","",IFERROR(SUMIFS($Z$7:$Z$206,$F$7:$F$206,$F24,$G$7:$G$206,$G24,$K$7:$K$206,"Y")/COUNTIFS($F$7:$F$206,$F24,$G$7:$G$206,$G24,$K$7:$K$206,"Y",$Z$7:$Z$206,"&gt;-1E+99"),""))</f>
        <v/>
      </c>
      <c r="AG24" s="153">
        <f>IF(OR(NOT(ISNUMBER($AF24)),NOT(ISNUMBER($AB24)),NOT(ISNUMBER($AI24))),"",$AF24+$AB24*$AI24)</f>
        <v/>
      </c>
      <c r="AH24" s="153">
        <f>IF(OR(NOT(ISNUMBER($AF24)),NOT(ISNUMBER($AB24)),NOT(ISNUMBER($AI24))),"",$AF24-$AB24*$AI24)</f>
        <v/>
      </c>
      <c r="AI24" s="153">
        <f>IF($AA24="","",IFERROR(SUMIFS($AA$7:$AA$206,$F$7:$F$206,$F24,$G$7:$G$206,$G24,$K$7:$K$206,"Y")/COUNTIFS($F$7:$F$206,$F24,$G$7:$G$206,$G24,$K$7:$K$206,"Y",$AA$7:$AA$206,"&gt;-1E+99"),""))</f>
        <v/>
      </c>
      <c r="AJ24" s="153">
        <f>IF(OR(NOT(ISNUMBER($AI24)),NOT(ISNUMBER($AD24))),"",$AD24*$AI24)</f>
        <v/>
      </c>
      <c r="AK24" s="153">
        <f>IF(OR(NOT(ISNUMBER($AI24)),NOT(ISNUMBER($AC24))),"",$AC24*$AI24)</f>
        <v/>
      </c>
      <c r="AL24" s="153">
        <f>IF(OR(NOT(ISNUMBER($AI24)),NOT(ISNUMBER($AE24))),"",$AI24/$AE24)</f>
        <v/>
      </c>
      <c r="AM24" s="154">
        <f>IF(OR(NOT(ISNUMBER($V24)),NOT(ISNUMBER($W24)),NOT(ISNUMBER($AL24))),"",($V24-$W24)/(6*$AL24))</f>
        <v/>
      </c>
      <c r="AN24" s="154">
        <f>IF(OR(NOT(ISNUMBER($V24)),NOT(ISNUMBER($W24)),NOT(ISNUMBER($AF24)),NOT(ISNUMBER($AL24))),"",MIN(($V24-$AF24)/(3*$AL24),($AF24-$W24)/(3*$AL24)))</f>
        <v/>
      </c>
      <c r="AO24" s="64">
        <f>IF($Z24="","",IF(OR(NOT(ISNUMBER($AG24)),NOT(ISNUMBER($AH24))),"限界未設定",IF(OR($Z24&gt;$AG24,$Z24&lt;$AH24),"管理外","管理内")))</f>
        <v/>
      </c>
      <c r="AP24" s="64">
        <f>IF($AA24="","",IF(OR(NOT(ISNUMBER($AJ24)),NOT(ISNUMBER($AK24))),"限界未設定",IF(OR($AA24&gt;$AJ24,$AA24&lt;$AK24),"管理外","管理内")))</f>
        <v/>
      </c>
      <c r="AQ24" s="64">
        <f>IF($Z24="","",IF(OR($AO24="限界未設定",$AP24="限界未設定"),"限界未設定",IF(OR($AO24="管理外",$AP24="管理外"),"調査必要",IF(AND(ISNUMBER($AN24),$AN24&lt;1.33),"能力不足","管理内"))))</f>
        <v/>
      </c>
      <c r="AR24" s="24" t="n"/>
      <c r="AS24" s="24" t="n"/>
      <c r="AT24" s="24" t="n"/>
      <c r="AU24" s="24" t="n"/>
      <c r="AV24" s="24" t="n"/>
      <c r="AW24" s="49">
        <f>IF(AND($F24='SPCダッシュボード'!$C$4,$G24='SPCダッシュボード'!$C$5),COUNTIFS($F$7:$F24,'SPCダッシュボード'!$C$4,$G$7:$G24,'SPCダッシュボード'!$C$5),"")</f>
        <v/>
      </c>
    </row>
    <row r="25">
      <c r="A25" s="64">
        <f>IF(B25="","",ROW()-6)</f>
        <v/>
      </c>
      <c r="B25" s="150" t="n">
        <v>46045</v>
      </c>
      <c r="C25" s="66" t="inlineStr">
        <is>
          <t>サンプル製造株式会社</t>
        </is>
      </c>
      <c r="D25" s="66" t="inlineStr">
        <is>
          <t>製造一課</t>
        </is>
      </c>
      <c r="E25" s="66" t="inlineStr">
        <is>
          <t>製造・寸法と重量</t>
        </is>
      </c>
      <c r="F25" s="66" t="inlineStr">
        <is>
          <t>CNC精密加工</t>
        </is>
      </c>
      <c r="G25" s="66" t="inlineStr">
        <is>
          <t>部品長さ</t>
        </is>
      </c>
      <c r="H25" s="66" t="inlineStr">
        <is>
          <t>mm</t>
        </is>
      </c>
      <c r="I25" s="66" t="inlineStr">
        <is>
          <t>早番</t>
        </is>
      </c>
      <c r="J25" s="66" t="inlineStr">
        <is>
          <t>CNC-019</t>
        </is>
      </c>
      <c r="K25" s="66" t="inlineStr">
        <is>
          <t>Y</t>
        </is>
      </c>
      <c r="L25" s="151" t="n">
        <v>10.021</v>
      </c>
      <c r="M25" s="151" t="n">
        <v>10.017</v>
      </c>
      <c r="N25" s="151" t="n">
        <v>9.987</v>
      </c>
      <c r="O25" s="151" t="n">
        <v>9.999000000000001</v>
      </c>
      <c r="P25" s="151" t="n">
        <v>9.983000000000001</v>
      </c>
      <c r="Q25" s="151" t="n"/>
      <c r="R25" s="151" t="n"/>
      <c r="S25" s="151" t="n"/>
      <c r="T25" s="151" t="n"/>
      <c r="U25" s="151" t="n"/>
      <c r="V25" s="152" t="n">
        <v>10.2</v>
      </c>
      <c r="W25" s="152" t="n">
        <v>9.800000000000001</v>
      </c>
      <c r="X25" s="152" t="n">
        <v>10</v>
      </c>
      <c r="Y25" s="153">
        <f>IF(COUNT(L25:U25)&gt;=2,COUNT(L25:U25),"")</f>
        <v/>
      </c>
      <c r="Z25" s="153">
        <f>IF($Y25="","",AVERAGE(L25:U25))</f>
        <v/>
      </c>
      <c r="AA25" s="153">
        <f>IF($Y25="","",MAX(L25:U25)-MIN(L25:U25))</f>
        <v/>
      </c>
      <c r="AB25" s="153">
        <f>IFERROR(VLOOKUP($Y25,'設定'!$D$4:$H$13,2,FALSE),"")</f>
        <v/>
      </c>
      <c r="AC25" s="153">
        <f>IFERROR(VLOOKUP($Y25,'設定'!$D$4:$H$13,3,FALSE),"")</f>
        <v/>
      </c>
      <c r="AD25" s="153">
        <f>IFERROR(VLOOKUP($Y25,'設定'!$D$4:$H$13,4,FALSE),"")</f>
        <v/>
      </c>
      <c r="AE25" s="153">
        <f>IFERROR(VLOOKUP($Y25,'設定'!$D$4:$H$13,5,FALSE),"")</f>
        <v/>
      </c>
      <c r="AF25" s="153">
        <f>IF($Z25="","",IFERROR(SUMIFS($Z$7:$Z$206,$F$7:$F$206,$F25,$G$7:$G$206,$G25,$K$7:$K$206,"Y")/COUNTIFS($F$7:$F$206,$F25,$G$7:$G$206,$G25,$K$7:$K$206,"Y",$Z$7:$Z$206,"&gt;-1E+99"),""))</f>
        <v/>
      </c>
      <c r="AG25" s="153">
        <f>IF(OR(NOT(ISNUMBER($AF25)),NOT(ISNUMBER($AB25)),NOT(ISNUMBER($AI25))),"",$AF25+$AB25*$AI25)</f>
        <v/>
      </c>
      <c r="AH25" s="153">
        <f>IF(OR(NOT(ISNUMBER($AF25)),NOT(ISNUMBER($AB25)),NOT(ISNUMBER($AI25))),"",$AF25-$AB25*$AI25)</f>
        <v/>
      </c>
      <c r="AI25" s="153">
        <f>IF($AA25="","",IFERROR(SUMIFS($AA$7:$AA$206,$F$7:$F$206,$F25,$G$7:$G$206,$G25,$K$7:$K$206,"Y")/COUNTIFS($F$7:$F$206,$F25,$G$7:$G$206,$G25,$K$7:$K$206,"Y",$AA$7:$AA$206,"&gt;-1E+99"),""))</f>
        <v/>
      </c>
      <c r="AJ25" s="153">
        <f>IF(OR(NOT(ISNUMBER($AI25)),NOT(ISNUMBER($AD25))),"",$AD25*$AI25)</f>
        <v/>
      </c>
      <c r="AK25" s="153">
        <f>IF(OR(NOT(ISNUMBER($AI25)),NOT(ISNUMBER($AC25))),"",$AC25*$AI25)</f>
        <v/>
      </c>
      <c r="AL25" s="153">
        <f>IF(OR(NOT(ISNUMBER($AI25)),NOT(ISNUMBER($AE25))),"",$AI25/$AE25)</f>
        <v/>
      </c>
      <c r="AM25" s="154">
        <f>IF(OR(NOT(ISNUMBER($V25)),NOT(ISNUMBER($W25)),NOT(ISNUMBER($AL25))),"",($V25-$W25)/(6*$AL25))</f>
        <v/>
      </c>
      <c r="AN25" s="154">
        <f>IF(OR(NOT(ISNUMBER($V25)),NOT(ISNUMBER($W25)),NOT(ISNUMBER($AF25)),NOT(ISNUMBER($AL25))),"",MIN(($V25-$AF25)/(3*$AL25),($AF25-$W25)/(3*$AL25)))</f>
        <v/>
      </c>
      <c r="AO25" s="64">
        <f>IF($Z25="","",IF(OR(NOT(ISNUMBER($AG25)),NOT(ISNUMBER($AH25))),"限界未設定",IF(OR($Z25&gt;$AG25,$Z25&lt;$AH25),"管理外","管理内")))</f>
        <v/>
      </c>
      <c r="AP25" s="64">
        <f>IF($AA25="","",IF(OR(NOT(ISNUMBER($AJ25)),NOT(ISNUMBER($AK25))),"限界未設定",IF(OR($AA25&gt;$AJ25,$AA25&lt;$AK25),"管理外","管理内")))</f>
        <v/>
      </c>
      <c r="AQ25" s="64">
        <f>IF($Z25="","",IF(OR($AO25="限界未設定",$AP25="限界未設定"),"限界未設定",IF(OR($AO25="管理外",$AP25="管理外"),"調査必要",IF(AND(ISNUMBER($AN25),$AN25&lt;1.33),"能力不足","管理内"))))</f>
        <v/>
      </c>
      <c r="AR25" s="24" t="n"/>
      <c r="AS25" s="24" t="n"/>
      <c r="AT25" s="24" t="n"/>
      <c r="AU25" s="24" t="n"/>
      <c r="AV25" s="24" t="n"/>
      <c r="AW25" s="49">
        <f>IF(AND($F25='SPCダッシュボード'!$C$4,$G25='SPCダッシュボード'!$C$5),COUNTIFS($F$7:$F25,'SPCダッシュボード'!$C$4,$G$7:$G25,'SPCダッシュボード'!$C$5),"")</f>
        <v/>
      </c>
    </row>
    <row r="26">
      <c r="A26" s="64">
        <f>IF(B26="","",ROW()-6)</f>
        <v/>
      </c>
      <c r="B26" s="150" t="n">
        <v>46046</v>
      </c>
      <c r="C26" s="66" t="inlineStr">
        <is>
          <t>サンプル製造株式会社</t>
        </is>
      </c>
      <c r="D26" s="66" t="inlineStr">
        <is>
          <t>製造一課</t>
        </is>
      </c>
      <c r="E26" s="66" t="inlineStr">
        <is>
          <t>製造・寸法と重量</t>
        </is>
      </c>
      <c r="F26" s="66" t="inlineStr">
        <is>
          <t>CNC精密加工</t>
        </is>
      </c>
      <c r="G26" s="66" t="inlineStr">
        <is>
          <t>部品長さ</t>
        </is>
      </c>
      <c r="H26" s="66" t="inlineStr">
        <is>
          <t>mm</t>
        </is>
      </c>
      <c r="I26" s="66" t="inlineStr">
        <is>
          <t>早番</t>
        </is>
      </c>
      <c r="J26" s="66" t="inlineStr">
        <is>
          <t>CNC-020</t>
        </is>
      </c>
      <c r="K26" s="66" t="inlineStr">
        <is>
          <t>Y</t>
        </is>
      </c>
      <c r="L26" s="151" t="n">
        <v>10.031</v>
      </c>
      <c r="M26" s="151" t="n">
        <v>10.002</v>
      </c>
      <c r="N26" s="151" t="n">
        <v>10.019</v>
      </c>
      <c r="O26" s="151" t="n">
        <v>10.018</v>
      </c>
      <c r="P26" s="151" t="n">
        <v>9.994999999999999</v>
      </c>
      <c r="Q26" s="151" t="n"/>
      <c r="R26" s="151" t="n"/>
      <c r="S26" s="151" t="n"/>
      <c r="T26" s="151" t="n"/>
      <c r="U26" s="151" t="n"/>
      <c r="V26" s="152" t="n">
        <v>10.2</v>
      </c>
      <c r="W26" s="152" t="n">
        <v>9.800000000000001</v>
      </c>
      <c r="X26" s="152" t="n">
        <v>10</v>
      </c>
      <c r="Y26" s="153">
        <f>IF(COUNT(L26:U26)&gt;=2,COUNT(L26:U26),"")</f>
        <v/>
      </c>
      <c r="Z26" s="153">
        <f>IF($Y26="","",AVERAGE(L26:U26))</f>
        <v/>
      </c>
      <c r="AA26" s="153">
        <f>IF($Y26="","",MAX(L26:U26)-MIN(L26:U26))</f>
        <v/>
      </c>
      <c r="AB26" s="153">
        <f>IFERROR(VLOOKUP($Y26,'設定'!$D$4:$H$13,2,FALSE),"")</f>
        <v/>
      </c>
      <c r="AC26" s="153">
        <f>IFERROR(VLOOKUP($Y26,'設定'!$D$4:$H$13,3,FALSE),"")</f>
        <v/>
      </c>
      <c r="AD26" s="153">
        <f>IFERROR(VLOOKUP($Y26,'設定'!$D$4:$H$13,4,FALSE),"")</f>
        <v/>
      </c>
      <c r="AE26" s="153">
        <f>IFERROR(VLOOKUP($Y26,'設定'!$D$4:$H$13,5,FALSE),"")</f>
        <v/>
      </c>
      <c r="AF26" s="153">
        <f>IF($Z26="","",IFERROR(SUMIFS($Z$7:$Z$206,$F$7:$F$206,$F26,$G$7:$G$206,$G26,$K$7:$K$206,"Y")/COUNTIFS($F$7:$F$206,$F26,$G$7:$G$206,$G26,$K$7:$K$206,"Y",$Z$7:$Z$206,"&gt;-1E+99"),""))</f>
        <v/>
      </c>
      <c r="AG26" s="153">
        <f>IF(OR(NOT(ISNUMBER($AF26)),NOT(ISNUMBER($AB26)),NOT(ISNUMBER($AI26))),"",$AF26+$AB26*$AI26)</f>
        <v/>
      </c>
      <c r="AH26" s="153">
        <f>IF(OR(NOT(ISNUMBER($AF26)),NOT(ISNUMBER($AB26)),NOT(ISNUMBER($AI26))),"",$AF26-$AB26*$AI26)</f>
        <v/>
      </c>
      <c r="AI26" s="153">
        <f>IF($AA26="","",IFERROR(SUMIFS($AA$7:$AA$206,$F$7:$F$206,$F26,$G$7:$G$206,$G26,$K$7:$K$206,"Y")/COUNTIFS($F$7:$F$206,$F26,$G$7:$G$206,$G26,$K$7:$K$206,"Y",$AA$7:$AA$206,"&gt;-1E+99"),""))</f>
        <v/>
      </c>
      <c r="AJ26" s="153">
        <f>IF(OR(NOT(ISNUMBER($AI26)),NOT(ISNUMBER($AD26))),"",$AD26*$AI26)</f>
        <v/>
      </c>
      <c r="AK26" s="153">
        <f>IF(OR(NOT(ISNUMBER($AI26)),NOT(ISNUMBER($AC26))),"",$AC26*$AI26)</f>
        <v/>
      </c>
      <c r="AL26" s="153">
        <f>IF(OR(NOT(ISNUMBER($AI26)),NOT(ISNUMBER($AE26))),"",$AI26/$AE26)</f>
        <v/>
      </c>
      <c r="AM26" s="154">
        <f>IF(OR(NOT(ISNUMBER($V26)),NOT(ISNUMBER($W26)),NOT(ISNUMBER($AL26))),"",($V26-$W26)/(6*$AL26))</f>
        <v/>
      </c>
      <c r="AN26" s="154">
        <f>IF(OR(NOT(ISNUMBER($V26)),NOT(ISNUMBER($W26)),NOT(ISNUMBER($AF26)),NOT(ISNUMBER($AL26))),"",MIN(($V26-$AF26)/(3*$AL26),($AF26-$W26)/(3*$AL26)))</f>
        <v/>
      </c>
      <c r="AO26" s="64">
        <f>IF($Z26="","",IF(OR(NOT(ISNUMBER($AG26)),NOT(ISNUMBER($AH26))),"限界未設定",IF(OR($Z26&gt;$AG26,$Z26&lt;$AH26),"管理外","管理内")))</f>
        <v/>
      </c>
      <c r="AP26" s="64">
        <f>IF($AA26="","",IF(OR(NOT(ISNUMBER($AJ26)),NOT(ISNUMBER($AK26))),"限界未設定",IF(OR($AA26&gt;$AJ26,$AA26&lt;$AK26),"管理外","管理内")))</f>
        <v/>
      </c>
      <c r="AQ26" s="64">
        <f>IF($Z26="","",IF(OR($AO26="限界未設定",$AP26="限界未設定"),"限界未設定",IF(OR($AO26="管理外",$AP26="管理外"),"調査必要",IF(AND(ISNUMBER($AN26),$AN26&lt;1.33),"能力不足","管理内"))))</f>
        <v/>
      </c>
      <c r="AR26" s="24" t="n"/>
      <c r="AS26" s="24" t="n"/>
      <c r="AT26" s="24" t="n"/>
      <c r="AU26" s="24" t="n"/>
      <c r="AV26" s="24" t="n"/>
      <c r="AW26" s="49">
        <f>IF(AND($F26='SPCダッシュボード'!$C$4,$G26='SPCダッシュボード'!$C$5),COUNTIFS($F$7:$F26,'SPCダッシュボード'!$C$4,$G$7:$G26,'SPCダッシュボード'!$C$5),"")</f>
        <v/>
      </c>
    </row>
    <row r="27">
      <c r="A27" s="64">
        <f>IF(B27="","",ROW()-6)</f>
        <v/>
      </c>
      <c r="B27" s="150" t="n">
        <v>46047</v>
      </c>
      <c r="C27" s="66" t="inlineStr">
        <is>
          <t>サンプル製造株式会社</t>
        </is>
      </c>
      <c r="D27" s="66" t="inlineStr">
        <is>
          <t>製造一課</t>
        </is>
      </c>
      <c r="E27" s="66" t="inlineStr">
        <is>
          <t>製造・寸法と重量</t>
        </is>
      </c>
      <c r="F27" s="66" t="inlineStr">
        <is>
          <t>CNC精密加工</t>
        </is>
      </c>
      <c r="G27" s="66" t="inlineStr">
        <is>
          <t>部品長さ</t>
        </is>
      </c>
      <c r="H27" s="66" t="inlineStr">
        <is>
          <t>mm</t>
        </is>
      </c>
      <c r="I27" s="66" t="inlineStr">
        <is>
          <t>早番</t>
        </is>
      </c>
      <c r="J27" s="66" t="inlineStr">
        <is>
          <t>CNC-021</t>
        </is>
      </c>
      <c r="K27" s="66" t="inlineStr">
        <is>
          <t>Y</t>
        </is>
      </c>
      <c r="L27" s="151" t="n">
        <v>10.01</v>
      </c>
      <c r="M27" s="151" t="n">
        <v>10.022</v>
      </c>
      <c r="N27" s="151" t="n">
        <v>10.009</v>
      </c>
      <c r="O27" s="151" t="n">
        <v>9.983000000000001</v>
      </c>
      <c r="P27" s="151" t="n">
        <v>9.999000000000001</v>
      </c>
      <c r="Q27" s="151" t="n"/>
      <c r="R27" s="151" t="n"/>
      <c r="S27" s="151" t="n"/>
      <c r="T27" s="151" t="n"/>
      <c r="U27" s="151" t="n"/>
      <c r="V27" s="152" t="n">
        <v>10.2</v>
      </c>
      <c r="W27" s="152" t="n">
        <v>9.800000000000001</v>
      </c>
      <c r="X27" s="152" t="n">
        <v>10</v>
      </c>
      <c r="Y27" s="153">
        <f>IF(COUNT(L27:U27)&gt;=2,COUNT(L27:U27),"")</f>
        <v/>
      </c>
      <c r="Z27" s="153">
        <f>IF($Y27="","",AVERAGE(L27:U27))</f>
        <v/>
      </c>
      <c r="AA27" s="153">
        <f>IF($Y27="","",MAX(L27:U27)-MIN(L27:U27))</f>
        <v/>
      </c>
      <c r="AB27" s="153">
        <f>IFERROR(VLOOKUP($Y27,'設定'!$D$4:$H$13,2,FALSE),"")</f>
        <v/>
      </c>
      <c r="AC27" s="153">
        <f>IFERROR(VLOOKUP($Y27,'設定'!$D$4:$H$13,3,FALSE),"")</f>
        <v/>
      </c>
      <c r="AD27" s="153">
        <f>IFERROR(VLOOKUP($Y27,'設定'!$D$4:$H$13,4,FALSE),"")</f>
        <v/>
      </c>
      <c r="AE27" s="153">
        <f>IFERROR(VLOOKUP($Y27,'設定'!$D$4:$H$13,5,FALSE),"")</f>
        <v/>
      </c>
      <c r="AF27" s="153">
        <f>IF($Z27="","",IFERROR(SUMIFS($Z$7:$Z$206,$F$7:$F$206,$F27,$G$7:$G$206,$G27,$K$7:$K$206,"Y")/COUNTIFS($F$7:$F$206,$F27,$G$7:$G$206,$G27,$K$7:$K$206,"Y",$Z$7:$Z$206,"&gt;-1E+99"),""))</f>
        <v/>
      </c>
      <c r="AG27" s="153">
        <f>IF(OR(NOT(ISNUMBER($AF27)),NOT(ISNUMBER($AB27)),NOT(ISNUMBER($AI27))),"",$AF27+$AB27*$AI27)</f>
        <v/>
      </c>
      <c r="AH27" s="153">
        <f>IF(OR(NOT(ISNUMBER($AF27)),NOT(ISNUMBER($AB27)),NOT(ISNUMBER($AI27))),"",$AF27-$AB27*$AI27)</f>
        <v/>
      </c>
      <c r="AI27" s="153">
        <f>IF($AA27="","",IFERROR(SUMIFS($AA$7:$AA$206,$F$7:$F$206,$F27,$G$7:$G$206,$G27,$K$7:$K$206,"Y")/COUNTIFS($F$7:$F$206,$F27,$G$7:$G$206,$G27,$K$7:$K$206,"Y",$AA$7:$AA$206,"&gt;-1E+99"),""))</f>
        <v/>
      </c>
      <c r="AJ27" s="153">
        <f>IF(OR(NOT(ISNUMBER($AI27)),NOT(ISNUMBER($AD27))),"",$AD27*$AI27)</f>
        <v/>
      </c>
      <c r="AK27" s="153">
        <f>IF(OR(NOT(ISNUMBER($AI27)),NOT(ISNUMBER($AC27))),"",$AC27*$AI27)</f>
        <v/>
      </c>
      <c r="AL27" s="153">
        <f>IF(OR(NOT(ISNUMBER($AI27)),NOT(ISNUMBER($AE27))),"",$AI27/$AE27)</f>
        <v/>
      </c>
      <c r="AM27" s="154">
        <f>IF(OR(NOT(ISNUMBER($V27)),NOT(ISNUMBER($W27)),NOT(ISNUMBER($AL27))),"",($V27-$W27)/(6*$AL27))</f>
        <v/>
      </c>
      <c r="AN27" s="154">
        <f>IF(OR(NOT(ISNUMBER($V27)),NOT(ISNUMBER($W27)),NOT(ISNUMBER($AF27)),NOT(ISNUMBER($AL27))),"",MIN(($V27-$AF27)/(3*$AL27),($AF27-$W27)/(3*$AL27)))</f>
        <v/>
      </c>
      <c r="AO27" s="64">
        <f>IF($Z27="","",IF(OR(NOT(ISNUMBER($AG27)),NOT(ISNUMBER($AH27))),"限界未設定",IF(OR($Z27&gt;$AG27,$Z27&lt;$AH27),"管理外","管理内")))</f>
        <v/>
      </c>
      <c r="AP27" s="64">
        <f>IF($AA27="","",IF(OR(NOT(ISNUMBER($AJ27)),NOT(ISNUMBER($AK27))),"限界未設定",IF(OR($AA27&gt;$AJ27,$AA27&lt;$AK27),"管理外","管理内")))</f>
        <v/>
      </c>
      <c r="AQ27" s="64">
        <f>IF($Z27="","",IF(OR($AO27="限界未設定",$AP27="限界未設定"),"限界未設定",IF(OR($AO27="管理外",$AP27="管理外"),"調査必要",IF(AND(ISNUMBER($AN27),$AN27&lt;1.33),"能力不足","管理内"))))</f>
        <v/>
      </c>
      <c r="AR27" s="24" t="n"/>
      <c r="AS27" s="24" t="n"/>
      <c r="AT27" s="24" t="n"/>
      <c r="AU27" s="24" t="n"/>
      <c r="AV27" s="24" t="n"/>
      <c r="AW27" s="49">
        <f>IF(AND($F27='SPCダッシュボード'!$C$4,$G27='SPCダッシュボード'!$C$5),COUNTIFS($F$7:$F27,'SPCダッシュボード'!$C$4,$G$7:$G27,'SPCダッシュボード'!$C$5),"")</f>
        <v/>
      </c>
    </row>
    <row r="28">
      <c r="A28" s="64">
        <f>IF(B28="","",ROW()-6)</f>
        <v/>
      </c>
      <c r="B28" s="150" t="n">
        <v>46048</v>
      </c>
      <c r="C28" s="66" t="inlineStr">
        <is>
          <t>サンプル製造株式会社</t>
        </is>
      </c>
      <c r="D28" s="66" t="inlineStr">
        <is>
          <t>製造一課</t>
        </is>
      </c>
      <c r="E28" s="66" t="inlineStr">
        <is>
          <t>製造・寸法と重量</t>
        </is>
      </c>
      <c r="F28" s="66" t="inlineStr">
        <is>
          <t>CNC精密加工</t>
        </is>
      </c>
      <c r="G28" s="66" t="inlineStr">
        <is>
          <t>部品長さ</t>
        </is>
      </c>
      <c r="H28" s="66" t="inlineStr">
        <is>
          <t>mm</t>
        </is>
      </c>
      <c r="I28" s="66" t="inlineStr">
        <is>
          <t>早番</t>
        </is>
      </c>
      <c r="J28" s="66" t="inlineStr">
        <is>
          <t>CNC-022</t>
        </is>
      </c>
      <c r="K28" s="66" t="inlineStr">
        <is>
          <t>Y</t>
        </is>
      </c>
      <c r="L28" s="151" t="n">
        <v>9.925000000000001</v>
      </c>
      <c r="M28" s="151" t="n">
        <v>10.004</v>
      </c>
      <c r="N28" s="151" t="n">
        <v>10.012</v>
      </c>
      <c r="O28" s="151" t="n">
        <v>10.028</v>
      </c>
      <c r="P28" s="151" t="n">
        <v>10.091</v>
      </c>
      <c r="Q28" s="151" t="n"/>
      <c r="R28" s="151" t="n"/>
      <c r="S28" s="151" t="n"/>
      <c r="T28" s="151" t="n"/>
      <c r="U28" s="151" t="n"/>
      <c r="V28" s="152" t="n">
        <v>10.2</v>
      </c>
      <c r="W28" s="152" t="n">
        <v>9.800000000000001</v>
      </c>
      <c r="X28" s="152" t="n">
        <v>10</v>
      </c>
      <c r="Y28" s="153">
        <f>IF(COUNT(L28:U28)&gt;=2,COUNT(L28:U28),"")</f>
        <v/>
      </c>
      <c r="Z28" s="153">
        <f>IF($Y28="","",AVERAGE(L28:U28))</f>
        <v/>
      </c>
      <c r="AA28" s="153">
        <f>IF($Y28="","",MAX(L28:U28)-MIN(L28:U28))</f>
        <v/>
      </c>
      <c r="AB28" s="153">
        <f>IFERROR(VLOOKUP($Y28,'設定'!$D$4:$H$13,2,FALSE),"")</f>
        <v/>
      </c>
      <c r="AC28" s="153">
        <f>IFERROR(VLOOKUP($Y28,'設定'!$D$4:$H$13,3,FALSE),"")</f>
        <v/>
      </c>
      <c r="AD28" s="153">
        <f>IFERROR(VLOOKUP($Y28,'設定'!$D$4:$H$13,4,FALSE),"")</f>
        <v/>
      </c>
      <c r="AE28" s="153">
        <f>IFERROR(VLOOKUP($Y28,'設定'!$D$4:$H$13,5,FALSE),"")</f>
        <v/>
      </c>
      <c r="AF28" s="153">
        <f>IF($Z28="","",IFERROR(SUMIFS($Z$7:$Z$206,$F$7:$F$206,$F28,$G$7:$G$206,$G28,$K$7:$K$206,"Y")/COUNTIFS($F$7:$F$206,$F28,$G$7:$G$206,$G28,$K$7:$K$206,"Y",$Z$7:$Z$206,"&gt;-1E+99"),""))</f>
        <v/>
      </c>
      <c r="AG28" s="153">
        <f>IF(OR(NOT(ISNUMBER($AF28)),NOT(ISNUMBER($AB28)),NOT(ISNUMBER($AI28))),"",$AF28+$AB28*$AI28)</f>
        <v/>
      </c>
      <c r="AH28" s="153">
        <f>IF(OR(NOT(ISNUMBER($AF28)),NOT(ISNUMBER($AB28)),NOT(ISNUMBER($AI28))),"",$AF28-$AB28*$AI28)</f>
        <v/>
      </c>
      <c r="AI28" s="153">
        <f>IF($AA28="","",IFERROR(SUMIFS($AA$7:$AA$206,$F$7:$F$206,$F28,$G$7:$G$206,$G28,$K$7:$K$206,"Y")/COUNTIFS($F$7:$F$206,$F28,$G$7:$G$206,$G28,$K$7:$K$206,"Y",$AA$7:$AA$206,"&gt;-1E+99"),""))</f>
        <v/>
      </c>
      <c r="AJ28" s="153">
        <f>IF(OR(NOT(ISNUMBER($AI28)),NOT(ISNUMBER($AD28))),"",$AD28*$AI28)</f>
        <v/>
      </c>
      <c r="AK28" s="153">
        <f>IF(OR(NOT(ISNUMBER($AI28)),NOT(ISNUMBER($AC28))),"",$AC28*$AI28)</f>
        <v/>
      </c>
      <c r="AL28" s="153">
        <f>IF(OR(NOT(ISNUMBER($AI28)),NOT(ISNUMBER($AE28))),"",$AI28/$AE28)</f>
        <v/>
      </c>
      <c r="AM28" s="154">
        <f>IF(OR(NOT(ISNUMBER($V28)),NOT(ISNUMBER($W28)),NOT(ISNUMBER($AL28))),"",($V28-$W28)/(6*$AL28))</f>
        <v/>
      </c>
      <c r="AN28" s="154">
        <f>IF(OR(NOT(ISNUMBER($V28)),NOT(ISNUMBER($W28)),NOT(ISNUMBER($AF28)),NOT(ISNUMBER($AL28))),"",MIN(($V28-$AF28)/(3*$AL28),($AF28-$W28)/(3*$AL28)))</f>
        <v/>
      </c>
      <c r="AO28" s="64">
        <f>IF($Z28="","",IF(OR(NOT(ISNUMBER($AG28)),NOT(ISNUMBER($AH28))),"限界未設定",IF(OR($Z28&gt;$AG28,$Z28&lt;$AH28),"管理外","管理内")))</f>
        <v/>
      </c>
      <c r="AP28" s="64">
        <f>IF($AA28="","",IF(OR(NOT(ISNUMBER($AJ28)),NOT(ISNUMBER($AK28))),"限界未設定",IF(OR($AA28&gt;$AJ28,$AA28&lt;$AK28),"管理外","管理内")))</f>
        <v/>
      </c>
      <c r="AQ28" s="64">
        <f>IF($Z28="","",IF(OR($AO28="限界未設定",$AP28="限界未設定"),"限界未設定",IF(OR($AO28="管理外",$AP28="管理外"),"調査必要",IF(AND(ISNUMBER($AN28),$AN28&lt;1.33),"能力不足","管理内"))))</f>
        <v/>
      </c>
      <c r="AR28" s="24" t="n"/>
      <c r="AS28" s="24" t="n"/>
      <c r="AT28" s="24" t="n"/>
      <c r="AU28" s="24" t="n"/>
      <c r="AV28" s="24" t="n"/>
      <c r="AW28" s="49">
        <f>IF(AND($F28='SPCダッシュボード'!$C$4,$G28='SPCダッシュボード'!$C$5),COUNTIFS($F$7:$F28,'SPCダッシュボード'!$C$4,$G$7:$G28,'SPCダッシュボード'!$C$5),"")</f>
        <v/>
      </c>
    </row>
    <row r="29">
      <c r="A29" s="64">
        <f>IF(B29="","",ROW()-6)</f>
        <v/>
      </c>
      <c r="B29" s="150" t="n">
        <v>46049</v>
      </c>
      <c r="C29" s="66" t="inlineStr">
        <is>
          <t>サンプル製造株式会社</t>
        </is>
      </c>
      <c r="D29" s="66" t="inlineStr">
        <is>
          <t>製造一課</t>
        </is>
      </c>
      <c r="E29" s="66" t="inlineStr">
        <is>
          <t>製造・寸法と重量</t>
        </is>
      </c>
      <c r="F29" s="66" t="inlineStr">
        <is>
          <t>CNC精密加工</t>
        </is>
      </c>
      <c r="G29" s="66" t="inlineStr">
        <is>
          <t>部品長さ</t>
        </is>
      </c>
      <c r="H29" s="66" t="inlineStr">
        <is>
          <t>mm</t>
        </is>
      </c>
      <c r="I29" s="66" t="inlineStr">
        <is>
          <t>早番</t>
        </is>
      </c>
      <c r="J29" s="66" t="inlineStr">
        <is>
          <t>CNC-023</t>
        </is>
      </c>
      <c r="K29" s="66" t="inlineStr">
        <is>
          <t>Y</t>
        </is>
      </c>
      <c r="L29" s="151" t="n">
        <v>10.034</v>
      </c>
      <c r="M29" s="151" t="n">
        <v>9.991</v>
      </c>
      <c r="N29" s="151" t="n">
        <v>10.011</v>
      </c>
      <c r="O29" s="151" t="n">
        <v>9.99</v>
      </c>
      <c r="P29" s="151" t="n">
        <v>10.024</v>
      </c>
      <c r="Q29" s="151" t="n"/>
      <c r="R29" s="151" t="n"/>
      <c r="S29" s="151" t="n"/>
      <c r="T29" s="151" t="n"/>
      <c r="U29" s="151" t="n"/>
      <c r="V29" s="152" t="n">
        <v>10.2</v>
      </c>
      <c r="W29" s="152" t="n">
        <v>9.800000000000001</v>
      </c>
      <c r="X29" s="152" t="n">
        <v>10</v>
      </c>
      <c r="Y29" s="153">
        <f>IF(COUNT(L29:U29)&gt;=2,COUNT(L29:U29),"")</f>
        <v/>
      </c>
      <c r="Z29" s="153">
        <f>IF($Y29="","",AVERAGE(L29:U29))</f>
        <v/>
      </c>
      <c r="AA29" s="153">
        <f>IF($Y29="","",MAX(L29:U29)-MIN(L29:U29))</f>
        <v/>
      </c>
      <c r="AB29" s="153">
        <f>IFERROR(VLOOKUP($Y29,'設定'!$D$4:$H$13,2,FALSE),"")</f>
        <v/>
      </c>
      <c r="AC29" s="153">
        <f>IFERROR(VLOOKUP($Y29,'設定'!$D$4:$H$13,3,FALSE),"")</f>
        <v/>
      </c>
      <c r="AD29" s="153">
        <f>IFERROR(VLOOKUP($Y29,'設定'!$D$4:$H$13,4,FALSE),"")</f>
        <v/>
      </c>
      <c r="AE29" s="153">
        <f>IFERROR(VLOOKUP($Y29,'設定'!$D$4:$H$13,5,FALSE),"")</f>
        <v/>
      </c>
      <c r="AF29" s="153">
        <f>IF($Z29="","",IFERROR(SUMIFS($Z$7:$Z$206,$F$7:$F$206,$F29,$G$7:$G$206,$G29,$K$7:$K$206,"Y")/COUNTIFS($F$7:$F$206,$F29,$G$7:$G$206,$G29,$K$7:$K$206,"Y",$Z$7:$Z$206,"&gt;-1E+99"),""))</f>
        <v/>
      </c>
      <c r="AG29" s="153">
        <f>IF(OR(NOT(ISNUMBER($AF29)),NOT(ISNUMBER($AB29)),NOT(ISNUMBER($AI29))),"",$AF29+$AB29*$AI29)</f>
        <v/>
      </c>
      <c r="AH29" s="153">
        <f>IF(OR(NOT(ISNUMBER($AF29)),NOT(ISNUMBER($AB29)),NOT(ISNUMBER($AI29))),"",$AF29-$AB29*$AI29)</f>
        <v/>
      </c>
      <c r="AI29" s="153">
        <f>IF($AA29="","",IFERROR(SUMIFS($AA$7:$AA$206,$F$7:$F$206,$F29,$G$7:$G$206,$G29,$K$7:$K$206,"Y")/COUNTIFS($F$7:$F$206,$F29,$G$7:$G$206,$G29,$K$7:$K$206,"Y",$AA$7:$AA$206,"&gt;-1E+99"),""))</f>
        <v/>
      </c>
      <c r="AJ29" s="153">
        <f>IF(OR(NOT(ISNUMBER($AI29)),NOT(ISNUMBER($AD29))),"",$AD29*$AI29)</f>
        <v/>
      </c>
      <c r="AK29" s="153">
        <f>IF(OR(NOT(ISNUMBER($AI29)),NOT(ISNUMBER($AC29))),"",$AC29*$AI29)</f>
        <v/>
      </c>
      <c r="AL29" s="153">
        <f>IF(OR(NOT(ISNUMBER($AI29)),NOT(ISNUMBER($AE29))),"",$AI29/$AE29)</f>
        <v/>
      </c>
      <c r="AM29" s="154">
        <f>IF(OR(NOT(ISNUMBER($V29)),NOT(ISNUMBER($W29)),NOT(ISNUMBER($AL29))),"",($V29-$W29)/(6*$AL29))</f>
        <v/>
      </c>
      <c r="AN29" s="154">
        <f>IF(OR(NOT(ISNUMBER($V29)),NOT(ISNUMBER($W29)),NOT(ISNUMBER($AF29)),NOT(ISNUMBER($AL29))),"",MIN(($V29-$AF29)/(3*$AL29),($AF29-$W29)/(3*$AL29)))</f>
        <v/>
      </c>
      <c r="AO29" s="64">
        <f>IF($Z29="","",IF(OR(NOT(ISNUMBER($AG29)),NOT(ISNUMBER($AH29))),"限界未設定",IF(OR($Z29&gt;$AG29,$Z29&lt;$AH29),"管理外","管理内")))</f>
        <v/>
      </c>
      <c r="AP29" s="64">
        <f>IF($AA29="","",IF(OR(NOT(ISNUMBER($AJ29)),NOT(ISNUMBER($AK29))),"限界未設定",IF(OR($AA29&gt;$AJ29,$AA29&lt;$AK29),"管理外","管理内")))</f>
        <v/>
      </c>
      <c r="AQ29" s="64">
        <f>IF($Z29="","",IF(OR($AO29="限界未設定",$AP29="限界未設定"),"限界未設定",IF(OR($AO29="管理外",$AP29="管理外"),"調査必要",IF(AND(ISNUMBER($AN29),$AN29&lt;1.33),"能力不足","管理内"))))</f>
        <v/>
      </c>
      <c r="AR29" s="24" t="n"/>
      <c r="AS29" s="24" t="n"/>
      <c r="AT29" s="24" t="n"/>
      <c r="AU29" s="24" t="n"/>
      <c r="AV29" s="24" t="n"/>
      <c r="AW29" s="49">
        <f>IF(AND($F29='SPCダッシュボード'!$C$4,$G29='SPCダッシュボード'!$C$5),COUNTIFS($F$7:$F29,'SPCダッシュボード'!$C$4,$G$7:$G29,'SPCダッシュボード'!$C$5),"")</f>
        <v/>
      </c>
    </row>
    <row r="30">
      <c r="A30" s="64">
        <f>IF(B30="","",ROW()-6)</f>
        <v/>
      </c>
      <c r="B30" s="150" t="n">
        <v>46050</v>
      </c>
      <c r="C30" s="66" t="inlineStr">
        <is>
          <t>サンプル製造株式会社</t>
        </is>
      </c>
      <c r="D30" s="66" t="inlineStr">
        <is>
          <t>製造一課</t>
        </is>
      </c>
      <c r="E30" s="66" t="inlineStr">
        <is>
          <t>製造・寸法と重量</t>
        </is>
      </c>
      <c r="F30" s="66" t="inlineStr">
        <is>
          <t>CNC精密加工</t>
        </is>
      </c>
      <c r="G30" s="66" t="inlineStr">
        <is>
          <t>部品長さ</t>
        </is>
      </c>
      <c r="H30" s="66" t="inlineStr">
        <is>
          <t>mm</t>
        </is>
      </c>
      <c r="I30" s="66" t="inlineStr">
        <is>
          <t>早番</t>
        </is>
      </c>
      <c r="J30" s="66" t="inlineStr">
        <is>
          <t>CNC-024</t>
        </is>
      </c>
      <c r="K30" s="66" t="inlineStr">
        <is>
          <t>Y</t>
        </is>
      </c>
      <c r="L30" s="151" t="n">
        <v>9.989000000000001</v>
      </c>
      <c r="M30" s="151" t="n">
        <v>10.007</v>
      </c>
      <c r="N30" s="151" t="n">
        <v>10.01</v>
      </c>
      <c r="O30" s="151" t="n">
        <v>9.996</v>
      </c>
      <c r="P30" s="151" t="n">
        <v>10.027</v>
      </c>
      <c r="Q30" s="151" t="n"/>
      <c r="R30" s="151" t="n"/>
      <c r="S30" s="151" t="n"/>
      <c r="T30" s="151" t="n"/>
      <c r="U30" s="151" t="n"/>
      <c r="V30" s="152" t="n">
        <v>10.2</v>
      </c>
      <c r="W30" s="152" t="n">
        <v>9.800000000000001</v>
      </c>
      <c r="X30" s="152" t="n">
        <v>10</v>
      </c>
      <c r="Y30" s="153">
        <f>IF(COUNT(L30:U30)&gt;=2,COUNT(L30:U30),"")</f>
        <v/>
      </c>
      <c r="Z30" s="153">
        <f>IF($Y30="","",AVERAGE(L30:U30))</f>
        <v/>
      </c>
      <c r="AA30" s="153">
        <f>IF($Y30="","",MAX(L30:U30)-MIN(L30:U30))</f>
        <v/>
      </c>
      <c r="AB30" s="153">
        <f>IFERROR(VLOOKUP($Y30,'設定'!$D$4:$H$13,2,FALSE),"")</f>
        <v/>
      </c>
      <c r="AC30" s="153">
        <f>IFERROR(VLOOKUP($Y30,'設定'!$D$4:$H$13,3,FALSE),"")</f>
        <v/>
      </c>
      <c r="AD30" s="153">
        <f>IFERROR(VLOOKUP($Y30,'設定'!$D$4:$H$13,4,FALSE),"")</f>
        <v/>
      </c>
      <c r="AE30" s="153">
        <f>IFERROR(VLOOKUP($Y30,'設定'!$D$4:$H$13,5,FALSE),"")</f>
        <v/>
      </c>
      <c r="AF30" s="153">
        <f>IF($Z30="","",IFERROR(SUMIFS($Z$7:$Z$206,$F$7:$F$206,$F30,$G$7:$G$206,$G30,$K$7:$K$206,"Y")/COUNTIFS($F$7:$F$206,$F30,$G$7:$G$206,$G30,$K$7:$K$206,"Y",$Z$7:$Z$206,"&gt;-1E+99"),""))</f>
        <v/>
      </c>
      <c r="AG30" s="153">
        <f>IF(OR(NOT(ISNUMBER($AF30)),NOT(ISNUMBER($AB30)),NOT(ISNUMBER($AI30))),"",$AF30+$AB30*$AI30)</f>
        <v/>
      </c>
      <c r="AH30" s="153">
        <f>IF(OR(NOT(ISNUMBER($AF30)),NOT(ISNUMBER($AB30)),NOT(ISNUMBER($AI30))),"",$AF30-$AB30*$AI30)</f>
        <v/>
      </c>
      <c r="AI30" s="153">
        <f>IF($AA30="","",IFERROR(SUMIFS($AA$7:$AA$206,$F$7:$F$206,$F30,$G$7:$G$206,$G30,$K$7:$K$206,"Y")/COUNTIFS($F$7:$F$206,$F30,$G$7:$G$206,$G30,$K$7:$K$206,"Y",$AA$7:$AA$206,"&gt;-1E+99"),""))</f>
        <v/>
      </c>
      <c r="AJ30" s="153">
        <f>IF(OR(NOT(ISNUMBER($AI30)),NOT(ISNUMBER($AD30))),"",$AD30*$AI30)</f>
        <v/>
      </c>
      <c r="AK30" s="153">
        <f>IF(OR(NOT(ISNUMBER($AI30)),NOT(ISNUMBER($AC30))),"",$AC30*$AI30)</f>
        <v/>
      </c>
      <c r="AL30" s="153">
        <f>IF(OR(NOT(ISNUMBER($AI30)),NOT(ISNUMBER($AE30))),"",$AI30/$AE30)</f>
        <v/>
      </c>
      <c r="AM30" s="154">
        <f>IF(OR(NOT(ISNUMBER($V30)),NOT(ISNUMBER($W30)),NOT(ISNUMBER($AL30))),"",($V30-$W30)/(6*$AL30))</f>
        <v/>
      </c>
      <c r="AN30" s="154">
        <f>IF(OR(NOT(ISNUMBER($V30)),NOT(ISNUMBER($W30)),NOT(ISNUMBER($AF30)),NOT(ISNUMBER($AL30))),"",MIN(($V30-$AF30)/(3*$AL30),($AF30-$W30)/(3*$AL30)))</f>
        <v/>
      </c>
      <c r="AO30" s="64">
        <f>IF($Z30="","",IF(OR(NOT(ISNUMBER($AG30)),NOT(ISNUMBER($AH30))),"限界未設定",IF(OR($Z30&gt;$AG30,$Z30&lt;$AH30),"管理外","管理内")))</f>
        <v/>
      </c>
      <c r="AP30" s="64">
        <f>IF($AA30="","",IF(OR(NOT(ISNUMBER($AJ30)),NOT(ISNUMBER($AK30))),"限界未設定",IF(OR($AA30&gt;$AJ30,$AA30&lt;$AK30),"管理外","管理内")))</f>
        <v/>
      </c>
      <c r="AQ30" s="64">
        <f>IF($Z30="","",IF(OR($AO30="限界未設定",$AP30="限界未設定"),"限界未設定",IF(OR($AO30="管理外",$AP30="管理外"),"調査必要",IF(AND(ISNUMBER($AN30),$AN30&lt;1.33),"能力不足","管理内"))))</f>
        <v/>
      </c>
      <c r="AR30" s="24" t="n"/>
      <c r="AS30" s="24" t="n"/>
      <c r="AT30" s="24" t="n"/>
      <c r="AU30" s="24" t="n"/>
      <c r="AV30" s="24" t="n"/>
      <c r="AW30" s="49">
        <f>IF(AND($F30='SPCダッシュボード'!$C$4,$G30='SPCダッシュボード'!$C$5),COUNTIFS($F$7:$F30,'SPCダッシュボード'!$C$4,$G$7:$G30,'SPCダッシュボード'!$C$5),"")</f>
        <v/>
      </c>
    </row>
    <row r="31">
      <c r="A31" s="64">
        <f>IF(B31="","",ROW()-6)</f>
        <v/>
      </c>
      <c r="B31" s="150" t="n">
        <v>46051</v>
      </c>
      <c r="C31" s="66" t="inlineStr">
        <is>
          <t>サンプル製造株式会社</t>
        </is>
      </c>
      <c r="D31" s="66" t="inlineStr">
        <is>
          <t>製造一課</t>
        </is>
      </c>
      <c r="E31" s="66" t="inlineStr">
        <is>
          <t>製造・寸法と重量</t>
        </is>
      </c>
      <c r="F31" s="66" t="inlineStr">
        <is>
          <t>CNC精密加工</t>
        </is>
      </c>
      <c r="G31" s="66" t="inlineStr">
        <is>
          <t>部品長さ</t>
        </is>
      </c>
      <c r="H31" s="66" t="inlineStr">
        <is>
          <t>mm</t>
        </is>
      </c>
      <c r="I31" s="66" t="inlineStr">
        <is>
          <t>早番</t>
        </is>
      </c>
      <c r="J31" s="66" t="inlineStr">
        <is>
          <t>CNC-025</t>
        </is>
      </c>
      <c r="K31" s="66" t="inlineStr">
        <is>
          <t>Y</t>
        </is>
      </c>
      <c r="L31" s="151" t="n">
        <v>9.983000000000001</v>
      </c>
      <c r="M31" s="151" t="n">
        <v>10</v>
      </c>
      <c r="N31" s="151" t="n">
        <v>10.009</v>
      </c>
      <c r="O31" s="151" t="n">
        <v>9.983000000000001</v>
      </c>
      <c r="P31" s="151" t="n">
        <v>9.988</v>
      </c>
      <c r="Q31" s="151" t="n"/>
      <c r="R31" s="151" t="n"/>
      <c r="S31" s="151" t="n"/>
      <c r="T31" s="151" t="n"/>
      <c r="U31" s="151" t="n"/>
      <c r="V31" s="152" t="n">
        <v>10.2</v>
      </c>
      <c r="W31" s="152" t="n">
        <v>9.800000000000001</v>
      </c>
      <c r="X31" s="152" t="n">
        <v>10</v>
      </c>
      <c r="Y31" s="153">
        <f>IF(COUNT(L31:U31)&gt;=2,COUNT(L31:U31),"")</f>
        <v/>
      </c>
      <c r="Z31" s="153">
        <f>IF($Y31="","",AVERAGE(L31:U31))</f>
        <v/>
      </c>
      <c r="AA31" s="153">
        <f>IF($Y31="","",MAX(L31:U31)-MIN(L31:U31))</f>
        <v/>
      </c>
      <c r="AB31" s="153">
        <f>IFERROR(VLOOKUP($Y31,'設定'!$D$4:$H$13,2,FALSE),"")</f>
        <v/>
      </c>
      <c r="AC31" s="153">
        <f>IFERROR(VLOOKUP($Y31,'設定'!$D$4:$H$13,3,FALSE),"")</f>
        <v/>
      </c>
      <c r="AD31" s="153">
        <f>IFERROR(VLOOKUP($Y31,'設定'!$D$4:$H$13,4,FALSE),"")</f>
        <v/>
      </c>
      <c r="AE31" s="153">
        <f>IFERROR(VLOOKUP($Y31,'設定'!$D$4:$H$13,5,FALSE),"")</f>
        <v/>
      </c>
      <c r="AF31" s="153">
        <f>IF($Z31="","",IFERROR(SUMIFS($Z$7:$Z$206,$F$7:$F$206,$F31,$G$7:$G$206,$G31,$K$7:$K$206,"Y")/COUNTIFS($F$7:$F$206,$F31,$G$7:$G$206,$G31,$K$7:$K$206,"Y",$Z$7:$Z$206,"&gt;-1E+99"),""))</f>
        <v/>
      </c>
      <c r="AG31" s="153">
        <f>IF(OR(NOT(ISNUMBER($AF31)),NOT(ISNUMBER($AB31)),NOT(ISNUMBER($AI31))),"",$AF31+$AB31*$AI31)</f>
        <v/>
      </c>
      <c r="AH31" s="153">
        <f>IF(OR(NOT(ISNUMBER($AF31)),NOT(ISNUMBER($AB31)),NOT(ISNUMBER($AI31))),"",$AF31-$AB31*$AI31)</f>
        <v/>
      </c>
      <c r="AI31" s="153">
        <f>IF($AA31="","",IFERROR(SUMIFS($AA$7:$AA$206,$F$7:$F$206,$F31,$G$7:$G$206,$G31,$K$7:$K$206,"Y")/COUNTIFS($F$7:$F$206,$F31,$G$7:$G$206,$G31,$K$7:$K$206,"Y",$AA$7:$AA$206,"&gt;-1E+99"),""))</f>
        <v/>
      </c>
      <c r="AJ31" s="153">
        <f>IF(OR(NOT(ISNUMBER($AI31)),NOT(ISNUMBER($AD31))),"",$AD31*$AI31)</f>
        <v/>
      </c>
      <c r="AK31" s="153">
        <f>IF(OR(NOT(ISNUMBER($AI31)),NOT(ISNUMBER($AC31))),"",$AC31*$AI31)</f>
        <v/>
      </c>
      <c r="AL31" s="153">
        <f>IF(OR(NOT(ISNUMBER($AI31)),NOT(ISNUMBER($AE31))),"",$AI31/$AE31)</f>
        <v/>
      </c>
      <c r="AM31" s="154">
        <f>IF(OR(NOT(ISNUMBER($V31)),NOT(ISNUMBER($W31)),NOT(ISNUMBER($AL31))),"",($V31-$W31)/(6*$AL31))</f>
        <v/>
      </c>
      <c r="AN31" s="154">
        <f>IF(OR(NOT(ISNUMBER($V31)),NOT(ISNUMBER($W31)),NOT(ISNUMBER($AF31)),NOT(ISNUMBER($AL31))),"",MIN(($V31-$AF31)/(3*$AL31),($AF31-$W31)/(3*$AL31)))</f>
        <v/>
      </c>
      <c r="AO31" s="64">
        <f>IF($Z31="","",IF(OR(NOT(ISNUMBER($AG31)),NOT(ISNUMBER($AH31))),"限界未設定",IF(OR($Z31&gt;$AG31,$Z31&lt;$AH31),"管理外","管理内")))</f>
        <v/>
      </c>
      <c r="AP31" s="64">
        <f>IF($AA31="","",IF(OR(NOT(ISNUMBER($AJ31)),NOT(ISNUMBER($AK31))),"限界未設定",IF(OR($AA31&gt;$AJ31,$AA31&lt;$AK31),"管理外","管理内")))</f>
        <v/>
      </c>
      <c r="AQ31" s="64">
        <f>IF($Z31="","",IF(OR($AO31="限界未設定",$AP31="限界未設定"),"限界未設定",IF(OR($AO31="管理外",$AP31="管理外"),"調査必要",IF(AND(ISNUMBER($AN31),$AN31&lt;1.33),"能力不足","管理内"))))</f>
        <v/>
      </c>
      <c r="AR31" s="24" t="n"/>
      <c r="AS31" s="24" t="n"/>
      <c r="AT31" s="24" t="n"/>
      <c r="AU31" s="24" t="n"/>
      <c r="AV31" s="24" t="n"/>
      <c r="AW31" s="49">
        <f>IF(AND($F31='SPCダッシュボード'!$C$4,$G31='SPCダッシュボード'!$C$5),COUNTIFS($F$7:$F31,'SPCダッシュボード'!$C$4,$G$7:$G31,'SPCダッシュボード'!$C$5),"")</f>
        <v/>
      </c>
    </row>
    <row r="32">
      <c r="A32" s="64">
        <f>IF(B32="","",ROW()-6)</f>
        <v/>
      </c>
      <c r="B32" s="150" t="n">
        <v>46027</v>
      </c>
      <c r="C32" s="66" t="inlineStr">
        <is>
          <t>シェアードサービスセンター</t>
        </is>
      </c>
      <c r="D32" s="66" t="inlineStr">
        <is>
          <t>カスタマーサポートセンター</t>
        </is>
      </c>
      <c r="E32" s="66" t="inlineStr">
        <is>
          <t>サービス・処理時間</t>
        </is>
      </c>
      <c r="F32" s="66" t="inlineStr">
        <is>
          <t>問い合わせ受付</t>
        </is>
      </c>
      <c r="G32" s="66" t="inlineStr">
        <is>
          <t>処理時間</t>
        </is>
      </c>
      <c r="H32" s="66" t="inlineStr">
        <is>
          <t>秒</t>
        </is>
      </c>
      <c r="I32" s="66" t="inlineStr">
        <is>
          <t>オンライン</t>
        </is>
      </c>
      <c r="J32" s="66" t="inlineStr">
        <is>
          <t>CS-001</t>
        </is>
      </c>
      <c r="K32" s="66" t="inlineStr">
        <is>
          <t>Y</t>
        </is>
      </c>
      <c r="L32" s="151" t="n">
        <v>89.3</v>
      </c>
      <c r="M32" s="151" t="n">
        <v>86</v>
      </c>
      <c r="N32" s="151" t="n">
        <v>87.2</v>
      </c>
      <c r="O32" s="151" t="n">
        <v>80.90000000000001</v>
      </c>
      <c r="P32" s="151" t="n"/>
      <c r="Q32" s="151" t="n"/>
      <c r="R32" s="151" t="n"/>
      <c r="S32" s="151" t="n"/>
      <c r="T32" s="151" t="n"/>
      <c r="U32" s="151" t="n"/>
      <c r="V32" s="152" t="n">
        <v>120</v>
      </c>
      <c r="W32" s="152" t="n">
        <v>40</v>
      </c>
      <c r="X32" s="152" t="n">
        <v>80</v>
      </c>
      <c r="Y32" s="153">
        <f>IF(COUNT(L32:U32)&gt;=2,COUNT(L32:U32),"")</f>
        <v/>
      </c>
      <c r="Z32" s="153">
        <f>IF($Y32="","",AVERAGE(L32:U32))</f>
        <v/>
      </c>
      <c r="AA32" s="153">
        <f>IF($Y32="","",MAX(L32:U32)-MIN(L32:U32))</f>
        <v/>
      </c>
      <c r="AB32" s="153">
        <f>IFERROR(VLOOKUP($Y32,'設定'!$D$4:$H$13,2,FALSE),"")</f>
        <v/>
      </c>
      <c r="AC32" s="153">
        <f>IFERROR(VLOOKUP($Y32,'設定'!$D$4:$H$13,3,FALSE),"")</f>
        <v/>
      </c>
      <c r="AD32" s="153">
        <f>IFERROR(VLOOKUP($Y32,'設定'!$D$4:$H$13,4,FALSE),"")</f>
        <v/>
      </c>
      <c r="AE32" s="153">
        <f>IFERROR(VLOOKUP($Y32,'設定'!$D$4:$H$13,5,FALSE),"")</f>
        <v/>
      </c>
      <c r="AF32" s="153">
        <f>IF($Z32="","",IFERROR(SUMIFS($Z$7:$Z$206,$F$7:$F$206,$F32,$G$7:$G$206,$G32,$K$7:$K$206,"Y")/COUNTIFS($F$7:$F$206,$F32,$G$7:$G$206,$G32,$K$7:$K$206,"Y",$Z$7:$Z$206,"&gt;-1E+99"),""))</f>
        <v/>
      </c>
      <c r="AG32" s="153">
        <f>IF(OR(NOT(ISNUMBER($AF32)),NOT(ISNUMBER($AB32)),NOT(ISNUMBER($AI32))),"",$AF32+$AB32*$AI32)</f>
        <v/>
      </c>
      <c r="AH32" s="153">
        <f>IF(OR(NOT(ISNUMBER($AF32)),NOT(ISNUMBER($AB32)),NOT(ISNUMBER($AI32))),"",$AF32-$AB32*$AI32)</f>
        <v/>
      </c>
      <c r="AI32" s="153">
        <f>IF($AA32="","",IFERROR(SUMIFS($AA$7:$AA$206,$F$7:$F$206,$F32,$G$7:$G$206,$G32,$K$7:$K$206,"Y")/COUNTIFS($F$7:$F$206,$F32,$G$7:$G$206,$G32,$K$7:$K$206,"Y",$AA$7:$AA$206,"&gt;-1E+99"),""))</f>
        <v/>
      </c>
      <c r="AJ32" s="153">
        <f>IF(OR(NOT(ISNUMBER($AI32)),NOT(ISNUMBER($AD32))),"",$AD32*$AI32)</f>
        <v/>
      </c>
      <c r="AK32" s="153">
        <f>IF(OR(NOT(ISNUMBER($AI32)),NOT(ISNUMBER($AC32))),"",$AC32*$AI32)</f>
        <v/>
      </c>
      <c r="AL32" s="153">
        <f>IF(OR(NOT(ISNUMBER($AI32)),NOT(ISNUMBER($AE32))),"",$AI32/$AE32)</f>
        <v/>
      </c>
      <c r="AM32" s="154">
        <f>IF(OR(NOT(ISNUMBER($V32)),NOT(ISNUMBER($W32)),NOT(ISNUMBER($AL32))),"",($V32-$W32)/(6*$AL32))</f>
        <v/>
      </c>
      <c r="AN32" s="154">
        <f>IF(OR(NOT(ISNUMBER($V32)),NOT(ISNUMBER($W32)),NOT(ISNUMBER($AF32)),NOT(ISNUMBER($AL32))),"",MIN(($V32-$AF32)/(3*$AL32),($AF32-$W32)/(3*$AL32)))</f>
        <v/>
      </c>
      <c r="AO32" s="64">
        <f>IF($Z32="","",IF(OR(NOT(ISNUMBER($AG32)),NOT(ISNUMBER($AH32))),"限界未設定",IF(OR($Z32&gt;$AG32,$Z32&lt;$AH32),"管理外","管理内")))</f>
        <v/>
      </c>
      <c r="AP32" s="64">
        <f>IF($AA32="","",IF(OR(NOT(ISNUMBER($AJ32)),NOT(ISNUMBER($AK32))),"限界未設定",IF(OR($AA32&gt;$AJ32,$AA32&lt;$AK32),"管理外","管理内")))</f>
        <v/>
      </c>
      <c r="AQ32" s="64">
        <f>IF($Z32="","",IF(OR($AO32="限界未設定",$AP32="限界未設定"),"限界未設定",IF(OR($AO32="管理外",$AP32="管理外"),"調査必要",IF(AND(ISNUMBER($AN32),$AN32&lt;1.33),"能力不足","管理内"))))</f>
        <v/>
      </c>
      <c r="AR32" s="24" t="n"/>
      <c r="AS32" s="24" t="n"/>
      <c r="AT32" s="24" t="n"/>
      <c r="AU32" s="24" t="n"/>
      <c r="AV32" s="24" t="n"/>
      <c r="AW32" s="49">
        <f>IF(AND($F32='SPCダッシュボード'!$C$4,$G32='SPCダッシュボード'!$C$5),COUNTIFS($F$7:$F32,'SPCダッシュボード'!$C$4,$G$7:$G32,'SPCダッシュボード'!$C$5),"")</f>
        <v/>
      </c>
    </row>
    <row r="33">
      <c r="A33" s="64">
        <f>IF(B33="","",ROW()-6)</f>
        <v/>
      </c>
      <c r="B33" s="150" t="n">
        <v>46028</v>
      </c>
      <c r="C33" s="66" t="inlineStr">
        <is>
          <t>シェアードサービスセンター</t>
        </is>
      </c>
      <c r="D33" s="66" t="inlineStr">
        <is>
          <t>カスタマーサポートセンター</t>
        </is>
      </c>
      <c r="E33" s="66" t="inlineStr">
        <is>
          <t>サービス・処理時間</t>
        </is>
      </c>
      <c r="F33" s="66" t="inlineStr">
        <is>
          <t>問い合わせ受付</t>
        </is>
      </c>
      <c r="G33" s="66" t="inlineStr">
        <is>
          <t>処理時間</t>
        </is>
      </c>
      <c r="H33" s="66" t="inlineStr">
        <is>
          <t>秒</t>
        </is>
      </c>
      <c r="I33" s="66" t="inlineStr">
        <is>
          <t>オンライン</t>
        </is>
      </c>
      <c r="J33" s="66" t="inlineStr">
        <is>
          <t>CS-002</t>
        </is>
      </c>
      <c r="K33" s="66" t="inlineStr">
        <is>
          <t>Y</t>
        </is>
      </c>
      <c r="L33" s="151" t="n">
        <v>76.7</v>
      </c>
      <c r="M33" s="151" t="n">
        <v>80.7</v>
      </c>
      <c r="N33" s="151" t="n">
        <v>74.90000000000001</v>
      </c>
      <c r="O33" s="151" t="n">
        <v>74.8</v>
      </c>
      <c r="P33" s="151" t="n"/>
      <c r="Q33" s="151" t="n"/>
      <c r="R33" s="151" t="n"/>
      <c r="S33" s="151" t="n"/>
      <c r="T33" s="151" t="n"/>
      <c r="U33" s="151" t="n"/>
      <c r="V33" s="152" t="n">
        <v>120</v>
      </c>
      <c r="W33" s="152" t="n">
        <v>40</v>
      </c>
      <c r="X33" s="152" t="n">
        <v>80</v>
      </c>
      <c r="Y33" s="153">
        <f>IF(COUNT(L33:U33)&gt;=2,COUNT(L33:U33),"")</f>
        <v/>
      </c>
      <c r="Z33" s="153">
        <f>IF($Y33="","",AVERAGE(L33:U33))</f>
        <v/>
      </c>
      <c r="AA33" s="153">
        <f>IF($Y33="","",MAX(L33:U33)-MIN(L33:U33))</f>
        <v/>
      </c>
      <c r="AB33" s="153">
        <f>IFERROR(VLOOKUP($Y33,'設定'!$D$4:$H$13,2,FALSE),"")</f>
        <v/>
      </c>
      <c r="AC33" s="153">
        <f>IFERROR(VLOOKUP($Y33,'設定'!$D$4:$H$13,3,FALSE),"")</f>
        <v/>
      </c>
      <c r="AD33" s="153">
        <f>IFERROR(VLOOKUP($Y33,'設定'!$D$4:$H$13,4,FALSE),"")</f>
        <v/>
      </c>
      <c r="AE33" s="153">
        <f>IFERROR(VLOOKUP($Y33,'設定'!$D$4:$H$13,5,FALSE),"")</f>
        <v/>
      </c>
      <c r="AF33" s="153">
        <f>IF($Z33="","",IFERROR(SUMIFS($Z$7:$Z$206,$F$7:$F$206,$F33,$G$7:$G$206,$G33,$K$7:$K$206,"Y")/COUNTIFS($F$7:$F$206,$F33,$G$7:$G$206,$G33,$K$7:$K$206,"Y",$Z$7:$Z$206,"&gt;-1E+99"),""))</f>
        <v/>
      </c>
      <c r="AG33" s="153">
        <f>IF(OR(NOT(ISNUMBER($AF33)),NOT(ISNUMBER($AB33)),NOT(ISNUMBER($AI33))),"",$AF33+$AB33*$AI33)</f>
        <v/>
      </c>
      <c r="AH33" s="153">
        <f>IF(OR(NOT(ISNUMBER($AF33)),NOT(ISNUMBER($AB33)),NOT(ISNUMBER($AI33))),"",$AF33-$AB33*$AI33)</f>
        <v/>
      </c>
      <c r="AI33" s="153">
        <f>IF($AA33="","",IFERROR(SUMIFS($AA$7:$AA$206,$F$7:$F$206,$F33,$G$7:$G$206,$G33,$K$7:$K$206,"Y")/COUNTIFS($F$7:$F$206,$F33,$G$7:$G$206,$G33,$K$7:$K$206,"Y",$AA$7:$AA$206,"&gt;-1E+99"),""))</f>
        <v/>
      </c>
      <c r="AJ33" s="153">
        <f>IF(OR(NOT(ISNUMBER($AI33)),NOT(ISNUMBER($AD33))),"",$AD33*$AI33)</f>
        <v/>
      </c>
      <c r="AK33" s="153">
        <f>IF(OR(NOT(ISNUMBER($AI33)),NOT(ISNUMBER($AC33))),"",$AC33*$AI33)</f>
        <v/>
      </c>
      <c r="AL33" s="153">
        <f>IF(OR(NOT(ISNUMBER($AI33)),NOT(ISNUMBER($AE33))),"",$AI33/$AE33)</f>
        <v/>
      </c>
      <c r="AM33" s="154">
        <f>IF(OR(NOT(ISNUMBER($V33)),NOT(ISNUMBER($W33)),NOT(ISNUMBER($AL33))),"",($V33-$W33)/(6*$AL33))</f>
        <v/>
      </c>
      <c r="AN33" s="154">
        <f>IF(OR(NOT(ISNUMBER($V33)),NOT(ISNUMBER($W33)),NOT(ISNUMBER($AF33)),NOT(ISNUMBER($AL33))),"",MIN(($V33-$AF33)/(3*$AL33),($AF33-$W33)/(3*$AL33)))</f>
        <v/>
      </c>
      <c r="AO33" s="64">
        <f>IF($Z33="","",IF(OR(NOT(ISNUMBER($AG33)),NOT(ISNUMBER($AH33))),"限界未設定",IF(OR($Z33&gt;$AG33,$Z33&lt;$AH33),"管理外","管理内")))</f>
        <v/>
      </c>
      <c r="AP33" s="64">
        <f>IF($AA33="","",IF(OR(NOT(ISNUMBER($AJ33)),NOT(ISNUMBER($AK33))),"限界未設定",IF(OR($AA33&gt;$AJ33,$AA33&lt;$AK33),"管理外","管理内")))</f>
        <v/>
      </c>
      <c r="AQ33" s="64">
        <f>IF($Z33="","",IF(OR($AO33="限界未設定",$AP33="限界未設定"),"限界未設定",IF(OR($AO33="管理外",$AP33="管理外"),"調査必要",IF(AND(ISNUMBER($AN33),$AN33&lt;1.33),"能力不足","管理内"))))</f>
        <v/>
      </c>
      <c r="AR33" s="24" t="n"/>
      <c r="AS33" s="24" t="n"/>
      <c r="AT33" s="24" t="n"/>
      <c r="AU33" s="24" t="n"/>
      <c r="AV33" s="24" t="n"/>
      <c r="AW33" s="49">
        <f>IF(AND($F33='SPCダッシュボード'!$C$4,$G33='SPCダッシュボード'!$C$5),COUNTIFS($F$7:$F33,'SPCダッシュボード'!$C$4,$G$7:$G33,'SPCダッシュボード'!$C$5),"")</f>
        <v/>
      </c>
    </row>
    <row r="34">
      <c r="A34" s="64">
        <f>IF(B34="","",ROW()-6)</f>
        <v/>
      </c>
      <c r="B34" s="150" t="n">
        <v>46029</v>
      </c>
      <c r="C34" s="66" t="inlineStr">
        <is>
          <t>シェアードサービスセンター</t>
        </is>
      </c>
      <c r="D34" s="66" t="inlineStr">
        <is>
          <t>カスタマーサポートセンター</t>
        </is>
      </c>
      <c r="E34" s="66" t="inlineStr">
        <is>
          <t>サービス・処理時間</t>
        </is>
      </c>
      <c r="F34" s="66" t="inlineStr">
        <is>
          <t>問い合わせ受付</t>
        </is>
      </c>
      <c r="G34" s="66" t="inlineStr">
        <is>
          <t>処理時間</t>
        </is>
      </c>
      <c r="H34" s="66" t="inlineStr">
        <is>
          <t>秒</t>
        </is>
      </c>
      <c r="I34" s="66" t="inlineStr">
        <is>
          <t>オンライン</t>
        </is>
      </c>
      <c r="J34" s="66" t="inlineStr">
        <is>
          <t>CS-003</t>
        </is>
      </c>
      <c r="K34" s="66" t="inlineStr">
        <is>
          <t>Y</t>
        </is>
      </c>
      <c r="L34" s="151" t="n">
        <v>79.8</v>
      </c>
      <c r="M34" s="151" t="n">
        <v>73.40000000000001</v>
      </c>
      <c r="N34" s="151" t="n">
        <v>84.2</v>
      </c>
      <c r="O34" s="151" t="n">
        <v>83.5</v>
      </c>
      <c r="P34" s="151" t="n"/>
      <c r="Q34" s="151" t="n"/>
      <c r="R34" s="151" t="n"/>
      <c r="S34" s="151" t="n"/>
      <c r="T34" s="151" t="n"/>
      <c r="U34" s="151" t="n"/>
      <c r="V34" s="152" t="n">
        <v>120</v>
      </c>
      <c r="W34" s="152" t="n">
        <v>40</v>
      </c>
      <c r="X34" s="152" t="n">
        <v>80</v>
      </c>
      <c r="Y34" s="153">
        <f>IF(COUNT(L34:U34)&gt;=2,COUNT(L34:U34),"")</f>
        <v/>
      </c>
      <c r="Z34" s="153">
        <f>IF($Y34="","",AVERAGE(L34:U34))</f>
        <v/>
      </c>
      <c r="AA34" s="153">
        <f>IF($Y34="","",MAX(L34:U34)-MIN(L34:U34))</f>
        <v/>
      </c>
      <c r="AB34" s="153">
        <f>IFERROR(VLOOKUP($Y34,'設定'!$D$4:$H$13,2,FALSE),"")</f>
        <v/>
      </c>
      <c r="AC34" s="153">
        <f>IFERROR(VLOOKUP($Y34,'設定'!$D$4:$H$13,3,FALSE),"")</f>
        <v/>
      </c>
      <c r="AD34" s="153">
        <f>IFERROR(VLOOKUP($Y34,'設定'!$D$4:$H$13,4,FALSE),"")</f>
        <v/>
      </c>
      <c r="AE34" s="153">
        <f>IFERROR(VLOOKUP($Y34,'設定'!$D$4:$H$13,5,FALSE),"")</f>
        <v/>
      </c>
      <c r="AF34" s="153">
        <f>IF($Z34="","",IFERROR(SUMIFS($Z$7:$Z$206,$F$7:$F$206,$F34,$G$7:$G$206,$G34,$K$7:$K$206,"Y")/COUNTIFS($F$7:$F$206,$F34,$G$7:$G$206,$G34,$K$7:$K$206,"Y",$Z$7:$Z$206,"&gt;-1E+99"),""))</f>
        <v/>
      </c>
      <c r="AG34" s="153">
        <f>IF(OR(NOT(ISNUMBER($AF34)),NOT(ISNUMBER($AB34)),NOT(ISNUMBER($AI34))),"",$AF34+$AB34*$AI34)</f>
        <v/>
      </c>
      <c r="AH34" s="153">
        <f>IF(OR(NOT(ISNUMBER($AF34)),NOT(ISNUMBER($AB34)),NOT(ISNUMBER($AI34))),"",$AF34-$AB34*$AI34)</f>
        <v/>
      </c>
      <c r="AI34" s="153">
        <f>IF($AA34="","",IFERROR(SUMIFS($AA$7:$AA$206,$F$7:$F$206,$F34,$G$7:$G$206,$G34,$K$7:$K$206,"Y")/COUNTIFS($F$7:$F$206,$F34,$G$7:$G$206,$G34,$K$7:$K$206,"Y",$AA$7:$AA$206,"&gt;-1E+99"),""))</f>
        <v/>
      </c>
      <c r="AJ34" s="153">
        <f>IF(OR(NOT(ISNUMBER($AI34)),NOT(ISNUMBER($AD34))),"",$AD34*$AI34)</f>
        <v/>
      </c>
      <c r="AK34" s="153">
        <f>IF(OR(NOT(ISNUMBER($AI34)),NOT(ISNUMBER($AC34))),"",$AC34*$AI34)</f>
        <v/>
      </c>
      <c r="AL34" s="153">
        <f>IF(OR(NOT(ISNUMBER($AI34)),NOT(ISNUMBER($AE34))),"",$AI34/$AE34)</f>
        <v/>
      </c>
      <c r="AM34" s="154">
        <f>IF(OR(NOT(ISNUMBER($V34)),NOT(ISNUMBER($W34)),NOT(ISNUMBER($AL34))),"",($V34-$W34)/(6*$AL34))</f>
        <v/>
      </c>
      <c r="AN34" s="154">
        <f>IF(OR(NOT(ISNUMBER($V34)),NOT(ISNUMBER($W34)),NOT(ISNUMBER($AF34)),NOT(ISNUMBER($AL34))),"",MIN(($V34-$AF34)/(3*$AL34),($AF34-$W34)/(3*$AL34)))</f>
        <v/>
      </c>
      <c r="AO34" s="64">
        <f>IF($Z34="","",IF(OR(NOT(ISNUMBER($AG34)),NOT(ISNUMBER($AH34))),"限界未設定",IF(OR($Z34&gt;$AG34,$Z34&lt;$AH34),"管理外","管理内")))</f>
        <v/>
      </c>
      <c r="AP34" s="64">
        <f>IF($AA34="","",IF(OR(NOT(ISNUMBER($AJ34)),NOT(ISNUMBER($AK34))),"限界未設定",IF(OR($AA34&gt;$AJ34,$AA34&lt;$AK34),"管理外","管理内")))</f>
        <v/>
      </c>
      <c r="AQ34" s="64">
        <f>IF($Z34="","",IF(OR($AO34="限界未設定",$AP34="限界未設定"),"限界未設定",IF(OR($AO34="管理外",$AP34="管理外"),"調査必要",IF(AND(ISNUMBER($AN34),$AN34&lt;1.33),"能力不足","管理内"))))</f>
        <v/>
      </c>
      <c r="AR34" s="24" t="n"/>
      <c r="AS34" s="24" t="n"/>
      <c r="AT34" s="24" t="n"/>
      <c r="AU34" s="24" t="n"/>
      <c r="AV34" s="24" t="n"/>
      <c r="AW34" s="49">
        <f>IF(AND($F34='SPCダッシュボード'!$C$4,$G34='SPCダッシュボード'!$C$5),COUNTIFS($F$7:$F34,'SPCダッシュボード'!$C$4,$G$7:$G34,'SPCダッシュボード'!$C$5),"")</f>
        <v/>
      </c>
    </row>
    <row r="35">
      <c r="A35" s="64">
        <f>IF(B35="","",ROW()-6)</f>
        <v/>
      </c>
      <c r="B35" s="150" t="n">
        <v>46030</v>
      </c>
      <c r="C35" s="66" t="inlineStr">
        <is>
          <t>シェアードサービスセンター</t>
        </is>
      </c>
      <c r="D35" s="66" t="inlineStr">
        <is>
          <t>カスタマーサポートセンター</t>
        </is>
      </c>
      <c r="E35" s="66" t="inlineStr">
        <is>
          <t>サービス・処理時間</t>
        </is>
      </c>
      <c r="F35" s="66" t="inlineStr">
        <is>
          <t>問い合わせ受付</t>
        </is>
      </c>
      <c r="G35" s="66" t="inlineStr">
        <is>
          <t>処理時間</t>
        </is>
      </c>
      <c r="H35" s="66" t="inlineStr">
        <is>
          <t>秒</t>
        </is>
      </c>
      <c r="I35" s="66" t="inlineStr">
        <is>
          <t>オンライン</t>
        </is>
      </c>
      <c r="J35" s="66" t="inlineStr">
        <is>
          <t>CS-004</t>
        </is>
      </c>
      <c r="K35" s="66" t="inlineStr">
        <is>
          <t>Y</t>
        </is>
      </c>
      <c r="L35" s="151" t="n">
        <v>73.5</v>
      </c>
      <c r="M35" s="151" t="n">
        <v>80.40000000000001</v>
      </c>
      <c r="N35" s="151" t="n">
        <v>73.09999999999999</v>
      </c>
      <c r="O35" s="151" t="n">
        <v>71.8</v>
      </c>
      <c r="P35" s="151" t="n"/>
      <c r="Q35" s="151" t="n"/>
      <c r="R35" s="151" t="n"/>
      <c r="S35" s="151" t="n"/>
      <c r="T35" s="151" t="n"/>
      <c r="U35" s="151" t="n"/>
      <c r="V35" s="152" t="n">
        <v>120</v>
      </c>
      <c r="W35" s="152" t="n">
        <v>40</v>
      </c>
      <c r="X35" s="152" t="n">
        <v>80</v>
      </c>
      <c r="Y35" s="153">
        <f>IF(COUNT(L35:U35)&gt;=2,COUNT(L35:U35),"")</f>
        <v/>
      </c>
      <c r="Z35" s="153">
        <f>IF($Y35="","",AVERAGE(L35:U35))</f>
        <v/>
      </c>
      <c r="AA35" s="153">
        <f>IF($Y35="","",MAX(L35:U35)-MIN(L35:U35))</f>
        <v/>
      </c>
      <c r="AB35" s="153">
        <f>IFERROR(VLOOKUP($Y35,'設定'!$D$4:$H$13,2,FALSE),"")</f>
        <v/>
      </c>
      <c r="AC35" s="153">
        <f>IFERROR(VLOOKUP($Y35,'設定'!$D$4:$H$13,3,FALSE),"")</f>
        <v/>
      </c>
      <c r="AD35" s="153">
        <f>IFERROR(VLOOKUP($Y35,'設定'!$D$4:$H$13,4,FALSE),"")</f>
        <v/>
      </c>
      <c r="AE35" s="153">
        <f>IFERROR(VLOOKUP($Y35,'設定'!$D$4:$H$13,5,FALSE),"")</f>
        <v/>
      </c>
      <c r="AF35" s="153">
        <f>IF($Z35="","",IFERROR(SUMIFS($Z$7:$Z$206,$F$7:$F$206,$F35,$G$7:$G$206,$G35,$K$7:$K$206,"Y")/COUNTIFS($F$7:$F$206,$F35,$G$7:$G$206,$G35,$K$7:$K$206,"Y",$Z$7:$Z$206,"&gt;-1E+99"),""))</f>
        <v/>
      </c>
      <c r="AG35" s="153">
        <f>IF(OR(NOT(ISNUMBER($AF35)),NOT(ISNUMBER($AB35)),NOT(ISNUMBER($AI35))),"",$AF35+$AB35*$AI35)</f>
        <v/>
      </c>
      <c r="AH35" s="153">
        <f>IF(OR(NOT(ISNUMBER($AF35)),NOT(ISNUMBER($AB35)),NOT(ISNUMBER($AI35))),"",$AF35-$AB35*$AI35)</f>
        <v/>
      </c>
      <c r="AI35" s="153">
        <f>IF($AA35="","",IFERROR(SUMIFS($AA$7:$AA$206,$F$7:$F$206,$F35,$G$7:$G$206,$G35,$K$7:$K$206,"Y")/COUNTIFS($F$7:$F$206,$F35,$G$7:$G$206,$G35,$K$7:$K$206,"Y",$AA$7:$AA$206,"&gt;-1E+99"),""))</f>
        <v/>
      </c>
      <c r="AJ35" s="153">
        <f>IF(OR(NOT(ISNUMBER($AI35)),NOT(ISNUMBER($AD35))),"",$AD35*$AI35)</f>
        <v/>
      </c>
      <c r="AK35" s="153">
        <f>IF(OR(NOT(ISNUMBER($AI35)),NOT(ISNUMBER($AC35))),"",$AC35*$AI35)</f>
        <v/>
      </c>
      <c r="AL35" s="153">
        <f>IF(OR(NOT(ISNUMBER($AI35)),NOT(ISNUMBER($AE35))),"",$AI35/$AE35)</f>
        <v/>
      </c>
      <c r="AM35" s="154">
        <f>IF(OR(NOT(ISNUMBER($V35)),NOT(ISNUMBER($W35)),NOT(ISNUMBER($AL35))),"",($V35-$W35)/(6*$AL35))</f>
        <v/>
      </c>
      <c r="AN35" s="154">
        <f>IF(OR(NOT(ISNUMBER($V35)),NOT(ISNUMBER($W35)),NOT(ISNUMBER($AF35)),NOT(ISNUMBER($AL35))),"",MIN(($V35-$AF35)/(3*$AL35),($AF35-$W35)/(3*$AL35)))</f>
        <v/>
      </c>
      <c r="AO35" s="64">
        <f>IF($Z35="","",IF(OR(NOT(ISNUMBER($AG35)),NOT(ISNUMBER($AH35))),"限界未設定",IF(OR($Z35&gt;$AG35,$Z35&lt;$AH35),"管理外","管理内")))</f>
        <v/>
      </c>
      <c r="AP35" s="64">
        <f>IF($AA35="","",IF(OR(NOT(ISNUMBER($AJ35)),NOT(ISNUMBER($AK35))),"限界未設定",IF(OR($AA35&gt;$AJ35,$AA35&lt;$AK35),"管理外","管理内")))</f>
        <v/>
      </c>
      <c r="AQ35" s="64">
        <f>IF($Z35="","",IF(OR($AO35="限界未設定",$AP35="限界未設定"),"限界未設定",IF(OR($AO35="管理外",$AP35="管理外"),"調査必要",IF(AND(ISNUMBER($AN35),$AN35&lt;1.33),"能力不足","管理内"))))</f>
        <v/>
      </c>
      <c r="AR35" s="24" t="n"/>
      <c r="AS35" s="24" t="n"/>
      <c r="AT35" s="24" t="n"/>
      <c r="AU35" s="24" t="n"/>
      <c r="AV35" s="24" t="n"/>
      <c r="AW35" s="49">
        <f>IF(AND($F35='SPCダッシュボード'!$C$4,$G35='SPCダッシュボード'!$C$5),COUNTIFS($F$7:$F35,'SPCダッシュボード'!$C$4,$G$7:$G35,'SPCダッシュボード'!$C$5),"")</f>
        <v/>
      </c>
    </row>
    <row r="36">
      <c r="A36" s="64">
        <f>IF(B36="","",ROW()-6)</f>
        <v/>
      </c>
      <c r="B36" s="150" t="n">
        <v>46031</v>
      </c>
      <c r="C36" s="66" t="inlineStr">
        <is>
          <t>シェアードサービスセンター</t>
        </is>
      </c>
      <c r="D36" s="66" t="inlineStr">
        <is>
          <t>カスタマーサポートセンター</t>
        </is>
      </c>
      <c r="E36" s="66" t="inlineStr">
        <is>
          <t>サービス・処理時間</t>
        </is>
      </c>
      <c r="F36" s="66" t="inlineStr">
        <is>
          <t>問い合わせ受付</t>
        </is>
      </c>
      <c r="G36" s="66" t="inlineStr">
        <is>
          <t>処理時間</t>
        </is>
      </c>
      <c r="H36" s="66" t="inlineStr">
        <is>
          <t>秒</t>
        </is>
      </c>
      <c r="I36" s="66" t="inlineStr">
        <is>
          <t>オンライン</t>
        </is>
      </c>
      <c r="J36" s="66" t="inlineStr">
        <is>
          <t>CS-005</t>
        </is>
      </c>
      <c r="K36" s="66" t="inlineStr">
        <is>
          <t>Y</t>
        </is>
      </c>
      <c r="L36" s="151" t="n">
        <v>87.5</v>
      </c>
      <c r="M36" s="151" t="n">
        <v>85.90000000000001</v>
      </c>
      <c r="N36" s="151" t="n">
        <v>90.90000000000001</v>
      </c>
      <c r="O36" s="151" t="n">
        <v>91.3</v>
      </c>
      <c r="P36" s="151" t="n"/>
      <c r="Q36" s="151" t="n"/>
      <c r="R36" s="151" t="n"/>
      <c r="S36" s="151" t="n"/>
      <c r="T36" s="151" t="n"/>
      <c r="U36" s="151" t="n"/>
      <c r="V36" s="152" t="n">
        <v>120</v>
      </c>
      <c r="W36" s="152" t="n">
        <v>40</v>
      </c>
      <c r="X36" s="152" t="n">
        <v>80</v>
      </c>
      <c r="Y36" s="153">
        <f>IF(COUNT(L36:U36)&gt;=2,COUNT(L36:U36),"")</f>
        <v/>
      </c>
      <c r="Z36" s="153">
        <f>IF($Y36="","",AVERAGE(L36:U36))</f>
        <v/>
      </c>
      <c r="AA36" s="153">
        <f>IF($Y36="","",MAX(L36:U36)-MIN(L36:U36))</f>
        <v/>
      </c>
      <c r="AB36" s="153">
        <f>IFERROR(VLOOKUP($Y36,'設定'!$D$4:$H$13,2,FALSE),"")</f>
        <v/>
      </c>
      <c r="AC36" s="153">
        <f>IFERROR(VLOOKUP($Y36,'設定'!$D$4:$H$13,3,FALSE),"")</f>
        <v/>
      </c>
      <c r="AD36" s="153">
        <f>IFERROR(VLOOKUP($Y36,'設定'!$D$4:$H$13,4,FALSE),"")</f>
        <v/>
      </c>
      <c r="AE36" s="153">
        <f>IFERROR(VLOOKUP($Y36,'設定'!$D$4:$H$13,5,FALSE),"")</f>
        <v/>
      </c>
      <c r="AF36" s="153">
        <f>IF($Z36="","",IFERROR(SUMIFS($Z$7:$Z$206,$F$7:$F$206,$F36,$G$7:$G$206,$G36,$K$7:$K$206,"Y")/COUNTIFS($F$7:$F$206,$F36,$G$7:$G$206,$G36,$K$7:$K$206,"Y",$Z$7:$Z$206,"&gt;-1E+99"),""))</f>
        <v/>
      </c>
      <c r="AG36" s="153">
        <f>IF(OR(NOT(ISNUMBER($AF36)),NOT(ISNUMBER($AB36)),NOT(ISNUMBER($AI36))),"",$AF36+$AB36*$AI36)</f>
        <v/>
      </c>
      <c r="AH36" s="153">
        <f>IF(OR(NOT(ISNUMBER($AF36)),NOT(ISNUMBER($AB36)),NOT(ISNUMBER($AI36))),"",$AF36-$AB36*$AI36)</f>
        <v/>
      </c>
      <c r="AI36" s="153">
        <f>IF($AA36="","",IFERROR(SUMIFS($AA$7:$AA$206,$F$7:$F$206,$F36,$G$7:$G$206,$G36,$K$7:$K$206,"Y")/COUNTIFS($F$7:$F$206,$F36,$G$7:$G$206,$G36,$K$7:$K$206,"Y",$AA$7:$AA$206,"&gt;-1E+99"),""))</f>
        <v/>
      </c>
      <c r="AJ36" s="153">
        <f>IF(OR(NOT(ISNUMBER($AI36)),NOT(ISNUMBER($AD36))),"",$AD36*$AI36)</f>
        <v/>
      </c>
      <c r="AK36" s="153">
        <f>IF(OR(NOT(ISNUMBER($AI36)),NOT(ISNUMBER($AC36))),"",$AC36*$AI36)</f>
        <v/>
      </c>
      <c r="AL36" s="153">
        <f>IF(OR(NOT(ISNUMBER($AI36)),NOT(ISNUMBER($AE36))),"",$AI36/$AE36)</f>
        <v/>
      </c>
      <c r="AM36" s="154">
        <f>IF(OR(NOT(ISNUMBER($V36)),NOT(ISNUMBER($W36)),NOT(ISNUMBER($AL36))),"",($V36-$W36)/(6*$AL36))</f>
        <v/>
      </c>
      <c r="AN36" s="154">
        <f>IF(OR(NOT(ISNUMBER($V36)),NOT(ISNUMBER($W36)),NOT(ISNUMBER($AF36)),NOT(ISNUMBER($AL36))),"",MIN(($V36-$AF36)/(3*$AL36),($AF36-$W36)/(3*$AL36)))</f>
        <v/>
      </c>
      <c r="AO36" s="64">
        <f>IF($Z36="","",IF(OR(NOT(ISNUMBER($AG36)),NOT(ISNUMBER($AH36))),"限界未設定",IF(OR($Z36&gt;$AG36,$Z36&lt;$AH36),"管理外","管理内")))</f>
        <v/>
      </c>
      <c r="AP36" s="64">
        <f>IF($AA36="","",IF(OR(NOT(ISNUMBER($AJ36)),NOT(ISNUMBER($AK36))),"限界未設定",IF(OR($AA36&gt;$AJ36,$AA36&lt;$AK36),"管理外","管理内")))</f>
        <v/>
      </c>
      <c r="AQ36" s="64">
        <f>IF($Z36="","",IF(OR($AO36="限界未設定",$AP36="限界未設定"),"限界未設定",IF(OR($AO36="管理外",$AP36="管理外"),"調査必要",IF(AND(ISNUMBER($AN36),$AN36&lt;1.33),"能力不足","管理内"))))</f>
        <v/>
      </c>
      <c r="AR36" s="24" t="n"/>
      <c r="AS36" s="24" t="n"/>
      <c r="AT36" s="24" t="n"/>
      <c r="AU36" s="24" t="n"/>
      <c r="AV36" s="24" t="n"/>
      <c r="AW36" s="49">
        <f>IF(AND($F36='SPCダッシュボード'!$C$4,$G36='SPCダッシュボード'!$C$5),COUNTIFS($F$7:$F36,'SPCダッシュボード'!$C$4,$G$7:$G36,'SPCダッシュボード'!$C$5),"")</f>
        <v/>
      </c>
    </row>
    <row r="37">
      <c r="A37" s="64">
        <f>IF(B37="","",ROW()-6)</f>
        <v/>
      </c>
      <c r="B37" s="150" t="n">
        <v>46032</v>
      </c>
      <c r="C37" s="66" t="inlineStr">
        <is>
          <t>シェアードサービスセンター</t>
        </is>
      </c>
      <c r="D37" s="66" t="inlineStr">
        <is>
          <t>カスタマーサポートセンター</t>
        </is>
      </c>
      <c r="E37" s="66" t="inlineStr">
        <is>
          <t>サービス・処理時間</t>
        </is>
      </c>
      <c r="F37" s="66" t="inlineStr">
        <is>
          <t>問い合わせ受付</t>
        </is>
      </c>
      <c r="G37" s="66" t="inlineStr">
        <is>
          <t>処理時間</t>
        </is>
      </c>
      <c r="H37" s="66" t="inlineStr">
        <is>
          <t>秒</t>
        </is>
      </c>
      <c r="I37" s="66" t="inlineStr">
        <is>
          <t>オンライン</t>
        </is>
      </c>
      <c r="J37" s="66" t="inlineStr">
        <is>
          <t>CS-006</t>
        </is>
      </c>
      <c r="K37" s="66" t="inlineStr">
        <is>
          <t>Y</t>
        </is>
      </c>
      <c r="L37" s="151" t="n">
        <v>72.5</v>
      </c>
      <c r="M37" s="151" t="n">
        <v>77.8</v>
      </c>
      <c r="N37" s="151" t="n">
        <v>77.7</v>
      </c>
      <c r="O37" s="151" t="n">
        <v>78.40000000000001</v>
      </c>
      <c r="P37" s="151" t="n"/>
      <c r="Q37" s="151" t="n"/>
      <c r="R37" s="151" t="n"/>
      <c r="S37" s="151" t="n"/>
      <c r="T37" s="151" t="n"/>
      <c r="U37" s="151" t="n"/>
      <c r="V37" s="152" t="n">
        <v>120</v>
      </c>
      <c r="W37" s="152" t="n">
        <v>40</v>
      </c>
      <c r="X37" s="152" t="n">
        <v>80</v>
      </c>
      <c r="Y37" s="153">
        <f>IF(COUNT(L37:U37)&gt;=2,COUNT(L37:U37),"")</f>
        <v/>
      </c>
      <c r="Z37" s="153">
        <f>IF($Y37="","",AVERAGE(L37:U37))</f>
        <v/>
      </c>
      <c r="AA37" s="153">
        <f>IF($Y37="","",MAX(L37:U37)-MIN(L37:U37))</f>
        <v/>
      </c>
      <c r="AB37" s="153">
        <f>IFERROR(VLOOKUP($Y37,'設定'!$D$4:$H$13,2,FALSE),"")</f>
        <v/>
      </c>
      <c r="AC37" s="153">
        <f>IFERROR(VLOOKUP($Y37,'設定'!$D$4:$H$13,3,FALSE),"")</f>
        <v/>
      </c>
      <c r="AD37" s="153">
        <f>IFERROR(VLOOKUP($Y37,'設定'!$D$4:$H$13,4,FALSE),"")</f>
        <v/>
      </c>
      <c r="AE37" s="153">
        <f>IFERROR(VLOOKUP($Y37,'設定'!$D$4:$H$13,5,FALSE),"")</f>
        <v/>
      </c>
      <c r="AF37" s="153">
        <f>IF($Z37="","",IFERROR(SUMIFS($Z$7:$Z$206,$F$7:$F$206,$F37,$G$7:$G$206,$G37,$K$7:$K$206,"Y")/COUNTIFS($F$7:$F$206,$F37,$G$7:$G$206,$G37,$K$7:$K$206,"Y",$Z$7:$Z$206,"&gt;-1E+99"),""))</f>
        <v/>
      </c>
      <c r="AG37" s="153">
        <f>IF(OR(NOT(ISNUMBER($AF37)),NOT(ISNUMBER($AB37)),NOT(ISNUMBER($AI37))),"",$AF37+$AB37*$AI37)</f>
        <v/>
      </c>
      <c r="AH37" s="153">
        <f>IF(OR(NOT(ISNUMBER($AF37)),NOT(ISNUMBER($AB37)),NOT(ISNUMBER($AI37))),"",$AF37-$AB37*$AI37)</f>
        <v/>
      </c>
      <c r="AI37" s="153">
        <f>IF($AA37="","",IFERROR(SUMIFS($AA$7:$AA$206,$F$7:$F$206,$F37,$G$7:$G$206,$G37,$K$7:$K$206,"Y")/COUNTIFS($F$7:$F$206,$F37,$G$7:$G$206,$G37,$K$7:$K$206,"Y",$AA$7:$AA$206,"&gt;-1E+99"),""))</f>
        <v/>
      </c>
      <c r="AJ37" s="153">
        <f>IF(OR(NOT(ISNUMBER($AI37)),NOT(ISNUMBER($AD37))),"",$AD37*$AI37)</f>
        <v/>
      </c>
      <c r="AK37" s="153">
        <f>IF(OR(NOT(ISNUMBER($AI37)),NOT(ISNUMBER($AC37))),"",$AC37*$AI37)</f>
        <v/>
      </c>
      <c r="AL37" s="153">
        <f>IF(OR(NOT(ISNUMBER($AI37)),NOT(ISNUMBER($AE37))),"",$AI37/$AE37)</f>
        <v/>
      </c>
      <c r="AM37" s="154">
        <f>IF(OR(NOT(ISNUMBER($V37)),NOT(ISNUMBER($W37)),NOT(ISNUMBER($AL37))),"",($V37-$W37)/(6*$AL37))</f>
        <v/>
      </c>
      <c r="AN37" s="154">
        <f>IF(OR(NOT(ISNUMBER($V37)),NOT(ISNUMBER($W37)),NOT(ISNUMBER($AF37)),NOT(ISNUMBER($AL37))),"",MIN(($V37-$AF37)/(3*$AL37),($AF37-$W37)/(3*$AL37)))</f>
        <v/>
      </c>
      <c r="AO37" s="64">
        <f>IF($Z37="","",IF(OR(NOT(ISNUMBER($AG37)),NOT(ISNUMBER($AH37))),"限界未設定",IF(OR($Z37&gt;$AG37,$Z37&lt;$AH37),"管理外","管理内")))</f>
        <v/>
      </c>
      <c r="AP37" s="64">
        <f>IF($AA37="","",IF(OR(NOT(ISNUMBER($AJ37)),NOT(ISNUMBER($AK37))),"限界未設定",IF(OR($AA37&gt;$AJ37,$AA37&lt;$AK37),"管理外","管理内")))</f>
        <v/>
      </c>
      <c r="AQ37" s="64">
        <f>IF($Z37="","",IF(OR($AO37="限界未設定",$AP37="限界未設定"),"限界未設定",IF(OR($AO37="管理外",$AP37="管理外"),"調査必要",IF(AND(ISNUMBER($AN37),$AN37&lt;1.33),"能力不足","管理内"))))</f>
        <v/>
      </c>
      <c r="AR37" s="24" t="n"/>
      <c r="AS37" s="24" t="n"/>
      <c r="AT37" s="24" t="n"/>
      <c r="AU37" s="24" t="n"/>
      <c r="AV37" s="24" t="n"/>
      <c r="AW37" s="49">
        <f>IF(AND($F37='SPCダッシュボード'!$C$4,$G37='SPCダッシュボード'!$C$5),COUNTIFS($F$7:$F37,'SPCダッシュボード'!$C$4,$G$7:$G37,'SPCダッシュボード'!$C$5),"")</f>
        <v/>
      </c>
    </row>
    <row r="38">
      <c r="A38" s="64">
        <f>IF(B38="","",ROW()-6)</f>
        <v/>
      </c>
      <c r="B38" s="150" t="n">
        <v>46033</v>
      </c>
      <c r="C38" s="66" t="inlineStr">
        <is>
          <t>シェアードサービスセンター</t>
        </is>
      </c>
      <c r="D38" s="66" t="inlineStr">
        <is>
          <t>カスタマーサポートセンター</t>
        </is>
      </c>
      <c r="E38" s="66" t="inlineStr">
        <is>
          <t>サービス・処理時間</t>
        </is>
      </c>
      <c r="F38" s="66" t="inlineStr">
        <is>
          <t>問い合わせ受付</t>
        </is>
      </c>
      <c r="G38" s="66" t="inlineStr">
        <is>
          <t>処理時間</t>
        </is>
      </c>
      <c r="H38" s="66" t="inlineStr">
        <is>
          <t>秒</t>
        </is>
      </c>
      <c r="I38" s="66" t="inlineStr">
        <is>
          <t>オンライン</t>
        </is>
      </c>
      <c r="J38" s="66" t="inlineStr">
        <is>
          <t>CS-007</t>
        </is>
      </c>
      <c r="K38" s="66" t="inlineStr">
        <is>
          <t>Y</t>
        </is>
      </c>
      <c r="L38" s="151" t="n">
        <v>87.09999999999999</v>
      </c>
      <c r="M38" s="151" t="n">
        <v>92</v>
      </c>
      <c r="N38" s="151" t="n">
        <v>77.90000000000001</v>
      </c>
      <c r="O38" s="151" t="n">
        <v>82.7</v>
      </c>
      <c r="P38" s="151" t="n"/>
      <c r="Q38" s="151" t="n"/>
      <c r="R38" s="151" t="n"/>
      <c r="S38" s="151" t="n"/>
      <c r="T38" s="151" t="n"/>
      <c r="U38" s="151" t="n"/>
      <c r="V38" s="152" t="n">
        <v>120</v>
      </c>
      <c r="W38" s="152" t="n">
        <v>40</v>
      </c>
      <c r="X38" s="152" t="n">
        <v>80</v>
      </c>
      <c r="Y38" s="153">
        <f>IF(COUNT(L38:U38)&gt;=2,COUNT(L38:U38),"")</f>
        <v/>
      </c>
      <c r="Z38" s="153">
        <f>IF($Y38="","",AVERAGE(L38:U38))</f>
        <v/>
      </c>
      <c r="AA38" s="153">
        <f>IF($Y38="","",MAX(L38:U38)-MIN(L38:U38))</f>
        <v/>
      </c>
      <c r="AB38" s="153">
        <f>IFERROR(VLOOKUP($Y38,'設定'!$D$4:$H$13,2,FALSE),"")</f>
        <v/>
      </c>
      <c r="AC38" s="153">
        <f>IFERROR(VLOOKUP($Y38,'設定'!$D$4:$H$13,3,FALSE),"")</f>
        <v/>
      </c>
      <c r="AD38" s="153">
        <f>IFERROR(VLOOKUP($Y38,'設定'!$D$4:$H$13,4,FALSE),"")</f>
        <v/>
      </c>
      <c r="AE38" s="153">
        <f>IFERROR(VLOOKUP($Y38,'設定'!$D$4:$H$13,5,FALSE),"")</f>
        <v/>
      </c>
      <c r="AF38" s="153">
        <f>IF($Z38="","",IFERROR(SUMIFS($Z$7:$Z$206,$F$7:$F$206,$F38,$G$7:$G$206,$G38,$K$7:$K$206,"Y")/COUNTIFS($F$7:$F$206,$F38,$G$7:$G$206,$G38,$K$7:$K$206,"Y",$Z$7:$Z$206,"&gt;-1E+99"),""))</f>
        <v/>
      </c>
      <c r="AG38" s="153">
        <f>IF(OR(NOT(ISNUMBER($AF38)),NOT(ISNUMBER($AB38)),NOT(ISNUMBER($AI38))),"",$AF38+$AB38*$AI38)</f>
        <v/>
      </c>
      <c r="AH38" s="153">
        <f>IF(OR(NOT(ISNUMBER($AF38)),NOT(ISNUMBER($AB38)),NOT(ISNUMBER($AI38))),"",$AF38-$AB38*$AI38)</f>
        <v/>
      </c>
      <c r="AI38" s="153">
        <f>IF($AA38="","",IFERROR(SUMIFS($AA$7:$AA$206,$F$7:$F$206,$F38,$G$7:$G$206,$G38,$K$7:$K$206,"Y")/COUNTIFS($F$7:$F$206,$F38,$G$7:$G$206,$G38,$K$7:$K$206,"Y",$AA$7:$AA$206,"&gt;-1E+99"),""))</f>
        <v/>
      </c>
      <c r="AJ38" s="153">
        <f>IF(OR(NOT(ISNUMBER($AI38)),NOT(ISNUMBER($AD38))),"",$AD38*$AI38)</f>
        <v/>
      </c>
      <c r="AK38" s="153">
        <f>IF(OR(NOT(ISNUMBER($AI38)),NOT(ISNUMBER($AC38))),"",$AC38*$AI38)</f>
        <v/>
      </c>
      <c r="AL38" s="153">
        <f>IF(OR(NOT(ISNUMBER($AI38)),NOT(ISNUMBER($AE38))),"",$AI38/$AE38)</f>
        <v/>
      </c>
      <c r="AM38" s="154">
        <f>IF(OR(NOT(ISNUMBER($V38)),NOT(ISNUMBER($W38)),NOT(ISNUMBER($AL38))),"",($V38-$W38)/(6*$AL38))</f>
        <v/>
      </c>
      <c r="AN38" s="154">
        <f>IF(OR(NOT(ISNUMBER($V38)),NOT(ISNUMBER($W38)),NOT(ISNUMBER($AF38)),NOT(ISNUMBER($AL38))),"",MIN(($V38-$AF38)/(3*$AL38),($AF38-$W38)/(3*$AL38)))</f>
        <v/>
      </c>
      <c r="AO38" s="64">
        <f>IF($Z38="","",IF(OR(NOT(ISNUMBER($AG38)),NOT(ISNUMBER($AH38))),"限界未設定",IF(OR($Z38&gt;$AG38,$Z38&lt;$AH38),"管理外","管理内")))</f>
        <v/>
      </c>
      <c r="AP38" s="64">
        <f>IF($AA38="","",IF(OR(NOT(ISNUMBER($AJ38)),NOT(ISNUMBER($AK38))),"限界未設定",IF(OR($AA38&gt;$AJ38,$AA38&lt;$AK38),"管理外","管理内")))</f>
        <v/>
      </c>
      <c r="AQ38" s="64">
        <f>IF($Z38="","",IF(OR($AO38="限界未設定",$AP38="限界未設定"),"限界未設定",IF(OR($AO38="管理外",$AP38="管理外"),"調査必要",IF(AND(ISNUMBER($AN38),$AN38&lt;1.33),"能力不足","管理内"))))</f>
        <v/>
      </c>
      <c r="AR38" s="24" t="n"/>
      <c r="AS38" s="24" t="n"/>
      <c r="AT38" s="24" t="n"/>
      <c r="AU38" s="24" t="n"/>
      <c r="AV38" s="24" t="n"/>
      <c r="AW38" s="49">
        <f>IF(AND($F38='SPCダッシュボード'!$C$4,$G38='SPCダッシュボード'!$C$5),COUNTIFS($F$7:$F38,'SPCダッシュボード'!$C$4,$G$7:$G38,'SPCダッシュボード'!$C$5),"")</f>
        <v/>
      </c>
    </row>
    <row r="39">
      <c r="A39" s="64">
        <f>IF(B39="","",ROW()-6)</f>
        <v/>
      </c>
      <c r="B39" s="150" t="n">
        <v>46034</v>
      </c>
      <c r="C39" s="66" t="inlineStr">
        <is>
          <t>シェアードサービスセンター</t>
        </is>
      </c>
      <c r="D39" s="66" t="inlineStr">
        <is>
          <t>カスタマーサポートセンター</t>
        </is>
      </c>
      <c r="E39" s="66" t="inlineStr">
        <is>
          <t>サービス・処理時間</t>
        </is>
      </c>
      <c r="F39" s="66" t="inlineStr">
        <is>
          <t>問い合わせ受付</t>
        </is>
      </c>
      <c r="G39" s="66" t="inlineStr">
        <is>
          <t>処理時間</t>
        </is>
      </c>
      <c r="H39" s="66" t="inlineStr">
        <is>
          <t>秒</t>
        </is>
      </c>
      <c r="I39" s="66" t="inlineStr">
        <is>
          <t>オンライン</t>
        </is>
      </c>
      <c r="J39" s="66" t="inlineStr">
        <is>
          <t>CS-008</t>
        </is>
      </c>
      <c r="K39" s="66" t="inlineStr">
        <is>
          <t>Y</t>
        </is>
      </c>
      <c r="L39" s="151" t="n">
        <v>86.2</v>
      </c>
      <c r="M39" s="151" t="n">
        <v>76.40000000000001</v>
      </c>
      <c r="N39" s="151" t="n">
        <v>75.40000000000001</v>
      </c>
      <c r="O39" s="151" t="n">
        <v>79.59999999999999</v>
      </c>
      <c r="P39" s="151" t="n"/>
      <c r="Q39" s="151" t="n"/>
      <c r="R39" s="151" t="n"/>
      <c r="S39" s="151" t="n"/>
      <c r="T39" s="151" t="n"/>
      <c r="U39" s="151" t="n"/>
      <c r="V39" s="152" t="n">
        <v>120</v>
      </c>
      <c r="W39" s="152" t="n">
        <v>40</v>
      </c>
      <c r="X39" s="152" t="n">
        <v>80</v>
      </c>
      <c r="Y39" s="153">
        <f>IF(COUNT(L39:U39)&gt;=2,COUNT(L39:U39),"")</f>
        <v/>
      </c>
      <c r="Z39" s="153">
        <f>IF($Y39="","",AVERAGE(L39:U39))</f>
        <v/>
      </c>
      <c r="AA39" s="153">
        <f>IF($Y39="","",MAX(L39:U39)-MIN(L39:U39))</f>
        <v/>
      </c>
      <c r="AB39" s="153">
        <f>IFERROR(VLOOKUP($Y39,'設定'!$D$4:$H$13,2,FALSE),"")</f>
        <v/>
      </c>
      <c r="AC39" s="153">
        <f>IFERROR(VLOOKUP($Y39,'設定'!$D$4:$H$13,3,FALSE),"")</f>
        <v/>
      </c>
      <c r="AD39" s="153">
        <f>IFERROR(VLOOKUP($Y39,'設定'!$D$4:$H$13,4,FALSE),"")</f>
        <v/>
      </c>
      <c r="AE39" s="153">
        <f>IFERROR(VLOOKUP($Y39,'設定'!$D$4:$H$13,5,FALSE),"")</f>
        <v/>
      </c>
      <c r="AF39" s="153">
        <f>IF($Z39="","",IFERROR(SUMIFS($Z$7:$Z$206,$F$7:$F$206,$F39,$G$7:$G$206,$G39,$K$7:$K$206,"Y")/COUNTIFS($F$7:$F$206,$F39,$G$7:$G$206,$G39,$K$7:$K$206,"Y",$Z$7:$Z$206,"&gt;-1E+99"),""))</f>
        <v/>
      </c>
      <c r="AG39" s="153">
        <f>IF(OR(NOT(ISNUMBER($AF39)),NOT(ISNUMBER($AB39)),NOT(ISNUMBER($AI39))),"",$AF39+$AB39*$AI39)</f>
        <v/>
      </c>
      <c r="AH39" s="153">
        <f>IF(OR(NOT(ISNUMBER($AF39)),NOT(ISNUMBER($AB39)),NOT(ISNUMBER($AI39))),"",$AF39-$AB39*$AI39)</f>
        <v/>
      </c>
      <c r="AI39" s="153">
        <f>IF($AA39="","",IFERROR(SUMIFS($AA$7:$AA$206,$F$7:$F$206,$F39,$G$7:$G$206,$G39,$K$7:$K$206,"Y")/COUNTIFS($F$7:$F$206,$F39,$G$7:$G$206,$G39,$K$7:$K$206,"Y",$AA$7:$AA$206,"&gt;-1E+99"),""))</f>
        <v/>
      </c>
      <c r="AJ39" s="153">
        <f>IF(OR(NOT(ISNUMBER($AI39)),NOT(ISNUMBER($AD39))),"",$AD39*$AI39)</f>
        <v/>
      </c>
      <c r="AK39" s="153">
        <f>IF(OR(NOT(ISNUMBER($AI39)),NOT(ISNUMBER($AC39))),"",$AC39*$AI39)</f>
        <v/>
      </c>
      <c r="AL39" s="153">
        <f>IF(OR(NOT(ISNUMBER($AI39)),NOT(ISNUMBER($AE39))),"",$AI39/$AE39)</f>
        <v/>
      </c>
      <c r="AM39" s="154">
        <f>IF(OR(NOT(ISNUMBER($V39)),NOT(ISNUMBER($W39)),NOT(ISNUMBER($AL39))),"",($V39-$W39)/(6*$AL39))</f>
        <v/>
      </c>
      <c r="AN39" s="154">
        <f>IF(OR(NOT(ISNUMBER($V39)),NOT(ISNUMBER($W39)),NOT(ISNUMBER($AF39)),NOT(ISNUMBER($AL39))),"",MIN(($V39-$AF39)/(3*$AL39),($AF39-$W39)/(3*$AL39)))</f>
        <v/>
      </c>
      <c r="AO39" s="64">
        <f>IF($Z39="","",IF(OR(NOT(ISNUMBER($AG39)),NOT(ISNUMBER($AH39))),"限界未設定",IF(OR($Z39&gt;$AG39,$Z39&lt;$AH39),"管理外","管理内")))</f>
        <v/>
      </c>
      <c r="AP39" s="64">
        <f>IF($AA39="","",IF(OR(NOT(ISNUMBER($AJ39)),NOT(ISNUMBER($AK39))),"限界未設定",IF(OR($AA39&gt;$AJ39,$AA39&lt;$AK39),"管理外","管理内")))</f>
        <v/>
      </c>
      <c r="AQ39" s="64">
        <f>IF($Z39="","",IF(OR($AO39="限界未設定",$AP39="限界未設定"),"限界未設定",IF(OR($AO39="管理外",$AP39="管理外"),"調査必要",IF(AND(ISNUMBER($AN39),$AN39&lt;1.33),"能力不足","管理内"))))</f>
        <v/>
      </c>
      <c r="AR39" s="24" t="n"/>
      <c r="AS39" s="24" t="n"/>
      <c r="AT39" s="24" t="n"/>
      <c r="AU39" s="24" t="n"/>
      <c r="AV39" s="24" t="n"/>
      <c r="AW39" s="49">
        <f>IF(AND($F39='SPCダッシュボード'!$C$4,$G39='SPCダッシュボード'!$C$5),COUNTIFS($F$7:$F39,'SPCダッシュボード'!$C$4,$G$7:$G39,'SPCダッシュボード'!$C$5),"")</f>
        <v/>
      </c>
    </row>
    <row r="40">
      <c r="A40" s="64">
        <f>IF(B40="","",ROW()-6)</f>
        <v/>
      </c>
      <c r="B40" s="150" t="n">
        <v>46035</v>
      </c>
      <c r="C40" s="66" t="inlineStr">
        <is>
          <t>シェアードサービスセンター</t>
        </is>
      </c>
      <c r="D40" s="66" t="inlineStr">
        <is>
          <t>カスタマーサポートセンター</t>
        </is>
      </c>
      <c r="E40" s="66" t="inlineStr">
        <is>
          <t>サービス・処理時間</t>
        </is>
      </c>
      <c r="F40" s="66" t="inlineStr">
        <is>
          <t>問い合わせ受付</t>
        </is>
      </c>
      <c r="G40" s="66" t="inlineStr">
        <is>
          <t>処理時間</t>
        </is>
      </c>
      <c r="H40" s="66" t="inlineStr">
        <is>
          <t>秒</t>
        </is>
      </c>
      <c r="I40" s="66" t="inlineStr">
        <is>
          <t>オンライン</t>
        </is>
      </c>
      <c r="J40" s="66" t="inlineStr">
        <is>
          <t>CS-009</t>
        </is>
      </c>
      <c r="K40" s="66" t="inlineStr">
        <is>
          <t>Y</t>
        </is>
      </c>
      <c r="L40" s="151" t="n">
        <v>77.7</v>
      </c>
      <c r="M40" s="151" t="n">
        <v>77.2</v>
      </c>
      <c r="N40" s="151" t="n">
        <v>88</v>
      </c>
      <c r="O40" s="151" t="n">
        <v>80.3</v>
      </c>
      <c r="P40" s="151" t="n"/>
      <c r="Q40" s="151" t="n"/>
      <c r="R40" s="151" t="n"/>
      <c r="S40" s="151" t="n"/>
      <c r="T40" s="151" t="n"/>
      <c r="U40" s="151" t="n"/>
      <c r="V40" s="152" t="n">
        <v>120</v>
      </c>
      <c r="W40" s="152" t="n">
        <v>40</v>
      </c>
      <c r="X40" s="152" t="n">
        <v>80</v>
      </c>
      <c r="Y40" s="153">
        <f>IF(COUNT(L40:U40)&gt;=2,COUNT(L40:U40),"")</f>
        <v/>
      </c>
      <c r="Z40" s="153">
        <f>IF($Y40="","",AVERAGE(L40:U40))</f>
        <v/>
      </c>
      <c r="AA40" s="153">
        <f>IF($Y40="","",MAX(L40:U40)-MIN(L40:U40))</f>
        <v/>
      </c>
      <c r="AB40" s="153">
        <f>IFERROR(VLOOKUP($Y40,'設定'!$D$4:$H$13,2,FALSE),"")</f>
        <v/>
      </c>
      <c r="AC40" s="153">
        <f>IFERROR(VLOOKUP($Y40,'設定'!$D$4:$H$13,3,FALSE),"")</f>
        <v/>
      </c>
      <c r="AD40" s="153">
        <f>IFERROR(VLOOKUP($Y40,'設定'!$D$4:$H$13,4,FALSE),"")</f>
        <v/>
      </c>
      <c r="AE40" s="153">
        <f>IFERROR(VLOOKUP($Y40,'設定'!$D$4:$H$13,5,FALSE),"")</f>
        <v/>
      </c>
      <c r="AF40" s="153">
        <f>IF($Z40="","",IFERROR(SUMIFS($Z$7:$Z$206,$F$7:$F$206,$F40,$G$7:$G$206,$G40,$K$7:$K$206,"Y")/COUNTIFS($F$7:$F$206,$F40,$G$7:$G$206,$G40,$K$7:$K$206,"Y",$Z$7:$Z$206,"&gt;-1E+99"),""))</f>
        <v/>
      </c>
      <c r="AG40" s="153">
        <f>IF(OR(NOT(ISNUMBER($AF40)),NOT(ISNUMBER($AB40)),NOT(ISNUMBER($AI40))),"",$AF40+$AB40*$AI40)</f>
        <v/>
      </c>
      <c r="AH40" s="153">
        <f>IF(OR(NOT(ISNUMBER($AF40)),NOT(ISNUMBER($AB40)),NOT(ISNUMBER($AI40))),"",$AF40-$AB40*$AI40)</f>
        <v/>
      </c>
      <c r="AI40" s="153">
        <f>IF($AA40="","",IFERROR(SUMIFS($AA$7:$AA$206,$F$7:$F$206,$F40,$G$7:$G$206,$G40,$K$7:$K$206,"Y")/COUNTIFS($F$7:$F$206,$F40,$G$7:$G$206,$G40,$K$7:$K$206,"Y",$AA$7:$AA$206,"&gt;-1E+99"),""))</f>
        <v/>
      </c>
      <c r="AJ40" s="153">
        <f>IF(OR(NOT(ISNUMBER($AI40)),NOT(ISNUMBER($AD40))),"",$AD40*$AI40)</f>
        <v/>
      </c>
      <c r="AK40" s="153">
        <f>IF(OR(NOT(ISNUMBER($AI40)),NOT(ISNUMBER($AC40))),"",$AC40*$AI40)</f>
        <v/>
      </c>
      <c r="AL40" s="153">
        <f>IF(OR(NOT(ISNUMBER($AI40)),NOT(ISNUMBER($AE40))),"",$AI40/$AE40)</f>
        <v/>
      </c>
      <c r="AM40" s="154">
        <f>IF(OR(NOT(ISNUMBER($V40)),NOT(ISNUMBER($W40)),NOT(ISNUMBER($AL40))),"",($V40-$W40)/(6*$AL40))</f>
        <v/>
      </c>
      <c r="AN40" s="154">
        <f>IF(OR(NOT(ISNUMBER($V40)),NOT(ISNUMBER($W40)),NOT(ISNUMBER($AF40)),NOT(ISNUMBER($AL40))),"",MIN(($V40-$AF40)/(3*$AL40),($AF40-$W40)/(3*$AL40)))</f>
        <v/>
      </c>
      <c r="AO40" s="64">
        <f>IF($Z40="","",IF(OR(NOT(ISNUMBER($AG40)),NOT(ISNUMBER($AH40))),"限界未設定",IF(OR($Z40&gt;$AG40,$Z40&lt;$AH40),"管理外","管理内")))</f>
        <v/>
      </c>
      <c r="AP40" s="64">
        <f>IF($AA40="","",IF(OR(NOT(ISNUMBER($AJ40)),NOT(ISNUMBER($AK40))),"限界未設定",IF(OR($AA40&gt;$AJ40,$AA40&lt;$AK40),"管理外","管理内")))</f>
        <v/>
      </c>
      <c r="AQ40" s="64">
        <f>IF($Z40="","",IF(OR($AO40="限界未設定",$AP40="限界未設定"),"限界未設定",IF(OR($AO40="管理外",$AP40="管理外"),"調査必要",IF(AND(ISNUMBER($AN40),$AN40&lt;1.33),"能力不足","管理内"))))</f>
        <v/>
      </c>
      <c r="AR40" s="24" t="n"/>
      <c r="AS40" s="24" t="n"/>
      <c r="AT40" s="24" t="n"/>
      <c r="AU40" s="24" t="n"/>
      <c r="AV40" s="24" t="n"/>
      <c r="AW40" s="49">
        <f>IF(AND($F40='SPCダッシュボード'!$C$4,$G40='SPCダッシュボード'!$C$5),COUNTIFS($F$7:$F40,'SPCダッシュボード'!$C$4,$G$7:$G40,'SPCダッシュボード'!$C$5),"")</f>
        <v/>
      </c>
    </row>
    <row r="41">
      <c r="A41" s="64">
        <f>IF(B41="","",ROW()-6)</f>
        <v/>
      </c>
      <c r="B41" s="150" t="n">
        <v>46036</v>
      </c>
      <c r="C41" s="66" t="inlineStr">
        <is>
          <t>シェアードサービスセンター</t>
        </is>
      </c>
      <c r="D41" s="66" t="inlineStr">
        <is>
          <t>カスタマーサポートセンター</t>
        </is>
      </c>
      <c r="E41" s="66" t="inlineStr">
        <is>
          <t>サービス・処理時間</t>
        </is>
      </c>
      <c r="F41" s="66" t="inlineStr">
        <is>
          <t>問い合わせ受付</t>
        </is>
      </c>
      <c r="G41" s="66" t="inlineStr">
        <is>
          <t>処理時間</t>
        </is>
      </c>
      <c r="H41" s="66" t="inlineStr">
        <is>
          <t>秒</t>
        </is>
      </c>
      <c r="I41" s="66" t="inlineStr">
        <is>
          <t>オンライン</t>
        </is>
      </c>
      <c r="J41" s="66" t="inlineStr">
        <is>
          <t>CS-010</t>
        </is>
      </c>
      <c r="K41" s="66" t="inlineStr">
        <is>
          <t>Y</t>
        </is>
      </c>
      <c r="L41" s="151" t="n">
        <v>86.40000000000001</v>
      </c>
      <c r="M41" s="151" t="n">
        <v>78.40000000000001</v>
      </c>
      <c r="N41" s="151" t="n">
        <v>93.59999999999999</v>
      </c>
      <c r="O41" s="151" t="n">
        <v>91</v>
      </c>
      <c r="P41" s="151" t="n"/>
      <c r="Q41" s="151" t="n"/>
      <c r="R41" s="151" t="n"/>
      <c r="S41" s="151" t="n"/>
      <c r="T41" s="151" t="n"/>
      <c r="U41" s="151" t="n"/>
      <c r="V41" s="152" t="n">
        <v>120</v>
      </c>
      <c r="W41" s="152" t="n">
        <v>40</v>
      </c>
      <c r="X41" s="152" t="n">
        <v>80</v>
      </c>
      <c r="Y41" s="153">
        <f>IF(COUNT(L41:U41)&gt;=2,COUNT(L41:U41),"")</f>
        <v/>
      </c>
      <c r="Z41" s="153">
        <f>IF($Y41="","",AVERAGE(L41:U41))</f>
        <v/>
      </c>
      <c r="AA41" s="153">
        <f>IF($Y41="","",MAX(L41:U41)-MIN(L41:U41))</f>
        <v/>
      </c>
      <c r="AB41" s="153">
        <f>IFERROR(VLOOKUP($Y41,'設定'!$D$4:$H$13,2,FALSE),"")</f>
        <v/>
      </c>
      <c r="AC41" s="153">
        <f>IFERROR(VLOOKUP($Y41,'設定'!$D$4:$H$13,3,FALSE),"")</f>
        <v/>
      </c>
      <c r="AD41" s="153">
        <f>IFERROR(VLOOKUP($Y41,'設定'!$D$4:$H$13,4,FALSE),"")</f>
        <v/>
      </c>
      <c r="AE41" s="153">
        <f>IFERROR(VLOOKUP($Y41,'設定'!$D$4:$H$13,5,FALSE),"")</f>
        <v/>
      </c>
      <c r="AF41" s="153">
        <f>IF($Z41="","",IFERROR(SUMIFS($Z$7:$Z$206,$F$7:$F$206,$F41,$G$7:$G$206,$G41,$K$7:$K$206,"Y")/COUNTIFS($F$7:$F$206,$F41,$G$7:$G$206,$G41,$K$7:$K$206,"Y",$Z$7:$Z$206,"&gt;-1E+99"),""))</f>
        <v/>
      </c>
      <c r="AG41" s="153">
        <f>IF(OR(NOT(ISNUMBER($AF41)),NOT(ISNUMBER($AB41)),NOT(ISNUMBER($AI41))),"",$AF41+$AB41*$AI41)</f>
        <v/>
      </c>
      <c r="AH41" s="153">
        <f>IF(OR(NOT(ISNUMBER($AF41)),NOT(ISNUMBER($AB41)),NOT(ISNUMBER($AI41))),"",$AF41-$AB41*$AI41)</f>
        <v/>
      </c>
      <c r="AI41" s="153">
        <f>IF($AA41="","",IFERROR(SUMIFS($AA$7:$AA$206,$F$7:$F$206,$F41,$G$7:$G$206,$G41,$K$7:$K$206,"Y")/COUNTIFS($F$7:$F$206,$F41,$G$7:$G$206,$G41,$K$7:$K$206,"Y",$AA$7:$AA$206,"&gt;-1E+99"),""))</f>
        <v/>
      </c>
      <c r="AJ41" s="153">
        <f>IF(OR(NOT(ISNUMBER($AI41)),NOT(ISNUMBER($AD41))),"",$AD41*$AI41)</f>
        <v/>
      </c>
      <c r="AK41" s="153">
        <f>IF(OR(NOT(ISNUMBER($AI41)),NOT(ISNUMBER($AC41))),"",$AC41*$AI41)</f>
        <v/>
      </c>
      <c r="AL41" s="153">
        <f>IF(OR(NOT(ISNUMBER($AI41)),NOT(ISNUMBER($AE41))),"",$AI41/$AE41)</f>
        <v/>
      </c>
      <c r="AM41" s="154">
        <f>IF(OR(NOT(ISNUMBER($V41)),NOT(ISNUMBER($W41)),NOT(ISNUMBER($AL41))),"",($V41-$W41)/(6*$AL41))</f>
        <v/>
      </c>
      <c r="AN41" s="154">
        <f>IF(OR(NOT(ISNUMBER($V41)),NOT(ISNUMBER($W41)),NOT(ISNUMBER($AF41)),NOT(ISNUMBER($AL41))),"",MIN(($V41-$AF41)/(3*$AL41),($AF41-$W41)/(3*$AL41)))</f>
        <v/>
      </c>
      <c r="AO41" s="64">
        <f>IF($Z41="","",IF(OR(NOT(ISNUMBER($AG41)),NOT(ISNUMBER($AH41))),"限界未設定",IF(OR($Z41&gt;$AG41,$Z41&lt;$AH41),"管理外","管理内")))</f>
        <v/>
      </c>
      <c r="AP41" s="64">
        <f>IF($AA41="","",IF(OR(NOT(ISNUMBER($AJ41)),NOT(ISNUMBER($AK41))),"限界未設定",IF(OR($AA41&gt;$AJ41,$AA41&lt;$AK41),"管理外","管理内")))</f>
        <v/>
      </c>
      <c r="AQ41" s="64">
        <f>IF($Z41="","",IF(OR($AO41="限界未設定",$AP41="限界未設定"),"限界未設定",IF(OR($AO41="管理外",$AP41="管理外"),"調査必要",IF(AND(ISNUMBER($AN41),$AN41&lt;1.33),"能力不足","管理内"))))</f>
        <v/>
      </c>
      <c r="AR41" s="24" t="n"/>
      <c r="AS41" s="24" t="n"/>
      <c r="AT41" s="24" t="n"/>
      <c r="AU41" s="24" t="n"/>
      <c r="AV41" s="24" t="n"/>
      <c r="AW41" s="49">
        <f>IF(AND($F41='SPCダッシュボード'!$C$4,$G41='SPCダッシュボード'!$C$5),COUNTIFS($F$7:$F41,'SPCダッシュボード'!$C$4,$G$7:$G41,'SPCダッシュボード'!$C$5),"")</f>
        <v/>
      </c>
    </row>
    <row r="42">
      <c r="A42" s="64">
        <f>IF(B42="","",ROW()-6)</f>
        <v/>
      </c>
      <c r="B42" s="150" t="n">
        <v>46037</v>
      </c>
      <c r="C42" s="66" t="inlineStr">
        <is>
          <t>シェアードサービスセンター</t>
        </is>
      </c>
      <c r="D42" s="66" t="inlineStr">
        <is>
          <t>カスタマーサポートセンター</t>
        </is>
      </c>
      <c r="E42" s="66" t="inlineStr">
        <is>
          <t>サービス・処理時間</t>
        </is>
      </c>
      <c r="F42" s="66" t="inlineStr">
        <is>
          <t>問い合わせ受付</t>
        </is>
      </c>
      <c r="G42" s="66" t="inlineStr">
        <is>
          <t>処理時間</t>
        </is>
      </c>
      <c r="H42" s="66" t="inlineStr">
        <is>
          <t>秒</t>
        </is>
      </c>
      <c r="I42" s="66" t="inlineStr">
        <is>
          <t>オンライン</t>
        </is>
      </c>
      <c r="J42" s="66" t="inlineStr">
        <is>
          <t>CS-011</t>
        </is>
      </c>
      <c r="K42" s="66" t="inlineStr">
        <is>
          <t>Y</t>
        </is>
      </c>
      <c r="L42" s="151" t="n">
        <v>116.5</v>
      </c>
      <c r="M42" s="151" t="n">
        <v>111.2</v>
      </c>
      <c r="N42" s="151" t="n">
        <v>118.7</v>
      </c>
      <c r="O42" s="151" t="n">
        <v>114.9</v>
      </c>
      <c r="P42" s="151" t="n"/>
      <c r="Q42" s="151" t="n"/>
      <c r="R42" s="151" t="n"/>
      <c r="S42" s="151" t="n"/>
      <c r="T42" s="151" t="n"/>
      <c r="U42" s="151" t="n"/>
      <c r="V42" s="152" t="n">
        <v>120</v>
      </c>
      <c r="W42" s="152" t="n">
        <v>40</v>
      </c>
      <c r="X42" s="152" t="n">
        <v>80</v>
      </c>
      <c r="Y42" s="153">
        <f>IF(COUNT(L42:U42)&gt;=2,COUNT(L42:U42),"")</f>
        <v/>
      </c>
      <c r="Z42" s="153">
        <f>IF($Y42="","",AVERAGE(L42:U42))</f>
        <v/>
      </c>
      <c r="AA42" s="153">
        <f>IF($Y42="","",MAX(L42:U42)-MIN(L42:U42))</f>
        <v/>
      </c>
      <c r="AB42" s="153">
        <f>IFERROR(VLOOKUP($Y42,'設定'!$D$4:$H$13,2,FALSE),"")</f>
        <v/>
      </c>
      <c r="AC42" s="153">
        <f>IFERROR(VLOOKUP($Y42,'設定'!$D$4:$H$13,3,FALSE),"")</f>
        <v/>
      </c>
      <c r="AD42" s="153">
        <f>IFERROR(VLOOKUP($Y42,'設定'!$D$4:$H$13,4,FALSE),"")</f>
        <v/>
      </c>
      <c r="AE42" s="153">
        <f>IFERROR(VLOOKUP($Y42,'設定'!$D$4:$H$13,5,FALSE),"")</f>
        <v/>
      </c>
      <c r="AF42" s="153">
        <f>IF($Z42="","",IFERROR(SUMIFS($Z$7:$Z$206,$F$7:$F$206,$F42,$G$7:$G$206,$G42,$K$7:$K$206,"Y")/COUNTIFS($F$7:$F$206,$F42,$G$7:$G$206,$G42,$K$7:$K$206,"Y",$Z$7:$Z$206,"&gt;-1E+99"),""))</f>
        <v/>
      </c>
      <c r="AG42" s="153">
        <f>IF(OR(NOT(ISNUMBER($AF42)),NOT(ISNUMBER($AB42)),NOT(ISNUMBER($AI42))),"",$AF42+$AB42*$AI42)</f>
        <v/>
      </c>
      <c r="AH42" s="153">
        <f>IF(OR(NOT(ISNUMBER($AF42)),NOT(ISNUMBER($AB42)),NOT(ISNUMBER($AI42))),"",$AF42-$AB42*$AI42)</f>
        <v/>
      </c>
      <c r="AI42" s="153">
        <f>IF($AA42="","",IFERROR(SUMIFS($AA$7:$AA$206,$F$7:$F$206,$F42,$G$7:$G$206,$G42,$K$7:$K$206,"Y")/COUNTIFS($F$7:$F$206,$F42,$G$7:$G$206,$G42,$K$7:$K$206,"Y",$AA$7:$AA$206,"&gt;-1E+99"),""))</f>
        <v/>
      </c>
      <c r="AJ42" s="153">
        <f>IF(OR(NOT(ISNUMBER($AI42)),NOT(ISNUMBER($AD42))),"",$AD42*$AI42)</f>
        <v/>
      </c>
      <c r="AK42" s="153">
        <f>IF(OR(NOT(ISNUMBER($AI42)),NOT(ISNUMBER($AC42))),"",$AC42*$AI42)</f>
        <v/>
      </c>
      <c r="AL42" s="153">
        <f>IF(OR(NOT(ISNUMBER($AI42)),NOT(ISNUMBER($AE42))),"",$AI42/$AE42)</f>
        <v/>
      </c>
      <c r="AM42" s="154">
        <f>IF(OR(NOT(ISNUMBER($V42)),NOT(ISNUMBER($W42)),NOT(ISNUMBER($AL42))),"",($V42-$W42)/(6*$AL42))</f>
        <v/>
      </c>
      <c r="AN42" s="154">
        <f>IF(OR(NOT(ISNUMBER($V42)),NOT(ISNUMBER($W42)),NOT(ISNUMBER($AF42)),NOT(ISNUMBER($AL42))),"",MIN(($V42-$AF42)/(3*$AL42),($AF42-$W42)/(3*$AL42)))</f>
        <v/>
      </c>
      <c r="AO42" s="64">
        <f>IF($Z42="","",IF(OR(NOT(ISNUMBER($AG42)),NOT(ISNUMBER($AH42))),"限界未設定",IF(OR($Z42&gt;$AG42,$Z42&lt;$AH42),"管理外","管理内")))</f>
        <v/>
      </c>
      <c r="AP42" s="64">
        <f>IF($AA42="","",IF(OR(NOT(ISNUMBER($AJ42)),NOT(ISNUMBER($AK42))),"限界未設定",IF(OR($AA42&gt;$AJ42,$AA42&lt;$AK42),"管理外","管理内")))</f>
        <v/>
      </c>
      <c r="AQ42" s="64">
        <f>IF($Z42="","",IF(OR($AO42="限界未設定",$AP42="限界未設定"),"限界未設定",IF(OR($AO42="管理外",$AP42="管理外"),"調査必要",IF(AND(ISNUMBER($AN42),$AN42&lt;1.33),"能力不足","管理内"))))</f>
        <v/>
      </c>
      <c r="AR42" s="24" t="n"/>
      <c r="AS42" s="24" t="n"/>
      <c r="AT42" s="24" t="n"/>
      <c r="AU42" s="24" t="n"/>
      <c r="AV42" s="24" t="n"/>
      <c r="AW42" s="49">
        <f>IF(AND($F42='SPCダッシュボード'!$C$4,$G42='SPCダッシュボード'!$C$5),COUNTIFS($F$7:$F42,'SPCダッシュボード'!$C$4,$G$7:$G42,'SPCダッシュボード'!$C$5),"")</f>
        <v/>
      </c>
    </row>
    <row r="43">
      <c r="A43" s="64">
        <f>IF(B43="","",ROW()-6)</f>
        <v/>
      </c>
      <c r="B43" s="150" t="n">
        <v>46038</v>
      </c>
      <c r="C43" s="66" t="inlineStr">
        <is>
          <t>シェアードサービスセンター</t>
        </is>
      </c>
      <c r="D43" s="66" t="inlineStr">
        <is>
          <t>カスタマーサポートセンター</t>
        </is>
      </c>
      <c r="E43" s="66" t="inlineStr">
        <is>
          <t>サービス・処理時間</t>
        </is>
      </c>
      <c r="F43" s="66" t="inlineStr">
        <is>
          <t>問い合わせ受付</t>
        </is>
      </c>
      <c r="G43" s="66" t="inlineStr">
        <is>
          <t>処理時間</t>
        </is>
      </c>
      <c r="H43" s="66" t="inlineStr">
        <is>
          <t>秒</t>
        </is>
      </c>
      <c r="I43" s="66" t="inlineStr">
        <is>
          <t>オンライン</t>
        </is>
      </c>
      <c r="J43" s="66" t="inlineStr">
        <is>
          <t>CS-012</t>
        </is>
      </c>
      <c r="K43" s="66" t="inlineStr">
        <is>
          <t>Y</t>
        </is>
      </c>
      <c r="L43" s="151" t="n">
        <v>77.59999999999999</v>
      </c>
      <c r="M43" s="151" t="n">
        <v>72.09999999999999</v>
      </c>
      <c r="N43" s="151" t="n">
        <v>77.2</v>
      </c>
      <c r="O43" s="151" t="n">
        <v>86.90000000000001</v>
      </c>
      <c r="P43" s="151" t="n"/>
      <c r="Q43" s="151" t="n"/>
      <c r="R43" s="151" t="n"/>
      <c r="S43" s="151" t="n"/>
      <c r="T43" s="151" t="n"/>
      <c r="U43" s="151" t="n"/>
      <c r="V43" s="152" t="n">
        <v>120</v>
      </c>
      <c r="W43" s="152" t="n">
        <v>40</v>
      </c>
      <c r="X43" s="152" t="n">
        <v>80</v>
      </c>
      <c r="Y43" s="153">
        <f>IF(COUNT(L43:U43)&gt;=2,COUNT(L43:U43),"")</f>
        <v/>
      </c>
      <c r="Z43" s="153">
        <f>IF($Y43="","",AVERAGE(L43:U43))</f>
        <v/>
      </c>
      <c r="AA43" s="153">
        <f>IF($Y43="","",MAX(L43:U43)-MIN(L43:U43))</f>
        <v/>
      </c>
      <c r="AB43" s="153">
        <f>IFERROR(VLOOKUP($Y43,'設定'!$D$4:$H$13,2,FALSE),"")</f>
        <v/>
      </c>
      <c r="AC43" s="153">
        <f>IFERROR(VLOOKUP($Y43,'設定'!$D$4:$H$13,3,FALSE),"")</f>
        <v/>
      </c>
      <c r="AD43" s="153">
        <f>IFERROR(VLOOKUP($Y43,'設定'!$D$4:$H$13,4,FALSE),"")</f>
        <v/>
      </c>
      <c r="AE43" s="153">
        <f>IFERROR(VLOOKUP($Y43,'設定'!$D$4:$H$13,5,FALSE),"")</f>
        <v/>
      </c>
      <c r="AF43" s="153">
        <f>IF($Z43="","",IFERROR(SUMIFS($Z$7:$Z$206,$F$7:$F$206,$F43,$G$7:$G$206,$G43,$K$7:$K$206,"Y")/COUNTIFS($F$7:$F$206,$F43,$G$7:$G$206,$G43,$K$7:$K$206,"Y",$Z$7:$Z$206,"&gt;-1E+99"),""))</f>
        <v/>
      </c>
      <c r="AG43" s="153">
        <f>IF(OR(NOT(ISNUMBER($AF43)),NOT(ISNUMBER($AB43)),NOT(ISNUMBER($AI43))),"",$AF43+$AB43*$AI43)</f>
        <v/>
      </c>
      <c r="AH43" s="153">
        <f>IF(OR(NOT(ISNUMBER($AF43)),NOT(ISNUMBER($AB43)),NOT(ISNUMBER($AI43))),"",$AF43-$AB43*$AI43)</f>
        <v/>
      </c>
      <c r="AI43" s="153">
        <f>IF($AA43="","",IFERROR(SUMIFS($AA$7:$AA$206,$F$7:$F$206,$F43,$G$7:$G$206,$G43,$K$7:$K$206,"Y")/COUNTIFS($F$7:$F$206,$F43,$G$7:$G$206,$G43,$K$7:$K$206,"Y",$AA$7:$AA$206,"&gt;-1E+99"),""))</f>
        <v/>
      </c>
      <c r="AJ43" s="153">
        <f>IF(OR(NOT(ISNUMBER($AI43)),NOT(ISNUMBER($AD43))),"",$AD43*$AI43)</f>
        <v/>
      </c>
      <c r="AK43" s="153">
        <f>IF(OR(NOT(ISNUMBER($AI43)),NOT(ISNUMBER($AC43))),"",$AC43*$AI43)</f>
        <v/>
      </c>
      <c r="AL43" s="153">
        <f>IF(OR(NOT(ISNUMBER($AI43)),NOT(ISNUMBER($AE43))),"",$AI43/$AE43)</f>
        <v/>
      </c>
      <c r="AM43" s="154">
        <f>IF(OR(NOT(ISNUMBER($V43)),NOT(ISNUMBER($W43)),NOT(ISNUMBER($AL43))),"",($V43-$W43)/(6*$AL43))</f>
        <v/>
      </c>
      <c r="AN43" s="154">
        <f>IF(OR(NOT(ISNUMBER($V43)),NOT(ISNUMBER($W43)),NOT(ISNUMBER($AF43)),NOT(ISNUMBER($AL43))),"",MIN(($V43-$AF43)/(3*$AL43),($AF43-$W43)/(3*$AL43)))</f>
        <v/>
      </c>
      <c r="AO43" s="64">
        <f>IF($Z43="","",IF(OR(NOT(ISNUMBER($AG43)),NOT(ISNUMBER($AH43))),"限界未設定",IF(OR($Z43&gt;$AG43,$Z43&lt;$AH43),"管理外","管理内")))</f>
        <v/>
      </c>
      <c r="AP43" s="64">
        <f>IF($AA43="","",IF(OR(NOT(ISNUMBER($AJ43)),NOT(ISNUMBER($AK43))),"限界未設定",IF(OR($AA43&gt;$AJ43,$AA43&lt;$AK43),"管理外","管理内")))</f>
        <v/>
      </c>
      <c r="AQ43" s="64">
        <f>IF($Z43="","",IF(OR($AO43="限界未設定",$AP43="限界未設定"),"限界未設定",IF(OR($AO43="管理外",$AP43="管理外"),"調査必要",IF(AND(ISNUMBER($AN43),$AN43&lt;1.33),"能力不足","管理内"))))</f>
        <v/>
      </c>
      <c r="AR43" s="24" t="n"/>
      <c r="AS43" s="24" t="n"/>
      <c r="AT43" s="24" t="n"/>
      <c r="AU43" s="24" t="n"/>
      <c r="AV43" s="24" t="n"/>
      <c r="AW43" s="49">
        <f>IF(AND($F43='SPCダッシュボード'!$C$4,$G43='SPCダッシュボード'!$C$5),COUNTIFS($F$7:$F43,'SPCダッシュボード'!$C$4,$G$7:$G43,'SPCダッシュボード'!$C$5),"")</f>
        <v/>
      </c>
    </row>
    <row r="44">
      <c r="A44" s="64">
        <f>IF(B44="","",ROW()-6)</f>
        <v/>
      </c>
      <c r="B44" s="150" t="n">
        <v>46039</v>
      </c>
      <c r="C44" s="66" t="inlineStr">
        <is>
          <t>シェアードサービスセンター</t>
        </is>
      </c>
      <c r="D44" s="66" t="inlineStr">
        <is>
          <t>カスタマーサポートセンター</t>
        </is>
      </c>
      <c r="E44" s="66" t="inlineStr">
        <is>
          <t>サービス・処理時間</t>
        </is>
      </c>
      <c r="F44" s="66" t="inlineStr">
        <is>
          <t>問い合わせ受付</t>
        </is>
      </c>
      <c r="G44" s="66" t="inlineStr">
        <is>
          <t>処理時間</t>
        </is>
      </c>
      <c r="H44" s="66" t="inlineStr">
        <is>
          <t>秒</t>
        </is>
      </c>
      <c r="I44" s="66" t="inlineStr">
        <is>
          <t>オンライン</t>
        </is>
      </c>
      <c r="J44" s="66" t="inlineStr">
        <is>
          <t>CS-013</t>
        </is>
      </c>
      <c r="K44" s="66" t="inlineStr">
        <is>
          <t>Y</t>
        </is>
      </c>
      <c r="L44" s="151" t="n">
        <v>84.2</v>
      </c>
      <c r="M44" s="151" t="n">
        <v>78.90000000000001</v>
      </c>
      <c r="N44" s="151" t="n">
        <v>78.40000000000001</v>
      </c>
      <c r="O44" s="151" t="n">
        <v>87</v>
      </c>
      <c r="P44" s="151" t="n"/>
      <c r="Q44" s="151" t="n"/>
      <c r="R44" s="151" t="n"/>
      <c r="S44" s="151" t="n"/>
      <c r="T44" s="151" t="n"/>
      <c r="U44" s="151" t="n"/>
      <c r="V44" s="152" t="n">
        <v>120</v>
      </c>
      <c r="W44" s="152" t="n">
        <v>40</v>
      </c>
      <c r="X44" s="152" t="n">
        <v>80</v>
      </c>
      <c r="Y44" s="153">
        <f>IF(COUNT(L44:U44)&gt;=2,COUNT(L44:U44),"")</f>
        <v/>
      </c>
      <c r="Z44" s="153">
        <f>IF($Y44="","",AVERAGE(L44:U44))</f>
        <v/>
      </c>
      <c r="AA44" s="153">
        <f>IF($Y44="","",MAX(L44:U44)-MIN(L44:U44))</f>
        <v/>
      </c>
      <c r="AB44" s="153">
        <f>IFERROR(VLOOKUP($Y44,'設定'!$D$4:$H$13,2,FALSE),"")</f>
        <v/>
      </c>
      <c r="AC44" s="153">
        <f>IFERROR(VLOOKUP($Y44,'設定'!$D$4:$H$13,3,FALSE),"")</f>
        <v/>
      </c>
      <c r="AD44" s="153">
        <f>IFERROR(VLOOKUP($Y44,'設定'!$D$4:$H$13,4,FALSE),"")</f>
        <v/>
      </c>
      <c r="AE44" s="153">
        <f>IFERROR(VLOOKUP($Y44,'設定'!$D$4:$H$13,5,FALSE),"")</f>
        <v/>
      </c>
      <c r="AF44" s="153">
        <f>IF($Z44="","",IFERROR(SUMIFS($Z$7:$Z$206,$F$7:$F$206,$F44,$G$7:$G$206,$G44,$K$7:$K$206,"Y")/COUNTIFS($F$7:$F$206,$F44,$G$7:$G$206,$G44,$K$7:$K$206,"Y",$Z$7:$Z$206,"&gt;-1E+99"),""))</f>
        <v/>
      </c>
      <c r="AG44" s="153">
        <f>IF(OR(NOT(ISNUMBER($AF44)),NOT(ISNUMBER($AB44)),NOT(ISNUMBER($AI44))),"",$AF44+$AB44*$AI44)</f>
        <v/>
      </c>
      <c r="AH44" s="153">
        <f>IF(OR(NOT(ISNUMBER($AF44)),NOT(ISNUMBER($AB44)),NOT(ISNUMBER($AI44))),"",$AF44-$AB44*$AI44)</f>
        <v/>
      </c>
      <c r="AI44" s="153">
        <f>IF($AA44="","",IFERROR(SUMIFS($AA$7:$AA$206,$F$7:$F$206,$F44,$G$7:$G$206,$G44,$K$7:$K$206,"Y")/COUNTIFS($F$7:$F$206,$F44,$G$7:$G$206,$G44,$K$7:$K$206,"Y",$AA$7:$AA$206,"&gt;-1E+99"),""))</f>
        <v/>
      </c>
      <c r="AJ44" s="153">
        <f>IF(OR(NOT(ISNUMBER($AI44)),NOT(ISNUMBER($AD44))),"",$AD44*$AI44)</f>
        <v/>
      </c>
      <c r="AK44" s="153">
        <f>IF(OR(NOT(ISNUMBER($AI44)),NOT(ISNUMBER($AC44))),"",$AC44*$AI44)</f>
        <v/>
      </c>
      <c r="AL44" s="153">
        <f>IF(OR(NOT(ISNUMBER($AI44)),NOT(ISNUMBER($AE44))),"",$AI44/$AE44)</f>
        <v/>
      </c>
      <c r="AM44" s="154">
        <f>IF(OR(NOT(ISNUMBER($V44)),NOT(ISNUMBER($W44)),NOT(ISNUMBER($AL44))),"",($V44-$W44)/(6*$AL44))</f>
        <v/>
      </c>
      <c r="AN44" s="154">
        <f>IF(OR(NOT(ISNUMBER($V44)),NOT(ISNUMBER($W44)),NOT(ISNUMBER($AF44)),NOT(ISNUMBER($AL44))),"",MIN(($V44-$AF44)/(3*$AL44),($AF44-$W44)/(3*$AL44)))</f>
        <v/>
      </c>
      <c r="AO44" s="64">
        <f>IF($Z44="","",IF(OR(NOT(ISNUMBER($AG44)),NOT(ISNUMBER($AH44))),"限界未設定",IF(OR($Z44&gt;$AG44,$Z44&lt;$AH44),"管理外","管理内")))</f>
        <v/>
      </c>
      <c r="AP44" s="64">
        <f>IF($AA44="","",IF(OR(NOT(ISNUMBER($AJ44)),NOT(ISNUMBER($AK44))),"限界未設定",IF(OR($AA44&gt;$AJ44,$AA44&lt;$AK44),"管理外","管理内")))</f>
        <v/>
      </c>
      <c r="AQ44" s="64">
        <f>IF($Z44="","",IF(OR($AO44="限界未設定",$AP44="限界未設定"),"限界未設定",IF(OR($AO44="管理外",$AP44="管理外"),"調査必要",IF(AND(ISNUMBER($AN44),$AN44&lt;1.33),"能力不足","管理内"))))</f>
        <v/>
      </c>
      <c r="AR44" s="24" t="n"/>
      <c r="AS44" s="24" t="n"/>
      <c r="AT44" s="24" t="n"/>
      <c r="AU44" s="24" t="n"/>
      <c r="AV44" s="24" t="n"/>
      <c r="AW44" s="49">
        <f>IF(AND($F44='SPCダッシュボード'!$C$4,$G44='SPCダッシュボード'!$C$5),COUNTIFS($F$7:$F44,'SPCダッシュボード'!$C$4,$G$7:$G44,'SPCダッシュボード'!$C$5),"")</f>
        <v/>
      </c>
    </row>
    <row r="45">
      <c r="A45" s="64">
        <f>IF(B45="","",ROW()-6)</f>
        <v/>
      </c>
      <c r="B45" s="150" t="n">
        <v>46040</v>
      </c>
      <c r="C45" s="66" t="inlineStr">
        <is>
          <t>シェアードサービスセンター</t>
        </is>
      </c>
      <c r="D45" s="66" t="inlineStr">
        <is>
          <t>カスタマーサポートセンター</t>
        </is>
      </c>
      <c r="E45" s="66" t="inlineStr">
        <is>
          <t>サービス・処理時間</t>
        </is>
      </c>
      <c r="F45" s="66" t="inlineStr">
        <is>
          <t>問い合わせ受付</t>
        </is>
      </c>
      <c r="G45" s="66" t="inlineStr">
        <is>
          <t>処理時間</t>
        </is>
      </c>
      <c r="H45" s="66" t="inlineStr">
        <is>
          <t>秒</t>
        </is>
      </c>
      <c r="I45" s="66" t="inlineStr">
        <is>
          <t>オンライン</t>
        </is>
      </c>
      <c r="J45" s="66" t="inlineStr">
        <is>
          <t>CS-014</t>
        </is>
      </c>
      <c r="K45" s="66" t="inlineStr">
        <is>
          <t>Y</t>
        </is>
      </c>
      <c r="L45" s="151" t="n">
        <v>87.8</v>
      </c>
      <c r="M45" s="151" t="n">
        <v>90.40000000000001</v>
      </c>
      <c r="N45" s="151" t="n">
        <v>81.40000000000001</v>
      </c>
      <c r="O45" s="151" t="n">
        <v>83.7</v>
      </c>
      <c r="P45" s="151" t="n"/>
      <c r="Q45" s="151" t="n"/>
      <c r="R45" s="151" t="n"/>
      <c r="S45" s="151" t="n"/>
      <c r="T45" s="151" t="n"/>
      <c r="U45" s="151" t="n"/>
      <c r="V45" s="152" t="n">
        <v>120</v>
      </c>
      <c r="W45" s="152" t="n">
        <v>40</v>
      </c>
      <c r="X45" s="152" t="n">
        <v>80</v>
      </c>
      <c r="Y45" s="153">
        <f>IF(COUNT(L45:U45)&gt;=2,COUNT(L45:U45),"")</f>
        <v/>
      </c>
      <c r="Z45" s="153">
        <f>IF($Y45="","",AVERAGE(L45:U45))</f>
        <v/>
      </c>
      <c r="AA45" s="153">
        <f>IF($Y45="","",MAX(L45:U45)-MIN(L45:U45))</f>
        <v/>
      </c>
      <c r="AB45" s="153">
        <f>IFERROR(VLOOKUP($Y45,'設定'!$D$4:$H$13,2,FALSE),"")</f>
        <v/>
      </c>
      <c r="AC45" s="153">
        <f>IFERROR(VLOOKUP($Y45,'設定'!$D$4:$H$13,3,FALSE),"")</f>
        <v/>
      </c>
      <c r="AD45" s="153">
        <f>IFERROR(VLOOKUP($Y45,'設定'!$D$4:$H$13,4,FALSE),"")</f>
        <v/>
      </c>
      <c r="AE45" s="153">
        <f>IFERROR(VLOOKUP($Y45,'設定'!$D$4:$H$13,5,FALSE),"")</f>
        <v/>
      </c>
      <c r="AF45" s="153">
        <f>IF($Z45="","",IFERROR(SUMIFS($Z$7:$Z$206,$F$7:$F$206,$F45,$G$7:$G$206,$G45,$K$7:$K$206,"Y")/COUNTIFS($F$7:$F$206,$F45,$G$7:$G$206,$G45,$K$7:$K$206,"Y",$Z$7:$Z$206,"&gt;-1E+99"),""))</f>
        <v/>
      </c>
      <c r="AG45" s="153">
        <f>IF(OR(NOT(ISNUMBER($AF45)),NOT(ISNUMBER($AB45)),NOT(ISNUMBER($AI45))),"",$AF45+$AB45*$AI45)</f>
        <v/>
      </c>
      <c r="AH45" s="153">
        <f>IF(OR(NOT(ISNUMBER($AF45)),NOT(ISNUMBER($AB45)),NOT(ISNUMBER($AI45))),"",$AF45-$AB45*$AI45)</f>
        <v/>
      </c>
      <c r="AI45" s="153">
        <f>IF($AA45="","",IFERROR(SUMIFS($AA$7:$AA$206,$F$7:$F$206,$F45,$G$7:$G$206,$G45,$K$7:$K$206,"Y")/COUNTIFS($F$7:$F$206,$F45,$G$7:$G$206,$G45,$K$7:$K$206,"Y",$AA$7:$AA$206,"&gt;-1E+99"),""))</f>
        <v/>
      </c>
      <c r="AJ45" s="153">
        <f>IF(OR(NOT(ISNUMBER($AI45)),NOT(ISNUMBER($AD45))),"",$AD45*$AI45)</f>
        <v/>
      </c>
      <c r="AK45" s="153">
        <f>IF(OR(NOT(ISNUMBER($AI45)),NOT(ISNUMBER($AC45))),"",$AC45*$AI45)</f>
        <v/>
      </c>
      <c r="AL45" s="153">
        <f>IF(OR(NOT(ISNUMBER($AI45)),NOT(ISNUMBER($AE45))),"",$AI45/$AE45)</f>
        <v/>
      </c>
      <c r="AM45" s="154">
        <f>IF(OR(NOT(ISNUMBER($V45)),NOT(ISNUMBER($W45)),NOT(ISNUMBER($AL45))),"",($V45-$W45)/(6*$AL45))</f>
        <v/>
      </c>
      <c r="AN45" s="154">
        <f>IF(OR(NOT(ISNUMBER($V45)),NOT(ISNUMBER($W45)),NOT(ISNUMBER($AF45)),NOT(ISNUMBER($AL45))),"",MIN(($V45-$AF45)/(3*$AL45),($AF45-$W45)/(3*$AL45)))</f>
        <v/>
      </c>
      <c r="AO45" s="64">
        <f>IF($Z45="","",IF(OR(NOT(ISNUMBER($AG45)),NOT(ISNUMBER($AH45))),"限界未設定",IF(OR($Z45&gt;$AG45,$Z45&lt;$AH45),"管理外","管理内")))</f>
        <v/>
      </c>
      <c r="AP45" s="64">
        <f>IF($AA45="","",IF(OR(NOT(ISNUMBER($AJ45)),NOT(ISNUMBER($AK45))),"限界未設定",IF(OR($AA45&gt;$AJ45,$AA45&lt;$AK45),"管理外","管理内")))</f>
        <v/>
      </c>
      <c r="AQ45" s="64">
        <f>IF($Z45="","",IF(OR($AO45="限界未設定",$AP45="限界未設定"),"限界未設定",IF(OR($AO45="管理外",$AP45="管理外"),"調査必要",IF(AND(ISNUMBER($AN45),$AN45&lt;1.33),"能力不足","管理内"))))</f>
        <v/>
      </c>
      <c r="AR45" s="24" t="n"/>
      <c r="AS45" s="24" t="n"/>
      <c r="AT45" s="24" t="n"/>
      <c r="AU45" s="24" t="n"/>
      <c r="AV45" s="24" t="n"/>
      <c r="AW45" s="49">
        <f>IF(AND($F45='SPCダッシュボード'!$C$4,$G45='SPCダッシュボード'!$C$5),COUNTIFS($F$7:$F45,'SPCダッシュボード'!$C$4,$G$7:$G45,'SPCダッシュボード'!$C$5),"")</f>
        <v/>
      </c>
    </row>
    <row r="46">
      <c r="A46" s="64">
        <f>IF(B46="","",ROW()-6)</f>
        <v/>
      </c>
      <c r="B46" s="150" t="n">
        <v>46027</v>
      </c>
      <c r="C46" s="66" t="inlineStr">
        <is>
          <t>サプライチェーンセンター</t>
        </is>
      </c>
      <c r="D46" s="66" t="inlineStr">
        <is>
          <t>倉庫A</t>
        </is>
      </c>
      <c r="E46" s="66" t="inlineStr">
        <is>
          <t>物流・納期サイクル</t>
        </is>
      </c>
      <c r="F46" s="66" t="inlineStr">
        <is>
          <t>倉庫ピッキング</t>
        </is>
      </c>
      <c r="G46" s="66" t="inlineStr">
        <is>
          <t>ピッキングサイクル</t>
        </is>
      </c>
      <c r="H46" s="66" t="inlineStr">
        <is>
          <t>分</t>
        </is>
      </c>
      <c r="I46" s="66" t="inlineStr">
        <is>
          <t>終日</t>
        </is>
      </c>
      <c r="J46" s="66" t="inlineStr">
        <is>
          <t>WH-001</t>
        </is>
      </c>
      <c r="K46" s="66" t="inlineStr">
        <is>
          <t>Y</t>
        </is>
      </c>
      <c r="L46" s="151" t="n">
        <v>19.2</v>
      </c>
      <c r="M46" s="151" t="n">
        <v>19.1</v>
      </c>
      <c r="N46" s="151" t="n">
        <v>19.7</v>
      </c>
      <c r="O46" s="151" t="n"/>
      <c r="P46" s="151" t="n"/>
      <c r="Q46" s="151" t="n"/>
      <c r="R46" s="151" t="n"/>
      <c r="S46" s="151" t="n"/>
      <c r="T46" s="151" t="n"/>
      <c r="U46" s="151" t="n"/>
      <c r="V46" s="152" t="n">
        <v>30</v>
      </c>
      <c r="W46" s="152" t="n">
        <v>10</v>
      </c>
      <c r="X46" s="152" t="n">
        <v>18</v>
      </c>
      <c r="Y46" s="153">
        <f>IF(COUNT(L46:U46)&gt;=2,COUNT(L46:U46),"")</f>
        <v/>
      </c>
      <c r="Z46" s="153">
        <f>IF($Y46="","",AVERAGE(L46:U46))</f>
        <v/>
      </c>
      <c r="AA46" s="153">
        <f>IF($Y46="","",MAX(L46:U46)-MIN(L46:U46))</f>
        <v/>
      </c>
      <c r="AB46" s="153">
        <f>IFERROR(VLOOKUP($Y46,'設定'!$D$4:$H$13,2,FALSE),"")</f>
        <v/>
      </c>
      <c r="AC46" s="153">
        <f>IFERROR(VLOOKUP($Y46,'設定'!$D$4:$H$13,3,FALSE),"")</f>
        <v/>
      </c>
      <c r="AD46" s="153">
        <f>IFERROR(VLOOKUP($Y46,'設定'!$D$4:$H$13,4,FALSE),"")</f>
        <v/>
      </c>
      <c r="AE46" s="153">
        <f>IFERROR(VLOOKUP($Y46,'設定'!$D$4:$H$13,5,FALSE),"")</f>
        <v/>
      </c>
      <c r="AF46" s="153">
        <f>IF($Z46="","",IFERROR(SUMIFS($Z$7:$Z$206,$F$7:$F$206,$F46,$G$7:$G$206,$G46,$K$7:$K$206,"Y")/COUNTIFS($F$7:$F$206,$F46,$G$7:$G$206,$G46,$K$7:$K$206,"Y",$Z$7:$Z$206,"&gt;-1E+99"),""))</f>
        <v/>
      </c>
      <c r="AG46" s="153">
        <f>IF(OR(NOT(ISNUMBER($AF46)),NOT(ISNUMBER($AB46)),NOT(ISNUMBER($AI46))),"",$AF46+$AB46*$AI46)</f>
        <v/>
      </c>
      <c r="AH46" s="153">
        <f>IF(OR(NOT(ISNUMBER($AF46)),NOT(ISNUMBER($AB46)),NOT(ISNUMBER($AI46))),"",$AF46-$AB46*$AI46)</f>
        <v/>
      </c>
      <c r="AI46" s="153">
        <f>IF($AA46="","",IFERROR(SUMIFS($AA$7:$AA$206,$F$7:$F$206,$F46,$G$7:$G$206,$G46,$K$7:$K$206,"Y")/COUNTIFS($F$7:$F$206,$F46,$G$7:$G$206,$G46,$K$7:$K$206,"Y",$AA$7:$AA$206,"&gt;-1E+99"),""))</f>
        <v/>
      </c>
      <c r="AJ46" s="153">
        <f>IF(OR(NOT(ISNUMBER($AI46)),NOT(ISNUMBER($AD46))),"",$AD46*$AI46)</f>
        <v/>
      </c>
      <c r="AK46" s="153">
        <f>IF(OR(NOT(ISNUMBER($AI46)),NOT(ISNUMBER($AC46))),"",$AC46*$AI46)</f>
        <v/>
      </c>
      <c r="AL46" s="153">
        <f>IF(OR(NOT(ISNUMBER($AI46)),NOT(ISNUMBER($AE46))),"",$AI46/$AE46)</f>
        <v/>
      </c>
      <c r="AM46" s="154">
        <f>IF(OR(NOT(ISNUMBER($V46)),NOT(ISNUMBER($W46)),NOT(ISNUMBER($AL46))),"",($V46-$W46)/(6*$AL46))</f>
        <v/>
      </c>
      <c r="AN46" s="154">
        <f>IF(OR(NOT(ISNUMBER($V46)),NOT(ISNUMBER($W46)),NOT(ISNUMBER($AF46)),NOT(ISNUMBER($AL46))),"",MIN(($V46-$AF46)/(3*$AL46),($AF46-$W46)/(3*$AL46)))</f>
        <v/>
      </c>
      <c r="AO46" s="64">
        <f>IF($Z46="","",IF(OR(NOT(ISNUMBER($AG46)),NOT(ISNUMBER($AH46))),"限界未設定",IF(OR($Z46&gt;$AG46,$Z46&lt;$AH46),"管理外","管理内")))</f>
        <v/>
      </c>
      <c r="AP46" s="64">
        <f>IF($AA46="","",IF(OR(NOT(ISNUMBER($AJ46)),NOT(ISNUMBER($AK46))),"限界未設定",IF(OR($AA46&gt;$AJ46,$AA46&lt;$AK46),"管理外","管理内")))</f>
        <v/>
      </c>
      <c r="AQ46" s="64">
        <f>IF($Z46="","",IF(OR($AO46="限界未設定",$AP46="限界未設定"),"限界未設定",IF(OR($AO46="管理外",$AP46="管理外"),"調査必要",IF(AND(ISNUMBER($AN46),$AN46&lt;1.33),"能力不足","管理内"))))</f>
        <v/>
      </c>
      <c r="AR46" s="24" t="n"/>
      <c r="AS46" s="24" t="n"/>
      <c r="AT46" s="24" t="n"/>
      <c r="AU46" s="24" t="n"/>
      <c r="AV46" s="24" t="n"/>
      <c r="AW46" s="49">
        <f>IF(AND($F46='SPCダッシュボード'!$C$4,$G46='SPCダッシュボード'!$C$5),COUNTIFS($F$7:$F46,'SPCダッシュボード'!$C$4,$G$7:$G46,'SPCダッシュボード'!$C$5),"")</f>
        <v/>
      </c>
    </row>
    <row r="47">
      <c r="A47" s="64">
        <f>IF(B47="","",ROW()-6)</f>
        <v/>
      </c>
      <c r="B47" s="150" t="n">
        <v>46028</v>
      </c>
      <c r="C47" s="66" t="inlineStr">
        <is>
          <t>サプライチェーンセンター</t>
        </is>
      </c>
      <c r="D47" s="66" t="inlineStr">
        <is>
          <t>倉庫A</t>
        </is>
      </c>
      <c r="E47" s="66" t="inlineStr">
        <is>
          <t>物流・納期サイクル</t>
        </is>
      </c>
      <c r="F47" s="66" t="inlineStr">
        <is>
          <t>倉庫ピッキング</t>
        </is>
      </c>
      <c r="G47" s="66" t="inlineStr">
        <is>
          <t>ピッキングサイクル</t>
        </is>
      </c>
      <c r="H47" s="66" t="inlineStr">
        <is>
          <t>分</t>
        </is>
      </c>
      <c r="I47" s="66" t="inlineStr">
        <is>
          <t>終日</t>
        </is>
      </c>
      <c r="J47" s="66" t="inlineStr">
        <is>
          <t>WH-002</t>
        </is>
      </c>
      <c r="K47" s="66" t="inlineStr">
        <is>
          <t>Y</t>
        </is>
      </c>
      <c r="L47" s="151" t="n">
        <v>17.4</v>
      </c>
      <c r="M47" s="151" t="n">
        <v>17.1</v>
      </c>
      <c r="N47" s="151" t="n">
        <v>18.2</v>
      </c>
      <c r="O47" s="151" t="n"/>
      <c r="P47" s="151" t="n"/>
      <c r="Q47" s="151" t="n"/>
      <c r="R47" s="151" t="n"/>
      <c r="S47" s="151" t="n"/>
      <c r="T47" s="151" t="n"/>
      <c r="U47" s="151" t="n"/>
      <c r="V47" s="152" t="n">
        <v>30</v>
      </c>
      <c r="W47" s="152" t="n">
        <v>10</v>
      </c>
      <c r="X47" s="152" t="n">
        <v>18</v>
      </c>
      <c r="Y47" s="153">
        <f>IF(COUNT(L47:U47)&gt;=2,COUNT(L47:U47),"")</f>
        <v/>
      </c>
      <c r="Z47" s="153">
        <f>IF($Y47="","",AVERAGE(L47:U47))</f>
        <v/>
      </c>
      <c r="AA47" s="153">
        <f>IF($Y47="","",MAX(L47:U47)-MIN(L47:U47))</f>
        <v/>
      </c>
      <c r="AB47" s="153">
        <f>IFERROR(VLOOKUP($Y47,'設定'!$D$4:$H$13,2,FALSE),"")</f>
        <v/>
      </c>
      <c r="AC47" s="153">
        <f>IFERROR(VLOOKUP($Y47,'設定'!$D$4:$H$13,3,FALSE),"")</f>
        <v/>
      </c>
      <c r="AD47" s="153">
        <f>IFERROR(VLOOKUP($Y47,'設定'!$D$4:$H$13,4,FALSE),"")</f>
        <v/>
      </c>
      <c r="AE47" s="153">
        <f>IFERROR(VLOOKUP($Y47,'設定'!$D$4:$H$13,5,FALSE),"")</f>
        <v/>
      </c>
      <c r="AF47" s="153">
        <f>IF($Z47="","",IFERROR(SUMIFS($Z$7:$Z$206,$F$7:$F$206,$F47,$G$7:$G$206,$G47,$K$7:$K$206,"Y")/COUNTIFS($F$7:$F$206,$F47,$G$7:$G$206,$G47,$K$7:$K$206,"Y",$Z$7:$Z$206,"&gt;-1E+99"),""))</f>
        <v/>
      </c>
      <c r="AG47" s="153">
        <f>IF(OR(NOT(ISNUMBER($AF47)),NOT(ISNUMBER($AB47)),NOT(ISNUMBER($AI47))),"",$AF47+$AB47*$AI47)</f>
        <v/>
      </c>
      <c r="AH47" s="153">
        <f>IF(OR(NOT(ISNUMBER($AF47)),NOT(ISNUMBER($AB47)),NOT(ISNUMBER($AI47))),"",$AF47-$AB47*$AI47)</f>
        <v/>
      </c>
      <c r="AI47" s="153">
        <f>IF($AA47="","",IFERROR(SUMIFS($AA$7:$AA$206,$F$7:$F$206,$F47,$G$7:$G$206,$G47,$K$7:$K$206,"Y")/COUNTIFS($F$7:$F$206,$F47,$G$7:$G$206,$G47,$K$7:$K$206,"Y",$AA$7:$AA$206,"&gt;-1E+99"),""))</f>
        <v/>
      </c>
      <c r="AJ47" s="153">
        <f>IF(OR(NOT(ISNUMBER($AI47)),NOT(ISNUMBER($AD47))),"",$AD47*$AI47)</f>
        <v/>
      </c>
      <c r="AK47" s="153">
        <f>IF(OR(NOT(ISNUMBER($AI47)),NOT(ISNUMBER($AC47))),"",$AC47*$AI47)</f>
        <v/>
      </c>
      <c r="AL47" s="153">
        <f>IF(OR(NOT(ISNUMBER($AI47)),NOT(ISNUMBER($AE47))),"",$AI47/$AE47)</f>
        <v/>
      </c>
      <c r="AM47" s="154">
        <f>IF(OR(NOT(ISNUMBER($V47)),NOT(ISNUMBER($W47)),NOT(ISNUMBER($AL47))),"",($V47-$W47)/(6*$AL47))</f>
        <v/>
      </c>
      <c r="AN47" s="154">
        <f>IF(OR(NOT(ISNUMBER($V47)),NOT(ISNUMBER($W47)),NOT(ISNUMBER($AF47)),NOT(ISNUMBER($AL47))),"",MIN(($V47-$AF47)/(3*$AL47),($AF47-$W47)/(3*$AL47)))</f>
        <v/>
      </c>
      <c r="AO47" s="64">
        <f>IF($Z47="","",IF(OR(NOT(ISNUMBER($AG47)),NOT(ISNUMBER($AH47))),"限界未設定",IF(OR($Z47&gt;$AG47,$Z47&lt;$AH47),"管理外","管理内")))</f>
        <v/>
      </c>
      <c r="AP47" s="64">
        <f>IF($AA47="","",IF(OR(NOT(ISNUMBER($AJ47)),NOT(ISNUMBER($AK47))),"限界未設定",IF(OR($AA47&gt;$AJ47,$AA47&lt;$AK47),"管理外","管理内")))</f>
        <v/>
      </c>
      <c r="AQ47" s="64">
        <f>IF($Z47="","",IF(OR($AO47="限界未設定",$AP47="限界未設定"),"限界未設定",IF(OR($AO47="管理外",$AP47="管理外"),"調査必要",IF(AND(ISNUMBER($AN47),$AN47&lt;1.33),"能力不足","管理内"))))</f>
        <v/>
      </c>
      <c r="AR47" s="24" t="n"/>
      <c r="AS47" s="24" t="n"/>
      <c r="AT47" s="24" t="n"/>
      <c r="AU47" s="24" t="n"/>
      <c r="AV47" s="24" t="n"/>
      <c r="AW47" s="49">
        <f>IF(AND($F47='SPCダッシュボード'!$C$4,$G47='SPCダッシュボード'!$C$5),COUNTIFS($F$7:$F47,'SPCダッシュボード'!$C$4,$G$7:$G47,'SPCダッシュボード'!$C$5),"")</f>
        <v/>
      </c>
    </row>
    <row r="48">
      <c r="A48" s="64">
        <f>IF(B48="","",ROW()-6)</f>
        <v/>
      </c>
      <c r="B48" s="150" t="n">
        <v>46029</v>
      </c>
      <c r="C48" s="66" t="inlineStr">
        <is>
          <t>サプライチェーンセンター</t>
        </is>
      </c>
      <c r="D48" s="66" t="inlineStr">
        <is>
          <t>倉庫A</t>
        </is>
      </c>
      <c r="E48" s="66" t="inlineStr">
        <is>
          <t>物流・納期サイクル</t>
        </is>
      </c>
      <c r="F48" s="66" t="inlineStr">
        <is>
          <t>倉庫ピッキング</t>
        </is>
      </c>
      <c r="G48" s="66" t="inlineStr">
        <is>
          <t>ピッキングサイクル</t>
        </is>
      </c>
      <c r="H48" s="66" t="inlineStr">
        <is>
          <t>分</t>
        </is>
      </c>
      <c r="I48" s="66" t="inlineStr">
        <is>
          <t>終日</t>
        </is>
      </c>
      <c r="J48" s="66" t="inlineStr">
        <is>
          <t>WH-003</t>
        </is>
      </c>
      <c r="K48" s="66" t="inlineStr">
        <is>
          <t>Y</t>
        </is>
      </c>
      <c r="L48" s="151" t="n">
        <v>18.7</v>
      </c>
      <c r="M48" s="151" t="n">
        <v>16.1</v>
      </c>
      <c r="N48" s="151" t="n">
        <v>16.4</v>
      </c>
      <c r="O48" s="151" t="n"/>
      <c r="P48" s="151" t="n"/>
      <c r="Q48" s="151" t="n"/>
      <c r="R48" s="151" t="n"/>
      <c r="S48" s="151" t="n"/>
      <c r="T48" s="151" t="n"/>
      <c r="U48" s="151" t="n"/>
      <c r="V48" s="152" t="n">
        <v>30</v>
      </c>
      <c r="W48" s="152" t="n">
        <v>10</v>
      </c>
      <c r="X48" s="152" t="n">
        <v>18</v>
      </c>
      <c r="Y48" s="153">
        <f>IF(COUNT(L48:U48)&gt;=2,COUNT(L48:U48),"")</f>
        <v/>
      </c>
      <c r="Z48" s="153">
        <f>IF($Y48="","",AVERAGE(L48:U48))</f>
        <v/>
      </c>
      <c r="AA48" s="153">
        <f>IF($Y48="","",MAX(L48:U48)-MIN(L48:U48))</f>
        <v/>
      </c>
      <c r="AB48" s="153">
        <f>IFERROR(VLOOKUP($Y48,'設定'!$D$4:$H$13,2,FALSE),"")</f>
        <v/>
      </c>
      <c r="AC48" s="153">
        <f>IFERROR(VLOOKUP($Y48,'設定'!$D$4:$H$13,3,FALSE),"")</f>
        <v/>
      </c>
      <c r="AD48" s="153">
        <f>IFERROR(VLOOKUP($Y48,'設定'!$D$4:$H$13,4,FALSE),"")</f>
        <v/>
      </c>
      <c r="AE48" s="153">
        <f>IFERROR(VLOOKUP($Y48,'設定'!$D$4:$H$13,5,FALSE),"")</f>
        <v/>
      </c>
      <c r="AF48" s="153">
        <f>IF($Z48="","",IFERROR(SUMIFS($Z$7:$Z$206,$F$7:$F$206,$F48,$G$7:$G$206,$G48,$K$7:$K$206,"Y")/COUNTIFS($F$7:$F$206,$F48,$G$7:$G$206,$G48,$K$7:$K$206,"Y",$Z$7:$Z$206,"&gt;-1E+99"),""))</f>
        <v/>
      </c>
      <c r="AG48" s="153">
        <f>IF(OR(NOT(ISNUMBER($AF48)),NOT(ISNUMBER($AB48)),NOT(ISNUMBER($AI48))),"",$AF48+$AB48*$AI48)</f>
        <v/>
      </c>
      <c r="AH48" s="153">
        <f>IF(OR(NOT(ISNUMBER($AF48)),NOT(ISNUMBER($AB48)),NOT(ISNUMBER($AI48))),"",$AF48-$AB48*$AI48)</f>
        <v/>
      </c>
      <c r="AI48" s="153">
        <f>IF($AA48="","",IFERROR(SUMIFS($AA$7:$AA$206,$F$7:$F$206,$F48,$G$7:$G$206,$G48,$K$7:$K$206,"Y")/COUNTIFS($F$7:$F$206,$F48,$G$7:$G$206,$G48,$K$7:$K$206,"Y",$AA$7:$AA$206,"&gt;-1E+99"),""))</f>
        <v/>
      </c>
      <c r="AJ48" s="153">
        <f>IF(OR(NOT(ISNUMBER($AI48)),NOT(ISNUMBER($AD48))),"",$AD48*$AI48)</f>
        <v/>
      </c>
      <c r="AK48" s="153">
        <f>IF(OR(NOT(ISNUMBER($AI48)),NOT(ISNUMBER($AC48))),"",$AC48*$AI48)</f>
        <v/>
      </c>
      <c r="AL48" s="153">
        <f>IF(OR(NOT(ISNUMBER($AI48)),NOT(ISNUMBER($AE48))),"",$AI48/$AE48)</f>
        <v/>
      </c>
      <c r="AM48" s="154">
        <f>IF(OR(NOT(ISNUMBER($V48)),NOT(ISNUMBER($W48)),NOT(ISNUMBER($AL48))),"",($V48-$W48)/(6*$AL48))</f>
        <v/>
      </c>
      <c r="AN48" s="154">
        <f>IF(OR(NOT(ISNUMBER($V48)),NOT(ISNUMBER($W48)),NOT(ISNUMBER($AF48)),NOT(ISNUMBER($AL48))),"",MIN(($V48-$AF48)/(3*$AL48),($AF48-$W48)/(3*$AL48)))</f>
        <v/>
      </c>
      <c r="AO48" s="64">
        <f>IF($Z48="","",IF(OR(NOT(ISNUMBER($AG48)),NOT(ISNUMBER($AH48))),"限界未設定",IF(OR($Z48&gt;$AG48,$Z48&lt;$AH48),"管理外","管理内")))</f>
        <v/>
      </c>
      <c r="AP48" s="64">
        <f>IF($AA48="","",IF(OR(NOT(ISNUMBER($AJ48)),NOT(ISNUMBER($AK48))),"限界未設定",IF(OR($AA48&gt;$AJ48,$AA48&lt;$AK48),"管理外","管理内")))</f>
        <v/>
      </c>
      <c r="AQ48" s="64">
        <f>IF($Z48="","",IF(OR($AO48="限界未設定",$AP48="限界未設定"),"限界未設定",IF(OR($AO48="管理外",$AP48="管理外"),"調査必要",IF(AND(ISNUMBER($AN48),$AN48&lt;1.33),"能力不足","管理内"))))</f>
        <v/>
      </c>
      <c r="AR48" s="24" t="n"/>
      <c r="AS48" s="24" t="n"/>
      <c r="AT48" s="24" t="n"/>
      <c r="AU48" s="24" t="n"/>
      <c r="AV48" s="24" t="n"/>
      <c r="AW48" s="49">
        <f>IF(AND($F48='SPCダッシュボード'!$C$4,$G48='SPCダッシュボード'!$C$5),COUNTIFS($F$7:$F48,'SPCダッシュボード'!$C$4,$G$7:$G48,'SPCダッシュボード'!$C$5),"")</f>
        <v/>
      </c>
    </row>
    <row r="49">
      <c r="A49" s="64">
        <f>IF(B49="","",ROW()-6)</f>
        <v/>
      </c>
      <c r="B49" s="150" t="n">
        <v>46030</v>
      </c>
      <c r="C49" s="66" t="inlineStr">
        <is>
          <t>サプライチェーンセンター</t>
        </is>
      </c>
      <c r="D49" s="66" t="inlineStr">
        <is>
          <t>倉庫A</t>
        </is>
      </c>
      <c r="E49" s="66" t="inlineStr">
        <is>
          <t>物流・納期サイクル</t>
        </is>
      </c>
      <c r="F49" s="66" t="inlineStr">
        <is>
          <t>倉庫ピッキング</t>
        </is>
      </c>
      <c r="G49" s="66" t="inlineStr">
        <is>
          <t>ピッキングサイクル</t>
        </is>
      </c>
      <c r="H49" s="66" t="inlineStr">
        <is>
          <t>分</t>
        </is>
      </c>
      <c r="I49" s="66" t="inlineStr">
        <is>
          <t>終日</t>
        </is>
      </c>
      <c r="J49" s="66" t="inlineStr">
        <is>
          <t>WH-004</t>
        </is>
      </c>
      <c r="K49" s="66" t="inlineStr">
        <is>
          <t>Y</t>
        </is>
      </c>
      <c r="L49" s="151" t="n">
        <v>18.7</v>
      </c>
      <c r="M49" s="151" t="n">
        <v>17.4</v>
      </c>
      <c r="N49" s="151" t="n">
        <v>17</v>
      </c>
      <c r="O49" s="151" t="n"/>
      <c r="P49" s="151" t="n"/>
      <c r="Q49" s="151" t="n"/>
      <c r="R49" s="151" t="n"/>
      <c r="S49" s="151" t="n"/>
      <c r="T49" s="151" t="n"/>
      <c r="U49" s="151" t="n"/>
      <c r="V49" s="152" t="n">
        <v>30</v>
      </c>
      <c r="W49" s="152" t="n">
        <v>10</v>
      </c>
      <c r="X49" s="152" t="n">
        <v>18</v>
      </c>
      <c r="Y49" s="153">
        <f>IF(COUNT(L49:U49)&gt;=2,COUNT(L49:U49),"")</f>
        <v/>
      </c>
      <c r="Z49" s="153">
        <f>IF($Y49="","",AVERAGE(L49:U49))</f>
        <v/>
      </c>
      <c r="AA49" s="153">
        <f>IF($Y49="","",MAX(L49:U49)-MIN(L49:U49))</f>
        <v/>
      </c>
      <c r="AB49" s="153">
        <f>IFERROR(VLOOKUP($Y49,'設定'!$D$4:$H$13,2,FALSE),"")</f>
        <v/>
      </c>
      <c r="AC49" s="153">
        <f>IFERROR(VLOOKUP($Y49,'設定'!$D$4:$H$13,3,FALSE),"")</f>
        <v/>
      </c>
      <c r="AD49" s="153">
        <f>IFERROR(VLOOKUP($Y49,'設定'!$D$4:$H$13,4,FALSE),"")</f>
        <v/>
      </c>
      <c r="AE49" s="153">
        <f>IFERROR(VLOOKUP($Y49,'設定'!$D$4:$H$13,5,FALSE),"")</f>
        <v/>
      </c>
      <c r="AF49" s="153">
        <f>IF($Z49="","",IFERROR(SUMIFS($Z$7:$Z$206,$F$7:$F$206,$F49,$G$7:$G$206,$G49,$K$7:$K$206,"Y")/COUNTIFS($F$7:$F$206,$F49,$G$7:$G$206,$G49,$K$7:$K$206,"Y",$Z$7:$Z$206,"&gt;-1E+99"),""))</f>
        <v/>
      </c>
      <c r="AG49" s="153">
        <f>IF(OR(NOT(ISNUMBER($AF49)),NOT(ISNUMBER($AB49)),NOT(ISNUMBER($AI49))),"",$AF49+$AB49*$AI49)</f>
        <v/>
      </c>
      <c r="AH49" s="153">
        <f>IF(OR(NOT(ISNUMBER($AF49)),NOT(ISNUMBER($AB49)),NOT(ISNUMBER($AI49))),"",$AF49-$AB49*$AI49)</f>
        <v/>
      </c>
      <c r="AI49" s="153">
        <f>IF($AA49="","",IFERROR(SUMIFS($AA$7:$AA$206,$F$7:$F$206,$F49,$G$7:$G$206,$G49,$K$7:$K$206,"Y")/COUNTIFS($F$7:$F$206,$F49,$G$7:$G$206,$G49,$K$7:$K$206,"Y",$AA$7:$AA$206,"&gt;-1E+99"),""))</f>
        <v/>
      </c>
      <c r="AJ49" s="153">
        <f>IF(OR(NOT(ISNUMBER($AI49)),NOT(ISNUMBER($AD49))),"",$AD49*$AI49)</f>
        <v/>
      </c>
      <c r="AK49" s="153">
        <f>IF(OR(NOT(ISNUMBER($AI49)),NOT(ISNUMBER($AC49))),"",$AC49*$AI49)</f>
        <v/>
      </c>
      <c r="AL49" s="153">
        <f>IF(OR(NOT(ISNUMBER($AI49)),NOT(ISNUMBER($AE49))),"",$AI49/$AE49)</f>
        <v/>
      </c>
      <c r="AM49" s="154">
        <f>IF(OR(NOT(ISNUMBER($V49)),NOT(ISNUMBER($W49)),NOT(ISNUMBER($AL49))),"",($V49-$W49)/(6*$AL49))</f>
        <v/>
      </c>
      <c r="AN49" s="154">
        <f>IF(OR(NOT(ISNUMBER($V49)),NOT(ISNUMBER($W49)),NOT(ISNUMBER($AF49)),NOT(ISNUMBER($AL49))),"",MIN(($V49-$AF49)/(3*$AL49),($AF49-$W49)/(3*$AL49)))</f>
        <v/>
      </c>
      <c r="AO49" s="64">
        <f>IF($Z49="","",IF(OR(NOT(ISNUMBER($AG49)),NOT(ISNUMBER($AH49))),"限界未設定",IF(OR($Z49&gt;$AG49,$Z49&lt;$AH49),"管理外","管理内")))</f>
        <v/>
      </c>
      <c r="AP49" s="64">
        <f>IF($AA49="","",IF(OR(NOT(ISNUMBER($AJ49)),NOT(ISNUMBER($AK49))),"限界未設定",IF(OR($AA49&gt;$AJ49,$AA49&lt;$AK49),"管理外","管理内")))</f>
        <v/>
      </c>
      <c r="AQ49" s="64">
        <f>IF($Z49="","",IF(OR($AO49="限界未設定",$AP49="限界未設定"),"限界未設定",IF(OR($AO49="管理外",$AP49="管理外"),"調査必要",IF(AND(ISNUMBER($AN49),$AN49&lt;1.33),"能力不足","管理内"))))</f>
        <v/>
      </c>
      <c r="AR49" s="24" t="n"/>
      <c r="AS49" s="24" t="n"/>
      <c r="AT49" s="24" t="n"/>
      <c r="AU49" s="24" t="n"/>
      <c r="AV49" s="24" t="n"/>
      <c r="AW49" s="49">
        <f>IF(AND($F49='SPCダッシュボード'!$C$4,$G49='SPCダッシュボード'!$C$5),COUNTIFS($F$7:$F49,'SPCダッシュボード'!$C$4,$G$7:$G49,'SPCダッシュボード'!$C$5),"")</f>
        <v/>
      </c>
    </row>
    <row r="50">
      <c r="A50" s="64">
        <f>IF(B50="","",ROW()-6)</f>
        <v/>
      </c>
      <c r="B50" s="150" t="n">
        <v>46031</v>
      </c>
      <c r="C50" s="66" t="inlineStr">
        <is>
          <t>サプライチェーンセンター</t>
        </is>
      </c>
      <c r="D50" s="66" t="inlineStr">
        <is>
          <t>倉庫A</t>
        </is>
      </c>
      <c r="E50" s="66" t="inlineStr">
        <is>
          <t>物流・納期サイクル</t>
        </is>
      </c>
      <c r="F50" s="66" t="inlineStr">
        <is>
          <t>倉庫ピッキング</t>
        </is>
      </c>
      <c r="G50" s="66" t="inlineStr">
        <is>
          <t>ピッキングサイクル</t>
        </is>
      </c>
      <c r="H50" s="66" t="inlineStr">
        <is>
          <t>分</t>
        </is>
      </c>
      <c r="I50" s="66" t="inlineStr">
        <is>
          <t>終日</t>
        </is>
      </c>
      <c r="J50" s="66" t="inlineStr">
        <is>
          <t>WH-005</t>
        </is>
      </c>
      <c r="K50" s="66" t="inlineStr">
        <is>
          <t>Y</t>
        </is>
      </c>
      <c r="L50" s="151" t="n">
        <v>18</v>
      </c>
      <c r="M50" s="151" t="n">
        <v>19.1</v>
      </c>
      <c r="N50" s="151" t="n">
        <v>19.1</v>
      </c>
      <c r="O50" s="151" t="n"/>
      <c r="P50" s="151" t="n"/>
      <c r="Q50" s="151" t="n"/>
      <c r="R50" s="151" t="n"/>
      <c r="S50" s="151" t="n"/>
      <c r="T50" s="151" t="n"/>
      <c r="U50" s="151" t="n"/>
      <c r="V50" s="152" t="n">
        <v>30</v>
      </c>
      <c r="W50" s="152" t="n">
        <v>10</v>
      </c>
      <c r="X50" s="152" t="n">
        <v>18</v>
      </c>
      <c r="Y50" s="153">
        <f>IF(COUNT(L50:U50)&gt;=2,COUNT(L50:U50),"")</f>
        <v/>
      </c>
      <c r="Z50" s="153">
        <f>IF($Y50="","",AVERAGE(L50:U50))</f>
        <v/>
      </c>
      <c r="AA50" s="153">
        <f>IF($Y50="","",MAX(L50:U50)-MIN(L50:U50))</f>
        <v/>
      </c>
      <c r="AB50" s="153">
        <f>IFERROR(VLOOKUP($Y50,'設定'!$D$4:$H$13,2,FALSE),"")</f>
        <v/>
      </c>
      <c r="AC50" s="153">
        <f>IFERROR(VLOOKUP($Y50,'設定'!$D$4:$H$13,3,FALSE),"")</f>
        <v/>
      </c>
      <c r="AD50" s="153">
        <f>IFERROR(VLOOKUP($Y50,'設定'!$D$4:$H$13,4,FALSE),"")</f>
        <v/>
      </c>
      <c r="AE50" s="153">
        <f>IFERROR(VLOOKUP($Y50,'設定'!$D$4:$H$13,5,FALSE),"")</f>
        <v/>
      </c>
      <c r="AF50" s="153">
        <f>IF($Z50="","",IFERROR(SUMIFS($Z$7:$Z$206,$F$7:$F$206,$F50,$G$7:$G$206,$G50,$K$7:$K$206,"Y")/COUNTIFS($F$7:$F$206,$F50,$G$7:$G$206,$G50,$K$7:$K$206,"Y",$Z$7:$Z$206,"&gt;-1E+99"),""))</f>
        <v/>
      </c>
      <c r="AG50" s="153">
        <f>IF(OR(NOT(ISNUMBER($AF50)),NOT(ISNUMBER($AB50)),NOT(ISNUMBER($AI50))),"",$AF50+$AB50*$AI50)</f>
        <v/>
      </c>
      <c r="AH50" s="153">
        <f>IF(OR(NOT(ISNUMBER($AF50)),NOT(ISNUMBER($AB50)),NOT(ISNUMBER($AI50))),"",$AF50-$AB50*$AI50)</f>
        <v/>
      </c>
      <c r="AI50" s="153">
        <f>IF($AA50="","",IFERROR(SUMIFS($AA$7:$AA$206,$F$7:$F$206,$F50,$G$7:$G$206,$G50,$K$7:$K$206,"Y")/COUNTIFS($F$7:$F$206,$F50,$G$7:$G$206,$G50,$K$7:$K$206,"Y",$AA$7:$AA$206,"&gt;-1E+99"),""))</f>
        <v/>
      </c>
      <c r="AJ50" s="153">
        <f>IF(OR(NOT(ISNUMBER($AI50)),NOT(ISNUMBER($AD50))),"",$AD50*$AI50)</f>
        <v/>
      </c>
      <c r="AK50" s="153">
        <f>IF(OR(NOT(ISNUMBER($AI50)),NOT(ISNUMBER($AC50))),"",$AC50*$AI50)</f>
        <v/>
      </c>
      <c r="AL50" s="153">
        <f>IF(OR(NOT(ISNUMBER($AI50)),NOT(ISNUMBER($AE50))),"",$AI50/$AE50)</f>
        <v/>
      </c>
      <c r="AM50" s="154">
        <f>IF(OR(NOT(ISNUMBER($V50)),NOT(ISNUMBER($W50)),NOT(ISNUMBER($AL50))),"",($V50-$W50)/(6*$AL50))</f>
        <v/>
      </c>
      <c r="AN50" s="154">
        <f>IF(OR(NOT(ISNUMBER($V50)),NOT(ISNUMBER($W50)),NOT(ISNUMBER($AF50)),NOT(ISNUMBER($AL50))),"",MIN(($V50-$AF50)/(3*$AL50),($AF50-$W50)/(3*$AL50)))</f>
        <v/>
      </c>
      <c r="AO50" s="64">
        <f>IF($Z50="","",IF(OR(NOT(ISNUMBER($AG50)),NOT(ISNUMBER($AH50))),"限界未設定",IF(OR($Z50&gt;$AG50,$Z50&lt;$AH50),"管理外","管理内")))</f>
        <v/>
      </c>
      <c r="AP50" s="64">
        <f>IF($AA50="","",IF(OR(NOT(ISNUMBER($AJ50)),NOT(ISNUMBER($AK50))),"限界未設定",IF(OR($AA50&gt;$AJ50,$AA50&lt;$AK50),"管理外","管理内")))</f>
        <v/>
      </c>
      <c r="AQ50" s="64">
        <f>IF($Z50="","",IF(OR($AO50="限界未設定",$AP50="限界未設定"),"限界未設定",IF(OR($AO50="管理外",$AP50="管理外"),"調査必要",IF(AND(ISNUMBER($AN50),$AN50&lt;1.33),"能力不足","管理内"))))</f>
        <v/>
      </c>
      <c r="AR50" s="24" t="n"/>
      <c r="AS50" s="24" t="n"/>
      <c r="AT50" s="24" t="n"/>
      <c r="AU50" s="24" t="n"/>
      <c r="AV50" s="24" t="n"/>
      <c r="AW50" s="49">
        <f>IF(AND($F50='SPCダッシュボード'!$C$4,$G50='SPCダッシュボード'!$C$5),COUNTIFS($F$7:$F50,'SPCダッシュボード'!$C$4,$G$7:$G50,'SPCダッシュボード'!$C$5),"")</f>
        <v/>
      </c>
    </row>
    <row r="51">
      <c r="A51" s="64">
        <f>IF(B51="","",ROW()-6)</f>
        <v/>
      </c>
      <c r="B51" s="150" t="n">
        <v>46032</v>
      </c>
      <c r="C51" s="66" t="inlineStr">
        <is>
          <t>サプライチェーンセンター</t>
        </is>
      </c>
      <c r="D51" s="66" t="inlineStr">
        <is>
          <t>倉庫A</t>
        </is>
      </c>
      <c r="E51" s="66" t="inlineStr">
        <is>
          <t>物流・納期サイクル</t>
        </is>
      </c>
      <c r="F51" s="66" t="inlineStr">
        <is>
          <t>倉庫ピッキング</t>
        </is>
      </c>
      <c r="G51" s="66" t="inlineStr">
        <is>
          <t>ピッキングサイクル</t>
        </is>
      </c>
      <c r="H51" s="66" t="inlineStr">
        <is>
          <t>分</t>
        </is>
      </c>
      <c r="I51" s="66" t="inlineStr">
        <is>
          <t>終日</t>
        </is>
      </c>
      <c r="J51" s="66" t="inlineStr">
        <is>
          <t>WH-006</t>
        </is>
      </c>
      <c r="K51" s="66" t="inlineStr">
        <is>
          <t>Y</t>
        </is>
      </c>
      <c r="L51" s="151" t="n">
        <v>18.1</v>
      </c>
      <c r="M51" s="151" t="n">
        <v>17.9</v>
      </c>
      <c r="N51" s="151" t="n">
        <v>19.1</v>
      </c>
      <c r="O51" s="151" t="n"/>
      <c r="P51" s="151" t="n"/>
      <c r="Q51" s="151" t="n"/>
      <c r="R51" s="151" t="n"/>
      <c r="S51" s="151" t="n"/>
      <c r="T51" s="151" t="n"/>
      <c r="U51" s="151" t="n"/>
      <c r="V51" s="152" t="n">
        <v>30</v>
      </c>
      <c r="W51" s="152" t="n">
        <v>10</v>
      </c>
      <c r="X51" s="152" t="n">
        <v>18</v>
      </c>
      <c r="Y51" s="153">
        <f>IF(COUNT(L51:U51)&gt;=2,COUNT(L51:U51),"")</f>
        <v/>
      </c>
      <c r="Z51" s="153">
        <f>IF($Y51="","",AVERAGE(L51:U51))</f>
        <v/>
      </c>
      <c r="AA51" s="153">
        <f>IF($Y51="","",MAX(L51:U51)-MIN(L51:U51))</f>
        <v/>
      </c>
      <c r="AB51" s="153">
        <f>IFERROR(VLOOKUP($Y51,'設定'!$D$4:$H$13,2,FALSE),"")</f>
        <v/>
      </c>
      <c r="AC51" s="153">
        <f>IFERROR(VLOOKUP($Y51,'設定'!$D$4:$H$13,3,FALSE),"")</f>
        <v/>
      </c>
      <c r="AD51" s="153">
        <f>IFERROR(VLOOKUP($Y51,'設定'!$D$4:$H$13,4,FALSE),"")</f>
        <v/>
      </c>
      <c r="AE51" s="153">
        <f>IFERROR(VLOOKUP($Y51,'設定'!$D$4:$H$13,5,FALSE),"")</f>
        <v/>
      </c>
      <c r="AF51" s="153">
        <f>IF($Z51="","",IFERROR(SUMIFS($Z$7:$Z$206,$F$7:$F$206,$F51,$G$7:$G$206,$G51,$K$7:$K$206,"Y")/COUNTIFS($F$7:$F$206,$F51,$G$7:$G$206,$G51,$K$7:$K$206,"Y",$Z$7:$Z$206,"&gt;-1E+99"),""))</f>
        <v/>
      </c>
      <c r="AG51" s="153">
        <f>IF(OR(NOT(ISNUMBER($AF51)),NOT(ISNUMBER($AB51)),NOT(ISNUMBER($AI51))),"",$AF51+$AB51*$AI51)</f>
        <v/>
      </c>
      <c r="AH51" s="153">
        <f>IF(OR(NOT(ISNUMBER($AF51)),NOT(ISNUMBER($AB51)),NOT(ISNUMBER($AI51))),"",$AF51-$AB51*$AI51)</f>
        <v/>
      </c>
      <c r="AI51" s="153">
        <f>IF($AA51="","",IFERROR(SUMIFS($AA$7:$AA$206,$F$7:$F$206,$F51,$G$7:$G$206,$G51,$K$7:$K$206,"Y")/COUNTIFS($F$7:$F$206,$F51,$G$7:$G$206,$G51,$K$7:$K$206,"Y",$AA$7:$AA$206,"&gt;-1E+99"),""))</f>
        <v/>
      </c>
      <c r="AJ51" s="153">
        <f>IF(OR(NOT(ISNUMBER($AI51)),NOT(ISNUMBER($AD51))),"",$AD51*$AI51)</f>
        <v/>
      </c>
      <c r="AK51" s="153">
        <f>IF(OR(NOT(ISNUMBER($AI51)),NOT(ISNUMBER($AC51))),"",$AC51*$AI51)</f>
        <v/>
      </c>
      <c r="AL51" s="153">
        <f>IF(OR(NOT(ISNUMBER($AI51)),NOT(ISNUMBER($AE51))),"",$AI51/$AE51)</f>
        <v/>
      </c>
      <c r="AM51" s="154">
        <f>IF(OR(NOT(ISNUMBER($V51)),NOT(ISNUMBER($W51)),NOT(ISNUMBER($AL51))),"",($V51-$W51)/(6*$AL51))</f>
        <v/>
      </c>
      <c r="AN51" s="154">
        <f>IF(OR(NOT(ISNUMBER($V51)),NOT(ISNUMBER($W51)),NOT(ISNUMBER($AF51)),NOT(ISNUMBER($AL51))),"",MIN(($V51-$AF51)/(3*$AL51),($AF51-$W51)/(3*$AL51)))</f>
        <v/>
      </c>
      <c r="AO51" s="64">
        <f>IF($Z51="","",IF(OR(NOT(ISNUMBER($AG51)),NOT(ISNUMBER($AH51))),"限界未設定",IF(OR($Z51&gt;$AG51,$Z51&lt;$AH51),"管理外","管理内")))</f>
        <v/>
      </c>
      <c r="AP51" s="64">
        <f>IF($AA51="","",IF(OR(NOT(ISNUMBER($AJ51)),NOT(ISNUMBER($AK51))),"限界未設定",IF(OR($AA51&gt;$AJ51,$AA51&lt;$AK51),"管理外","管理内")))</f>
        <v/>
      </c>
      <c r="AQ51" s="64">
        <f>IF($Z51="","",IF(OR($AO51="限界未設定",$AP51="限界未設定"),"限界未設定",IF(OR($AO51="管理外",$AP51="管理外"),"調査必要",IF(AND(ISNUMBER($AN51),$AN51&lt;1.33),"能力不足","管理内"))))</f>
        <v/>
      </c>
      <c r="AR51" s="24" t="n"/>
      <c r="AS51" s="24" t="n"/>
      <c r="AT51" s="24" t="n"/>
      <c r="AU51" s="24" t="n"/>
      <c r="AV51" s="24" t="n"/>
      <c r="AW51" s="49">
        <f>IF(AND($F51='SPCダッシュボード'!$C$4,$G51='SPCダッシュボード'!$C$5),COUNTIFS($F$7:$F51,'SPCダッシュボード'!$C$4,$G$7:$G51,'SPCダッシュボード'!$C$5),"")</f>
        <v/>
      </c>
    </row>
    <row r="52">
      <c r="A52" s="64">
        <f>IF(B52="","",ROW()-6)</f>
        <v/>
      </c>
      <c r="B52" s="150" t="n">
        <v>46033</v>
      </c>
      <c r="C52" s="66" t="inlineStr">
        <is>
          <t>サプライチェーンセンター</t>
        </is>
      </c>
      <c r="D52" s="66" t="inlineStr">
        <is>
          <t>倉庫A</t>
        </is>
      </c>
      <c r="E52" s="66" t="inlineStr">
        <is>
          <t>物流・納期サイクル</t>
        </is>
      </c>
      <c r="F52" s="66" t="inlineStr">
        <is>
          <t>倉庫ピッキング</t>
        </is>
      </c>
      <c r="G52" s="66" t="inlineStr">
        <is>
          <t>ピッキングサイクル</t>
        </is>
      </c>
      <c r="H52" s="66" t="inlineStr">
        <is>
          <t>分</t>
        </is>
      </c>
      <c r="I52" s="66" t="inlineStr">
        <is>
          <t>終日</t>
        </is>
      </c>
      <c r="J52" s="66" t="inlineStr">
        <is>
          <t>WH-007</t>
        </is>
      </c>
      <c r="K52" s="66" t="inlineStr">
        <is>
          <t>Y</t>
        </is>
      </c>
      <c r="L52" s="151" t="n">
        <v>18.1</v>
      </c>
      <c r="M52" s="151" t="n">
        <v>16.6</v>
      </c>
      <c r="N52" s="151" t="n">
        <v>17.1</v>
      </c>
      <c r="O52" s="151" t="n"/>
      <c r="P52" s="151" t="n"/>
      <c r="Q52" s="151" t="n"/>
      <c r="R52" s="151" t="n"/>
      <c r="S52" s="151" t="n"/>
      <c r="T52" s="151" t="n"/>
      <c r="U52" s="151" t="n"/>
      <c r="V52" s="152" t="n">
        <v>30</v>
      </c>
      <c r="W52" s="152" t="n">
        <v>10</v>
      </c>
      <c r="X52" s="152" t="n">
        <v>18</v>
      </c>
      <c r="Y52" s="153">
        <f>IF(COUNT(L52:U52)&gt;=2,COUNT(L52:U52),"")</f>
        <v/>
      </c>
      <c r="Z52" s="153">
        <f>IF($Y52="","",AVERAGE(L52:U52))</f>
        <v/>
      </c>
      <c r="AA52" s="153">
        <f>IF($Y52="","",MAX(L52:U52)-MIN(L52:U52))</f>
        <v/>
      </c>
      <c r="AB52" s="153">
        <f>IFERROR(VLOOKUP($Y52,'設定'!$D$4:$H$13,2,FALSE),"")</f>
        <v/>
      </c>
      <c r="AC52" s="153">
        <f>IFERROR(VLOOKUP($Y52,'設定'!$D$4:$H$13,3,FALSE),"")</f>
        <v/>
      </c>
      <c r="AD52" s="153">
        <f>IFERROR(VLOOKUP($Y52,'設定'!$D$4:$H$13,4,FALSE),"")</f>
        <v/>
      </c>
      <c r="AE52" s="153">
        <f>IFERROR(VLOOKUP($Y52,'設定'!$D$4:$H$13,5,FALSE),"")</f>
        <v/>
      </c>
      <c r="AF52" s="153">
        <f>IF($Z52="","",IFERROR(SUMIFS($Z$7:$Z$206,$F$7:$F$206,$F52,$G$7:$G$206,$G52,$K$7:$K$206,"Y")/COUNTIFS($F$7:$F$206,$F52,$G$7:$G$206,$G52,$K$7:$K$206,"Y",$Z$7:$Z$206,"&gt;-1E+99"),""))</f>
        <v/>
      </c>
      <c r="AG52" s="153">
        <f>IF(OR(NOT(ISNUMBER($AF52)),NOT(ISNUMBER($AB52)),NOT(ISNUMBER($AI52))),"",$AF52+$AB52*$AI52)</f>
        <v/>
      </c>
      <c r="AH52" s="153">
        <f>IF(OR(NOT(ISNUMBER($AF52)),NOT(ISNUMBER($AB52)),NOT(ISNUMBER($AI52))),"",$AF52-$AB52*$AI52)</f>
        <v/>
      </c>
      <c r="AI52" s="153">
        <f>IF($AA52="","",IFERROR(SUMIFS($AA$7:$AA$206,$F$7:$F$206,$F52,$G$7:$G$206,$G52,$K$7:$K$206,"Y")/COUNTIFS($F$7:$F$206,$F52,$G$7:$G$206,$G52,$K$7:$K$206,"Y",$AA$7:$AA$206,"&gt;-1E+99"),""))</f>
        <v/>
      </c>
      <c r="AJ52" s="153">
        <f>IF(OR(NOT(ISNUMBER($AI52)),NOT(ISNUMBER($AD52))),"",$AD52*$AI52)</f>
        <v/>
      </c>
      <c r="AK52" s="153">
        <f>IF(OR(NOT(ISNUMBER($AI52)),NOT(ISNUMBER($AC52))),"",$AC52*$AI52)</f>
        <v/>
      </c>
      <c r="AL52" s="153">
        <f>IF(OR(NOT(ISNUMBER($AI52)),NOT(ISNUMBER($AE52))),"",$AI52/$AE52)</f>
        <v/>
      </c>
      <c r="AM52" s="154">
        <f>IF(OR(NOT(ISNUMBER($V52)),NOT(ISNUMBER($W52)),NOT(ISNUMBER($AL52))),"",($V52-$W52)/(6*$AL52))</f>
        <v/>
      </c>
      <c r="AN52" s="154">
        <f>IF(OR(NOT(ISNUMBER($V52)),NOT(ISNUMBER($W52)),NOT(ISNUMBER($AF52)),NOT(ISNUMBER($AL52))),"",MIN(($V52-$AF52)/(3*$AL52),($AF52-$W52)/(3*$AL52)))</f>
        <v/>
      </c>
      <c r="AO52" s="64">
        <f>IF($Z52="","",IF(OR(NOT(ISNUMBER($AG52)),NOT(ISNUMBER($AH52))),"限界未設定",IF(OR($Z52&gt;$AG52,$Z52&lt;$AH52),"管理外","管理内")))</f>
        <v/>
      </c>
      <c r="AP52" s="64">
        <f>IF($AA52="","",IF(OR(NOT(ISNUMBER($AJ52)),NOT(ISNUMBER($AK52))),"限界未設定",IF(OR($AA52&gt;$AJ52,$AA52&lt;$AK52),"管理外","管理内")))</f>
        <v/>
      </c>
      <c r="AQ52" s="64">
        <f>IF($Z52="","",IF(OR($AO52="限界未設定",$AP52="限界未設定"),"限界未設定",IF(OR($AO52="管理外",$AP52="管理外"),"調査必要",IF(AND(ISNUMBER($AN52),$AN52&lt;1.33),"能力不足","管理内"))))</f>
        <v/>
      </c>
      <c r="AR52" s="24" t="n"/>
      <c r="AS52" s="24" t="n"/>
      <c r="AT52" s="24" t="n"/>
      <c r="AU52" s="24" t="n"/>
      <c r="AV52" s="24" t="n"/>
      <c r="AW52" s="49">
        <f>IF(AND($F52='SPCダッシュボード'!$C$4,$G52='SPCダッシュボード'!$C$5),COUNTIFS($F$7:$F52,'SPCダッシュボード'!$C$4,$G$7:$G52,'SPCダッシュボード'!$C$5),"")</f>
        <v/>
      </c>
    </row>
    <row r="53">
      <c r="A53" s="64">
        <f>IF(B53="","",ROW()-6)</f>
        <v/>
      </c>
      <c r="B53" s="150" t="n">
        <v>46034</v>
      </c>
      <c r="C53" s="66" t="inlineStr">
        <is>
          <t>サプライチェーンセンター</t>
        </is>
      </c>
      <c r="D53" s="66" t="inlineStr">
        <is>
          <t>倉庫A</t>
        </is>
      </c>
      <c r="E53" s="66" t="inlineStr">
        <is>
          <t>物流・納期サイクル</t>
        </is>
      </c>
      <c r="F53" s="66" t="inlineStr">
        <is>
          <t>倉庫ピッキング</t>
        </is>
      </c>
      <c r="G53" s="66" t="inlineStr">
        <is>
          <t>ピッキングサイクル</t>
        </is>
      </c>
      <c r="H53" s="66" t="inlineStr">
        <is>
          <t>分</t>
        </is>
      </c>
      <c r="I53" s="66" t="inlineStr">
        <is>
          <t>終日</t>
        </is>
      </c>
      <c r="J53" s="66" t="inlineStr">
        <is>
          <t>WH-008</t>
        </is>
      </c>
      <c r="K53" s="66" t="inlineStr">
        <is>
          <t>Y</t>
        </is>
      </c>
      <c r="L53" s="151" t="n">
        <v>17.7</v>
      </c>
      <c r="M53" s="151" t="n">
        <v>17.8</v>
      </c>
      <c r="N53" s="151" t="n">
        <v>19.1</v>
      </c>
      <c r="O53" s="151" t="n"/>
      <c r="P53" s="151" t="n"/>
      <c r="Q53" s="151" t="n"/>
      <c r="R53" s="151" t="n"/>
      <c r="S53" s="151" t="n"/>
      <c r="T53" s="151" t="n"/>
      <c r="U53" s="151" t="n"/>
      <c r="V53" s="152" t="n">
        <v>30</v>
      </c>
      <c r="W53" s="152" t="n">
        <v>10</v>
      </c>
      <c r="X53" s="152" t="n">
        <v>18</v>
      </c>
      <c r="Y53" s="153">
        <f>IF(COUNT(L53:U53)&gt;=2,COUNT(L53:U53),"")</f>
        <v/>
      </c>
      <c r="Z53" s="153">
        <f>IF($Y53="","",AVERAGE(L53:U53))</f>
        <v/>
      </c>
      <c r="AA53" s="153">
        <f>IF($Y53="","",MAX(L53:U53)-MIN(L53:U53))</f>
        <v/>
      </c>
      <c r="AB53" s="153">
        <f>IFERROR(VLOOKUP($Y53,'設定'!$D$4:$H$13,2,FALSE),"")</f>
        <v/>
      </c>
      <c r="AC53" s="153">
        <f>IFERROR(VLOOKUP($Y53,'設定'!$D$4:$H$13,3,FALSE),"")</f>
        <v/>
      </c>
      <c r="AD53" s="153">
        <f>IFERROR(VLOOKUP($Y53,'設定'!$D$4:$H$13,4,FALSE),"")</f>
        <v/>
      </c>
      <c r="AE53" s="153">
        <f>IFERROR(VLOOKUP($Y53,'設定'!$D$4:$H$13,5,FALSE),"")</f>
        <v/>
      </c>
      <c r="AF53" s="153">
        <f>IF($Z53="","",IFERROR(SUMIFS($Z$7:$Z$206,$F$7:$F$206,$F53,$G$7:$G$206,$G53,$K$7:$K$206,"Y")/COUNTIFS($F$7:$F$206,$F53,$G$7:$G$206,$G53,$K$7:$K$206,"Y",$Z$7:$Z$206,"&gt;-1E+99"),""))</f>
        <v/>
      </c>
      <c r="AG53" s="153">
        <f>IF(OR(NOT(ISNUMBER($AF53)),NOT(ISNUMBER($AB53)),NOT(ISNUMBER($AI53))),"",$AF53+$AB53*$AI53)</f>
        <v/>
      </c>
      <c r="AH53" s="153">
        <f>IF(OR(NOT(ISNUMBER($AF53)),NOT(ISNUMBER($AB53)),NOT(ISNUMBER($AI53))),"",$AF53-$AB53*$AI53)</f>
        <v/>
      </c>
      <c r="AI53" s="153">
        <f>IF($AA53="","",IFERROR(SUMIFS($AA$7:$AA$206,$F$7:$F$206,$F53,$G$7:$G$206,$G53,$K$7:$K$206,"Y")/COUNTIFS($F$7:$F$206,$F53,$G$7:$G$206,$G53,$K$7:$K$206,"Y",$AA$7:$AA$206,"&gt;-1E+99"),""))</f>
        <v/>
      </c>
      <c r="AJ53" s="153">
        <f>IF(OR(NOT(ISNUMBER($AI53)),NOT(ISNUMBER($AD53))),"",$AD53*$AI53)</f>
        <v/>
      </c>
      <c r="AK53" s="153">
        <f>IF(OR(NOT(ISNUMBER($AI53)),NOT(ISNUMBER($AC53))),"",$AC53*$AI53)</f>
        <v/>
      </c>
      <c r="AL53" s="153">
        <f>IF(OR(NOT(ISNUMBER($AI53)),NOT(ISNUMBER($AE53))),"",$AI53/$AE53)</f>
        <v/>
      </c>
      <c r="AM53" s="154">
        <f>IF(OR(NOT(ISNUMBER($V53)),NOT(ISNUMBER($W53)),NOT(ISNUMBER($AL53))),"",($V53-$W53)/(6*$AL53))</f>
        <v/>
      </c>
      <c r="AN53" s="154">
        <f>IF(OR(NOT(ISNUMBER($V53)),NOT(ISNUMBER($W53)),NOT(ISNUMBER($AF53)),NOT(ISNUMBER($AL53))),"",MIN(($V53-$AF53)/(3*$AL53),($AF53-$W53)/(3*$AL53)))</f>
        <v/>
      </c>
      <c r="AO53" s="64">
        <f>IF($Z53="","",IF(OR(NOT(ISNUMBER($AG53)),NOT(ISNUMBER($AH53))),"限界未設定",IF(OR($Z53&gt;$AG53,$Z53&lt;$AH53),"管理外","管理内")))</f>
        <v/>
      </c>
      <c r="AP53" s="64">
        <f>IF($AA53="","",IF(OR(NOT(ISNUMBER($AJ53)),NOT(ISNUMBER($AK53))),"限界未設定",IF(OR($AA53&gt;$AJ53,$AA53&lt;$AK53),"管理外","管理内")))</f>
        <v/>
      </c>
      <c r="AQ53" s="64">
        <f>IF($Z53="","",IF(OR($AO53="限界未設定",$AP53="限界未設定"),"限界未設定",IF(OR($AO53="管理外",$AP53="管理外"),"調査必要",IF(AND(ISNUMBER($AN53),$AN53&lt;1.33),"能力不足","管理内"))))</f>
        <v/>
      </c>
      <c r="AR53" s="24" t="n"/>
      <c r="AS53" s="24" t="n"/>
      <c r="AT53" s="24" t="n"/>
      <c r="AU53" s="24" t="n"/>
      <c r="AV53" s="24" t="n"/>
      <c r="AW53" s="49">
        <f>IF(AND($F53='SPCダッシュボード'!$C$4,$G53='SPCダッシュボード'!$C$5),COUNTIFS($F$7:$F53,'SPCダッシュボード'!$C$4,$G$7:$G53,'SPCダッシュボード'!$C$5),"")</f>
        <v/>
      </c>
    </row>
    <row r="54">
      <c r="A54" s="64">
        <f>IF(B54="","",ROW()-6)</f>
        <v/>
      </c>
      <c r="B54" s="150" t="n">
        <v>46035</v>
      </c>
      <c r="C54" s="66" t="inlineStr">
        <is>
          <t>サプライチェーンセンター</t>
        </is>
      </c>
      <c r="D54" s="66" t="inlineStr">
        <is>
          <t>倉庫A</t>
        </is>
      </c>
      <c r="E54" s="66" t="inlineStr">
        <is>
          <t>物流・納期サイクル</t>
        </is>
      </c>
      <c r="F54" s="66" t="inlineStr">
        <is>
          <t>倉庫ピッキング</t>
        </is>
      </c>
      <c r="G54" s="66" t="inlineStr">
        <is>
          <t>ピッキングサイクル</t>
        </is>
      </c>
      <c r="H54" s="66" t="inlineStr">
        <is>
          <t>分</t>
        </is>
      </c>
      <c r="I54" s="66" t="inlineStr">
        <is>
          <t>終日</t>
        </is>
      </c>
      <c r="J54" s="66" t="inlineStr">
        <is>
          <t>WH-009</t>
        </is>
      </c>
      <c r="K54" s="66" t="inlineStr">
        <is>
          <t>Y</t>
        </is>
      </c>
      <c r="L54" s="151" t="n">
        <v>17</v>
      </c>
      <c r="M54" s="151" t="n">
        <v>18.6</v>
      </c>
      <c r="N54" s="151" t="n">
        <v>18.6</v>
      </c>
      <c r="O54" s="151" t="n"/>
      <c r="P54" s="151" t="n"/>
      <c r="Q54" s="151" t="n"/>
      <c r="R54" s="151" t="n"/>
      <c r="S54" s="151" t="n"/>
      <c r="T54" s="151" t="n"/>
      <c r="U54" s="151" t="n"/>
      <c r="V54" s="152" t="n">
        <v>30</v>
      </c>
      <c r="W54" s="152" t="n">
        <v>10</v>
      </c>
      <c r="X54" s="152" t="n">
        <v>18</v>
      </c>
      <c r="Y54" s="153">
        <f>IF(COUNT(L54:U54)&gt;=2,COUNT(L54:U54),"")</f>
        <v/>
      </c>
      <c r="Z54" s="153">
        <f>IF($Y54="","",AVERAGE(L54:U54))</f>
        <v/>
      </c>
      <c r="AA54" s="153">
        <f>IF($Y54="","",MAX(L54:U54)-MIN(L54:U54))</f>
        <v/>
      </c>
      <c r="AB54" s="153">
        <f>IFERROR(VLOOKUP($Y54,'設定'!$D$4:$H$13,2,FALSE),"")</f>
        <v/>
      </c>
      <c r="AC54" s="153">
        <f>IFERROR(VLOOKUP($Y54,'設定'!$D$4:$H$13,3,FALSE),"")</f>
        <v/>
      </c>
      <c r="AD54" s="153">
        <f>IFERROR(VLOOKUP($Y54,'設定'!$D$4:$H$13,4,FALSE),"")</f>
        <v/>
      </c>
      <c r="AE54" s="153">
        <f>IFERROR(VLOOKUP($Y54,'設定'!$D$4:$H$13,5,FALSE),"")</f>
        <v/>
      </c>
      <c r="AF54" s="153">
        <f>IF($Z54="","",IFERROR(SUMIFS($Z$7:$Z$206,$F$7:$F$206,$F54,$G$7:$G$206,$G54,$K$7:$K$206,"Y")/COUNTIFS($F$7:$F$206,$F54,$G$7:$G$206,$G54,$K$7:$K$206,"Y",$Z$7:$Z$206,"&gt;-1E+99"),""))</f>
        <v/>
      </c>
      <c r="AG54" s="153">
        <f>IF(OR(NOT(ISNUMBER($AF54)),NOT(ISNUMBER($AB54)),NOT(ISNUMBER($AI54))),"",$AF54+$AB54*$AI54)</f>
        <v/>
      </c>
      <c r="AH54" s="153">
        <f>IF(OR(NOT(ISNUMBER($AF54)),NOT(ISNUMBER($AB54)),NOT(ISNUMBER($AI54))),"",$AF54-$AB54*$AI54)</f>
        <v/>
      </c>
      <c r="AI54" s="153">
        <f>IF($AA54="","",IFERROR(SUMIFS($AA$7:$AA$206,$F$7:$F$206,$F54,$G$7:$G$206,$G54,$K$7:$K$206,"Y")/COUNTIFS($F$7:$F$206,$F54,$G$7:$G$206,$G54,$K$7:$K$206,"Y",$AA$7:$AA$206,"&gt;-1E+99"),""))</f>
        <v/>
      </c>
      <c r="AJ54" s="153">
        <f>IF(OR(NOT(ISNUMBER($AI54)),NOT(ISNUMBER($AD54))),"",$AD54*$AI54)</f>
        <v/>
      </c>
      <c r="AK54" s="153">
        <f>IF(OR(NOT(ISNUMBER($AI54)),NOT(ISNUMBER($AC54))),"",$AC54*$AI54)</f>
        <v/>
      </c>
      <c r="AL54" s="153">
        <f>IF(OR(NOT(ISNUMBER($AI54)),NOT(ISNUMBER($AE54))),"",$AI54/$AE54)</f>
        <v/>
      </c>
      <c r="AM54" s="154">
        <f>IF(OR(NOT(ISNUMBER($V54)),NOT(ISNUMBER($W54)),NOT(ISNUMBER($AL54))),"",($V54-$W54)/(6*$AL54))</f>
        <v/>
      </c>
      <c r="AN54" s="154">
        <f>IF(OR(NOT(ISNUMBER($V54)),NOT(ISNUMBER($W54)),NOT(ISNUMBER($AF54)),NOT(ISNUMBER($AL54))),"",MIN(($V54-$AF54)/(3*$AL54),($AF54-$W54)/(3*$AL54)))</f>
        <v/>
      </c>
      <c r="AO54" s="64">
        <f>IF($Z54="","",IF(OR(NOT(ISNUMBER($AG54)),NOT(ISNUMBER($AH54))),"限界未設定",IF(OR($Z54&gt;$AG54,$Z54&lt;$AH54),"管理外","管理内")))</f>
        <v/>
      </c>
      <c r="AP54" s="64">
        <f>IF($AA54="","",IF(OR(NOT(ISNUMBER($AJ54)),NOT(ISNUMBER($AK54))),"限界未設定",IF(OR($AA54&gt;$AJ54,$AA54&lt;$AK54),"管理外","管理内")))</f>
        <v/>
      </c>
      <c r="AQ54" s="64">
        <f>IF($Z54="","",IF(OR($AO54="限界未設定",$AP54="限界未設定"),"限界未設定",IF(OR($AO54="管理外",$AP54="管理外"),"調査必要",IF(AND(ISNUMBER($AN54),$AN54&lt;1.33),"能力不足","管理内"))))</f>
        <v/>
      </c>
      <c r="AR54" s="24" t="n"/>
      <c r="AS54" s="24" t="n"/>
      <c r="AT54" s="24" t="n"/>
      <c r="AU54" s="24" t="n"/>
      <c r="AV54" s="24" t="n"/>
      <c r="AW54" s="49">
        <f>IF(AND($F54='SPCダッシュボード'!$C$4,$G54='SPCダッシュボード'!$C$5),COUNTIFS($F$7:$F54,'SPCダッシュボード'!$C$4,$G$7:$G54,'SPCダッシュボード'!$C$5),"")</f>
        <v/>
      </c>
    </row>
    <row r="55">
      <c r="A55" s="64">
        <f>IF(B55="","",ROW()-6)</f>
        <v/>
      </c>
      <c r="B55" s="150" t="n">
        <v>46036</v>
      </c>
      <c r="C55" s="66" t="inlineStr">
        <is>
          <t>サプライチェーンセンター</t>
        </is>
      </c>
      <c r="D55" s="66" t="inlineStr">
        <is>
          <t>倉庫A</t>
        </is>
      </c>
      <c r="E55" s="66" t="inlineStr">
        <is>
          <t>物流・納期サイクル</t>
        </is>
      </c>
      <c r="F55" s="66" t="inlineStr">
        <is>
          <t>倉庫ピッキング</t>
        </is>
      </c>
      <c r="G55" s="66" t="inlineStr">
        <is>
          <t>ピッキングサイクル</t>
        </is>
      </c>
      <c r="H55" s="66" t="inlineStr">
        <is>
          <t>分</t>
        </is>
      </c>
      <c r="I55" s="66" t="inlineStr">
        <is>
          <t>終日</t>
        </is>
      </c>
      <c r="J55" s="66" t="inlineStr">
        <is>
          <t>WH-010</t>
        </is>
      </c>
      <c r="K55" s="66" t="inlineStr">
        <is>
          <t>Y</t>
        </is>
      </c>
      <c r="L55" s="151" t="n">
        <v>16.3</v>
      </c>
      <c r="M55" s="151" t="n">
        <v>16.4</v>
      </c>
      <c r="N55" s="151" t="n">
        <v>18.4</v>
      </c>
      <c r="O55" s="151" t="n"/>
      <c r="P55" s="151" t="n"/>
      <c r="Q55" s="151" t="n"/>
      <c r="R55" s="151" t="n"/>
      <c r="S55" s="151" t="n"/>
      <c r="T55" s="151" t="n"/>
      <c r="U55" s="151" t="n"/>
      <c r="V55" s="152" t="n">
        <v>30</v>
      </c>
      <c r="W55" s="152" t="n">
        <v>10</v>
      </c>
      <c r="X55" s="152" t="n">
        <v>18</v>
      </c>
      <c r="Y55" s="153">
        <f>IF(COUNT(L55:U55)&gt;=2,COUNT(L55:U55),"")</f>
        <v/>
      </c>
      <c r="Z55" s="153">
        <f>IF($Y55="","",AVERAGE(L55:U55))</f>
        <v/>
      </c>
      <c r="AA55" s="153">
        <f>IF($Y55="","",MAX(L55:U55)-MIN(L55:U55))</f>
        <v/>
      </c>
      <c r="AB55" s="153">
        <f>IFERROR(VLOOKUP($Y55,'設定'!$D$4:$H$13,2,FALSE),"")</f>
        <v/>
      </c>
      <c r="AC55" s="153">
        <f>IFERROR(VLOOKUP($Y55,'設定'!$D$4:$H$13,3,FALSE),"")</f>
        <v/>
      </c>
      <c r="AD55" s="153">
        <f>IFERROR(VLOOKUP($Y55,'設定'!$D$4:$H$13,4,FALSE),"")</f>
        <v/>
      </c>
      <c r="AE55" s="153">
        <f>IFERROR(VLOOKUP($Y55,'設定'!$D$4:$H$13,5,FALSE),"")</f>
        <v/>
      </c>
      <c r="AF55" s="153">
        <f>IF($Z55="","",IFERROR(SUMIFS($Z$7:$Z$206,$F$7:$F$206,$F55,$G$7:$G$206,$G55,$K$7:$K$206,"Y")/COUNTIFS($F$7:$F$206,$F55,$G$7:$G$206,$G55,$K$7:$K$206,"Y",$Z$7:$Z$206,"&gt;-1E+99"),""))</f>
        <v/>
      </c>
      <c r="AG55" s="153">
        <f>IF(OR(NOT(ISNUMBER($AF55)),NOT(ISNUMBER($AB55)),NOT(ISNUMBER($AI55))),"",$AF55+$AB55*$AI55)</f>
        <v/>
      </c>
      <c r="AH55" s="153">
        <f>IF(OR(NOT(ISNUMBER($AF55)),NOT(ISNUMBER($AB55)),NOT(ISNUMBER($AI55))),"",$AF55-$AB55*$AI55)</f>
        <v/>
      </c>
      <c r="AI55" s="153">
        <f>IF($AA55="","",IFERROR(SUMIFS($AA$7:$AA$206,$F$7:$F$206,$F55,$G$7:$G$206,$G55,$K$7:$K$206,"Y")/COUNTIFS($F$7:$F$206,$F55,$G$7:$G$206,$G55,$K$7:$K$206,"Y",$AA$7:$AA$206,"&gt;-1E+99"),""))</f>
        <v/>
      </c>
      <c r="AJ55" s="153">
        <f>IF(OR(NOT(ISNUMBER($AI55)),NOT(ISNUMBER($AD55))),"",$AD55*$AI55)</f>
        <v/>
      </c>
      <c r="AK55" s="153">
        <f>IF(OR(NOT(ISNUMBER($AI55)),NOT(ISNUMBER($AC55))),"",$AC55*$AI55)</f>
        <v/>
      </c>
      <c r="AL55" s="153">
        <f>IF(OR(NOT(ISNUMBER($AI55)),NOT(ISNUMBER($AE55))),"",$AI55/$AE55)</f>
        <v/>
      </c>
      <c r="AM55" s="154">
        <f>IF(OR(NOT(ISNUMBER($V55)),NOT(ISNUMBER($W55)),NOT(ISNUMBER($AL55))),"",($V55-$W55)/(6*$AL55))</f>
        <v/>
      </c>
      <c r="AN55" s="154">
        <f>IF(OR(NOT(ISNUMBER($V55)),NOT(ISNUMBER($W55)),NOT(ISNUMBER($AF55)),NOT(ISNUMBER($AL55))),"",MIN(($V55-$AF55)/(3*$AL55),($AF55-$W55)/(3*$AL55)))</f>
        <v/>
      </c>
      <c r="AO55" s="64">
        <f>IF($Z55="","",IF(OR(NOT(ISNUMBER($AG55)),NOT(ISNUMBER($AH55))),"限界未設定",IF(OR($Z55&gt;$AG55,$Z55&lt;$AH55),"管理外","管理内")))</f>
        <v/>
      </c>
      <c r="AP55" s="64">
        <f>IF($AA55="","",IF(OR(NOT(ISNUMBER($AJ55)),NOT(ISNUMBER($AK55))),"限界未設定",IF(OR($AA55&gt;$AJ55,$AA55&lt;$AK55),"管理外","管理内")))</f>
        <v/>
      </c>
      <c r="AQ55" s="64">
        <f>IF($Z55="","",IF(OR($AO55="限界未設定",$AP55="限界未設定"),"限界未設定",IF(OR($AO55="管理外",$AP55="管理外"),"調査必要",IF(AND(ISNUMBER($AN55),$AN55&lt;1.33),"能力不足","管理内"))))</f>
        <v/>
      </c>
      <c r="AR55" s="24" t="n"/>
      <c r="AS55" s="24" t="n"/>
      <c r="AT55" s="24" t="n"/>
      <c r="AU55" s="24" t="n"/>
      <c r="AV55" s="24" t="n"/>
      <c r="AW55" s="49">
        <f>IF(AND($F55='SPCダッシュボード'!$C$4,$G55='SPCダッシュボード'!$C$5),COUNTIFS($F$7:$F55,'SPCダッシュボード'!$C$4,$G$7:$G55,'SPCダッシュボード'!$C$5),"")</f>
        <v/>
      </c>
    </row>
    <row r="56">
      <c r="A56" s="64">
        <f>IF(B56="","",ROW()-6)</f>
        <v/>
      </c>
      <c r="B56" s="150" t="n">
        <v>46037</v>
      </c>
      <c r="C56" s="66" t="inlineStr">
        <is>
          <t>サプライチェーンセンター</t>
        </is>
      </c>
      <c r="D56" s="66" t="inlineStr">
        <is>
          <t>倉庫A</t>
        </is>
      </c>
      <c r="E56" s="66" t="inlineStr">
        <is>
          <t>物流・納期サイクル</t>
        </is>
      </c>
      <c r="F56" s="66" t="inlineStr">
        <is>
          <t>倉庫ピッキング</t>
        </is>
      </c>
      <c r="G56" s="66" t="inlineStr">
        <is>
          <t>ピッキングサイクル</t>
        </is>
      </c>
      <c r="H56" s="66" t="inlineStr">
        <is>
          <t>分</t>
        </is>
      </c>
      <c r="I56" s="66" t="inlineStr">
        <is>
          <t>終日</t>
        </is>
      </c>
      <c r="J56" s="66" t="inlineStr">
        <is>
          <t>WH-011</t>
        </is>
      </c>
      <c r="K56" s="66" t="inlineStr">
        <is>
          <t>Y</t>
        </is>
      </c>
      <c r="L56" s="151" t="n">
        <v>19.9</v>
      </c>
      <c r="M56" s="151" t="n">
        <v>18.4</v>
      </c>
      <c r="N56" s="151" t="n">
        <v>17.7</v>
      </c>
      <c r="O56" s="151" t="n"/>
      <c r="P56" s="151" t="n"/>
      <c r="Q56" s="151" t="n"/>
      <c r="R56" s="151" t="n"/>
      <c r="S56" s="151" t="n"/>
      <c r="T56" s="151" t="n"/>
      <c r="U56" s="151" t="n"/>
      <c r="V56" s="152" t="n">
        <v>30</v>
      </c>
      <c r="W56" s="152" t="n">
        <v>10</v>
      </c>
      <c r="X56" s="152" t="n">
        <v>18</v>
      </c>
      <c r="Y56" s="153">
        <f>IF(COUNT(L56:U56)&gt;=2,COUNT(L56:U56),"")</f>
        <v/>
      </c>
      <c r="Z56" s="153">
        <f>IF($Y56="","",AVERAGE(L56:U56))</f>
        <v/>
      </c>
      <c r="AA56" s="153">
        <f>IF($Y56="","",MAX(L56:U56)-MIN(L56:U56))</f>
        <v/>
      </c>
      <c r="AB56" s="153">
        <f>IFERROR(VLOOKUP($Y56,'設定'!$D$4:$H$13,2,FALSE),"")</f>
        <v/>
      </c>
      <c r="AC56" s="153">
        <f>IFERROR(VLOOKUP($Y56,'設定'!$D$4:$H$13,3,FALSE),"")</f>
        <v/>
      </c>
      <c r="AD56" s="153">
        <f>IFERROR(VLOOKUP($Y56,'設定'!$D$4:$H$13,4,FALSE),"")</f>
        <v/>
      </c>
      <c r="AE56" s="153">
        <f>IFERROR(VLOOKUP($Y56,'設定'!$D$4:$H$13,5,FALSE),"")</f>
        <v/>
      </c>
      <c r="AF56" s="153">
        <f>IF($Z56="","",IFERROR(SUMIFS($Z$7:$Z$206,$F$7:$F$206,$F56,$G$7:$G$206,$G56,$K$7:$K$206,"Y")/COUNTIFS($F$7:$F$206,$F56,$G$7:$G$206,$G56,$K$7:$K$206,"Y",$Z$7:$Z$206,"&gt;-1E+99"),""))</f>
        <v/>
      </c>
      <c r="AG56" s="153">
        <f>IF(OR(NOT(ISNUMBER($AF56)),NOT(ISNUMBER($AB56)),NOT(ISNUMBER($AI56))),"",$AF56+$AB56*$AI56)</f>
        <v/>
      </c>
      <c r="AH56" s="153">
        <f>IF(OR(NOT(ISNUMBER($AF56)),NOT(ISNUMBER($AB56)),NOT(ISNUMBER($AI56))),"",$AF56-$AB56*$AI56)</f>
        <v/>
      </c>
      <c r="AI56" s="153">
        <f>IF($AA56="","",IFERROR(SUMIFS($AA$7:$AA$206,$F$7:$F$206,$F56,$G$7:$G$206,$G56,$K$7:$K$206,"Y")/COUNTIFS($F$7:$F$206,$F56,$G$7:$G$206,$G56,$K$7:$K$206,"Y",$AA$7:$AA$206,"&gt;-1E+99"),""))</f>
        <v/>
      </c>
      <c r="AJ56" s="153">
        <f>IF(OR(NOT(ISNUMBER($AI56)),NOT(ISNUMBER($AD56))),"",$AD56*$AI56)</f>
        <v/>
      </c>
      <c r="AK56" s="153">
        <f>IF(OR(NOT(ISNUMBER($AI56)),NOT(ISNUMBER($AC56))),"",$AC56*$AI56)</f>
        <v/>
      </c>
      <c r="AL56" s="153">
        <f>IF(OR(NOT(ISNUMBER($AI56)),NOT(ISNUMBER($AE56))),"",$AI56/$AE56)</f>
        <v/>
      </c>
      <c r="AM56" s="154">
        <f>IF(OR(NOT(ISNUMBER($V56)),NOT(ISNUMBER($W56)),NOT(ISNUMBER($AL56))),"",($V56-$W56)/(6*$AL56))</f>
        <v/>
      </c>
      <c r="AN56" s="154">
        <f>IF(OR(NOT(ISNUMBER($V56)),NOT(ISNUMBER($W56)),NOT(ISNUMBER($AF56)),NOT(ISNUMBER($AL56))),"",MIN(($V56-$AF56)/(3*$AL56),($AF56-$W56)/(3*$AL56)))</f>
        <v/>
      </c>
      <c r="AO56" s="64">
        <f>IF($Z56="","",IF(OR(NOT(ISNUMBER($AG56)),NOT(ISNUMBER($AH56))),"限界未設定",IF(OR($Z56&gt;$AG56,$Z56&lt;$AH56),"管理外","管理内")))</f>
        <v/>
      </c>
      <c r="AP56" s="64">
        <f>IF($AA56="","",IF(OR(NOT(ISNUMBER($AJ56)),NOT(ISNUMBER($AK56))),"限界未設定",IF(OR($AA56&gt;$AJ56,$AA56&lt;$AK56),"管理外","管理内")))</f>
        <v/>
      </c>
      <c r="AQ56" s="64">
        <f>IF($Z56="","",IF(OR($AO56="限界未設定",$AP56="限界未設定"),"限界未設定",IF(OR($AO56="管理外",$AP56="管理外"),"調査必要",IF(AND(ISNUMBER($AN56),$AN56&lt;1.33),"能力不足","管理内"))))</f>
        <v/>
      </c>
      <c r="AR56" s="24" t="n"/>
      <c r="AS56" s="24" t="n"/>
      <c r="AT56" s="24" t="n"/>
      <c r="AU56" s="24" t="n"/>
      <c r="AV56" s="24" t="n"/>
      <c r="AW56" s="49">
        <f>IF(AND($F56='SPCダッシュボード'!$C$4,$G56='SPCダッシュボード'!$C$5),COUNTIFS($F$7:$F56,'SPCダッシュボード'!$C$4,$G$7:$G56,'SPCダッシュボード'!$C$5),"")</f>
        <v/>
      </c>
    </row>
    <row r="57">
      <c r="A57" s="64">
        <f>IF(B57="","",ROW()-6)</f>
        <v/>
      </c>
      <c r="B57" s="150" t="n">
        <v>46038</v>
      </c>
      <c r="C57" s="66" t="inlineStr">
        <is>
          <t>サプライチェーンセンター</t>
        </is>
      </c>
      <c r="D57" s="66" t="inlineStr">
        <is>
          <t>倉庫A</t>
        </is>
      </c>
      <c r="E57" s="66" t="inlineStr">
        <is>
          <t>物流・納期サイクル</t>
        </is>
      </c>
      <c r="F57" s="66" t="inlineStr">
        <is>
          <t>倉庫ピッキング</t>
        </is>
      </c>
      <c r="G57" s="66" t="inlineStr">
        <is>
          <t>ピッキングサイクル</t>
        </is>
      </c>
      <c r="H57" s="66" t="inlineStr">
        <is>
          <t>分</t>
        </is>
      </c>
      <c r="I57" s="66" t="inlineStr">
        <is>
          <t>終日</t>
        </is>
      </c>
      <c r="J57" s="66" t="inlineStr">
        <is>
          <t>WH-012</t>
        </is>
      </c>
      <c r="K57" s="66" t="inlineStr">
        <is>
          <t>Y</t>
        </is>
      </c>
      <c r="L57" s="151" t="n">
        <v>19.3</v>
      </c>
      <c r="M57" s="151" t="n">
        <v>19</v>
      </c>
      <c r="N57" s="151" t="n">
        <v>20.1</v>
      </c>
      <c r="O57" s="151" t="n"/>
      <c r="P57" s="151" t="n"/>
      <c r="Q57" s="151" t="n"/>
      <c r="R57" s="151" t="n"/>
      <c r="S57" s="151" t="n"/>
      <c r="T57" s="151" t="n"/>
      <c r="U57" s="151" t="n"/>
      <c r="V57" s="152" t="n">
        <v>30</v>
      </c>
      <c r="W57" s="152" t="n">
        <v>10</v>
      </c>
      <c r="X57" s="152" t="n">
        <v>18</v>
      </c>
      <c r="Y57" s="153">
        <f>IF(COUNT(L57:U57)&gt;=2,COUNT(L57:U57),"")</f>
        <v/>
      </c>
      <c r="Z57" s="153">
        <f>IF($Y57="","",AVERAGE(L57:U57))</f>
        <v/>
      </c>
      <c r="AA57" s="153">
        <f>IF($Y57="","",MAX(L57:U57)-MIN(L57:U57))</f>
        <v/>
      </c>
      <c r="AB57" s="153">
        <f>IFERROR(VLOOKUP($Y57,'設定'!$D$4:$H$13,2,FALSE),"")</f>
        <v/>
      </c>
      <c r="AC57" s="153">
        <f>IFERROR(VLOOKUP($Y57,'設定'!$D$4:$H$13,3,FALSE),"")</f>
        <v/>
      </c>
      <c r="AD57" s="153">
        <f>IFERROR(VLOOKUP($Y57,'設定'!$D$4:$H$13,4,FALSE),"")</f>
        <v/>
      </c>
      <c r="AE57" s="153">
        <f>IFERROR(VLOOKUP($Y57,'設定'!$D$4:$H$13,5,FALSE),"")</f>
        <v/>
      </c>
      <c r="AF57" s="153">
        <f>IF($Z57="","",IFERROR(SUMIFS($Z$7:$Z$206,$F$7:$F$206,$F57,$G$7:$G$206,$G57,$K$7:$K$206,"Y")/COUNTIFS($F$7:$F$206,$F57,$G$7:$G$206,$G57,$K$7:$K$206,"Y",$Z$7:$Z$206,"&gt;-1E+99"),""))</f>
        <v/>
      </c>
      <c r="AG57" s="153">
        <f>IF(OR(NOT(ISNUMBER($AF57)),NOT(ISNUMBER($AB57)),NOT(ISNUMBER($AI57))),"",$AF57+$AB57*$AI57)</f>
        <v/>
      </c>
      <c r="AH57" s="153">
        <f>IF(OR(NOT(ISNUMBER($AF57)),NOT(ISNUMBER($AB57)),NOT(ISNUMBER($AI57))),"",$AF57-$AB57*$AI57)</f>
        <v/>
      </c>
      <c r="AI57" s="153">
        <f>IF($AA57="","",IFERROR(SUMIFS($AA$7:$AA$206,$F$7:$F$206,$F57,$G$7:$G$206,$G57,$K$7:$K$206,"Y")/COUNTIFS($F$7:$F$206,$F57,$G$7:$G$206,$G57,$K$7:$K$206,"Y",$AA$7:$AA$206,"&gt;-1E+99"),""))</f>
        <v/>
      </c>
      <c r="AJ57" s="153">
        <f>IF(OR(NOT(ISNUMBER($AI57)),NOT(ISNUMBER($AD57))),"",$AD57*$AI57)</f>
        <v/>
      </c>
      <c r="AK57" s="153">
        <f>IF(OR(NOT(ISNUMBER($AI57)),NOT(ISNUMBER($AC57))),"",$AC57*$AI57)</f>
        <v/>
      </c>
      <c r="AL57" s="153">
        <f>IF(OR(NOT(ISNUMBER($AI57)),NOT(ISNUMBER($AE57))),"",$AI57/$AE57)</f>
        <v/>
      </c>
      <c r="AM57" s="154">
        <f>IF(OR(NOT(ISNUMBER($V57)),NOT(ISNUMBER($W57)),NOT(ISNUMBER($AL57))),"",($V57-$W57)/(6*$AL57))</f>
        <v/>
      </c>
      <c r="AN57" s="154">
        <f>IF(OR(NOT(ISNUMBER($V57)),NOT(ISNUMBER($W57)),NOT(ISNUMBER($AF57)),NOT(ISNUMBER($AL57))),"",MIN(($V57-$AF57)/(3*$AL57),($AF57-$W57)/(3*$AL57)))</f>
        <v/>
      </c>
      <c r="AO57" s="64">
        <f>IF($Z57="","",IF(OR(NOT(ISNUMBER($AG57)),NOT(ISNUMBER($AH57))),"限界未設定",IF(OR($Z57&gt;$AG57,$Z57&lt;$AH57),"管理外","管理内")))</f>
        <v/>
      </c>
      <c r="AP57" s="64">
        <f>IF($AA57="","",IF(OR(NOT(ISNUMBER($AJ57)),NOT(ISNUMBER($AK57))),"限界未設定",IF(OR($AA57&gt;$AJ57,$AA57&lt;$AK57),"管理外","管理内")))</f>
        <v/>
      </c>
      <c r="AQ57" s="64">
        <f>IF($Z57="","",IF(OR($AO57="限界未設定",$AP57="限界未設定"),"限界未設定",IF(OR($AO57="管理外",$AP57="管理外"),"調査必要",IF(AND(ISNUMBER($AN57),$AN57&lt;1.33),"能力不足","管理内"))))</f>
        <v/>
      </c>
      <c r="AR57" s="24" t="n"/>
      <c r="AS57" s="24" t="n"/>
      <c r="AT57" s="24" t="n"/>
      <c r="AU57" s="24" t="n"/>
      <c r="AV57" s="24" t="n"/>
      <c r="AW57" s="49">
        <f>IF(AND($F57='SPCダッシュボード'!$C$4,$G57='SPCダッシュボード'!$C$5),COUNTIFS($F$7:$F57,'SPCダッシュボード'!$C$4,$G$7:$G57,'SPCダッシュボード'!$C$5),"")</f>
        <v/>
      </c>
    </row>
    <row r="58">
      <c r="A58" s="64">
        <f>IF(B58="","",ROW()-6)</f>
        <v/>
      </c>
      <c r="B58" s="150" t="n">
        <v>46041</v>
      </c>
      <c r="C58" s="66" t="inlineStr">
        <is>
          <t>シェアードサービスセンター</t>
        </is>
      </c>
      <c r="D58" s="66" t="inlineStr">
        <is>
          <t>カスタマーサポートセンター</t>
        </is>
      </c>
      <c r="E58" s="66" t="inlineStr">
        <is>
          <t>サービス・処理時間</t>
        </is>
      </c>
      <c r="F58" s="66" t="inlineStr">
        <is>
          <t>問い合わせ受付</t>
        </is>
      </c>
      <c r="G58" s="66" t="inlineStr">
        <is>
          <t>処理時間</t>
        </is>
      </c>
      <c r="H58" s="66" t="inlineStr">
        <is>
          <t>秒</t>
        </is>
      </c>
      <c r="I58" s="66" t="inlineStr">
        <is>
          <t>オンライン</t>
        </is>
      </c>
      <c r="J58" s="66" t="inlineStr">
        <is>
          <t>CS-015</t>
        </is>
      </c>
      <c r="K58" s="66" t="inlineStr">
        <is>
          <t>Y</t>
        </is>
      </c>
      <c r="L58" s="151" t="n">
        <v>75.7</v>
      </c>
      <c r="M58" s="151" t="n">
        <v>88.59999999999999</v>
      </c>
      <c r="N58" s="151" t="n">
        <v>80.3</v>
      </c>
      <c r="O58" s="151" t="n">
        <v>86.2</v>
      </c>
      <c r="P58" s="151" t="n"/>
      <c r="Q58" s="151" t="n"/>
      <c r="R58" s="151" t="n"/>
      <c r="S58" s="151" t="n"/>
      <c r="T58" s="151" t="n"/>
      <c r="U58" s="151" t="n"/>
      <c r="V58" s="152" t="n">
        <v>120</v>
      </c>
      <c r="W58" s="152" t="n">
        <v>40</v>
      </c>
      <c r="X58" s="152" t="n">
        <v>80</v>
      </c>
      <c r="Y58" s="153">
        <f>IF(COUNT(L58:U58)&gt;=2,COUNT(L58:U58),"")</f>
        <v/>
      </c>
      <c r="Z58" s="153">
        <f>IF($Y58="","",AVERAGE(L58:U58))</f>
        <v/>
      </c>
      <c r="AA58" s="153">
        <f>IF($Y58="","",MAX(L58:U58)-MIN(L58:U58))</f>
        <v/>
      </c>
      <c r="AB58" s="153">
        <f>IFERROR(VLOOKUP($Y58,'設定'!$D$4:$H$13,2,FALSE),"")</f>
        <v/>
      </c>
      <c r="AC58" s="153">
        <f>IFERROR(VLOOKUP($Y58,'設定'!$D$4:$H$13,3,FALSE),"")</f>
        <v/>
      </c>
      <c r="AD58" s="153">
        <f>IFERROR(VLOOKUP($Y58,'設定'!$D$4:$H$13,4,FALSE),"")</f>
        <v/>
      </c>
      <c r="AE58" s="153">
        <f>IFERROR(VLOOKUP($Y58,'設定'!$D$4:$H$13,5,FALSE),"")</f>
        <v/>
      </c>
      <c r="AF58" s="153">
        <f>IF($Z58="","",IFERROR(SUMIFS($Z$7:$Z$206,$F$7:$F$206,$F58,$G$7:$G$206,$G58,$K$7:$K$206,"Y")/COUNTIFS($F$7:$F$206,$F58,$G$7:$G$206,$G58,$K$7:$K$206,"Y",$Z$7:$Z$206,"&gt;-1E+99"),""))</f>
        <v/>
      </c>
      <c r="AG58" s="153">
        <f>IF(OR(NOT(ISNUMBER($AF58)),NOT(ISNUMBER($AB58)),NOT(ISNUMBER($AI58))),"",$AF58+$AB58*$AI58)</f>
        <v/>
      </c>
      <c r="AH58" s="153">
        <f>IF(OR(NOT(ISNUMBER($AF58)),NOT(ISNUMBER($AB58)),NOT(ISNUMBER($AI58))),"",$AF58-$AB58*$AI58)</f>
        <v/>
      </c>
      <c r="AI58" s="153">
        <f>IF($AA58="","",IFERROR(SUMIFS($AA$7:$AA$206,$F$7:$F$206,$F58,$G$7:$G$206,$G58,$K$7:$K$206,"Y")/COUNTIFS($F$7:$F$206,$F58,$G$7:$G$206,$G58,$K$7:$K$206,"Y",$AA$7:$AA$206,"&gt;-1E+99"),""))</f>
        <v/>
      </c>
      <c r="AJ58" s="153">
        <f>IF(OR(NOT(ISNUMBER($AI58)),NOT(ISNUMBER($AD58))),"",$AD58*$AI58)</f>
        <v/>
      </c>
      <c r="AK58" s="153">
        <f>IF(OR(NOT(ISNUMBER($AI58)),NOT(ISNUMBER($AC58))),"",$AC58*$AI58)</f>
        <v/>
      </c>
      <c r="AL58" s="153">
        <f>IF(OR(NOT(ISNUMBER($AI58)),NOT(ISNUMBER($AE58))),"",$AI58/$AE58)</f>
        <v/>
      </c>
      <c r="AM58" s="154">
        <f>IF(OR(NOT(ISNUMBER($V58)),NOT(ISNUMBER($W58)),NOT(ISNUMBER($AL58))),"",($V58-$W58)/(6*$AL58))</f>
        <v/>
      </c>
      <c r="AN58" s="154">
        <f>IF(OR(NOT(ISNUMBER($V58)),NOT(ISNUMBER($W58)),NOT(ISNUMBER($AF58)),NOT(ISNUMBER($AL58))),"",MIN(($V58-$AF58)/(3*$AL58),($AF58-$W58)/(3*$AL58)))</f>
        <v/>
      </c>
      <c r="AO58" s="64">
        <f>IF($Z58="","",IF(OR(NOT(ISNUMBER($AG58)),NOT(ISNUMBER($AH58))),"限界未設定",IF(OR($Z58&gt;$AG58,$Z58&lt;$AH58),"管理外","管理内")))</f>
        <v/>
      </c>
      <c r="AP58" s="64">
        <f>IF($AA58="","",IF(OR(NOT(ISNUMBER($AJ58)),NOT(ISNUMBER($AK58))),"限界未設定",IF(OR($AA58&gt;$AJ58,$AA58&lt;$AK58),"管理外","管理内")))</f>
        <v/>
      </c>
      <c r="AQ58" s="64">
        <f>IF($Z58="","",IF(OR($AO58="限界未設定",$AP58="限界未設定"),"限界未設定",IF(OR($AO58="管理外",$AP58="管理外"),"調査必要",IF(AND(ISNUMBER($AN58),$AN58&lt;1.33),"能力不足","管理内"))))</f>
        <v/>
      </c>
      <c r="AR58" s="24" t="n"/>
      <c r="AS58" s="24" t="n"/>
      <c r="AT58" s="24" t="n"/>
      <c r="AU58" s="24" t="n"/>
      <c r="AV58" s="24" t="n"/>
      <c r="AW58" s="49">
        <f>IF(AND($F58='SPCダッシュボード'!$C$4,$G58='SPCダッシュボード'!$C$5),COUNTIFS($F$7:$F58,'SPCダッシュボード'!$C$4,$G$7:$G58,'SPCダッシュボード'!$C$5),"")</f>
        <v/>
      </c>
    </row>
    <row r="59">
      <c r="A59" s="64">
        <f>IF(B59="","",ROW()-6)</f>
        <v/>
      </c>
      <c r="B59" s="150" t="n">
        <v>46042</v>
      </c>
      <c r="C59" s="66" t="inlineStr">
        <is>
          <t>シェアードサービスセンター</t>
        </is>
      </c>
      <c r="D59" s="66" t="inlineStr">
        <is>
          <t>カスタマーサポートセンター</t>
        </is>
      </c>
      <c r="E59" s="66" t="inlineStr">
        <is>
          <t>サービス・処理時間</t>
        </is>
      </c>
      <c r="F59" s="66" t="inlineStr">
        <is>
          <t>問い合わせ受付</t>
        </is>
      </c>
      <c r="G59" s="66" t="inlineStr">
        <is>
          <t>処理時間</t>
        </is>
      </c>
      <c r="H59" s="66" t="inlineStr">
        <is>
          <t>秒</t>
        </is>
      </c>
      <c r="I59" s="66" t="inlineStr">
        <is>
          <t>オンライン</t>
        </is>
      </c>
      <c r="J59" s="66" t="inlineStr">
        <is>
          <t>CS-016</t>
        </is>
      </c>
      <c r="K59" s="66" t="inlineStr">
        <is>
          <t>Y</t>
        </is>
      </c>
      <c r="L59" s="151" t="n">
        <v>80.5</v>
      </c>
      <c r="M59" s="151" t="n">
        <v>80.2</v>
      </c>
      <c r="N59" s="151" t="n">
        <v>80.09999999999999</v>
      </c>
      <c r="O59" s="151" t="n">
        <v>87.2</v>
      </c>
      <c r="P59" s="151" t="n"/>
      <c r="Q59" s="151" t="n"/>
      <c r="R59" s="151" t="n"/>
      <c r="S59" s="151" t="n"/>
      <c r="T59" s="151" t="n"/>
      <c r="U59" s="151" t="n"/>
      <c r="V59" s="152" t="n">
        <v>120</v>
      </c>
      <c r="W59" s="152" t="n">
        <v>40</v>
      </c>
      <c r="X59" s="152" t="n">
        <v>80</v>
      </c>
      <c r="Y59" s="153">
        <f>IF(COUNT(L59:U59)&gt;=2,COUNT(L59:U59),"")</f>
        <v/>
      </c>
      <c r="Z59" s="153">
        <f>IF($Y59="","",AVERAGE(L59:U59))</f>
        <v/>
      </c>
      <c r="AA59" s="153">
        <f>IF($Y59="","",MAX(L59:U59)-MIN(L59:U59))</f>
        <v/>
      </c>
      <c r="AB59" s="153">
        <f>IFERROR(VLOOKUP($Y59,'設定'!$D$4:$H$13,2,FALSE),"")</f>
        <v/>
      </c>
      <c r="AC59" s="153">
        <f>IFERROR(VLOOKUP($Y59,'設定'!$D$4:$H$13,3,FALSE),"")</f>
        <v/>
      </c>
      <c r="AD59" s="153">
        <f>IFERROR(VLOOKUP($Y59,'設定'!$D$4:$H$13,4,FALSE),"")</f>
        <v/>
      </c>
      <c r="AE59" s="153">
        <f>IFERROR(VLOOKUP($Y59,'設定'!$D$4:$H$13,5,FALSE),"")</f>
        <v/>
      </c>
      <c r="AF59" s="153">
        <f>IF($Z59="","",IFERROR(SUMIFS($Z$7:$Z$206,$F$7:$F$206,$F59,$G$7:$G$206,$G59,$K$7:$K$206,"Y")/COUNTIFS($F$7:$F$206,$F59,$G$7:$G$206,$G59,$K$7:$K$206,"Y",$Z$7:$Z$206,"&gt;-1E+99"),""))</f>
        <v/>
      </c>
      <c r="AG59" s="153">
        <f>IF(OR(NOT(ISNUMBER($AF59)),NOT(ISNUMBER($AB59)),NOT(ISNUMBER($AI59))),"",$AF59+$AB59*$AI59)</f>
        <v/>
      </c>
      <c r="AH59" s="153">
        <f>IF(OR(NOT(ISNUMBER($AF59)),NOT(ISNUMBER($AB59)),NOT(ISNUMBER($AI59))),"",$AF59-$AB59*$AI59)</f>
        <v/>
      </c>
      <c r="AI59" s="153">
        <f>IF($AA59="","",IFERROR(SUMIFS($AA$7:$AA$206,$F$7:$F$206,$F59,$G$7:$G$206,$G59,$K$7:$K$206,"Y")/COUNTIFS($F$7:$F$206,$F59,$G$7:$G$206,$G59,$K$7:$K$206,"Y",$AA$7:$AA$206,"&gt;-1E+99"),""))</f>
        <v/>
      </c>
      <c r="AJ59" s="153">
        <f>IF(OR(NOT(ISNUMBER($AI59)),NOT(ISNUMBER($AD59))),"",$AD59*$AI59)</f>
        <v/>
      </c>
      <c r="AK59" s="153">
        <f>IF(OR(NOT(ISNUMBER($AI59)),NOT(ISNUMBER($AC59))),"",$AC59*$AI59)</f>
        <v/>
      </c>
      <c r="AL59" s="153">
        <f>IF(OR(NOT(ISNUMBER($AI59)),NOT(ISNUMBER($AE59))),"",$AI59/$AE59)</f>
        <v/>
      </c>
      <c r="AM59" s="154">
        <f>IF(OR(NOT(ISNUMBER($V59)),NOT(ISNUMBER($W59)),NOT(ISNUMBER($AL59))),"",($V59-$W59)/(6*$AL59))</f>
        <v/>
      </c>
      <c r="AN59" s="154">
        <f>IF(OR(NOT(ISNUMBER($V59)),NOT(ISNUMBER($W59)),NOT(ISNUMBER($AF59)),NOT(ISNUMBER($AL59))),"",MIN(($V59-$AF59)/(3*$AL59),($AF59-$W59)/(3*$AL59)))</f>
        <v/>
      </c>
      <c r="AO59" s="64">
        <f>IF($Z59="","",IF(OR(NOT(ISNUMBER($AG59)),NOT(ISNUMBER($AH59))),"限界未設定",IF(OR($Z59&gt;$AG59,$Z59&lt;$AH59),"管理外","管理内")))</f>
        <v/>
      </c>
      <c r="AP59" s="64">
        <f>IF($AA59="","",IF(OR(NOT(ISNUMBER($AJ59)),NOT(ISNUMBER($AK59))),"限界未設定",IF(OR($AA59&gt;$AJ59,$AA59&lt;$AK59),"管理外","管理内")))</f>
        <v/>
      </c>
      <c r="AQ59" s="64">
        <f>IF($Z59="","",IF(OR($AO59="限界未設定",$AP59="限界未設定"),"限界未設定",IF(OR($AO59="管理外",$AP59="管理外"),"調査必要",IF(AND(ISNUMBER($AN59),$AN59&lt;1.33),"能力不足","管理内"))))</f>
        <v/>
      </c>
      <c r="AR59" s="24" t="n"/>
      <c r="AS59" s="24" t="n"/>
      <c r="AT59" s="24" t="n"/>
      <c r="AU59" s="24" t="n"/>
      <c r="AV59" s="24" t="n"/>
      <c r="AW59" s="49">
        <f>IF(AND($F59='SPCダッシュボード'!$C$4,$G59='SPCダッシュボード'!$C$5),COUNTIFS($F$7:$F59,'SPCダッシュボード'!$C$4,$G$7:$G59,'SPCダッシュボード'!$C$5),"")</f>
        <v/>
      </c>
    </row>
    <row r="60">
      <c r="A60" s="64">
        <f>IF(B60="","",ROW()-6)</f>
        <v/>
      </c>
      <c r="B60" s="150" t="n">
        <v>46043</v>
      </c>
      <c r="C60" s="66" t="inlineStr">
        <is>
          <t>シェアードサービスセンター</t>
        </is>
      </c>
      <c r="D60" s="66" t="inlineStr">
        <is>
          <t>カスタマーサポートセンター</t>
        </is>
      </c>
      <c r="E60" s="66" t="inlineStr">
        <is>
          <t>サービス・処理時間</t>
        </is>
      </c>
      <c r="F60" s="66" t="inlineStr">
        <is>
          <t>問い合わせ受付</t>
        </is>
      </c>
      <c r="G60" s="66" t="inlineStr">
        <is>
          <t>処理時間</t>
        </is>
      </c>
      <c r="H60" s="66" t="inlineStr">
        <is>
          <t>秒</t>
        </is>
      </c>
      <c r="I60" s="66" t="inlineStr">
        <is>
          <t>オンライン</t>
        </is>
      </c>
      <c r="J60" s="66" t="inlineStr">
        <is>
          <t>CS-017</t>
        </is>
      </c>
      <c r="K60" s="66" t="inlineStr">
        <is>
          <t>Y</t>
        </is>
      </c>
      <c r="L60" s="151" t="n">
        <v>81.40000000000001</v>
      </c>
      <c r="M60" s="151" t="n">
        <v>83.2</v>
      </c>
      <c r="N60" s="151" t="n">
        <v>75</v>
      </c>
      <c r="O60" s="151" t="n">
        <v>81.90000000000001</v>
      </c>
      <c r="P60" s="151" t="n"/>
      <c r="Q60" s="151" t="n"/>
      <c r="R60" s="151" t="n"/>
      <c r="S60" s="151" t="n"/>
      <c r="T60" s="151" t="n"/>
      <c r="U60" s="151" t="n"/>
      <c r="V60" s="152" t="n">
        <v>120</v>
      </c>
      <c r="W60" s="152" t="n">
        <v>40</v>
      </c>
      <c r="X60" s="152" t="n">
        <v>80</v>
      </c>
      <c r="Y60" s="153">
        <f>IF(COUNT(L60:U60)&gt;=2,COUNT(L60:U60),"")</f>
        <v/>
      </c>
      <c r="Z60" s="153">
        <f>IF($Y60="","",AVERAGE(L60:U60))</f>
        <v/>
      </c>
      <c r="AA60" s="153">
        <f>IF($Y60="","",MAX(L60:U60)-MIN(L60:U60))</f>
        <v/>
      </c>
      <c r="AB60" s="153">
        <f>IFERROR(VLOOKUP($Y60,'設定'!$D$4:$H$13,2,FALSE),"")</f>
        <v/>
      </c>
      <c r="AC60" s="153">
        <f>IFERROR(VLOOKUP($Y60,'設定'!$D$4:$H$13,3,FALSE),"")</f>
        <v/>
      </c>
      <c r="AD60" s="153">
        <f>IFERROR(VLOOKUP($Y60,'設定'!$D$4:$H$13,4,FALSE),"")</f>
        <v/>
      </c>
      <c r="AE60" s="153">
        <f>IFERROR(VLOOKUP($Y60,'設定'!$D$4:$H$13,5,FALSE),"")</f>
        <v/>
      </c>
      <c r="AF60" s="153">
        <f>IF($Z60="","",IFERROR(SUMIFS($Z$7:$Z$206,$F$7:$F$206,$F60,$G$7:$G$206,$G60,$K$7:$K$206,"Y")/COUNTIFS($F$7:$F$206,$F60,$G$7:$G$206,$G60,$K$7:$K$206,"Y",$Z$7:$Z$206,"&gt;-1E+99"),""))</f>
        <v/>
      </c>
      <c r="AG60" s="153">
        <f>IF(OR(NOT(ISNUMBER($AF60)),NOT(ISNUMBER($AB60)),NOT(ISNUMBER($AI60))),"",$AF60+$AB60*$AI60)</f>
        <v/>
      </c>
      <c r="AH60" s="153">
        <f>IF(OR(NOT(ISNUMBER($AF60)),NOT(ISNUMBER($AB60)),NOT(ISNUMBER($AI60))),"",$AF60-$AB60*$AI60)</f>
        <v/>
      </c>
      <c r="AI60" s="153">
        <f>IF($AA60="","",IFERROR(SUMIFS($AA$7:$AA$206,$F$7:$F$206,$F60,$G$7:$G$206,$G60,$K$7:$K$206,"Y")/COUNTIFS($F$7:$F$206,$F60,$G$7:$G$206,$G60,$K$7:$K$206,"Y",$AA$7:$AA$206,"&gt;-1E+99"),""))</f>
        <v/>
      </c>
      <c r="AJ60" s="153">
        <f>IF(OR(NOT(ISNUMBER($AI60)),NOT(ISNUMBER($AD60))),"",$AD60*$AI60)</f>
        <v/>
      </c>
      <c r="AK60" s="153">
        <f>IF(OR(NOT(ISNUMBER($AI60)),NOT(ISNUMBER($AC60))),"",$AC60*$AI60)</f>
        <v/>
      </c>
      <c r="AL60" s="153">
        <f>IF(OR(NOT(ISNUMBER($AI60)),NOT(ISNUMBER($AE60))),"",$AI60/$AE60)</f>
        <v/>
      </c>
      <c r="AM60" s="154">
        <f>IF(OR(NOT(ISNUMBER($V60)),NOT(ISNUMBER($W60)),NOT(ISNUMBER($AL60))),"",($V60-$W60)/(6*$AL60))</f>
        <v/>
      </c>
      <c r="AN60" s="154">
        <f>IF(OR(NOT(ISNUMBER($V60)),NOT(ISNUMBER($W60)),NOT(ISNUMBER($AF60)),NOT(ISNUMBER($AL60))),"",MIN(($V60-$AF60)/(3*$AL60),($AF60-$W60)/(3*$AL60)))</f>
        <v/>
      </c>
      <c r="AO60" s="64">
        <f>IF($Z60="","",IF(OR(NOT(ISNUMBER($AG60)),NOT(ISNUMBER($AH60))),"限界未設定",IF(OR($Z60&gt;$AG60,$Z60&lt;$AH60),"管理外","管理内")))</f>
        <v/>
      </c>
      <c r="AP60" s="64">
        <f>IF($AA60="","",IF(OR(NOT(ISNUMBER($AJ60)),NOT(ISNUMBER($AK60))),"限界未設定",IF(OR($AA60&gt;$AJ60,$AA60&lt;$AK60),"管理外","管理内")))</f>
        <v/>
      </c>
      <c r="AQ60" s="64">
        <f>IF($Z60="","",IF(OR($AO60="限界未設定",$AP60="限界未設定"),"限界未設定",IF(OR($AO60="管理外",$AP60="管理外"),"調査必要",IF(AND(ISNUMBER($AN60),$AN60&lt;1.33),"能力不足","管理内"))))</f>
        <v/>
      </c>
      <c r="AR60" s="24" t="n"/>
      <c r="AS60" s="24" t="n"/>
      <c r="AT60" s="24" t="n"/>
      <c r="AU60" s="24" t="n"/>
      <c r="AV60" s="24" t="n"/>
      <c r="AW60" s="49">
        <f>IF(AND($F60='SPCダッシュボード'!$C$4,$G60='SPCダッシュボード'!$C$5),COUNTIFS($F$7:$F60,'SPCダッシュボード'!$C$4,$G$7:$G60,'SPCダッシュボード'!$C$5),"")</f>
        <v/>
      </c>
    </row>
    <row r="61">
      <c r="A61" s="64">
        <f>IF(B61="","",ROW()-6)</f>
        <v/>
      </c>
      <c r="B61" s="150" t="n">
        <v>46044</v>
      </c>
      <c r="C61" s="66" t="inlineStr">
        <is>
          <t>シェアードサービスセンター</t>
        </is>
      </c>
      <c r="D61" s="66" t="inlineStr">
        <is>
          <t>カスタマーサポートセンター</t>
        </is>
      </c>
      <c r="E61" s="66" t="inlineStr">
        <is>
          <t>サービス・処理時間</t>
        </is>
      </c>
      <c r="F61" s="66" t="inlineStr">
        <is>
          <t>問い合わせ受付</t>
        </is>
      </c>
      <c r="G61" s="66" t="inlineStr">
        <is>
          <t>処理時間</t>
        </is>
      </c>
      <c r="H61" s="66" t="inlineStr">
        <is>
          <t>秒</t>
        </is>
      </c>
      <c r="I61" s="66" t="inlineStr">
        <is>
          <t>オンライン</t>
        </is>
      </c>
      <c r="J61" s="66" t="inlineStr">
        <is>
          <t>CS-018</t>
        </is>
      </c>
      <c r="K61" s="66" t="inlineStr">
        <is>
          <t>Y</t>
        </is>
      </c>
      <c r="L61" s="151" t="n">
        <v>79.5</v>
      </c>
      <c r="M61" s="151" t="n">
        <v>86.09999999999999</v>
      </c>
      <c r="N61" s="151" t="n">
        <v>85.2</v>
      </c>
      <c r="O61" s="151" t="n">
        <v>73.09999999999999</v>
      </c>
      <c r="P61" s="151" t="n"/>
      <c r="Q61" s="151" t="n"/>
      <c r="R61" s="151" t="n"/>
      <c r="S61" s="151" t="n"/>
      <c r="T61" s="151" t="n"/>
      <c r="U61" s="151" t="n"/>
      <c r="V61" s="152" t="n">
        <v>120</v>
      </c>
      <c r="W61" s="152" t="n">
        <v>40</v>
      </c>
      <c r="X61" s="152" t="n">
        <v>80</v>
      </c>
      <c r="Y61" s="153">
        <f>IF(COUNT(L61:U61)&gt;=2,COUNT(L61:U61),"")</f>
        <v/>
      </c>
      <c r="Z61" s="153">
        <f>IF($Y61="","",AVERAGE(L61:U61))</f>
        <v/>
      </c>
      <c r="AA61" s="153">
        <f>IF($Y61="","",MAX(L61:U61)-MIN(L61:U61))</f>
        <v/>
      </c>
      <c r="AB61" s="153">
        <f>IFERROR(VLOOKUP($Y61,'設定'!$D$4:$H$13,2,FALSE),"")</f>
        <v/>
      </c>
      <c r="AC61" s="153">
        <f>IFERROR(VLOOKUP($Y61,'設定'!$D$4:$H$13,3,FALSE),"")</f>
        <v/>
      </c>
      <c r="AD61" s="153">
        <f>IFERROR(VLOOKUP($Y61,'設定'!$D$4:$H$13,4,FALSE),"")</f>
        <v/>
      </c>
      <c r="AE61" s="153">
        <f>IFERROR(VLOOKUP($Y61,'設定'!$D$4:$H$13,5,FALSE),"")</f>
        <v/>
      </c>
      <c r="AF61" s="153">
        <f>IF($Z61="","",IFERROR(SUMIFS($Z$7:$Z$206,$F$7:$F$206,$F61,$G$7:$G$206,$G61,$K$7:$K$206,"Y")/COUNTIFS($F$7:$F$206,$F61,$G$7:$G$206,$G61,$K$7:$K$206,"Y",$Z$7:$Z$206,"&gt;-1E+99"),""))</f>
        <v/>
      </c>
      <c r="AG61" s="153">
        <f>IF(OR(NOT(ISNUMBER($AF61)),NOT(ISNUMBER($AB61)),NOT(ISNUMBER($AI61))),"",$AF61+$AB61*$AI61)</f>
        <v/>
      </c>
      <c r="AH61" s="153">
        <f>IF(OR(NOT(ISNUMBER($AF61)),NOT(ISNUMBER($AB61)),NOT(ISNUMBER($AI61))),"",$AF61-$AB61*$AI61)</f>
        <v/>
      </c>
      <c r="AI61" s="153">
        <f>IF($AA61="","",IFERROR(SUMIFS($AA$7:$AA$206,$F$7:$F$206,$F61,$G$7:$G$206,$G61,$K$7:$K$206,"Y")/COUNTIFS($F$7:$F$206,$F61,$G$7:$G$206,$G61,$K$7:$K$206,"Y",$AA$7:$AA$206,"&gt;-1E+99"),""))</f>
        <v/>
      </c>
      <c r="AJ61" s="153">
        <f>IF(OR(NOT(ISNUMBER($AI61)),NOT(ISNUMBER($AD61))),"",$AD61*$AI61)</f>
        <v/>
      </c>
      <c r="AK61" s="153">
        <f>IF(OR(NOT(ISNUMBER($AI61)),NOT(ISNUMBER($AC61))),"",$AC61*$AI61)</f>
        <v/>
      </c>
      <c r="AL61" s="153">
        <f>IF(OR(NOT(ISNUMBER($AI61)),NOT(ISNUMBER($AE61))),"",$AI61/$AE61)</f>
        <v/>
      </c>
      <c r="AM61" s="154">
        <f>IF(OR(NOT(ISNUMBER($V61)),NOT(ISNUMBER($W61)),NOT(ISNUMBER($AL61))),"",($V61-$W61)/(6*$AL61))</f>
        <v/>
      </c>
      <c r="AN61" s="154">
        <f>IF(OR(NOT(ISNUMBER($V61)),NOT(ISNUMBER($W61)),NOT(ISNUMBER($AF61)),NOT(ISNUMBER($AL61))),"",MIN(($V61-$AF61)/(3*$AL61),($AF61-$W61)/(3*$AL61)))</f>
        <v/>
      </c>
      <c r="AO61" s="64">
        <f>IF($Z61="","",IF(OR(NOT(ISNUMBER($AG61)),NOT(ISNUMBER($AH61))),"限界未設定",IF(OR($Z61&gt;$AG61,$Z61&lt;$AH61),"管理外","管理内")))</f>
        <v/>
      </c>
      <c r="AP61" s="64">
        <f>IF($AA61="","",IF(OR(NOT(ISNUMBER($AJ61)),NOT(ISNUMBER($AK61))),"限界未設定",IF(OR($AA61&gt;$AJ61,$AA61&lt;$AK61),"管理外","管理内")))</f>
        <v/>
      </c>
      <c r="AQ61" s="64">
        <f>IF($Z61="","",IF(OR($AO61="限界未設定",$AP61="限界未設定"),"限界未設定",IF(OR($AO61="管理外",$AP61="管理外"),"調査必要",IF(AND(ISNUMBER($AN61),$AN61&lt;1.33),"能力不足","管理内"))))</f>
        <v/>
      </c>
      <c r="AR61" s="24" t="n"/>
      <c r="AS61" s="24" t="n"/>
      <c r="AT61" s="24" t="n"/>
      <c r="AU61" s="24" t="n"/>
      <c r="AV61" s="24" t="n"/>
      <c r="AW61" s="49">
        <f>IF(AND($F61='SPCダッシュボード'!$C$4,$G61='SPCダッシュボード'!$C$5),COUNTIFS($F$7:$F61,'SPCダッシュボード'!$C$4,$G$7:$G61,'SPCダッシュボード'!$C$5),"")</f>
        <v/>
      </c>
    </row>
    <row r="62">
      <c r="A62" s="64">
        <f>IF(B62="","",ROW()-6)</f>
        <v/>
      </c>
      <c r="B62" s="150" t="n">
        <v>46045</v>
      </c>
      <c r="C62" s="66" t="inlineStr">
        <is>
          <t>シェアードサービスセンター</t>
        </is>
      </c>
      <c r="D62" s="66" t="inlineStr">
        <is>
          <t>カスタマーサポートセンター</t>
        </is>
      </c>
      <c r="E62" s="66" t="inlineStr">
        <is>
          <t>サービス・処理時間</t>
        </is>
      </c>
      <c r="F62" s="66" t="inlineStr">
        <is>
          <t>問い合わせ受付</t>
        </is>
      </c>
      <c r="G62" s="66" t="inlineStr">
        <is>
          <t>処理時間</t>
        </is>
      </c>
      <c r="H62" s="66" t="inlineStr">
        <is>
          <t>秒</t>
        </is>
      </c>
      <c r="I62" s="66" t="inlineStr">
        <is>
          <t>オンライン</t>
        </is>
      </c>
      <c r="J62" s="66" t="inlineStr">
        <is>
          <t>CS-019</t>
        </is>
      </c>
      <c r="K62" s="66" t="inlineStr">
        <is>
          <t>Y</t>
        </is>
      </c>
      <c r="L62" s="151" t="n">
        <v>77.7</v>
      </c>
      <c r="M62" s="151" t="n">
        <v>73.3</v>
      </c>
      <c r="N62" s="151" t="n">
        <v>85.59999999999999</v>
      </c>
      <c r="O62" s="151" t="n">
        <v>83.40000000000001</v>
      </c>
      <c r="P62" s="151" t="n"/>
      <c r="Q62" s="151" t="n"/>
      <c r="R62" s="151" t="n"/>
      <c r="S62" s="151" t="n"/>
      <c r="T62" s="151" t="n"/>
      <c r="U62" s="151" t="n"/>
      <c r="V62" s="152" t="n">
        <v>120</v>
      </c>
      <c r="W62" s="152" t="n">
        <v>40</v>
      </c>
      <c r="X62" s="152" t="n">
        <v>80</v>
      </c>
      <c r="Y62" s="153">
        <f>IF(COUNT(L62:U62)&gt;=2,COUNT(L62:U62),"")</f>
        <v/>
      </c>
      <c r="Z62" s="153">
        <f>IF($Y62="","",AVERAGE(L62:U62))</f>
        <v/>
      </c>
      <c r="AA62" s="153">
        <f>IF($Y62="","",MAX(L62:U62)-MIN(L62:U62))</f>
        <v/>
      </c>
      <c r="AB62" s="153">
        <f>IFERROR(VLOOKUP($Y62,'設定'!$D$4:$H$13,2,FALSE),"")</f>
        <v/>
      </c>
      <c r="AC62" s="153">
        <f>IFERROR(VLOOKUP($Y62,'設定'!$D$4:$H$13,3,FALSE),"")</f>
        <v/>
      </c>
      <c r="AD62" s="153">
        <f>IFERROR(VLOOKUP($Y62,'設定'!$D$4:$H$13,4,FALSE),"")</f>
        <v/>
      </c>
      <c r="AE62" s="153">
        <f>IFERROR(VLOOKUP($Y62,'設定'!$D$4:$H$13,5,FALSE),"")</f>
        <v/>
      </c>
      <c r="AF62" s="153">
        <f>IF($Z62="","",IFERROR(SUMIFS($Z$7:$Z$206,$F$7:$F$206,$F62,$G$7:$G$206,$G62,$K$7:$K$206,"Y")/COUNTIFS($F$7:$F$206,$F62,$G$7:$G$206,$G62,$K$7:$K$206,"Y",$Z$7:$Z$206,"&gt;-1E+99"),""))</f>
        <v/>
      </c>
      <c r="AG62" s="153">
        <f>IF(OR(NOT(ISNUMBER($AF62)),NOT(ISNUMBER($AB62)),NOT(ISNUMBER($AI62))),"",$AF62+$AB62*$AI62)</f>
        <v/>
      </c>
      <c r="AH62" s="153">
        <f>IF(OR(NOT(ISNUMBER($AF62)),NOT(ISNUMBER($AB62)),NOT(ISNUMBER($AI62))),"",$AF62-$AB62*$AI62)</f>
        <v/>
      </c>
      <c r="AI62" s="153">
        <f>IF($AA62="","",IFERROR(SUMIFS($AA$7:$AA$206,$F$7:$F$206,$F62,$G$7:$G$206,$G62,$K$7:$K$206,"Y")/COUNTIFS($F$7:$F$206,$F62,$G$7:$G$206,$G62,$K$7:$K$206,"Y",$AA$7:$AA$206,"&gt;-1E+99"),""))</f>
        <v/>
      </c>
      <c r="AJ62" s="153">
        <f>IF(OR(NOT(ISNUMBER($AI62)),NOT(ISNUMBER($AD62))),"",$AD62*$AI62)</f>
        <v/>
      </c>
      <c r="AK62" s="153">
        <f>IF(OR(NOT(ISNUMBER($AI62)),NOT(ISNUMBER($AC62))),"",$AC62*$AI62)</f>
        <v/>
      </c>
      <c r="AL62" s="153">
        <f>IF(OR(NOT(ISNUMBER($AI62)),NOT(ISNUMBER($AE62))),"",$AI62/$AE62)</f>
        <v/>
      </c>
      <c r="AM62" s="154">
        <f>IF(OR(NOT(ISNUMBER($V62)),NOT(ISNUMBER($W62)),NOT(ISNUMBER($AL62))),"",($V62-$W62)/(6*$AL62))</f>
        <v/>
      </c>
      <c r="AN62" s="154">
        <f>IF(OR(NOT(ISNUMBER($V62)),NOT(ISNUMBER($W62)),NOT(ISNUMBER($AF62)),NOT(ISNUMBER($AL62))),"",MIN(($V62-$AF62)/(3*$AL62),($AF62-$W62)/(3*$AL62)))</f>
        <v/>
      </c>
      <c r="AO62" s="64">
        <f>IF($Z62="","",IF(OR(NOT(ISNUMBER($AG62)),NOT(ISNUMBER($AH62))),"限界未設定",IF(OR($Z62&gt;$AG62,$Z62&lt;$AH62),"管理外","管理内")))</f>
        <v/>
      </c>
      <c r="AP62" s="64">
        <f>IF($AA62="","",IF(OR(NOT(ISNUMBER($AJ62)),NOT(ISNUMBER($AK62))),"限界未設定",IF(OR($AA62&gt;$AJ62,$AA62&lt;$AK62),"管理外","管理内")))</f>
        <v/>
      </c>
      <c r="AQ62" s="64">
        <f>IF($Z62="","",IF(OR($AO62="限界未設定",$AP62="限界未設定"),"限界未設定",IF(OR($AO62="管理外",$AP62="管理外"),"調査必要",IF(AND(ISNUMBER($AN62),$AN62&lt;1.33),"能力不足","管理内"))))</f>
        <v/>
      </c>
      <c r="AR62" s="24" t="n"/>
      <c r="AS62" s="24" t="n"/>
      <c r="AT62" s="24" t="n"/>
      <c r="AU62" s="24" t="n"/>
      <c r="AV62" s="24" t="n"/>
      <c r="AW62" s="49">
        <f>IF(AND($F62='SPCダッシュボード'!$C$4,$G62='SPCダッシュボード'!$C$5),COUNTIFS($F$7:$F62,'SPCダッシュボード'!$C$4,$G$7:$G62,'SPCダッシュボード'!$C$5),"")</f>
        <v/>
      </c>
    </row>
    <row r="63">
      <c r="A63" s="64">
        <f>IF(B63="","",ROW()-6)</f>
        <v/>
      </c>
      <c r="B63" s="150" t="n">
        <v>46046</v>
      </c>
      <c r="C63" s="66" t="inlineStr">
        <is>
          <t>シェアードサービスセンター</t>
        </is>
      </c>
      <c r="D63" s="66" t="inlineStr">
        <is>
          <t>カスタマーサポートセンター</t>
        </is>
      </c>
      <c r="E63" s="66" t="inlineStr">
        <is>
          <t>サービス・処理時間</t>
        </is>
      </c>
      <c r="F63" s="66" t="inlineStr">
        <is>
          <t>問い合わせ受付</t>
        </is>
      </c>
      <c r="G63" s="66" t="inlineStr">
        <is>
          <t>処理時間</t>
        </is>
      </c>
      <c r="H63" s="66" t="inlineStr">
        <is>
          <t>秒</t>
        </is>
      </c>
      <c r="I63" s="66" t="inlineStr">
        <is>
          <t>オンライン</t>
        </is>
      </c>
      <c r="J63" s="66" t="inlineStr">
        <is>
          <t>CS-020</t>
        </is>
      </c>
      <c r="K63" s="66" t="inlineStr">
        <is>
          <t>Y</t>
        </is>
      </c>
      <c r="L63" s="151" t="n">
        <v>83.5</v>
      </c>
      <c r="M63" s="151" t="n">
        <v>80.40000000000001</v>
      </c>
      <c r="N63" s="151" t="n">
        <v>78.5</v>
      </c>
      <c r="O63" s="151" t="n">
        <v>71.8</v>
      </c>
      <c r="P63" s="151" t="n"/>
      <c r="Q63" s="151" t="n"/>
      <c r="R63" s="151" t="n"/>
      <c r="S63" s="151" t="n"/>
      <c r="T63" s="151" t="n"/>
      <c r="U63" s="151" t="n"/>
      <c r="V63" s="152" t="n">
        <v>120</v>
      </c>
      <c r="W63" s="152" t="n">
        <v>40</v>
      </c>
      <c r="X63" s="152" t="n">
        <v>80</v>
      </c>
      <c r="Y63" s="153">
        <f>IF(COUNT(L63:U63)&gt;=2,COUNT(L63:U63),"")</f>
        <v/>
      </c>
      <c r="Z63" s="153">
        <f>IF($Y63="","",AVERAGE(L63:U63))</f>
        <v/>
      </c>
      <c r="AA63" s="153">
        <f>IF($Y63="","",MAX(L63:U63)-MIN(L63:U63))</f>
        <v/>
      </c>
      <c r="AB63" s="153">
        <f>IFERROR(VLOOKUP($Y63,'設定'!$D$4:$H$13,2,FALSE),"")</f>
        <v/>
      </c>
      <c r="AC63" s="153">
        <f>IFERROR(VLOOKUP($Y63,'設定'!$D$4:$H$13,3,FALSE),"")</f>
        <v/>
      </c>
      <c r="AD63" s="153">
        <f>IFERROR(VLOOKUP($Y63,'設定'!$D$4:$H$13,4,FALSE),"")</f>
        <v/>
      </c>
      <c r="AE63" s="153">
        <f>IFERROR(VLOOKUP($Y63,'設定'!$D$4:$H$13,5,FALSE),"")</f>
        <v/>
      </c>
      <c r="AF63" s="153">
        <f>IF($Z63="","",IFERROR(SUMIFS($Z$7:$Z$206,$F$7:$F$206,$F63,$G$7:$G$206,$G63,$K$7:$K$206,"Y")/COUNTIFS($F$7:$F$206,$F63,$G$7:$G$206,$G63,$K$7:$K$206,"Y",$Z$7:$Z$206,"&gt;-1E+99"),""))</f>
        <v/>
      </c>
      <c r="AG63" s="153">
        <f>IF(OR(NOT(ISNUMBER($AF63)),NOT(ISNUMBER($AB63)),NOT(ISNUMBER($AI63))),"",$AF63+$AB63*$AI63)</f>
        <v/>
      </c>
      <c r="AH63" s="153">
        <f>IF(OR(NOT(ISNUMBER($AF63)),NOT(ISNUMBER($AB63)),NOT(ISNUMBER($AI63))),"",$AF63-$AB63*$AI63)</f>
        <v/>
      </c>
      <c r="AI63" s="153">
        <f>IF($AA63="","",IFERROR(SUMIFS($AA$7:$AA$206,$F$7:$F$206,$F63,$G$7:$G$206,$G63,$K$7:$K$206,"Y")/COUNTIFS($F$7:$F$206,$F63,$G$7:$G$206,$G63,$K$7:$K$206,"Y",$AA$7:$AA$206,"&gt;-1E+99"),""))</f>
        <v/>
      </c>
      <c r="AJ63" s="153">
        <f>IF(OR(NOT(ISNUMBER($AI63)),NOT(ISNUMBER($AD63))),"",$AD63*$AI63)</f>
        <v/>
      </c>
      <c r="AK63" s="153">
        <f>IF(OR(NOT(ISNUMBER($AI63)),NOT(ISNUMBER($AC63))),"",$AC63*$AI63)</f>
        <v/>
      </c>
      <c r="AL63" s="153">
        <f>IF(OR(NOT(ISNUMBER($AI63)),NOT(ISNUMBER($AE63))),"",$AI63/$AE63)</f>
        <v/>
      </c>
      <c r="AM63" s="154">
        <f>IF(OR(NOT(ISNUMBER($V63)),NOT(ISNUMBER($W63)),NOT(ISNUMBER($AL63))),"",($V63-$W63)/(6*$AL63))</f>
        <v/>
      </c>
      <c r="AN63" s="154">
        <f>IF(OR(NOT(ISNUMBER($V63)),NOT(ISNUMBER($W63)),NOT(ISNUMBER($AF63)),NOT(ISNUMBER($AL63))),"",MIN(($V63-$AF63)/(3*$AL63),($AF63-$W63)/(3*$AL63)))</f>
        <v/>
      </c>
      <c r="AO63" s="64">
        <f>IF($Z63="","",IF(OR(NOT(ISNUMBER($AG63)),NOT(ISNUMBER($AH63))),"限界未設定",IF(OR($Z63&gt;$AG63,$Z63&lt;$AH63),"管理外","管理内")))</f>
        <v/>
      </c>
      <c r="AP63" s="64">
        <f>IF($AA63="","",IF(OR(NOT(ISNUMBER($AJ63)),NOT(ISNUMBER($AK63))),"限界未設定",IF(OR($AA63&gt;$AJ63,$AA63&lt;$AK63),"管理外","管理内")))</f>
        <v/>
      </c>
      <c r="AQ63" s="64">
        <f>IF($Z63="","",IF(OR($AO63="限界未設定",$AP63="限界未設定"),"限界未設定",IF(OR($AO63="管理外",$AP63="管理外"),"調査必要",IF(AND(ISNUMBER($AN63),$AN63&lt;1.33),"能力不足","管理内"))))</f>
        <v/>
      </c>
      <c r="AR63" s="24" t="n"/>
      <c r="AS63" s="24" t="n"/>
      <c r="AT63" s="24" t="n"/>
      <c r="AU63" s="24" t="n"/>
      <c r="AV63" s="24" t="n"/>
      <c r="AW63" s="49">
        <f>IF(AND($F63='SPCダッシュボード'!$C$4,$G63='SPCダッシュボード'!$C$5),COUNTIFS($F$7:$F63,'SPCダッシュボード'!$C$4,$G$7:$G63,'SPCダッシュボード'!$C$5),"")</f>
        <v/>
      </c>
    </row>
    <row r="64">
      <c r="A64" s="64">
        <f>IF(B64="","",ROW()-6)</f>
        <v/>
      </c>
      <c r="B64" s="150" t="n">
        <v>46047</v>
      </c>
      <c r="C64" s="66" t="inlineStr">
        <is>
          <t>シェアードサービスセンター</t>
        </is>
      </c>
      <c r="D64" s="66" t="inlineStr">
        <is>
          <t>カスタマーサポートセンター</t>
        </is>
      </c>
      <c r="E64" s="66" t="inlineStr">
        <is>
          <t>サービス・処理時間</t>
        </is>
      </c>
      <c r="F64" s="66" t="inlineStr">
        <is>
          <t>問い合わせ受付</t>
        </is>
      </c>
      <c r="G64" s="66" t="inlineStr">
        <is>
          <t>処理時間</t>
        </is>
      </c>
      <c r="H64" s="66" t="inlineStr">
        <is>
          <t>秒</t>
        </is>
      </c>
      <c r="I64" s="66" t="inlineStr">
        <is>
          <t>オンライン</t>
        </is>
      </c>
      <c r="J64" s="66" t="inlineStr">
        <is>
          <t>CS-021</t>
        </is>
      </c>
      <c r="K64" s="66" t="inlineStr">
        <is>
          <t>Y</t>
        </is>
      </c>
      <c r="L64" s="151" t="n">
        <v>83.90000000000001</v>
      </c>
      <c r="M64" s="151" t="n">
        <v>84.2</v>
      </c>
      <c r="N64" s="151" t="n">
        <v>78.5</v>
      </c>
      <c r="O64" s="151" t="n">
        <v>83.09999999999999</v>
      </c>
      <c r="P64" s="151" t="n"/>
      <c r="Q64" s="151" t="n"/>
      <c r="R64" s="151" t="n"/>
      <c r="S64" s="151" t="n"/>
      <c r="T64" s="151" t="n"/>
      <c r="U64" s="151" t="n"/>
      <c r="V64" s="152" t="n">
        <v>120</v>
      </c>
      <c r="W64" s="152" t="n">
        <v>40</v>
      </c>
      <c r="X64" s="152" t="n">
        <v>80</v>
      </c>
      <c r="Y64" s="153">
        <f>IF(COUNT(L64:U64)&gt;=2,COUNT(L64:U64),"")</f>
        <v/>
      </c>
      <c r="Z64" s="153">
        <f>IF($Y64="","",AVERAGE(L64:U64))</f>
        <v/>
      </c>
      <c r="AA64" s="153">
        <f>IF($Y64="","",MAX(L64:U64)-MIN(L64:U64))</f>
        <v/>
      </c>
      <c r="AB64" s="153">
        <f>IFERROR(VLOOKUP($Y64,'設定'!$D$4:$H$13,2,FALSE),"")</f>
        <v/>
      </c>
      <c r="AC64" s="153">
        <f>IFERROR(VLOOKUP($Y64,'設定'!$D$4:$H$13,3,FALSE),"")</f>
        <v/>
      </c>
      <c r="AD64" s="153">
        <f>IFERROR(VLOOKUP($Y64,'設定'!$D$4:$H$13,4,FALSE),"")</f>
        <v/>
      </c>
      <c r="AE64" s="153">
        <f>IFERROR(VLOOKUP($Y64,'設定'!$D$4:$H$13,5,FALSE),"")</f>
        <v/>
      </c>
      <c r="AF64" s="153">
        <f>IF($Z64="","",IFERROR(SUMIFS($Z$7:$Z$206,$F$7:$F$206,$F64,$G$7:$G$206,$G64,$K$7:$K$206,"Y")/COUNTIFS($F$7:$F$206,$F64,$G$7:$G$206,$G64,$K$7:$K$206,"Y",$Z$7:$Z$206,"&gt;-1E+99"),""))</f>
        <v/>
      </c>
      <c r="AG64" s="153">
        <f>IF(OR(NOT(ISNUMBER($AF64)),NOT(ISNUMBER($AB64)),NOT(ISNUMBER($AI64))),"",$AF64+$AB64*$AI64)</f>
        <v/>
      </c>
      <c r="AH64" s="153">
        <f>IF(OR(NOT(ISNUMBER($AF64)),NOT(ISNUMBER($AB64)),NOT(ISNUMBER($AI64))),"",$AF64-$AB64*$AI64)</f>
        <v/>
      </c>
      <c r="AI64" s="153">
        <f>IF($AA64="","",IFERROR(SUMIFS($AA$7:$AA$206,$F$7:$F$206,$F64,$G$7:$G$206,$G64,$K$7:$K$206,"Y")/COUNTIFS($F$7:$F$206,$F64,$G$7:$G$206,$G64,$K$7:$K$206,"Y",$AA$7:$AA$206,"&gt;-1E+99"),""))</f>
        <v/>
      </c>
      <c r="AJ64" s="153">
        <f>IF(OR(NOT(ISNUMBER($AI64)),NOT(ISNUMBER($AD64))),"",$AD64*$AI64)</f>
        <v/>
      </c>
      <c r="AK64" s="153">
        <f>IF(OR(NOT(ISNUMBER($AI64)),NOT(ISNUMBER($AC64))),"",$AC64*$AI64)</f>
        <v/>
      </c>
      <c r="AL64" s="153">
        <f>IF(OR(NOT(ISNUMBER($AI64)),NOT(ISNUMBER($AE64))),"",$AI64/$AE64)</f>
        <v/>
      </c>
      <c r="AM64" s="154">
        <f>IF(OR(NOT(ISNUMBER($V64)),NOT(ISNUMBER($W64)),NOT(ISNUMBER($AL64))),"",($V64-$W64)/(6*$AL64))</f>
        <v/>
      </c>
      <c r="AN64" s="154">
        <f>IF(OR(NOT(ISNUMBER($V64)),NOT(ISNUMBER($W64)),NOT(ISNUMBER($AF64)),NOT(ISNUMBER($AL64))),"",MIN(($V64-$AF64)/(3*$AL64),($AF64-$W64)/(3*$AL64)))</f>
        <v/>
      </c>
      <c r="AO64" s="64">
        <f>IF($Z64="","",IF(OR(NOT(ISNUMBER($AG64)),NOT(ISNUMBER($AH64))),"限界未設定",IF(OR($Z64&gt;$AG64,$Z64&lt;$AH64),"管理外","管理内")))</f>
        <v/>
      </c>
      <c r="AP64" s="64">
        <f>IF($AA64="","",IF(OR(NOT(ISNUMBER($AJ64)),NOT(ISNUMBER($AK64))),"限界未設定",IF(OR($AA64&gt;$AJ64,$AA64&lt;$AK64),"管理外","管理内")))</f>
        <v/>
      </c>
      <c r="AQ64" s="64">
        <f>IF($Z64="","",IF(OR($AO64="限界未設定",$AP64="限界未設定"),"限界未設定",IF(OR($AO64="管理外",$AP64="管理外"),"調査必要",IF(AND(ISNUMBER($AN64),$AN64&lt;1.33),"能力不足","管理内"))))</f>
        <v/>
      </c>
      <c r="AR64" s="24" t="n"/>
      <c r="AS64" s="24" t="n"/>
      <c r="AT64" s="24" t="n"/>
      <c r="AU64" s="24" t="n"/>
      <c r="AV64" s="24" t="n"/>
      <c r="AW64" s="49">
        <f>IF(AND($F64='SPCダッシュボード'!$C$4,$G64='SPCダッシュボード'!$C$5),COUNTIFS($F$7:$F64,'SPCダッシュボード'!$C$4,$G$7:$G64,'SPCダッシュボード'!$C$5),"")</f>
        <v/>
      </c>
    </row>
    <row r="65">
      <c r="A65" s="64">
        <f>IF(B65="","",ROW()-6)</f>
        <v/>
      </c>
      <c r="B65" s="150" t="n">
        <v>46048</v>
      </c>
      <c r="C65" s="66" t="inlineStr">
        <is>
          <t>シェアードサービスセンター</t>
        </is>
      </c>
      <c r="D65" s="66" t="inlineStr">
        <is>
          <t>カスタマーサポートセンター</t>
        </is>
      </c>
      <c r="E65" s="66" t="inlineStr">
        <is>
          <t>サービス・処理時間</t>
        </is>
      </c>
      <c r="F65" s="66" t="inlineStr">
        <is>
          <t>問い合わせ受付</t>
        </is>
      </c>
      <c r="G65" s="66" t="inlineStr">
        <is>
          <t>処理時間</t>
        </is>
      </c>
      <c r="H65" s="66" t="inlineStr">
        <is>
          <t>秒</t>
        </is>
      </c>
      <c r="I65" s="66" t="inlineStr">
        <is>
          <t>オンライン</t>
        </is>
      </c>
      <c r="J65" s="66" t="inlineStr">
        <is>
          <t>CS-022</t>
        </is>
      </c>
      <c r="K65" s="66" t="inlineStr">
        <is>
          <t>Y</t>
        </is>
      </c>
      <c r="L65" s="151" t="n">
        <v>77.2</v>
      </c>
      <c r="M65" s="151" t="n">
        <v>76.90000000000001</v>
      </c>
      <c r="N65" s="151" t="n">
        <v>79.8</v>
      </c>
      <c r="O65" s="151" t="n">
        <v>89.2</v>
      </c>
      <c r="P65" s="151" t="n"/>
      <c r="Q65" s="151" t="n"/>
      <c r="R65" s="151" t="n"/>
      <c r="S65" s="151" t="n"/>
      <c r="T65" s="151" t="n"/>
      <c r="U65" s="151" t="n"/>
      <c r="V65" s="152" t="n">
        <v>120</v>
      </c>
      <c r="W65" s="152" t="n">
        <v>40</v>
      </c>
      <c r="X65" s="152" t="n">
        <v>80</v>
      </c>
      <c r="Y65" s="153">
        <f>IF(COUNT(L65:U65)&gt;=2,COUNT(L65:U65),"")</f>
        <v/>
      </c>
      <c r="Z65" s="153">
        <f>IF($Y65="","",AVERAGE(L65:U65))</f>
        <v/>
      </c>
      <c r="AA65" s="153">
        <f>IF($Y65="","",MAX(L65:U65)-MIN(L65:U65))</f>
        <v/>
      </c>
      <c r="AB65" s="153">
        <f>IFERROR(VLOOKUP($Y65,'設定'!$D$4:$H$13,2,FALSE),"")</f>
        <v/>
      </c>
      <c r="AC65" s="153">
        <f>IFERROR(VLOOKUP($Y65,'設定'!$D$4:$H$13,3,FALSE),"")</f>
        <v/>
      </c>
      <c r="AD65" s="153">
        <f>IFERROR(VLOOKUP($Y65,'設定'!$D$4:$H$13,4,FALSE),"")</f>
        <v/>
      </c>
      <c r="AE65" s="153">
        <f>IFERROR(VLOOKUP($Y65,'設定'!$D$4:$H$13,5,FALSE),"")</f>
        <v/>
      </c>
      <c r="AF65" s="153">
        <f>IF($Z65="","",IFERROR(SUMIFS($Z$7:$Z$206,$F$7:$F$206,$F65,$G$7:$G$206,$G65,$K$7:$K$206,"Y")/COUNTIFS($F$7:$F$206,$F65,$G$7:$G$206,$G65,$K$7:$K$206,"Y",$Z$7:$Z$206,"&gt;-1E+99"),""))</f>
        <v/>
      </c>
      <c r="AG65" s="153">
        <f>IF(OR(NOT(ISNUMBER($AF65)),NOT(ISNUMBER($AB65)),NOT(ISNUMBER($AI65))),"",$AF65+$AB65*$AI65)</f>
        <v/>
      </c>
      <c r="AH65" s="153">
        <f>IF(OR(NOT(ISNUMBER($AF65)),NOT(ISNUMBER($AB65)),NOT(ISNUMBER($AI65))),"",$AF65-$AB65*$AI65)</f>
        <v/>
      </c>
      <c r="AI65" s="153">
        <f>IF($AA65="","",IFERROR(SUMIFS($AA$7:$AA$206,$F$7:$F$206,$F65,$G$7:$G$206,$G65,$K$7:$K$206,"Y")/COUNTIFS($F$7:$F$206,$F65,$G$7:$G$206,$G65,$K$7:$K$206,"Y",$AA$7:$AA$206,"&gt;-1E+99"),""))</f>
        <v/>
      </c>
      <c r="AJ65" s="153">
        <f>IF(OR(NOT(ISNUMBER($AI65)),NOT(ISNUMBER($AD65))),"",$AD65*$AI65)</f>
        <v/>
      </c>
      <c r="AK65" s="153">
        <f>IF(OR(NOT(ISNUMBER($AI65)),NOT(ISNUMBER($AC65))),"",$AC65*$AI65)</f>
        <v/>
      </c>
      <c r="AL65" s="153">
        <f>IF(OR(NOT(ISNUMBER($AI65)),NOT(ISNUMBER($AE65))),"",$AI65/$AE65)</f>
        <v/>
      </c>
      <c r="AM65" s="154">
        <f>IF(OR(NOT(ISNUMBER($V65)),NOT(ISNUMBER($W65)),NOT(ISNUMBER($AL65))),"",($V65-$W65)/(6*$AL65))</f>
        <v/>
      </c>
      <c r="AN65" s="154">
        <f>IF(OR(NOT(ISNUMBER($V65)),NOT(ISNUMBER($W65)),NOT(ISNUMBER($AF65)),NOT(ISNUMBER($AL65))),"",MIN(($V65-$AF65)/(3*$AL65),($AF65-$W65)/(3*$AL65)))</f>
        <v/>
      </c>
      <c r="AO65" s="64">
        <f>IF($Z65="","",IF(OR(NOT(ISNUMBER($AG65)),NOT(ISNUMBER($AH65))),"限界未設定",IF(OR($Z65&gt;$AG65,$Z65&lt;$AH65),"管理外","管理内")))</f>
        <v/>
      </c>
      <c r="AP65" s="64">
        <f>IF($AA65="","",IF(OR(NOT(ISNUMBER($AJ65)),NOT(ISNUMBER($AK65))),"限界未設定",IF(OR($AA65&gt;$AJ65,$AA65&lt;$AK65),"管理外","管理内")))</f>
        <v/>
      </c>
      <c r="AQ65" s="64">
        <f>IF($Z65="","",IF(OR($AO65="限界未設定",$AP65="限界未設定"),"限界未設定",IF(OR($AO65="管理外",$AP65="管理外"),"調査必要",IF(AND(ISNUMBER($AN65),$AN65&lt;1.33),"能力不足","管理内"))))</f>
        <v/>
      </c>
      <c r="AR65" s="24" t="n"/>
      <c r="AS65" s="24" t="n"/>
      <c r="AT65" s="24" t="n"/>
      <c r="AU65" s="24" t="n"/>
      <c r="AV65" s="24" t="n"/>
      <c r="AW65" s="49">
        <f>IF(AND($F65='SPCダッシュボード'!$C$4,$G65='SPCダッシュボード'!$C$5),COUNTIFS($F$7:$F65,'SPCダッシュボード'!$C$4,$G$7:$G65,'SPCダッシュボード'!$C$5),"")</f>
        <v/>
      </c>
    </row>
    <row r="66">
      <c r="A66" s="64">
        <f>IF(B66="","",ROW()-6)</f>
        <v/>
      </c>
      <c r="B66" s="150" t="n">
        <v>46049</v>
      </c>
      <c r="C66" s="66" t="inlineStr">
        <is>
          <t>シェアードサービスセンター</t>
        </is>
      </c>
      <c r="D66" s="66" t="inlineStr">
        <is>
          <t>カスタマーサポートセンター</t>
        </is>
      </c>
      <c r="E66" s="66" t="inlineStr">
        <is>
          <t>サービス・処理時間</t>
        </is>
      </c>
      <c r="F66" s="66" t="inlineStr">
        <is>
          <t>問い合わせ受付</t>
        </is>
      </c>
      <c r="G66" s="66" t="inlineStr">
        <is>
          <t>処理時間</t>
        </is>
      </c>
      <c r="H66" s="66" t="inlineStr">
        <is>
          <t>秒</t>
        </is>
      </c>
      <c r="I66" s="66" t="inlineStr">
        <is>
          <t>オンライン</t>
        </is>
      </c>
      <c r="J66" s="66" t="inlineStr">
        <is>
          <t>CS-023</t>
        </is>
      </c>
      <c r="K66" s="66" t="inlineStr">
        <is>
          <t>Y</t>
        </is>
      </c>
      <c r="L66" s="151" t="n">
        <v>90.7</v>
      </c>
      <c r="M66" s="151" t="n">
        <v>91.3</v>
      </c>
      <c r="N66" s="151" t="n">
        <v>80.3</v>
      </c>
      <c r="O66" s="151" t="n">
        <v>81</v>
      </c>
      <c r="P66" s="151" t="n"/>
      <c r="Q66" s="151" t="n"/>
      <c r="R66" s="151" t="n"/>
      <c r="S66" s="151" t="n"/>
      <c r="T66" s="151" t="n"/>
      <c r="U66" s="151" t="n"/>
      <c r="V66" s="152" t="n">
        <v>120</v>
      </c>
      <c r="W66" s="152" t="n">
        <v>40</v>
      </c>
      <c r="X66" s="152" t="n">
        <v>80</v>
      </c>
      <c r="Y66" s="153">
        <f>IF(COUNT(L66:U66)&gt;=2,COUNT(L66:U66),"")</f>
        <v/>
      </c>
      <c r="Z66" s="153">
        <f>IF($Y66="","",AVERAGE(L66:U66))</f>
        <v/>
      </c>
      <c r="AA66" s="153">
        <f>IF($Y66="","",MAX(L66:U66)-MIN(L66:U66))</f>
        <v/>
      </c>
      <c r="AB66" s="153">
        <f>IFERROR(VLOOKUP($Y66,'設定'!$D$4:$H$13,2,FALSE),"")</f>
        <v/>
      </c>
      <c r="AC66" s="153">
        <f>IFERROR(VLOOKUP($Y66,'設定'!$D$4:$H$13,3,FALSE),"")</f>
        <v/>
      </c>
      <c r="AD66" s="153">
        <f>IFERROR(VLOOKUP($Y66,'設定'!$D$4:$H$13,4,FALSE),"")</f>
        <v/>
      </c>
      <c r="AE66" s="153">
        <f>IFERROR(VLOOKUP($Y66,'設定'!$D$4:$H$13,5,FALSE),"")</f>
        <v/>
      </c>
      <c r="AF66" s="153">
        <f>IF($Z66="","",IFERROR(SUMIFS($Z$7:$Z$206,$F$7:$F$206,$F66,$G$7:$G$206,$G66,$K$7:$K$206,"Y")/COUNTIFS($F$7:$F$206,$F66,$G$7:$G$206,$G66,$K$7:$K$206,"Y",$Z$7:$Z$206,"&gt;-1E+99"),""))</f>
        <v/>
      </c>
      <c r="AG66" s="153">
        <f>IF(OR(NOT(ISNUMBER($AF66)),NOT(ISNUMBER($AB66)),NOT(ISNUMBER($AI66))),"",$AF66+$AB66*$AI66)</f>
        <v/>
      </c>
      <c r="AH66" s="153">
        <f>IF(OR(NOT(ISNUMBER($AF66)),NOT(ISNUMBER($AB66)),NOT(ISNUMBER($AI66))),"",$AF66-$AB66*$AI66)</f>
        <v/>
      </c>
      <c r="AI66" s="153">
        <f>IF($AA66="","",IFERROR(SUMIFS($AA$7:$AA$206,$F$7:$F$206,$F66,$G$7:$G$206,$G66,$K$7:$K$206,"Y")/COUNTIFS($F$7:$F$206,$F66,$G$7:$G$206,$G66,$K$7:$K$206,"Y",$AA$7:$AA$206,"&gt;-1E+99"),""))</f>
        <v/>
      </c>
      <c r="AJ66" s="153">
        <f>IF(OR(NOT(ISNUMBER($AI66)),NOT(ISNUMBER($AD66))),"",$AD66*$AI66)</f>
        <v/>
      </c>
      <c r="AK66" s="153">
        <f>IF(OR(NOT(ISNUMBER($AI66)),NOT(ISNUMBER($AC66))),"",$AC66*$AI66)</f>
        <v/>
      </c>
      <c r="AL66" s="153">
        <f>IF(OR(NOT(ISNUMBER($AI66)),NOT(ISNUMBER($AE66))),"",$AI66/$AE66)</f>
        <v/>
      </c>
      <c r="AM66" s="154">
        <f>IF(OR(NOT(ISNUMBER($V66)),NOT(ISNUMBER($W66)),NOT(ISNUMBER($AL66))),"",($V66-$W66)/(6*$AL66))</f>
        <v/>
      </c>
      <c r="AN66" s="154">
        <f>IF(OR(NOT(ISNUMBER($V66)),NOT(ISNUMBER($W66)),NOT(ISNUMBER($AF66)),NOT(ISNUMBER($AL66))),"",MIN(($V66-$AF66)/(3*$AL66),($AF66-$W66)/(3*$AL66)))</f>
        <v/>
      </c>
      <c r="AO66" s="64">
        <f>IF($Z66="","",IF(OR(NOT(ISNUMBER($AG66)),NOT(ISNUMBER($AH66))),"限界未設定",IF(OR($Z66&gt;$AG66,$Z66&lt;$AH66),"管理外","管理内")))</f>
        <v/>
      </c>
      <c r="AP66" s="64">
        <f>IF($AA66="","",IF(OR(NOT(ISNUMBER($AJ66)),NOT(ISNUMBER($AK66))),"限界未設定",IF(OR($AA66&gt;$AJ66,$AA66&lt;$AK66),"管理外","管理内")))</f>
        <v/>
      </c>
      <c r="AQ66" s="64">
        <f>IF($Z66="","",IF(OR($AO66="限界未設定",$AP66="限界未設定"),"限界未設定",IF(OR($AO66="管理外",$AP66="管理外"),"調査必要",IF(AND(ISNUMBER($AN66),$AN66&lt;1.33),"能力不足","管理内"))))</f>
        <v/>
      </c>
      <c r="AR66" s="24" t="n"/>
      <c r="AS66" s="24" t="n"/>
      <c r="AT66" s="24" t="n"/>
      <c r="AU66" s="24" t="n"/>
      <c r="AV66" s="24" t="n"/>
      <c r="AW66" s="49">
        <f>IF(AND($F66='SPCダッシュボード'!$C$4,$G66='SPCダッシュボード'!$C$5),COUNTIFS($F$7:$F66,'SPCダッシュボード'!$C$4,$G$7:$G66,'SPCダッシュボード'!$C$5),"")</f>
        <v/>
      </c>
    </row>
    <row r="67">
      <c r="A67" s="64">
        <f>IF(B67="","",ROW()-6)</f>
        <v/>
      </c>
      <c r="B67" s="150" t="n">
        <v>46050</v>
      </c>
      <c r="C67" s="66" t="inlineStr">
        <is>
          <t>シェアードサービスセンター</t>
        </is>
      </c>
      <c r="D67" s="66" t="inlineStr">
        <is>
          <t>カスタマーサポートセンター</t>
        </is>
      </c>
      <c r="E67" s="66" t="inlineStr">
        <is>
          <t>サービス・処理時間</t>
        </is>
      </c>
      <c r="F67" s="66" t="inlineStr">
        <is>
          <t>問い合わせ受付</t>
        </is>
      </c>
      <c r="G67" s="66" t="inlineStr">
        <is>
          <t>処理時間</t>
        </is>
      </c>
      <c r="H67" s="66" t="inlineStr">
        <is>
          <t>秒</t>
        </is>
      </c>
      <c r="I67" s="66" t="inlineStr">
        <is>
          <t>オンライン</t>
        </is>
      </c>
      <c r="J67" s="66" t="inlineStr">
        <is>
          <t>CS-024</t>
        </is>
      </c>
      <c r="K67" s="66" t="inlineStr">
        <is>
          <t>Y</t>
        </is>
      </c>
      <c r="L67" s="151" t="n">
        <v>82.5</v>
      </c>
      <c r="M67" s="151" t="n">
        <v>84.2</v>
      </c>
      <c r="N67" s="151" t="n">
        <v>76.5</v>
      </c>
      <c r="O67" s="151" t="n">
        <v>80</v>
      </c>
      <c r="P67" s="151" t="n"/>
      <c r="Q67" s="151" t="n"/>
      <c r="R67" s="151" t="n"/>
      <c r="S67" s="151" t="n"/>
      <c r="T67" s="151" t="n"/>
      <c r="U67" s="151" t="n"/>
      <c r="V67" s="152" t="n">
        <v>120</v>
      </c>
      <c r="W67" s="152" t="n">
        <v>40</v>
      </c>
      <c r="X67" s="152" t="n">
        <v>80</v>
      </c>
      <c r="Y67" s="153">
        <f>IF(COUNT(L67:U67)&gt;=2,COUNT(L67:U67),"")</f>
        <v/>
      </c>
      <c r="Z67" s="153">
        <f>IF($Y67="","",AVERAGE(L67:U67))</f>
        <v/>
      </c>
      <c r="AA67" s="153">
        <f>IF($Y67="","",MAX(L67:U67)-MIN(L67:U67))</f>
        <v/>
      </c>
      <c r="AB67" s="153">
        <f>IFERROR(VLOOKUP($Y67,'設定'!$D$4:$H$13,2,FALSE),"")</f>
        <v/>
      </c>
      <c r="AC67" s="153">
        <f>IFERROR(VLOOKUP($Y67,'設定'!$D$4:$H$13,3,FALSE),"")</f>
        <v/>
      </c>
      <c r="AD67" s="153">
        <f>IFERROR(VLOOKUP($Y67,'設定'!$D$4:$H$13,4,FALSE),"")</f>
        <v/>
      </c>
      <c r="AE67" s="153">
        <f>IFERROR(VLOOKUP($Y67,'設定'!$D$4:$H$13,5,FALSE),"")</f>
        <v/>
      </c>
      <c r="AF67" s="153">
        <f>IF($Z67="","",IFERROR(SUMIFS($Z$7:$Z$206,$F$7:$F$206,$F67,$G$7:$G$206,$G67,$K$7:$K$206,"Y")/COUNTIFS($F$7:$F$206,$F67,$G$7:$G$206,$G67,$K$7:$K$206,"Y",$Z$7:$Z$206,"&gt;-1E+99"),""))</f>
        <v/>
      </c>
      <c r="AG67" s="153">
        <f>IF(OR(NOT(ISNUMBER($AF67)),NOT(ISNUMBER($AB67)),NOT(ISNUMBER($AI67))),"",$AF67+$AB67*$AI67)</f>
        <v/>
      </c>
      <c r="AH67" s="153">
        <f>IF(OR(NOT(ISNUMBER($AF67)),NOT(ISNUMBER($AB67)),NOT(ISNUMBER($AI67))),"",$AF67-$AB67*$AI67)</f>
        <v/>
      </c>
      <c r="AI67" s="153">
        <f>IF($AA67="","",IFERROR(SUMIFS($AA$7:$AA$206,$F$7:$F$206,$F67,$G$7:$G$206,$G67,$K$7:$K$206,"Y")/COUNTIFS($F$7:$F$206,$F67,$G$7:$G$206,$G67,$K$7:$K$206,"Y",$AA$7:$AA$206,"&gt;-1E+99"),""))</f>
        <v/>
      </c>
      <c r="AJ67" s="153">
        <f>IF(OR(NOT(ISNUMBER($AI67)),NOT(ISNUMBER($AD67))),"",$AD67*$AI67)</f>
        <v/>
      </c>
      <c r="AK67" s="153">
        <f>IF(OR(NOT(ISNUMBER($AI67)),NOT(ISNUMBER($AC67))),"",$AC67*$AI67)</f>
        <v/>
      </c>
      <c r="AL67" s="153">
        <f>IF(OR(NOT(ISNUMBER($AI67)),NOT(ISNUMBER($AE67))),"",$AI67/$AE67)</f>
        <v/>
      </c>
      <c r="AM67" s="154">
        <f>IF(OR(NOT(ISNUMBER($V67)),NOT(ISNUMBER($W67)),NOT(ISNUMBER($AL67))),"",($V67-$W67)/(6*$AL67))</f>
        <v/>
      </c>
      <c r="AN67" s="154">
        <f>IF(OR(NOT(ISNUMBER($V67)),NOT(ISNUMBER($W67)),NOT(ISNUMBER($AF67)),NOT(ISNUMBER($AL67))),"",MIN(($V67-$AF67)/(3*$AL67),($AF67-$W67)/(3*$AL67)))</f>
        <v/>
      </c>
      <c r="AO67" s="64">
        <f>IF($Z67="","",IF(OR(NOT(ISNUMBER($AG67)),NOT(ISNUMBER($AH67))),"限界未設定",IF(OR($Z67&gt;$AG67,$Z67&lt;$AH67),"管理外","管理内")))</f>
        <v/>
      </c>
      <c r="AP67" s="64">
        <f>IF($AA67="","",IF(OR(NOT(ISNUMBER($AJ67)),NOT(ISNUMBER($AK67))),"限界未設定",IF(OR($AA67&gt;$AJ67,$AA67&lt;$AK67),"管理外","管理内")))</f>
        <v/>
      </c>
      <c r="AQ67" s="64">
        <f>IF($Z67="","",IF(OR($AO67="限界未設定",$AP67="限界未設定"),"限界未設定",IF(OR($AO67="管理外",$AP67="管理外"),"調査必要",IF(AND(ISNUMBER($AN67),$AN67&lt;1.33),"能力不足","管理内"))))</f>
        <v/>
      </c>
      <c r="AR67" s="24" t="n"/>
      <c r="AS67" s="24" t="n"/>
      <c r="AT67" s="24" t="n"/>
      <c r="AU67" s="24" t="n"/>
      <c r="AV67" s="24" t="n"/>
      <c r="AW67" s="49">
        <f>IF(AND($F67='SPCダッシュボード'!$C$4,$G67='SPCダッシュボード'!$C$5),COUNTIFS($F$7:$F67,'SPCダッシュボード'!$C$4,$G$7:$G67,'SPCダッシュボード'!$C$5),"")</f>
        <v/>
      </c>
    </row>
    <row r="68">
      <c r="A68" s="64">
        <f>IF(B68="","",ROW()-6)</f>
        <v/>
      </c>
      <c r="B68" s="150" t="n">
        <v>46051</v>
      </c>
      <c r="C68" s="66" t="inlineStr">
        <is>
          <t>シェアードサービスセンター</t>
        </is>
      </c>
      <c r="D68" s="66" t="inlineStr">
        <is>
          <t>カスタマーサポートセンター</t>
        </is>
      </c>
      <c r="E68" s="66" t="inlineStr">
        <is>
          <t>サービス・処理時間</t>
        </is>
      </c>
      <c r="F68" s="66" t="inlineStr">
        <is>
          <t>問い合わせ受付</t>
        </is>
      </c>
      <c r="G68" s="66" t="inlineStr">
        <is>
          <t>処理時間</t>
        </is>
      </c>
      <c r="H68" s="66" t="inlineStr">
        <is>
          <t>秒</t>
        </is>
      </c>
      <c r="I68" s="66" t="inlineStr">
        <is>
          <t>オンライン</t>
        </is>
      </c>
      <c r="J68" s="66" t="inlineStr">
        <is>
          <t>CS-025</t>
        </is>
      </c>
      <c r="K68" s="66" t="inlineStr">
        <is>
          <t>Y</t>
        </is>
      </c>
      <c r="L68" s="151" t="n">
        <v>85.40000000000001</v>
      </c>
      <c r="M68" s="151" t="n">
        <v>84.40000000000001</v>
      </c>
      <c r="N68" s="151" t="n">
        <v>86.2</v>
      </c>
      <c r="O68" s="151" t="n">
        <v>83.5</v>
      </c>
      <c r="P68" s="151" t="n"/>
      <c r="Q68" s="151" t="n"/>
      <c r="R68" s="151" t="n"/>
      <c r="S68" s="151" t="n"/>
      <c r="T68" s="151" t="n"/>
      <c r="U68" s="151" t="n"/>
      <c r="V68" s="152" t="n">
        <v>120</v>
      </c>
      <c r="W68" s="152" t="n">
        <v>40</v>
      </c>
      <c r="X68" s="152" t="n">
        <v>80</v>
      </c>
      <c r="Y68" s="153">
        <f>IF(COUNT(L68:U68)&gt;=2,COUNT(L68:U68),"")</f>
        <v/>
      </c>
      <c r="Z68" s="153">
        <f>IF($Y68="","",AVERAGE(L68:U68))</f>
        <v/>
      </c>
      <c r="AA68" s="153">
        <f>IF($Y68="","",MAX(L68:U68)-MIN(L68:U68))</f>
        <v/>
      </c>
      <c r="AB68" s="153">
        <f>IFERROR(VLOOKUP($Y68,'設定'!$D$4:$H$13,2,FALSE),"")</f>
        <v/>
      </c>
      <c r="AC68" s="153">
        <f>IFERROR(VLOOKUP($Y68,'設定'!$D$4:$H$13,3,FALSE),"")</f>
        <v/>
      </c>
      <c r="AD68" s="153">
        <f>IFERROR(VLOOKUP($Y68,'設定'!$D$4:$H$13,4,FALSE),"")</f>
        <v/>
      </c>
      <c r="AE68" s="153">
        <f>IFERROR(VLOOKUP($Y68,'設定'!$D$4:$H$13,5,FALSE),"")</f>
        <v/>
      </c>
      <c r="AF68" s="153">
        <f>IF($Z68="","",IFERROR(SUMIFS($Z$7:$Z$206,$F$7:$F$206,$F68,$G$7:$G$206,$G68,$K$7:$K$206,"Y")/COUNTIFS($F$7:$F$206,$F68,$G$7:$G$206,$G68,$K$7:$K$206,"Y",$Z$7:$Z$206,"&gt;-1E+99"),""))</f>
        <v/>
      </c>
      <c r="AG68" s="153">
        <f>IF(OR(NOT(ISNUMBER($AF68)),NOT(ISNUMBER($AB68)),NOT(ISNUMBER($AI68))),"",$AF68+$AB68*$AI68)</f>
        <v/>
      </c>
      <c r="AH68" s="153">
        <f>IF(OR(NOT(ISNUMBER($AF68)),NOT(ISNUMBER($AB68)),NOT(ISNUMBER($AI68))),"",$AF68-$AB68*$AI68)</f>
        <v/>
      </c>
      <c r="AI68" s="153">
        <f>IF($AA68="","",IFERROR(SUMIFS($AA$7:$AA$206,$F$7:$F$206,$F68,$G$7:$G$206,$G68,$K$7:$K$206,"Y")/COUNTIFS($F$7:$F$206,$F68,$G$7:$G$206,$G68,$K$7:$K$206,"Y",$AA$7:$AA$206,"&gt;-1E+99"),""))</f>
        <v/>
      </c>
      <c r="AJ68" s="153">
        <f>IF(OR(NOT(ISNUMBER($AI68)),NOT(ISNUMBER($AD68))),"",$AD68*$AI68)</f>
        <v/>
      </c>
      <c r="AK68" s="153">
        <f>IF(OR(NOT(ISNUMBER($AI68)),NOT(ISNUMBER($AC68))),"",$AC68*$AI68)</f>
        <v/>
      </c>
      <c r="AL68" s="153">
        <f>IF(OR(NOT(ISNUMBER($AI68)),NOT(ISNUMBER($AE68))),"",$AI68/$AE68)</f>
        <v/>
      </c>
      <c r="AM68" s="154">
        <f>IF(OR(NOT(ISNUMBER($V68)),NOT(ISNUMBER($W68)),NOT(ISNUMBER($AL68))),"",($V68-$W68)/(6*$AL68))</f>
        <v/>
      </c>
      <c r="AN68" s="154">
        <f>IF(OR(NOT(ISNUMBER($V68)),NOT(ISNUMBER($W68)),NOT(ISNUMBER($AF68)),NOT(ISNUMBER($AL68))),"",MIN(($V68-$AF68)/(3*$AL68),($AF68-$W68)/(3*$AL68)))</f>
        <v/>
      </c>
      <c r="AO68" s="64">
        <f>IF($Z68="","",IF(OR(NOT(ISNUMBER($AG68)),NOT(ISNUMBER($AH68))),"限界未設定",IF(OR($Z68&gt;$AG68,$Z68&lt;$AH68),"管理外","管理内")))</f>
        <v/>
      </c>
      <c r="AP68" s="64">
        <f>IF($AA68="","",IF(OR(NOT(ISNUMBER($AJ68)),NOT(ISNUMBER($AK68))),"限界未設定",IF(OR($AA68&gt;$AJ68,$AA68&lt;$AK68),"管理外","管理内")))</f>
        <v/>
      </c>
      <c r="AQ68" s="64">
        <f>IF($Z68="","",IF(OR($AO68="限界未設定",$AP68="限界未設定"),"限界未設定",IF(OR($AO68="管理外",$AP68="管理外"),"調査必要",IF(AND(ISNUMBER($AN68),$AN68&lt;1.33),"能力不足","管理内"))))</f>
        <v/>
      </c>
      <c r="AR68" s="24" t="n"/>
      <c r="AS68" s="24" t="n"/>
      <c r="AT68" s="24" t="n"/>
      <c r="AU68" s="24" t="n"/>
      <c r="AV68" s="24" t="n"/>
      <c r="AW68" s="49">
        <f>IF(AND($F68='SPCダッシュボード'!$C$4,$G68='SPCダッシュボード'!$C$5),COUNTIFS($F$7:$F68,'SPCダッシュボード'!$C$4,$G$7:$G68,'SPCダッシュボード'!$C$5),"")</f>
        <v/>
      </c>
    </row>
    <row r="69">
      <c r="A69" s="64">
        <f>IF(B69="","",ROW()-6)</f>
        <v/>
      </c>
      <c r="B69" s="150" t="n">
        <v>46039</v>
      </c>
      <c r="C69" s="66" t="inlineStr">
        <is>
          <t>サプライチェーンセンター</t>
        </is>
      </c>
      <c r="D69" s="66" t="inlineStr">
        <is>
          <t>倉庫A</t>
        </is>
      </c>
      <c r="E69" s="66" t="inlineStr">
        <is>
          <t>物流・納期サイクル</t>
        </is>
      </c>
      <c r="F69" s="66" t="inlineStr">
        <is>
          <t>倉庫ピッキング</t>
        </is>
      </c>
      <c r="G69" s="66" t="inlineStr">
        <is>
          <t>ピッキングサイクル</t>
        </is>
      </c>
      <c r="H69" s="66" t="inlineStr">
        <is>
          <t>分</t>
        </is>
      </c>
      <c r="I69" s="66" t="inlineStr">
        <is>
          <t>終日</t>
        </is>
      </c>
      <c r="J69" s="66" t="inlineStr">
        <is>
          <t>WH-013</t>
        </is>
      </c>
      <c r="K69" s="66" t="inlineStr">
        <is>
          <t>Y</t>
        </is>
      </c>
      <c r="L69" s="151" t="n">
        <v>17.3</v>
      </c>
      <c r="M69" s="151" t="n">
        <v>19.5</v>
      </c>
      <c r="N69" s="151" t="n">
        <v>18.3</v>
      </c>
      <c r="O69" s="151" t="n"/>
      <c r="P69" s="151" t="n"/>
      <c r="Q69" s="151" t="n"/>
      <c r="R69" s="151" t="n"/>
      <c r="S69" s="151" t="n"/>
      <c r="T69" s="151" t="n"/>
      <c r="U69" s="151" t="n"/>
      <c r="V69" s="152" t="n">
        <v>30</v>
      </c>
      <c r="W69" s="152" t="n">
        <v>10</v>
      </c>
      <c r="X69" s="152" t="n">
        <v>18</v>
      </c>
      <c r="Y69" s="153">
        <f>IF(COUNT(L69:U69)&gt;=2,COUNT(L69:U69),"")</f>
        <v/>
      </c>
      <c r="Z69" s="153">
        <f>IF($Y69="","",AVERAGE(L69:U69))</f>
        <v/>
      </c>
      <c r="AA69" s="153">
        <f>IF($Y69="","",MAX(L69:U69)-MIN(L69:U69))</f>
        <v/>
      </c>
      <c r="AB69" s="153">
        <f>IFERROR(VLOOKUP($Y69,'設定'!$D$4:$H$13,2,FALSE),"")</f>
        <v/>
      </c>
      <c r="AC69" s="153">
        <f>IFERROR(VLOOKUP($Y69,'設定'!$D$4:$H$13,3,FALSE),"")</f>
        <v/>
      </c>
      <c r="AD69" s="153">
        <f>IFERROR(VLOOKUP($Y69,'設定'!$D$4:$H$13,4,FALSE),"")</f>
        <v/>
      </c>
      <c r="AE69" s="153">
        <f>IFERROR(VLOOKUP($Y69,'設定'!$D$4:$H$13,5,FALSE),"")</f>
        <v/>
      </c>
      <c r="AF69" s="153">
        <f>IF($Z69="","",IFERROR(SUMIFS($Z$7:$Z$206,$F$7:$F$206,$F69,$G$7:$G$206,$G69,$K$7:$K$206,"Y")/COUNTIFS($F$7:$F$206,$F69,$G$7:$G$206,$G69,$K$7:$K$206,"Y",$Z$7:$Z$206,"&gt;-1E+99"),""))</f>
        <v/>
      </c>
      <c r="AG69" s="153">
        <f>IF(OR(NOT(ISNUMBER($AF69)),NOT(ISNUMBER($AB69)),NOT(ISNUMBER($AI69))),"",$AF69+$AB69*$AI69)</f>
        <v/>
      </c>
      <c r="AH69" s="153">
        <f>IF(OR(NOT(ISNUMBER($AF69)),NOT(ISNUMBER($AB69)),NOT(ISNUMBER($AI69))),"",$AF69-$AB69*$AI69)</f>
        <v/>
      </c>
      <c r="AI69" s="153">
        <f>IF($AA69="","",IFERROR(SUMIFS($AA$7:$AA$206,$F$7:$F$206,$F69,$G$7:$G$206,$G69,$K$7:$K$206,"Y")/COUNTIFS($F$7:$F$206,$F69,$G$7:$G$206,$G69,$K$7:$K$206,"Y",$AA$7:$AA$206,"&gt;-1E+99"),""))</f>
        <v/>
      </c>
      <c r="AJ69" s="153">
        <f>IF(OR(NOT(ISNUMBER($AI69)),NOT(ISNUMBER($AD69))),"",$AD69*$AI69)</f>
        <v/>
      </c>
      <c r="AK69" s="153">
        <f>IF(OR(NOT(ISNUMBER($AI69)),NOT(ISNUMBER($AC69))),"",$AC69*$AI69)</f>
        <v/>
      </c>
      <c r="AL69" s="153">
        <f>IF(OR(NOT(ISNUMBER($AI69)),NOT(ISNUMBER($AE69))),"",$AI69/$AE69)</f>
        <v/>
      </c>
      <c r="AM69" s="154">
        <f>IF(OR(NOT(ISNUMBER($V69)),NOT(ISNUMBER($W69)),NOT(ISNUMBER($AL69))),"",($V69-$W69)/(6*$AL69))</f>
        <v/>
      </c>
      <c r="AN69" s="154">
        <f>IF(OR(NOT(ISNUMBER($V69)),NOT(ISNUMBER($W69)),NOT(ISNUMBER($AF69)),NOT(ISNUMBER($AL69))),"",MIN(($V69-$AF69)/(3*$AL69),($AF69-$W69)/(3*$AL69)))</f>
        <v/>
      </c>
      <c r="AO69" s="64">
        <f>IF($Z69="","",IF(OR(NOT(ISNUMBER($AG69)),NOT(ISNUMBER($AH69))),"限界未設定",IF(OR($Z69&gt;$AG69,$Z69&lt;$AH69),"管理外","管理内")))</f>
        <v/>
      </c>
      <c r="AP69" s="64">
        <f>IF($AA69="","",IF(OR(NOT(ISNUMBER($AJ69)),NOT(ISNUMBER($AK69))),"限界未設定",IF(OR($AA69&gt;$AJ69,$AA69&lt;$AK69),"管理外","管理内")))</f>
        <v/>
      </c>
      <c r="AQ69" s="64">
        <f>IF($Z69="","",IF(OR($AO69="限界未設定",$AP69="限界未設定"),"限界未設定",IF(OR($AO69="管理外",$AP69="管理外"),"調査必要",IF(AND(ISNUMBER($AN69),$AN69&lt;1.33),"能力不足","管理内"))))</f>
        <v/>
      </c>
      <c r="AR69" s="24" t="n"/>
      <c r="AS69" s="24" t="n"/>
      <c r="AT69" s="24" t="n"/>
      <c r="AU69" s="24" t="n"/>
      <c r="AV69" s="24" t="n"/>
      <c r="AW69" s="49">
        <f>IF(AND($F69='SPCダッシュボード'!$C$4,$G69='SPCダッシュボード'!$C$5),COUNTIFS($F$7:$F69,'SPCダッシュボード'!$C$4,$G$7:$G69,'SPCダッシュボード'!$C$5),"")</f>
        <v/>
      </c>
    </row>
    <row r="70">
      <c r="A70" s="64">
        <f>IF(B70="","",ROW()-6)</f>
        <v/>
      </c>
      <c r="B70" s="150" t="n">
        <v>46040</v>
      </c>
      <c r="C70" s="66" t="inlineStr">
        <is>
          <t>サプライチェーンセンター</t>
        </is>
      </c>
      <c r="D70" s="66" t="inlineStr">
        <is>
          <t>倉庫A</t>
        </is>
      </c>
      <c r="E70" s="66" t="inlineStr">
        <is>
          <t>物流・納期サイクル</t>
        </is>
      </c>
      <c r="F70" s="66" t="inlineStr">
        <is>
          <t>倉庫ピッキング</t>
        </is>
      </c>
      <c r="G70" s="66" t="inlineStr">
        <is>
          <t>ピッキングサイクル</t>
        </is>
      </c>
      <c r="H70" s="66" t="inlineStr">
        <is>
          <t>分</t>
        </is>
      </c>
      <c r="I70" s="66" t="inlineStr">
        <is>
          <t>終日</t>
        </is>
      </c>
      <c r="J70" s="66" t="inlineStr">
        <is>
          <t>WH-014</t>
        </is>
      </c>
      <c r="K70" s="66" t="inlineStr">
        <is>
          <t>Y</t>
        </is>
      </c>
      <c r="L70" s="151" t="n">
        <v>19.8</v>
      </c>
      <c r="M70" s="151" t="n">
        <v>20</v>
      </c>
      <c r="N70" s="151" t="n">
        <v>19.8</v>
      </c>
      <c r="O70" s="151" t="n"/>
      <c r="P70" s="151" t="n"/>
      <c r="Q70" s="151" t="n"/>
      <c r="R70" s="151" t="n"/>
      <c r="S70" s="151" t="n"/>
      <c r="T70" s="151" t="n"/>
      <c r="U70" s="151" t="n"/>
      <c r="V70" s="152" t="n">
        <v>30</v>
      </c>
      <c r="W70" s="152" t="n">
        <v>10</v>
      </c>
      <c r="X70" s="152" t="n">
        <v>18</v>
      </c>
      <c r="Y70" s="153">
        <f>IF(COUNT(L70:U70)&gt;=2,COUNT(L70:U70),"")</f>
        <v/>
      </c>
      <c r="Z70" s="153">
        <f>IF($Y70="","",AVERAGE(L70:U70))</f>
        <v/>
      </c>
      <c r="AA70" s="153">
        <f>IF($Y70="","",MAX(L70:U70)-MIN(L70:U70))</f>
        <v/>
      </c>
      <c r="AB70" s="153">
        <f>IFERROR(VLOOKUP($Y70,'設定'!$D$4:$H$13,2,FALSE),"")</f>
        <v/>
      </c>
      <c r="AC70" s="153">
        <f>IFERROR(VLOOKUP($Y70,'設定'!$D$4:$H$13,3,FALSE),"")</f>
        <v/>
      </c>
      <c r="AD70" s="153">
        <f>IFERROR(VLOOKUP($Y70,'設定'!$D$4:$H$13,4,FALSE),"")</f>
        <v/>
      </c>
      <c r="AE70" s="153">
        <f>IFERROR(VLOOKUP($Y70,'設定'!$D$4:$H$13,5,FALSE),"")</f>
        <v/>
      </c>
      <c r="AF70" s="153">
        <f>IF($Z70="","",IFERROR(SUMIFS($Z$7:$Z$206,$F$7:$F$206,$F70,$G$7:$G$206,$G70,$K$7:$K$206,"Y")/COUNTIFS($F$7:$F$206,$F70,$G$7:$G$206,$G70,$K$7:$K$206,"Y",$Z$7:$Z$206,"&gt;-1E+99"),""))</f>
        <v/>
      </c>
      <c r="AG70" s="153">
        <f>IF(OR(NOT(ISNUMBER($AF70)),NOT(ISNUMBER($AB70)),NOT(ISNUMBER($AI70))),"",$AF70+$AB70*$AI70)</f>
        <v/>
      </c>
      <c r="AH70" s="153">
        <f>IF(OR(NOT(ISNUMBER($AF70)),NOT(ISNUMBER($AB70)),NOT(ISNUMBER($AI70))),"",$AF70-$AB70*$AI70)</f>
        <v/>
      </c>
      <c r="AI70" s="153">
        <f>IF($AA70="","",IFERROR(SUMIFS($AA$7:$AA$206,$F$7:$F$206,$F70,$G$7:$G$206,$G70,$K$7:$K$206,"Y")/COUNTIFS($F$7:$F$206,$F70,$G$7:$G$206,$G70,$K$7:$K$206,"Y",$AA$7:$AA$206,"&gt;-1E+99"),""))</f>
        <v/>
      </c>
      <c r="AJ70" s="153">
        <f>IF(OR(NOT(ISNUMBER($AI70)),NOT(ISNUMBER($AD70))),"",$AD70*$AI70)</f>
        <v/>
      </c>
      <c r="AK70" s="153">
        <f>IF(OR(NOT(ISNUMBER($AI70)),NOT(ISNUMBER($AC70))),"",$AC70*$AI70)</f>
        <v/>
      </c>
      <c r="AL70" s="153">
        <f>IF(OR(NOT(ISNUMBER($AI70)),NOT(ISNUMBER($AE70))),"",$AI70/$AE70)</f>
        <v/>
      </c>
      <c r="AM70" s="154">
        <f>IF(OR(NOT(ISNUMBER($V70)),NOT(ISNUMBER($W70)),NOT(ISNUMBER($AL70))),"",($V70-$W70)/(6*$AL70))</f>
        <v/>
      </c>
      <c r="AN70" s="154">
        <f>IF(OR(NOT(ISNUMBER($V70)),NOT(ISNUMBER($W70)),NOT(ISNUMBER($AF70)),NOT(ISNUMBER($AL70))),"",MIN(($V70-$AF70)/(3*$AL70),($AF70-$W70)/(3*$AL70)))</f>
        <v/>
      </c>
      <c r="AO70" s="64">
        <f>IF($Z70="","",IF(OR(NOT(ISNUMBER($AG70)),NOT(ISNUMBER($AH70))),"限界未設定",IF(OR($Z70&gt;$AG70,$Z70&lt;$AH70),"管理外","管理内")))</f>
        <v/>
      </c>
      <c r="AP70" s="64">
        <f>IF($AA70="","",IF(OR(NOT(ISNUMBER($AJ70)),NOT(ISNUMBER($AK70))),"限界未設定",IF(OR($AA70&gt;$AJ70,$AA70&lt;$AK70),"管理外","管理内")))</f>
        <v/>
      </c>
      <c r="AQ70" s="64">
        <f>IF($Z70="","",IF(OR($AO70="限界未設定",$AP70="限界未設定"),"限界未設定",IF(OR($AO70="管理外",$AP70="管理外"),"調査必要",IF(AND(ISNUMBER($AN70),$AN70&lt;1.33),"能力不足","管理内"))))</f>
        <v/>
      </c>
      <c r="AR70" s="24" t="n"/>
      <c r="AS70" s="24" t="n"/>
      <c r="AT70" s="24" t="n"/>
      <c r="AU70" s="24" t="n"/>
      <c r="AV70" s="24" t="n"/>
      <c r="AW70" s="49">
        <f>IF(AND($F70='SPCダッシュボード'!$C$4,$G70='SPCダッシュボード'!$C$5),COUNTIFS($F$7:$F70,'SPCダッシュボード'!$C$4,$G$7:$G70,'SPCダッシュボード'!$C$5),"")</f>
        <v/>
      </c>
    </row>
    <row r="71">
      <c r="A71" s="64">
        <f>IF(B71="","",ROW()-6)</f>
        <v/>
      </c>
      <c r="B71" s="150" t="n">
        <v>46041</v>
      </c>
      <c r="C71" s="66" t="inlineStr">
        <is>
          <t>サプライチェーンセンター</t>
        </is>
      </c>
      <c r="D71" s="66" t="inlineStr">
        <is>
          <t>倉庫A</t>
        </is>
      </c>
      <c r="E71" s="66" t="inlineStr">
        <is>
          <t>物流・納期サイクル</t>
        </is>
      </c>
      <c r="F71" s="66" t="inlineStr">
        <is>
          <t>倉庫ピッキング</t>
        </is>
      </c>
      <c r="G71" s="66" t="inlineStr">
        <is>
          <t>ピッキングサイクル</t>
        </is>
      </c>
      <c r="H71" s="66" t="inlineStr">
        <is>
          <t>分</t>
        </is>
      </c>
      <c r="I71" s="66" t="inlineStr">
        <is>
          <t>終日</t>
        </is>
      </c>
      <c r="J71" s="66" t="inlineStr">
        <is>
          <t>WH-015</t>
        </is>
      </c>
      <c r="K71" s="66" t="inlineStr">
        <is>
          <t>Y</t>
        </is>
      </c>
      <c r="L71" s="151" t="n">
        <v>18.4</v>
      </c>
      <c r="M71" s="151" t="n">
        <v>16.4</v>
      </c>
      <c r="N71" s="151" t="n">
        <v>18.7</v>
      </c>
      <c r="O71" s="151" t="n"/>
      <c r="P71" s="151" t="n"/>
      <c r="Q71" s="151" t="n"/>
      <c r="R71" s="151" t="n"/>
      <c r="S71" s="151" t="n"/>
      <c r="T71" s="151" t="n"/>
      <c r="U71" s="151" t="n"/>
      <c r="V71" s="152" t="n">
        <v>30</v>
      </c>
      <c r="W71" s="152" t="n">
        <v>10</v>
      </c>
      <c r="X71" s="152" t="n">
        <v>18</v>
      </c>
      <c r="Y71" s="153">
        <f>IF(COUNT(L71:U71)&gt;=2,COUNT(L71:U71),"")</f>
        <v/>
      </c>
      <c r="Z71" s="153">
        <f>IF($Y71="","",AVERAGE(L71:U71))</f>
        <v/>
      </c>
      <c r="AA71" s="153">
        <f>IF($Y71="","",MAX(L71:U71)-MIN(L71:U71))</f>
        <v/>
      </c>
      <c r="AB71" s="153">
        <f>IFERROR(VLOOKUP($Y71,'設定'!$D$4:$H$13,2,FALSE),"")</f>
        <v/>
      </c>
      <c r="AC71" s="153">
        <f>IFERROR(VLOOKUP($Y71,'設定'!$D$4:$H$13,3,FALSE),"")</f>
        <v/>
      </c>
      <c r="AD71" s="153">
        <f>IFERROR(VLOOKUP($Y71,'設定'!$D$4:$H$13,4,FALSE),"")</f>
        <v/>
      </c>
      <c r="AE71" s="153">
        <f>IFERROR(VLOOKUP($Y71,'設定'!$D$4:$H$13,5,FALSE),"")</f>
        <v/>
      </c>
      <c r="AF71" s="153">
        <f>IF($Z71="","",IFERROR(SUMIFS($Z$7:$Z$206,$F$7:$F$206,$F71,$G$7:$G$206,$G71,$K$7:$K$206,"Y")/COUNTIFS($F$7:$F$206,$F71,$G$7:$G$206,$G71,$K$7:$K$206,"Y",$Z$7:$Z$206,"&gt;-1E+99"),""))</f>
        <v/>
      </c>
      <c r="AG71" s="153">
        <f>IF(OR(NOT(ISNUMBER($AF71)),NOT(ISNUMBER($AB71)),NOT(ISNUMBER($AI71))),"",$AF71+$AB71*$AI71)</f>
        <v/>
      </c>
      <c r="AH71" s="153">
        <f>IF(OR(NOT(ISNUMBER($AF71)),NOT(ISNUMBER($AB71)),NOT(ISNUMBER($AI71))),"",$AF71-$AB71*$AI71)</f>
        <v/>
      </c>
      <c r="AI71" s="153">
        <f>IF($AA71="","",IFERROR(SUMIFS($AA$7:$AA$206,$F$7:$F$206,$F71,$G$7:$G$206,$G71,$K$7:$K$206,"Y")/COUNTIFS($F$7:$F$206,$F71,$G$7:$G$206,$G71,$K$7:$K$206,"Y",$AA$7:$AA$206,"&gt;-1E+99"),""))</f>
        <v/>
      </c>
      <c r="AJ71" s="153">
        <f>IF(OR(NOT(ISNUMBER($AI71)),NOT(ISNUMBER($AD71))),"",$AD71*$AI71)</f>
        <v/>
      </c>
      <c r="AK71" s="153">
        <f>IF(OR(NOT(ISNUMBER($AI71)),NOT(ISNUMBER($AC71))),"",$AC71*$AI71)</f>
        <v/>
      </c>
      <c r="AL71" s="153">
        <f>IF(OR(NOT(ISNUMBER($AI71)),NOT(ISNUMBER($AE71))),"",$AI71/$AE71)</f>
        <v/>
      </c>
      <c r="AM71" s="154">
        <f>IF(OR(NOT(ISNUMBER($V71)),NOT(ISNUMBER($W71)),NOT(ISNUMBER($AL71))),"",($V71-$W71)/(6*$AL71))</f>
        <v/>
      </c>
      <c r="AN71" s="154">
        <f>IF(OR(NOT(ISNUMBER($V71)),NOT(ISNUMBER($W71)),NOT(ISNUMBER($AF71)),NOT(ISNUMBER($AL71))),"",MIN(($V71-$AF71)/(3*$AL71),($AF71-$W71)/(3*$AL71)))</f>
        <v/>
      </c>
      <c r="AO71" s="64">
        <f>IF($Z71="","",IF(OR(NOT(ISNUMBER($AG71)),NOT(ISNUMBER($AH71))),"限界未設定",IF(OR($Z71&gt;$AG71,$Z71&lt;$AH71),"管理外","管理内")))</f>
        <v/>
      </c>
      <c r="AP71" s="64">
        <f>IF($AA71="","",IF(OR(NOT(ISNUMBER($AJ71)),NOT(ISNUMBER($AK71))),"限界未設定",IF(OR($AA71&gt;$AJ71,$AA71&lt;$AK71),"管理外","管理内")))</f>
        <v/>
      </c>
      <c r="AQ71" s="64">
        <f>IF($Z71="","",IF(OR($AO71="限界未設定",$AP71="限界未設定"),"限界未設定",IF(OR($AO71="管理外",$AP71="管理外"),"調査必要",IF(AND(ISNUMBER($AN71),$AN71&lt;1.33),"能力不足","管理内"))))</f>
        <v/>
      </c>
      <c r="AR71" s="24" t="n"/>
      <c r="AS71" s="24" t="n"/>
      <c r="AT71" s="24" t="n"/>
      <c r="AU71" s="24" t="n"/>
      <c r="AV71" s="24" t="n"/>
      <c r="AW71" s="49">
        <f>IF(AND($F71='SPCダッシュボード'!$C$4,$G71='SPCダッシュボード'!$C$5),COUNTIFS($F$7:$F71,'SPCダッシュボード'!$C$4,$G$7:$G71,'SPCダッシュボード'!$C$5),"")</f>
        <v/>
      </c>
    </row>
    <row r="72">
      <c r="A72" s="64">
        <f>IF(B72="","",ROW()-6)</f>
        <v/>
      </c>
      <c r="B72" s="150" t="n">
        <v>46042</v>
      </c>
      <c r="C72" s="66" t="inlineStr">
        <is>
          <t>サプライチェーンセンター</t>
        </is>
      </c>
      <c r="D72" s="66" t="inlineStr">
        <is>
          <t>倉庫A</t>
        </is>
      </c>
      <c r="E72" s="66" t="inlineStr">
        <is>
          <t>物流・納期サイクル</t>
        </is>
      </c>
      <c r="F72" s="66" t="inlineStr">
        <is>
          <t>倉庫ピッキング</t>
        </is>
      </c>
      <c r="G72" s="66" t="inlineStr">
        <is>
          <t>ピッキングサイクル</t>
        </is>
      </c>
      <c r="H72" s="66" t="inlineStr">
        <is>
          <t>分</t>
        </is>
      </c>
      <c r="I72" s="66" t="inlineStr">
        <is>
          <t>終日</t>
        </is>
      </c>
      <c r="J72" s="66" t="inlineStr">
        <is>
          <t>WH-016</t>
        </is>
      </c>
      <c r="K72" s="66" t="inlineStr">
        <is>
          <t>Y</t>
        </is>
      </c>
      <c r="L72" s="151" t="n">
        <v>17.9</v>
      </c>
      <c r="M72" s="151" t="n">
        <v>19.7</v>
      </c>
      <c r="N72" s="151" t="n">
        <v>18.6</v>
      </c>
      <c r="O72" s="151" t="n"/>
      <c r="P72" s="151" t="n"/>
      <c r="Q72" s="151" t="n"/>
      <c r="R72" s="151" t="n"/>
      <c r="S72" s="151" t="n"/>
      <c r="T72" s="151" t="n"/>
      <c r="U72" s="151" t="n"/>
      <c r="V72" s="152" t="n">
        <v>30</v>
      </c>
      <c r="W72" s="152" t="n">
        <v>10</v>
      </c>
      <c r="X72" s="152" t="n">
        <v>18</v>
      </c>
      <c r="Y72" s="153">
        <f>IF(COUNT(L72:U72)&gt;=2,COUNT(L72:U72),"")</f>
        <v/>
      </c>
      <c r="Z72" s="153">
        <f>IF($Y72="","",AVERAGE(L72:U72))</f>
        <v/>
      </c>
      <c r="AA72" s="153">
        <f>IF($Y72="","",MAX(L72:U72)-MIN(L72:U72))</f>
        <v/>
      </c>
      <c r="AB72" s="153">
        <f>IFERROR(VLOOKUP($Y72,'設定'!$D$4:$H$13,2,FALSE),"")</f>
        <v/>
      </c>
      <c r="AC72" s="153">
        <f>IFERROR(VLOOKUP($Y72,'設定'!$D$4:$H$13,3,FALSE),"")</f>
        <v/>
      </c>
      <c r="AD72" s="153">
        <f>IFERROR(VLOOKUP($Y72,'設定'!$D$4:$H$13,4,FALSE),"")</f>
        <v/>
      </c>
      <c r="AE72" s="153">
        <f>IFERROR(VLOOKUP($Y72,'設定'!$D$4:$H$13,5,FALSE),"")</f>
        <v/>
      </c>
      <c r="AF72" s="153">
        <f>IF($Z72="","",IFERROR(SUMIFS($Z$7:$Z$206,$F$7:$F$206,$F72,$G$7:$G$206,$G72,$K$7:$K$206,"Y")/COUNTIFS($F$7:$F$206,$F72,$G$7:$G$206,$G72,$K$7:$K$206,"Y",$Z$7:$Z$206,"&gt;-1E+99"),""))</f>
        <v/>
      </c>
      <c r="AG72" s="153">
        <f>IF(OR(NOT(ISNUMBER($AF72)),NOT(ISNUMBER($AB72)),NOT(ISNUMBER($AI72))),"",$AF72+$AB72*$AI72)</f>
        <v/>
      </c>
      <c r="AH72" s="153">
        <f>IF(OR(NOT(ISNUMBER($AF72)),NOT(ISNUMBER($AB72)),NOT(ISNUMBER($AI72))),"",$AF72-$AB72*$AI72)</f>
        <v/>
      </c>
      <c r="AI72" s="153">
        <f>IF($AA72="","",IFERROR(SUMIFS($AA$7:$AA$206,$F$7:$F$206,$F72,$G$7:$G$206,$G72,$K$7:$K$206,"Y")/COUNTIFS($F$7:$F$206,$F72,$G$7:$G$206,$G72,$K$7:$K$206,"Y",$AA$7:$AA$206,"&gt;-1E+99"),""))</f>
        <v/>
      </c>
      <c r="AJ72" s="153">
        <f>IF(OR(NOT(ISNUMBER($AI72)),NOT(ISNUMBER($AD72))),"",$AD72*$AI72)</f>
        <v/>
      </c>
      <c r="AK72" s="153">
        <f>IF(OR(NOT(ISNUMBER($AI72)),NOT(ISNUMBER($AC72))),"",$AC72*$AI72)</f>
        <v/>
      </c>
      <c r="AL72" s="153">
        <f>IF(OR(NOT(ISNUMBER($AI72)),NOT(ISNUMBER($AE72))),"",$AI72/$AE72)</f>
        <v/>
      </c>
      <c r="AM72" s="154">
        <f>IF(OR(NOT(ISNUMBER($V72)),NOT(ISNUMBER($W72)),NOT(ISNUMBER($AL72))),"",($V72-$W72)/(6*$AL72))</f>
        <v/>
      </c>
      <c r="AN72" s="154">
        <f>IF(OR(NOT(ISNUMBER($V72)),NOT(ISNUMBER($W72)),NOT(ISNUMBER($AF72)),NOT(ISNUMBER($AL72))),"",MIN(($V72-$AF72)/(3*$AL72),($AF72-$W72)/(3*$AL72)))</f>
        <v/>
      </c>
      <c r="AO72" s="64">
        <f>IF($Z72="","",IF(OR(NOT(ISNUMBER($AG72)),NOT(ISNUMBER($AH72))),"限界未設定",IF(OR($Z72&gt;$AG72,$Z72&lt;$AH72),"管理外","管理内")))</f>
        <v/>
      </c>
      <c r="AP72" s="64">
        <f>IF($AA72="","",IF(OR(NOT(ISNUMBER($AJ72)),NOT(ISNUMBER($AK72))),"限界未設定",IF(OR($AA72&gt;$AJ72,$AA72&lt;$AK72),"管理外","管理内")))</f>
        <v/>
      </c>
      <c r="AQ72" s="64">
        <f>IF($Z72="","",IF(OR($AO72="限界未設定",$AP72="限界未設定"),"限界未設定",IF(OR($AO72="管理外",$AP72="管理外"),"調査必要",IF(AND(ISNUMBER($AN72),$AN72&lt;1.33),"能力不足","管理内"))))</f>
        <v/>
      </c>
      <c r="AR72" s="24" t="n"/>
      <c r="AS72" s="24" t="n"/>
      <c r="AT72" s="24" t="n"/>
      <c r="AU72" s="24" t="n"/>
      <c r="AV72" s="24" t="n"/>
      <c r="AW72" s="49">
        <f>IF(AND($F72='SPCダッシュボード'!$C$4,$G72='SPCダッシュボード'!$C$5),COUNTIFS($F$7:$F72,'SPCダッシュボード'!$C$4,$G$7:$G72,'SPCダッシュボード'!$C$5),"")</f>
        <v/>
      </c>
    </row>
    <row r="73">
      <c r="A73" s="64">
        <f>IF(B73="","",ROW()-6)</f>
        <v/>
      </c>
      <c r="B73" s="150" t="n">
        <v>46043</v>
      </c>
      <c r="C73" s="66" t="inlineStr">
        <is>
          <t>サプライチェーンセンター</t>
        </is>
      </c>
      <c r="D73" s="66" t="inlineStr">
        <is>
          <t>倉庫A</t>
        </is>
      </c>
      <c r="E73" s="66" t="inlineStr">
        <is>
          <t>物流・納期サイクル</t>
        </is>
      </c>
      <c r="F73" s="66" t="inlineStr">
        <is>
          <t>倉庫ピッキング</t>
        </is>
      </c>
      <c r="G73" s="66" t="inlineStr">
        <is>
          <t>ピッキングサイクル</t>
        </is>
      </c>
      <c r="H73" s="66" t="inlineStr">
        <is>
          <t>分</t>
        </is>
      </c>
      <c r="I73" s="66" t="inlineStr">
        <is>
          <t>終日</t>
        </is>
      </c>
      <c r="J73" s="66" t="inlineStr">
        <is>
          <t>WH-017</t>
        </is>
      </c>
      <c r="K73" s="66" t="inlineStr">
        <is>
          <t>Y</t>
        </is>
      </c>
      <c r="L73" s="151" t="n">
        <v>18.5</v>
      </c>
      <c r="M73" s="151" t="n">
        <v>16.8</v>
      </c>
      <c r="N73" s="151" t="n">
        <v>16.2</v>
      </c>
      <c r="O73" s="151" t="n"/>
      <c r="P73" s="151" t="n"/>
      <c r="Q73" s="151" t="n"/>
      <c r="R73" s="151" t="n"/>
      <c r="S73" s="151" t="n"/>
      <c r="T73" s="151" t="n"/>
      <c r="U73" s="151" t="n"/>
      <c r="V73" s="152" t="n">
        <v>30</v>
      </c>
      <c r="W73" s="152" t="n">
        <v>10</v>
      </c>
      <c r="X73" s="152" t="n">
        <v>18</v>
      </c>
      <c r="Y73" s="153">
        <f>IF(COUNT(L73:U73)&gt;=2,COUNT(L73:U73),"")</f>
        <v/>
      </c>
      <c r="Z73" s="153">
        <f>IF($Y73="","",AVERAGE(L73:U73))</f>
        <v/>
      </c>
      <c r="AA73" s="153">
        <f>IF($Y73="","",MAX(L73:U73)-MIN(L73:U73))</f>
        <v/>
      </c>
      <c r="AB73" s="153">
        <f>IFERROR(VLOOKUP($Y73,'設定'!$D$4:$H$13,2,FALSE),"")</f>
        <v/>
      </c>
      <c r="AC73" s="153">
        <f>IFERROR(VLOOKUP($Y73,'設定'!$D$4:$H$13,3,FALSE),"")</f>
        <v/>
      </c>
      <c r="AD73" s="153">
        <f>IFERROR(VLOOKUP($Y73,'設定'!$D$4:$H$13,4,FALSE),"")</f>
        <v/>
      </c>
      <c r="AE73" s="153">
        <f>IFERROR(VLOOKUP($Y73,'設定'!$D$4:$H$13,5,FALSE),"")</f>
        <v/>
      </c>
      <c r="AF73" s="153">
        <f>IF($Z73="","",IFERROR(SUMIFS($Z$7:$Z$206,$F$7:$F$206,$F73,$G$7:$G$206,$G73,$K$7:$K$206,"Y")/COUNTIFS($F$7:$F$206,$F73,$G$7:$G$206,$G73,$K$7:$K$206,"Y",$Z$7:$Z$206,"&gt;-1E+99"),""))</f>
        <v/>
      </c>
      <c r="AG73" s="153">
        <f>IF(OR(NOT(ISNUMBER($AF73)),NOT(ISNUMBER($AB73)),NOT(ISNUMBER($AI73))),"",$AF73+$AB73*$AI73)</f>
        <v/>
      </c>
      <c r="AH73" s="153">
        <f>IF(OR(NOT(ISNUMBER($AF73)),NOT(ISNUMBER($AB73)),NOT(ISNUMBER($AI73))),"",$AF73-$AB73*$AI73)</f>
        <v/>
      </c>
      <c r="AI73" s="153">
        <f>IF($AA73="","",IFERROR(SUMIFS($AA$7:$AA$206,$F$7:$F$206,$F73,$G$7:$G$206,$G73,$K$7:$K$206,"Y")/COUNTIFS($F$7:$F$206,$F73,$G$7:$G$206,$G73,$K$7:$K$206,"Y",$AA$7:$AA$206,"&gt;-1E+99"),""))</f>
        <v/>
      </c>
      <c r="AJ73" s="153">
        <f>IF(OR(NOT(ISNUMBER($AI73)),NOT(ISNUMBER($AD73))),"",$AD73*$AI73)</f>
        <v/>
      </c>
      <c r="AK73" s="153">
        <f>IF(OR(NOT(ISNUMBER($AI73)),NOT(ISNUMBER($AC73))),"",$AC73*$AI73)</f>
        <v/>
      </c>
      <c r="AL73" s="153">
        <f>IF(OR(NOT(ISNUMBER($AI73)),NOT(ISNUMBER($AE73))),"",$AI73/$AE73)</f>
        <v/>
      </c>
      <c r="AM73" s="154">
        <f>IF(OR(NOT(ISNUMBER($V73)),NOT(ISNUMBER($W73)),NOT(ISNUMBER($AL73))),"",($V73-$W73)/(6*$AL73))</f>
        <v/>
      </c>
      <c r="AN73" s="154">
        <f>IF(OR(NOT(ISNUMBER($V73)),NOT(ISNUMBER($W73)),NOT(ISNUMBER($AF73)),NOT(ISNUMBER($AL73))),"",MIN(($V73-$AF73)/(3*$AL73),($AF73-$W73)/(3*$AL73)))</f>
        <v/>
      </c>
      <c r="AO73" s="64">
        <f>IF($Z73="","",IF(OR(NOT(ISNUMBER($AG73)),NOT(ISNUMBER($AH73))),"限界未設定",IF(OR($Z73&gt;$AG73,$Z73&lt;$AH73),"管理外","管理内")))</f>
        <v/>
      </c>
      <c r="AP73" s="64">
        <f>IF($AA73="","",IF(OR(NOT(ISNUMBER($AJ73)),NOT(ISNUMBER($AK73))),"限界未設定",IF(OR($AA73&gt;$AJ73,$AA73&lt;$AK73),"管理外","管理内")))</f>
        <v/>
      </c>
      <c r="AQ73" s="64">
        <f>IF($Z73="","",IF(OR($AO73="限界未設定",$AP73="限界未設定"),"限界未設定",IF(OR($AO73="管理外",$AP73="管理外"),"調査必要",IF(AND(ISNUMBER($AN73),$AN73&lt;1.33),"能力不足","管理内"))))</f>
        <v/>
      </c>
      <c r="AR73" s="24" t="n"/>
      <c r="AS73" s="24" t="n"/>
      <c r="AT73" s="24" t="n"/>
      <c r="AU73" s="24" t="n"/>
      <c r="AV73" s="24" t="n"/>
      <c r="AW73" s="49">
        <f>IF(AND($F73='SPCダッシュボード'!$C$4,$G73='SPCダッシュボード'!$C$5),COUNTIFS($F$7:$F73,'SPCダッシュボード'!$C$4,$G$7:$G73,'SPCダッシュボード'!$C$5),"")</f>
        <v/>
      </c>
    </row>
    <row r="74">
      <c r="A74" s="64">
        <f>IF(B74="","",ROW()-6)</f>
        <v/>
      </c>
      <c r="B74" s="150" t="n">
        <v>46044</v>
      </c>
      <c r="C74" s="66" t="inlineStr">
        <is>
          <t>サプライチェーンセンター</t>
        </is>
      </c>
      <c r="D74" s="66" t="inlineStr">
        <is>
          <t>倉庫A</t>
        </is>
      </c>
      <c r="E74" s="66" t="inlineStr">
        <is>
          <t>物流・納期サイクル</t>
        </is>
      </c>
      <c r="F74" s="66" t="inlineStr">
        <is>
          <t>倉庫ピッキング</t>
        </is>
      </c>
      <c r="G74" s="66" t="inlineStr">
        <is>
          <t>ピッキングサイクル</t>
        </is>
      </c>
      <c r="H74" s="66" t="inlineStr">
        <is>
          <t>分</t>
        </is>
      </c>
      <c r="I74" s="66" t="inlineStr">
        <is>
          <t>終日</t>
        </is>
      </c>
      <c r="J74" s="66" t="inlineStr">
        <is>
          <t>WH-018</t>
        </is>
      </c>
      <c r="K74" s="66" t="inlineStr">
        <is>
          <t>Y</t>
        </is>
      </c>
      <c r="L74" s="151" t="n">
        <v>16.9</v>
      </c>
      <c r="M74" s="151" t="n">
        <v>18.5</v>
      </c>
      <c r="N74" s="151" t="n">
        <v>18.8</v>
      </c>
      <c r="O74" s="151" t="n"/>
      <c r="P74" s="151" t="n"/>
      <c r="Q74" s="151" t="n"/>
      <c r="R74" s="151" t="n"/>
      <c r="S74" s="151" t="n"/>
      <c r="T74" s="151" t="n"/>
      <c r="U74" s="151" t="n"/>
      <c r="V74" s="152" t="n">
        <v>30</v>
      </c>
      <c r="W74" s="152" t="n">
        <v>10</v>
      </c>
      <c r="X74" s="152" t="n">
        <v>18</v>
      </c>
      <c r="Y74" s="153">
        <f>IF(COUNT(L74:U74)&gt;=2,COUNT(L74:U74),"")</f>
        <v/>
      </c>
      <c r="Z74" s="153">
        <f>IF($Y74="","",AVERAGE(L74:U74))</f>
        <v/>
      </c>
      <c r="AA74" s="153">
        <f>IF($Y74="","",MAX(L74:U74)-MIN(L74:U74))</f>
        <v/>
      </c>
      <c r="AB74" s="153">
        <f>IFERROR(VLOOKUP($Y74,'設定'!$D$4:$H$13,2,FALSE),"")</f>
        <v/>
      </c>
      <c r="AC74" s="153">
        <f>IFERROR(VLOOKUP($Y74,'設定'!$D$4:$H$13,3,FALSE),"")</f>
        <v/>
      </c>
      <c r="AD74" s="153">
        <f>IFERROR(VLOOKUP($Y74,'設定'!$D$4:$H$13,4,FALSE),"")</f>
        <v/>
      </c>
      <c r="AE74" s="153">
        <f>IFERROR(VLOOKUP($Y74,'設定'!$D$4:$H$13,5,FALSE),"")</f>
        <v/>
      </c>
      <c r="AF74" s="153">
        <f>IF($Z74="","",IFERROR(SUMIFS($Z$7:$Z$206,$F$7:$F$206,$F74,$G$7:$G$206,$G74,$K$7:$K$206,"Y")/COUNTIFS($F$7:$F$206,$F74,$G$7:$G$206,$G74,$K$7:$K$206,"Y",$Z$7:$Z$206,"&gt;-1E+99"),""))</f>
        <v/>
      </c>
      <c r="AG74" s="153">
        <f>IF(OR(NOT(ISNUMBER($AF74)),NOT(ISNUMBER($AB74)),NOT(ISNUMBER($AI74))),"",$AF74+$AB74*$AI74)</f>
        <v/>
      </c>
      <c r="AH74" s="153">
        <f>IF(OR(NOT(ISNUMBER($AF74)),NOT(ISNUMBER($AB74)),NOT(ISNUMBER($AI74))),"",$AF74-$AB74*$AI74)</f>
        <v/>
      </c>
      <c r="AI74" s="153">
        <f>IF($AA74="","",IFERROR(SUMIFS($AA$7:$AA$206,$F$7:$F$206,$F74,$G$7:$G$206,$G74,$K$7:$K$206,"Y")/COUNTIFS($F$7:$F$206,$F74,$G$7:$G$206,$G74,$K$7:$K$206,"Y",$AA$7:$AA$206,"&gt;-1E+99"),""))</f>
        <v/>
      </c>
      <c r="AJ74" s="153">
        <f>IF(OR(NOT(ISNUMBER($AI74)),NOT(ISNUMBER($AD74))),"",$AD74*$AI74)</f>
        <v/>
      </c>
      <c r="AK74" s="153">
        <f>IF(OR(NOT(ISNUMBER($AI74)),NOT(ISNUMBER($AC74))),"",$AC74*$AI74)</f>
        <v/>
      </c>
      <c r="AL74" s="153">
        <f>IF(OR(NOT(ISNUMBER($AI74)),NOT(ISNUMBER($AE74))),"",$AI74/$AE74)</f>
        <v/>
      </c>
      <c r="AM74" s="154">
        <f>IF(OR(NOT(ISNUMBER($V74)),NOT(ISNUMBER($W74)),NOT(ISNUMBER($AL74))),"",($V74-$W74)/(6*$AL74))</f>
        <v/>
      </c>
      <c r="AN74" s="154">
        <f>IF(OR(NOT(ISNUMBER($V74)),NOT(ISNUMBER($W74)),NOT(ISNUMBER($AF74)),NOT(ISNUMBER($AL74))),"",MIN(($V74-$AF74)/(3*$AL74),($AF74-$W74)/(3*$AL74)))</f>
        <v/>
      </c>
      <c r="AO74" s="64">
        <f>IF($Z74="","",IF(OR(NOT(ISNUMBER($AG74)),NOT(ISNUMBER($AH74))),"限界未設定",IF(OR($Z74&gt;$AG74,$Z74&lt;$AH74),"管理外","管理内")))</f>
        <v/>
      </c>
      <c r="AP74" s="64">
        <f>IF($AA74="","",IF(OR(NOT(ISNUMBER($AJ74)),NOT(ISNUMBER($AK74))),"限界未設定",IF(OR($AA74&gt;$AJ74,$AA74&lt;$AK74),"管理外","管理内")))</f>
        <v/>
      </c>
      <c r="AQ74" s="64">
        <f>IF($Z74="","",IF(OR($AO74="限界未設定",$AP74="限界未設定"),"限界未設定",IF(OR($AO74="管理外",$AP74="管理外"),"調査必要",IF(AND(ISNUMBER($AN74),$AN74&lt;1.33),"能力不足","管理内"))))</f>
        <v/>
      </c>
      <c r="AR74" s="24" t="n"/>
      <c r="AS74" s="24" t="n"/>
      <c r="AT74" s="24" t="n"/>
      <c r="AU74" s="24" t="n"/>
      <c r="AV74" s="24" t="n"/>
      <c r="AW74" s="49">
        <f>IF(AND($F74='SPCダッシュボード'!$C$4,$G74='SPCダッシュボード'!$C$5),COUNTIFS($F$7:$F74,'SPCダッシュボード'!$C$4,$G$7:$G74,'SPCダッシュボード'!$C$5),"")</f>
        <v/>
      </c>
    </row>
    <row r="75">
      <c r="A75" s="64">
        <f>IF(B75="","",ROW()-6)</f>
        <v/>
      </c>
      <c r="B75" s="150" t="n">
        <v>46045</v>
      </c>
      <c r="C75" s="66" t="inlineStr">
        <is>
          <t>サプライチェーンセンター</t>
        </is>
      </c>
      <c r="D75" s="66" t="inlineStr">
        <is>
          <t>倉庫A</t>
        </is>
      </c>
      <c r="E75" s="66" t="inlineStr">
        <is>
          <t>物流・納期サイクル</t>
        </is>
      </c>
      <c r="F75" s="66" t="inlineStr">
        <is>
          <t>倉庫ピッキング</t>
        </is>
      </c>
      <c r="G75" s="66" t="inlineStr">
        <is>
          <t>ピッキングサイクル</t>
        </is>
      </c>
      <c r="H75" s="66" t="inlineStr">
        <is>
          <t>分</t>
        </is>
      </c>
      <c r="I75" s="66" t="inlineStr">
        <is>
          <t>終日</t>
        </is>
      </c>
      <c r="J75" s="66" t="inlineStr">
        <is>
          <t>WH-019</t>
        </is>
      </c>
      <c r="K75" s="66" t="inlineStr">
        <is>
          <t>Y</t>
        </is>
      </c>
      <c r="L75" s="151" t="n">
        <v>18</v>
      </c>
      <c r="M75" s="151" t="n">
        <v>17.3</v>
      </c>
      <c r="N75" s="151" t="n">
        <v>19</v>
      </c>
      <c r="O75" s="151" t="n"/>
      <c r="P75" s="151" t="n"/>
      <c r="Q75" s="151" t="n"/>
      <c r="R75" s="151" t="n"/>
      <c r="S75" s="151" t="n"/>
      <c r="T75" s="151" t="n"/>
      <c r="U75" s="151" t="n"/>
      <c r="V75" s="152" t="n">
        <v>30</v>
      </c>
      <c r="W75" s="152" t="n">
        <v>10</v>
      </c>
      <c r="X75" s="152" t="n">
        <v>18</v>
      </c>
      <c r="Y75" s="153">
        <f>IF(COUNT(L75:U75)&gt;=2,COUNT(L75:U75),"")</f>
        <v/>
      </c>
      <c r="Z75" s="153">
        <f>IF($Y75="","",AVERAGE(L75:U75))</f>
        <v/>
      </c>
      <c r="AA75" s="153">
        <f>IF($Y75="","",MAX(L75:U75)-MIN(L75:U75))</f>
        <v/>
      </c>
      <c r="AB75" s="153">
        <f>IFERROR(VLOOKUP($Y75,'設定'!$D$4:$H$13,2,FALSE),"")</f>
        <v/>
      </c>
      <c r="AC75" s="153">
        <f>IFERROR(VLOOKUP($Y75,'設定'!$D$4:$H$13,3,FALSE),"")</f>
        <v/>
      </c>
      <c r="AD75" s="153">
        <f>IFERROR(VLOOKUP($Y75,'設定'!$D$4:$H$13,4,FALSE),"")</f>
        <v/>
      </c>
      <c r="AE75" s="153">
        <f>IFERROR(VLOOKUP($Y75,'設定'!$D$4:$H$13,5,FALSE),"")</f>
        <v/>
      </c>
      <c r="AF75" s="153">
        <f>IF($Z75="","",IFERROR(SUMIFS($Z$7:$Z$206,$F$7:$F$206,$F75,$G$7:$G$206,$G75,$K$7:$K$206,"Y")/COUNTIFS($F$7:$F$206,$F75,$G$7:$G$206,$G75,$K$7:$K$206,"Y",$Z$7:$Z$206,"&gt;-1E+99"),""))</f>
        <v/>
      </c>
      <c r="AG75" s="153">
        <f>IF(OR(NOT(ISNUMBER($AF75)),NOT(ISNUMBER($AB75)),NOT(ISNUMBER($AI75))),"",$AF75+$AB75*$AI75)</f>
        <v/>
      </c>
      <c r="AH75" s="153">
        <f>IF(OR(NOT(ISNUMBER($AF75)),NOT(ISNUMBER($AB75)),NOT(ISNUMBER($AI75))),"",$AF75-$AB75*$AI75)</f>
        <v/>
      </c>
      <c r="AI75" s="153">
        <f>IF($AA75="","",IFERROR(SUMIFS($AA$7:$AA$206,$F$7:$F$206,$F75,$G$7:$G$206,$G75,$K$7:$K$206,"Y")/COUNTIFS($F$7:$F$206,$F75,$G$7:$G$206,$G75,$K$7:$K$206,"Y",$AA$7:$AA$206,"&gt;-1E+99"),""))</f>
        <v/>
      </c>
      <c r="AJ75" s="153">
        <f>IF(OR(NOT(ISNUMBER($AI75)),NOT(ISNUMBER($AD75))),"",$AD75*$AI75)</f>
        <v/>
      </c>
      <c r="AK75" s="153">
        <f>IF(OR(NOT(ISNUMBER($AI75)),NOT(ISNUMBER($AC75))),"",$AC75*$AI75)</f>
        <v/>
      </c>
      <c r="AL75" s="153">
        <f>IF(OR(NOT(ISNUMBER($AI75)),NOT(ISNUMBER($AE75))),"",$AI75/$AE75)</f>
        <v/>
      </c>
      <c r="AM75" s="154">
        <f>IF(OR(NOT(ISNUMBER($V75)),NOT(ISNUMBER($W75)),NOT(ISNUMBER($AL75))),"",($V75-$W75)/(6*$AL75))</f>
        <v/>
      </c>
      <c r="AN75" s="154">
        <f>IF(OR(NOT(ISNUMBER($V75)),NOT(ISNUMBER($W75)),NOT(ISNUMBER($AF75)),NOT(ISNUMBER($AL75))),"",MIN(($V75-$AF75)/(3*$AL75),($AF75-$W75)/(3*$AL75)))</f>
        <v/>
      </c>
      <c r="AO75" s="64">
        <f>IF($Z75="","",IF(OR(NOT(ISNUMBER($AG75)),NOT(ISNUMBER($AH75))),"限界未設定",IF(OR($Z75&gt;$AG75,$Z75&lt;$AH75),"管理外","管理内")))</f>
        <v/>
      </c>
      <c r="AP75" s="64">
        <f>IF($AA75="","",IF(OR(NOT(ISNUMBER($AJ75)),NOT(ISNUMBER($AK75))),"限界未設定",IF(OR($AA75&gt;$AJ75,$AA75&lt;$AK75),"管理外","管理内")))</f>
        <v/>
      </c>
      <c r="AQ75" s="64">
        <f>IF($Z75="","",IF(OR($AO75="限界未設定",$AP75="限界未設定"),"限界未設定",IF(OR($AO75="管理外",$AP75="管理外"),"調査必要",IF(AND(ISNUMBER($AN75),$AN75&lt;1.33),"能力不足","管理内"))))</f>
        <v/>
      </c>
      <c r="AR75" s="24" t="n"/>
      <c r="AS75" s="24" t="n"/>
      <c r="AT75" s="24" t="n"/>
      <c r="AU75" s="24" t="n"/>
      <c r="AV75" s="24" t="n"/>
      <c r="AW75" s="49">
        <f>IF(AND($F75='SPCダッシュボード'!$C$4,$G75='SPCダッシュボード'!$C$5),COUNTIFS($F$7:$F75,'SPCダッシュボード'!$C$4,$G$7:$G75,'SPCダッシュボード'!$C$5),"")</f>
        <v/>
      </c>
    </row>
    <row r="76">
      <c r="A76" s="64">
        <f>IF(B76="","",ROW()-6)</f>
        <v/>
      </c>
      <c r="B76" s="150" t="n">
        <v>46046</v>
      </c>
      <c r="C76" s="66" t="inlineStr">
        <is>
          <t>サプライチェーンセンター</t>
        </is>
      </c>
      <c r="D76" s="66" t="inlineStr">
        <is>
          <t>倉庫A</t>
        </is>
      </c>
      <c r="E76" s="66" t="inlineStr">
        <is>
          <t>物流・納期サイクル</t>
        </is>
      </c>
      <c r="F76" s="66" t="inlineStr">
        <is>
          <t>倉庫ピッキング</t>
        </is>
      </c>
      <c r="G76" s="66" t="inlineStr">
        <is>
          <t>ピッキングサイクル</t>
        </is>
      </c>
      <c r="H76" s="66" t="inlineStr">
        <is>
          <t>分</t>
        </is>
      </c>
      <c r="I76" s="66" t="inlineStr">
        <is>
          <t>終日</t>
        </is>
      </c>
      <c r="J76" s="66" t="inlineStr">
        <is>
          <t>WH-020</t>
        </is>
      </c>
      <c r="K76" s="66" t="inlineStr">
        <is>
          <t>Y</t>
        </is>
      </c>
      <c r="L76" s="151" t="n">
        <v>19.4</v>
      </c>
      <c r="M76" s="151" t="n">
        <v>16.9</v>
      </c>
      <c r="N76" s="151" t="n">
        <v>19.5</v>
      </c>
      <c r="O76" s="151" t="n"/>
      <c r="P76" s="151" t="n"/>
      <c r="Q76" s="151" t="n"/>
      <c r="R76" s="151" t="n"/>
      <c r="S76" s="151" t="n"/>
      <c r="T76" s="151" t="n"/>
      <c r="U76" s="151" t="n"/>
      <c r="V76" s="152" t="n">
        <v>30</v>
      </c>
      <c r="W76" s="152" t="n">
        <v>10</v>
      </c>
      <c r="X76" s="152" t="n">
        <v>18</v>
      </c>
      <c r="Y76" s="153">
        <f>IF(COUNT(L76:U76)&gt;=2,COUNT(L76:U76),"")</f>
        <v/>
      </c>
      <c r="Z76" s="153">
        <f>IF($Y76="","",AVERAGE(L76:U76))</f>
        <v/>
      </c>
      <c r="AA76" s="153">
        <f>IF($Y76="","",MAX(L76:U76)-MIN(L76:U76))</f>
        <v/>
      </c>
      <c r="AB76" s="153">
        <f>IFERROR(VLOOKUP($Y76,'設定'!$D$4:$H$13,2,FALSE),"")</f>
        <v/>
      </c>
      <c r="AC76" s="153">
        <f>IFERROR(VLOOKUP($Y76,'設定'!$D$4:$H$13,3,FALSE),"")</f>
        <v/>
      </c>
      <c r="AD76" s="153">
        <f>IFERROR(VLOOKUP($Y76,'設定'!$D$4:$H$13,4,FALSE),"")</f>
        <v/>
      </c>
      <c r="AE76" s="153">
        <f>IFERROR(VLOOKUP($Y76,'設定'!$D$4:$H$13,5,FALSE),"")</f>
        <v/>
      </c>
      <c r="AF76" s="153">
        <f>IF($Z76="","",IFERROR(SUMIFS($Z$7:$Z$206,$F$7:$F$206,$F76,$G$7:$G$206,$G76,$K$7:$K$206,"Y")/COUNTIFS($F$7:$F$206,$F76,$G$7:$G$206,$G76,$K$7:$K$206,"Y",$Z$7:$Z$206,"&gt;-1E+99"),""))</f>
        <v/>
      </c>
      <c r="AG76" s="153">
        <f>IF(OR(NOT(ISNUMBER($AF76)),NOT(ISNUMBER($AB76)),NOT(ISNUMBER($AI76))),"",$AF76+$AB76*$AI76)</f>
        <v/>
      </c>
      <c r="AH76" s="153">
        <f>IF(OR(NOT(ISNUMBER($AF76)),NOT(ISNUMBER($AB76)),NOT(ISNUMBER($AI76))),"",$AF76-$AB76*$AI76)</f>
        <v/>
      </c>
      <c r="AI76" s="153">
        <f>IF($AA76="","",IFERROR(SUMIFS($AA$7:$AA$206,$F$7:$F$206,$F76,$G$7:$G$206,$G76,$K$7:$K$206,"Y")/COUNTIFS($F$7:$F$206,$F76,$G$7:$G$206,$G76,$K$7:$K$206,"Y",$AA$7:$AA$206,"&gt;-1E+99"),""))</f>
        <v/>
      </c>
      <c r="AJ76" s="153">
        <f>IF(OR(NOT(ISNUMBER($AI76)),NOT(ISNUMBER($AD76))),"",$AD76*$AI76)</f>
        <v/>
      </c>
      <c r="AK76" s="153">
        <f>IF(OR(NOT(ISNUMBER($AI76)),NOT(ISNUMBER($AC76))),"",$AC76*$AI76)</f>
        <v/>
      </c>
      <c r="AL76" s="153">
        <f>IF(OR(NOT(ISNUMBER($AI76)),NOT(ISNUMBER($AE76))),"",$AI76/$AE76)</f>
        <v/>
      </c>
      <c r="AM76" s="154">
        <f>IF(OR(NOT(ISNUMBER($V76)),NOT(ISNUMBER($W76)),NOT(ISNUMBER($AL76))),"",($V76-$W76)/(6*$AL76))</f>
        <v/>
      </c>
      <c r="AN76" s="154">
        <f>IF(OR(NOT(ISNUMBER($V76)),NOT(ISNUMBER($W76)),NOT(ISNUMBER($AF76)),NOT(ISNUMBER($AL76))),"",MIN(($V76-$AF76)/(3*$AL76),($AF76-$W76)/(3*$AL76)))</f>
        <v/>
      </c>
      <c r="AO76" s="64">
        <f>IF($Z76="","",IF(OR(NOT(ISNUMBER($AG76)),NOT(ISNUMBER($AH76))),"限界未設定",IF(OR($Z76&gt;$AG76,$Z76&lt;$AH76),"管理外","管理内")))</f>
        <v/>
      </c>
      <c r="AP76" s="64">
        <f>IF($AA76="","",IF(OR(NOT(ISNUMBER($AJ76)),NOT(ISNUMBER($AK76))),"限界未設定",IF(OR($AA76&gt;$AJ76,$AA76&lt;$AK76),"管理外","管理内")))</f>
        <v/>
      </c>
      <c r="AQ76" s="64">
        <f>IF($Z76="","",IF(OR($AO76="限界未設定",$AP76="限界未設定"),"限界未設定",IF(OR($AO76="管理外",$AP76="管理外"),"調査必要",IF(AND(ISNUMBER($AN76),$AN76&lt;1.33),"能力不足","管理内"))))</f>
        <v/>
      </c>
      <c r="AR76" s="24" t="n"/>
      <c r="AS76" s="24" t="n"/>
      <c r="AT76" s="24" t="n"/>
      <c r="AU76" s="24" t="n"/>
      <c r="AV76" s="24" t="n"/>
      <c r="AW76" s="49">
        <f>IF(AND($F76='SPCダッシュボード'!$C$4,$G76='SPCダッシュボード'!$C$5),COUNTIFS($F$7:$F76,'SPCダッシュボード'!$C$4,$G$7:$G76,'SPCダッシュボード'!$C$5),"")</f>
        <v/>
      </c>
    </row>
    <row r="77">
      <c r="A77" s="64">
        <f>IF(B77="","",ROW()-6)</f>
        <v/>
      </c>
      <c r="B77" s="150" t="n">
        <v>46047</v>
      </c>
      <c r="C77" s="66" t="inlineStr">
        <is>
          <t>サプライチェーンセンター</t>
        </is>
      </c>
      <c r="D77" s="66" t="inlineStr">
        <is>
          <t>倉庫A</t>
        </is>
      </c>
      <c r="E77" s="66" t="inlineStr">
        <is>
          <t>物流・納期サイクル</t>
        </is>
      </c>
      <c r="F77" s="66" t="inlineStr">
        <is>
          <t>倉庫ピッキング</t>
        </is>
      </c>
      <c r="G77" s="66" t="inlineStr">
        <is>
          <t>ピッキングサイクル</t>
        </is>
      </c>
      <c r="H77" s="66" t="inlineStr">
        <is>
          <t>分</t>
        </is>
      </c>
      <c r="I77" s="66" t="inlineStr">
        <is>
          <t>終日</t>
        </is>
      </c>
      <c r="J77" s="66" t="inlineStr">
        <is>
          <t>WH-021</t>
        </is>
      </c>
      <c r="K77" s="66" t="inlineStr">
        <is>
          <t>Y</t>
        </is>
      </c>
      <c r="L77" s="151" t="n">
        <v>18.7</v>
      </c>
      <c r="M77" s="151" t="n">
        <v>16.7</v>
      </c>
      <c r="N77" s="151" t="n">
        <v>16.2</v>
      </c>
      <c r="O77" s="151" t="n"/>
      <c r="P77" s="151" t="n"/>
      <c r="Q77" s="151" t="n"/>
      <c r="R77" s="151" t="n"/>
      <c r="S77" s="151" t="n"/>
      <c r="T77" s="151" t="n"/>
      <c r="U77" s="151" t="n"/>
      <c r="V77" s="152" t="n">
        <v>30</v>
      </c>
      <c r="W77" s="152" t="n">
        <v>10</v>
      </c>
      <c r="X77" s="152" t="n">
        <v>18</v>
      </c>
      <c r="Y77" s="153">
        <f>IF(COUNT(L77:U77)&gt;=2,COUNT(L77:U77),"")</f>
        <v/>
      </c>
      <c r="Z77" s="153">
        <f>IF($Y77="","",AVERAGE(L77:U77))</f>
        <v/>
      </c>
      <c r="AA77" s="153">
        <f>IF($Y77="","",MAX(L77:U77)-MIN(L77:U77))</f>
        <v/>
      </c>
      <c r="AB77" s="153">
        <f>IFERROR(VLOOKUP($Y77,'設定'!$D$4:$H$13,2,FALSE),"")</f>
        <v/>
      </c>
      <c r="AC77" s="153">
        <f>IFERROR(VLOOKUP($Y77,'設定'!$D$4:$H$13,3,FALSE),"")</f>
        <v/>
      </c>
      <c r="AD77" s="153">
        <f>IFERROR(VLOOKUP($Y77,'設定'!$D$4:$H$13,4,FALSE),"")</f>
        <v/>
      </c>
      <c r="AE77" s="153">
        <f>IFERROR(VLOOKUP($Y77,'設定'!$D$4:$H$13,5,FALSE),"")</f>
        <v/>
      </c>
      <c r="AF77" s="153">
        <f>IF($Z77="","",IFERROR(SUMIFS($Z$7:$Z$206,$F$7:$F$206,$F77,$G$7:$G$206,$G77,$K$7:$K$206,"Y")/COUNTIFS($F$7:$F$206,$F77,$G$7:$G$206,$G77,$K$7:$K$206,"Y",$Z$7:$Z$206,"&gt;-1E+99"),""))</f>
        <v/>
      </c>
      <c r="AG77" s="153">
        <f>IF(OR(NOT(ISNUMBER($AF77)),NOT(ISNUMBER($AB77)),NOT(ISNUMBER($AI77))),"",$AF77+$AB77*$AI77)</f>
        <v/>
      </c>
      <c r="AH77" s="153">
        <f>IF(OR(NOT(ISNUMBER($AF77)),NOT(ISNUMBER($AB77)),NOT(ISNUMBER($AI77))),"",$AF77-$AB77*$AI77)</f>
        <v/>
      </c>
      <c r="AI77" s="153">
        <f>IF($AA77="","",IFERROR(SUMIFS($AA$7:$AA$206,$F$7:$F$206,$F77,$G$7:$G$206,$G77,$K$7:$K$206,"Y")/COUNTIFS($F$7:$F$206,$F77,$G$7:$G$206,$G77,$K$7:$K$206,"Y",$AA$7:$AA$206,"&gt;-1E+99"),""))</f>
        <v/>
      </c>
      <c r="AJ77" s="153">
        <f>IF(OR(NOT(ISNUMBER($AI77)),NOT(ISNUMBER($AD77))),"",$AD77*$AI77)</f>
        <v/>
      </c>
      <c r="AK77" s="153">
        <f>IF(OR(NOT(ISNUMBER($AI77)),NOT(ISNUMBER($AC77))),"",$AC77*$AI77)</f>
        <v/>
      </c>
      <c r="AL77" s="153">
        <f>IF(OR(NOT(ISNUMBER($AI77)),NOT(ISNUMBER($AE77))),"",$AI77/$AE77)</f>
        <v/>
      </c>
      <c r="AM77" s="154">
        <f>IF(OR(NOT(ISNUMBER($V77)),NOT(ISNUMBER($W77)),NOT(ISNUMBER($AL77))),"",($V77-$W77)/(6*$AL77))</f>
        <v/>
      </c>
      <c r="AN77" s="154">
        <f>IF(OR(NOT(ISNUMBER($V77)),NOT(ISNUMBER($W77)),NOT(ISNUMBER($AF77)),NOT(ISNUMBER($AL77))),"",MIN(($V77-$AF77)/(3*$AL77),($AF77-$W77)/(3*$AL77)))</f>
        <v/>
      </c>
      <c r="AO77" s="64">
        <f>IF($Z77="","",IF(OR(NOT(ISNUMBER($AG77)),NOT(ISNUMBER($AH77))),"限界未設定",IF(OR($Z77&gt;$AG77,$Z77&lt;$AH77),"管理外","管理内")))</f>
        <v/>
      </c>
      <c r="AP77" s="64">
        <f>IF($AA77="","",IF(OR(NOT(ISNUMBER($AJ77)),NOT(ISNUMBER($AK77))),"限界未設定",IF(OR($AA77&gt;$AJ77,$AA77&lt;$AK77),"管理外","管理内")))</f>
        <v/>
      </c>
      <c r="AQ77" s="64">
        <f>IF($Z77="","",IF(OR($AO77="限界未設定",$AP77="限界未設定"),"限界未設定",IF(OR($AO77="管理外",$AP77="管理外"),"調査必要",IF(AND(ISNUMBER($AN77),$AN77&lt;1.33),"能力不足","管理内"))))</f>
        <v/>
      </c>
      <c r="AR77" s="24" t="n"/>
      <c r="AS77" s="24" t="n"/>
      <c r="AT77" s="24" t="n"/>
      <c r="AU77" s="24" t="n"/>
      <c r="AV77" s="24" t="n"/>
      <c r="AW77" s="49">
        <f>IF(AND($F77='SPCダッシュボード'!$C$4,$G77='SPCダッシュボード'!$C$5),COUNTIFS($F$7:$F77,'SPCダッシュボード'!$C$4,$G$7:$G77,'SPCダッシュボード'!$C$5),"")</f>
        <v/>
      </c>
    </row>
    <row r="78">
      <c r="A78" s="64">
        <f>IF(B78="","",ROW()-6)</f>
        <v/>
      </c>
      <c r="B78" s="150" t="n">
        <v>46048</v>
      </c>
      <c r="C78" s="66" t="inlineStr">
        <is>
          <t>サプライチェーンセンター</t>
        </is>
      </c>
      <c r="D78" s="66" t="inlineStr">
        <is>
          <t>倉庫A</t>
        </is>
      </c>
      <c r="E78" s="66" t="inlineStr">
        <is>
          <t>物流・納期サイクル</t>
        </is>
      </c>
      <c r="F78" s="66" t="inlineStr">
        <is>
          <t>倉庫ピッキング</t>
        </is>
      </c>
      <c r="G78" s="66" t="inlineStr">
        <is>
          <t>ピッキングサイクル</t>
        </is>
      </c>
      <c r="H78" s="66" t="inlineStr">
        <is>
          <t>分</t>
        </is>
      </c>
      <c r="I78" s="66" t="inlineStr">
        <is>
          <t>終日</t>
        </is>
      </c>
      <c r="J78" s="66" t="inlineStr">
        <is>
          <t>WH-022</t>
        </is>
      </c>
      <c r="K78" s="66" t="inlineStr">
        <is>
          <t>Y</t>
        </is>
      </c>
      <c r="L78" s="151" t="n">
        <v>18.6</v>
      </c>
      <c r="M78" s="151" t="n">
        <v>17.3</v>
      </c>
      <c r="N78" s="151" t="n">
        <v>18.2</v>
      </c>
      <c r="O78" s="151" t="n"/>
      <c r="P78" s="151" t="n"/>
      <c r="Q78" s="151" t="n"/>
      <c r="R78" s="151" t="n"/>
      <c r="S78" s="151" t="n"/>
      <c r="T78" s="151" t="n"/>
      <c r="U78" s="151" t="n"/>
      <c r="V78" s="152" t="n">
        <v>30</v>
      </c>
      <c r="W78" s="152" t="n">
        <v>10</v>
      </c>
      <c r="X78" s="152" t="n">
        <v>18</v>
      </c>
      <c r="Y78" s="153">
        <f>IF(COUNT(L78:U78)&gt;=2,COUNT(L78:U78),"")</f>
        <v/>
      </c>
      <c r="Z78" s="153">
        <f>IF($Y78="","",AVERAGE(L78:U78))</f>
        <v/>
      </c>
      <c r="AA78" s="153">
        <f>IF($Y78="","",MAX(L78:U78)-MIN(L78:U78))</f>
        <v/>
      </c>
      <c r="AB78" s="153">
        <f>IFERROR(VLOOKUP($Y78,'設定'!$D$4:$H$13,2,FALSE),"")</f>
        <v/>
      </c>
      <c r="AC78" s="153">
        <f>IFERROR(VLOOKUP($Y78,'設定'!$D$4:$H$13,3,FALSE),"")</f>
        <v/>
      </c>
      <c r="AD78" s="153">
        <f>IFERROR(VLOOKUP($Y78,'設定'!$D$4:$H$13,4,FALSE),"")</f>
        <v/>
      </c>
      <c r="AE78" s="153">
        <f>IFERROR(VLOOKUP($Y78,'設定'!$D$4:$H$13,5,FALSE),"")</f>
        <v/>
      </c>
      <c r="AF78" s="153">
        <f>IF($Z78="","",IFERROR(SUMIFS($Z$7:$Z$206,$F$7:$F$206,$F78,$G$7:$G$206,$G78,$K$7:$K$206,"Y")/COUNTIFS($F$7:$F$206,$F78,$G$7:$G$206,$G78,$K$7:$K$206,"Y",$Z$7:$Z$206,"&gt;-1E+99"),""))</f>
        <v/>
      </c>
      <c r="AG78" s="153">
        <f>IF(OR(NOT(ISNUMBER($AF78)),NOT(ISNUMBER($AB78)),NOT(ISNUMBER($AI78))),"",$AF78+$AB78*$AI78)</f>
        <v/>
      </c>
      <c r="AH78" s="153">
        <f>IF(OR(NOT(ISNUMBER($AF78)),NOT(ISNUMBER($AB78)),NOT(ISNUMBER($AI78))),"",$AF78-$AB78*$AI78)</f>
        <v/>
      </c>
      <c r="AI78" s="153">
        <f>IF($AA78="","",IFERROR(SUMIFS($AA$7:$AA$206,$F$7:$F$206,$F78,$G$7:$G$206,$G78,$K$7:$K$206,"Y")/COUNTIFS($F$7:$F$206,$F78,$G$7:$G$206,$G78,$K$7:$K$206,"Y",$AA$7:$AA$206,"&gt;-1E+99"),""))</f>
        <v/>
      </c>
      <c r="AJ78" s="153">
        <f>IF(OR(NOT(ISNUMBER($AI78)),NOT(ISNUMBER($AD78))),"",$AD78*$AI78)</f>
        <v/>
      </c>
      <c r="AK78" s="153">
        <f>IF(OR(NOT(ISNUMBER($AI78)),NOT(ISNUMBER($AC78))),"",$AC78*$AI78)</f>
        <v/>
      </c>
      <c r="AL78" s="153">
        <f>IF(OR(NOT(ISNUMBER($AI78)),NOT(ISNUMBER($AE78))),"",$AI78/$AE78)</f>
        <v/>
      </c>
      <c r="AM78" s="154">
        <f>IF(OR(NOT(ISNUMBER($V78)),NOT(ISNUMBER($W78)),NOT(ISNUMBER($AL78))),"",($V78-$W78)/(6*$AL78))</f>
        <v/>
      </c>
      <c r="AN78" s="154">
        <f>IF(OR(NOT(ISNUMBER($V78)),NOT(ISNUMBER($W78)),NOT(ISNUMBER($AF78)),NOT(ISNUMBER($AL78))),"",MIN(($V78-$AF78)/(3*$AL78),($AF78-$W78)/(3*$AL78)))</f>
        <v/>
      </c>
      <c r="AO78" s="64">
        <f>IF($Z78="","",IF(OR(NOT(ISNUMBER($AG78)),NOT(ISNUMBER($AH78))),"限界未設定",IF(OR($Z78&gt;$AG78,$Z78&lt;$AH78),"管理外","管理内")))</f>
        <v/>
      </c>
      <c r="AP78" s="64">
        <f>IF($AA78="","",IF(OR(NOT(ISNUMBER($AJ78)),NOT(ISNUMBER($AK78))),"限界未設定",IF(OR($AA78&gt;$AJ78,$AA78&lt;$AK78),"管理外","管理内")))</f>
        <v/>
      </c>
      <c r="AQ78" s="64">
        <f>IF($Z78="","",IF(OR($AO78="限界未設定",$AP78="限界未設定"),"限界未設定",IF(OR($AO78="管理外",$AP78="管理外"),"調査必要",IF(AND(ISNUMBER($AN78),$AN78&lt;1.33),"能力不足","管理内"))))</f>
        <v/>
      </c>
      <c r="AR78" s="24" t="n"/>
      <c r="AS78" s="24" t="n"/>
      <c r="AT78" s="24" t="n"/>
      <c r="AU78" s="24" t="n"/>
      <c r="AV78" s="24" t="n"/>
      <c r="AW78" s="49">
        <f>IF(AND($F78='SPCダッシュボード'!$C$4,$G78='SPCダッシュボード'!$C$5),COUNTIFS($F$7:$F78,'SPCダッシュボード'!$C$4,$G$7:$G78,'SPCダッシュボード'!$C$5),"")</f>
        <v/>
      </c>
    </row>
    <row r="79">
      <c r="A79" s="64">
        <f>IF(B79="","",ROW()-6)</f>
        <v/>
      </c>
      <c r="B79" s="150" t="n">
        <v>46049</v>
      </c>
      <c r="C79" s="66" t="inlineStr">
        <is>
          <t>サプライチェーンセンター</t>
        </is>
      </c>
      <c r="D79" s="66" t="inlineStr">
        <is>
          <t>倉庫A</t>
        </is>
      </c>
      <c r="E79" s="66" t="inlineStr">
        <is>
          <t>物流・納期サイクル</t>
        </is>
      </c>
      <c r="F79" s="66" t="inlineStr">
        <is>
          <t>倉庫ピッキング</t>
        </is>
      </c>
      <c r="G79" s="66" t="inlineStr">
        <is>
          <t>ピッキングサイクル</t>
        </is>
      </c>
      <c r="H79" s="66" t="inlineStr">
        <is>
          <t>分</t>
        </is>
      </c>
      <c r="I79" s="66" t="inlineStr">
        <is>
          <t>終日</t>
        </is>
      </c>
      <c r="J79" s="66" t="inlineStr">
        <is>
          <t>WH-023</t>
        </is>
      </c>
      <c r="K79" s="66" t="inlineStr">
        <is>
          <t>Y</t>
        </is>
      </c>
      <c r="L79" s="151" t="n">
        <v>17.7</v>
      </c>
      <c r="M79" s="151" t="n">
        <v>18.3</v>
      </c>
      <c r="N79" s="151" t="n">
        <v>17.3</v>
      </c>
      <c r="O79" s="151" t="n"/>
      <c r="P79" s="151" t="n"/>
      <c r="Q79" s="151" t="n"/>
      <c r="R79" s="151" t="n"/>
      <c r="S79" s="151" t="n"/>
      <c r="T79" s="151" t="n"/>
      <c r="U79" s="151" t="n"/>
      <c r="V79" s="152" t="n">
        <v>30</v>
      </c>
      <c r="W79" s="152" t="n">
        <v>10</v>
      </c>
      <c r="X79" s="152" t="n">
        <v>18</v>
      </c>
      <c r="Y79" s="153">
        <f>IF(COUNT(L79:U79)&gt;=2,COUNT(L79:U79),"")</f>
        <v/>
      </c>
      <c r="Z79" s="153">
        <f>IF($Y79="","",AVERAGE(L79:U79))</f>
        <v/>
      </c>
      <c r="AA79" s="153">
        <f>IF($Y79="","",MAX(L79:U79)-MIN(L79:U79))</f>
        <v/>
      </c>
      <c r="AB79" s="153">
        <f>IFERROR(VLOOKUP($Y79,'設定'!$D$4:$H$13,2,FALSE),"")</f>
        <v/>
      </c>
      <c r="AC79" s="153">
        <f>IFERROR(VLOOKUP($Y79,'設定'!$D$4:$H$13,3,FALSE),"")</f>
        <v/>
      </c>
      <c r="AD79" s="153">
        <f>IFERROR(VLOOKUP($Y79,'設定'!$D$4:$H$13,4,FALSE),"")</f>
        <v/>
      </c>
      <c r="AE79" s="153">
        <f>IFERROR(VLOOKUP($Y79,'設定'!$D$4:$H$13,5,FALSE),"")</f>
        <v/>
      </c>
      <c r="AF79" s="153">
        <f>IF($Z79="","",IFERROR(SUMIFS($Z$7:$Z$206,$F$7:$F$206,$F79,$G$7:$G$206,$G79,$K$7:$K$206,"Y")/COUNTIFS($F$7:$F$206,$F79,$G$7:$G$206,$G79,$K$7:$K$206,"Y",$Z$7:$Z$206,"&gt;-1E+99"),""))</f>
        <v/>
      </c>
      <c r="AG79" s="153">
        <f>IF(OR(NOT(ISNUMBER($AF79)),NOT(ISNUMBER($AB79)),NOT(ISNUMBER($AI79))),"",$AF79+$AB79*$AI79)</f>
        <v/>
      </c>
      <c r="AH79" s="153">
        <f>IF(OR(NOT(ISNUMBER($AF79)),NOT(ISNUMBER($AB79)),NOT(ISNUMBER($AI79))),"",$AF79-$AB79*$AI79)</f>
        <v/>
      </c>
      <c r="AI79" s="153">
        <f>IF($AA79="","",IFERROR(SUMIFS($AA$7:$AA$206,$F$7:$F$206,$F79,$G$7:$G$206,$G79,$K$7:$K$206,"Y")/COUNTIFS($F$7:$F$206,$F79,$G$7:$G$206,$G79,$K$7:$K$206,"Y",$AA$7:$AA$206,"&gt;-1E+99"),""))</f>
        <v/>
      </c>
      <c r="AJ79" s="153">
        <f>IF(OR(NOT(ISNUMBER($AI79)),NOT(ISNUMBER($AD79))),"",$AD79*$AI79)</f>
        <v/>
      </c>
      <c r="AK79" s="153">
        <f>IF(OR(NOT(ISNUMBER($AI79)),NOT(ISNUMBER($AC79))),"",$AC79*$AI79)</f>
        <v/>
      </c>
      <c r="AL79" s="153">
        <f>IF(OR(NOT(ISNUMBER($AI79)),NOT(ISNUMBER($AE79))),"",$AI79/$AE79)</f>
        <v/>
      </c>
      <c r="AM79" s="154">
        <f>IF(OR(NOT(ISNUMBER($V79)),NOT(ISNUMBER($W79)),NOT(ISNUMBER($AL79))),"",($V79-$W79)/(6*$AL79))</f>
        <v/>
      </c>
      <c r="AN79" s="154">
        <f>IF(OR(NOT(ISNUMBER($V79)),NOT(ISNUMBER($W79)),NOT(ISNUMBER($AF79)),NOT(ISNUMBER($AL79))),"",MIN(($V79-$AF79)/(3*$AL79),($AF79-$W79)/(3*$AL79)))</f>
        <v/>
      </c>
      <c r="AO79" s="64">
        <f>IF($Z79="","",IF(OR(NOT(ISNUMBER($AG79)),NOT(ISNUMBER($AH79))),"限界未設定",IF(OR($Z79&gt;$AG79,$Z79&lt;$AH79),"管理外","管理内")))</f>
        <v/>
      </c>
      <c r="AP79" s="64">
        <f>IF($AA79="","",IF(OR(NOT(ISNUMBER($AJ79)),NOT(ISNUMBER($AK79))),"限界未設定",IF(OR($AA79&gt;$AJ79,$AA79&lt;$AK79),"管理外","管理内")))</f>
        <v/>
      </c>
      <c r="AQ79" s="64">
        <f>IF($Z79="","",IF(OR($AO79="限界未設定",$AP79="限界未設定"),"限界未設定",IF(OR($AO79="管理外",$AP79="管理外"),"調査必要",IF(AND(ISNUMBER($AN79),$AN79&lt;1.33),"能力不足","管理内"))))</f>
        <v/>
      </c>
      <c r="AR79" s="24" t="n"/>
      <c r="AS79" s="24" t="n"/>
      <c r="AT79" s="24" t="n"/>
      <c r="AU79" s="24" t="n"/>
      <c r="AV79" s="24" t="n"/>
      <c r="AW79" s="49">
        <f>IF(AND($F79='SPCダッシュボード'!$C$4,$G79='SPCダッシュボード'!$C$5),COUNTIFS($F$7:$F79,'SPCダッシュボード'!$C$4,$G$7:$G79,'SPCダッシュボード'!$C$5),"")</f>
        <v/>
      </c>
    </row>
    <row r="80">
      <c r="A80" s="64">
        <f>IF(B80="","",ROW()-6)</f>
        <v/>
      </c>
      <c r="B80" s="150" t="n">
        <v>46050</v>
      </c>
      <c r="C80" s="66" t="inlineStr">
        <is>
          <t>サプライチェーンセンター</t>
        </is>
      </c>
      <c r="D80" s="66" t="inlineStr">
        <is>
          <t>倉庫A</t>
        </is>
      </c>
      <c r="E80" s="66" t="inlineStr">
        <is>
          <t>物流・納期サイクル</t>
        </is>
      </c>
      <c r="F80" s="66" t="inlineStr">
        <is>
          <t>倉庫ピッキング</t>
        </is>
      </c>
      <c r="G80" s="66" t="inlineStr">
        <is>
          <t>ピッキングサイクル</t>
        </is>
      </c>
      <c r="H80" s="66" t="inlineStr">
        <is>
          <t>分</t>
        </is>
      </c>
      <c r="I80" s="66" t="inlineStr">
        <is>
          <t>終日</t>
        </is>
      </c>
      <c r="J80" s="66" t="inlineStr">
        <is>
          <t>WH-024</t>
        </is>
      </c>
      <c r="K80" s="66" t="inlineStr">
        <is>
          <t>Y</t>
        </is>
      </c>
      <c r="L80" s="151" t="n">
        <v>16.9</v>
      </c>
      <c r="M80" s="151" t="n">
        <v>19.7</v>
      </c>
      <c r="N80" s="151" t="n">
        <v>18.5</v>
      </c>
      <c r="O80" s="151" t="n"/>
      <c r="P80" s="151" t="n"/>
      <c r="Q80" s="151" t="n"/>
      <c r="R80" s="151" t="n"/>
      <c r="S80" s="151" t="n"/>
      <c r="T80" s="151" t="n"/>
      <c r="U80" s="151" t="n"/>
      <c r="V80" s="152" t="n">
        <v>30</v>
      </c>
      <c r="W80" s="152" t="n">
        <v>10</v>
      </c>
      <c r="X80" s="152" t="n">
        <v>18</v>
      </c>
      <c r="Y80" s="153">
        <f>IF(COUNT(L80:U80)&gt;=2,COUNT(L80:U80),"")</f>
        <v/>
      </c>
      <c r="Z80" s="153">
        <f>IF($Y80="","",AVERAGE(L80:U80))</f>
        <v/>
      </c>
      <c r="AA80" s="153">
        <f>IF($Y80="","",MAX(L80:U80)-MIN(L80:U80))</f>
        <v/>
      </c>
      <c r="AB80" s="153">
        <f>IFERROR(VLOOKUP($Y80,'設定'!$D$4:$H$13,2,FALSE),"")</f>
        <v/>
      </c>
      <c r="AC80" s="153">
        <f>IFERROR(VLOOKUP($Y80,'設定'!$D$4:$H$13,3,FALSE),"")</f>
        <v/>
      </c>
      <c r="AD80" s="153">
        <f>IFERROR(VLOOKUP($Y80,'設定'!$D$4:$H$13,4,FALSE),"")</f>
        <v/>
      </c>
      <c r="AE80" s="153">
        <f>IFERROR(VLOOKUP($Y80,'設定'!$D$4:$H$13,5,FALSE),"")</f>
        <v/>
      </c>
      <c r="AF80" s="153">
        <f>IF($Z80="","",IFERROR(SUMIFS($Z$7:$Z$206,$F$7:$F$206,$F80,$G$7:$G$206,$G80,$K$7:$K$206,"Y")/COUNTIFS($F$7:$F$206,$F80,$G$7:$G$206,$G80,$K$7:$K$206,"Y",$Z$7:$Z$206,"&gt;-1E+99"),""))</f>
        <v/>
      </c>
      <c r="AG80" s="153">
        <f>IF(OR(NOT(ISNUMBER($AF80)),NOT(ISNUMBER($AB80)),NOT(ISNUMBER($AI80))),"",$AF80+$AB80*$AI80)</f>
        <v/>
      </c>
      <c r="AH80" s="153">
        <f>IF(OR(NOT(ISNUMBER($AF80)),NOT(ISNUMBER($AB80)),NOT(ISNUMBER($AI80))),"",$AF80-$AB80*$AI80)</f>
        <v/>
      </c>
      <c r="AI80" s="153">
        <f>IF($AA80="","",IFERROR(SUMIFS($AA$7:$AA$206,$F$7:$F$206,$F80,$G$7:$G$206,$G80,$K$7:$K$206,"Y")/COUNTIFS($F$7:$F$206,$F80,$G$7:$G$206,$G80,$K$7:$K$206,"Y",$AA$7:$AA$206,"&gt;-1E+99"),""))</f>
        <v/>
      </c>
      <c r="AJ80" s="153">
        <f>IF(OR(NOT(ISNUMBER($AI80)),NOT(ISNUMBER($AD80))),"",$AD80*$AI80)</f>
        <v/>
      </c>
      <c r="AK80" s="153">
        <f>IF(OR(NOT(ISNUMBER($AI80)),NOT(ISNUMBER($AC80))),"",$AC80*$AI80)</f>
        <v/>
      </c>
      <c r="AL80" s="153">
        <f>IF(OR(NOT(ISNUMBER($AI80)),NOT(ISNUMBER($AE80))),"",$AI80/$AE80)</f>
        <v/>
      </c>
      <c r="AM80" s="154">
        <f>IF(OR(NOT(ISNUMBER($V80)),NOT(ISNUMBER($W80)),NOT(ISNUMBER($AL80))),"",($V80-$W80)/(6*$AL80))</f>
        <v/>
      </c>
      <c r="AN80" s="154">
        <f>IF(OR(NOT(ISNUMBER($V80)),NOT(ISNUMBER($W80)),NOT(ISNUMBER($AF80)),NOT(ISNUMBER($AL80))),"",MIN(($V80-$AF80)/(3*$AL80),($AF80-$W80)/(3*$AL80)))</f>
        <v/>
      </c>
      <c r="AO80" s="64">
        <f>IF($Z80="","",IF(OR(NOT(ISNUMBER($AG80)),NOT(ISNUMBER($AH80))),"限界未設定",IF(OR($Z80&gt;$AG80,$Z80&lt;$AH80),"管理外","管理内")))</f>
        <v/>
      </c>
      <c r="AP80" s="64">
        <f>IF($AA80="","",IF(OR(NOT(ISNUMBER($AJ80)),NOT(ISNUMBER($AK80))),"限界未設定",IF(OR($AA80&gt;$AJ80,$AA80&lt;$AK80),"管理外","管理内")))</f>
        <v/>
      </c>
      <c r="AQ80" s="64">
        <f>IF($Z80="","",IF(OR($AO80="限界未設定",$AP80="限界未設定"),"限界未設定",IF(OR($AO80="管理外",$AP80="管理外"),"調査必要",IF(AND(ISNUMBER($AN80),$AN80&lt;1.33),"能力不足","管理内"))))</f>
        <v/>
      </c>
      <c r="AR80" s="24" t="n"/>
      <c r="AS80" s="24" t="n"/>
      <c r="AT80" s="24" t="n"/>
      <c r="AU80" s="24" t="n"/>
      <c r="AV80" s="24" t="n"/>
      <c r="AW80" s="49">
        <f>IF(AND($F80='SPCダッシュボード'!$C$4,$G80='SPCダッシュボード'!$C$5),COUNTIFS($F$7:$F80,'SPCダッシュボード'!$C$4,$G$7:$G80,'SPCダッシュボード'!$C$5),"")</f>
        <v/>
      </c>
    </row>
    <row r="81">
      <c r="A81" s="64">
        <f>IF(B81="","",ROW()-6)</f>
        <v/>
      </c>
      <c r="B81" s="150" t="n">
        <v>46051</v>
      </c>
      <c r="C81" s="66" t="inlineStr">
        <is>
          <t>サプライチェーンセンター</t>
        </is>
      </c>
      <c r="D81" s="66" t="inlineStr">
        <is>
          <t>倉庫A</t>
        </is>
      </c>
      <c r="E81" s="66" t="inlineStr">
        <is>
          <t>物流・納期サイクル</t>
        </is>
      </c>
      <c r="F81" s="66" t="inlineStr">
        <is>
          <t>倉庫ピッキング</t>
        </is>
      </c>
      <c r="G81" s="66" t="inlineStr">
        <is>
          <t>ピッキングサイクル</t>
        </is>
      </c>
      <c r="H81" s="66" t="inlineStr">
        <is>
          <t>分</t>
        </is>
      </c>
      <c r="I81" s="66" t="inlineStr">
        <is>
          <t>終日</t>
        </is>
      </c>
      <c r="J81" s="66" t="inlineStr">
        <is>
          <t>WH-025</t>
        </is>
      </c>
      <c r="K81" s="66" t="inlineStr">
        <is>
          <t>Y</t>
        </is>
      </c>
      <c r="L81" s="151" t="n">
        <v>19.2</v>
      </c>
      <c r="M81" s="151" t="n">
        <v>19</v>
      </c>
      <c r="N81" s="151" t="n">
        <v>18</v>
      </c>
      <c r="O81" s="151" t="n"/>
      <c r="P81" s="151" t="n"/>
      <c r="Q81" s="151" t="n"/>
      <c r="R81" s="151" t="n"/>
      <c r="S81" s="151" t="n"/>
      <c r="T81" s="151" t="n"/>
      <c r="U81" s="151" t="n"/>
      <c r="V81" s="152" t="n">
        <v>30</v>
      </c>
      <c r="W81" s="152" t="n">
        <v>10</v>
      </c>
      <c r="X81" s="152" t="n">
        <v>18</v>
      </c>
      <c r="Y81" s="153">
        <f>IF(COUNT(L81:U81)&gt;=2,COUNT(L81:U81),"")</f>
        <v/>
      </c>
      <c r="Z81" s="153">
        <f>IF($Y81="","",AVERAGE(L81:U81))</f>
        <v/>
      </c>
      <c r="AA81" s="153">
        <f>IF($Y81="","",MAX(L81:U81)-MIN(L81:U81))</f>
        <v/>
      </c>
      <c r="AB81" s="153">
        <f>IFERROR(VLOOKUP($Y81,'設定'!$D$4:$H$13,2,FALSE),"")</f>
        <v/>
      </c>
      <c r="AC81" s="153">
        <f>IFERROR(VLOOKUP($Y81,'設定'!$D$4:$H$13,3,FALSE),"")</f>
        <v/>
      </c>
      <c r="AD81" s="153">
        <f>IFERROR(VLOOKUP($Y81,'設定'!$D$4:$H$13,4,FALSE),"")</f>
        <v/>
      </c>
      <c r="AE81" s="153">
        <f>IFERROR(VLOOKUP($Y81,'設定'!$D$4:$H$13,5,FALSE),"")</f>
        <v/>
      </c>
      <c r="AF81" s="153">
        <f>IF($Z81="","",IFERROR(SUMIFS($Z$7:$Z$206,$F$7:$F$206,$F81,$G$7:$G$206,$G81,$K$7:$K$206,"Y")/COUNTIFS($F$7:$F$206,$F81,$G$7:$G$206,$G81,$K$7:$K$206,"Y",$Z$7:$Z$206,"&gt;-1E+99"),""))</f>
        <v/>
      </c>
      <c r="AG81" s="153">
        <f>IF(OR(NOT(ISNUMBER($AF81)),NOT(ISNUMBER($AB81)),NOT(ISNUMBER($AI81))),"",$AF81+$AB81*$AI81)</f>
        <v/>
      </c>
      <c r="AH81" s="153">
        <f>IF(OR(NOT(ISNUMBER($AF81)),NOT(ISNUMBER($AB81)),NOT(ISNUMBER($AI81))),"",$AF81-$AB81*$AI81)</f>
        <v/>
      </c>
      <c r="AI81" s="153">
        <f>IF($AA81="","",IFERROR(SUMIFS($AA$7:$AA$206,$F$7:$F$206,$F81,$G$7:$G$206,$G81,$K$7:$K$206,"Y")/COUNTIFS($F$7:$F$206,$F81,$G$7:$G$206,$G81,$K$7:$K$206,"Y",$AA$7:$AA$206,"&gt;-1E+99"),""))</f>
        <v/>
      </c>
      <c r="AJ81" s="153">
        <f>IF(OR(NOT(ISNUMBER($AI81)),NOT(ISNUMBER($AD81))),"",$AD81*$AI81)</f>
        <v/>
      </c>
      <c r="AK81" s="153">
        <f>IF(OR(NOT(ISNUMBER($AI81)),NOT(ISNUMBER($AC81))),"",$AC81*$AI81)</f>
        <v/>
      </c>
      <c r="AL81" s="153">
        <f>IF(OR(NOT(ISNUMBER($AI81)),NOT(ISNUMBER($AE81))),"",$AI81/$AE81)</f>
        <v/>
      </c>
      <c r="AM81" s="154">
        <f>IF(OR(NOT(ISNUMBER($V81)),NOT(ISNUMBER($W81)),NOT(ISNUMBER($AL81))),"",($V81-$W81)/(6*$AL81))</f>
        <v/>
      </c>
      <c r="AN81" s="154">
        <f>IF(OR(NOT(ISNUMBER($V81)),NOT(ISNUMBER($W81)),NOT(ISNUMBER($AF81)),NOT(ISNUMBER($AL81))),"",MIN(($V81-$AF81)/(3*$AL81),($AF81-$W81)/(3*$AL81)))</f>
        <v/>
      </c>
      <c r="AO81" s="64">
        <f>IF($Z81="","",IF(OR(NOT(ISNUMBER($AG81)),NOT(ISNUMBER($AH81))),"限界未設定",IF(OR($Z81&gt;$AG81,$Z81&lt;$AH81),"管理外","管理内")))</f>
        <v/>
      </c>
      <c r="AP81" s="64">
        <f>IF($AA81="","",IF(OR(NOT(ISNUMBER($AJ81)),NOT(ISNUMBER($AK81))),"限界未設定",IF(OR($AA81&gt;$AJ81,$AA81&lt;$AK81),"管理外","管理内")))</f>
        <v/>
      </c>
      <c r="AQ81" s="64">
        <f>IF($Z81="","",IF(OR($AO81="限界未設定",$AP81="限界未設定"),"限界未設定",IF(OR($AO81="管理外",$AP81="管理外"),"調査必要",IF(AND(ISNUMBER($AN81),$AN81&lt;1.33),"能力不足","管理内"))))</f>
        <v/>
      </c>
      <c r="AR81" s="24" t="n"/>
      <c r="AS81" s="24" t="n"/>
      <c r="AT81" s="24" t="n"/>
      <c r="AU81" s="24" t="n"/>
      <c r="AV81" s="24" t="n"/>
      <c r="AW81" s="49">
        <f>IF(AND($F81='SPCダッシュボード'!$C$4,$G81='SPCダッシュボード'!$C$5),COUNTIFS($F$7:$F81,'SPCダッシュボード'!$C$4,$G$7:$G81,'SPCダッシュボード'!$C$5),"")</f>
        <v/>
      </c>
    </row>
    <row r="82">
      <c r="A82" s="64">
        <f>IF(B82="","",ROW()-6)</f>
        <v/>
      </c>
      <c r="B82" s="150" t="n"/>
      <c r="C82" s="66" t="n"/>
      <c r="D82" s="66" t="n"/>
      <c r="E82" s="66" t="n"/>
      <c r="F82" s="66" t="n"/>
      <c r="G82" s="66" t="n"/>
      <c r="H82" s="66" t="n"/>
      <c r="I82" s="66" t="n"/>
      <c r="J82" s="66" t="n"/>
      <c r="K82" s="66" t="n"/>
      <c r="L82" s="151" t="n"/>
      <c r="M82" s="151" t="n"/>
      <c r="N82" s="151" t="n"/>
      <c r="O82" s="151" t="n"/>
      <c r="P82" s="151" t="n"/>
      <c r="Q82" s="151" t="n"/>
      <c r="R82" s="151" t="n"/>
      <c r="S82" s="151" t="n"/>
      <c r="T82" s="151" t="n"/>
      <c r="U82" s="151" t="n"/>
      <c r="V82" s="152" t="n"/>
      <c r="W82" s="152" t="n"/>
      <c r="X82" s="152" t="n"/>
      <c r="Y82" s="153">
        <f>IF(COUNT(L82:U82)&gt;=2,COUNT(L82:U82),"")</f>
        <v/>
      </c>
      <c r="Z82" s="153">
        <f>IF($Y82="","",AVERAGE(L82:U82))</f>
        <v/>
      </c>
      <c r="AA82" s="153">
        <f>IF($Y82="","",MAX(L82:U82)-MIN(L82:U82))</f>
        <v/>
      </c>
      <c r="AB82" s="153">
        <f>IFERROR(VLOOKUP($Y82,'設定'!$D$4:$H$13,2,FALSE),"")</f>
        <v/>
      </c>
      <c r="AC82" s="153">
        <f>IFERROR(VLOOKUP($Y82,'設定'!$D$4:$H$13,3,FALSE),"")</f>
        <v/>
      </c>
      <c r="AD82" s="153">
        <f>IFERROR(VLOOKUP($Y82,'設定'!$D$4:$H$13,4,FALSE),"")</f>
        <v/>
      </c>
      <c r="AE82" s="153">
        <f>IFERROR(VLOOKUP($Y82,'設定'!$D$4:$H$13,5,FALSE),"")</f>
        <v/>
      </c>
      <c r="AF82" s="153">
        <f>IF($Z82="","",IFERROR(SUMIFS($Z$7:$Z$206,$F$7:$F$206,$F82,$G$7:$G$206,$G82,$K$7:$K$206,"Y")/COUNTIFS($F$7:$F$206,$F82,$G$7:$G$206,$G82,$K$7:$K$206,"Y",$Z$7:$Z$206,"&gt;-1E+99"),""))</f>
        <v/>
      </c>
      <c r="AG82" s="153">
        <f>IF(OR(NOT(ISNUMBER($AF82)),NOT(ISNUMBER($AB82)),NOT(ISNUMBER($AI82))),"",$AF82+$AB82*$AI82)</f>
        <v/>
      </c>
      <c r="AH82" s="153">
        <f>IF(OR(NOT(ISNUMBER($AF82)),NOT(ISNUMBER($AB82)),NOT(ISNUMBER($AI82))),"",$AF82-$AB82*$AI82)</f>
        <v/>
      </c>
      <c r="AI82" s="153">
        <f>IF($AA82="","",IFERROR(SUMIFS($AA$7:$AA$206,$F$7:$F$206,$F82,$G$7:$G$206,$G82,$K$7:$K$206,"Y")/COUNTIFS($F$7:$F$206,$F82,$G$7:$G$206,$G82,$K$7:$K$206,"Y",$AA$7:$AA$206,"&gt;-1E+99"),""))</f>
        <v/>
      </c>
      <c r="AJ82" s="153">
        <f>IF(OR(NOT(ISNUMBER($AI82)),NOT(ISNUMBER($AD82))),"",$AD82*$AI82)</f>
        <v/>
      </c>
      <c r="AK82" s="153">
        <f>IF(OR(NOT(ISNUMBER($AI82)),NOT(ISNUMBER($AC82))),"",$AC82*$AI82)</f>
        <v/>
      </c>
      <c r="AL82" s="153">
        <f>IF(OR(NOT(ISNUMBER($AI82)),NOT(ISNUMBER($AE82))),"",$AI82/$AE82)</f>
        <v/>
      </c>
      <c r="AM82" s="154">
        <f>IF(OR(NOT(ISNUMBER($V82)),NOT(ISNUMBER($W82)),NOT(ISNUMBER($AL82))),"",($V82-$W82)/(6*$AL82))</f>
        <v/>
      </c>
      <c r="AN82" s="154">
        <f>IF(OR(NOT(ISNUMBER($V82)),NOT(ISNUMBER($W82)),NOT(ISNUMBER($AF82)),NOT(ISNUMBER($AL82))),"",MIN(($V82-$AF82)/(3*$AL82),($AF82-$W82)/(3*$AL82)))</f>
        <v/>
      </c>
      <c r="AO82" s="64">
        <f>IF($Z82="","",IF(OR(NOT(ISNUMBER($AG82)),NOT(ISNUMBER($AH82))),"限界未設定",IF(OR($Z82&gt;$AG82,$Z82&lt;$AH82),"管理外","管理内")))</f>
        <v/>
      </c>
      <c r="AP82" s="64">
        <f>IF($AA82="","",IF(OR(NOT(ISNUMBER($AJ82)),NOT(ISNUMBER($AK82))),"限界未設定",IF(OR($AA82&gt;$AJ82,$AA82&lt;$AK82),"管理外","管理内")))</f>
        <v/>
      </c>
      <c r="AQ82" s="64">
        <f>IF($Z82="","",IF(OR($AO82="限界未設定",$AP82="限界未設定"),"限界未設定",IF(OR($AO82="管理外",$AP82="管理外"),"調査必要",IF(AND(ISNUMBER($AN82),$AN82&lt;1.33),"能力不足","管理内"))))</f>
        <v/>
      </c>
      <c r="AR82" s="24" t="n"/>
      <c r="AS82" s="24" t="n"/>
      <c r="AT82" s="24" t="n"/>
      <c r="AU82" s="24" t="n"/>
      <c r="AV82" s="24" t="n"/>
      <c r="AW82" s="49">
        <f>IF(AND($F82='SPCダッシュボード'!$C$4,$G82='SPCダッシュボード'!$C$5),COUNTIFS($F$7:$F82,'SPCダッシュボード'!$C$4,$G$7:$G82,'SPCダッシュボード'!$C$5),"")</f>
        <v/>
      </c>
    </row>
    <row r="83">
      <c r="A83" s="64">
        <f>IF(B83="","",ROW()-6)</f>
        <v/>
      </c>
      <c r="B83" s="150" t="n"/>
      <c r="C83" s="66" t="n"/>
      <c r="D83" s="66" t="n"/>
      <c r="E83" s="66" t="n"/>
      <c r="F83" s="66" t="n"/>
      <c r="G83" s="66" t="n"/>
      <c r="H83" s="66" t="n"/>
      <c r="I83" s="66" t="n"/>
      <c r="J83" s="66" t="n"/>
      <c r="K83" s="66" t="n"/>
      <c r="L83" s="151" t="n"/>
      <c r="M83" s="151" t="n"/>
      <c r="N83" s="151" t="n"/>
      <c r="O83" s="151" t="n"/>
      <c r="P83" s="151" t="n"/>
      <c r="Q83" s="151" t="n"/>
      <c r="R83" s="151" t="n"/>
      <c r="S83" s="151" t="n"/>
      <c r="T83" s="151" t="n"/>
      <c r="U83" s="151" t="n"/>
      <c r="V83" s="152" t="n"/>
      <c r="W83" s="152" t="n"/>
      <c r="X83" s="152" t="n"/>
      <c r="Y83" s="153">
        <f>IF(COUNT(L83:U83)&gt;=2,COUNT(L83:U83),"")</f>
        <v/>
      </c>
      <c r="Z83" s="153">
        <f>IF($Y83="","",AVERAGE(L83:U83))</f>
        <v/>
      </c>
      <c r="AA83" s="153">
        <f>IF($Y83="","",MAX(L83:U83)-MIN(L83:U83))</f>
        <v/>
      </c>
      <c r="AB83" s="153">
        <f>IFERROR(VLOOKUP($Y83,'設定'!$D$4:$H$13,2,FALSE),"")</f>
        <v/>
      </c>
      <c r="AC83" s="153">
        <f>IFERROR(VLOOKUP($Y83,'設定'!$D$4:$H$13,3,FALSE),"")</f>
        <v/>
      </c>
      <c r="AD83" s="153">
        <f>IFERROR(VLOOKUP($Y83,'設定'!$D$4:$H$13,4,FALSE),"")</f>
        <v/>
      </c>
      <c r="AE83" s="153">
        <f>IFERROR(VLOOKUP($Y83,'設定'!$D$4:$H$13,5,FALSE),"")</f>
        <v/>
      </c>
      <c r="AF83" s="153">
        <f>IF($Z83="","",IFERROR(SUMIFS($Z$7:$Z$206,$F$7:$F$206,$F83,$G$7:$G$206,$G83,$K$7:$K$206,"Y")/COUNTIFS($F$7:$F$206,$F83,$G$7:$G$206,$G83,$K$7:$K$206,"Y",$Z$7:$Z$206,"&gt;-1E+99"),""))</f>
        <v/>
      </c>
      <c r="AG83" s="153">
        <f>IF(OR(NOT(ISNUMBER($AF83)),NOT(ISNUMBER($AB83)),NOT(ISNUMBER($AI83))),"",$AF83+$AB83*$AI83)</f>
        <v/>
      </c>
      <c r="AH83" s="153">
        <f>IF(OR(NOT(ISNUMBER($AF83)),NOT(ISNUMBER($AB83)),NOT(ISNUMBER($AI83))),"",$AF83-$AB83*$AI83)</f>
        <v/>
      </c>
      <c r="AI83" s="153">
        <f>IF($AA83="","",IFERROR(SUMIFS($AA$7:$AA$206,$F$7:$F$206,$F83,$G$7:$G$206,$G83,$K$7:$K$206,"Y")/COUNTIFS($F$7:$F$206,$F83,$G$7:$G$206,$G83,$K$7:$K$206,"Y",$AA$7:$AA$206,"&gt;-1E+99"),""))</f>
        <v/>
      </c>
      <c r="AJ83" s="153">
        <f>IF(OR(NOT(ISNUMBER($AI83)),NOT(ISNUMBER($AD83))),"",$AD83*$AI83)</f>
        <v/>
      </c>
      <c r="AK83" s="153">
        <f>IF(OR(NOT(ISNUMBER($AI83)),NOT(ISNUMBER($AC83))),"",$AC83*$AI83)</f>
        <v/>
      </c>
      <c r="AL83" s="153">
        <f>IF(OR(NOT(ISNUMBER($AI83)),NOT(ISNUMBER($AE83))),"",$AI83/$AE83)</f>
        <v/>
      </c>
      <c r="AM83" s="154">
        <f>IF(OR(NOT(ISNUMBER($V83)),NOT(ISNUMBER($W83)),NOT(ISNUMBER($AL83))),"",($V83-$W83)/(6*$AL83))</f>
        <v/>
      </c>
      <c r="AN83" s="154">
        <f>IF(OR(NOT(ISNUMBER($V83)),NOT(ISNUMBER($W83)),NOT(ISNUMBER($AF83)),NOT(ISNUMBER($AL83))),"",MIN(($V83-$AF83)/(3*$AL83),($AF83-$W83)/(3*$AL83)))</f>
        <v/>
      </c>
      <c r="AO83" s="64">
        <f>IF($Z83="","",IF(OR(NOT(ISNUMBER($AG83)),NOT(ISNUMBER($AH83))),"限界未設定",IF(OR($Z83&gt;$AG83,$Z83&lt;$AH83),"管理外","管理内")))</f>
        <v/>
      </c>
      <c r="AP83" s="64">
        <f>IF($AA83="","",IF(OR(NOT(ISNUMBER($AJ83)),NOT(ISNUMBER($AK83))),"限界未設定",IF(OR($AA83&gt;$AJ83,$AA83&lt;$AK83),"管理外","管理内")))</f>
        <v/>
      </c>
      <c r="AQ83" s="64">
        <f>IF($Z83="","",IF(OR($AO83="限界未設定",$AP83="限界未設定"),"限界未設定",IF(OR($AO83="管理外",$AP83="管理外"),"調査必要",IF(AND(ISNUMBER($AN83),$AN83&lt;1.33),"能力不足","管理内"))))</f>
        <v/>
      </c>
      <c r="AR83" s="24" t="n"/>
      <c r="AS83" s="24" t="n"/>
      <c r="AT83" s="24" t="n"/>
      <c r="AU83" s="24" t="n"/>
      <c r="AV83" s="24" t="n"/>
      <c r="AW83" s="49">
        <f>IF(AND($F83='SPCダッシュボード'!$C$4,$G83='SPCダッシュボード'!$C$5),COUNTIFS($F$7:$F83,'SPCダッシュボード'!$C$4,$G$7:$G83,'SPCダッシュボード'!$C$5),"")</f>
        <v/>
      </c>
    </row>
    <row r="84">
      <c r="A84" s="64">
        <f>IF(B84="","",ROW()-6)</f>
        <v/>
      </c>
      <c r="B84" s="150" t="n"/>
      <c r="C84" s="66" t="n"/>
      <c r="D84" s="66" t="n"/>
      <c r="E84" s="66" t="n"/>
      <c r="F84" s="66" t="n"/>
      <c r="G84" s="66" t="n"/>
      <c r="H84" s="66" t="n"/>
      <c r="I84" s="66" t="n"/>
      <c r="J84" s="66" t="n"/>
      <c r="K84" s="66" t="n"/>
      <c r="L84" s="151" t="n"/>
      <c r="M84" s="151" t="n"/>
      <c r="N84" s="151" t="n"/>
      <c r="O84" s="151" t="n"/>
      <c r="P84" s="151" t="n"/>
      <c r="Q84" s="151" t="n"/>
      <c r="R84" s="151" t="n"/>
      <c r="S84" s="151" t="n"/>
      <c r="T84" s="151" t="n"/>
      <c r="U84" s="151" t="n"/>
      <c r="V84" s="152" t="n"/>
      <c r="W84" s="152" t="n"/>
      <c r="X84" s="152" t="n"/>
      <c r="Y84" s="153">
        <f>IF(COUNT(L84:U84)&gt;=2,COUNT(L84:U84),"")</f>
        <v/>
      </c>
      <c r="Z84" s="153">
        <f>IF($Y84="","",AVERAGE(L84:U84))</f>
        <v/>
      </c>
      <c r="AA84" s="153">
        <f>IF($Y84="","",MAX(L84:U84)-MIN(L84:U84))</f>
        <v/>
      </c>
      <c r="AB84" s="153">
        <f>IFERROR(VLOOKUP($Y84,'設定'!$D$4:$H$13,2,FALSE),"")</f>
        <v/>
      </c>
      <c r="AC84" s="153">
        <f>IFERROR(VLOOKUP($Y84,'設定'!$D$4:$H$13,3,FALSE),"")</f>
        <v/>
      </c>
      <c r="AD84" s="153">
        <f>IFERROR(VLOOKUP($Y84,'設定'!$D$4:$H$13,4,FALSE),"")</f>
        <v/>
      </c>
      <c r="AE84" s="153">
        <f>IFERROR(VLOOKUP($Y84,'設定'!$D$4:$H$13,5,FALSE),"")</f>
        <v/>
      </c>
      <c r="AF84" s="153">
        <f>IF($Z84="","",IFERROR(SUMIFS($Z$7:$Z$206,$F$7:$F$206,$F84,$G$7:$G$206,$G84,$K$7:$K$206,"Y")/COUNTIFS($F$7:$F$206,$F84,$G$7:$G$206,$G84,$K$7:$K$206,"Y",$Z$7:$Z$206,"&gt;-1E+99"),""))</f>
        <v/>
      </c>
      <c r="AG84" s="153">
        <f>IF(OR(NOT(ISNUMBER($AF84)),NOT(ISNUMBER($AB84)),NOT(ISNUMBER($AI84))),"",$AF84+$AB84*$AI84)</f>
        <v/>
      </c>
      <c r="AH84" s="153">
        <f>IF(OR(NOT(ISNUMBER($AF84)),NOT(ISNUMBER($AB84)),NOT(ISNUMBER($AI84))),"",$AF84-$AB84*$AI84)</f>
        <v/>
      </c>
      <c r="AI84" s="153">
        <f>IF($AA84="","",IFERROR(SUMIFS($AA$7:$AA$206,$F$7:$F$206,$F84,$G$7:$G$206,$G84,$K$7:$K$206,"Y")/COUNTIFS($F$7:$F$206,$F84,$G$7:$G$206,$G84,$K$7:$K$206,"Y",$AA$7:$AA$206,"&gt;-1E+99"),""))</f>
        <v/>
      </c>
      <c r="AJ84" s="153">
        <f>IF(OR(NOT(ISNUMBER($AI84)),NOT(ISNUMBER($AD84))),"",$AD84*$AI84)</f>
        <v/>
      </c>
      <c r="AK84" s="153">
        <f>IF(OR(NOT(ISNUMBER($AI84)),NOT(ISNUMBER($AC84))),"",$AC84*$AI84)</f>
        <v/>
      </c>
      <c r="AL84" s="153">
        <f>IF(OR(NOT(ISNUMBER($AI84)),NOT(ISNUMBER($AE84))),"",$AI84/$AE84)</f>
        <v/>
      </c>
      <c r="AM84" s="154">
        <f>IF(OR(NOT(ISNUMBER($V84)),NOT(ISNUMBER($W84)),NOT(ISNUMBER($AL84))),"",($V84-$W84)/(6*$AL84))</f>
        <v/>
      </c>
      <c r="AN84" s="154">
        <f>IF(OR(NOT(ISNUMBER($V84)),NOT(ISNUMBER($W84)),NOT(ISNUMBER($AF84)),NOT(ISNUMBER($AL84))),"",MIN(($V84-$AF84)/(3*$AL84),($AF84-$W84)/(3*$AL84)))</f>
        <v/>
      </c>
      <c r="AO84" s="64">
        <f>IF($Z84="","",IF(OR(NOT(ISNUMBER($AG84)),NOT(ISNUMBER($AH84))),"限界未設定",IF(OR($Z84&gt;$AG84,$Z84&lt;$AH84),"管理外","管理内")))</f>
        <v/>
      </c>
      <c r="AP84" s="64">
        <f>IF($AA84="","",IF(OR(NOT(ISNUMBER($AJ84)),NOT(ISNUMBER($AK84))),"限界未設定",IF(OR($AA84&gt;$AJ84,$AA84&lt;$AK84),"管理外","管理内")))</f>
        <v/>
      </c>
      <c r="AQ84" s="64">
        <f>IF($Z84="","",IF(OR($AO84="限界未設定",$AP84="限界未設定"),"限界未設定",IF(OR($AO84="管理外",$AP84="管理外"),"調査必要",IF(AND(ISNUMBER($AN84),$AN84&lt;1.33),"能力不足","管理内"))))</f>
        <v/>
      </c>
      <c r="AR84" s="24" t="n"/>
      <c r="AS84" s="24" t="n"/>
      <c r="AT84" s="24" t="n"/>
      <c r="AU84" s="24" t="n"/>
      <c r="AV84" s="24" t="n"/>
      <c r="AW84" s="49">
        <f>IF(AND($F84='SPCダッシュボード'!$C$4,$G84='SPCダッシュボード'!$C$5),COUNTIFS($F$7:$F84,'SPCダッシュボード'!$C$4,$G$7:$G84,'SPCダッシュボード'!$C$5),"")</f>
        <v/>
      </c>
    </row>
    <row r="85">
      <c r="A85" s="64">
        <f>IF(B85="","",ROW()-6)</f>
        <v/>
      </c>
      <c r="B85" s="150" t="n"/>
      <c r="C85" s="66" t="n"/>
      <c r="D85" s="66" t="n"/>
      <c r="E85" s="66" t="n"/>
      <c r="F85" s="66" t="n"/>
      <c r="G85" s="66" t="n"/>
      <c r="H85" s="66" t="n"/>
      <c r="I85" s="66" t="n"/>
      <c r="J85" s="66" t="n"/>
      <c r="K85" s="66" t="n"/>
      <c r="L85" s="151" t="n"/>
      <c r="M85" s="151" t="n"/>
      <c r="N85" s="151" t="n"/>
      <c r="O85" s="151" t="n"/>
      <c r="P85" s="151" t="n"/>
      <c r="Q85" s="151" t="n"/>
      <c r="R85" s="151" t="n"/>
      <c r="S85" s="151" t="n"/>
      <c r="T85" s="151" t="n"/>
      <c r="U85" s="151" t="n"/>
      <c r="V85" s="152" t="n"/>
      <c r="W85" s="152" t="n"/>
      <c r="X85" s="152" t="n"/>
      <c r="Y85" s="153">
        <f>IF(COUNT(L85:U85)&gt;=2,COUNT(L85:U85),"")</f>
        <v/>
      </c>
      <c r="Z85" s="153">
        <f>IF($Y85="","",AVERAGE(L85:U85))</f>
        <v/>
      </c>
      <c r="AA85" s="153">
        <f>IF($Y85="","",MAX(L85:U85)-MIN(L85:U85))</f>
        <v/>
      </c>
      <c r="AB85" s="153">
        <f>IFERROR(VLOOKUP($Y85,'設定'!$D$4:$H$13,2,FALSE),"")</f>
        <v/>
      </c>
      <c r="AC85" s="153">
        <f>IFERROR(VLOOKUP($Y85,'設定'!$D$4:$H$13,3,FALSE),"")</f>
        <v/>
      </c>
      <c r="AD85" s="153">
        <f>IFERROR(VLOOKUP($Y85,'設定'!$D$4:$H$13,4,FALSE),"")</f>
        <v/>
      </c>
      <c r="AE85" s="153">
        <f>IFERROR(VLOOKUP($Y85,'設定'!$D$4:$H$13,5,FALSE),"")</f>
        <v/>
      </c>
      <c r="AF85" s="153">
        <f>IF($Z85="","",IFERROR(SUMIFS($Z$7:$Z$206,$F$7:$F$206,$F85,$G$7:$G$206,$G85,$K$7:$K$206,"Y")/COUNTIFS($F$7:$F$206,$F85,$G$7:$G$206,$G85,$K$7:$K$206,"Y",$Z$7:$Z$206,"&gt;-1E+99"),""))</f>
        <v/>
      </c>
      <c r="AG85" s="153">
        <f>IF(OR(NOT(ISNUMBER($AF85)),NOT(ISNUMBER($AB85)),NOT(ISNUMBER($AI85))),"",$AF85+$AB85*$AI85)</f>
        <v/>
      </c>
      <c r="AH85" s="153">
        <f>IF(OR(NOT(ISNUMBER($AF85)),NOT(ISNUMBER($AB85)),NOT(ISNUMBER($AI85))),"",$AF85-$AB85*$AI85)</f>
        <v/>
      </c>
      <c r="AI85" s="153">
        <f>IF($AA85="","",IFERROR(SUMIFS($AA$7:$AA$206,$F$7:$F$206,$F85,$G$7:$G$206,$G85,$K$7:$K$206,"Y")/COUNTIFS($F$7:$F$206,$F85,$G$7:$G$206,$G85,$K$7:$K$206,"Y",$AA$7:$AA$206,"&gt;-1E+99"),""))</f>
        <v/>
      </c>
      <c r="AJ85" s="153">
        <f>IF(OR(NOT(ISNUMBER($AI85)),NOT(ISNUMBER($AD85))),"",$AD85*$AI85)</f>
        <v/>
      </c>
      <c r="AK85" s="153">
        <f>IF(OR(NOT(ISNUMBER($AI85)),NOT(ISNUMBER($AC85))),"",$AC85*$AI85)</f>
        <v/>
      </c>
      <c r="AL85" s="153">
        <f>IF(OR(NOT(ISNUMBER($AI85)),NOT(ISNUMBER($AE85))),"",$AI85/$AE85)</f>
        <v/>
      </c>
      <c r="AM85" s="154">
        <f>IF(OR(NOT(ISNUMBER($V85)),NOT(ISNUMBER($W85)),NOT(ISNUMBER($AL85))),"",($V85-$W85)/(6*$AL85))</f>
        <v/>
      </c>
      <c r="AN85" s="154">
        <f>IF(OR(NOT(ISNUMBER($V85)),NOT(ISNUMBER($W85)),NOT(ISNUMBER($AF85)),NOT(ISNUMBER($AL85))),"",MIN(($V85-$AF85)/(3*$AL85),($AF85-$W85)/(3*$AL85)))</f>
        <v/>
      </c>
      <c r="AO85" s="64">
        <f>IF($Z85="","",IF(OR(NOT(ISNUMBER($AG85)),NOT(ISNUMBER($AH85))),"限界未設定",IF(OR($Z85&gt;$AG85,$Z85&lt;$AH85),"管理外","管理内")))</f>
        <v/>
      </c>
      <c r="AP85" s="64">
        <f>IF($AA85="","",IF(OR(NOT(ISNUMBER($AJ85)),NOT(ISNUMBER($AK85))),"限界未設定",IF(OR($AA85&gt;$AJ85,$AA85&lt;$AK85),"管理外","管理内")))</f>
        <v/>
      </c>
      <c r="AQ85" s="64">
        <f>IF($Z85="","",IF(OR($AO85="限界未設定",$AP85="限界未設定"),"限界未設定",IF(OR($AO85="管理外",$AP85="管理外"),"調査必要",IF(AND(ISNUMBER($AN85),$AN85&lt;1.33),"能力不足","管理内"))))</f>
        <v/>
      </c>
      <c r="AR85" s="24" t="n"/>
      <c r="AS85" s="24" t="n"/>
      <c r="AT85" s="24" t="n"/>
      <c r="AU85" s="24" t="n"/>
      <c r="AV85" s="24" t="n"/>
      <c r="AW85" s="49">
        <f>IF(AND($F85='SPCダッシュボード'!$C$4,$G85='SPCダッシュボード'!$C$5),COUNTIFS($F$7:$F85,'SPCダッシュボード'!$C$4,$G$7:$G85,'SPCダッシュボード'!$C$5),"")</f>
        <v/>
      </c>
    </row>
    <row r="86">
      <c r="A86" s="64">
        <f>IF(B86="","",ROW()-6)</f>
        <v/>
      </c>
      <c r="B86" s="150" t="n"/>
      <c r="C86" s="66" t="n"/>
      <c r="D86" s="66" t="n"/>
      <c r="E86" s="66" t="n"/>
      <c r="F86" s="66" t="n"/>
      <c r="G86" s="66" t="n"/>
      <c r="H86" s="66" t="n"/>
      <c r="I86" s="66" t="n"/>
      <c r="J86" s="66" t="n"/>
      <c r="K86" s="66" t="n"/>
      <c r="L86" s="151" t="n"/>
      <c r="M86" s="151" t="n"/>
      <c r="N86" s="151" t="n"/>
      <c r="O86" s="151" t="n"/>
      <c r="P86" s="151" t="n"/>
      <c r="Q86" s="151" t="n"/>
      <c r="R86" s="151" t="n"/>
      <c r="S86" s="151" t="n"/>
      <c r="T86" s="151" t="n"/>
      <c r="U86" s="151" t="n"/>
      <c r="V86" s="152" t="n"/>
      <c r="W86" s="152" t="n"/>
      <c r="X86" s="152" t="n"/>
      <c r="Y86" s="153">
        <f>IF(COUNT(L86:U86)&gt;=2,COUNT(L86:U86),"")</f>
        <v/>
      </c>
      <c r="Z86" s="153">
        <f>IF($Y86="","",AVERAGE(L86:U86))</f>
        <v/>
      </c>
      <c r="AA86" s="153">
        <f>IF($Y86="","",MAX(L86:U86)-MIN(L86:U86))</f>
        <v/>
      </c>
      <c r="AB86" s="153">
        <f>IFERROR(VLOOKUP($Y86,'設定'!$D$4:$H$13,2,FALSE),"")</f>
        <v/>
      </c>
      <c r="AC86" s="153">
        <f>IFERROR(VLOOKUP($Y86,'設定'!$D$4:$H$13,3,FALSE),"")</f>
        <v/>
      </c>
      <c r="AD86" s="153">
        <f>IFERROR(VLOOKUP($Y86,'設定'!$D$4:$H$13,4,FALSE),"")</f>
        <v/>
      </c>
      <c r="AE86" s="153">
        <f>IFERROR(VLOOKUP($Y86,'設定'!$D$4:$H$13,5,FALSE),"")</f>
        <v/>
      </c>
      <c r="AF86" s="153">
        <f>IF($Z86="","",IFERROR(SUMIFS($Z$7:$Z$206,$F$7:$F$206,$F86,$G$7:$G$206,$G86,$K$7:$K$206,"Y")/COUNTIFS($F$7:$F$206,$F86,$G$7:$G$206,$G86,$K$7:$K$206,"Y",$Z$7:$Z$206,"&gt;-1E+99"),""))</f>
        <v/>
      </c>
      <c r="AG86" s="153">
        <f>IF(OR(NOT(ISNUMBER($AF86)),NOT(ISNUMBER($AB86)),NOT(ISNUMBER($AI86))),"",$AF86+$AB86*$AI86)</f>
        <v/>
      </c>
      <c r="AH86" s="153">
        <f>IF(OR(NOT(ISNUMBER($AF86)),NOT(ISNUMBER($AB86)),NOT(ISNUMBER($AI86))),"",$AF86-$AB86*$AI86)</f>
        <v/>
      </c>
      <c r="AI86" s="153">
        <f>IF($AA86="","",IFERROR(SUMIFS($AA$7:$AA$206,$F$7:$F$206,$F86,$G$7:$G$206,$G86,$K$7:$K$206,"Y")/COUNTIFS($F$7:$F$206,$F86,$G$7:$G$206,$G86,$K$7:$K$206,"Y",$AA$7:$AA$206,"&gt;-1E+99"),""))</f>
        <v/>
      </c>
      <c r="AJ86" s="153">
        <f>IF(OR(NOT(ISNUMBER($AI86)),NOT(ISNUMBER($AD86))),"",$AD86*$AI86)</f>
        <v/>
      </c>
      <c r="AK86" s="153">
        <f>IF(OR(NOT(ISNUMBER($AI86)),NOT(ISNUMBER($AC86))),"",$AC86*$AI86)</f>
        <v/>
      </c>
      <c r="AL86" s="153">
        <f>IF(OR(NOT(ISNUMBER($AI86)),NOT(ISNUMBER($AE86))),"",$AI86/$AE86)</f>
        <v/>
      </c>
      <c r="AM86" s="154">
        <f>IF(OR(NOT(ISNUMBER($V86)),NOT(ISNUMBER($W86)),NOT(ISNUMBER($AL86))),"",($V86-$W86)/(6*$AL86))</f>
        <v/>
      </c>
      <c r="AN86" s="154">
        <f>IF(OR(NOT(ISNUMBER($V86)),NOT(ISNUMBER($W86)),NOT(ISNUMBER($AF86)),NOT(ISNUMBER($AL86))),"",MIN(($V86-$AF86)/(3*$AL86),($AF86-$W86)/(3*$AL86)))</f>
        <v/>
      </c>
      <c r="AO86" s="64">
        <f>IF($Z86="","",IF(OR(NOT(ISNUMBER($AG86)),NOT(ISNUMBER($AH86))),"限界未設定",IF(OR($Z86&gt;$AG86,$Z86&lt;$AH86),"管理外","管理内")))</f>
        <v/>
      </c>
      <c r="AP86" s="64">
        <f>IF($AA86="","",IF(OR(NOT(ISNUMBER($AJ86)),NOT(ISNUMBER($AK86))),"限界未設定",IF(OR($AA86&gt;$AJ86,$AA86&lt;$AK86),"管理外","管理内")))</f>
        <v/>
      </c>
      <c r="AQ86" s="64">
        <f>IF($Z86="","",IF(OR($AO86="限界未設定",$AP86="限界未設定"),"限界未設定",IF(OR($AO86="管理外",$AP86="管理外"),"調査必要",IF(AND(ISNUMBER($AN86),$AN86&lt;1.33),"能力不足","管理内"))))</f>
        <v/>
      </c>
      <c r="AR86" s="24" t="n"/>
      <c r="AS86" s="24" t="n"/>
      <c r="AT86" s="24" t="n"/>
      <c r="AU86" s="24" t="n"/>
      <c r="AV86" s="24" t="n"/>
      <c r="AW86" s="49">
        <f>IF(AND($F86='SPCダッシュボード'!$C$4,$G86='SPCダッシュボード'!$C$5),COUNTIFS($F$7:$F86,'SPCダッシュボード'!$C$4,$G$7:$G86,'SPCダッシュボード'!$C$5),"")</f>
        <v/>
      </c>
    </row>
    <row r="87">
      <c r="A87" s="64">
        <f>IF(B87="","",ROW()-6)</f>
        <v/>
      </c>
      <c r="B87" s="150" t="n"/>
      <c r="C87" s="66" t="n"/>
      <c r="D87" s="66" t="n"/>
      <c r="E87" s="66" t="n"/>
      <c r="F87" s="66" t="n"/>
      <c r="G87" s="66" t="n"/>
      <c r="H87" s="66" t="n"/>
      <c r="I87" s="66" t="n"/>
      <c r="J87" s="66" t="n"/>
      <c r="K87" s="66" t="n"/>
      <c r="L87" s="151" t="n"/>
      <c r="M87" s="151" t="n"/>
      <c r="N87" s="151" t="n"/>
      <c r="O87" s="151" t="n"/>
      <c r="P87" s="151" t="n"/>
      <c r="Q87" s="151" t="n"/>
      <c r="R87" s="151" t="n"/>
      <c r="S87" s="151" t="n"/>
      <c r="T87" s="151" t="n"/>
      <c r="U87" s="151" t="n"/>
      <c r="V87" s="152" t="n"/>
      <c r="W87" s="152" t="n"/>
      <c r="X87" s="152" t="n"/>
      <c r="Y87" s="153">
        <f>IF(COUNT(L87:U87)&gt;=2,COUNT(L87:U87),"")</f>
        <v/>
      </c>
      <c r="Z87" s="153">
        <f>IF($Y87="","",AVERAGE(L87:U87))</f>
        <v/>
      </c>
      <c r="AA87" s="153">
        <f>IF($Y87="","",MAX(L87:U87)-MIN(L87:U87))</f>
        <v/>
      </c>
      <c r="AB87" s="153">
        <f>IFERROR(VLOOKUP($Y87,'設定'!$D$4:$H$13,2,FALSE),"")</f>
        <v/>
      </c>
      <c r="AC87" s="153">
        <f>IFERROR(VLOOKUP($Y87,'設定'!$D$4:$H$13,3,FALSE),"")</f>
        <v/>
      </c>
      <c r="AD87" s="153">
        <f>IFERROR(VLOOKUP($Y87,'設定'!$D$4:$H$13,4,FALSE),"")</f>
        <v/>
      </c>
      <c r="AE87" s="153">
        <f>IFERROR(VLOOKUP($Y87,'設定'!$D$4:$H$13,5,FALSE),"")</f>
        <v/>
      </c>
      <c r="AF87" s="153">
        <f>IF($Z87="","",IFERROR(SUMIFS($Z$7:$Z$206,$F$7:$F$206,$F87,$G$7:$G$206,$G87,$K$7:$K$206,"Y")/COUNTIFS($F$7:$F$206,$F87,$G$7:$G$206,$G87,$K$7:$K$206,"Y",$Z$7:$Z$206,"&gt;-1E+99"),""))</f>
        <v/>
      </c>
      <c r="AG87" s="153">
        <f>IF(OR(NOT(ISNUMBER($AF87)),NOT(ISNUMBER($AB87)),NOT(ISNUMBER($AI87))),"",$AF87+$AB87*$AI87)</f>
        <v/>
      </c>
      <c r="AH87" s="153">
        <f>IF(OR(NOT(ISNUMBER($AF87)),NOT(ISNUMBER($AB87)),NOT(ISNUMBER($AI87))),"",$AF87-$AB87*$AI87)</f>
        <v/>
      </c>
      <c r="AI87" s="153">
        <f>IF($AA87="","",IFERROR(SUMIFS($AA$7:$AA$206,$F$7:$F$206,$F87,$G$7:$G$206,$G87,$K$7:$K$206,"Y")/COUNTIFS($F$7:$F$206,$F87,$G$7:$G$206,$G87,$K$7:$K$206,"Y",$AA$7:$AA$206,"&gt;-1E+99"),""))</f>
        <v/>
      </c>
      <c r="AJ87" s="153">
        <f>IF(OR(NOT(ISNUMBER($AI87)),NOT(ISNUMBER($AD87))),"",$AD87*$AI87)</f>
        <v/>
      </c>
      <c r="AK87" s="153">
        <f>IF(OR(NOT(ISNUMBER($AI87)),NOT(ISNUMBER($AC87))),"",$AC87*$AI87)</f>
        <v/>
      </c>
      <c r="AL87" s="153">
        <f>IF(OR(NOT(ISNUMBER($AI87)),NOT(ISNUMBER($AE87))),"",$AI87/$AE87)</f>
        <v/>
      </c>
      <c r="AM87" s="154">
        <f>IF(OR(NOT(ISNUMBER($V87)),NOT(ISNUMBER($W87)),NOT(ISNUMBER($AL87))),"",($V87-$W87)/(6*$AL87))</f>
        <v/>
      </c>
      <c r="AN87" s="154">
        <f>IF(OR(NOT(ISNUMBER($V87)),NOT(ISNUMBER($W87)),NOT(ISNUMBER($AF87)),NOT(ISNUMBER($AL87))),"",MIN(($V87-$AF87)/(3*$AL87),($AF87-$W87)/(3*$AL87)))</f>
        <v/>
      </c>
      <c r="AO87" s="64">
        <f>IF($Z87="","",IF(OR(NOT(ISNUMBER($AG87)),NOT(ISNUMBER($AH87))),"限界未設定",IF(OR($Z87&gt;$AG87,$Z87&lt;$AH87),"管理外","管理内")))</f>
        <v/>
      </c>
      <c r="AP87" s="64">
        <f>IF($AA87="","",IF(OR(NOT(ISNUMBER($AJ87)),NOT(ISNUMBER($AK87))),"限界未設定",IF(OR($AA87&gt;$AJ87,$AA87&lt;$AK87),"管理外","管理内")))</f>
        <v/>
      </c>
      <c r="AQ87" s="64">
        <f>IF($Z87="","",IF(OR($AO87="限界未設定",$AP87="限界未設定"),"限界未設定",IF(OR($AO87="管理外",$AP87="管理外"),"調査必要",IF(AND(ISNUMBER($AN87),$AN87&lt;1.33),"能力不足","管理内"))))</f>
        <v/>
      </c>
      <c r="AR87" s="24" t="n"/>
      <c r="AS87" s="24" t="n"/>
      <c r="AT87" s="24" t="n"/>
      <c r="AU87" s="24" t="n"/>
      <c r="AV87" s="24" t="n"/>
      <c r="AW87" s="49">
        <f>IF(AND($F87='SPCダッシュボード'!$C$4,$G87='SPCダッシュボード'!$C$5),COUNTIFS($F$7:$F87,'SPCダッシュボード'!$C$4,$G$7:$G87,'SPCダッシュボード'!$C$5),"")</f>
        <v/>
      </c>
    </row>
    <row r="88">
      <c r="A88" s="64">
        <f>IF(B88="","",ROW()-6)</f>
        <v/>
      </c>
      <c r="B88" s="150" t="n"/>
      <c r="C88" s="66" t="n"/>
      <c r="D88" s="66" t="n"/>
      <c r="E88" s="66" t="n"/>
      <c r="F88" s="66" t="n"/>
      <c r="G88" s="66" t="n"/>
      <c r="H88" s="66" t="n"/>
      <c r="I88" s="66" t="n"/>
      <c r="J88" s="66" t="n"/>
      <c r="K88" s="66" t="n"/>
      <c r="L88" s="151" t="n"/>
      <c r="M88" s="151" t="n"/>
      <c r="N88" s="151" t="n"/>
      <c r="O88" s="151" t="n"/>
      <c r="P88" s="151" t="n"/>
      <c r="Q88" s="151" t="n"/>
      <c r="R88" s="151" t="n"/>
      <c r="S88" s="151" t="n"/>
      <c r="T88" s="151" t="n"/>
      <c r="U88" s="151" t="n"/>
      <c r="V88" s="152" t="n"/>
      <c r="W88" s="152" t="n"/>
      <c r="X88" s="152" t="n"/>
      <c r="Y88" s="153">
        <f>IF(COUNT(L88:U88)&gt;=2,COUNT(L88:U88),"")</f>
        <v/>
      </c>
      <c r="Z88" s="153">
        <f>IF($Y88="","",AVERAGE(L88:U88))</f>
        <v/>
      </c>
      <c r="AA88" s="153">
        <f>IF($Y88="","",MAX(L88:U88)-MIN(L88:U88))</f>
        <v/>
      </c>
      <c r="AB88" s="153">
        <f>IFERROR(VLOOKUP($Y88,'設定'!$D$4:$H$13,2,FALSE),"")</f>
        <v/>
      </c>
      <c r="AC88" s="153">
        <f>IFERROR(VLOOKUP($Y88,'設定'!$D$4:$H$13,3,FALSE),"")</f>
        <v/>
      </c>
      <c r="AD88" s="153">
        <f>IFERROR(VLOOKUP($Y88,'設定'!$D$4:$H$13,4,FALSE),"")</f>
        <v/>
      </c>
      <c r="AE88" s="153">
        <f>IFERROR(VLOOKUP($Y88,'設定'!$D$4:$H$13,5,FALSE),"")</f>
        <v/>
      </c>
      <c r="AF88" s="153">
        <f>IF($Z88="","",IFERROR(SUMIFS($Z$7:$Z$206,$F$7:$F$206,$F88,$G$7:$G$206,$G88,$K$7:$K$206,"Y")/COUNTIFS($F$7:$F$206,$F88,$G$7:$G$206,$G88,$K$7:$K$206,"Y",$Z$7:$Z$206,"&gt;-1E+99"),""))</f>
        <v/>
      </c>
      <c r="AG88" s="153">
        <f>IF(OR(NOT(ISNUMBER($AF88)),NOT(ISNUMBER($AB88)),NOT(ISNUMBER($AI88))),"",$AF88+$AB88*$AI88)</f>
        <v/>
      </c>
      <c r="AH88" s="153">
        <f>IF(OR(NOT(ISNUMBER($AF88)),NOT(ISNUMBER($AB88)),NOT(ISNUMBER($AI88))),"",$AF88-$AB88*$AI88)</f>
        <v/>
      </c>
      <c r="AI88" s="153">
        <f>IF($AA88="","",IFERROR(SUMIFS($AA$7:$AA$206,$F$7:$F$206,$F88,$G$7:$G$206,$G88,$K$7:$K$206,"Y")/COUNTIFS($F$7:$F$206,$F88,$G$7:$G$206,$G88,$K$7:$K$206,"Y",$AA$7:$AA$206,"&gt;-1E+99"),""))</f>
        <v/>
      </c>
      <c r="AJ88" s="153">
        <f>IF(OR(NOT(ISNUMBER($AI88)),NOT(ISNUMBER($AD88))),"",$AD88*$AI88)</f>
        <v/>
      </c>
      <c r="AK88" s="153">
        <f>IF(OR(NOT(ISNUMBER($AI88)),NOT(ISNUMBER($AC88))),"",$AC88*$AI88)</f>
        <v/>
      </c>
      <c r="AL88" s="153">
        <f>IF(OR(NOT(ISNUMBER($AI88)),NOT(ISNUMBER($AE88))),"",$AI88/$AE88)</f>
        <v/>
      </c>
      <c r="AM88" s="154">
        <f>IF(OR(NOT(ISNUMBER($V88)),NOT(ISNUMBER($W88)),NOT(ISNUMBER($AL88))),"",($V88-$W88)/(6*$AL88))</f>
        <v/>
      </c>
      <c r="AN88" s="154">
        <f>IF(OR(NOT(ISNUMBER($V88)),NOT(ISNUMBER($W88)),NOT(ISNUMBER($AF88)),NOT(ISNUMBER($AL88))),"",MIN(($V88-$AF88)/(3*$AL88),($AF88-$W88)/(3*$AL88)))</f>
        <v/>
      </c>
      <c r="AO88" s="64">
        <f>IF($Z88="","",IF(OR(NOT(ISNUMBER($AG88)),NOT(ISNUMBER($AH88))),"限界未設定",IF(OR($Z88&gt;$AG88,$Z88&lt;$AH88),"管理外","管理内")))</f>
        <v/>
      </c>
      <c r="AP88" s="64">
        <f>IF($AA88="","",IF(OR(NOT(ISNUMBER($AJ88)),NOT(ISNUMBER($AK88))),"限界未設定",IF(OR($AA88&gt;$AJ88,$AA88&lt;$AK88),"管理外","管理内")))</f>
        <v/>
      </c>
      <c r="AQ88" s="64">
        <f>IF($Z88="","",IF(OR($AO88="限界未設定",$AP88="限界未設定"),"限界未設定",IF(OR($AO88="管理外",$AP88="管理外"),"調査必要",IF(AND(ISNUMBER($AN88),$AN88&lt;1.33),"能力不足","管理内"))))</f>
        <v/>
      </c>
      <c r="AR88" s="24" t="n"/>
      <c r="AS88" s="24" t="n"/>
      <c r="AT88" s="24" t="n"/>
      <c r="AU88" s="24" t="n"/>
      <c r="AV88" s="24" t="n"/>
      <c r="AW88" s="49">
        <f>IF(AND($F88='SPCダッシュボード'!$C$4,$G88='SPCダッシュボード'!$C$5),COUNTIFS($F$7:$F88,'SPCダッシュボード'!$C$4,$G$7:$G88,'SPCダッシュボード'!$C$5),"")</f>
        <v/>
      </c>
    </row>
    <row r="89">
      <c r="A89" s="64">
        <f>IF(B89="","",ROW()-6)</f>
        <v/>
      </c>
      <c r="B89" s="150" t="n"/>
      <c r="C89" s="66" t="n"/>
      <c r="D89" s="66" t="n"/>
      <c r="E89" s="66" t="n"/>
      <c r="F89" s="66" t="n"/>
      <c r="G89" s="66" t="n"/>
      <c r="H89" s="66" t="n"/>
      <c r="I89" s="66" t="n"/>
      <c r="J89" s="66" t="n"/>
      <c r="K89" s="66" t="n"/>
      <c r="L89" s="151" t="n"/>
      <c r="M89" s="151" t="n"/>
      <c r="N89" s="151" t="n"/>
      <c r="O89" s="151" t="n"/>
      <c r="P89" s="151" t="n"/>
      <c r="Q89" s="151" t="n"/>
      <c r="R89" s="151" t="n"/>
      <c r="S89" s="151" t="n"/>
      <c r="T89" s="151" t="n"/>
      <c r="U89" s="151" t="n"/>
      <c r="V89" s="152" t="n"/>
      <c r="W89" s="152" t="n"/>
      <c r="X89" s="152" t="n"/>
      <c r="Y89" s="153">
        <f>IF(COUNT(L89:U89)&gt;=2,COUNT(L89:U89),"")</f>
        <v/>
      </c>
      <c r="Z89" s="153">
        <f>IF($Y89="","",AVERAGE(L89:U89))</f>
        <v/>
      </c>
      <c r="AA89" s="153">
        <f>IF($Y89="","",MAX(L89:U89)-MIN(L89:U89))</f>
        <v/>
      </c>
      <c r="AB89" s="153">
        <f>IFERROR(VLOOKUP($Y89,'設定'!$D$4:$H$13,2,FALSE),"")</f>
        <v/>
      </c>
      <c r="AC89" s="153">
        <f>IFERROR(VLOOKUP($Y89,'設定'!$D$4:$H$13,3,FALSE),"")</f>
        <v/>
      </c>
      <c r="AD89" s="153">
        <f>IFERROR(VLOOKUP($Y89,'設定'!$D$4:$H$13,4,FALSE),"")</f>
        <v/>
      </c>
      <c r="AE89" s="153">
        <f>IFERROR(VLOOKUP($Y89,'設定'!$D$4:$H$13,5,FALSE),"")</f>
        <v/>
      </c>
      <c r="AF89" s="153">
        <f>IF($Z89="","",IFERROR(SUMIFS($Z$7:$Z$206,$F$7:$F$206,$F89,$G$7:$G$206,$G89,$K$7:$K$206,"Y")/COUNTIFS($F$7:$F$206,$F89,$G$7:$G$206,$G89,$K$7:$K$206,"Y",$Z$7:$Z$206,"&gt;-1E+99"),""))</f>
        <v/>
      </c>
      <c r="AG89" s="153">
        <f>IF(OR(NOT(ISNUMBER($AF89)),NOT(ISNUMBER($AB89)),NOT(ISNUMBER($AI89))),"",$AF89+$AB89*$AI89)</f>
        <v/>
      </c>
      <c r="AH89" s="153">
        <f>IF(OR(NOT(ISNUMBER($AF89)),NOT(ISNUMBER($AB89)),NOT(ISNUMBER($AI89))),"",$AF89-$AB89*$AI89)</f>
        <v/>
      </c>
      <c r="AI89" s="153">
        <f>IF($AA89="","",IFERROR(SUMIFS($AA$7:$AA$206,$F$7:$F$206,$F89,$G$7:$G$206,$G89,$K$7:$K$206,"Y")/COUNTIFS($F$7:$F$206,$F89,$G$7:$G$206,$G89,$K$7:$K$206,"Y",$AA$7:$AA$206,"&gt;-1E+99"),""))</f>
        <v/>
      </c>
      <c r="AJ89" s="153">
        <f>IF(OR(NOT(ISNUMBER($AI89)),NOT(ISNUMBER($AD89))),"",$AD89*$AI89)</f>
        <v/>
      </c>
      <c r="AK89" s="153">
        <f>IF(OR(NOT(ISNUMBER($AI89)),NOT(ISNUMBER($AC89))),"",$AC89*$AI89)</f>
        <v/>
      </c>
      <c r="AL89" s="153">
        <f>IF(OR(NOT(ISNUMBER($AI89)),NOT(ISNUMBER($AE89))),"",$AI89/$AE89)</f>
        <v/>
      </c>
      <c r="AM89" s="154">
        <f>IF(OR(NOT(ISNUMBER($V89)),NOT(ISNUMBER($W89)),NOT(ISNUMBER($AL89))),"",($V89-$W89)/(6*$AL89))</f>
        <v/>
      </c>
      <c r="AN89" s="154">
        <f>IF(OR(NOT(ISNUMBER($V89)),NOT(ISNUMBER($W89)),NOT(ISNUMBER($AF89)),NOT(ISNUMBER($AL89))),"",MIN(($V89-$AF89)/(3*$AL89),($AF89-$W89)/(3*$AL89)))</f>
        <v/>
      </c>
      <c r="AO89" s="64">
        <f>IF($Z89="","",IF(OR(NOT(ISNUMBER($AG89)),NOT(ISNUMBER($AH89))),"限界未設定",IF(OR($Z89&gt;$AG89,$Z89&lt;$AH89),"管理外","管理内")))</f>
        <v/>
      </c>
      <c r="AP89" s="64">
        <f>IF($AA89="","",IF(OR(NOT(ISNUMBER($AJ89)),NOT(ISNUMBER($AK89))),"限界未設定",IF(OR($AA89&gt;$AJ89,$AA89&lt;$AK89),"管理外","管理内")))</f>
        <v/>
      </c>
      <c r="AQ89" s="64">
        <f>IF($Z89="","",IF(OR($AO89="限界未設定",$AP89="限界未設定"),"限界未設定",IF(OR($AO89="管理外",$AP89="管理外"),"調査必要",IF(AND(ISNUMBER($AN89),$AN89&lt;1.33),"能力不足","管理内"))))</f>
        <v/>
      </c>
      <c r="AR89" s="24" t="n"/>
      <c r="AS89" s="24" t="n"/>
      <c r="AT89" s="24" t="n"/>
      <c r="AU89" s="24" t="n"/>
      <c r="AV89" s="24" t="n"/>
      <c r="AW89" s="49">
        <f>IF(AND($F89='SPCダッシュボード'!$C$4,$G89='SPCダッシュボード'!$C$5),COUNTIFS($F$7:$F89,'SPCダッシュボード'!$C$4,$G$7:$G89,'SPCダッシュボード'!$C$5),"")</f>
        <v/>
      </c>
    </row>
    <row r="90">
      <c r="A90" s="64">
        <f>IF(B90="","",ROW()-6)</f>
        <v/>
      </c>
      <c r="B90" s="150" t="n"/>
      <c r="C90" s="66" t="n"/>
      <c r="D90" s="66" t="n"/>
      <c r="E90" s="66" t="n"/>
      <c r="F90" s="66" t="n"/>
      <c r="G90" s="66" t="n"/>
      <c r="H90" s="66" t="n"/>
      <c r="I90" s="66" t="n"/>
      <c r="J90" s="66" t="n"/>
      <c r="K90" s="66" t="n"/>
      <c r="L90" s="151" t="n"/>
      <c r="M90" s="151" t="n"/>
      <c r="N90" s="151" t="n"/>
      <c r="O90" s="151" t="n"/>
      <c r="P90" s="151" t="n"/>
      <c r="Q90" s="151" t="n"/>
      <c r="R90" s="151" t="n"/>
      <c r="S90" s="151" t="n"/>
      <c r="T90" s="151" t="n"/>
      <c r="U90" s="151" t="n"/>
      <c r="V90" s="152" t="n"/>
      <c r="W90" s="152" t="n"/>
      <c r="X90" s="152" t="n"/>
      <c r="Y90" s="153">
        <f>IF(COUNT(L90:U90)&gt;=2,COUNT(L90:U90),"")</f>
        <v/>
      </c>
      <c r="Z90" s="153">
        <f>IF($Y90="","",AVERAGE(L90:U90))</f>
        <v/>
      </c>
      <c r="AA90" s="153">
        <f>IF($Y90="","",MAX(L90:U90)-MIN(L90:U90))</f>
        <v/>
      </c>
      <c r="AB90" s="153">
        <f>IFERROR(VLOOKUP($Y90,'設定'!$D$4:$H$13,2,FALSE),"")</f>
        <v/>
      </c>
      <c r="AC90" s="153">
        <f>IFERROR(VLOOKUP($Y90,'設定'!$D$4:$H$13,3,FALSE),"")</f>
        <v/>
      </c>
      <c r="AD90" s="153">
        <f>IFERROR(VLOOKUP($Y90,'設定'!$D$4:$H$13,4,FALSE),"")</f>
        <v/>
      </c>
      <c r="AE90" s="153">
        <f>IFERROR(VLOOKUP($Y90,'設定'!$D$4:$H$13,5,FALSE),"")</f>
        <v/>
      </c>
      <c r="AF90" s="153">
        <f>IF($Z90="","",IFERROR(SUMIFS($Z$7:$Z$206,$F$7:$F$206,$F90,$G$7:$G$206,$G90,$K$7:$K$206,"Y")/COUNTIFS($F$7:$F$206,$F90,$G$7:$G$206,$G90,$K$7:$K$206,"Y",$Z$7:$Z$206,"&gt;-1E+99"),""))</f>
        <v/>
      </c>
      <c r="AG90" s="153">
        <f>IF(OR(NOT(ISNUMBER($AF90)),NOT(ISNUMBER($AB90)),NOT(ISNUMBER($AI90))),"",$AF90+$AB90*$AI90)</f>
        <v/>
      </c>
      <c r="AH90" s="153">
        <f>IF(OR(NOT(ISNUMBER($AF90)),NOT(ISNUMBER($AB90)),NOT(ISNUMBER($AI90))),"",$AF90-$AB90*$AI90)</f>
        <v/>
      </c>
      <c r="AI90" s="153">
        <f>IF($AA90="","",IFERROR(SUMIFS($AA$7:$AA$206,$F$7:$F$206,$F90,$G$7:$G$206,$G90,$K$7:$K$206,"Y")/COUNTIFS($F$7:$F$206,$F90,$G$7:$G$206,$G90,$K$7:$K$206,"Y",$AA$7:$AA$206,"&gt;-1E+99"),""))</f>
        <v/>
      </c>
      <c r="AJ90" s="153">
        <f>IF(OR(NOT(ISNUMBER($AI90)),NOT(ISNUMBER($AD90))),"",$AD90*$AI90)</f>
        <v/>
      </c>
      <c r="AK90" s="153">
        <f>IF(OR(NOT(ISNUMBER($AI90)),NOT(ISNUMBER($AC90))),"",$AC90*$AI90)</f>
        <v/>
      </c>
      <c r="AL90" s="153">
        <f>IF(OR(NOT(ISNUMBER($AI90)),NOT(ISNUMBER($AE90))),"",$AI90/$AE90)</f>
        <v/>
      </c>
      <c r="AM90" s="154">
        <f>IF(OR(NOT(ISNUMBER($V90)),NOT(ISNUMBER($W90)),NOT(ISNUMBER($AL90))),"",($V90-$W90)/(6*$AL90))</f>
        <v/>
      </c>
      <c r="AN90" s="154">
        <f>IF(OR(NOT(ISNUMBER($V90)),NOT(ISNUMBER($W90)),NOT(ISNUMBER($AF90)),NOT(ISNUMBER($AL90))),"",MIN(($V90-$AF90)/(3*$AL90),($AF90-$W90)/(3*$AL90)))</f>
        <v/>
      </c>
      <c r="AO90" s="64">
        <f>IF($Z90="","",IF(OR(NOT(ISNUMBER($AG90)),NOT(ISNUMBER($AH90))),"限界未設定",IF(OR($Z90&gt;$AG90,$Z90&lt;$AH90),"管理外","管理内")))</f>
        <v/>
      </c>
      <c r="AP90" s="64">
        <f>IF($AA90="","",IF(OR(NOT(ISNUMBER($AJ90)),NOT(ISNUMBER($AK90))),"限界未設定",IF(OR($AA90&gt;$AJ90,$AA90&lt;$AK90),"管理外","管理内")))</f>
        <v/>
      </c>
      <c r="AQ90" s="64">
        <f>IF($Z90="","",IF(OR($AO90="限界未設定",$AP90="限界未設定"),"限界未設定",IF(OR($AO90="管理外",$AP90="管理外"),"調査必要",IF(AND(ISNUMBER($AN90),$AN90&lt;1.33),"能力不足","管理内"))))</f>
        <v/>
      </c>
      <c r="AR90" s="24" t="n"/>
      <c r="AS90" s="24" t="n"/>
      <c r="AT90" s="24" t="n"/>
      <c r="AU90" s="24" t="n"/>
      <c r="AV90" s="24" t="n"/>
      <c r="AW90" s="49">
        <f>IF(AND($F90='SPCダッシュボード'!$C$4,$G90='SPCダッシュボード'!$C$5),COUNTIFS($F$7:$F90,'SPCダッシュボード'!$C$4,$G$7:$G90,'SPCダッシュボード'!$C$5),"")</f>
        <v/>
      </c>
    </row>
    <row r="91">
      <c r="A91" s="64">
        <f>IF(B91="","",ROW()-6)</f>
        <v/>
      </c>
      <c r="B91" s="150" t="n"/>
      <c r="C91" s="66" t="n"/>
      <c r="D91" s="66" t="n"/>
      <c r="E91" s="66" t="n"/>
      <c r="F91" s="66" t="n"/>
      <c r="G91" s="66" t="n"/>
      <c r="H91" s="66" t="n"/>
      <c r="I91" s="66" t="n"/>
      <c r="J91" s="66" t="n"/>
      <c r="K91" s="66" t="n"/>
      <c r="L91" s="151" t="n"/>
      <c r="M91" s="151" t="n"/>
      <c r="N91" s="151" t="n"/>
      <c r="O91" s="151" t="n"/>
      <c r="P91" s="151" t="n"/>
      <c r="Q91" s="151" t="n"/>
      <c r="R91" s="151" t="n"/>
      <c r="S91" s="151" t="n"/>
      <c r="T91" s="151" t="n"/>
      <c r="U91" s="151" t="n"/>
      <c r="V91" s="152" t="n"/>
      <c r="W91" s="152" t="n"/>
      <c r="X91" s="152" t="n"/>
      <c r="Y91" s="153">
        <f>IF(COUNT(L91:U91)&gt;=2,COUNT(L91:U91),"")</f>
        <v/>
      </c>
      <c r="Z91" s="153">
        <f>IF($Y91="","",AVERAGE(L91:U91))</f>
        <v/>
      </c>
      <c r="AA91" s="153">
        <f>IF($Y91="","",MAX(L91:U91)-MIN(L91:U91))</f>
        <v/>
      </c>
      <c r="AB91" s="153">
        <f>IFERROR(VLOOKUP($Y91,'設定'!$D$4:$H$13,2,FALSE),"")</f>
        <v/>
      </c>
      <c r="AC91" s="153">
        <f>IFERROR(VLOOKUP($Y91,'設定'!$D$4:$H$13,3,FALSE),"")</f>
        <v/>
      </c>
      <c r="AD91" s="153">
        <f>IFERROR(VLOOKUP($Y91,'設定'!$D$4:$H$13,4,FALSE),"")</f>
        <v/>
      </c>
      <c r="AE91" s="153">
        <f>IFERROR(VLOOKUP($Y91,'設定'!$D$4:$H$13,5,FALSE),"")</f>
        <v/>
      </c>
      <c r="AF91" s="153">
        <f>IF($Z91="","",IFERROR(SUMIFS($Z$7:$Z$206,$F$7:$F$206,$F91,$G$7:$G$206,$G91,$K$7:$K$206,"Y")/COUNTIFS($F$7:$F$206,$F91,$G$7:$G$206,$G91,$K$7:$K$206,"Y",$Z$7:$Z$206,"&gt;-1E+99"),""))</f>
        <v/>
      </c>
      <c r="AG91" s="153">
        <f>IF(OR(NOT(ISNUMBER($AF91)),NOT(ISNUMBER($AB91)),NOT(ISNUMBER($AI91))),"",$AF91+$AB91*$AI91)</f>
        <v/>
      </c>
      <c r="AH91" s="153">
        <f>IF(OR(NOT(ISNUMBER($AF91)),NOT(ISNUMBER($AB91)),NOT(ISNUMBER($AI91))),"",$AF91-$AB91*$AI91)</f>
        <v/>
      </c>
      <c r="AI91" s="153">
        <f>IF($AA91="","",IFERROR(SUMIFS($AA$7:$AA$206,$F$7:$F$206,$F91,$G$7:$G$206,$G91,$K$7:$K$206,"Y")/COUNTIFS($F$7:$F$206,$F91,$G$7:$G$206,$G91,$K$7:$K$206,"Y",$AA$7:$AA$206,"&gt;-1E+99"),""))</f>
        <v/>
      </c>
      <c r="AJ91" s="153">
        <f>IF(OR(NOT(ISNUMBER($AI91)),NOT(ISNUMBER($AD91))),"",$AD91*$AI91)</f>
        <v/>
      </c>
      <c r="AK91" s="153">
        <f>IF(OR(NOT(ISNUMBER($AI91)),NOT(ISNUMBER($AC91))),"",$AC91*$AI91)</f>
        <v/>
      </c>
      <c r="AL91" s="153">
        <f>IF(OR(NOT(ISNUMBER($AI91)),NOT(ISNUMBER($AE91))),"",$AI91/$AE91)</f>
        <v/>
      </c>
      <c r="AM91" s="154">
        <f>IF(OR(NOT(ISNUMBER($V91)),NOT(ISNUMBER($W91)),NOT(ISNUMBER($AL91))),"",($V91-$W91)/(6*$AL91))</f>
        <v/>
      </c>
      <c r="AN91" s="154">
        <f>IF(OR(NOT(ISNUMBER($V91)),NOT(ISNUMBER($W91)),NOT(ISNUMBER($AF91)),NOT(ISNUMBER($AL91))),"",MIN(($V91-$AF91)/(3*$AL91),($AF91-$W91)/(3*$AL91)))</f>
        <v/>
      </c>
      <c r="AO91" s="64">
        <f>IF($Z91="","",IF(OR(NOT(ISNUMBER($AG91)),NOT(ISNUMBER($AH91))),"限界未設定",IF(OR($Z91&gt;$AG91,$Z91&lt;$AH91),"管理外","管理内")))</f>
        <v/>
      </c>
      <c r="AP91" s="64">
        <f>IF($AA91="","",IF(OR(NOT(ISNUMBER($AJ91)),NOT(ISNUMBER($AK91))),"限界未設定",IF(OR($AA91&gt;$AJ91,$AA91&lt;$AK91),"管理外","管理内")))</f>
        <v/>
      </c>
      <c r="AQ91" s="64">
        <f>IF($Z91="","",IF(OR($AO91="限界未設定",$AP91="限界未設定"),"限界未設定",IF(OR($AO91="管理外",$AP91="管理外"),"調査必要",IF(AND(ISNUMBER($AN91),$AN91&lt;1.33),"能力不足","管理内"))))</f>
        <v/>
      </c>
      <c r="AR91" s="24" t="n"/>
      <c r="AS91" s="24" t="n"/>
      <c r="AT91" s="24" t="n"/>
      <c r="AU91" s="24" t="n"/>
      <c r="AV91" s="24" t="n"/>
      <c r="AW91" s="49">
        <f>IF(AND($F91='SPCダッシュボード'!$C$4,$G91='SPCダッシュボード'!$C$5),COUNTIFS($F$7:$F91,'SPCダッシュボード'!$C$4,$G$7:$G91,'SPCダッシュボード'!$C$5),"")</f>
        <v/>
      </c>
    </row>
    <row r="92">
      <c r="A92" s="64">
        <f>IF(B92="","",ROW()-6)</f>
        <v/>
      </c>
      <c r="B92" s="150" t="n"/>
      <c r="C92" s="66" t="n"/>
      <c r="D92" s="66" t="n"/>
      <c r="E92" s="66" t="n"/>
      <c r="F92" s="66" t="n"/>
      <c r="G92" s="66" t="n"/>
      <c r="H92" s="66" t="n"/>
      <c r="I92" s="66" t="n"/>
      <c r="J92" s="66" t="n"/>
      <c r="K92" s="66" t="n"/>
      <c r="L92" s="151" t="n"/>
      <c r="M92" s="151" t="n"/>
      <c r="N92" s="151" t="n"/>
      <c r="O92" s="151" t="n"/>
      <c r="P92" s="151" t="n"/>
      <c r="Q92" s="151" t="n"/>
      <c r="R92" s="151" t="n"/>
      <c r="S92" s="151" t="n"/>
      <c r="T92" s="151" t="n"/>
      <c r="U92" s="151" t="n"/>
      <c r="V92" s="152" t="n"/>
      <c r="W92" s="152" t="n"/>
      <c r="X92" s="152" t="n"/>
      <c r="Y92" s="153">
        <f>IF(COUNT(L92:U92)&gt;=2,COUNT(L92:U92),"")</f>
        <v/>
      </c>
      <c r="Z92" s="153">
        <f>IF($Y92="","",AVERAGE(L92:U92))</f>
        <v/>
      </c>
      <c r="AA92" s="153">
        <f>IF($Y92="","",MAX(L92:U92)-MIN(L92:U92))</f>
        <v/>
      </c>
      <c r="AB92" s="153">
        <f>IFERROR(VLOOKUP($Y92,'設定'!$D$4:$H$13,2,FALSE),"")</f>
        <v/>
      </c>
      <c r="AC92" s="153">
        <f>IFERROR(VLOOKUP($Y92,'設定'!$D$4:$H$13,3,FALSE),"")</f>
        <v/>
      </c>
      <c r="AD92" s="153">
        <f>IFERROR(VLOOKUP($Y92,'設定'!$D$4:$H$13,4,FALSE),"")</f>
        <v/>
      </c>
      <c r="AE92" s="153">
        <f>IFERROR(VLOOKUP($Y92,'設定'!$D$4:$H$13,5,FALSE),"")</f>
        <v/>
      </c>
      <c r="AF92" s="153">
        <f>IF($Z92="","",IFERROR(SUMIFS($Z$7:$Z$206,$F$7:$F$206,$F92,$G$7:$G$206,$G92,$K$7:$K$206,"Y")/COUNTIFS($F$7:$F$206,$F92,$G$7:$G$206,$G92,$K$7:$K$206,"Y",$Z$7:$Z$206,"&gt;-1E+99"),""))</f>
        <v/>
      </c>
      <c r="AG92" s="153">
        <f>IF(OR(NOT(ISNUMBER($AF92)),NOT(ISNUMBER($AB92)),NOT(ISNUMBER($AI92))),"",$AF92+$AB92*$AI92)</f>
        <v/>
      </c>
      <c r="AH92" s="153">
        <f>IF(OR(NOT(ISNUMBER($AF92)),NOT(ISNUMBER($AB92)),NOT(ISNUMBER($AI92))),"",$AF92-$AB92*$AI92)</f>
        <v/>
      </c>
      <c r="AI92" s="153">
        <f>IF($AA92="","",IFERROR(SUMIFS($AA$7:$AA$206,$F$7:$F$206,$F92,$G$7:$G$206,$G92,$K$7:$K$206,"Y")/COUNTIFS($F$7:$F$206,$F92,$G$7:$G$206,$G92,$K$7:$K$206,"Y",$AA$7:$AA$206,"&gt;-1E+99"),""))</f>
        <v/>
      </c>
      <c r="AJ92" s="153">
        <f>IF(OR(NOT(ISNUMBER($AI92)),NOT(ISNUMBER($AD92))),"",$AD92*$AI92)</f>
        <v/>
      </c>
      <c r="AK92" s="153">
        <f>IF(OR(NOT(ISNUMBER($AI92)),NOT(ISNUMBER($AC92))),"",$AC92*$AI92)</f>
        <v/>
      </c>
      <c r="AL92" s="153">
        <f>IF(OR(NOT(ISNUMBER($AI92)),NOT(ISNUMBER($AE92))),"",$AI92/$AE92)</f>
        <v/>
      </c>
      <c r="AM92" s="154">
        <f>IF(OR(NOT(ISNUMBER($V92)),NOT(ISNUMBER($W92)),NOT(ISNUMBER($AL92))),"",($V92-$W92)/(6*$AL92))</f>
        <v/>
      </c>
      <c r="AN92" s="154">
        <f>IF(OR(NOT(ISNUMBER($V92)),NOT(ISNUMBER($W92)),NOT(ISNUMBER($AF92)),NOT(ISNUMBER($AL92))),"",MIN(($V92-$AF92)/(3*$AL92),($AF92-$W92)/(3*$AL92)))</f>
        <v/>
      </c>
      <c r="AO92" s="64">
        <f>IF($Z92="","",IF(OR(NOT(ISNUMBER($AG92)),NOT(ISNUMBER($AH92))),"限界未設定",IF(OR($Z92&gt;$AG92,$Z92&lt;$AH92),"管理外","管理内")))</f>
        <v/>
      </c>
      <c r="AP92" s="64">
        <f>IF($AA92="","",IF(OR(NOT(ISNUMBER($AJ92)),NOT(ISNUMBER($AK92))),"限界未設定",IF(OR($AA92&gt;$AJ92,$AA92&lt;$AK92),"管理外","管理内")))</f>
        <v/>
      </c>
      <c r="AQ92" s="64">
        <f>IF($Z92="","",IF(OR($AO92="限界未設定",$AP92="限界未設定"),"限界未設定",IF(OR($AO92="管理外",$AP92="管理外"),"調査必要",IF(AND(ISNUMBER($AN92),$AN92&lt;1.33),"能力不足","管理内"))))</f>
        <v/>
      </c>
      <c r="AR92" s="24" t="n"/>
      <c r="AS92" s="24" t="n"/>
      <c r="AT92" s="24" t="n"/>
      <c r="AU92" s="24" t="n"/>
      <c r="AV92" s="24" t="n"/>
      <c r="AW92" s="49">
        <f>IF(AND($F92='SPCダッシュボード'!$C$4,$G92='SPCダッシュボード'!$C$5),COUNTIFS($F$7:$F92,'SPCダッシュボード'!$C$4,$G$7:$G92,'SPCダッシュボード'!$C$5),"")</f>
        <v/>
      </c>
    </row>
    <row r="93">
      <c r="A93" s="64">
        <f>IF(B93="","",ROW()-6)</f>
        <v/>
      </c>
      <c r="B93" s="150" t="n"/>
      <c r="C93" s="66" t="n"/>
      <c r="D93" s="66" t="n"/>
      <c r="E93" s="66" t="n"/>
      <c r="F93" s="66" t="n"/>
      <c r="G93" s="66" t="n"/>
      <c r="H93" s="66" t="n"/>
      <c r="I93" s="66" t="n"/>
      <c r="J93" s="66" t="n"/>
      <c r="K93" s="66" t="n"/>
      <c r="L93" s="151" t="n"/>
      <c r="M93" s="151" t="n"/>
      <c r="N93" s="151" t="n"/>
      <c r="O93" s="151" t="n"/>
      <c r="P93" s="151" t="n"/>
      <c r="Q93" s="151" t="n"/>
      <c r="R93" s="151" t="n"/>
      <c r="S93" s="151" t="n"/>
      <c r="T93" s="151" t="n"/>
      <c r="U93" s="151" t="n"/>
      <c r="V93" s="152" t="n"/>
      <c r="W93" s="152" t="n"/>
      <c r="X93" s="152" t="n"/>
      <c r="Y93" s="153">
        <f>IF(COUNT(L93:U93)&gt;=2,COUNT(L93:U93),"")</f>
        <v/>
      </c>
      <c r="Z93" s="153">
        <f>IF($Y93="","",AVERAGE(L93:U93))</f>
        <v/>
      </c>
      <c r="AA93" s="153">
        <f>IF($Y93="","",MAX(L93:U93)-MIN(L93:U93))</f>
        <v/>
      </c>
      <c r="AB93" s="153">
        <f>IFERROR(VLOOKUP($Y93,'設定'!$D$4:$H$13,2,FALSE),"")</f>
        <v/>
      </c>
      <c r="AC93" s="153">
        <f>IFERROR(VLOOKUP($Y93,'設定'!$D$4:$H$13,3,FALSE),"")</f>
        <v/>
      </c>
      <c r="AD93" s="153">
        <f>IFERROR(VLOOKUP($Y93,'設定'!$D$4:$H$13,4,FALSE),"")</f>
        <v/>
      </c>
      <c r="AE93" s="153">
        <f>IFERROR(VLOOKUP($Y93,'設定'!$D$4:$H$13,5,FALSE),"")</f>
        <v/>
      </c>
      <c r="AF93" s="153">
        <f>IF($Z93="","",IFERROR(SUMIFS($Z$7:$Z$206,$F$7:$F$206,$F93,$G$7:$G$206,$G93,$K$7:$K$206,"Y")/COUNTIFS($F$7:$F$206,$F93,$G$7:$G$206,$G93,$K$7:$K$206,"Y",$Z$7:$Z$206,"&gt;-1E+99"),""))</f>
        <v/>
      </c>
      <c r="AG93" s="153">
        <f>IF(OR(NOT(ISNUMBER($AF93)),NOT(ISNUMBER($AB93)),NOT(ISNUMBER($AI93))),"",$AF93+$AB93*$AI93)</f>
        <v/>
      </c>
      <c r="AH93" s="153">
        <f>IF(OR(NOT(ISNUMBER($AF93)),NOT(ISNUMBER($AB93)),NOT(ISNUMBER($AI93))),"",$AF93-$AB93*$AI93)</f>
        <v/>
      </c>
      <c r="AI93" s="153">
        <f>IF($AA93="","",IFERROR(SUMIFS($AA$7:$AA$206,$F$7:$F$206,$F93,$G$7:$G$206,$G93,$K$7:$K$206,"Y")/COUNTIFS($F$7:$F$206,$F93,$G$7:$G$206,$G93,$K$7:$K$206,"Y",$AA$7:$AA$206,"&gt;-1E+99"),""))</f>
        <v/>
      </c>
      <c r="AJ93" s="153">
        <f>IF(OR(NOT(ISNUMBER($AI93)),NOT(ISNUMBER($AD93))),"",$AD93*$AI93)</f>
        <v/>
      </c>
      <c r="AK93" s="153">
        <f>IF(OR(NOT(ISNUMBER($AI93)),NOT(ISNUMBER($AC93))),"",$AC93*$AI93)</f>
        <v/>
      </c>
      <c r="AL93" s="153">
        <f>IF(OR(NOT(ISNUMBER($AI93)),NOT(ISNUMBER($AE93))),"",$AI93/$AE93)</f>
        <v/>
      </c>
      <c r="AM93" s="154">
        <f>IF(OR(NOT(ISNUMBER($V93)),NOT(ISNUMBER($W93)),NOT(ISNUMBER($AL93))),"",($V93-$W93)/(6*$AL93))</f>
        <v/>
      </c>
      <c r="AN93" s="154">
        <f>IF(OR(NOT(ISNUMBER($V93)),NOT(ISNUMBER($W93)),NOT(ISNUMBER($AF93)),NOT(ISNUMBER($AL93))),"",MIN(($V93-$AF93)/(3*$AL93),($AF93-$W93)/(3*$AL93)))</f>
        <v/>
      </c>
      <c r="AO93" s="64">
        <f>IF($Z93="","",IF(OR(NOT(ISNUMBER($AG93)),NOT(ISNUMBER($AH93))),"限界未設定",IF(OR($Z93&gt;$AG93,$Z93&lt;$AH93),"管理外","管理内")))</f>
        <v/>
      </c>
      <c r="AP93" s="64">
        <f>IF($AA93="","",IF(OR(NOT(ISNUMBER($AJ93)),NOT(ISNUMBER($AK93))),"限界未設定",IF(OR($AA93&gt;$AJ93,$AA93&lt;$AK93),"管理外","管理内")))</f>
        <v/>
      </c>
      <c r="AQ93" s="64">
        <f>IF($Z93="","",IF(OR($AO93="限界未設定",$AP93="限界未設定"),"限界未設定",IF(OR($AO93="管理外",$AP93="管理外"),"調査必要",IF(AND(ISNUMBER($AN93),$AN93&lt;1.33),"能力不足","管理内"))))</f>
        <v/>
      </c>
      <c r="AR93" s="24" t="n"/>
      <c r="AS93" s="24" t="n"/>
      <c r="AT93" s="24" t="n"/>
      <c r="AU93" s="24" t="n"/>
      <c r="AV93" s="24" t="n"/>
      <c r="AW93" s="49">
        <f>IF(AND($F93='SPCダッシュボード'!$C$4,$G93='SPCダッシュボード'!$C$5),COUNTIFS($F$7:$F93,'SPCダッシュボード'!$C$4,$G$7:$G93,'SPCダッシュボード'!$C$5),"")</f>
        <v/>
      </c>
    </row>
    <row r="94">
      <c r="A94" s="64">
        <f>IF(B94="","",ROW()-6)</f>
        <v/>
      </c>
      <c r="B94" s="150" t="n"/>
      <c r="C94" s="66" t="n"/>
      <c r="D94" s="66" t="n"/>
      <c r="E94" s="66" t="n"/>
      <c r="F94" s="66" t="n"/>
      <c r="G94" s="66" t="n"/>
      <c r="H94" s="66" t="n"/>
      <c r="I94" s="66" t="n"/>
      <c r="J94" s="66" t="n"/>
      <c r="K94" s="66" t="n"/>
      <c r="L94" s="151" t="n"/>
      <c r="M94" s="151" t="n"/>
      <c r="N94" s="151" t="n"/>
      <c r="O94" s="151" t="n"/>
      <c r="P94" s="151" t="n"/>
      <c r="Q94" s="151" t="n"/>
      <c r="R94" s="151" t="n"/>
      <c r="S94" s="151" t="n"/>
      <c r="T94" s="151" t="n"/>
      <c r="U94" s="151" t="n"/>
      <c r="V94" s="152" t="n"/>
      <c r="W94" s="152" t="n"/>
      <c r="X94" s="152" t="n"/>
      <c r="Y94" s="153">
        <f>IF(COUNT(L94:U94)&gt;=2,COUNT(L94:U94),"")</f>
        <v/>
      </c>
      <c r="Z94" s="153">
        <f>IF($Y94="","",AVERAGE(L94:U94))</f>
        <v/>
      </c>
      <c r="AA94" s="153">
        <f>IF($Y94="","",MAX(L94:U94)-MIN(L94:U94))</f>
        <v/>
      </c>
      <c r="AB94" s="153">
        <f>IFERROR(VLOOKUP($Y94,'設定'!$D$4:$H$13,2,FALSE),"")</f>
        <v/>
      </c>
      <c r="AC94" s="153">
        <f>IFERROR(VLOOKUP($Y94,'設定'!$D$4:$H$13,3,FALSE),"")</f>
        <v/>
      </c>
      <c r="AD94" s="153">
        <f>IFERROR(VLOOKUP($Y94,'設定'!$D$4:$H$13,4,FALSE),"")</f>
        <v/>
      </c>
      <c r="AE94" s="153">
        <f>IFERROR(VLOOKUP($Y94,'設定'!$D$4:$H$13,5,FALSE),"")</f>
        <v/>
      </c>
      <c r="AF94" s="153">
        <f>IF($Z94="","",IFERROR(SUMIFS($Z$7:$Z$206,$F$7:$F$206,$F94,$G$7:$G$206,$G94,$K$7:$K$206,"Y")/COUNTIFS($F$7:$F$206,$F94,$G$7:$G$206,$G94,$K$7:$K$206,"Y",$Z$7:$Z$206,"&gt;-1E+99"),""))</f>
        <v/>
      </c>
      <c r="AG94" s="153">
        <f>IF(OR(NOT(ISNUMBER($AF94)),NOT(ISNUMBER($AB94)),NOT(ISNUMBER($AI94))),"",$AF94+$AB94*$AI94)</f>
        <v/>
      </c>
      <c r="AH94" s="153">
        <f>IF(OR(NOT(ISNUMBER($AF94)),NOT(ISNUMBER($AB94)),NOT(ISNUMBER($AI94))),"",$AF94-$AB94*$AI94)</f>
        <v/>
      </c>
      <c r="AI94" s="153">
        <f>IF($AA94="","",IFERROR(SUMIFS($AA$7:$AA$206,$F$7:$F$206,$F94,$G$7:$G$206,$G94,$K$7:$K$206,"Y")/COUNTIFS($F$7:$F$206,$F94,$G$7:$G$206,$G94,$K$7:$K$206,"Y",$AA$7:$AA$206,"&gt;-1E+99"),""))</f>
        <v/>
      </c>
      <c r="AJ94" s="153">
        <f>IF(OR(NOT(ISNUMBER($AI94)),NOT(ISNUMBER($AD94))),"",$AD94*$AI94)</f>
        <v/>
      </c>
      <c r="AK94" s="153">
        <f>IF(OR(NOT(ISNUMBER($AI94)),NOT(ISNUMBER($AC94))),"",$AC94*$AI94)</f>
        <v/>
      </c>
      <c r="AL94" s="153">
        <f>IF(OR(NOT(ISNUMBER($AI94)),NOT(ISNUMBER($AE94))),"",$AI94/$AE94)</f>
        <v/>
      </c>
      <c r="AM94" s="154">
        <f>IF(OR(NOT(ISNUMBER($V94)),NOT(ISNUMBER($W94)),NOT(ISNUMBER($AL94))),"",($V94-$W94)/(6*$AL94))</f>
        <v/>
      </c>
      <c r="AN94" s="154">
        <f>IF(OR(NOT(ISNUMBER($V94)),NOT(ISNUMBER($W94)),NOT(ISNUMBER($AF94)),NOT(ISNUMBER($AL94))),"",MIN(($V94-$AF94)/(3*$AL94),($AF94-$W94)/(3*$AL94)))</f>
        <v/>
      </c>
      <c r="AO94" s="64">
        <f>IF($Z94="","",IF(OR(NOT(ISNUMBER($AG94)),NOT(ISNUMBER($AH94))),"限界未設定",IF(OR($Z94&gt;$AG94,$Z94&lt;$AH94),"管理外","管理内")))</f>
        <v/>
      </c>
      <c r="AP94" s="64">
        <f>IF($AA94="","",IF(OR(NOT(ISNUMBER($AJ94)),NOT(ISNUMBER($AK94))),"限界未設定",IF(OR($AA94&gt;$AJ94,$AA94&lt;$AK94),"管理外","管理内")))</f>
        <v/>
      </c>
      <c r="AQ94" s="64">
        <f>IF($Z94="","",IF(OR($AO94="限界未設定",$AP94="限界未設定"),"限界未設定",IF(OR($AO94="管理外",$AP94="管理外"),"調査必要",IF(AND(ISNUMBER($AN94),$AN94&lt;1.33),"能力不足","管理内"))))</f>
        <v/>
      </c>
      <c r="AR94" s="24" t="n"/>
      <c r="AS94" s="24" t="n"/>
      <c r="AT94" s="24" t="n"/>
      <c r="AU94" s="24" t="n"/>
      <c r="AV94" s="24" t="n"/>
      <c r="AW94" s="49">
        <f>IF(AND($F94='SPCダッシュボード'!$C$4,$G94='SPCダッシュボード'!$C$5),COUNTIFS($F$7:$F94,'SPCダッシュボード'!$C$4,$G$7:$G94,'SPCダッシュボード'!$C$5),"")</f>
        <v/>
      </c>
    </row>
    <row r="95">
      <c r="A95" s="64">
        <f>IF(B95="","",ROW()-6)</f>
        <v/>
      </c>
      <c r="B95" s="150" t="n"/>
      <c r="C95" s="66" t="n"/>
      <c r="D95" s="66" t="n"/>
      <c r="E95" s="66" t="n"/>
      <c r="F95" s="66" t="n"/>
      <c r="G95" s="66" t="n"/>
      <c r="H95" s="66" t="n"/>
      <c r="I95" s="66" t="n"/>
      <c r="J95" s="66" t="n"/>
      <c r="K95" s="66" t="n"/>
      <c r="L95" s="151" t="n"/>
      <c r="M95" s="151" t="n"/>
      <c r="N95" s="151" t="n"/>
      <c r="O95" s="151" t="n"/>
      <c r="P95" s="151" t="n"/>
      <c r="Q95" s="151" t="n"/>
      <c r="R95" s="151" t="n"/>
      <c r="S95" s="151" t="n"/>
      <c r="T95" s="151" t="n"/>
      <c r="U95" s="151" t="n"/>
      <c r="V95" s="152" t="n"/>
      <c r="W95" s="152" t="n"/>
      <c r="X95" s="152" t="n"/>
      <c r="Y95" s="153">
        <f>IF(COUNT(L95:U95)&gt;=2,COUNT(L95:U95),"")</f>
        <v/>
      </c>
      <c r="Z95" s="153">
        <f>IF($Y95="","",AVERAGE(L95:U95))</f>
        <v/>
      </c>
      <c r="AA95" s="153">
        <f>IF($Y95="","",MAX(L95:U95)-MIN(L95:U95))</f>
        <v/>
      </c>
      <c r="AB95" s="153">
        <f>IFERROR(VLOOKUP($Y95,'設定'!$D$4:$H$13,2,FALSE),"")</f>
        <v/>
      </c>
      <c r="AC95" s="153">
        <f>IFERROR(VLOOKUP($Y95,'設定'!$D$4:$H$13,3,FALSE),"")</f>
        <v/>
      </c>
      <c r="AD95" s="153">
        <f>IFERROR(VLOOKUP($Y95,'設定'!$D$4:$H$13,4,FALSE),"")</f>
        <v/>
      </c>
      <c r="AE95" s="153">
        <f>IFERROR(VLOOKUP($Y95,'設定'!$D$4:$H$13,5,FALSE),"")</f>
        <v/>
      </c>
      <c r="AF95" s="153">
        <f>IF($Z95="","",IFERROR(SUMIFS($Z$7:$Z$206,$F$7:$F$206,$F95,$G$7:$G$206,$G95,$K$7:$K$206,"Y")/COUNTIFS($F$7:$F$206,$F95,$G$7:$G$206,$G95,$K$7:$K$206,"Y",$Z$7:$Z$206,"&gt;-1E+99"),""))</f>
        <v/>
      </c>
      <c r="AG95" s="153">
        <f>IF(OR(NOT(ISNUMBER($AF95)),NOT(ISNUMBER($AB95)),NOT(ISNUMBER($AI95))),"",$AF95+$AB95*$AI95)</f>
        <v/>
      </c>
      <c r="AH95" s="153">
        <f>IF(OR(NOT(ISNUMBER($AF95)),NOT(ISNUMBER($AB95)),NOT(ISNUMBER($AI95))),"",$AF95-$AB95*$AI95)</f>
        <v/>
      </c>
      <c r="AI95" s="153">
        <f>IF($AA95="","",IFERROR(SUMIFS($AA$7:$AA$206,$F$7:$F$206,$F95,$G$7:$G$206,$G95,$K$7:$K$206,"Y")/COUNTIFS($F$7:$F$206,$F95,$G$7:$G$206,$G95,$K$7:$K$206,"Y",$AA$7:$AA$206,"&gt;-1E+99"),""))</f>
        <v/>
      </c>
      <c r="AJ95" s="153">
        <f>IF(OR(NOT(ISNUMBER($AI95)),NOT(ISNUMBER($AD95))),"",$AD95*$AI95)</f>
        <v/>
      </c>
      <c r="AK95" s="153">
        <f>IF(OR(NOT(ISNUMBER($AI95)),NOT(ISNUMBER($AC95))),"",$AC95*$AI95)</f>
        <v/>
      </c>
      <c r="AL95" s="153">
        <f>IF(OR(NOT(ISNUMBER($AI95)),NOT(ISNUMBER($AE95))),"",$AI95/$AE95)</f>
        <v/>
      </c>
      <c r="AM95" s="154">
        <f>IF(OR(NOT(ISNUMBER($V95)),NOT(ISNUMBER($W95)),NOT(ISNUMBER($AL95))),"",($V95-$W95)/(6*$AL95))</f>
        <v/>
      </c>
      <c r="AN95" s="154">
        <f>IF(OR(NOT(ISNUMBER($V95)),NOT(ISNUMBER($W95)),NOT(ISNUMBER($AF95)),NOT(ISNUMBER($AL95))),"",MIN(($V95-$AF95)/(3*$AL95),($AF95-$W95)/(3*$AL95)))</f>
        <v/>
      </c>
      <c r="AO95" s="64">
        <f>IF($Z95="","",IF(OR(NOT(ISNUMBER($AG95)),NOT(ISNUMBER($AH95))),"限界未設定",IF(OR($Z95&gt;$AG95,$Z95&lt;$AH95),"管理外","管理内")))</f>
        <v/>
      </c>
      <c r="AP95" s="64">
        <f>IF($AA95="","",IF(OR(NOT(ISNUMBER($AJ95)),NOT(ISNUMBER($AK95))),"限界未設定",IF(OR($AA95&gt;$AJ95,$AA95&lt;$AK95),"管理外","管理内")))</f>
        <v/>
      </c>
      <c r="AQ95" s="64">
        <f>IF($Z95="","",IF(OR($AO95="限界未設定",$AP95="限界未設定"),"限界未設定",IF(OR($AO95="管理外",$AP95="管理外"),"調査必要",IF(AND(ISNUMBER($AN95),$AN95&lt;1.33),"能力不足","管理内"))))</f>
        <v/>
      </c>
      <c r="AR95" s="24" t="n"/>
      <c r="AS95" s="24" t="n"/>
      <c r="AT95" s="24" t="n"/>
      <c r="AU95" s="24" t="n"/>
      <c r="AV95" s="24" t="n"/>
      <c r="AW95" s="49">
        <f>IF(AND($F95='SPCダッシュボード'!$C$4,$G95='SPCダッシュボード'!$C$5),COUNTIFS($F$7:$F95,'SPCダッシュボード'!$C$4,$G$7:$G95,'SPCダッシュボード'!$C$5),"")</f>
        <v/>
      </c>
    </row>
    <row r="96">
      <c r="A96" s="64">
        <f>IF(B96="","",ROW()-6)</f>
        <v/>
      </c>
      <c r="B96" s="150" t="n"/>
      <c r="C96" s="66" t="n"/>
      <c r="D96" s="66" t="n"/>
      <c r="E96" s="66" t="n"/>
      <c r="F96" s="66" t="n"/>
      <c r="G96" s="66" t="n"/>
      <c r="H96" s="66" t="n"/>
      <c r="I96" s="66" t="n"/>
      <c r="J96" s="66" t="n"/>
      <c r="K96" s="66" t="n"/>
      <c r="L96" s="151" t="n"/>
      <c r="M96" s="151" t="n"/>
      <c r="N96" s="151" t="n"/>
      <c r="O96" s="151" t="n"/>
      <c r="P96" s="151" t="n"/>
      <c r="Q96" s="151" t="n"/>
      <c r="R96" s="151" t="n"/>
      <c r="S96" s="151" t="n"/>
      <c r="T96" s="151" t="n"/>
      <c r="U96" s="151" t="n"/>
      <c r="V96" s="152" t="n"/>
      <c r="W96" s="152" t="n"/>
      <c r="X96" s="152" t="n"/>
      <c r="Y96" s="153">
        <f>IF(COUNT(L96:U96)&gt;=2,COUNT(L96:U96),"")</f>
        <v/>
      </c>
      <c r="Z96" s="153">
        <f>IF($Y96="","",AVERAGE(L96:U96))</f>
        <v/>
      </c>
      <c r="AA96" s="153">
        <f>IF($Y96="","",MAX(L96:U96)-MIN(L96:U96))</f>
        <v/>
      </c>
      <c r="AB96" s="153">
        <f>IFERROR(VLOOKUP($Y96,'設定'!$D$4:$H$13,2,FALSE),"")</f>
        <v/>
      </c>
      <c r="AC96" s="153">
        <f>IFERROR(VLOOKUP($Y96,'設定'!$D$4:$H$13,3,FALSE),"")</f>
        <v/>
      </c>
      <c r="AD96" s="153">
        <f>IFERROR(VLOOKUP($Y96,'設定'!$D$4:$H$13,4,FALSE),"")</f>
        <v/>
      </c>
      <c r="AE96" s="153">
        <f>IFERROR(VLOOKUP($Y96,'設定'!$D$4:$H$13,5,FALSE),"")</f>
        <v/>
      </c>
      <c r="AF96" s="153">
        <f>IF($Z96="","",IFERROR(SUMIFS($Z$7:$Z$206,$F$7:$F$206,$F96,$G$7:$G$206,$G96,$K$7:$K$206,"Y")/COUNTIFS($F$7:$F$206,$F96,$G$7:$G$206,$G96,$K$7:$K$206,"Y",$Z$7:$Z$206,"&gt;-1E+99"),""))</f>
        <v/>
      </c>
      <c r="AG96" s="153">
        <f>IF(OR(NOT(ISNUMBER($AF96)),NOT(ISNUMBER($AB96)),NOT(ISNUMBER($AI96))),"",$AF96+$AB96*$AI96)</f>
        <v/>
      </c>
      <c r="AH96" s="153">
        <f>IF(OR(NOT(ISNUMBER($AF96)),NOT(ISNUMBER($AB96)),NOT(ISNUMBER($AI96))),"",$AF96-$AB96*$AI96)</f>
        <v/>
      </c>
      <c r="AI96" s="153">
        <f>IF($AA96="","",IFERROR(SUMIFS($AA$7:$AA$206,$F$7:$F$206,$F96,$G$7:$G$206,$G96,$K$7:$K$206,"Y")/COUNTIFS($F$7:$F$206,$F96,$G$7:$G$206,$G96,$K$7:$K$206,"Y",$AA$7:$AA$206,"&gt;-1E+99"),""))</f>
        <v/>
      </c>
      <c r="AJ96" s="153">
        <f>IF(OR(NOT(ISNUMBER($AI96)),NOT(ISNUMBER($AD96))),"",$AD96*$AI96)</f>
        <v/>
      </c>
      <c r="AK96" s="153">
        <f>IF(OR(NOT(ISNUMBER($AI96)),NOT(ISNUMBER($AC96))),"",$AC96*$AI96)</f>
        <v/>
      </c>
      <c r="AL96" s="153">
        <f>IF(OR(NOT(ISNUMBER($AI96)),NOT(ISNUMBER($AE96))),"",$AI96/$AE96)</f>
        <v/>
      </c>
      <c r="AM96" s="154">
        <f>IF(OR(NOT(ISNUMBER($V96)),NOT(ISNUMBER($W96)),NOT(ISNUMBER($AL96))),"",($V96-$W96)/(6*$AL96))</f>
        <v/>
      </c>
      <c r="AN96" s="154">
        <f>IF(OR(NOT(ISNUMBER($V96)),NOT(ISNUMBER($W96)),NOT(ISNUMBER($AF96)),NOT(ISNUMBER($AL96))),"",MIN(($V96-$AF96)/(3*$AL96),($AF96-$W96)/(3*$AL96)))</f>
        <v/>
      </c>
      <c r="AO96" s="64">
        <f>IF($Z96="","",IF(OR(NOT(ISNUMBER($AG96)),NOT(ISNUMBER($AH96))),"限界未設定",IF(OR($Z96&gt;$AG96,$Z96&lt;$AH96),"管理外","管理内")))</f>
        <v/>
      </c>
      <c r="AP96" s="64">
        <f>IF($AA96="","",IF(OR(NOT(ISNUMBER($AJ96)),NOT(ISNUMBER($AK96))),"限界未設定",IF(OR($AA96&gt;$AJ96,$AA96&lt;$AK96),"管理外","管理内")))</f>
        <v/>
      </c>
      <c r="AQ96" s="64">
        <f>IF($Z96="","",IF(OR($AO96="限界未設定",$AP96="限界未設定"),"限界未設定",IF(OR($AO96="管理外",$AP96="管理外"),"調査必要",IF(AND(ISNUMBER($AN96),$AN96&lt;1.33),"能力不足","管理内"))))</f>
        <v/>
      </c>
      <c r="AR96" s="24" t="n"/>
      <c r="AS96" s="24" t="n"/>
      <c r="AT96" s="24" t="n"/>
      <c r="AU96" s="24" t="n"/>
      <c r="AV96" s="24" t="n"/>
      <c r="AW96" s="49">
        <f>IF(AND($F96='SPCダッシュボード'!$C$4,$G96='SPCダッシュボード'!$C$5),COUNTIFS($F$7:$F96,'SPCダッシュボード'!$C$4,$G$7:$G96,'SPCダッシュボード'!$C$5),"")</f>
        <v/>
      </c>
    </row>
    <row r="97">
      <c r="A97" s="64">
        <f>IF(B97="","",ROW()-6)</f>
        <v/>
      </c>
      <c r="B97" s="150" t="n"/>
      <c r="C97" s="66" t="n"/>
      <c r="D97" s="66" t="n"/>
      <c r="E97" s="66" t="n"/>
      <c r="F97" s="66" t="n"/>
      <c r="G97" s="66" t="n"/>
      <c r="H97" s="66" t="n"/>
      <c r="I97" s="66" t="n"/>
      <c r="J97" s="66" t="n"/>
      <c r="K97" s="66" t="n"/>
      <c r="L97" s="151" t="n"/>
      <c r="M97" s="151" t="n"/>
      <c r="N97" s="151" t="n"/>
      <c r="O97" s="151" t="n"/>
      <c r="P97" s="151" t="n"/>
      <c r="Q97" s="151" t="n"/>
      <c r="R97" s="151" t="n"/>
      <c r="S97" s="151" t="n"/>
      <c r="T97" s="151" t="n"/>
      <c r="U97" s="151" t="n"/>
      <c r="V97" s="152" t="n"/>
      <c r="W97" s="152" t="n"/>
      <c r="X97" s="152" t="n"/>
      <c r="Y97" s="153">
        <f>IF(COUNT(L97:U97)&gt;=2,COUNT(L97:U97),"")</f>
        <v/>
      </c>
      <c r="Z97" s="153">
        <f>IF($Y97="","",AVERAGE(L97:U97))</f>
        <v/>
      </c>
      <c r="AA97" s="153">
        <f>IF($Y97="","",MAX(L97:U97)-MIN(L97:U97))</f>
        <v/>
      </c>
      <c r="AB97" s="153">
        <f>IFERROR(VLOOKUP($Y97,'設定'!$D$4:$H$13,2,FALSE),"")</f>
        <v/>
      </c>
      <c r="AC97" s="153">
        <f>IFERROR(VLOOKUP($Y97,'設定'!$D$4:$H$13,3,FALSE),"")</f>
        <v/>
      </c>
      <c r="AD97" s="153">
        <f>IFERROR(VLOOKUP($Y97,'設定'!$D$4:$H$13,4,FALSE),"")</f>
        <v/>
      </c>
      <c r="AE97" s="153">
        <f>IFERROR(VLOOKUP($Y97,'設定'!$D$4:$H$13,5,FALSE),"")</f>
        <v/>
      </c>
      <c r="AF97" s="153">
        <f>IF($Z97="","",IFERROR(SUMIFS($Z$7:$Z$206,$F$7:$F$206,$F97,$G$7:$G$206,$G97,$K$7:$K$206,"Y")/COUNTIFS($F$7:$F$206,$F97,$G$7:$G$206,$G97,$K$7:$K$206,"Y",$Z$7:$Z$206,"&gt;-1E+99"),""))</f>
        <v/>
      </c>
      <c r="AG97" s="153">
        <f>IF(OR(NOT(ISNUMBER($AF97)),NOT(ISNUMBER($AB97)),NOT(ISNUMBER($AI97))),"",$AF97+$AB97*$AI97)</f>
        <v/>
      </c>
      <c r="AH97" s="153">
        <f>IF(OR(NOT(ISNUMBER($AF97)),NOT(ISNUMBER($AB97)),NOT(ISNUMBER($AI97))),"",$AF97-$AB97*$AI97)</f>
        <v/>
      </c>
      <c r="AI97" s="153">
        <f>IF($AA97="","",IFERROR(SUMIFS($AA$7:$AA$206,$F$7:$F$206,$F97,$G$7:$G$206,$G97,$K$7:$K$206,"Y")/COUNTIFS($F$7:$F$206,$F97,$G$7:$G$206,$G97,$K$7:$K$206,"Y",$AA$7:$AA$206,"&gt;-1E+99"),""))</f>
        <v/>
      </c>
      <c r="AJ97" s="153">
        <f>IF(OR(NOT(ISNUMBER($AI97)),NOT(ISNUMBER($AD97))),"",$AD97*$AI97)</f>
        <v/>
      </c>
      <c r="AK97" s="153">
        <f>IF(OR(NOT(ISNUMBER($AI97)),NOT(ISNUMBER($AC97))),"",$AC97*$AI97)</f>
        <v/>
      </c>
      <c r="AL97" s="153">
        <f>IF(OR(NOT(ISNUMBER($AI97)),NOT(ISNUMBER($AE97))),"",$AI97/$AE97)</f>
        <v/>
      </c>
      <c r="AM97" s="154">
        <f>IF(OR(NOT(ISNUMBER($V97)),NOT(ISNUMBER($W97)),NOT(ISNUMBER($AL97))),"",($V97-$W97)/(6*$AL97))</f>
        <v/>
      </c>
      <c r="AN97" s="154">
        <f>IF(OR(NOT(ISNUMBER($V97)),NOT(ISNUMBER($W97)),NOT(ISNUMBER($AF97)),NOT(ISNUMBER($AL97))),"",MIN(($V97-$AF97)/(3*$AL97),($AF97-$W97)/(3*$AL97)))</f>
        <v/>
      </c>
      <c r="AO97" s="64">
        <f>IF($Z97="","",IF(OR(NOT(ISNUMBER($AG97)),NOT(ISNUMBER($AH97))),"限界未設定",IF(OR($Z97&gt;$AG97,$Z97&lt;$AH97),"管理外","管理内")))</f>
        <v/>
      </c>
      <c r="AP97" s="64">
        <f>IF($AA97="","",IF(OR(NOT(ISNUMBER($AJ97)),NOT(ISNUMBER($AK97))),"限界未設定",IF(OR($AA97&gt;$AJ97,$AA97&lt;$AK97),"管理外","管理内")))</f>
        <v/>
      </c>
      <c r="AQ97" s="64">
        <f>IF($Z97="","",IF(OR($AO97="限界未設定",$AP97="限界未設定"),"限界未設定",IF(OR($AO97="管理外",$AP97="管理外"),"調査必要",IF(AND(ISNUMBER($AN97),$AN97&lt;1.33),"能力不足","管理内"))))</f>
        <v/>
      </c>
      <c r="AR97" s="24" t="n"/>
      <c r="AS97" s="24" t="n"/>
      <c r="AT97" s="24" t="n"/>
      <c r="AU97" s="24" t="n"/>
      <c r="AV97" s="24" t="n"/>
      <c r="AW97" s="49">
        <f>IF(AND($F97='SPCダッシュボード'!$C$4,$G97='SPCダッシュボード'!$C$5),COUNTIFS($F$7:$F97,'SPCダッシュボード'!$C$4,$G$7:$G97,'SPCダッシュボード'!$C$5),"")</f>
        <v/>
      </c>
    </row>
    <row r="98">
      <c r="A98" s="64">
        <f>IF(B98="","",ROW()-6)</f>
        <v/>
      </c>
      <c r="B98" s="150" t="n"/>
      <c r="C98" s="66" t="n"/>
      <c r="D98" s="66" t="n"/>
      <c r="E98" s="66" t="n"/>
      <c r="F98" s="66" t="n"/>
      <c r="G98" s="66" t="n"/>
      <c r="H98" s="66" t="n"/>
      <c r="I98" s="66" t="n"/>
      <c r="J98" s="66" t="n"/>
      <c r="K98" s="66" t="n"/>
      <c r="L98" s="151" t="n"/>
      <c r="M98" s="151" t="n"/>
      <c r="N98" s="151" t="n"/>
      <c r="O98" s="151" t="n"/>
      <c r="P98" s="151" t="n"/>
      <c r="Q98" s="151" t="n"/>
      <c r="R98" s="151" t="n"/>
      <c r="S98" s="151" t="n"/>
      <c r="T98" s="151" t="n"/>
      <c r="U98" s="151" t="n"/>
      <c r="V98" s="152" t="n"/>
      <c r="W98" s="152" t="n"/>
      <c r="X98" s="152" t="n"/>
      <c r="Y98" s="153">
        <f>IF(COUNT(L98:U98)&gt;=2,COUNT(L98:U98),"")</f>
        <v/>
      </c>
      <c r="Z98" s="153">
        <f>IF($Y98="","",AVERAGE(L98:U98))</f>
        <v/>
      </c>
      <c r="AA98" s="153">
        <f>IF($Y98="","",MAX(L98:U98)-MIN(L98:U98))</f>
        <v/>
      </c>
      <c r="AB98" s="153">
        <f>IFERROR(VLOOKUP($Y98,'設定'!$D$4:$H$13,2,FALSE),"")</f>
        <v/>
      </c>
      <c r="AC98" s="153">
        <f>IFERROR(VLOOKUP($Y98,'設定'!$D$4:$H$13,3,FALSE),"")</f>
        <v/>
      </c>
      <c r="AD98" s="153">
        <f>IFERROR(VLOOKUP($Y98,'設定'!$D$4:$H$13,4,FALSE),"")</f>
        <v/>
      </c>
      <c r="AE98" s="153">
        <f>IFERROR(VLOOKUP($Y98,'設定'!$D$4:$H$13,5,FALSE),"")</f>
        <v/>
      </c>
      <c r="AF98" s="153">
        <f>IF($Z98="","",IFERROR(SUMIFS($Z$7:$Z$206,$F$7:$F$206,$F98,$G$7:$G$206,$G98,$K$7:$K$206,"Y")/COUNTIFS($F$7:$F$206,$F98,$G$7:$G$206,$G98,$K$7:$K$206,"Y",$Z$7:$Z$206,"&gt;-1E+99"),""))</f>
        <v/>
      </c>
      <c r="AG98" s="153">
        <f>IF(OR(NOT(ISNUMBER($AF98)),NOT(ISNUMBER($AB98)),NOT(ISNUMBER($AI98))),"",$AF98+$AB98*$AI98)</f>
        <v/>
      </c>
      <c r="AH98" s="153">
        <f>IF(OR(NOT(ISNUMBER($AF98)),NOT(ISNUMBER($AB98)),NOT(ISNUMBER($AI98))),"",$AF98-$AB98*$AI98)</f>
        <v/>
      </c>
      <c r="AI98" s="153">
        <f>IF($AA98="","",IFERROR(SUMIFS($AA$7:$AA$206,$F$7:$F$206,$F98,$G$7:$G$206,$G98,$K$7:$K$206,"Y")/COUNTIFS($F$7:$F$206,$F98,$G$7:$G$206,$G98,$K$7:$K$206,"Y",$AA$7:$AA$206,"&gt;-1E+99"),""))</f>
        <v/>
      </c>
      <c r="AJ98" s="153">
        <f>IF(OR(NOT(ISNUMBER($AI98)),NOT(ISNUMBER($AD98))),"",$AD98*$AI98)</f>
        <v/>
      </c>
      <c r="AK98" s="153">
        <f>IF(OR(NOT(ISNUMBER($AI98)),NOT(ISNUMBER($AC98))),"",$AC98*$AI98)</f>
        <v/>
      </c>
      <c r="AL98" s="153">
        <f>IF(OR(NOT(ISNUMBER($AI98)),NOT(ISNUMBER($AE98))),"",$AI98/$AE98)</f>
        <v/>
      </c>
      <c r="AM98" s="154">
        <f>IF(OR(NOT(ISNUMBER($V98)),NOT(ISNUMBER($W98)),NOT(ISNUMBER($AL98))),"",($V98-$W98)/(6*$AL98))</f>
        <v/>
      </c>
      <c r="AN98" s="154">
        <f>IF(OR(NOT(ISNUMBER($V98)),NOT(ISNUMBER($W98)),NOT(ISNUMBER($AF98)),NOT(ISNUMBER($AL98))),"",MIN(($V98-$AF98)/(3*$AL98),($AF98-$W98)/(3*$AL98)))</f>
        <v/>
      </c>
      <c r="AO98" s="64">
        <f>IF($Z98="","",IF(OR(NOT(ISNUMBER($AG98)),NOT(ISNUMBER($AH98))),"限界未設定",IF(OR($Z98&gt;$AG98,$Z98&lt;$AH98),"管理外","管理内")))</f>
        <v/>
      </c>
      <c r="AP98" s="64">
        <f>IF($AA98="","",IF(OR(NOT(ISNUMBER($AJ98)),NOT(ISNUMBER($AK98))),"限界未設定",IF(OR($AA98&gt;$AJ98,$AA98&lt;$AK98),"管理外","管理内")))</f>
        <v/>
      </c>
      <c r="AQ98" s="64">
        <f>IF($Z98="","",IF(OR($AO98="限界未設定",$AP98="限界未設定"),"限界未設定",IF(OR($AO98="管理外",$AP98="管理外"),"調査必要",IF(AND(ISNUMBER($AN98),$AN98&lt;1.33),"能力不足","管理内"))))</f>
        <v/>
      </c>
      <c r="AR98" s="24" t="n"/>
      <c r="AS98" s="24" t="n"/>
      <c r="AT98" s="24" t="n"/>
      <c r="AU98" s="24" t="n"/>
      <c r="AV98" s="24" t="n"/>
      <c r="AW98" s="49">
        <f>IF(AND($F98='SPCダッシュボード'!$C$4,$G98='SPCダッシュボード'!$C$5),COUNTIFS($F$7:$F98,'SPCダッシュボード'!$C$4,$G$7:$G98,'SPCダッシュボード'!$C$5),"")</f>
        <v/>
      </c>
    </row>
    <row r="99">
      <c r="A99" s="64">
        <f>IF(B99="","",ROW()-6)</f>
        <v/>
      </c>
      <c r="B99" s="150" t="n"/>
      <c r="C99" s="66" t="n"/>
      <c r="D99" s="66" t="n"/>
      <c r="E99" s="66" t="n"/>
      <c r="F99" s="66" t="n"/>
      <c r="G99" s="66" t="n"/>
      <c r="H99" s="66" t="n"/>
      <c r="I99" s="66" t="n"/>
      <c r="J99" s="66" t="n"/>
      <c r="K99" s="66" t="n"/>
      <c r="L99" s="151" t="n"/>
      <c r="M99" s="151" t="n"/>
      <c r="N99" s="151" t="n"/>
      <c r="O99" s="151" t="n"/>
      <c r="P99" s="151" t="n"/>
      <c r="Q99" s="151" t="n"/>
      <c r="R99" s="151" t="n"/>
      <c r="S99" s="151" t="n"/>
      <c r="T99" s="151" t="n"/>
      <c r="U99" s="151" t="n"/>
      <c r="V99" s="152" t="n"/>
      <c r="W99" s="152" t="n"/>
      <c r="X99" s="152" t="n"/>
      <c r="Y99" s="153">
        <f>IF(COUNT(L99:U99)&gt;=2,COUNT(L99:U99),"")</f>
        <v/>
      </c>
      <c r="Z99" s="153">
        <f>IF($Y99="","",AVERAGE(L99:U99))</f>
        <v/>
      </c>
      <c r="AA99" s="153">
        <f>IF($Y99="","",MAX(L99:U99)-MIN(L99:U99))</f>
        <v/>
      </c>
      <c r="AB99" s="153">
        <f>IFERROR(VLOOKUP($Y99,'設定'!$D$4:$H$13,2,FALSE),"")</f>
        <v/>
      </c>
      <c r="AC99" s="153">
        <f>IFERROR(VLOOKUP($Y99,'設定'!$D$4:$H$13,3,FALSE),"")</f>
        <v/>
      </c>
      <c r="AD99" s="153">
        <f>IFERROR(VLOOKUP($Y99,'設定'!$D$4:$H$13,4,FALSE),"")</f>
        <v/>
      </c>
      <c r="AE99" s="153">
        <f>IFERROR(VLOOKUP($Y99,'設定'!$D$4:$H$13,5,FALSE),"")</f>
        <v/>
      </c>
      <c r="AF99" s="153">
        <f>IF($Z99="","",IFERROR(SUMIFS($Z$7:$Z$206,$F$7:$F$206,$F99,$G$7:$G$206,$G99,$K$7:$K$206,"Y")/COUNTIFS($F$7:$F$206,$F99,$G$7:$G$206,$G99,$K$7:$K$206,"Y",$Z$7:$Z$206,"&gt;-1E+99"),""))</f>
        <v/>
      </c>
      <c r="AG99" s="153">
        <f>IF(OR(NOT(ISNUMBER($AF99)),NOT(ISNUMBER($AB99)),NOT(ISNUMBER($AI99))),"",$AF99+$AB99*$AI99)</f>
        <v/>
      </c>
      <c r="AH99" s="153">
        <f>IF(OR(NOT(ISNUMBER($AF99)),NOT(ISNUMBER($AB99)),NOT(ISNUMBER($AI99))),"",$AF99-$AB99*$AI99)</f>
        <v/>
      </c>
      <c r="AI99" s="153">
        <f>IF($AA99="","",IFERROR(SUMIFS($AA$7:$AA$206,$F$7:$F$206,$F99,$G$7:$G$206,$G99,$K$7:$K$206,"Y")/COUNTIFS($F$7:$F$206,$F99,$G$7:$G$206,$G99,$K$7:$K$206,"Y",$AA$7:$AA$206,"&gt;-1E+99"),""))</f>
        <v/>
      </c>
      <c r="AJ99" s="153">
        <f>IF(OR(NOT(ISNUMBER($AI99)),NOT(ISNUMBER($AD99))),"",$AD99*$AI99)</f>
        <v/>
      </c>
      <c r="AK99" s="153">
        <f>IF(OR(NOT(ISNUMBER($AI99)),NOT(ISNUMBER($AC99))),"",$AC99*$AI99)</f>
        <v/>
      </c>
      <c r="AL99" s="153">
        <f>IF(OR(NOT(ISNUMBER($AI99)),NOT(ISNUMBER($AE99))),"",$AI99/$AE99)</f>
        <v/>
      </c>
      <c r="AM99" s="154">
        <f>IF(OR(NOT(ISNUMBER($V99)),NOT(ISNUMBER($W99)),NOT(ISNUMBER($AL99))),"",($V99-$W99)/(6*$AL99))</f>
        <v/>
      </c>
      <c r="AN99" s="154">
        <f>IF(OR(NOT(ISNUMBER($V99)),NOT(ISNUMBER($W99)),NOT(ISNUMBER($AF99)),NOT(ISNUMBER($AL99))),"",MIN(($V99-$AF99)/(3*$AL99),($AF99-$W99)/(3*$AL99)))</f>
        <v/>
      </c>
      <c r="AO99" s="64">
        <f>IF($Z99="","",IF(OR(NOT(ISNUMBER($AG99)),NOT(ISNUMBER($AH99))),"限界未設定",IF(OR($Z99&gt;$AG99,$Z99&lt;$AH99),"管理外","管理内")))</f>
        <v/>
      </c>
      <c r="AP99" s="64">
        <f>IF($AA99="","",IF(OR(NOT(ISNUMBER($AJ99)),NOT(ISNUMBER($AK99))),"限界未設定",IF(OR($AA99&gt;$AJ99,$AA99&lt;$AK99),"管理外","管理内")))</f>
        <v/>
      </c>
      <c r="AQ99" s="64">
        <f>IF($Z99="","",IF(OR($AO99="限界未設定",$AP99="限界未設定"),"限界未設定",IF(OR($AO99="管理外",$AP99="管理外"),"調査必要",IF(AND(ISNUMBER($AN99),$AN99&lt;1.33),"能力不足","管理内"))))</f>
        <v/>
      </c>
      <c r="AR99" s="24" t="n"/>
      <c r="AS99" s="24" t="n"/>
      <c r="AT99" s="24" t="n"/>
      <c r="AU99" s="24" t="n"/>
      <c r="AV99" s="24" t="n"/>
      <c r="AW99" s="49">
        <f>IF(AND($F99='SPCダッシュボード'!$C$4,$G99='SPCダッシュボード'!$C$5),COUNTIFS($F$7:$F99,'SPCダッシュボード'!$C$4,$G$7:$G99,'SPCダッシュボード'!$C$5),"")</f>
        <v/>
      </c>
    </row>
    <row r="100">
      <c r="A100" s="64">
        <f>IF(B100="","",ROW()-6)</f>
        <v/>
      </c>
      <c r="B100" s="150" t="n"/>
      <c r="C100" s="66" t="n"/>
      <c r="D100" s="66" t="n"/>
      <c r="E100" s="66" t="n"/>
      <c r="F100" s="66" t="n"/>
      <c r="G100" s="66" t="n"/>
      <c r="H100" s="66" t="n"/>
      <c r="I100" s="66" t="n"/>
      <c r="J100" s="66" t="n"/>
      <c r="K100" s="66" t="n"/>
      <c r="L100" s="151" t="n"/>
      <c r="M100" s="151" t="n"/>
      <c r="N100" s="151" t="n"/>
      <c r="O100" s="151" t="n"/>
      <c r="P100" s="151" t="n"/>
      <c r="Q100" s="151" t="n"/>
      <c r="R100" s="151" t="n"/>
      <c r="S100" s="151" t="n"/>
      <c r="T100" s="151" t="n"/>
      <c r="U100" s="151" t="n"/>
      <c r="V100" s="152" t="n"/>
      <c r="W100" s="152" t="n"/>
      <c r="X100" s="152" t="n"/>
      <c r="Y100" s="153">
        <f>IF(COUNT(L100:U100)&gt;=2,COUNT(L100:U100),"")</f>
        <v/>
      </c>
      <c r="Z100" s="153">
        <f>IF($Y100="","",AVERAGE(L100:U100))</f>
        <v/>
      </c>
      <c r="AA100" s="153">
        <f>IF($Y100="","",MAX(L100:U100)-MIN(L100:U100))</f>
        <v/>
      </c>
      <c r="AB100" s="153">
        <f>IFERROR(VLOOKUP($Y100,'設定'!$D$4:$H$13,2,FALSE),"")</f>
        <v/>
      </c>
      <c r="AC100" s="153">
        <f>IFERROR(VLOOKUP($Y100,'設定'!$D$4:$H$13,3,FALSE),"")</f>
        <v/>
      </c>
      <c r="AD100" s="153">
        <f>IFERROR(VLOOKUP($Y100,'設定'!$D$4:$H$13,4,FALSE),"")</f>
        <v/>
      </c>
      <c r="AE100" s="153">
        <f>IFERROR(VLOOKUP($Y100,'設定'!$D$4:$H$13,5,FALSE),"")</f>
        <v/>
      </c>
      <c r="AF100" s="153">
        <f>IF($Z100="","",IFERROR(SUMIFS($Z$7:$Z$206,$F$7:$F$206,$F100,$G$7:$G$206,$G100,$K$7:$K$206,"Y")/COUNTIFS($F$7:$F$206,$F100,$G$7:$G$206,$G100,$K$7:$K$206,"Y",$Z$7:$Z$206,"&gt;-1E+99"),""))</f>
        <v/>
      </c>
      <c r="AG100" s="153">
        <f>IF(OR(NOT(ISNUMBER($AF100)),NOT(ISNUMBER($AB100)),NOT(ISNUMBER($AI100))),"",$AF100+$AB100*$AI100)</f>
        <v/>
      </c>
      <c r="AH100" s="153">
        <f>IF(OR(NOT(ISNUMBER($AF100)),NOT(ISNUMBER($AB100)),NOT(ISNUMBER($AI100))),"",$AF100-$AB100*$AI100)</f>
        <v/>
      </c>
      <c r="AI100" s="153">
        <f>IF($AA100="","",IFERROR(SUMIFS($AA$7:$AA$206,$F$7:$F$206,$F100,$G$7:$G$206,$G100,$K$7:$K$206,"Y")/COUNTIFS($F$7:$F$206,$F100,$G$7:$G$206,$G100,$K$7:$K$206,"Y",$AA$7:$AA$206,"&gt;-1E+99"),""))</f>
        <v/>
      </c>
      <c r="AJ100" s="153">
        <f>IF(OR(NOT(ISNUMBER($AI100)),NOT(ISNUMBER($AD100))),"",$AD100*$AI100)</f>
        <v/>
      </c>
      <c r="AK100" s="153">
        <f>IF(OR(NOT(ISNUMBER($AI100)),NOT(ISNUMBER($AC100))),"",$AC100*$AI100)</f>
        <v/>
      </c>
      <c r="AL100" s="153">
        <f>IF(OR(NOT(ISNUMBER($AI100)),NOT(ISNUMBER($AE100))),"",$AI100/$AE100)</f>
        <v/>
      </c>
      <c r="AM100" s="154">
        <f>IF(OR(NOT(ISNUMBER($V100)),NOT(ISNUMBER($W100)),NOT(ISNUMBER($AL100))),"",($V100-$W100)/(6*$AL100))</f>
        <v/>
      </c>
      <c r="AN100" s="154">
        <f>IF(OR(NOT(ISNUMBER($V100)),NOT(ISNUMBER($W100)),NOT(ISNUMBER($AF100)),NOT(ISNUMBER($AL100))),"",MIN(($V100-$AF100)/(3*$AL100),($AF100-$W100)/(3*$AL100)))</f>
        <v/>
      </c>
      <c r="AO100" s="64">
        <f>IF($Z100="","",IF(OR(NOT(ISNUMBER($AG100)),NOT(ISNUMBER($AH100))),"限界未設定",IF(OR($Z100&gt;$AG100,$Z100&lt;$AH100),"管理外","管理内")))</f>
        <v/>
      </c>
      <c r="AP100" s="64">
        <f>IF($AA100="","",IF(OR(NOT(ISNUMBER($AJ100)),NOT(ISNUMBER($AK100))),"限界未設定",IF(OR($AA100&gt;$AJ100,$AA100&lt;$AK100),"管理外","管理内")))</f>
        <v/>
      </c>
      <c r="AQ100" s="64">
        <f>IF($Z100="","",IF(OR($AO100="限界未設定",$AP100="限界未設定"),"限界未設定",IF(OR($AO100="管理外",$AP100="管理外"),"調査必要",IF(AND(ISNUMBER($AN100),$AN100&lt;1.33),"能力不足","管理内"))))</f>
        <v/>
      </c>
      <c r="AR100" s="24" t="n"/>
      <c r="AS100" s="24" t="n"/>
      <c r="AT100" s="24" t="n"/>
      <c r="AU100" s="24" t="n"/>
      <c r="AV100" s="24" t="n"/>
      <c r="AW100" s="49">
        <f>IF(AND($F100='SPCダッシュボード'!$C$4,$G100='SPCダッシュボード'!$C$5),COUNTIFS($F$7:$F100,'SPCダッシュボード'!$C$4,$G$7:$G100,'SPCダッシュボード'!$C$5),"")</f>
        <v/>
      </c>
    </row>
    <row r="101">
      <c r="A101" s="64">
        <f>IF(B101="","",ROW()-6)</f>
        <v/>
      </c>
      <c r="B101" s="150" t="n"/>
      <c r="C101" s="66" t="n"/>
      <c r="D101" s="66" t="n"/>
      <c r="E101" s="66" t="n"/>
      <c r="F101" s="66" t="n"/>
      <c r="G101" s="66" t="n"/>
      <c r="H101" s="66" t="n"/>
      <c r="I101" s="66" t="n"/>
      <c r="J101" s="66" t="n"/>
      <c r="K101" s="66" t="n"/>
      <c r="L101" s="151" t="n"/>
      <c r="M101" s="151" t="n"/>
      <c r="N101" s="151" t="n"/>
      <c r="O101" s="151" t="n"/>
      <c r="P101" s="151" t="n"/>
      <c r="Q101" s="151" t="n"/>
      <c r="R101" s="151" t="n"/>
      <c r="S101" s="151" t="n"/>
      <c r="T101" s="151" t="n"/>
      <c r="U101" s="151" t="n"/>
      <c r="V101" s="152" t="n"/>
      <c r="W101" s="152" t="n"/>
      <c r="X101" s="152" t="n"/>
      <c r="Y101" s="153">
        <f>IF(COUNT(L101:U101)&gt;=2,COUNT(L101:U101),"")</f>
        <v/>
      </c>
      <c r="Z101" s="153">
        <f>IF($Y101="","",AVERAGE(L101:U101))</f>
        <v/>
      </c>
      <c r="AA101" s="153">
        <f>IF($Y101="","",MAX(L101:U101)-MIN(L101:U101))</f>
        <v/>
      </c>
      <c r="AB101" s="153">
        <f>IFERROR(VLOOKUP($Y101,'設定'!$D$4:$H$13,2,FALSE),"")</f>
        <v/>
      </c>
      <c r="AC101" s="153">
        <f>IFERROR(VLOOKUP($Y101,'設定'!$D$4:$H$13,3,FALSE),"")</f>
        <v/>
      </c>
      <c r="AD101" s="153">
        <f>IFERROR(VLOOKUP($Y101,'設定'!$D$4:$H$13,4,FALSE),"")</f>
        <v/>
      </c>
      <c r="AE101" s="153">
        <f>IFERROR(VLOOKUP($Y101,'設定'!$D$4:$H$13,5,FALSE),"")</f>
        <v/>
      </c>
      <c r="AF101" s="153">
        <f>IF($Z101="","",IFERROR(SUMIFS($Z$7:$Z$206,$F$7:$F$206,$F101,$G$7:$G$206,$G101,$K$7:$K$206,"Y")/COUNTIFS($F$7:$F$206,$F101,$G$7:$G$206,$G101,$K$7:$K$206,"Y",$Z$7:$Z$206,"&gt;-1E+99"),""))</f>
        <v/>
      </c>
      <c r="AG101" s="153">
        <f>IF(OR(NOT(ISNUMBER($AF101)),NOT(ISNUMBER($AB101)),NOT(ISNUMBER($AI101))),"",$AF101+$AB101*$AI101)</f>
        <v/>
      </c>
      <c r="AH101" s="153">
        <f>IF(OR(NOT(ISNUMBER($AF101)),NOT(ISNUMBER($AB101)),NOT(ISNUMBER($AI101))),"",$AF101-$AB101*$AI101)</f>
        <v/>
      </c>
      <c r="AI101" s="153">
        <f>IF($AA101="","",IFERROR(SUMIFS($AA$7:$AA$206,$F$7:$F$206,$F101,$G$7:$G$206,$G101,$K$7:$K$206,"Y")/COUNTIFS($F$7:$F$206,$F101,$G$7:$G$206,$G101,$K$7:$K$206,"Y",$AA$7:$AA$206,"&gt;-1E+99"),""))</f>
        <v/>
      </c>
      <c r="AJ101" s="153">
        <f>IF(OR(NOT(ISNUMBER($AI101)),NOT(ISNUMBER($AD101))),"",$AD101*$AI101)</f>
        <v/>
      </c>
      <c r="AK101" s="153">
        <f>IF(OR(NOT(ISNUMBER($AI101)),NOT(ISNUMBER($AC101))),"",$AC101*$AI101)</f>
        <v/>
      </c>
      <c r="AL101" s="153">
        <f>IF(OR(NOT(ISNUMBER($AI101)),NOT(ISNUMBER($AE101))),"",$AI101/$AE101)</f>
        <v/>
      </c>
      <c r="AM101" s="154">
        <f>IF(OR(NOT(ISNUMBER($V101)),NOT(ISNUMBER($W101)),NOT(ISNUMBER($AL101))),"",($V101-$W101)/(6*$AL101))</f>
        <v/>
      </c>
      <c r="AN101" s="154">
        <f>IF(OR(NOT(ISNUMBER($V101)),NOT(ISNUMBER($W101)),NOT(ISNUMBER($AF101)),NOT(ISNUMBER($AL101))),"",MIN(($V101-$AF101)/(3*$AL101),($AF101-$W101)/(3*$AL101)))</f>
        <v/>
      </c>
      <c r="AO101" s="64">
        <f>IF($Z101="","",IF(OR(NOT(ISNUMBER($AG101)),NOT(ISNUMBER($AH101))),"限界未設定",IF(OR($Z101&gt;$AG101,$Z101&lt;$AH101),"管理外","管理内")))</f>
        <v/>
      </c>
      <c r="AP101" s="64">
        <f>IF($AA101="","",IF(OR(NOT(ISNUMBER($AJ101)),NOT(ISNUMBER($AK101))),"限界未設定",IF(OR($AA101&gt;$AJ101,$AA101&lt;$AK101),"管理外","管理内")))</f>
        <v/>
      </c>
      <c r="AQ101" s="64">
        <f>IF($Z101="","",IF(OR($AO101="限界未設定",$AP101="限界未設定"),"限界未設定",IF(OR($AO101="管理外",$AP101="管理外"),"調査必要",IF(AND(ISNUMBER($AN101),$AN101&lt;1.33),"能力不足","管理内"))))</f>
        <v/>
      </c>
      <c r="AR101" s="24" t="n"/>
      <c r="AS101" s="24" t="n"/>
      <c r="AT101" s="24" t="n"/>
      <c r="AU101" s="24" t="n"/>
      <c r="AV101" s="24" t="n"/>
      <c r="AW101" s="49">
        <f>IF(AND($F101='SPCダッシュボード'!$C$4,$G101='SPCダッシュボード'!$C$5),COUNTIFS($F$7:$F101,'SPCダッシュボード'!$C$4,$G$7:$G101,'SPCダッシュボード'!$C$5),"")</f>
        <v/>
      </c>
    </row>
    <row r="102">
      <c r="A102" s="64">
        <f>IF(B102="","",ROW()-6)</f>
        <v/>
      </c>
      <c r="B102" s="150" t="n"/>
      <c r="C102" s="66" t="n"/>
      <c r="D102" s="66" t="n"/>
      <c r="E102" s="66" t="n"/>
      <c r="F102" s="66" t="n"/>
      <c r="G102" s="66" t="n"/>
      <c r="H102" s="66" t="n"/>
      <c r="I102" s="66" t="n"/>
      <c r="J102" s="66" t="n"/>
      <c r="K102" s="66" t="n"/>
      <c r="L102" s="151" t="n"/>
      <c r="M102" s="151" t="n"/>
      <c r="N102" s="151" t="n"/>
      <c r="O102" s="151" t="n"/>
      <c r="P102" s="151" t="n"/>
      <c r="Q102" s="151" t="n"/>
      <c r="R102" s="151" t="n"/>
      <c r="S102" s="151" t="n"/>
      <c r="T102" s="151" t="n"/>
      <c r="U102" s="151" t="n"/>
      <c r="V102" s="152" t="n"/>
      <c r="W102" s="152" t="n"/>
      <c r="X102" s="152" t="n"/>
      <c r="Y102" s="153">
        <f>IF(COUNT(L102:U102)&gt;=2,COUNT(L102:U102),"")</f>
        <v/>
      </c>
      <c r="Z102" s="153">
        <f>IF($Y102="","",AVERAGE(L102:U102))</f>
        <v/>
      </c>
      <c r="AA102" s="153">
        <f>IF($Y102="","",MAX(L102:U102)-MIN(L102:U102))</f>
        <v/>
      </c>
      <c r="AB102" s="153">
        <f>IFERROR(VLOOKUP($Y102,'設定'!$D$4:$H$13,2,FALSE),"")</f>
        <v/>
      </c>
      <c r="AC102" s="153">
        <f>IFERROR(VLOOKUP($Y102,'設定'!$D$4:$H$13,3,FALSE),"")</f>
        <v/>
      </c>
      <c r="AD102" s="153">
        <f>IFERROR(VLOOKUP($Y102,'設定'!$D$4:$H$13,4,FALSE),"")</f>
        <v/>
      </c>
      <c r="AE102" s="153">
        <f>IFERROR(VLOOKUP($Y102,'設定'!$D$4:$H$13,5,FALSE),"")</f>
        <v/>
      </c>
      <c r="AF102" s="153">
        <f>IF($Z102="","",IFERROR(SUMIFS($Z$7:$Z$206,$F$7:$F$206,$F102,$G$7:$G$206,$G102,$K$7:$K$206,"Y")/COUNTIFS($F$7:$F$206,$F102,$G$7:$G$206,$G102,$K$7:$K$206,"Y",$Z$7:$Z$206,"&gt;-1E+99"),""))</f>
        <v/>
      </c>
      <c r="AG102" s="153">
        <f>IF(OR(NOT(ISNUMBER($AF102)),NOT(ISNUMBER($AB102)),NOT(ISNUMBER($AI102))),"",$AF102+$AB102*$AI102)</f>
        <v/>
      </c>
      <c r="AH102" s="153">
        <f>IF(OR(NOT(ISNUMBER($AF102)),NOT(ISNUMBER($AB102)),NOT(ISNUMBER($AI102))),"",$AF102-$AB102*$AI102)</f>
        <v/>
      </c>
      <c r="AI102" s="153">
        <f>IF($AA102="","",IFERROR(SUMIFS($AA$7:$AA$206,$F$7:$F$206,$F102,$G$7:$G$206,$G102,$K$7:$K$206,"Y")/COUNTIFS($F$7:$F$206,$F102,$G$7:$G$206,$G102,$K$7:$K$206,"Y",$AA$7:$AA$206,"&gt;-1E+99"),""))</f>
        <v/>
      </c>
      <c r="AJ102" s="153">
        <f>IF(OR(NOT(ISNUMBER($AI102)),NOT(ISNUMBER($AD102))),"",$AD102*$AI102)</f>
        <v/>
      </c>
      <c r="AK102" s="153">
        <f>IF(OR(NOT(ISNUMBER($AI102)),NOT(ISNUMBER($AC102))),"",$AC102*$AI102)</f>
        <v/>
      </c>
      <c r="AL102" s="153">
        <f>IF(OR(NOT(ISNUMBER($AI102)),NOT(ISNUMBER($AE102))),"",$AI102/$AE102)</f>
        <v/>
      </c>
      <c r="AM102" s="154">
        <f>IF(OR(NOT(ISNUMBER($V102)),NOT(ISNUMBER($W102)),NOT(ISNUMBER($AL102))),"",($V102-$W102)/(6*$AL102))</f>
        <v/>
      </c>
      <c r="AN102" s="154">
        <f>IF(OR(NOT(ISNUMBER($V102)),NOT(ISNUMBER($W102)),NOT(ISNUMBER($AF102)),NOT(ISNUMBER($AL102))),"",MIN(($V102-$AF102)/(3*$AL102),($AF102-$W102)/(3*$AL102)))</f>
        <v/>
      </c>
      <c r="AO102" s="64">
        <f>IF($Z102="","",IF(OR(NOT(ISNUMBER($AG102)),NOT(ISNUMBER($AH102))),"限界未設定",IF(OR($Z102&gt;$AG102,$Z102&lt;$AH102),"管理外","管理内")))</f>
        <v/>
      </c>
      <c r="AP102" s="64">
        <f>IF($AA102="","",IF(OR(NOT(ISNUMBER($AJ102)),NOT(ISNUMBER($AK102))),"限界未設定",IF(OR($AA102&gt;$AJ102,$AA102&lt;$AK102),"管理外","管理内")))</f>
        <v/>
      </c>
      <c r="AQ102" s="64">
        <f>IF($Z102="","",IF(OR($AO102="限界未設定",$AP102="限界未設定"),"限界未設定",IF(OR($AO102="管理外",$AP102="管理外"),"調査必要",IF(AND(ISNUMBER($AN102),$AN102&lt;1.33),"能力不足","管理内"))))</f>
        <v/>
      </c>
      <c r="AR102" s="24" t="n"/>
      <c r="AS102" s="24" t="n"/>
      <c r="AT102" s="24" t="n"/>
      <c r="AU102" s="24" t="n"/>
      <c r="AV102" s="24" t="n"/>
      <c r="AW102" s="49">
        <f>IF(AND($F102='SPCダッシュボード'!$C$4,$G102='SPCダッシュボード'!$C$5),COUNTIFS($F$7:$F102,'SPCダッシュボード'!$C$4,$G$7:$G102,'SPCダッシュボード'!$C$5),"")</f>
        <v/>
      </c>
    </row>
    <row r="103">
      <c r="A103" s="64">
        <f>IF(B103="","",ROW()-6)</f>
        <v/>
      </c>
      <c r="B103" s="150" t="n"/>
      <c r="C103" s="66" t="n"/>
      <c r="D103" s="66" t="n"/>
      <c r="E103" s="66" t="n"/>
      <c r="F103" s="66" t="n"/>
      <c r="G103" s="66" t="n"/>
      <c r="H103" s="66" t="n"/>
      <c r="I103" s="66" t="n"/>
      <c r="J103" s="66" t="n"/>
      <c r="K103" s="66" t="n"/>
      <c r="L103" s="151" t="n"/>
      <c r="M103" s="151" t="n"/>
      <c r="N103" s="151" t="n"/>
      <c r="O103" s="151" t="n"/>
      <c r="P103" s="151" t="n"/>
      <c r="Q103" s="151" t="n"/>
      <c r="R103" s="151" t="n"/>
      <c r="S103" s="151" t="n"/>
      <c r="T103" s="151" t="n"/>
      <c r="U103" s="151" t="n"/>
      <c r="V103" s="152" t="n"/>
      <c r="W103" s="152" t="n"/>
      <c r="X103" s="152" t="n"/>
      <c r="Y103" s="153">
        <f>IF(COUNT(L103:U103)&gt;=2,COUNT(L103:U103),"")</f>
        <v/>
      </c>
      <c r="Z103" s="153">
        <f>IF($Y103="","",AVERAGE(L103:U103))</f>
        <v/>
      </c>
      <c r="AA103" s="153">
        <f>IF($Y103="","",MAX(L103:U103)-MIN(L103:U103))</f>
        <v/>
      </c>
      <c r="AB103" s="153">
        <f>IFERROR(VLOOKUP($Y103,'設定'!$D$4:$H$13,2,FALSE),"")</f>
        <v/>
      </c>
      <c r="AC103" s="153">
        <f>IFERROR(VLOOKUP($Y103,'設定'!$D$4:$H$13,3,FALSE),"")</f>
        <v/>
      </c>
      <c r="AD103" s="153">
        <f>IFERROR(VLOOKUP($Y103,'設定'!$D$4:$H$13,4,FALSE),"")</f>
        <v/>
      </c>
      <c r="AE103" s="153">
        <f>IFERROR(VLOOKUP($Y103,'設定'!$D$4:$H$13,5,FALSE),"")</f>
        <v/>
      </c>
      <c r="AF103" s="153">
        <f>IF($Z103="","",IFERROR(SUMIFS($Z$7:$Z$206,$F$7:$F$206,$F103,$G$7:$G$206,$G103,$K$7:$K$206,"Y")/COUNTIFS($F$7:$F$206,$F103,$G$7:$G$206,$G103,$K$7:$K$206,"Y",$Z$7:$Z$206,"&gt;-1E+99"),""))</f>
        <v/>
      </c>
      <c r="AG103" s="153">
        <f>IF(OR(NOT(ISNUMBER($AF103)),NOT(ISNUMBER($AB103)),NOT(ISNUMBER($AI103))),"",$AF103+$AB103*$AI103)</f>
        <v/>
      </c>
      <c r="AH103" s="153">
        <f>IF(OR(NOT(ISNUMBER($AF103)),NOT(ISNUMBER($AB103)),NOT(ISNUMBER($AI103))),"",$AF103-$AB103*$AI103)</f>
        <v/>
      </c>
      <c r="AI103" s="153">
        <f>IF($AA103="","",IFERROR(SUMIFS($AA$7:$AA$206,$F$7:$F$206,$F103,$G$7:$G$206,$G103,$K$7:$K$206,"Y")/COUNTIFS($F$7:$F$206,$F103,$G$7:$G$206,$G103,$K$7:$K$206,"Y",$AA$7:$AA$206,"&gt;-1E+99"),""))</f>
        <v/>
      </c>
      <c r="AJ103" s="153">
        <f>IF(OR(NOT(ISNUMBER($AI103)),NOT(ISNUMBER($AD103))),"",$AD103*$AI103)</f>
        <v/>
      </c>
      <c r="AK103" s="153">
        <f>IF(OR(NOT(ISNUMBER($AI103)),NOT(ISNUMBER($AC103))),"",$AC103*$AI103)</f>
        <v/>
      </c>
      <c r="AL103" s="153">
        <f>IF(OR(NOT(ISNUMBER($AI103)),NOT(ISNUMBER($AE103))),"",$AI103/$AE103)</f>
        <v/>
      </c>
      <c r="AM103" s="154">
        <f>IF(OR(NOT(ISNUMBER($V103)),NOT(ISNUMBER($W103)),NOT(ISNUMBER($AL103))),"",($V103-$W103)/(6*$AL103))</f>
        <v/>
      </c>
      <c r="AN103" s="154">
        <f>IF(OR(NOT(ISNUMBER($V103)),NOT(ISNUMBER($W103)),NOT(ISNUMBER($AF103)),NOT(ISNUMBER($AL103))),"",MIN(($V103-$AF103)/(3*$AL103),($AF103-$W103)/(3*$AL103)))</f>
        <v/>
      </c>
      <c r="AO103" s="64">
        <f>IF($Z103="","",IF(OR(NOT(ISNUMBER($AG103)),NOT(ISNUMBER($AH103))),"限界未設定",IF(OR($Z103&gt;$AG103,$Z103&lt;$AH103),"管理外","管理内")))</f>
        <v/>
      </c>
      <c r="AP103" s="64">
        <f>IF($AA103="","",IF(OR(NOT(ISNUMBER($AJ103)),NOT(ISNUMBER($AK103))),"限界未設定",IF(OR($AA103&gt;$AJ103,$AA103&lt;$AK103),"管理外","管理内")))</f>
        <v/>
      </c>
      <c r="AQ103" s="64">
        <f>IF($Z103="","",IF(OR($AO103="限界未設定",$AP103="限界未設定"),"限界未設定",IF(OR($AO103="管理外",$AP103="管理外"),"調査必要",IF(AND(ISNUMBER($AN103),$AN103&lt;1.33),"能力不足","管理内"))))</f>
        <v/>
      </c>
      <c r="AR103" s="24" t="n"/>
      <c r="AS103" s="24" t="n"/>
      <c r="AT103" s="24" t="n"/>
      <c r="AU103" s="24" t="n"/>
      <c r="AV103" s="24" t="n"/>
      <c r="AW103" s="49">
        <f>IF(AND($F103='SPCダッシュボード'!$C$4,$G103='SPCダッシュボード'!$C$5),COUNTIFS($F$7:$F103,'SPCダッシュボード'!$C$4,$G$7:$G103,'SPCダッシュボード'!$C$5),"")</f>
        <v/>
      </c>
    </row>
    <row r="104">
      <c r="A104" s="64">
        <f>IF(B104="","",ROW()-6)</f>
        <v/>
      </c>
      <c r="B104" s="150" t="n"/>
      <c r="C104" s="66" t="n"/>
      <c r="D104" s="66" t="n"/>
      <c r="E104" s="66" t="n"/>
      <c r="F104" s="66" t="n"/>
      <c r="G104" s="66" t="n"/>
      <c r="H104" s="66" t="n"/>
      <c r="I104" s="66" t="n"/>
      <c r="J104" s="66" t="n"/>
      <c r="K104" s="66" t="n"/>
      <c r="L104" s="151" t="n"/>
      <c r="M104" s="151" t="n"/>
      <c r="N104" s="151" t="n"/>
      <c r="O104" s="151" t="n"/>
      <c r="P104" s="151" t="n"/>
      <c r="Q104" s="151" t="n"/>
      <c r="R104" s="151" t="n"/>
      <c r="S104" s="151" t="n"/>
      <c r="T104" s="151" t="n"/>
      <c r="U104" s="151" t="n"/>
      <c r="V104" s="152" t="n"/>
      <c r="W104" s="152" t="n"/>
      <c r="X104" s="152" t="n"/>
      <c r="Y104" s="153">
        <f>IF(COUNT(L104:U104)&gt;=2,COUNT(L104:U104),"")</f>
        <v/>
      </c>
      <c r="Z104" s="153">
        <f>IF($Y104="","",AVERAGE(L104:U104))</f>
        <v/>
      </c>
      <c r="AA104" s="153">
        <f>IF($Y104="","",MAX(L104:U104)-MIN(L104:U104))</f>
        <v/>
      </c>
      <c r="AB104" s="153">
        <f>IFERROR(VLOOKUP($Y104,'設定'!$D$4:$H$13,2,FALSE),"")</f>
        <v/>
      </c>
      <c r="AC104" s="153">
        <f>IFERROR(VLOOKUP($Y104,'設定'!$D$4:$H$13,3,FALSE),"")</f>
        <v/>
      </c>
      <c r="AD104" s="153">
        <f>IFERROR(VLOOKUP($Y104,'設定'!$D$4:$H$13,4,FALSE),"")</f>
        <v/>
      </c>
      <c r="AE104" s="153">
        <f>IFERROR(VLOOKUP($Y104,'設定'!$D$4:$H$13,5,FALSE),"")</f>
        <v/>
      </c>
      <c r="AF104" s="153">
        <f>IF($Z104="","",IFERROR(SUMIFS($Z$7:$Z$206,$F$7:$F$206,$F104,$G$7:$G$206,$G104,$K$7:$K$206,"Y")/COUNTIFS($F$7:$F$206,$F104,$G$7:$G$206,$G104,$K$7:$K$206,"Y",$Z$7:$Z$206,"&gt;-1E+99"),""))</f>
        <v/>
      </c>
      <c r="AG104" s="153">
        <f>IF(OR(NOT(ISNUMBER($AF104)),NOT(ISNUMBER($AB104)),NOT(ISNUMBER($AI104))),"",$AF104+$AB104*$AI104)</f>
        <v/>
      </c>
      <c r="AH104" s="153">
        <f>IF(OR(NOT(ISNUMBER($AF104)),NOT(ISNUMBER($AB104)),NOT(ISNUMBER($AI104))),"",$AF104-$AB104*$AI104)</f>
        <v/>
      </c>
      <c r="AI104" s="153">
        <f>IF($AA104="","",IFERROR(SUMIFS($AA$7:$AA$206,$F$7:$F$206,$F104,$G$7:$G$206,$G104,$K$7:$K$206,"Y")/COUNTIFS($F$7:$F$206,$F104,$G$7:$G$206,$G104,$K$7:$K$206,"Y",$AA$7:$AA$206,"&gt;-1E+99"),""))</f>
        <v/>
      </c>
      <c r="AJ104" s="153">
        <f>IF(OR(NOT(ISNUMBER($AI104)),NOT(ISNUMBER($AD104))),"",$AD104*$AI104)</f>
        <v/>
      </c>
      <c r="AK104" s="153">
        <f>IF(OR(NOT(ISNUMBER($AI104)),NOT(ISNUMBER($AC104))),"",$AC104*$AI104)</f>
        <v/>
      </c>
      <c r="AL104" s="153">
        <f>IF(OR(NOT(ISNUMBER($AI104)),NOT(ISNUMBER($AE104))),"",$AI104/$AE104)</f>
        <v/>
      </c>
      <c r="AM104" s="154">
        <f>IF(OR(NOT(ISNUMBER($V104)),NOT(ISNUMBER($W104)),NOT(ISNUMBER($AL104))),"",($V104-$W104)/(6*$AL104))</f>
        <v/>
      </c>
      <c r="AN104" s="154">
        <f>IF(OR(NOT(ISNUMBER($V104)),NOT(ISNUMBER($W104)),NOT(ISNUMBER($AF104)),NOT(ISNUMBER($AL104))),"",MIN(($V104-$AF104)/(3*$AL104),($AF104-$W104)/(3*$AL104)))</f>
        <v/>
      </c>
      <c r="AO104" s="64">
        <f>IF($Z104="","",IF(OR(NOT(ISNUMBER($AG104)),NOT(ISNUMBER($AH104))),"限界未設定",IF(OR($Z104&gt;$AG104,$Z104&lt;$AH104),"管理外","管理内")))</f>
        <v/>
      </c>
      <c r="AP104" s="64">
        <f>IF($AA104="","",IF(OR(NOT(ISNUMBER($AJ104)),NOT(ISNUMBER($AK104))),"限界未設定",IF(OR($AA104&gt;$AJ104,$AA104&lt;$AK104),"管理外","管理内")))</f>
        <v/>
      </c>
      <c r="AQ104" s="64">
        <f>IF($Z104="","",IF(OR($AO104="限界未設定",$AP104="限界未設定"),"限界未設定",IF(OR($AO104="管理外",$AP104="管理外"),"調査必要",IF(AND(ISNUMBER($AN104),$AN104&lt;1.33),"能力不足","管理内"))))</f>
        <v/>
      </c>
      <c r="AR104" s="24" t="n"/>
      <c r="AS104" s="24" t="n"/>
      <c r="AT104" s="24" t="n"/>
      <c r="AU104" s="24" t="n"/>
      <c r="AV104" s="24" t="n"/>
      <c r="AW104" s="49">
        <f>IF(AND($F104='SPCダッシュボード'!$C$4,$G104='SPCダッシュボード'!$C$5),COUNTIFS($F$7:$F104,'SPCダッシュボード'!$C$4,$G$7:$G104,'SPCダッシュボード'!$C$5),"")</f>
        <v/>
      </c>
    </row>
    <row r="105">
      <c r="A105" s="64">
        <f>IF(B105="","",ROW()-6)</f>
        <v/>
      </c>
      <c r="B105" s="150" t="n"/>
      <c r="C105" s="66" t="n"/>
      <c r="D105" s="66" t="n"/>
      <c r="E105" s="66" t="n"/>
      <c r="F105" s="66" t="n"/>
      <c r="G105" s="66" t="n"/>
      <c r="H105" s="66" t="n"/>
      <c r="I105" s="66" t="n"/>
      <c r="J105" s="66" t="n"/>
      <c r="K105" s="66" t="n"/>
      <c r="L105" s="151" t="n"/>
      <c r="M105" s="151" t="n"/>
      <c r="N105" s="151" t="n"/>
      <c r="O105" s="151" t="n"/>
      <c r="P105" s="151" t="n"/>
      <c r="Q105" s="151" t="n"/>
      <c r="R105" s="151" t="n"/>
      <c r="S105" s="151" t="n"/>
      <c r="T105" s="151" t="n"/>
      <c r="U105" s="151" t="n"/>
      <c r="V105" s="152" t="n"/>
      <c r="W105" s="152" t="n"/>
      <c r="X105" s="152" t="n"/>
      <c r="Y105" s="153">
        <f>IF(COUNT(L105:U105)&gt;=2,COUNT(L105:U105),"")</f>
        <v/>
      </c>
      <c r="Z105" s="153">
        <f>IF($Y105="","",AVERAGE(L105:U105))</f>
        <v/>
      </c>
      <c r="AA105" s="153">
        <f>IF($Y105="","",MAX(L105:U105)-MIN(L105:U105))</f>
        <v/>
      </c>
      <c r="AB105" s="153">
        <f>IFERROR(VLOOKUP($Y105,'設定'!$D$4:$H$13,2,FALSE),"")</f>
        <v/>
      </c>
      <c r="AC105" s="153">
        <f>IFERROR(VLOOKUP($Y105,'設定'!$D$4:$H$13,3,FALSE),"")</f>
        <v/>
      </c>
      <c r="AD105" s="153">
        <f>IFERROR(VLOOKUP($Y105,'設定'!$D$4:$H$13,4,FALSE),"")</f>
        <v/>
      </c>
      <c r="AE105" s="153">
        <f>IFERROR(VLOOKUP($Y105,'設定'!$D$4:$H$13,5,FALSE),"")</f>
        <v/>
      </c>
      <c r="AF105" s="153">
        <f>IF($Z105="","",IFERROR(SUMIFS($Z$7:$Z$206,$F$7:$F$206,$F105,$G$7:$G$206,$G105,$K$7:$K$206,"Y")/COUNTIFS($F$7:$F$206,$F105,$G$7:$G$206,$G105,$K$7:$K$206,"Y",$Z$7:$Z$206,"&gt;-1E+99"),""))</f>
        <v/>
      </c>
      <c r="AG105" s="153">
        <f>IF(OR(NOT(ISNUMBER($AF105)),NOT(ISNUMBER($AB105)),NOT(ISNUMBER($AI105))),"",$AF105+$AB105*$AI105)</f>
        <v/>
      </c>
      <c r="AH105" s="153">
        <f>IF(OR(NOT(ISNUMBER($AF105)),NOT(ISNUMBER($AB105)),NOT(ISNUMBER($AI105))),"",$AF105-$AB105*$AI105)</f>
        <v/>
      </c>
      <c r="AI105" s="153">
        <f>IF($AA105="","",IFERROR(SUMIFS($AA$7:$AA$206,$F$7:$F$206,$F105,$G$7:$G$206,$G105,$K$7:$K$206,"Y")/COUNTIFS($F$7:$F$206,$F105,$G$7:$G$206,$G105,$K$7:$K$206,"Y",$AA$7:$AA$206,"&gt;-1E+99"),""))</f>
        <v/>
      </c>
      <c r="AJ105" s="153">
        <f>IF(OR(NOT(ISNUMBER($AI105)),NOT(ISNUMBER($AD105))),"",$AD105*$AI105)</f>
        <v/>
      </c>
      <c r="AK105" s="153">
        <f>IF(OR(NOT(ISNUMBER($AI105)),NOT(ISNUMBER($AC105))),"",$AC105*$AI105)</f>
        <v/>
      </c>
      <c r="AL105" s="153">
        <f>IF(OR(NOT(ISNUMBER($AI105)),NOT(ISNUMBER($AE105))),"",$AI105/$AE105)</f>
        <v/>
      </c>
      <c r="AM105" s="154">
        <f>IF(OR(NOT(ISNUMBER($V105)),NOT(ISNUMBER($W105)),NOT(ISNUMBER($AL105))),"",($V105-$W105)/(6*$AL105))</f>
        <v/>
      </c>
      <c r="AN105" s="154">
        <f>IF(OR(NOT(ISNUMBER($V105)),NOT(ISNUMBER($W105)),NOT(ISNUMBER($AF105)),NOT(ISNUMBER($AL105))),"",MIN(($V105-$AF105)/(3*$AL105),($AF105-$W105)/(3*$AL105)))</f>
        <v/>
      </c>
      <c r="AO105" s="64">
        <f>IF($Z105="","",IF(OR(NOT(ISNUMBER($AG105)),NOT(ISNUMBER($AH105))),"限界未設定",IF(OR($Z105&gt;$AG105,$Z105&lt;$AH105),"管理外","管理内")))</f>
        <v/>
      </c>
      <c r="AP105" s="64">
        <f>IF($AA105="","",IF(OR(NOT(ISNUMBER($AJ105)),NOT(ISNUMBER($AK105))),"限界未設定",IF(OR($AA105&gt;$AJ105,$AA105&lt;$AK105),"管理外","管理内")))</f>
        <v/>
      </c>
      <c r="AQ105" s="64">
        <f>IF($Z105="","",IF(OR($AO105="限界未設定",$AP105="限界未設定"),"限界未設定",IF(OR($AO105="管理外",$AP105="管理外"),"調査必要",IF(AND(ISNUMBER($AN105),$AN105&lt;1.33),"能力不足","管理内"))))</f>
        <v/>
      </c>
      <c r="AR105" s="24" t="n"/>
      <c r="AS105" s="24" t="n"/>
      <c r="AT105" s="24" t="n"/>
      <c r="AU105" s="24" t="n"/>
      <c r="AV105" s="24" t="n"/>
      <c r="AW105" s="49">
        <f>IF(AND($F105='SPCダッシュボード'!$C$4,$G105='SPCダッシュボード'!$C$5),COUNTIFS($F$7:$F105,'SPCダッシュボード'!$C$4,$G$7:$G105,'SPCダッシュボード'!$C$5),"")</f>
        <v/>
      </c>
    </row>
    <row r="106">
      <c r="A106" s="64">
        <f>IF(B106="","",ROW()-6)</f>
        <v/>
      </c>
      <c r="B106" s="150" t="n"/>
      <c r="C106" s="66" t="n"/>
      <c r="D106" s="66" t="n"/>
      <c r="E106" s="66" t="n"/>
      <c r="F106" s="66" t="n"/>
      <c r="G106" s="66" t="n"/>
      <c r="H106" s="66" t="n"/>
      <c r="I106" s="66" t="n"/>
      <c r="J106" s="66" t="n"/>
      <c r="K106" s="66" t="n"/>
      <c r="L106" s="151" t="n"/>
      <c r="M106" s="151" t="n"/>
      <c r="N106" s="151" t="n"/>
      <c r="O106" s="151" t="n"/>
      <c r="P106" s="151" t="n"/>
      <c r="Q106" s="151" t="n"/>
      <c r="R106" s="151" t="n"/>
      <c r="S106" s="151" t="n"/>
      <c r="T106" s="151" t="n"/>
      <c r="U106" s="151" t="n"/>
      <c r="V106" s="152" t="n"/>
      <c r="W106" s="152" t="n"/>
      <c r="X106" s="152" t="n"/>
      <c r="Y106" s="153">
        <f>IF(COUNT(L106:U106)&gt;=2,COUNT(L106:U106),"")</f>
        <v/>
      </c>
      <c r="Z106" s="153">
        <f>IF($Y106="","",AVERAGE(L106:U106))</f>
        <v/>
      </c>
      <c r="AA106" s="153">
        <f>IF($Y106="","",MAX(L106:U106)-MIN(L106:U106))</f>
        <v/>
      </c>
      <c r="AB106" s="153">
        <f>IFERROR(VLOOKUP($Y106,'設定'!$D$4:$H$13,2,FALSE),"")</f>
        <v/>
      </c>
      <c r="AC106" s="153">
        <f>IFERROR(VLOOKUP($Y106,'設定'!$D$4:$H$13,3,FALSE),"")</f>
        <v/>
      </c>
      <c r="AD106" s="153">
        <f>IFERROR(VLOOKUP($Y106,'設定'!$D$4:$H$13,4,FALSE),"")</f>
        <v/>
      </c>
      <c r="AE106" s="153">
        <f>IFERROR(VLOOKUP($Y106,'設定'!$D$4:$H$13,5,FALSE),"")</f>
        <v/>
      </c>
      <c r="AF106" s="153">
        <f>IF($Z106="","",IFERROR(SUMIFS($Z$7:$Z$206,$F$7:$F$206,$F106,$G$7:$G$206,$G106,$K$7:$K$206,"Y")/COUNTIFS($F$7:$F$206,$F106,$G$7:$G$206,$G106,$K$7:$K$206,"Y",$Z$7:$Z$206,"&gt;-1E+99"),""))</f>
        <v/>
      </c>
      <c r="AG106" s="153">
        <f>IF(OR(NOT(ISNUMBER($AF106)),NOT(ISNUMBER($AB106)),NOT(ISNUMBER($AI106))),"",$AF106+$AB106*$AI106)</f>
        <v/>
      </c>
      <c r="AH106" s="153">
        <f>IF(OR(NOT(ISNUMBER($AF106)),NOT(ISNUMBER($AB106)),NOT(ISNUMBER($AI106))),"",$AF106-$AB106*$AI106)</f>
        <v/>
      </c>
      <c r="AI106" s="153">
        <f>IF($AA106="","",IFERROR(SUMIFS($AA$7:$AA$206,$F$7:$F$206,$F106,$G$7:$G$206,$G106,$K$7:$K$206,"Y")/COUNTIFS($F$7:$F$206,$F106,$G$7:$G$206,$G106,$K$7:$K$206,"Y",$AA$7:$AA$206,"&gt;-1E+99"),""))</f>
        <v/>
      </c>
      <c r="AJ106" s="153">
        <f>IF(OR(NOT(ISNUMBER($AI106)),NOT(ISNUMBER($AD106))),"",$AD106*$AI106)</f>
        <v/>
      </c>
      <c r="AK106" s="153">
        <f>IF(OR(NOT(ISNUMBER($AI106)),NOT(ISNUMBER($AC106))),"",$AC106*$AI106)</f>
        <v/>
      </c>
      <c r="AL106" s="153">
        <f>IF(OR(NOT(ISNUMBER($AI106)),NOT(ISNUMBER($AE106))),"",$AI106/$AE106)</f>
        <v/>
      </c>
      <c r="AM106" s="154">
        <f>IF(OR(NOT(ISNUMBER($V106)),NOT(ISNUMBER($W106)),NOT(ISNUMBER($AL106))),"",($V106-$W106)/(6*$AL106))</f>
        <v/>
      </c>
      <c r="AN106" s="154">
        <f>IF(OR(NOT(ISNUMBER($V106)),NOT(ISNUMBER($W106)),NOT(ISNUMBER($AF106)),NOT(ISNUMBER($AL106))),"",MIN(($V106-$AF106)/(3*$AL106),($AF106-$W106)/(3*$AL106)))</f>
        <v/>
      </c>
      <c r="AO106" s="64">
        <f>IF($Z106="","",IF(OR(NOT(ISNUMBER($AG106)),NOT(ISNUMBER($AH106))),"限界未設定",IF(OR($Z106&gt;$AG106,$Z106&lt;$AH106),"管理外","管理内")))</f>
        <v/>
      </c>
      <c r="AP106" s="64">
        <f>IF($AA106="","",IF(OR(NOT(ISNUMBER($AJ106)),NOT(ISNUMBER($AK106))),"限界未設定",IF(OR($AA106&gt;$AJ106,$AA106&lt;$AK106),"管理外","管理内")))</f>
        <v/>
      </c>
      <c r="AQ106" s="64">
        <f>IF($Z106="","",IF(OR($AO106="限界未設定",$AP106="限界未設定"),"限界未設定",IF(OR($AO106="管理外",$AP106="管理外"),"調査必要",IF(AND(ISNUMBER($AN106),$AN106&lt;1.33),"能力不足","管理内"))))</f>
        <v/>
      </c>
      <c r="AR106" s="24" t="n"/>
      <c r="AS106" s="24" t="n"/>
      <c r="AT106" s="24" t="n"/>
      <c r="AU106" s="24" t="n"/>
      <c r="AV106" s="24" t="n"/>
      <c r="AW106" s="49">
        <f>IF(AND($F106='SPCダッシュボード'!$C$4,$G106='SPCダッシュボード'!$C$5),COUNTIFS($F$7:$F106,'SPCダッシュボード'!$C$4,$G$7:$G106,'SPCダッシュボード'!$C$5),"")</f>
        <v/>
      </c>
    </row>
    <row r="107">
      <c r="A107" s="64">
        <f>IF(B107="","",ROW()-6)</f>
        <v/>
      </c>
      <c r="B107" s="150" t="n"/>
      <c r="C107" s="66" t="n"/>
      <c r="D107" s="66" t="n"/>
      <c r="E107" s="66" t="n"/>
      <c r="F107" s="66" t="n"/>
      <c r="G107" s="66" t="n"/>
      <c r="H107" s="66" t="n"/>
      <c r="I107" s="66" t="n"/>
      <c r="J107" s="66" t="n"/>
      <c r="K107" s="66" t="n"/>
      <c r="L107" s="151" t="n"/>
      <c r="M107" s="151" t="n"/>
      <c r="N107" s="151" t="n"/>
      <c r="O107" s="151" t="n"/>
      <c r="P107" s="151" t="n"/>
      <c r="Q107" s="151" t="n"/>
      <c r="R107" s="151" t="n"/>
      <c r="S107" s="151" t="n"/>
      <c r="T107" s="151" t="n"/>
      <c r="U107" s="151" t="n"/>
      <c r="V107" s="152" t="n"/>
      <c r="W107" s="152" t="n"/>
      <c r="X107" s="152" t="n"/>
      <c r="Y107" s="153">
        <f>IF(COUNT(L107:U107)&gt;=2,COUNT(L107:U107),"")</f>
        <v/>
      </c>
      <c r="Z107" s="153">
        <f>IF($Y107="","",AVERAGE(L107:U107))</f>
        <v/>
      </c>
      <c r="AA107" s="153">
        <f>IF($Y107="","",MAX(L107:U107)-MIN(L107:U107))</f>
        <v/>
      </c>
      <c r="AB107" s="153">
        <f>IFERROR(VLOOKUP($Y107,'設定'!$D$4:$H$13,2,FALSE),"")</f>
        <v/>
      </c>
      <c r="AC107" s="153">
        <f>IFERROR(VLOOKUP($Y107,'設定'!$D$4:$H$13,3,FALSE),"")</f>
        <v/>
      </c>
      <c r="AD107" s="153">
        <f>IFERROR(VLOOKUP($Y107,'設定'!$D$4:$H$13,4,FALSE),"")</f>
        <v/>
      </c>
      <c r="AE107" s="153">
        <f>IFERROR(VLOOKUP($Y107,'設定'!$D$4:$H$13,5,FALSE),"")</f>
        <v/>
      </c>
      <c r="AF107" s="153">
        <f>IF($Z107="","",IFERROR(SUMIFS($Z$7:$Z$206,$F$7:$F$206,$F107,$G$7:$G$206,$G107,$K$7:$K$206,"Y")/COUNTIFS($F$7:$F$206,$F107,$G$7:$G$206,$G107,$K$7:$K$206,"Y",$Z$7:$Z$206,"&gt;-1E+99"),""))</f>
        <v/>
      </c>
      <c r="AG107" s="153">
        <f>IF(OR(NOT(ISNUMBER($AF107)),NOT(ISNUMBER($AB107)),NOT(ISNUMBER($AI107))),"",$AF107+$AB107*$AI107)</f>
        <v/>
      </c>
      <c r="AH107" s="153">
        <f>IF(OR(NOT(ISNUMBER($AF107)),NOT(ISNUMBER($AB107)),NOT(ISNUMBER($AI107))),"",$AF107-$AB107*$AI107)</f>
        <v/>
      </c>
      <c r="AI107" s="153">
        <f>IF($AA107="","",IFERROR(SUMIFS($AA$7:$AA$206,$F$7:$F$206,$F107,$G$7:$G$206,$G107,$K$7:$K$206,"Y")/COUNTIFS($F$7:$F$206,$F107,$G$7:$G$206,$G107,$K$7:$K$206,"Y",$AA$7:$AA$206,"&gt;-1E+99"),""))</f>
        <v/>
      </c>
      <c r="AJ107" s="153">
        <f>IF(OR(NOT(ISNUMBER($AI107)),NOT(ISNUMBER($AD107))),"",$AD107*$AI107)</f>
        <v/>
      </c>
      <c r="AK107" s="153">
        <f>IF(OR(NOT(ISNUMBER($AI107)),NOT(ISNUMBER($AC107))),"",$AC107*$AI107)</f>
        <v/>
      </c>
      <c r="AL107" s="153">
        <f>IF(OR(NOT(ISNUMBER($AI107)),NOT(ISNUMBER($AE107))),"",$AI107/$AE107)</f>
        <v/>
      </c>
      <c r="AM107" s="154">
        <f>IF(OR(NOT(ISNUMBER($V107)),NOT(ISNUMBER($W107)),NOT(ISNUMBER($AL107))),"",($V107-$W107)/(6*$AL107))</f>
        <v/>
      </c>
      <c r="AN107" s="154">
        <f>IF(OR(NOT(ISNUMBER($V107)),NOT(ISNUMBER($W107)),NOT(ISNUMBER($AF107)),NOT(ISNUMBER($AL107))),"",MIN(($V107-$AF107)/(3*$AL107),($AF107-$W107)/(3*$AL107)))</f>
        <v/>
      </c>
      <c r="AO107" s="64">
        <f>IF($Z107="","",IF(OR(NOT(ISNUMBER($AG107)),NOT(ISNUMBER($AH107))),"限界未設定",IF(OR($Z107&gt;$AG107,$Z107&lt;$AH107),"管理外","管理内")))</f>
        <v/>
      </c>
      <c r="AP107" s="64">
        <f>IF($AA107="","",IF(OR(NOT(ISNUMBER($AJ107)),NOT(ISNUMBER($AK107))),"限界未設定",IF(OR($AA107&gt;$AJ107,$AA107&lt;$AK107),"管理外","管理内")))</f>
        <v/>
      </c>
      <c r="AQ107" s="64">
        <f>IF($Z107="","",IF(OR($AO107="限界未設定",$AP107="限界未設定"),"限界未設定",IF(OR($AO107="管理外",$AP107="管理外"),"調査必要",IF(AND(ISNUMBER($AN107),$AN107&lt;1.33),"能力不足","管理内"))))</f>
        <v/>
      </c>
      <c r="AR107" s="24" t="n"/>
      <c r="AS107" s="24" t="n"/>
      <c r="AT107" s="24" t="n"/>
      <c r="AU107" s="24" t="n"/>
      <c r="AV107" s="24" t="n"/>
      <c r="AW107" s="49">
        <f>IF(AND($F107='SPCダッシュボード'!$C$4,$G107='SPCダッシュボード'!$C$5),COUNTIFS($F$7:$F107,'SPCダッシュボード'!$C$4,$G$7:$G107,'SPCダッシュボード'!$C$5),"")</f>
        <v/>
      </c>
    </row>
    <row r="108">
      <c r="A108" s="64">
        <f>IF(B108="","",ROW()-6)</f>
        <v/>
      </c>
      <c r="B108" s="150" t="n"/>
      <c r="C108" s="66" t="n"/>
      <c r="D108" s="66" t="n"/>
      <c r="E108" s="66" t="n"/>
      <c r="F108" s="66" t="n"/>
      <c r="G108" s="66" t="n"/>
      <c r="H108" s="66" t="n"/>
      <c r="I108" s="66" t="n"/>
      <c r="J108" s="66" t="n"/>
      <c r="K108" s="66" t="n"/>
      <c r="L108" s="151" t="n"/>
      <c r="M108" s="151" t="n"/>
      <c r="N108" s="151" t="n"/>
      <c r="O108" s="151" t="n"/>
      <c r="P108" s="151" t="n"/>
      <c r="Q108" s="151" t="n"/>
      <c r="R108" s="151" t="n"/>
      <c r="S108" s="151" t="n"/>
      <c r="T108" s="151" t="n"/>
      <c r="U108" s="151" t="n"/>
      <c r="V108" s="152" t="n"/>
      <c r="W108" s="152" t="n"/>
      <c r="X108" s="152" t="n"/>
      <c r="Y108" s="153">
        <f>IF(COUNT(L108:U108)&gt;=2,COUNT(L108:U108),"")</f>
        <v/>
      </c>
      <c r="Z108" s="153">
        <f>IF($Y108="","",AVERAGE(L108:U108))</f>
        <v/>
      </c>
      <c r="AA108" s="153">
        <f>IF($Y108="","",MAX(L108:U108)-MIN(L108:U108))</f>
        <v/>
      </c>
      <c r="AB108" s="153">
        <f>IFERROR(VLOOKUP($Y108,'設定'!$D$4:$H$13,2,FALSE),"")</f>
        <v/>
      </c>
      <c r="AC108" s="153">
        <f>IFERROR(VLOOKUP($Y108,'設定'!$D$4:$H$13,3,FALSE),"")</f>
        <v/>
      </c>
      <c r="AD108" s="153">
        <f>IFERROR(VLOOKUP($Y108,'設定'!$D$4:$H$13,4,FALSE),"")</f>
        <v/>
      </c>
      <c r="AE108" s="153">
        <f>IFERROR(VLOOKUP($Y108,'設定'!$D$4:$H$13,5,FALSE),"")</f>
        <v/>
      </c>
      <c r="AF108" s="153">
        <f>IF($Z108="","",IFERROR(SUMIFS($Z$7:$Z$206,$F$7:$F$206,$F108,$G$7:$G$206,$G108,$K$7:$K$206,"Y")/COUNTIFS($F$7:$F$206,$F108,$G$7:$G$206,$G108,$K$7:$K$206,"Y",$Z$7:$Z$206,"&gt;-1E+99"),""))</f>
        <v/>
      </c>
      <c r="AG108" s="153">
        <f>IF(OR(NOT(ISNUMBER($AF108)),NOT(ISNUMBER($AB108)),NOT(ISNUMBER($AI108))),"",$AF108+$AB108*$AI108)</f>
        <v/>
      </c>
      <c r="AH108" s="153">
        <f>IF(OR(NOT(ISNUMBER($AF108)),NOT(ISNUMBER($AB108)),NOT(ISNUMBER($AI108))),"",$AF108-$AB108*$AI108)</f>
        <v/>
      </c>
      <c r="AI108" s="153">
        <f>IF($AA108="","",IFERROR(SUMIFS($AA$7:$AA$206,$F$7:$F$206,$F108,$G$7:$G$206,$G108,$K$7:$K$206,"Y")/COUNTIFS($F$7:$F$206,$F108,$G$7:$G$206,$G108,$K$7:$K$206,"Y",$AA$7:$AA$206,"&gt;-1E+99"),""))</f>
        <v/>
      </c>
      <c r="AJ108" s="153">
        <f>IF(OR(NOT(ISNUMBER($AI108)),NOT(ISNUMBER($AD108))),"",$AD108*$AI108)</f>
        <v/>
      </c>
      <c r="AK108" s="153">
        <f>IF(OR(NOT(ISNUMBER($AI108)),NOT(ISNUMBER($AC108))),"",$AC108*$AI108)</f>
        <v/>
      </c>
      <c r="AL108" s="153">
        <f>IF(OR(NOT(ISNUMBER($AI108)),NOT(ISNUMBER($AE108))),"",$AI108/$AE108)</f>
        <v/>
      </c>
      <c r="AM108" s="154">
        <f>IF(OR(NOT(ISNUMBER($V108)),NOT(ISNUMBER($W108)),NOT(ISNUMBER($AL108))),"",($V108-$W108)/(6*$AL108))</f>
        <v/>
      </c>
      <c r="AN108" s="154">
        <f>IF(OR(NOT(ISNUMBER($V108)),NOT(ISNUMBER($W108)),NOT(ISNUMBER($AF108)),NOT(ISNUMBER($AL108))),"",MIN(($V108-$AF108)/(3*$AL108),($AF108-$W108)/(3*$AL108)))</f>
        <v/>
      </c>
      <c r="AO108" s="64">
        <f>IF($Z108="","",IF(OR(NOT(ISNUMBER($AG108)),NOT(ISNUMBER($AH108))),"限界未設定",IF(OR($Z108&gt;$AG108,$Z108&lt;$AH108),"管理外","管理内")))</f>
        <v/>
      </c>
      <c r="AP108" s="64">
        <f>IF($AA108="","",IF(OR(NOT(ISNUMBER($AJ108)),NOT(ISNUMBER($AK108))),"限界未設定",IF(OR($AA108&gt;$AJ108,$AA108&lt;$AK108),"管理外","管理内")))</f>
        <v/>
      </c>
      <c r="AQ108" s="64">
        <f>IF($Z108="","",IF(OR($AO108="限界未設定",$AP108="限界未設定"),"限界未設定",IF(OR($AO108="管理外",$AP108="管理外"),"調査必要",IF(AND(ISNUMBER($AN108),$AN108&lt;1.33),"能力不足","管理内"))))</f>
        <v/>
      </c>
      <c r="AR108" s="24" t="n"/>
      <c r="AS108" s="24" t="n"/>
      <c r="AT108" s="24" t="n"/>
      <c r="AU108" s="24" t="n"/>
      <c r="AV108" s="24" t="n"/>
      <c r="AW108" s="49">
        <f>IF(AND($F108='SPCダッシュボード'!$C$4,$G108='SPCダッシュボード'!$C$5),COUNTIFS($F$7:$F108,'SPCダッシュボード'!$C$4,$G$7:$G108,'SPCダッシュボード'!$C$5),"")</f>
        <v/>
      </c>
    </row>
    <row r="109">
      <c r="A109" s="64">
        <f>IF(B109="","",ROW()-6)</f>
        <v/>
      </c>
      <c r="B109" s="150" t="n"/>
      <c r="C109" s="66" t="n"/>
      <c r="D109" s="66" t="n"/>
      <c r="E109" s="66" t="n"/>
      <c r="F109" s="66" t="n"/>
      <c r="G109" s="66" t="n"/>
      <c r="H109" s="66" t="n"/>
      <c r="I109" s="66" t="n"/>
      <c r="J109" s="66" t="n"/>
      <c r="K109" s="66" t="n"/>
      <c r="L109" s="151" t="n"/>
      <c r="M109" s="151" t="n"/>
      <c r="N109" s="151" t="n"/>
      <c r="O109" s="151" t="n"/>
      <c r="P109" s="151" t="n"/>
      <c r="Q109" s="151" t="n"/>
      <c r="R109" s="151" t="n"/>
      <c r="S109" s="151" t="n"/>
      <c r="T109" s="151" t="n"/>
      <c r="U109" s="151" t="n"/>
      <c r="V109" s="152" t="n"/>
      <c r="W109" s="152" t="n"/>
      <c r="X109" s="152" t="n"/>
      <c r="Y109" s="153">
        <f>IF(COUNT(L109:U109)&gt;=2,COUNT(L109:U109),"")</f>
        <v/>
      </c>
      <c r="Z109" s="153">
        <f>IF($Y109="","",AVERAGE(L109:U109))</f>
        <v/>
      </c>
      <c r="AA109" s="153">
        <f>IF($Y109="","",MAX(L109:U109)-MIN(L109:U109))</f>
        <v/>
      </c>
      <c r="AB109" s="153">
        <f>IFERROR(VLOOKUP($Y109,'設定'!$D$4:$H$13,2,FALSE),"")</f>
        <v/>
      </c>
      <c r="AC109" s="153">
        <f>IFERROR(VLOOKUP($Y109,'設定'!$D$4:$H$13,3,FALSE),"")</f>
        <v/>
      </c>
      <c r="AD109" s="153">
        <f>IFERROR(VLOOKUP($Y109,'設定'!$D$4:$H$13,4,FALSE),"")</f>
        <v/>
      </c>
      <c r="AE109" s="153">
        <f>IFERROR(VLOOKUP($Y109,'設定'!$D$4:$H$13,5,FALSE),"")</f>
        <v/>
      </c>
      <c r="AF109" s="153">
        <f>IF($Z109="","",IFERROR(SUMIFS($Z$7:$Z$206,$F$7:$F$206,$F109,$G$7:$G$206,$G109,$K$7:$K$206,"Y")/COUNTIFS($F$7:$F$206,$F109,$G$7:$G$206,$G109,$K$7:$K$206,"Y",$Z$7:$Z$206,"&gt;-1E+99"),""))</f>
        <v/>
      </c>
      <c r="AG109" s="153">
        <f>IF(OR(NOT(ISNUMBER($AF109)),NOT(ISNUMBER($AB109)),NOT(ISNUMBER($AI109))),"",$AF109+$AB109*$AI109)</f>
        <v/>
      </c>
      <c r="AH109" s="153">
        <f>IF(OR(NOT(ISNUMBER($AF109)),NOT(ISNUMBER($AB109)),NOT(ISNUMBER($AI109))),"",$AF109-$AB109*$AI109)</f>
        <v/>
      </c>
      <c r="AI109" s="153">
        <f>IF($AA109="","",IFERROR(SUMIFS($AA$7:$AA$206,$F$7:$F$206,$F109,$G$7:$G$206,$G109,$K$7:$K$206,"Y")/COUNTIFS($F$7:$F$206,$F109,$G$7:$G$206,$G109,$K$7:$K$206,"Y",$AA$7:$AA$206,"&gt;-1E+99"),""))</f>
        <v/>
      </c>
      <c r="AJ109" s="153">
        <f>IF(OR(NOT(ISNUMBER($AI109)),NOT(ISNUMBER($AD109))),"",$AD109*$AI109)</f>
        <v/>
      </c>
      <c r="AK109" s="153">
        <f>IF(OR(NOT(ISNUMBER($AI109)),NOT(ISNUMBER($AC109))),"",$AC109*$AI109)</f>
        <v/>
      </c>
      <c r="AL109" s="153">
        <f>IF(OR(NOT(ISNUMBER($AI109)),NOT(ISNUMBER($AE109))),"",$AI109/$AE109)</f>
        <v/>
      </c>
      <c r="AM109" s="154">
        <f>IF(OR(NOT(ISNUMBER($V109)),NOT(ISNUMBER($W109)),NOT(ISNUMBER($AL109))),"",($V109-$W109)/(6*$AL109))</f>
        <v/>
      </c>
      <c r="AN109" s="154">
        <f>IF(OR(NOT(ISNUMBER($V109)),NOT(ISNUMBER($W109)),NOT(ISNUMBER($AF109)),NOT(ISNUMBER($AL109))),"",MIN(($V109-$AF109)/(3*$AL109),($AF109-$W109)/(3*$AL109)))</f>
        <v/>
      </c>
      <c r="AO109" s="64">
        <f>IF($Z109="","",IF(OR(NOT(ISNUMBER($AG109)),NOT(ISNUMBER($AH109))),"限界未設定",IF(OR($Z109&gt;$AG109,$Z109&lt;$AH109),"管理外","管理内")))</f>
        <v/>
      </c>
      <c r="AP109" s="64">
        <f>IF($AA109="","",IF(OR(NOT(ISNUMBER($AJ109)),NOT(ISNUMBER($AK109))),"限界未設定",IF(OR($AA109&gt;$AJ109,$AA109&lt;$AK109),"管理外","管理内")))</f>
        <v/>
      </c>
      <c r="AQ109" s="64">
        <f>IF($Z109="","",IF(OR($AO109="限界未設定",$AP109="限界未設定"),"限界未設定",IF(OR($AO109="管理外",$AP109="管理外"),"調査必要",IF(AND(ISNUMBER($AN109),$AN109&lt;1.33),"能力不足","管理内"))))</f>
        <v/>
      </c>
      <c r="AR109" s="24" t="n"/>
      <c r="AS109" s="24" t="n"/>
      <c r="AT109" s="24" t="n"/>
      <c r="AU109" s="24" t="n"/>
      <c r="AV109" s="24" t="n"/>
      <c r="AW109" s="49">
        <f>IF(AND($F109='SPCダッシュボード'!$C$4,$G109='SPCダッシュボード'!$C$5),COUNTIFS($F$7:$F109,'SPCダッシュボード'!$C$4,$G$7:$G109,'SPCダッシュボード'!$C$5),"")</f>
        <v/>
      </c>
    </row>
    <row r="110">
      <c r="A110" s="64">
        <f>IF(B110="","",ROW()-6)</f>
        <v/>
      </c>
      <c r="B110" s="150" t="n"/>
      <c r="C110" s="66" t="n"/>
      <c r="D110" s="66" t="n"/>
      <c r="E110" s="66" t="n"/>
      <c r="F110" s="66" t="n"/>
      <c r="G110" s="66" t="n"/>
      <c r="H110" s="66" t="n"/>
      <c r="I110" s="66" t="n"/>
      <c r="J110" s="66" t="n"/>
      <c r="K110" s="66" t="n"/>
      <c r="L110" s="151" t="n"/>
      <c r="M110" s="151" t="n"/>
      <c r="N110" s="151" t="n"/>
      <c r="O110" s="151" t="n"/>
      <c r="P110" s="151" t="n"/>
      <c r="Q110" s="151" t="n"/>
      <c r="R110" s="151" t="n"/>
      <c r="S110" s="151" t="n"/>
      <c r="T110" s="151" t="n"/>
      <c r="U110" s="151" t="n"/>
      <c r="V110" s="152" t="n"/>
      <c r="W110" s="152" t="n"/>
      <c r="X110" s="152" t="n"/>
      <c r="Y110" s="153">
        <f>IF(COUNT(L110:U110)&gt;=2,COUNT(L110:U110),"")</f>
        <v/>
      </c>
      <c r="Z110" s="153">
        <f>IF($Y110="","",AVERAGE(L110:U110))</f>
        <v/>
      </c>
      <c r="AA110" s="153">
        <f>IF($Y110="","",MAX(L110:U110)-MIN(L110:U110))</f>
        <v/>
      </c>
      <c r="AB110" s="153">
        <f>IFERROR(VLOOKUP($Y110,'設定'!$D$4:$H$13,2,FALSE),"")</f>
        <v/>
      </c>
      <c r="AC110" s="153">
        <f>IFERROR(VLOOKUP($Y110,'設定'!$D$4:$H$13,3,FALSE),"")</f>
        <v/>
      </c>
      <c r="AD110" s="153">
        <f>IFERROR(VLOOKUP($Y110,'設定'!$D$4:$H$13,4,FALSE),"")</f>
        <v/>
      </c>
      <c r="AE110" s="153">
        <f>IFERROR(VLOOKUP($Y110,'設定'!$D$4:$H$13,5,FALSE),"")</f>
        <v/>
      </c>
      <c r="AF110" s="153">
        <f>IF($Z110="","",IFERROR(SUMIFS($Z$7:$Z$206,$F$7:$F$206,$F110,$G$7:$G$206,$G110,$K$7:$K$206,"Y")/COUNTIFS($F$7:$F$206,$F110,$G$7:$G$206,$G110,$K$7:$K$206,"Y",$Z$7:$Z$206,"&gt;-1E+99"),""))</f>
        <v/>
      </c>
      <c r="AG110" s="153">
        <f>IF(OR(NOT(ISNUMBER($AF110)),NOT(ISNUMBER($AB110)),NOT(ISNUMBER($AI110))),"",$AF110+$AB110*$AI110)</f>
        <v/>
      </c>
      <c r="AH110" s="153">
        <f>IF(OR(NOT(ISNUMBER($AF110)),NOT(ISNUMBER($AB110)),NOT(ISNUMBER($AI110))),"",$AF110-$AB110*$AI110)</f>
        <v/>
      </c>
      <c r="AI110" s="153">
        <f>IF($AA110="","",IFERROR(SUMIFS($AA$7:$AA$206,$F$7:$F$206,$F110,$G$7:$G$206,$G110,$K$7:$K$206,"Y")/COUNTIFS($F$7:$F$206,$F110,$G$7:$G$206,$G110,$K$7:$K$206,"Y",$AA$7:$AA$206,"&gt;-1E+99"),""))</f>
        <v/>
      </c>
      <c r="AJ110" s="153">
        <f>IF(OR(NOT(ISNUMBER($AI110)),NOT(ISNUMBER($AD110))),"",$AD110*$AI110)</f>
        <v/>
      </c>
      <c r="AK110" s="153">
        <f>IF(OR(NOT(ISNUMBER($AI110)),NOT(ISNUMBER($AC110))),"",$AC110*$AI110)</f>
        <v/>
      </c>
      <c r="AL110" s="153">
        <f>IF(OR(NOT(ISNUMBER($AI110)),NOT(ISNUMBER($AE110))),"",$AI110/$AE110)</f>
        <v/>
      </c>
      <c r="AM110" s="154">
        <f>IF(OR(NOT(ISNUMBER($V110)),NOT(ISNUMBER($W110)),NOT(ISNUMBER($AL110))),"",($V110-$W110)/(6*$AL110))</f>
        <v/>
      </c>
      <c r="AN110" s="154">
        <f>IF(OR(NOT(ISNUMBER($V110)),NOT(ISNUMBER($W110)),NOT(ISNUMBER($AF110)),NOT(ISNUMBER($AL110))),"",MIN(($V110-$AF110)/(3*$AL110),($AF110-$W110)/(3*$AL110)))</f>
        <v/>
      </c>
      <c r="AO110" s="64">
        <f>IF($Z110="","",IF(OR(NOT(ISNUMBER($AG110)),NOT(ISNUMBER($AH110))),"限界未設定",IF(OR($Z110&gt;$AG110,$Z110&lt;$AH110),"管理外","管理内")))</f>
        <v/>
      </c>
      <c r="AP110" s="64">
        <f>IF($AA110="","",IF(OR(NOT(ISNUMBER($AJ110)),NOT(ISNUMBER($AK110))),"限界未設定",IF(OR($AA110&gt;$AJ110,$AA110&lt;$AK110),"管理外","管理内")))</f>
        <v/>
      </c>
      <c r="AQ110" s="64">
        <f>IF($Z110="","",IF(OR($AO110="限界未設定",$AP110="限界未設定"),"限界未設定",IF(OR($AO110="管理外",$AP110="管理外"),"調査必要",IF(AND(ISNUMBER($AN110),$AN110&lt;1.33),"能力不足","管理内"))))</f>
        <v/>
      </c>
      <c r="AR110" s="24" t="n"/>
      <c r="AS110" s="24" t="n"/>
      <c r="AT110" s="24" t="n"/>
      <c r="AU110" s="24" t="n"/>
      <c r="AV110" s="24" t="n"/>
      <c r="AW110" s="49">
        <f>IF(AND($F110='SPCダッシュボード'!$C$4,$G110='SPCダッシュボード'!$C$5),COUNTIFS($F$7:$F110,'SPCダッシュボード'!$C$4,$G$7:$G110,'SPCダッシュボード'!$C$5),"")</f>
        <v/>
      </c>
    </row>
    <row r="111">
      <c r="A111" s="64">
        <f>IF(B111="","",ROW()-6)</f>
        <v/>
      </c>
      <c r="B111" s="150" t="n"/>
      <c r="C111" s="66" t="n"/>
      <c r="D111" s="66" t="n"/>
      <c r="E111" s="66" t="n"/>
      <c r="F111" s="66" t="n"/>
      <c r="G111" s="66" t="n"/>
      <c r="H111" s="66" t="n"/>
      <c r="I111" s="66" t="n"/>
      <c r="J111" s="66" t="n"/>
      <c r="K111" s="66" t="n"/>
      <c r="L111" s="151" t="n"/>
      <c r="M111" s="151" t="n"/>
      <c r="N111" s="151" t="n"/>
      <c r="O111" s="151" t="n"/>
      <c r="P111" s="151" t="n"/>
      <c r="Q111" s="151" t="n"/>
      <c r="R111" s="151" t="n"/>
      <c r="S111" s="151" t="n"/>
      <c r="T111" s="151" t="n"/>
      <c r="U111" s="151" t="n"/>
      <c r="V111" s="152" t="n"/>
      <c r="W111" s="152" t="n"/>
      <c r="X111" s="152" t="n"/>
      <c r="Y111" s="153">
        <f>IF(COUNT(L111:U111)&gt;=2,COUNT(L111:U111),"")</f>
        <v/>
      </c>
      <c r="Z111" s="153">
        <f>IF($Y111="","",AVERAGE(L111:U111))</f>
        <v/>
      </c>
      <c r="AA111" s="153">
        <f>IF($Y111="","",MAX(L111:U111)-MIN(L111:U111))</f>
        <v/>
      </c>
      <c r="AB111" s="153">
        <f>IFERROR(VLOOKUP($Y111,'設定'!$D$4:$H$13,2,FALSE),"")</f>
        <v/>
      </c>
      <c r="AC111" s="153">
        <f>IFERROR(VLOOKUP($Y111,'設定'!$D$4:$H$13,3,FALSE),"")</f>
        <v/>
      </c>
      <c r="AD111" s="153">
        <f>IFERROR(VLOOKUP($Y111,'設定'!$D$4:$H$13,4,FALSE),"")</f>
        <v/>
      </c>
      <c r="AE111" s="153">
        <f>IFERROR(VLOOKUP($Y111,'設定'!$D$4:$H$13,5,FALSE),"")</f>
        <v/>
      </c>
      <c r="AF111" s="153">
        <f>IF($Z111="","",IFERROR(SUMIFS($Z$7:$Z$206,$F$7:$F$206,$F111,$G$7:$G$206,$G111,$K$7:$K$206,"Y")/COUNTIFS($F$7:$F$206,$F111,$G$7:$G$206,$G111,$K$7:$K$206,"Y",$Z$7:$Z$206,"&gt;-1E+99"),""))</f>
        <v/>
      </c>
      <c r="AG111" s="153">
        <f>IF(OR(NOT(ISNUMBER($AF111)),NOT(ISNUMBER($AB111)),NOT(ISNUMBER($AI111))),"",$AF111+$AB111*$AI111)</f>
        <v/>
      </c>
      <c r="AH111" s="153">
        <f>IF(OR(NOT(ISNUMBER($AF111)),NOT(ISNUMBER($AB111)),NOT(ISNUMBER($AI111))),"",$AF111-$AB111*$AI111)</f>
        <v/>
      </c>
      <c r="AI111" s="153">
        <f>IF($AA111="","",IFERROR(SUMIFS($AA$7:$AA$206,$F$7:$F$206,$F111,$G$7:$G$206,$G111,$K$7:$K$206,"Y")/COUNTIFS($F$7:$F$206,$F111,$G$7:$G$206,$G111,$K$7:$K$206,"Y",$AA$7:$AA$206,"&gt;-1E+99"),""))</f>
        <v/>
      </c>
      <c r="AJ111" s="153">
        <f>IF(OR(NOT(ISNUMBER($AI111)),NOT(ISNUMBER($AD111))),"",$AD111*$AI111)</f>
        <v/>
      </c>
      <c r="AK111" s="153">
        <f>IF(OR(NOT(ISNUMBER($AI111)),NOT(ISNUMBER($AC111))),"",$AC111*$AI111)</f>
        <v/>
      </c>
      <c r="AL111" s="153">
        <f>IF(OR(NOT(ISNUMBER($AI111)),NOT(ISNUMBER($AE111))),"",$AI111/$AE111)</f>
        <v/>
      </c>
      <c r="AM111" s="154">
        <f>IF(OR(NOT(ISNUMBER($V111)),NOT(ISNUMBER($W111)),NOT(ISNUMBER($AL111))),"",($V111-$W111)/(6*$AL111))</f>
        <v/>
      </c>
      <c r="AN111" s="154">
        <f>IF(OR(NOT(ISNUMBER($V111)),NOT(ISNUMBER($W111)),NOT(ISNUMBER($AF111)),NOT(ISNUMBER($AL111))),"",MIN(($V111-$AF111)/(3*$AL111),($AF111-$W111)/(3*$AL111)))</f>
        <v/>
      </c>
      <c r="AO111" s="64">
        <f>IF($Z111="","",IF(OR(NOT(ISNUMBER($AG111)),NOT(ISNUMBER($AH111))),"限界未設定",IF(OR($Z111&gt;$AG111,$Z111&lt;$AH111),"管理外","管理内")))</f>
        <v/>
      </c>
      <c r="AP111" s="64">
        <f>IF($AA111="","",IF(OR(NOT(ISNUMBER($AJ111)),NOT(ISNUMBER($AK111))),"限界未設定",IF(OR($AA111&gt;$AJ111,$AA111&lt;$AK111),"管理外","管理内")))</f>
        <v/>
      </c>
      <c r="AQ111" s="64">
        <f>IF($Z111="","",IF(OR($AO111="限界未設定",$AP111="限界未設定"),"限界未設定",IF(OR($AO111="管理外",$AP111="管理外"),"調査必要",IF(AND(ISNUMBER($AN111),$AN111&lt;1.33),"能力不足","管理内"))))</f>
        <v/>
      </c>
      <c r="AR111" s="24" t="n"/>
      <c r="AS111" s="24" t="n"/>
      <c r="AT111" s="24" t="n"/>
      <c r="AU111" s="24" t="n"/>
      <c r="AV111" s="24" t="n"/>
      <c r="AW111" s="49">
        <f>IF(AND($F111='SPCダッシュボード'!$C$4,$G111='SPCダッシュボード'!$C$5),COUNTIFS($F$7:$F111,'SPCダッシュボード'!$C$4,$G$7:$G111,'SPCダッシュボード'!$C$5),"")</f>
        <v/>
      </c>
    </row>
    <row r="112">
      <c r="A112" s="64">
        <f>IF(B112="","",ROW()-6)</f>
        <v/>
      </c>
      <c r="B112" s="150" t="n"/>
      <c r="C112" s="66" t="n"/>
      <c r="D112" s="66" t="n"/>
      <c r="E112" s="66" t="n"/>
      <c r="F112" s="66" t="n"/>
      <c r="G112" s="66" t="n"/>
      <c r="H112" s="66" t="n"/>
      <c r="I112" s="66" t="n"/>
      <c r="J112" s="66" t="n"/>
      <c r="K112" s="66" t="n"/>
      <c r="L112" s="151" t="n"/>
      <c r="M112" s="151" t="n"/>
      <c r="N112" s="151" t="n"/>
      <c r="O112" s="151" t="n"/>
      <c r="P112" s="151" t="n"/>
      <c r="Q112" s="151" t="n"/>
      <c r="R112" s="151" t="n"/>
      <c r="S112" s="151" t="n"/>
      <c r="T112" s="151" t="n"/>
      <c r="U112" s="151" t="n"/>
      <c r="V112" s="152" t="n"/>
      <c r="W112" s="152" t="n"/>
      <c r="X112" s="152" t="n"/>
      <c r="Y112" s="153">
        <f>IF(COUNT(L112:U112)&gt;=2,COUNT(L112:U112),"")</f>
        <v/>
      </c>
      <c r="Z112" s="153">
        <f>IF($Y112="","",AVERAGE(L112:U112))</f>
        <v/>
      </c>
      <c r="AA112" s="153">
        <f>IF($Y112="","",MAX(L112:U112)-MIN(L112:U112))</f>
        <v/>
      </c>
      <c r="AB112" s="153">
        <f>IFERROR(VLOOKUP($Y112,'設定'!$D$4:$H$13,2,FALSE),"")</f>
        <v/>
      </c>
      <c r="AC112" s="153">
        <f>IFERROR(VLOOKUP($Y112,'設定'!$D$4:$H$13,3,FALSE),"")</f>
        <v/>
      </c>
      <c r="AD112" s="153">
        <f>IFERROR(VLOOKUP($Y112,'設定'!$D$4:$H$13,4,FALSE),"")</f>
        <v/>
      </c>
      <c r="AE112" s="153">
        <f>IFERROR(VLOOKUP($Y112,'設定'!$D$4:$H$13,5,FALSE),"")</f>
        <v/>
      </c>
      <c r="AF112" s="153">
        <f>IF($Z112="","",IFERROR(SUMIFS($Z$7:$Z$206,$F$7:$F$206,$F112,$G$7:$G$206,$G112,$K$7:$K$206,"Y")/COUNTIFS($F$7:$F$206,$F112,$G$7:$G$206,$G112,$K$7:$K$206,"Y",$Z$7:$Z$206,"&gt;-1E+99"),""))</f>
        <v/>
      </c>
      <c r="AG112" s="153">
        <f>IF(OR(NOT(ISNUMBER($AF112)),NOT(ISNUMBER($AB112)),NOT(ISNUMBER($AI112))),"",$AF112+$AB112*$AI112)</f>
        <v/>
      </c>
      <c r="AH112" s="153">
        <f>IF(OR(NOT(ISNUMBER($AF112)),NOT(ISNUMBER($AB112)),NOT(ISNUMBER($AI112))),"",$AF112-$AB112*$AI112)</f>
        <v/>
      </c>
      <c r="AI112" s="153">
        <f>IF($AA112="","",IFERROR(SUMIFS($AA$7:$AA$206,$F$7:$F$206,$F112,$G$7:$G$206,$G112,$K$7:$K$206,"Y")/COUNTIFS($F$7:$F$206,$F112,$G$7:$G$206,$G112,$K$7:$K$206,"Y",$AA$7:$AA$206,"&gt;-1E+99"),""))</f>
        <v/>
      </c>
      <c r="AJ112" s="153">
        <f>IF(OR(NOT(ISNUMBER($AI112)),NOT(ISNUMBER($AD112))),"",$AD112*$AI112)</f>
        <v/>
      </c>
      <c r="AK112" s="153">
        <f>IF(OR(NOT(ISNUMBER($AI112)),NOT(ISNUMBER($AC112))),"",$AC112*$AI112)</f>
        <v/>
      </c>
      <c r="AL112" s="153">
        <f>IF(OR(NOT(ISNUMBER($AI112)),NOT(ISNUMBER($AE112))),"",$AI112/$AE112)</f>
        <v/>
      </c>
      <c r="AM112" s="154">
        <f>IF(OR(NOT(ISNUMBER($V112)),NOT(ISNUMBER($W112)),NOT(ISNUMBER($AL112))),"",($V112-$W112)/(6*$AL112))</f>
        <v/>
      </c>
      <c r="AN112" s="154">
        <f>IF(OR(NOT(ISNUMBER($V112)),NOT(ISNUMBER($W112)),NOT(ISNUMBER($AF112)),NOT(ISNUMBER($AL112))),"",MIN(($V112-$AF112)/(3*$AL112),($AF112-$W112)/(3*$AL112)))</f>
        <v/>
      </c>
      <c r="AO112" s="64">
        <f>IF($Z112="","",IF(OR(NOT(ISNUMBER($AG112)),NOT(ISNUMBER($AH112))),"限界未設定",IF(OR($Z112&gt;$AG112,$Z112&lt;$AH112),"管理外","管理内")))</f>
        <v/>
      </c>
      <c r="AP112" s="64">
        <f>IF($AA112="","",IF(OR(NOT(ISNUMBER($AJ112)),NOT(ISNUMBER($AK112))),"限界未設定",IF(OR($AA112&gt;$AJ112,$AA112&lt;$AK112),"管理外","管理内")))</f>
        <v/>
      </c>
      <c r="AQ112" s="64">
        <f>IF($Z112="","",IF(OR($AO112="限界未設定",$AP112="限界未設定"),"限界未設定",IF(OR($AO112="管理外",$AP112="管理外"),"調査必要",IF(AND(ISNUMBER($AN112),$AN112&lt;1.33),"能力不足","管理内"))))</f>
        <v/>
      </c>
      <c r="AR112" s="24" t="n"/>
      <c r="AS112" s="24" t="n"/>
      <c r="AT112" s="24" t="n"/>
      <c r="AU112" s="24" t="n"/>
      <c r="AV112" s="24" t="n"/>
      <c r="AW112" s="49">
        <f>IF(AND($F112='SPCダッシュボード'!$C$4,$G112='SPCダッシュボード'!$C$5),COUNTIFS($F$7:$F112,'SPCダッシュボード'!$C$4,$G$7:$G112,'SPCダッシュボード'!$C$5),"")</f>
        <v/>
      </c>
    </row>
    <row r="113">
      <c r="A113" s="64">
        <f>IF(B113="","",ROW()-6)</f>
        <v/>
      </c>
      <c r="B113" s="150" t="n"/>
      <c r="C113" s="66" t="n"/>
      <c r="D113" s="66" t="n"/>
      <c r="E113" s="66" t="n"/>
      <c r="F113" s="66" t="n"/>
      <c r="G113" s="66" t="n"/>
      <c r="H113" s="66" t="n"/>
      <c r="I113" s="66" t="n"/>
      <c r="J113" s="66" t="n"/>
      <c r="K113" s="66" t="n"/>
      <c r="L113" s="151" t="n"/>
      <c r="M113" s="151" t="n"/>
      <c r="N113" s="151" t="n"/>
      <c r="O113" s="151" t="n"/>
      <c r="P113" s="151" t="n"/>
      <c r="Q113" s="151" t="n"/>
      <c r="R113" s="151" t="n"/>
      <c r="S113" s="151" t="n"/>
      <c r="T113" s="151" t="n"/>
      <c r="U113" s="151" t="n"/>
      <c r="V113" s="152" t="n"/>
      <c r="W113" s="152" t="n"/>
      <c r="X113" s="152" t="n"/>
      <c r="Y113" s="153">
        <f>IF(COUNT(L113:U113)&gt;=2,COUNT(L113:U113),"")</f>
        <v/>
      </c>
      <c r="Z113" s="153">
        <f>IF($Y113="","",AVERAGE(L113:U113))</f>
        <v/>
      </c>
      <c r="AA113" s="153">
        <f>IF($Y113="","",MAX(L113:U113)-MIN(L113:U113))</f>
        <v/>
      </c>
      <c r="AB113" s="153">
        <f>IFERROR(VLOOKUP($Y113,'設定'!$D$4:$H$13,2,FALSE),"")</f>
        <v/>
      </c>
      <c r="AC113" s="153">
        <f>IFERROR(VLOOKUP($Y113,'設定'!$D$4:$H$13,3,FALSE),"")</f>
        <v/>
      </c>
      <c r="AD113" s="153">
        <f>IFERROR(VLOOKUP($Y113,'設定'!$D$4:$H$13,4,FALSE),"")</f>
        <v/>
      </c>
      <c r="AE113" s="153">
        <f>IFERROR(VLOOKUP($Y113,'設定'!$D$4:$H$13,5,FALSE),"")</f>
        <v/>
      </c>
      <c r="AF113" s="153">
        <f>IF($Z113="","",IFERROR(SUMIFS($Z$7:$Z$206,$F$7:$F$206,$F113,$G$7:$G$206,$G113,$K$7:$K$206,"Y")/COUNTIFS($F$7:$F$206,$F113,$G$7:$G$206,$G113,$K$7:$K$206,"Y",$Z$7:$Z$206,"&gt;-1E+99"),""))</f>
        <v/>
      </c>
      <c r="AG113" s="153">
        <f>IF(OR(NOT(ISNUMBER($AF113)),NOT(ISNUMBER($AB113)),NOT(ISNUMBER($AI113))),"",$AF113+$AB113*$AI113)</f>
        <v/>
      </c>
      <c r="AH113" s="153">
        <f>IF(OR(NOT(ISNUMBER($AF113)),NOT(ISNUMBER($AB113)),NOT(ISNUMBER($AI113))),"",$AF113-$AB113*$AI113)</f>
        <v/>
      </c>
      <c r="AI113" s="153">
        <f>IF($AA113="","",IFERROR(SUMIFS($AA$7:$AA$206,$F$7:$F$206,$F113,$G$7:$G$206,$G113,$K$7:$K$206,"Y")/COUNTIFS($F$7:$F$206,$F113,$G$7:$G$206,$G113,$K$7:$K$206,"Y",$AA$7:$AA$206,"&gt;-1E+99"),""))</f>
        <v/>
      </c>
      <c r="AJ113" s="153">
        <f>IF(OR(NOT(ISNUMBER($AI113)),NOT(ISNUMBER($AD113))),"",$AD113*$AI113)</f>
        <v/>
      </c>
      <c r="AK113" s="153">
        <f>IF(OR(NOT(ISNUMBER($AI113)),NOT(ISNUMBER($AC113))),"",$AC113*$AI113)</f>
        <v/>
      </c>
      <c r="AL113" s="153">
        <f>IF(OR(NOT(ISNUMBER($AI113)),NOT(ISNUMBER($AE113))),"",$AI113/$AE113)</f>
        <v/>
      </c>
      <c r="AM113" s="154">
        <f>IF(OR(NOT(ISNUMBER($V113)),NOT(ISNUMBER($W113)),NOT(ISNUMBER($AL113))),"",($V113-$W113)/(6*$AL113))</f>
        <v/>
      </c>
      <c r="AN113" s="154">
        <f>IF(OR(NOT(ISNUMBER($V113)),NOT(ISNUMBER($W113)),NOT(ISNUMBER($AF113)),NOT(ISNUMBER($AL113))),"",MIN(($V113-$AF113)/(3*$AL113),($AF113-$W113)/(3*$AL113)))</f>
        <v/>
      </c>
      <c r="AO113" s="64">
        <f>IF($Z113="","",IF(OR(NOT(ISNUMBER($AG113)),NOT(ISNUMBER($AH113))),"限界未設定",IF(OR($Z113&gt;$AG113,$Z113&lt;$AH113),"管理外","管理内")))</f>
        <v/>
      </c>
      <c r="AP113" s="64">
        <f>IF($AA113="","",IF(OR(NOT(ISNUMBER($AJ113)),NOT(ISNUMBER($AK113))),"限界未設定",IF(OR($AA113&gt;$AJ113,$AA113&lt;$AK113),"管理外","管理内")))</f>
        <v/>
      </c>
      <c r="AQ113" s="64">
        <f>IF($Z113="","",IF(OR($AO113="限界未設定",$AP113="限界未設定"),"限界未設定",IF(OR($AO113="管理外",$AP113="管理外"),"調査必要",IF(AND(ISNUMBER($AN113),$AN113&lt;1.33),"能力不足","管理内"))))</f>
        <v/>
      </c>
      <c r="AR113" s="24" t="n"/>
      <c r="AS113" s="24" t="n"/>
      <c r="AT113" s="24" t="n"/>
      <c r="AU113" s="24" t="n"/>
      <c r="AV113" s="24" t="n"/>
      <c r="AW113" s="49">
        <f>IF(AND($F113='SPCダッシュボード'!$C$4,$G113='SPCダッシュボード'!$C$5),COUNTIFS($F$7:$F113,'SPCダッシュボード'!$C$4,$G$7:$G113,'SPCダッシュボード'!$C$5),"")</f>
        <v/>
      </c>
    </row>
    <row r="114">
      <c r="A114" s="64">
        <f>IF(B114="","",ROW()-6)</f>
        <v/>
      </c>
      <c r="B114" s="150" t="n"/>
      <c r="C114" s="66" t="n"/>
      <c r="D114" s="66" t="n"/>
      <c r="E114" s="66" t="n"/>
      <c r="F114" s="66" t="n"/>
      <c r="G114" s="66" t="n"/>
      <c r="H114" s="66" t="n"/>
      <c r="I114" s="66" t="n"/>
      <c r="J114" s="66" t="n"/>
      <c r="K114" s="66" t="n"/>
      <c r="L114" s="151" t="n"/>
      <c r="M114" s="151" t="n"/>
      <c r="N114" s="151" t="n"/>
      <c r="O114" s="151" t="n"/>
      <c r="P114" s="151" t="n"/>
      <c r="Q114" s="151" t="n"/>
      <c r="R114" s="151" t="n"/>
      <c r="S114" s="151" t="n"/>
      <c r="T114" s="151" t="n"/>
      <c r="U114" s="151" t="n"/>
      <c r="V114" s="152" t="n"/>
      <c r="W114" s="152" t="n"/>
      <c r="X114" s="152" t="n"/>
      <c r="Y114" s="153">
        <f>IF(COUNT(L114:U114)&gt;=2,COUNT(L114:U114),"")</f>
        <v/>
      </c>
      <c r="Z114" s="153">
        <f>IF($Y114="","",AVERAGE(L114:U114))</f>
        <v/>
      </c>
      <c r="AA114" s="153">
        <f>IF($Y114="","",MAX(L114:U114)-MIN(L114:U114))</f>
        <v/>
      </c>
      <c r="AB114" s="153">
        <f>IFERROR(VLOOKUP($Y114,'設定'!$D$4:$H$13,2,FALSE),"")</f>
        <v/>
      </c>
      <c r="AC114" s="153">
        <f>IFERROR(VLOOKUP($Y114,'設定'!$D$4:$H$13,3,FALSE),"")</f>
        <v/>
      </c>
      <c r="AD114" s="153">
        <f>IFERROR(VLOOKUP($Y114,'設定'!$D$4:$H$13,4,FALSE),"")</f>
        <v/>
      </c>
      <c r="AE114" s="153">
        <f>IFERROR(VLOOKUP($Y114,'設定'!$D$4:$H$13,5,FALSE),"")</f>
        <v/>
      </c>
      <c r="AF114" s="153">
        <f>IF($Z114="","",IFERROR(SUMIFS($Z$7:$Z$206,$F$7:$F$206,$F114,$G$7:$G$206,$G114,$K$7:$K$206,"Y")/COUNTIFS($F$7:$F$206,$F114,$G$7:$G$206,$G114,$K$7:$K$206,"Y",$Z$7:$Z$206,"&gt;-1E+99"),""))</f>
        <v/>
      </c>
      <c r="AG114" s="153">
        <f>IF(OR(NOT(ISNUMBER($AF114)),NOT(ISNUMBER($AB114)),NOT(ISNUMBER($AI114))),"",$AF114+$AB114*$AI114)</f>
        <v/>
      </c>
      <c r="AH114" s="153">
        <f>IF(OR(NOT(ISNUMBER($AF114)),NOT(ISNUMBER($AB114)),NOT(ISNUMBER($AI114))),"",$AF114-$AB114*$AI114)</f>
        <v/>
      </c>
      <c r="AI114" s="153">
        <f>IF($AA114="","",IFERROR(SUMIFS($AA$7:$AA$206,$F$7:$F$206,$F114,$G$7:$G$206,$G114,$K$7:$K$206,"Y")/COUNTIFS($F$7:$F$206,$F114,$G$7:$G$206,$G114,$K$7:$K$206,"Y",$AA$7:$AA$206,"&gt;-1E+99"),""))</f>
        <v/>
      </c>
      <c r="AJ114" s="153">
        <f>IF(OR(NOT(ISNUMBER($AI114)),NOT(ISNUMBER($AD114))),"",$AD114*$AI114)</f>
        <v/>
      </c>
      <c r="AK114" s="153">
        <f>IF(OR(NOT(ISNUMBER($AI114)),NOT(ISNUMBER($AC114))),"",$AC114*$AI114)</f>
        <v/>
      </c>
      <c r="AL114" s="153">
        <f>IF(OR(NOT(ISNUMBER($AI114)),NOT(ISNUMBER($AE114))),"",$AI114/$AE114)</f>
        <v/>
      </c>
      <c r="AM114" s="154">
        <f>IF(OR(NOT(ISNUMBER($V114)),NOT(ISNUMBER($W114)),NOT(ISNUMBER($AL114))),"",($V114-$W114)/(6*$AL114))</f>
        <v/>
      </c>
      <c r="AN114" s="154">
        <f>IF(OR(NOT(ISNUMBER($V114)),NOT(ISNUMBER($W114)),NOT(ISNUMBER($AF114)),NOT(ISNUMBER($AL114))),"",MIN(($V114-$AF114)/(3*$AL114),($AF114-$W114)/(3*$AL114)))</f>
        <v/>
      </c>
      <c r="AO114" s="64">
        <f>IF($Z114="","",IF(OR(NOT(ISNUMBER($AG114)),NOT(ISNUMBER($AH114))),"限界未設定",IF(OR($Z114&gt;$AG114,$Z114&lt;$AH114),"管理外","管理内")))</f>
        <v/>
      </c>
      <c r="AP114" s="64">
        <f>IF($AA114="","",IF(OR(NOT(ISNUMBER($AJ114)),NOT(ISNUMBER($AK114))),"限界未設定",IF(OR($AA114&gt;$AJ114,$AA114&lt;$AK114),"管理外","管理内")))</f>
        <v/>
      </c>
      <c r="AQ114" s="64">
        <f>IF($Z114="","",IF(OR($AO114="限界未設定",$AP114="限界未設定"),"限界未設定",IF(OR($AO114="管理外",$AP114="管理外"),"調査必要",IF(AND(ISNUMBER($AN114),$AN114&lt;1.33),"能力不足","管理内"))))</f>
        <v/>
      </c>
      <c r="AR114" s="24" t="n"/>
      <c r="AS114" s="24" t="n"/>
      <c r="AT114" s="24" t="n"/>
      <c r="AU114" s="24" t="n"/>
      <c r="AV114" s="24" t="n"/>
      <c r="AW114" s="49">
        <f>IF(AND($F114='SPCダッシュボード'!$C$4,$G114='SPCダッシュボード'!$C$5),COUNTIFS($F$7:$F114,'SPCダッシュボード'!$C$4,$G$7:$G114,'SPCダッシュボード'!$C$5),"")</f>
        <v/>
      </c>
    </row>
    <row r="115">
      <c r="A115" s="64">
        <f>IF(B115="","",ROW()-6)</f>
        <v/>
      </c>
      <c r="B115" s="150" t="n"/>
      <c r="C115" s="66" t="n"/>
      <c r="D115" s="66" t="n"/>
      <c r="E115" s="66" t="n"/>
      <c r="F115" s="66" t="n"/>
      <c r="G115" s="66" t="n"/>
      <c r="H115" s="66" t="n"/>
      <c r="I115" s="66" t="n"/>
      <c r="J115" s="66" t="n"/>
      <c r="K115" s="66" t="n"/>
      <c r="L115" s="151" t="n"/>
      <c r="M115" s="151" t="n"/>
      <c r="N115" s="151" t="n"/>
      <c r="O115" s="151" t="n"/>
      <c r="P115" s="151" t="n"/>
      <c r="Q115" s="151" t="n"/>
      <c r="R115" s="151" t="n"/>
      <c r="S115" s="151" t="n"/>
      <c r="T115" s="151" t="n"/>
      <c r="U115" s="151" t="n"/>
      <c r="V115" s="152" t="n"/>
      <c r="W115" s="152" t="n"/>
      <c r="X115" s="152" t="n"/>
      <c r="Y115" s="153">
        <f>IF(COUNT(L115:U115)&gt;=2,COUNT(L115:U115),"")</f>
        <v/>
      </c>
      <c r="Z115" s="153">
        <f>IF($Y115="","",AVERAGE(L115:U115))</f>
        <v/>
      </c>
      <c r="AA115" s="153">
        <f>IF($Y115="","",MAX(L115:U115)-MIN(L115:U115))</f>
        <v/>
      </c>
      <c r="AB115" s="153">
        <f>IFERROR(VLOOKUP($Y115,'設定'!$D$4:$H$13,2,FALSE),"")</f>
        <v/>
      </c>
      <c r="AC115" s="153">
        <f>IFERROR(VLOOKUP($Y115,'設定'!$D$4:$H$13,3,FALSE),"")</f>
        <v/>
      </c>
      <c r="AD115" s="153">
        <f>IFERROR(VLOOKUP($Y115,'設定'!$D$4:$H$13,4,FALSE),"")</f>
        <v/>
      </c>
      <c r="AE115" s="153">
        <f>IFERROR(VLOOKUP($Y115,'設定'!$D$4:$H$13,5,FALSE),"")</f>
        <v/>
      </c>
      <c r="AF115" s="153">
        <f>IF($Z115="","",IFERROR(SUMIFS($Z$7:$Z$206,$F$7:$F$206,$F115,$G$7:$G$206,$G115,$K$7:$K$206,"Y")/COUNTIFS($F$7:$F$206,$F115,$G$7:$G$206,$G115,$K$7:$K$206,"Y",$Z$7:$Z$206,"&gt;-1E+99"),""))</f>
        <v/>
      </c>
      <c r="AG115" s="153">
        <f>IF(OR(NOT(ISNUMBER($AF115)),NOT(ISNUMBER($AB115)),NOT(ISNUMBER($AI115))),"",$AF115+$AB115*$AI115)</f>
        <v/>
      </c>
      <c r="AH115" s="153">
        <f>IF(OR(NOT(ISNUMBER($AF115)),NOT(ISNUMBER($AB115)),NOT(ISNUMBER($AI115))),"",$AF115-$AB115*$AI115)</f>
        <v/>
      </c>
      <c r="AI115" s="153">
        <f>IF($AA115="","",IFERROR(SUMIFS($AA$7:$AA$206,$F$7:$F$206,$F115,$G$7:$G$206,$G115,$K$7:$K$206,"Y")/COUNTIFS($F$7:$F$206,$F115,$G$7:$G$206,$G115,$K$7:$K$206,"Y",$AA$7:$AA$206,"&gt;-1E+99"),""))</f>
        <v/>
      </c>
      <c r="AJ115" s="153">
        <f>IF(OR(NOT(ISNUMBER($AI115)),NOT(ISNUMBER($AD115))),"",$AD115*$AI115)</f>
        <v/>
      </c>
      <c r="AK115" s="153">
        <f>IF(OR(NOT(ISNUMBER($AI115)),NOT(ISNUMBER($AC115))),"",$AC115*$AI115)</f>
        <v/>
      </c>
      <c r="AL115" s="153">
        <f>IF(OR(NOT(ISNUMBER($AI115)),NOT(ISNUMBER($AE115))),"",$AI115/$AE115)</f>
        <v/>
      </c>
      <c r="AM115" s="154">
        <f>IF(OR(NOT(ISNUMBER($V115)),NOT(ISNUMBER($W115)),NOT(ISNUMBER($AL115))),"",($V115-$W115)/(6*$AL115))</f>
        <v/>
      </c>
      <c r="AN115" s="154">
        <f>IF(OR(NOT(ISNUMBER($V115)),NOT(ISNUMBER($W115)),NOT(ISNUMBER($AF115)),NOT(ISNUMBER($AL115))),"",MIN(($V115-$AF115)/(3*$AL115),($AF115-$W115)/(3*$AL115)))</f>
        <v/>
      </c>
      <c r="AO115" s="64">
        <f>IF($Z115="","",IF(OR(NOT(ISNUMBER($AG115)),NOT(ISNUMBER($AH115))),"限界未設定",IF(OR($Z115&gt;$AG115,$Z115&lt;$AH115),"管理外","管理内")))</f>
        <v/>
      </c>
      <c r="AP115" s="64">
        <f>IF($AA115="","",IF(OR(NOT(ISNUMBER($AJ115)),NOT(ISNUMBER($AK115))),"限界未設定",IF(OR($AA115&gt;$AJ115,$AA115&lt;$AK115),"管理外","管理内")))</f>
        <v/>
      </c>
      <c r="AQ115" s="64">
        <f>IF($Z115="","",IF(OR($AO115="限界未設定",$AP115="限界未設定"),"限界未設定",IF(OR($AO115="管理外",$AP115="管理外"),"調査必要",IF(AND(ISNUMBER($AN115),$AN115&lt;1.33),"能力不足","管理内"))))</f>
        <v/>
      </c>
      <c r="AR115" s="24" t="n"/>
      <c r="AS115" s="24" t="n"/>
      <c r="AT115" s="24" t="n"/>
      <c r="AU115" s="24" t="n"/>
      <c r="AV115" s="24" t="n"/>
      <c r="AW115" s="49">
        <f>IF(AND($F115='SPCダッシュボード'!$C$4,$G115='SPCダッシュボード'!$C$5),COUNTIFS($F$7:$F115,'SPCダッシュボード'!$C$4,$G$7:$G115,'SPCダッシュボード'!$C$5),"")</f>
        <v/>
      </c>
    </row>
    <row r="116">
      <c r="A116" s="64">
        <f>IF(B116="","",ROW()-6)</f>
        <v/>
      </c>
      <c r="B116" s="150" t="n"/>
      <c r="C116" s="66" t="n"/>
      <c r="D116" s="66" t="n"/>
      <c r="E116" s="66" t="n"/>
      <c r="F116" s="66" t="n"/>
      <c r="G116" s="66" t="n"/>
      <c r="H116" s="66" t="n"/>
      <c r="I116" s="66" t="n"/>
      <c r="J116" s="66" t="n"/>
      <c r="K116" s="66" t="n"/>
      <c r="L116" s="151" t="n"/>
      <c r="M116" s="151" t="n"/>
      <c r="N116" s="151" t="n"/>
      <c r="O116" s="151" t="n"/>
      <c r="P116" s="151" t="n"/>
      <c r="Q116" s="151" t="n"/>
      <c r="R116" s="151" t="n"/>
      <c r="S116" s="151" t="n"/>
      <c r="T116" s="151" t="n"/>
      <c r="U116" s="151" t="n"/>
      <c r="V116" s="152" t="n"/>
      <c r="W116" s="152" t="n"/>
      <c r="X116" s="152" t="n"/>
      <c r="Y116" s="153">
        <f>IF(COUNT(L116:U116)&gt;=2,COUNT(L116:U116),"")</f>
        <v/>
      </c>
      <c r="Z116" s="153">
        <f>IF($Y116="","",AVERAGE(L116:U116))</f>
        <v/>
      </c>
      <c r="AA116" s="153">
        <f>IF($Y116="","",MAX(L116:U116)-MIN(L116:U116))</f>
        <v/>
      </c>
      <c r="AB116" s="153">
        <f>IFERROR(VLOOKUP($Y116,'設定'!$D$4:$H$13,2,FALSE),"")</f>
        <v/>
      </c>
      <c r="AC116" s="153">
        <f>IFERROR(VLOOKUP($Y116,'設定'!$D$4:$H$13,3,FALSE),"")</f>
        <v/>
      </c>
      <c r="AD116" s="153">
        <f>IFERROR(VLOOKUP($Y116,'設定'!$D$4:$H$13,4,FALSE),"")</f>
        <v/>
      </c>
      <c r="AE116" s="153">
        <f>IFERROR(VLOOKUP($Y116,'設定'!$D$4:$H$13,5,FALSE),"")</f>
        <v/>
      </c>
      <c r="AF116" s="153">
        <f>IF($Z116="","",IFERROR(SUMIFS($Z$7:$Z$206,$F$7:$F$206,$F116,$G$7:$G$206,$G116,$K$7:$K$206,"Y")/COUNTIFS($F$7:$F$206,$F116,$G$7:$G$206,$G116,$K$7:$K$206,"Y",$Z$7:$Z$206,"&gt;-1E+99"),""))</f>
        <v/>
      </c>
      <c r="AG116" s="153">
        <f>IF(OR(NOT(ISNUMBER($AF116)),NOT(ISNUMBER($AB116)),NOT(ISNUMBER($AI116))),"",$AF116+$AB116*$AI116)</f>
        <v/>
      </c>
      <c r="AH116" s="153">
        <f>IF(OR(NOT(ISNUMBER($AF116)),NOT(ISNUMBER($AB116)),NOT(ISNUMBER($AI116))),"",$AF116-$AB116*$AI116)</f>
        <v/>
      </c>
      <c r="AI116" s="153">
        <f>IF($AA116="","",IFERROR(SUMIFS($AA$7:$AA$206,$F$7:$F$206,$F116,$G$7:$G$206,$G116,$K$7:$K$206,"Y")/COUNTIFS($F$7:$F$206,$F116,$G$7:$G$206,$G116,$K$7:$K$206,"Y",$AA$7:$AA$206,"&gt;-1E+99"),""))</f>
        <v/>
      </c>
      <c r="AJ116" s="153">
        <f>IF(OR(NOT(ISNUMBER($AI116)),NOT(ISNUMBER($AD116))),"",$AD116*$AI116)</f>
        <v/>
      </c>
      <c r="AK116" s="153">
        <f>IF(OR(NOT(ISNUMBER($AI116)),NOT(ISNUMBER($AC116))),"",$AC116*$AI116)</f>
        <v/>
      </c>
      <c r="AL116" s="153">
        <f>IF(OR(NOT(ISNUMBER($AI116)),NOT(ISNUMBER($AE116))),"",$AI116/$AE116)</f>
        <v/>
      </c>
      <c r="AM116" s="154">
        <f>IF(OR(NOT(ISNUMBER($V116)),NOT(ISNUMBER($W116)),NOT(ISNUMBER($AL116))),"",($V116-$W116)/(6*$AL116))</f>
        <v/>
      </c>
      <c r="AN116" s="154">
        <f>IF(OR(NOT(ISNUMBER($V116)),NOT(ISNUMBER($W116)),NOT(ISNUMBER($AF116)),NOT(ISNUMBER($AL116))),"",MIN(($V116-$AF116)/(3*$AL116),($AF116-$W116)/(3*$AL116)))</f>
        <v/>
      </c>
      <c r="AO116" s="64">
        <f>IF($Z116="","",IF(OR(NOT(ISNUMBER($AG116)),NOT(ISNUMBER($AH116))),"限界未設定",IF(OR($Z116&gt;$AG116,$Z116&lt;$AH116),"管理外","管理内")))</f>
        <v/>
      </c>
      <c r="AP116" s="64">
        <f>IF($AA116="","",IF(OR(NOT(ISNUMBER($AJ116)),NOT(ISNUMBER($AK116))),"限界未設定",IF(OR($AA116&gt;$AJ116,$AA116&lt;$AK116),"管理外","管理内")))</f>
        <v/>
      </c>
      <c r="AQ116" s="64">
        <f>IF($Z116="","",IF(OR($AO116="限界未設定",$AP116="限界未設定"),"限界未設定",IF(OR($AO116="管理外",$AP116="管理外"),"調査必要",IF(AND(ISNUMBER($AN116),$AN116&lt;1.33),"能力不足","管理内"))))</f>
        <v/>
      </c>
      <c r="AR116" s="24" t="n"/>
      <c r="AS116" s="24" t="n"/>
      <c r="AT116" s="24" t="n"/>
      <c r="AU116" s="24" t="n"/>
      <c r="AV116" s="24" t="n"/>
      <c r="AW116" s="49">
        <f>IF(AND($F116='SPCダッシュボード'!$C$4,$G116='SPCダッシュボード'!$C$5),COUNTIFS($F$7:$F116,'SPCダッシュボード'!$C$4,$G$7:$G116,'SPCダッシュボード'!$C$5),"")</f>
        <v/>
      </c>
    </row>
    <row r="117">
      <c r="A117" s="64">
        <f>IF(B117="","",ROW()-6)</f>
        <v/>
      </c>
      <c r="B117" s="150" t="n"/>
      <c r="C117" s="66" t="n"/>
      <c r="D117" s="66" t="n"/>
      <c r="E117" s="66" t="n"/>
      <c r="F117" s="66" t="n"/>
      <c r="G117" s="66" t="n"/>
      <c r="H117" s="66" t="n"/>
      <c r="I117" s="66" t="n"/>
      <c r="J117" s="66" t="n"/>
      <c r="K117" s="66" t="n"/>
      <c r="L117" s="151" t="n"/>
      <c r="M117" s="151" t="n"/>
      <c r="N117" s="151" t="n"/>
      <c r="O117" s="151" t="n"/>
      <c r="P117" s="151" t="n"/>
      <c r="Q117" s="151" t="n"/>
      <c r="R117" s="151" t="n"/>
      <c r="S117" s="151" t="n"/>
      <c r="T117" s="151" t="n"/>
      <c r="U117" s="151" t="n"/>
      <c r="V117" s="152" t="n"/>
      <c r="W117" s="152" t="n"/>
      <c r="X117" s="152" t="n"/>
      <c r="Y117" s="153">
        <f>IF(COUNT(L117:U117)&gt;=2,COUNT(L117:U117),"")</f>
        <v/>
      </c>
      <c r="Z117" s="153">
        <f>IF($Y117="","",AVERAGE(L117:U117))</f>
        <v/>
      </c>
      <c r="AA117" s="153">
        <f>IF($Y117="","",MAX(L117:U117)-MIN(L117:U117))</f>
        <v/>
      </c>
      <c r="AB117" s="153">
        <f>IFERROR(VLOOKUP($Y117,'設定'!$D$4:$H$13,2,FALSE),"")</f>
        <v/>
      </c>
      <c r="AC117" s="153">
        <f>IFERROR(VLOOKUP($Y117,'設定'!$D$4:$H$13,3,FALSE),"")</f>
        <v/>
      </c>
      <c r="AD117" s="153">
        <f>IFERROR(VLOOKUP($Y117,'設定'!$D$4:$H$13,4,FALSE),"")</f>
        <v/>
      </c>
      <c r="AE117" s="153">
        <f>IFERROR(VLOOKUP($Y117,'設定'!$D$4:$H$13,5,FALSE),"")</f>
        <v/>
      </c>
      <c r="AF117" s="153">
        <f>IF($Z117="","",IFERROR(SUMIFS($Z$7:$Z$206,$F$7:$F$206,$F117,$G$7:$G$206,$G117,$K$7:$K$206,"Y")/COUNTIFS($F$7:$F$206,$F117,$G$7:$G$206,$G117,$K$7:$K$206,"Y",$Z$7:$Z$206,"&gt;-1E+99"),""))</f>
        <v/>
      </c>
      <c r="AG117" s="153">
        <f>IF(OR(NOT(ISNUMBER($AF117)),NOT(ISNUMBER($AB117)),NOT(ISNUMBER($AI117))),"",$AF117+$AB117*$AI117)</f>
        <v/>
      </c>
      <c r="AH117" s="153">
        <f>IF(OR(NOT(ISNUMBER($AF117)),NOT(ISNUMBER($AB117)),NOT(ISNUMBER($AI117))),"",$AF117-$AB117*$AI117)</f>
        <v/>
      </c>
      <c r="AI117" s="153">
        <f>IF($AA117="","",IFERROR(SUMIFS($AA$7:$AA$206,$F$7:$F$206,$F117,$G$7:$G$206,$G117,$K$7:$K$206,"Y")/COUNTIFS($F$7:$F$206,$F117,$G$7:$G$206,$G117,$K$7:$K$206,"Y",$AA$7:$AA$206,"&gt;-1E+99"),""))</f>
        <v/>
      </c>
      <c r="AJ117" s="153">
        <f>IF(OR(NOT(ISNUMBER($AI117)),NOT(ISNUMBER($AD117))),"",$AD117*$AI117)</f>
        <v/>
      </c>
      <c r="AK117" s="153">
        <f>IF(OR(NOT(ISNUMBER($AI117)),NOT(ISNUMBER($AC117))),"",$AC117*$AI117)</f>
        <v/>
      </c>
      <c r="AL117" s="153">
        <f>IF(OR(NOT(ISNUMBER($AI117)),NOT(ISNUMBER($AE117))),"",$AI117/$AE117)</f>
        <v/>
      </c>
      <c r="AM117" s="154">
        <f>IF(OR(NOT(ISNUMBER($V117)),NOT(ISNUMBER($W117)),NOT(ISNUMBER($AL117))),"",($V117-$W117)/(6*$AL117))</f>
        <v/>
      </c>
      <c r="AN117" s="154">
        <f>IF(OR(NOT(ISNUMBER($V117)),NOT(ISNUMBER($W117)),NOT(ISNUMBER($AF117)),NOT(ISNUMBER($AL117))),"",MIN(($V117-$AF117)/(3*$AL117),($AF117-$W117)/(3*$AL117)))</f>
        <v/>
      </c>
      <c r="AO117" s="64">
        <f>IF($Z117="","",IF(OR(NOT(ISNUMBER($AG117)),NOT(ISNUMBER($AH117))),"限界未設定",IF(OR($Z117&gt;$AG117,$Z117&lt;$AH117),"管理外","管理内")))</f>
        <v/>
      </c>
      <c r="AP117" s="64">
        <f>IF($AA117="","",IF(OR(NOT(ISNUMBER($AJ117)),NOT(ISNUMBER($AK117))),"限界未設定",IF(OR($AA117&gt;$AJ117,$AA117&lt;$AK117),"管理外","管理内")))</f>
        <v/>
      </c>
      <c r="AQ117" s="64">
        <f>IF($Z117="","",IF(OR($AO117="限界未設定",$AP117="限界未設定"),"限界未設定",IF(OR($AO117="管理外",$AP117="管理外"),"調査必要",IF(AND(ISNUMBER($AN117),$AN117&lt;1.33),"能力不足","管理内"))))</f>
        <v/>
      </c>
      <c r="AR117" s="24" t="n"/>
      <c r="AS117" s="24" t="n"/>
      <c r="AT117" s="24" t="n"/>
      <c r="AU117" s="24" t="n"/>
      <c r="AV117" s="24" t="n"/>
      <c r="AW117" s="49">
        <f>IF(AND($F117='SPCダッシュボード'!$C$4,$G117='SPCダッシュボード'!$C$5),COUNTIFS($F$7:$F117,'SPCダッシュボード'!$C$4,$G$7:$G117,'SPCダッシュボード'!$C$5),"")</f>
        <v/>
      </c>
    </row>
    <row r="118">
      <c r="A118" s="64">
        <f>IF(B118="","",ROW()-6)</f>
        <v/>
      </c>
      <c r="B118" s="150" t="n"/>
      <c r="C118" s="66" t="n"/>
      <c r="D118" s="66" t="n"/>
      <c r="E118" s="66" t="n"/>
      <c r="F118" s="66" t="n"/>
      <c r="G118" s="66" t="n"/>
      <c r="H118" s="66" t="n"/>
      <c r="I118" s="66" t="n"/>
      <c r="J118" s="66" t="n"/>
      <c r="K118" s="66" t="n"/>
      <c r="L118" s="151" t="n"/>
      <c r="M118" s="151" t="n"/>
      <c r="N118" s="151" t="n"/>
      <c r="O118" s="151" t="n"/>
      <c r="P118" s="151" t="n"/>
      <c r="Q118" s="151" t="n"/>
      <c r="R118" s="151" t="n"/>
      <c r="S118" s="151" t="n"/>
      <c r="T118" s="151" t="n"/>
      <c r="U118" s="151" t="n"/>
      <c r="V118" s="152" t="n"/>
      <c r="W118" s="152" t="n"/>
      <c r="X118" s="152" t="n"/>
      <c r="Y118" s="153">
        <f>IF(COUNT(L118:U118)&gt;=2,COUNT(L118:U118),"")</f>
        <v/>
      </c>
      <c r="Z118" s="153">
        <f>IF($Y118="","",AVERAGE(L118:U118))</f>
        <v/>
      </c>
      <c r="AA118" s="153">
        <f>IF($Y118="","",MAX(L118:U118)-MIN(L118:U118))</f>
        <v/>
      </c>
      <c r="AB118" s="153">
        <f>IFERROR(VLOOKUP($Y118,'設定'!$D$4:$H$13,2,FALSE),"")</f>
        <v/>
      </c>
      <c r="AC118" s="153">
        <f>IFERROR(VLOOKUP($Y118,'設定'!$D$4:$H$13,3,FALSE),"")</f>
        <v/>
      </c>
      <c r="AD118" s="153">
        <f>IFERROR(VLOOKUP($Y118,'設定'!$D$4:$H$13,4,FALSE),"")</f>
        <v/>
      </c>
      <c r="AE118" s="153">
        <f>IFERROR(VLOOKUP($Y118,'設定'!$D$4:$H$13,5,FALSE),"")</f>
        <v/>
      </c>
      <c r="AF118" s="153">
        <f>IF($Z118="","",IFERROR(SUMIFS($Z$7:$Z$206,$F$7:$F$206,$F118,$G$7:$G$206,$G118,$K$7:$K$206,"Y")/COUNTIFS($F$7:$F$206,$F118,$G$7:$G$206,$G118,$K$7:$K$206,"Y",$Z$7:$Z$206,"&gt;-1E+99"),""))</f>
        <v/>
      </c>
      <c r="AG118" s="153">
        <f>IF(OR(NOT(ISNUMBER($AF118)),NOT(ISNUMBER($AB118)),NOT(ISNUMBER($AI118))),"",$AF118+$AB118*$AI118)</f>
        <v/>
      </c>
      <c r="AH118" s="153">
        <f>IF(OR(NOT(ISNUMBER($AF118)),NOT(ISNUMBER($AB118)),NOT(ISNUMBER($AI118))),"",$AF118-$AB118*$AI118)</f>
        <v/>
      </c>
      <c r="AI118" s="153">
        <f>IF($AA118="","",IFERROR(SUMIFS($AA$7:$AA$206,$F$7:$F$206,$F118,$G$7:$G$206,$G118,$K$7:$K$206,"Y")/COUNTIFS($F$7:$F$206,$F118,$G$7:$G$206,$G118,$K$7:$K$206,"Y",$AA$7:$AA$206,"&gt;-1E+99"),""))</f>
        <v/>
      </c>
      <c r="AJ118" s="153">
        <f>IF(OR(NOT(ISNUMBER($AI118)),NOT(ISNUMBER($AD118))),"",$AD118*$AI118)</f>
        <v/>
      </c>
      <c r="AK118" s="153">
        <f>IF(OR(NOT(ISNUMBER($AI118)),NOT(ISNUMBER($AC118))),"",$AC118*$AI118)</f>
        <v/>
      </c>
      <c r="AL118" s="153">
        <f>IF(OR(NOT(ISNUMBER($AI118)),NOT(ISNUMBER($AE118))),"",$AI118/$AE118)</f>
        <v/>
      </c>
      <c r="AM118" s="154">
        <f>IF(OR(NOT(ISNUMBER($V118)),NOT(ISNUMBER($W118)),NOT(ISNUMBER($AL118))),"",($V118-$W118)/(6*$AL118))</f>
        <v/>
      </c>
      <c r="AN118" s="154">
        <f>IF(OR(NOT(ISNUMBER($V118)),NOT(ISNUMBER($W118)),NOT(ISNUMBER($AF118)),NOT(ISNUMBER($AL118))),"",MIN(($V118-$AF118)/(3*$AL118),($AF118-$W118)/(3*$AL118)))</f>
        <v/>
      </c>
      <c r="AO118" s="64">
        <f>IF($Z118="","",IF(OR(NOT(ISNUMBER($AG118)),NOT(ISNUMBER($AH118))),"限界未設定",IF(OR($Z118&gt;$AG118,$Z118&lt;$AH118),"管理外","管理内")))</f>
        <v/>
      </c>
      <c r="AP118" s="64">
        <f>IF($AA118="","",IF(OR(NOT(ISNUMBER($AJ118)),NOT(ISNUMBER($AK118))),"限界未設定",IF(OR($AA118&gt;$AJ118,$AA118&lt;$AK118),"管理外","管理内")))</f>
        <v/>
      </c>
      <c r="AQ118" s="64">
        <f>IF($Z118="","",IF(OR($AO118="限界未設定",$AP118="限界未設定"),"限界未設定",IF(OR($AO118="管理外",$AP118="管理外"),"調査必要",IF(AND(ISNUMBER($AN118),$AN118&lt;1.33),"能力不足","管理内"))))</f>
        <v/>
      </c>
      <c r="AR118" s="24" t="n"/>
      <c r="AS118" s="24" t="n"/>
      <c r="AT118" s="24" t="n"/>
      <c r="AU118" s="24" t="n"/>
      <c r="AV118" s="24" t="n"/>
      <c r="AW118" s="49">
        <f>IF(AND($F118='SPCダッシュボード'!$C$4,$G118='SPCダッシュボード'!$C$5),COUNTIFS($F$7:$F118,'SPCダッシュボード'!$C$4,$G$7:$G118,'SPCダッシュボード'!$C$5),"")</f>
        <v/>
      </c>
    </row>
    <row r="119">
      <c r="A119" s="64">
        <f>IF(B119="","",ROW()-6)</f>
        <v/>
      </c>
      <c r="B119" s="150" t="n"/>
      <c r="C119" s="66" t="n"/>
      <c r="D119" s="66" t="n"/>
      <c r="E119" s="66" t="n"/>
      <c r="F119" s="66" t="n"/>
      <c r="G119" s="66" t="n"/>
      <c r="H119" s="66" t="n"/>
      <c r="I119" s="66" t="n"/>
      <c r="J119" s="66" t="n"/>
      <c r="K119" s="66" t="n"/>
      <c r="L119" s="151" t="n"/>
      <c r="M119" s="151" t="n"/>
      <c r="N119" s="151" t="n"/>
      <c r="O119" s="151" t="n"/>
      <c r="P119" s="151" t="n"/>
      <c r="Q119" s="151" t="n"/>
      <c r="R119" s="151" t="n"/>
      <c r="S119" s="151" t="n"/>
      <c r="T119" s="151" t="n"/>
      <c r="U119" s="151" t="n"/>
      <c r="V119" s="152" t="n"/>
      <c r="W119" s="152" t="n"/>
      <c r="X119" s="152" t="n"/>
      <c r="Y119" s="153">
        <f>IF(COUNT(L119:U119)&gt;=2,COUNT(L119:U119),"")</f>
        <v/>
      </c>
      <c r="Z119" s="153">
        <f>IF($Y119="","",AVERAGE(L119:U119))</f>
        <v/>
      </c>
      <c r="AA119" s="153">
        <f>IF($Y119="","",MAX(L119:U119)-MIN(L119:U119))</f>
        <v/>
      </c>
      <c r="AB119" s="153">
        <f>IFERROR(VLOOKUP($Y119,'設定'!$D$4:$H$13,2,FALSE),"")</f>
        <v/>
      </c>
      <c r="AC119" s="153">
        <f>IFERROR(VLOOKUP($Y119,'設定'!$D$4:$H$13,3,FALSE),"")</f>
        <v/>
      </c>
      <c r="AD119" s="153">
        <f>IFERROR(VLOOKUP($Y119,'設定'!$D$4:$H$13,4,FALSE),"")</f>
        <v/>
      </c>
      <c r="AE119" s="153">
        <f>IFERROR(VLOOKUP($Y119,'設定'!$D$4:$H$13,5,FALSE),"")</f>
        <v/>
      </c>
      <c r="AF119" s="153">
        <f>IF($Z119="","",IFERROR(SUMIFS($Z$7:$Z$206,$F$7:$F$206,$F119,$G$7:$G$206,$G119,$K$7:$K$206,"Y")/COUNTIFS($F$7:$F$206,$F119,$G$7:$G$206,$G119,$K$7:$K$206,"Y",$Z$7:$Z$206,"&gt;-1E+99"),""))</f>
        <v/>
      </c>
      <c r="AG119" s="153">
        <f>IF(OR(NOT(ISNUMBER($AF119)),NOT(ISNUMBER($AB119)),NOT(ISNUMBER($AI119))),"",$AF119+$AB119*$AI119)</f>
        <v/>
      </c>
      <c r="AH119" s="153">
        <f>IF(OR(NOT(ISNUMBER($AF119)),NOT(ISNUMBER($AB119)),NOT(ISNUMBER($AI119))),"",$AF119-$AB119*$AI119)</f>
        <v/>
      </c>
      <c r="AI119" s="153">
        <f>IF($AA119="","",IFERROR(SUMIFS($AA$7:$AA$206,$F$7:$F$206,$F119,$G$7:$G$206,$G119,$K$7:$K$206,"Y")/COUNTIFS($F$7:$F$206,$F119,$G$7:$G$206,$G119,$K$7:$K$206,"Y",$AA$7:$AA$206,"&gt;-1E+99"),""))</f>
        <v/>
      </c>
      <c r="AJ119" s="153">
        <f>IF(OR(NOT(ISNUMBER($AI119)),NOT(ISNUMBER($AD119))),"",$AD119*$AI119)</f>
        <v/>
      </c>
      <c r="AK119" s="153">
        <f>IF(OR(NOT(ISNUMBER($AI119)),NOT(ISNUMBER($AC119))),"",$AC119*$AI119)</f>
        <v/>
      </c>
      <c r="AL119" s="153">
        <f>IF(OR(NOT(ISNUMBER($AI119)),NOT(ISNUMBER($AE119))),"",$AI119/$AE119)</f>
        <v/>
      </c>
      <c r="AM119" s="154">
        <f>IF(OR(NOT(ISNUMBER($V119)),NOT(ISNUMBER($W119)),NOT(ISNUMBER($AL119))),"",($V119-$W119)/(6*$AL119))</f>
        <v/>
      </c>
      <c r="AN119" s="154">
        <f>IF(OR(NOT(ISNUMBER($V119)),NOT(ISNUMBER($W119)),NOT(ISNUMBER($AF119)),NOT(ISNUMBER($AL119))),"",MIN(($V119-$AF119)/(3*$AL119),($AF119-$W119)/(3*$AL119)))</f>
        <v/>
      </c>
      <c r="AO119" s="64">
        <f>IF($Z119="","",IF(OR(NOT(ISNUMBER($AG119)),NOT(ISNUMBER($AH119))),"限界未設定",IF(OR($Z119&gt;$AG119,$Z119&lt;$AH119),"管理外","管理内")))</f>
        <v/>
      </c>
      <c r="AP119" s="64">
        <f>IF($AA119="","",IF(OR(NOT(ISNUMBER($AJ119)),NOT(ISNUMBER($AK119))),"限界未設定",IF(OR($AA119&gt;$AJ119,$AA119&lt;$AK119),"管理外","管理内")))</f>
        <v/>
      </c>
      <c r="AQ119" s="64">
        <f>IF($Z119="","",IF(OR($AO119="限界未設定",$AP119="限界未設定"),"限界未設定",IF(OR($AO119="管理外",$AP119="管理外"),"調査必要",IF(AND(ISNUMBER($AN119),$AN119&lt;1.33),"能力不足","管理内"))))</f>
        <v/>
      </c>
      <c r="AR119" s="24" t="n"/>
      <c r="AS119" s="24" t="n"/>
      <c r="AT119" s="24" t="n"/>
      <c r="AU119" s="24" t="n"/>
      <c r="AV119" s="24" t="n"/>
      <c r="AW119" s="49">
        <f>IF(AND($F119='SPCダッシュボード'!$C$4,$G119='SPCダッシュボード'!$C$5),COUNTIFS($F$7:$F119,'SPCダッシュボード'!$C$4,$G$7:$G119,'SPCダッシュボード'!$C$5),"")</f>
        <v/>
      </c>
    </row>
    <row r="120">
      <c r="A120" s="64">
        <f>IF(B120="","",ROW()-6)</f>
        <v/>
      </c>
      <c r="B120" s="150" t="n"/>
      <c r="C120" s="66" t="n"/>
      <c r="D120" s="66" t="n"/>
      <c r="E120" s="66" t="n"/>
      <c r="F120" s="66" t="n"/>
      <c r="G120" s="66" t="n"/>
      <c r="H120" s="66" t="n"/>
      <c r="I120" s="66" t="n"/>
      <c r="J120" s="66" t="n"/>
      <c r="K120" s="66" t="n"/>
      <c r="L120" s="151" t="n"/>
      <c r="M120" s="151" t="n"/>
      <c r="N120" s="151" t="n"/>
      <c r="O120" s="151" t="n"/>
      <c r="P120" s="151" t="n"/>
      <c r="Q120" s="151" t="n"/>
      <c r="R120" s="151" t="n"/>
      <c r="S120" s="151" t="n"/>
      <c r="T120" s="151" t="n"/>
      <c r="U120" s="151" t="n"/>
      <c r="V120" s="152" t="n"/>
      <c r="W120" s="152" t="n"/>
      <c r="X120" s="152" t="n"/>
      <c r="Y120" s="153">
        <f>IF(COUNT(L120:U120)&gt;=2,COUNT(L120:U120),"")</f>
        <v/>
      </c>
      <c r="Z120" s="153">
        <f>IF($Y120="","",AVERAGE(L120:U120))</f>
        <v/>
      </c>
      <c r="AA120" s="153">
        <f>IF($Y120="","",MAX(L120:U120)-MIN(L120:U120))</f>
        <v/>
      </c>
      <c r="AB120" s="153">
        <f>IFERROR(VLOOKUP($Y120,'設定'!$D$4:$H$13,2,FALSE),"")</f>
        <v/>
      </c>
      <c r="AC120" s="153">
        <f>IFERROR(VLOOKUP($Y120,'設定'!$D$4:$H$13,3,FALSE),"")</f>
        <v/>
      </c>
      <c r="AD120" s="153">
        <f>IFERROR(VLOOKUP($Y120,'設定'!$D$4:$H$13,4,FALSE),"")</f>
        <v/>
      </c>
      <c r="AE120" s="153">
        <f>IFERROR(VLOOKUP($Y120,'設定'!$D$4:$H$13,5,FALSE),"")</f>
        <v/>
      </c>
      <c r="AF120" s="153">
        <f>IF($Z120="","",IFERROR(SUMIFS($Z$7:$Z$206,$F$7:$F$206,$F120,$G$7:$G$206,$G120,$K$7:$K$206,"Y")/COUNTIFS($F$7:$F$206,$F120,$G$7:$G$206,$G120,$K$7:$K$206,"Y",$Z$7:$Z$206,"&gt;-1E+99"),""))</f>
        <v/>
      </c>
      <c r="AG120" s="153">
        <f>IF(OR(NOT(ISNUMBER($AF120)),NOT(ISNUMBER($AB120)),NOT(ISNUMBER($AI120))),"",$AF120+$AB120*$AI120)</f>
        <v/>
      </c>
      <c r="AH120" s="153">
        <f>IF(OR(NOT(ISNUMBER($AF120)),NOT(ISNUMBER($AB120)),NOT(ISNUMBER($AI120))),"",$AF120-$AB120*$AI120)</f>
        <v/>
      </c>
      <c r="AI120" s="153">
        <f>IF($AA120="","",IFERROR(SUMIFS($AA$7:$AA$206,$F$7:$F$206,$F120,$G$7:$G$206,$G120,$K$7:$K$206,"Y")/COUNTIFS($F$7:$F$206,$F120,$G$7:$G$206,$G120,$K$7:$K$206,"Y",$AA$7:$AA$206,"&gt;-1E+99"),""))</f>
        <v/>
      </c>
      <c r="AJ120" s="153">
        <f>IF(OR(NOT(ISNUMBER($AI120)),NOT(ISNUMBER($AD120))),"",$AD120*$AI120)</f>
        <v/>
      </c>
      <c r="AK120" s="153">
        <f>IF(OR(NOT(ISNUMBER($AI120)),NOT(ISNUMBER($AC120))),"",$AC120*$AI120)</f>
        <v/>
      </c>
      <c r="AL120" s="153">
        <f>IF(OR(NOT(ISNUMBER($AI120)),NOT(ISNUMBER($AE120))),"",$AI120/$AE120)</f>
        <v/>
      </c>
      <c r="AM120" s="154">
        <f>IF(OR(NOT(ISNUMBER($V120)),NOT(ISNUMBER($W120)),NOT(ISNUMBER($AL120))),"",($V120-$W120)/(6*$AL120))</f>
        <v/>
      </c>
      <c r="AN120" s="154">
        <f>IF(OR(NOT(ISNUMBER($V120)),NOT(ISNUMBER($W120)),NOT(ISNUMBER($AF120)),NOT(ISNUMBER($AL120))),"",MIN(($V120-$AF120)/(3*$AL120),($AF120-$W120)/(3*$AL120)))</f>
        <v/>
      </c>
      <c r="AO120" s="64">
        <f>IF($Z120="","",IF(OR(NOT(ISNUMBER($AG120)),NOT(ISNUMBER($AH120))),"限界未設定",IF(OR($Z120&gt;$AG120,$Z120&lt;$AH120),"管理外","管理内")))</f>
        <v/>
      </c>
      <c r="AP120" s="64">
        <f>IF($AA120="","",IF(OR(NOT(ISNUMBER($AJ120)),NOT(ISNUMBER($AK120))),"限界未設定",IF(OR($AA120&gt;$AJ120,$AA120&lt;$AK120),"管理外","管理内")))</f>
        <v/>
      </c>
      <c r="AQ120" s="64">
        <f>IF($Z120="","",IF(OR($AO120="限界未設定",$AP120="限界未設定"),"限界未設定",IF(OR($AO120="管理外",$AP120="管理外"),"調査必要",IF(AND(ISNUMBER($AN120),$AN120&lt;1.33),"能力不足","管理内"))))</f>
        <v/>
      </c>
      <c r="AR120" s="24" t="n"/>
      <c r="AS120" s="24" t="n"/>
      <c r="AT120" s="24" t="n"/>
      <c r="AU120" s="24" t="n"/>
      <c r="AV120" s="24" t="n"/>
      <c r="AW120" s="49">
        <f>IF(AND($F120='SPCダッシュボード'!$C$4,$G120='SPCダッシュボード'!$C$5),COUNTIFS($F$7:$F120,'SPCダッシュボード'!$C$4,$G$7:$G120,'SPCダッシュボード'!$C$5),"")</f>
        <v/>
      </c>
    </row>
    <row r="121">
      <c r="A121" s="64">
        <f>IF(B121="","",ROW()-6)</f>
        <v/>
      </c>
      <c r="B121" s="150" t="n"/>
      <c r="C121" s="66" t="n"/>
      <c r="D121" s="66" t="n"/>
      <c r="E121" s="66" t="n"/>
      <c r="F121" s="66" t="n"/>
      <c r="G121" s="66" t="n"/>
      <c r="H121" s="66" t="n"/>
      <c r="I121" s="66" t="n"/>
      <c r="J121" s="66" t="n"/>
      <c r="K121" s="66" t="n"/>
      <c r="L121" s="151" t="n"/>
      <c r="M121" s="151" t="n"/>
      <c r="N121" s="151" t="n"/>
      <c r="O121" s="151" t="n"/>
      <c r="P121" s="151" t="n"/>
      <c r="Q121" s="151" t="n"/>
      <c r="R121" s="151" t="n"/>
      <c r="S121" s="151" t="n"/>
      <c r="T121" s="151" t="n"/>
      <c r="U121" s="151" t="n"/>
      <c r="V121" s="152" t="n"/>
      <c r="W121" s="152" t="n"/>
      <c r="X121" s="152" t="n"/>
      <c r="Y121" s="153">
        <f>IF(COUNT(L121:U121)&gt;=2,COUNT(L121:U121),"")</f>
        <v/>
      </c>
      <c r="Z121" s="153">
        <f>IF($Y121="","",AVERAGE(L121:U121))</f>
        <v/>
      </c>
      <c r="AA121" s="153">
        <f>IF($Y121="","",MAX(L121:U121)-MIN(L121:U121))</f>
        <v/>
      </c>
      <c r="AB121" s="153">
        <f>IFERROR(VLOOKUP($Y121,'設定'!$D$4:$H$13,2,FALSE),"")</f>
        <v/>
      </c>
      <c r="AC121" s="153">
        <f>IFERROR(VLOOKUP($Y121,'設定'!$D$4:$H$13,3,FALSE),"")</f>
        <v/>
      </c>
      <c r="AD121" s="153">
        <f>IFERROR(VLOOKUP($Y121,'設定'!$D$4:$H$13,4,FALSE),"")</f>
        <v/>
      </c>
      <c r="AE121" s="153">
        <f>IFERROR(VLOOKUP($Y121,'設定'!$D$4:$H$13,5,FALSE),"")</f>
        <v/>
      </c>
      <c r="AF121" s="153">
        <f>IF($Z121="","",IFERROR(SUMIFS($Z$7:$Z$206,$F$7:$F$206,$F121,$G$7:$G$206,$G121,$K$7:$K$206,"Y")/COUNTIFS($F$7:$F$206,$F121,$G$7:$G$206,$G121,$K$7:$K$206,"Y",$Z$7:$Z$206,"&gt;-1E+99"),""))</f>
        <v/>
      </c>
      <c r="AG121" s="153">
        <f>IF(OR(NOT(ISNUMBER($AF121)),NOT(ISNUMBER($AB121)),NOT(ISNUMBER($AI121))),"",$AF121+$AB121*$AI121)</f>
        <v/>
      </c>
      <c r="AH121" s="153">
        <f>IF(OR(NOT(ISNUMBER($AF121)),NOT(ISNUMBER($AB121)),NOT(ISNUMBER($AI121))),"",$AF121-$AB121*$AI121)</f>
        <v/>
      </c>
      <c r="AI121" s="153">
        <f>IF($AA121="","",IFERROR(SUMIFS($AA$7:$AA$206,$F$7:$F$206,$F121,$G$7:$G$206,$G121,$K$7:$K$206,"Y")/COUNTIFS($F$7:$F$206,$F121,$G$7:$G$206,$G121,$K$7:$K$206,"Y",$AA$7:$AA$206,"&gt;-1E+99"),""))</f>
        <v/>
      </c>
      <c r="AJ121" s="153">
        <f>IF(OR(NOT(ISNUMBER($AI121)),NOT(ISNUMBER($AD121))),"",$AD121*$AI121)</f>
        <v/>
      </c>
      <c r="AK121" s="153">
        <f>IF(OR(NOT(ISNUMBER($AI121)),NOT(ISNUMBER($AC121))),"",$AC121*$AI121)</f>
        <v/>
      </c>
      <c r="AL121" s="153">
        <f>IF(OR(NOT(ISNUMBER($AI121)),NOT(ISNUMBER($AE121))),"",$AI121/$AE121)</f>
        <v/>
      </c>
      <c r="AM121" s="154">
        <f>IF(OR(NOT(ISNUMBER($V121)),NOT(ISNUMBER($W121)),NOT(ISNUMBER($AL121))),"",($V121-$W121)/(6*$AL121))</f>
        <v/>
      </c>
      <c r="AN121" s="154">
        <f>IF(OR(NOT(ISNUMBER($V121)),NOT(ISNUMBER($W121)),NOT(ISNUMBER($AF121)),NOT(ISNUMBER($AL121))),"",MIN(($V121-$AF121)/(3*$AL121),($AF121-$W121)/(3*$AL121)))</f>
        <v/>
      </c>
      <c r="AO121" s="64">
        <f>IF($Z121="","",IF(OR(NOT(ISNUMBER($AG121)),NOT(ISNUMBER($AH121))),"限界未設定",IF(OR($Z121&gt;$AG121,$Z121&lt;$AH121),"管理外","管理内")))</f>
        <v/>
      </c>
      <c r="AP121" s="64">
        <f>IF($AA121="","",IF(OR(NOT(ISNUMBER($AJ121)),NOT(ISNUMBER($AK121))),"限界未設定",IF(OR($AA121&gt;$AJ121,$AA121&lt;$AK121),"管理外","管理内")))</f>
        <v/>
      </c>
      <c r="AQ121" s="64">
        <f>IF($Z121="","",IF(OR($AO121="限界未設定",$AP121="限界未設定"),"限界未設定",IF(OR($AO121="管理外",$AP121="管理外"),"調査必要",IF(AND(ISNUMBER($AN121),$AN121&lt;1.33),"能力不足","管理内"))))</f>
        <v/>
      </c>
      <c r="AR121" s="24" t="n"/>
      <c r="AS121" s="24" t="n"/>
      <c r="AT121" s="24" t="n"/>
      <c r="AU121" s="24" t="n"/>
      <c r="AV121" s="24" t="n"/>
      <c r="AW121" s="49">
        <f>IF(AND($F121='SPCダッシュボード'!$C$4,$G121='SPCダッシュボード'!$C$5),COUNTIFS($F$7:$F121,'SPCダッシュボード'!$C$4,$G$7:$G121,'SPCダッシュボード'!$C$5),"")</f>
        <v/>
      </c>
    </row>
    <row r="122">
      <c r="A122" s="64">
        <f>IF(B122="","",ROW()-6)</f>
        <v/>
      </c>
      <c r="B122" s="150" t="n"/>
      <c r="C122" s="66" t="n"/>
      <c r="D122" s="66" t="n"/>
      <c r="E122" s="66" t="n"/>
      <c r="F122" s="66" t="n"/>
      <c r="G122" s="66" t="n"/>
      <c r="H122" s="66" t="n"/>
      <c r="I122" s="66" t="n"/>
      <c r="J122" s="66" t="n"/>
      <c r="K122" s="66" t="n"/>
      <c r="L122" s="151" t="n"/>
      <c r="M122" s="151" t="n"/>
      <c r="N122" s="151" t="n"/>
      <c r="O122" s="151" t="n"/>
      <c r="P122" s="151" t="n"/>
      <c r="Q122" s="151" t="n"/>
      <c r="R122" s="151" t="n"/>
      <c r="S122" s="151" t="n"/>
      <c r="T122" s="151" t="n"/>
      <c r="U122" s="151" t="n"/>
      <c r="V122" s="152" t="n"/>
      <c r="W122" s="152" t="n"/>
      <c r="X122" s="152" t="n"/>
      <c r="Y122" s="153">
        <f>IF(COUNT(L122:U122)&gt;=2,COUNT(L122:U122),"")</f>
        <v/>
      </c>
      <c r="Z122" s="153">
        <f>IF($Y122="","",AVERAGE(L122:U122))</f>
        <v/>
      </c>
      <c r="AA122" s="153">
        <f>IF($Y122="","",MAX(L122:U122)-MIN(L122:U122))</f>
        <v/>
      </c>
      <c r="AB122" s="153">
        <f>IFERROR(VLOOKUP($Y122,'設定'!$D$4:$H$13,2,FALSE),"")</f>
        <v/>
      </c>
      <c r="AC122" s="153">
        <f>IFERROR(VLOOKUP($Y122,'設定'!$D$4:$H$13,3,FALSE),"")</f>
        <v/>
      </c>
      <c r="AD122" s="153">
        <f>IFERROR(VLOOKUP($Y122,'設定'!$D$4:$H$13,4,FALSE),"")</f>
        <v/>
      </c>
      <c r="AE122" s="153">
        <f>IFERROR(VLOOKUP($Y122,'設定'!$D$4:$H$13,5,FALSE),"")</f>
        <v/>
      </c>
      <c r="AF122" s="153">
        <f>IF($Z122="","",IFERROR(SUMIFS($Z$7:$Z$206,$F$7:$F$206,$F122,$G$7:$G$206,$G122,$K$7:$K$206,"Y")/COUNTIFS($F$7:$F$206,$F122,$G$7:$G$206,$G122,$K$7:$K$206,"Y",$Z$7:$Z$206,"&gt;-1E+99"),""))</f>
        <v/>
      </c>
      <c r="AG122" s="153">
        <f>IF(OR(NOT(ISNUMBER($AF122)),NOT(ISNUMBER($AB122)),NOT(ISNUMBER($AI122))),"",$AF122+$AB122*$AI122)</f>
        <v/>
      </c>
      <c r="AH122" s="153">
        <f>IF(OR(NOT(ISNUMBER($AF122)),NOT(ISNUMBER($AB122)),NOT(ISNUMBER($AI122))),"",$AF122-$AB122*$AI122)</f>
        <v/>
      </c>
      <c r="AI122" s="153">
        <f>IF($AA122="","",IFERROR(SUMIFS($AA$7:$AA$206,$F$7:$F$206,$F122,$G$7:$G$206,$G122,$K$7:$K$206,"Y")/COUNTIFS($F$7:$F$206,$F122,$G$7:$G$206,$G122,$K$7:$K$206,"Y",$AA$7:$AA$206,"&gt;-1E+99"),""))</f>
        <v/>
      </c>
      <c r="AJ122" s="153">
        <f>IF(OR(NOT(ISNUMBER($AI122)),NOT(ISNUMBER($AD122))),"",$AD122*$AI122)</f>
        <v/>
      </c>
      <c r="AK122" s="153">
        <f>IF(OR(NOT(ISNUMBER($AI122)),NOT(ISNUMBER($AC122))),"",$AC122*$AI122)</f>
        <v/>
      </c>
      <c r="AL122" s="153">
        <f>IF(OR(NOT(ISNUMBER($AI122)),NOT(ISNUMBER($AE122))),"",$AI122/$AE122)</f>
        <v/>
      </c>
      <c r="AM122" s="154">
        <f>IF(OR(NOT(ISNUMBER($V122)),NOT(ISNUMBER($W122)),NOT(ISNUMBER($AL122))),"",($V122-$W122)/(6*$AL122))</f>
        <v/>
      </c>
      <c r="AN122" s="154">
        <f>IF(OR(NOT(ISNUMBER($V122)),NOT(ISNUMBER($W122)),NOT(ISNUMBER($AF122)),NOT(ISNUMBER($AL122))),"",MIN(($V122-$AF122)/(3*$AL122),($AF122-$W122)/(3*$AL122)))</f>
        <v/>
      </c>
      <c r="AO122" s="64">
        <f>IF($Z122="","",IF(OR(NOT(ISNUMBER($AG122)),NOT(ISNUMBER($AH122))),"限界未設定",IF(OR($Z122&gt;$AG122,$Z122&lt;$AH122),"管理外","管理内")))</f>
        <v/>
      </c>
      <c r="AP122" s="64">
        <f>IF($AA122="","",IF(OR(NOT(ISNUMBER($AJ122)),NOT(ISNUMBER($AK122))),"限界未設定",IF(OR($AA122&gt;$AJ122,$AA122&lt;$AK122),"管理外","管理内")))</f>
        <v/>
      </c>
      <c r="AQ122" s="64">
        <f>IF($Z122="","",IF(OR($AO122="限界未設定",$AP122="限界未設定"),"限界未設定",IF(OR($AO122="管理外",$AP122="管理外"),"調査必要",IF(AND(ISNUMBER($AN122),$AN122&lt;1.33),"能力不足","管理内"))))</f>
        <v/>
      </c>
      <c r="AR122" s="24" t="n"/>
      <c r="AS122" s="24" t="n"/>
      <c r="AT122" s="24" t="n"/>
      <c r="AU122" s="24" t="n"/>
      <c r="AV122" s="24" t="n"/>
      <c r="AW122" s="49">
        <f>IF(AND($F122='SPCダッシュボード'!$C$4,$G122='SPCダッシュボード'!$C$5),COUNTIFS($F$7:$F122,'SPCダッシュボード'!$C$4,$G$7:$G122,'SPCダッシュボード'!$C$5),"")</f>
        <v/>
      </c>
    </row>
    <row r="123">
      <c r="A123" s="64">
        <f>IF(B123="","",ROW()-6)</f>
        <v/>
      </c>
      <c r="B123" s="150" t="n"/>
      <c r="C123" s="66" t="n"/>
      <c r="D123" s="66" t="n"/>
      <c r="E123" s="66" t="n"/>
      <c r="F123" s="66" t="n"/>
      <c r="G123" s="66" t="n"/>
      <c r="H123" s="66" t="n"/>
      <c r="I123" s="66" t="n"/>
      <c r="J123" s="66" t="n"/>
      <c r="K123" s="66" t="n"/>
      <c r="L123" s="151" t="n"/>
      <c r="M123" s="151" t="n"/>
      <c r="N123" s="151" t="n"/>
      <c r="O123" s="151" t="n"/>
      <c r="P123" s="151" t="n"/>
      <c r="Q123" s="151" t="n"/>
      <c r="R123" s="151" t="n"/>
      <c r="S123" s="151" t="n"/>
      <c r="T123" s="151" t="n"/>
      <c r="U123" s="151" t="n"/>
      <c r="V123" s="152" t="n"/>
      <c r="W123" s="152" t="n"/>
      <c r="X123" s="152" t="n"/>
      <c r="Y123" s="153">
        <f>IF(COUNT(L123:U123)&gt;=2,COUNT(L123:U123),"")</f>
        <v/>
      </c>
      <c r="Z123" s="153">
        <f>IF($Y123="","",AVERAGE(L123:U123))</f>
        <v/>
      </c>
      <c r="AA123" s="153">
        <f>IF($Y123="","",MAX(L123:U123)-MIN(L123:U123))</f>
        <v/>
      </c>
      <c r="AB123" s="153">
        <f>IFERROR(VLOOKUP($Y123,'設定'!$D$4:$H$13,2,FALSE),"")</f>
        <v/>
      </c>
      <c r="AC123" s="153">
        <f>IFERROR(VLOOKUP($Y123,'設定'!$D$4:$H$13,3,FALSE),"")</f>
        <v/>
      </c>
      <c r="AD123" s="153">
        <f>IFERROR(VLOOKUP($Y123,'設定'!$D$4:$H$13,4,FALSE),"")</f>
        <v/>
      </c>
      <c r="AE123" s="153">
        <f>IFERROR(VLOOKUP($Y123,'設定'!$D$4:$H$13,5,FALSE),"")</f>
        <v/>
      </c>
      <c r="AF123" s="153">
        <f>IF($Z123="","",IFERROR(SUMIFS($Z$7:$Z$206,$F$7:$F$206,$F123,$G$7:$G$206,$G123,$K$7:$K$206,"Y")/COUNTIFS($F$7:$F$206,$F123,$G$7:$G$206,$G123,$K$7:$K$206,"Y",$Z$7:$Z$206,"&gt;-1E+99"),""))</f>
        <v/>
      </c>
      <c r="AG123" s="153">
        <f>IF(OR(NOT(ISNUMBER($AF123)),NOT(ISNUMBER($AB123)),NOT(ISNUMBER($AI123))),"",$AF123+$AB123*$AI123)</f>
        <v/>
      </c>
      <c r="AH123" s="153">
        <f>IF(OR(NOT(ISNUMBER($AF123)),NOT(ISNUMBER($AB123)),NOT(ISNUMBER($AI123))),"",$AF123-$AB123*$AI123)</f>
        <v/>
      </c>
      <c r="AI123" s="153">
        <f>IF($AA123="","",IFERROR(SUMIFS($AA$7:$AA$206,$F$7:$F$206,$F123,$G$7:$G$206,$G123,$K$7:$K$206,"Y")/COUNTIFS($F$7:$F$206,$F123,$G$7:$G$206,$G123,$K$7:$K$206,"Y",$AA$7:$AA$206,"&gt;-1E+99"),""))</f>
        <v/>
      </c>
      <c r="AJ123" s="153">
        <f>IF(OR(NOT(ISNUMBER($AI123)),NOT(ISNUMBER($AD123))),"",$AD123*$AI123)</f>
        <v/>
      </c>
      <c r="AK123" s="153">
        <f>IF(OR(NOT(ISNUMBER($AI123)),NOT(ISNUMBER($AC123))),"",$AC123*$AI123)</f>
        <v/>
      </c>
      <c r="AL123" s="153">
        <f>IF(OR(NOT(ISNUMBER($AI123)),NOT(ISNUMBER($AE123))),"",$AI123/$AE123)</f>
        <v/>
      </c>
      <c r="AM123" s="154">
        <f>IF(OR(NOT(ISNUMBER($V123)),NOT(ISNUMBER($W123)),NOT(ISNUMBER($AL123))),"",($V123-$W123)/(6*$AL123))</f>
        <v/>
      </c>
      <c r="AN123" s="154">
        <f>IF(OR(NOT(ISNUMBER($V123)),NOT(ISNUMBER($W123)),NOT(ISNUMBER($AF123)),NOT(ISNUMBER($AL123))),"",MIN(($V123-$AF123)/(3*$AL123),($AF123-$W123)/(3*$AL123)))</f>
        <v/>
      </c>
      <c r="AO123" s="64">
        <f>IF($Z123="","",IF(OR(NOT(ISNUMBER($AG123)),NOT(ISNUMBER($AH123))),"限界未設定",IF(OR($Z123&gt;$AG123,$Z123&lt;$AH123),"管理外","管理内")))</f>
        <v/>
      </c>
      <c r="AP123" s="64">
        <f>IF($AA123="","",IF(OR(NOT(ISNUMBER($AJ123)),NOT(ISNUMBER($AK123))),"限界未設定",IF(OR($AA123&gt;$AJ123,$AA123&lt;$AK123),"管理外","管理内")))</f>
        <v/>
      </c>
      <c r="AQ123" s="64">
        <f>IF($Z123="","",IF(OR($AO123="限界未設定",$AP123="限界未設定"),"限界未設定",IF(OR($AO123="管理外",$AP123="管理外"),"調査必要",IF(AND(ISNUMBER($AN123),$AN123&lt;1.33),"能力不足","管理内"))))</f>
        <v/>
      </c>
      <c r="AR123" s="24" t="n"/>
      <c r="AS123" s="24" t="n"/>
      <c r="AT123" s="24" t="n"/>
      <c r="AU123" s="24" t="n"/>
      <c r="AV123" s="24" t="n"/>
      <c r="AW123" s="49">
        <f>IF(AND($F123='SPCダッシュボード'!$C$4,$G123='SPCダッシュボード'!$C$5),COUNTIFS($F$7:$F123,'SPCダッシュボード'!$C$4,$G$7:$G123,'SPCダッシュボード'!$C$5),"")</f>
        <v/>
      </c>
    </row>
    <row r="124">
      <c r="A124" s="64">
        <f>IF(B124="","",ROW()-6)</f>
        <v/>
      </c>
      <c r="B124" s="150" t="n"/>
      <c r="C124" s="66" t="n"/>
      <c r="D124" s="66" t="n"/>
      <c r="E124" s="66" t="n"/>
      <c r="F124" s="66" t="n"/>
      <c r="G124" s="66" t="n"/>
      <c r="H124" s="66" t="n"/>
      <c r="I124" s="66" t="n"/>
      <c r="J124" s="66" t="n"/>
      <c r="K124" s="66" t="n"/>
      <c r="L124" s="151" t="n"/>
      <c r="M124" s="151" t="n"/>
      <c r="N124" s="151" t="n"/>
      <c r="O124" s="151" t="n"/>
      <c r="P124" s="151" t="n"/>
      <c r="Q124" s="151" t="n"/>
      <c r="R124" s="151" t="n"/>
      <c r="S124" s="151" t="n"/>
      <c r="T124" s="151" t="n"/>
      <c r="U124" s="151" t="n"/>
      <c r="V124" s="152" t="n"/>
      <c r="W124" s="152" t="n"/>
      <c r="X124" s="152" t="n"/>
      <c r="Y124" s="153">
        <f>IF(COUNT(L124:U124)&gt;=2,COUNT(L124:U124),"")</f>
        <v/>
      </c>
      <c r="Z124" s="153">
        <f>IF($Y124="","",AVERAGE(L124:U124))</f>
        <v/>
      </c>
      <c r="AA124" s="153">
        <f>IF($Y124="","",MAX(L124:U124)-MIN(L124:U124))</f>
        <v/>
      </c>
      <c r="AB124" s="153">
        <f>IFERROR(VLOOKUP($Y124,'設定'!$D$4:$H$13,2,FALSE),"")</f>
        <v/>
      </c>
      <c r="AC124" s="153">
        <f>IFERROR(VLOOKUP($Y124,'設定'!$D$4:$H$13,3,FALSE),"")</f>
        <v/>
      </c>
      <c r="AD124" s="153">
        <f>IFERROR(VLOOKUP($Y124,'設定'!$D$4:$H$13,4,FALSE),"")</f>
        <v/>
      </c>
      <c r="AE124" s="153">
        <f>IFERROR(VLOOKUP($Y124,'設定'!$D$4:$H$13,5,FALSE),"")</f>
        <v/>
      </c>
      <c r="AF124" s="153">
        <f>IF($Z124="","",IFERROR(SUMIFS($Z$7:$Z$206,$F$7:$F$206,$F124,$G$7:$G$206,$G124,$K$7:$K$206,"Y")/COUNTIFS($F$7:$F$206,$F124,$G$7:$G$206,$G124,$K$7:$K$206,"Y",$Z$7:$Z$206,"&gt;-1E+99"),""))</f>
        <v/>
      </c>
      <c r="AG124" s="153">
        <f>IF(OR(NOT(ISNUMBER($AF124)),NOT(ISNUMBER($AB124)),NOT(ISNUMBER($AI124))),"",$AF124+$AB124*$AI124)</f>
        <v/>
      </c>
      <c r="AH124" s="153">
        <f>IF(OR(NOT(ISNUMBER($AF124)),NOT(ISNUMBER($AB124)),NOT(ISNUMBER($AI124))),"",$AF124-$AB124*$AI124)</f>
        <v/>
      </c>
      <c r="AI124" s="153">
        <f>IF($AA124="","",IFERROR(SUMIFS($AA$7:$AA$206,$F$7:$F$206,$F124,$G$7:$G$206,$G124,$K$7:$K$206,"Y")/COUNTIFS($F$7:$F$206,$F124,$G$7:$G$206,$G124,$K$7:$K$206,"Y",$AA$7:$AA$206,"&gt;-1E+99"),""))</f>
        <v/>
      </c>
      <c r="AJ124" s="153">
        <f>IF(OR(NOT(ISNUMBER($AI124)),NOT(ISNUMBER($AD124))),"",$AD124*$AI124)</f>
        <v/>
      </c>
      <c r="AK124" s="153">
        <f>IF(OR(NOT(ISNUMBER($AI124)),NOT(ISNUMBER($AC124))),"",$AC124*$AI124)</f>
        <v/>
      </c>
      <c r="AL124" s="153">
        <f>IF(OR(NOT(ISNUMBER($AI124)),NOT(ISNUMBER($AE124))),"",$AI124/$AE124)</f>
        <v/>
      </c>
      <c r="AM124" s="154">
        <f>IF(OR(NOT(ISNUMBER($V124)),NOT(ISNUMBER($W124)),NOT(ISNUMBER($AL124))),"",($V124-$W124)/(6*$AL124))</f>
        <v/>
      </c>
      <c r="AN124" s="154">
        <f>IF(OR(NOT(ISNUMBER($V124)),NOT(ISNUMBER($W124)),NOT(ISNUMBER($AF124)),NOT(ISNUMBER($AL124))),"",MIN(($V124-$AF124)/(3*$AL124),($AF124-$W124)/(3*$AL124)))</f>
        <v/>
      </c>
      <c r="AO124" s="64">
        <f>IF($Z124="","",IF(OR(NOT(ISNUMBER($AG124)),NOT(ISNUMBER($AH124))),"限界未設定",IF(OR($Z124&gt;$AG124,$Z124&lt;$AH124),"管理外","管理内")))</f>
        <v/>
      </c>
      <c r="AP124" s="64">
        <f>IF($AA124="","",IF(OR(NOT(ISNUMBER($AJ124)),NOT(ISNUMBER($AK124))),"限界未設定",IF(OR($AA124&gt;$AJ124,$AA124&lt;$AK124),"管理外","管理内")))</f>
        <v/>
      </c>
      <c r="AQ124" s="64">
        <f>IF($Z124="","",IF(OR($AO124="限界未設定",$AP124="限界未設定"),"限界未設定",IF(OR($AO124="管理外",$AP124="管理外"),"調査必要",IF(AND(ISNUMBER($AN124),$AN124&lt;1.33),"能力不足","管理内"))))</f>
        <v/>
      </c>
      <c r="AR124" s="24" t="n"/>
      <c r="AS124" s="24" t="n"/>
      <c r="AT124" s="24" t="n"/>
      <c r="AU124" s="24" t="n"/>
      <c r="AV124" s="24" t="n"/>
      <c r="AW124" s="49">
        <f>IF(AND($F124='SPCダッシュボード'!$C$4,$G124='SPCダッシュボード'!$C$5),COUNTIFS($F$7:$F124,'SPCダッシュボード'!$C$4,$G$7:$G124,'SPCダッシュボード'!$C$5),"")</f>
        <v/>
      </c>
    </row>
    <row r="125">
      <c r="A125" s="64">
        <f>IF(B125="","",ROW()-6)</f>
        <v/>
      </c>
      <c r="B125" s="150" t="n"/>
      <c r="C125" s="66" t="n"/>
      <c r="D125" s="66" t="n"/>
      <c r="E125" s="66" t="n"/>
      <c r="F125" s="66" t="n"/>
      <c r="G125" s="66" t="n"/>
      <c r="H125" s="66" t="n"/>
      <c r="I125" s="66" t="n"/>
      <c r="J125" s="66" t="n"/>
      <c r="K125" s="66" t="n"/>
      <c r="L125" s="151" t="n"/>
      <c r="M125" s="151" t="n"/>
      <c r="N125" s="151" t="n"/>
      <c r="O125" s="151" t="n"/>
      <c r="P125" s="151" t="n"/>
      <c r="Q125" s="151" t="n"/>
      <c r="R125" s="151" t="n"/>
      <c r="S125" s="151" t="n"/>
      <c r="T125" s="151" t="n"/>
      <c r="U125" s="151" t="n"/>
      <c r="V125" s="152" t="n"/>
      <c r="W125" s="152" t="n"/>
      <c r="X125" s="152" t="n"/>
      <c r="Y125" s="153">
        <f>IF(COUNT(L125:U125)&gt;=2,COUNT(L125:U125),"")</f>
        <v/>
      </c>
      <c r="Z125" s="153">
        <f>IF($Y125="","",AVERAGE(L125:U125))</f>
        <v/>
      </c>
      <c r="AA125" s="153">
        <f>IF($Y125="","",MAX(L125:U125)-MIN(L125:U125))</f>
        <v/>
      </c>
      <c r="AB125" s="153">
        <f>IFERROR(VLOOKUP($Y125,'設定'!$D$4:$H$13,2,FALSE),"")</f>
        <v/>
      </c>
      <c r="AC125" s="153">
        <f>IFERROR(VLOOKUP($Y125,'設定'!$D$4:$H$13,3,FALSE),"")</f>
        <v/>
      </c>
      <c r="AD125" s="153">
        <f>IFERROR(VLOOKUP($Y125,'設定'!$D$4:$H$13,4,FALSE),"")</f>
        <v/>
      </c>
      <c r="AE125" s="153">
        <f>IFERROR(VLOOKUP($Y125,'設定'!$D$4:$H$13,5,FALSE),"")</f>
        <v/>
      </c>
      <c r="AF125" s="153">
        <f>IF($Z125="","",IFERROR(SUMIFS($Z$7:$Z$206,$F$7:$F$206,$F125,$G$7:$G$206,$G125,$K$7:$K$206,"Y")/COUNTIFS($F$7:$F$206,$F125,$G$7:$G$206,$G125,$K$7:$K$206,"Y",$Z$7:$Z$206,"&gt;-1E+99"),""))</f>
        <v/>
      </c>
      <c r="AG125" s="153">
        <f>IF(OR(NOT(ISNUMBER($AF125)),NOT(ISNUMBER($AB125)),NOT(ISNUMBER($AI125))),"",$AF125+$AB125*$AI125)</f>
        <v/>
      </c>
      <c r="AH125" s="153">
        <f>IF(OR(NOT(ISNUMBER($AF125)),NOT(ISNUMBER($AB125)),NOT(ISNUMBER($AI125))),"",$AF125-$AB125*$AI125)</f>
        <v/>
      </c>
      <c r="AI125" s="153">
        <f>IF($AA125="","",IFERROR(SUMIFS($AA$7:$AA$206,$F$7:$F$206,$F125,$G$7:$G$206,$G125,$K$7:$K$206,"Y")/COUNTIFS($F$7:$F$206,$F125,$G$7:$G$206,$G125,$K$7:$K$206,"Y",$AA$7:$AA$206,"&gt;-1E+99"),""))</f>
        <v/>
      </c>
      <c r="AJ125" s="153">
        <f>IF(OR(NOT(ISNUMBER($AI125)),NOT(ISNUMBER($AD125))),"",$AD125*$AI125)</f>
        <v/>
      </c>
      <c r="AK125" s="153">
        <f>IF(OR(NOT(ISNUMBER($AI125)),NOT(ISNUMBER($AC125))),"",$AC125*$AI125)</f>
        <v/>
      </c>
      <c r="AL125" s="153">
        <f>IF(OR(NOT(ISNUMBER($AI125)),NOT(ISNUMBER($AE125))),"",$AI125/$AE125)</f>
        <v/>
      </c>
      <c r="AM125" s="154">
        <f>IF(OR(NOT(ISNUMBER($V125)),NOT(ISNUMBER($W125)),NOT(ISNUMBER($AL125))),"",($V125-$W125)/(6*$AL125))</f>
        <v/>
      </c>
      <c r="AN125" s="154">
        <f>IF(OR(NOT(ISNUMBER($V125)),NOT(ISNUMBER($W125)),NOT(ISNUMBER($AF125)),NOT(ISNUMBER($AL125))),"",MIN(($V125-$AF125)/(3*$AL125),($AF125-$W125)/(3*$AL125)))</f>
        <v/>
      </c>
      <c r="AO125" s="64">
        <f>IF($Z125="","",IF(OR(NOT(ISNUMBER($AG125)),NOT(ISNUMBER($AH125))),"限界未設定",IF(OR($Z125&gt;$AG125,$Z125&lt;$AH125),"管理外","管理内")))</f>
        <v/>
      </c>
      <c r="AP125" s="64">
        <f>IF($AA125="","",IF(OR(NOT(ISNUMBER($AJ125)),NOT(ISNUMBER($AK125))),"限界未設定",IF(OR($AA125&gt;$AJ125,$AA125&lt;$AK125),"管理外","管理内")))</f>
        <v/>
      </c>
      <c r="AQ125" s="64">
        <f>IF($Z125="","",IF(OR($AO125="限界未設定",$AP125="限界未設定"),"限界未設定",IF(OR($AO125="管理外",$AP125="管理外"),"調査必要",IF(AND(ISNUMBER($AN125),$AN125&lt;1.33),"能力不足","管理内"))))</f>
        <v/>
      </c>
      <c r="AR125" s="24" t="n"/>
      <c r="AS125" s="24" t="n"/>
      <c r="AT125" s="24" t="n"/>
      <c r="AU125" s="24" t="n"/>
      <c r="AV125" s="24" t="n"/>
      <c r="AW125" s="49">
        <f>IF(AND($F125='SPCダッシュボード'!$C$4,$G125='SPCダッシュボード'!$C$5),COUNTIFS($F$7:$F125,'SPCダッシュボード'!$C$4,$G$7:$G125,'SPCダッシュボード'!$C$5),"")</f>
        <v/>
      </c>
    </row>
    <row r="126">
      <c r="A126" s="64">
        <f>IF(B126="","",ROW()-6)</f>
        <v/>
      </c>
      <c r="B126" s="150" t="n"/>
      <c r="C126" s="66" t="n"/>
      <c r="D126" s="66" t="n"/>
      <c r="E126" s="66" t="n"/>
      <c r="F126" s="66" t="n"/>
      <c r="G126" s="66" t="n"/>
      <c r="H126" s="66" t="n"/>
      <c r="I126" s="66" t="n"/>
      <c r="J126" s="66" t="n"/>
      <c r="K126" s="66" t="n"/>
      <c r="L126" s="151" t="n"/>
      <c r="M126" s="151" t="n"/>
      <c r="N126" s="151" t="n"/>
      <c r="O126" s="151" t="n"/>
      <c r="P126" s="151" t="n"/>
      <c r="Q126" s="151" t="n"/>
      <c r="R126" s="151" t="n"/>
      <c r="S126" s="151" t="n"/>
      <c r="T126" s="151" t="n"/>
      <c r="U126" s="151" t="n"/>
      <c r="V126" s="152" t="n"/>
      <c r="W126" s="152" t="n"/>
      <c r="X126" s="152" t="n"/>
      <c r="Y126" s="153">
        <f>IF(COUNT(L126:U126)&gt;=2,COUNT(L126:U126),"")</f>
        <v/>
      </c>
      <c r="Z126" s="153">
        <f>IF($Y126="","",AVERAGE(L126:U126))</f>
        <v/>
      </c>
      <c r="AA126" s="153">
        <f>IF($Y126="","",MAX(L126:U126)-MIN(L126:U126))</f>
        <v/>
      </c>
      <c r="AB126" s="153">
        <f>IFERROR(VLOOKUP($Y126,'設定'!$D$4:$H$13,2,FALSE),"")</f>
        <v/>
      </c>
      <c r="AC126" s="153">
        <f>IFERROR(VLOOKUP($Y126,'設定'!$D$4:$H$13,3,FALSE),"")</f>
        <v/>
      </c>
      <c r="AD126" s="153">
        <f>IFERROR(VLOOKUP($Y126,'設定'!$D$4:$H$13,4,FALSE),"")</f>
        <v/>
      </c>
      <c r="AE126" s="153">
        <f>IFERROR(VLOOKUP($Y126,'設定'!$D$4:$H$13,5,FALSE),"")</f>
        <v/>
      </c>
      <c r="AF126" s="153">
        <f>IF($Z126="","",IFERROR(SUMIFS($Z$7:$Z$206,$F$7:$F$206,$F126,$G$7:$G$206,$G126,$K$7:$K$206,"Y")/COUNTIFS($F$7:$F$206,$F126,$G$7:$G$206,$G126,$K$7:$K$206,"Y",$Z$7:$Z$206,"&gt;-1E+99"),""))</f>
        <v/>
      </c>
      <c r="AG126" s="153">
        <f>IF(OR(NOT(ISNUMBER($AF126)),NOT(ISNUMBER($AB126)),NOT(ISNUMBER($AI126))),"",$AF126+$AB126*$AI126)</f>
        <v/>
      </c>
      <c r="AH126" s="153">
        <f>IF(OR(NOT(ISNUMBER($AF126)),NOT(ISNUMBER($AB126)),NOT(ISNUMBER($AI126))),"",$AF126-$AB126*$AI126)</f>
        <v/>
      </c>
      <c r="AI126" s="153">
        <f>IF($AA126="","",IFERROR(SUMIFS($AA$7:$AA$206,$F$7:$F$206,$F126,$G$7:$G$206,$G126,$K$7:$K$206,"Y")/COUNTIFS($F$7:$F$206,$F126,$G$7:$G$206,$G126,$K$7:$K$206,"Y",$AA$7:$AA$206,"&gt;-1E+99"),""))</f>
        <v/>
      </c>
      <c r="AJ126" s="153">
        <f>IF(OR(NOT(ISNUMBER($AI126)),NOT(ISNUMBER($AD126))),"",$AD126*$AI126)</f>
        <v/>
      </c>
      <c r="AK126" s="153">
        <f>IF(OR(NOT(ISNUMBER($AI126)),NOT(ISNUMBER($AC126))),"",$AC126*$AI126)</f>
        <v/>
      </c>
      <c r="AL126" s="153">
        <f>IF(OR(NOT(ISNUMBER($AI126)),NOT(ISNUMBER($AE126))),"",$AI126/$AE126)</f>
        <v/>
      </c>
      <c r="AM126" s="154">
        <f>IF(OR(NOT(ISNUMBER($V126)),NOT(ISNUMBER($W126)),NOT(ISNUMBER($AL126))),"",($V126-$W126)/(6*$AL126))</f>
        <v/>
      </c>
      <c r="AN126" s="154">
        <f>IF(OR(NOT(ISNUMBER($V126)),NOT(ISNUMBER($W126)),NOT(ISNUMBER($AF126)),NOT(ISNUMBER($AL126))),"",MIN(($V126-$AF126)/(3*$AL126),($AF126-$W126)/(3*$AL126)))</f>
        <v/>
      </c>
      <c r="AO126" s="64">
        <f>IF($Z126="","",IF(OR(NOT(ISNUMBER($AG126)),NOT(ISNUMBER($AH126))),"限界未設定",IF(OR($Z126&gt;$AG126,$Z126&lt;$AH126),"管理外","管理内")))</f>
        <v/>
      </c>
      <c r="AP126" s="64">
        <f>IF($AA126="","",IF(OR(NOT(ISNUMBER($AJ126)),NOT(ISNUMBER($AK126))),"限界未設定",IF(OR($AA126&gt;$AJ126,$AA126&lt;$AK126),"管理外","管理内")))</f>
        <v/>
      </c>
      <c r="AQ126" s="64">
        <f>IF($Z126="","",IF(OR($AO126="限界未設定",$AP126="限界未設定"),"限界未設定",IF(OR($AO126="管理外",$AP126="管理外"),"調査必要",IF(AND(ISNUMBER($AN126),$AN126&lt;1.33),"能力不足","管理内"))))</f>
        <v/>
      </c>
      <c r="AR126" s="24" t="n"/>
      <c r="AS126" s="24" t="n"/>
      <c r="AT126" s="24" t="n"/>
      <c r="AU126" s="24" t="n"/>
      <c r="AV126" s="24" t="n"/>
      <c r="AW126" s="49">
        <f>IF(AND($F126='SPCダッシュボード'!$C$4,$G126='SPCダッシュボード'!$C$5),COUNTIFS($F$7:$F126,'SPCダッシュボード'!$C$4,$G$7:$G126,'SPCダッシュボード'!$C$5),"")</f>
        <v/>
      </c>
    </row>
    <row r="127">
      <c r="A127" s="64">
        <f>IF(B127="","",ROW()-6)</f>
        <v/>
      </c>
      <c r="B127" s="150" t="n"/>
      <c r="C127" s="66" t="n"/>
      <c r="D127" s="66" t="n"/>
      <c r="E127" s="66" t="n"/>
      <c r="F127" s="66" t="n"/>
      <c r="G127" s="66" t="n"/>
      <c r="H127" s="66" t="n"/>
      <c r="I127" s="66" t="n"/>
      <c r="J127" s="66" t="n"/>
      <c r="K127" s="66" t="n"/>
      <c r="L127" s="151" t="n"/>
      <c r="M127" s="151" t="n"/>
      <c r="N127" s="151" t="n"/>
      <c r="O127" s="151" t="n"/>
      <c r="P127" s="151" t="n"/>
      <c r="Q127" s="151" t="n"/>
      <c r="R127" s="151" t="n"/>
      <c r="S127" s="151" t="n"/>
      <c r="T127" s="151" t="n"/>
      <c r="U127" s="151" t="n"/>
      <c r="V127" s="152" t="n"/>
      <c r="W127" s="152" t="n"/>
      <c r="X127" s="152" t="n"/>
      <c r="Y127" s="153">
        <f>IF(COUNT(L127:U127)&gt;=2,COUNT(L127:U127),"")</f>
        <v/>
      </c>
      <c r="Z127" s="153">
        <f>IF($Y127="","",AVERAGE(L127:U127))</f>
        <v/>
      </c>
      <c r="AA127" s="153">
        <f>IF($Y127="","",MAX(L127:U127)-MIN(L127:U127))</f>
        <v/>
      </c>
      <c r="AB127" s="153">
        <f>IFERROR(VLOOKUP($Y127,'設定'!$D$4:$H$13,2,FALSE),"")</f>
        <v/>
      </c>
      <c r="AC127" s="153">
        <f>IFERROR(VLOOKUP($Y127,'設定'!$D$4:$H$13,3,FALSE),"")</f>
        <v/>
      </c>
      <c r="AD127" s="153">
        <f>IFERROR(VLOOKUP($Y127,'設定'!$D$4:$H$13,4,FALSE),"")</f>
        <v/>
      </c>
      <c r="AE127" s="153">
        <f>IFERROR(VLOOKUP($Y127,'設定'!$D$4:$H$13,5,FALSE),"")</f>
        <v/>
      </c>
      <c r="AF127" s="153">
        <f>IF($Z127="","",IFERROR(SUMIFS($Z$7:$Z$206,$F$7:$F$206,$F127,$G$7:$G$206,$G127,$K$7:$K$206,"Y")/COUNTIFS($F$7:$F$206,$F127,$G$7:$G$206,$G127,$K$7:$K$206,"Y",$Z$7:$Z$206,"&gt;-1E+99"),""))</f>
        <v/>
      </c>
      <c r="AG127" s="153">
        <f>IF(OR(NOT(ISNUMBER($AF127)),NOT(ISNUMBER($AB127)),NOT(ISNUMBER($AI127))),"",$AF127+$AB127*$AI127)</f>
        <v/>
      </c>
      <c r="AH127" s="153">
        <f>IF(OR(NOT(ISNUMBER($AF127)),NOT(ISNUMBER($AB127)),NOT(ISNUMBER($AI127))),"",$AF127-$AB127*$AI127)</f>
        <v/>
      </c>
      <c r="AI127" s="153">
        <f>IF($AA127="","",IFERROR(SUMIFS($AA$7:$AA$206,$F$7:$F$206,$F127,$G$7:$G$206,$G127,$K$7:$K$206,"Y")/COUNTIFS($F$7:$F$206,$F127,$G$7:$G$206,$G127,$K$7:$K$206,"Y",$AA$7:$AA$206,"&gt;-1E+99"),""))</f>
        <v/>
      </c>
      <c r="AJ127" s="153">
        <f>IF(OR(NOT(ISNUMBER($AI127)),NOT(ISNUMBER($AD127))),"",$AD127*$AI127)</f>
        <v/>
      </c>
      <c r="AK127" s="153">
        <f>IF(OR(NOT(ISNUMBER($AI127)),NOT(ISNUMBER($AC127))),"",$AC127*$AI127)</f>
        <v/>
      </c>
      <c r="AL127" s="153">
        <f>IF(OR(NOT(ISNUMBER($AI127)),NOT(ISNUMBER($AE127))),"",$AI127/$AE127)</f>
        <v/>
      </c>
      <c r="AM127" s="154">
        <f>IF(OR(NOT(ISNUMBER($V127)),NOT(ISNUMBER($W127)),NOT(ISNUMBER($AL127))),"",($V127-$W127)/(6*$AL127))</f>
        <v/>
      </c>
      <c r="AN127" s="154">
        <f>IF(OR(NOT(ISNUMBER($V127)),NOT(ISNUMBER($W127)),NOT(ISNUMBER($AF127)),NOT(ISNUMBER($AL127))),"",MIN(($V127-$AF127)/(3*$AL127),($AF127-$W127)/(3*$AL127)))</f>
        <v/>
      </c>
      <c r="AO127" s="64">
        <f>IF($Z127="","",IF(OR(NOT(ISNUMBER($AG127)),NOT(ISNUMBER($AH127))),"限界未設定",IF(OR($Z127&gt;$AG127,$Z127&lt;$AH127),"管理外","管理内")))</f>
        <v/>
      </c>
      <c r="AP127" s="64">
        <f>IF($AA127="","",IF(OR(NOT(ISNUMBER($AJ127)),NOT(ISNUMBER($AK127))),"限界未設定",IF(OR($AA127&gt;$AJ127,$AA127&lt;$AK127),"管理外","管理内")))</f>
        <v/>
      </c>
      <c r="AQ127" s="64">
        <f>IF($Z127="","",IF(OR($AO127="限界未設定",$AP127="限界未設定"),"限界未設定",IF(OR($AO127="管理外",$AP127="管理外"),"調査必要",IF(AND(ISNUMBER($AN127),$AN127&lt;1.33),"能力不足","管理内"))))</f>
        <v/>
      </c>
      <c r="AR127" s="24" t="n"/>
      <c r="AS127" s="24" t="n"/>
      <c r="AT127" s="24" t="n"/>
      <c r="AU127" s="24" t="n"/>
      <c r="AV127" s="24" t="n"/>
      <c r="AW127" s="49">
        <f>IF(AND($F127='SPCダッシュボード'!$C$4,$G127='SPCダッシュボード'!$C$5),COUNTIFS($F$7:$F127,'SPCダッシュボード'!$C$4,$G$7:$G127,'SPCダッシュボード'!$C$5),"")</f>
        <v/>
      </c>
    </row>
    <row r="128">
      <c r="A128" s="64">
        <f>IF(B128="","",ROW()-6)</f>
        <v/>
      </c>
      <c r="B128" s="150" t="n"/>
      <c r="C128" s="66" t="n"/>
      <c r="D128" s="66" t="n"/>
      <c r="E128" s="66" t="n"/>
      <c r="F128" s="66" t="n"/>
      <c r="G128" s="66" t="n"/>
      <c r="H128" s="66" t="n"/>
      <c r="I128" s="66" t="n"/>
      <c r="J128" s="66" t="n"/>
      <c r="K128" s="66" t="n"/>
      <c r="L128" s="151" t="n"/>
      <c r="M128" s="151" t="n"/>
      <c r="N128" s="151" t="n"/>
      <c r="O128" s="151" t="n"/>
      <c r="P128" s="151" t="n"/>
      <c r="Q128" s="151" t="n"/>
      <c r="R128" s="151" t="n"/>
      <c r="S128" s="151" t="n"/>
      <c r="T128" s="151" t="n"/>
      <c r="U128" s="151" t="n"/>
      <c r="V128" s="152" t="n"/>
      <c r="W128" s="152" t="n"/>
      <c r="X128" s="152" t="n"/>
      <c r="Y128" s="153">
        <f>IF(COUNT(L128:U128)&gt;=2,COUNT(L128:U128),"")</f>
        <v/>
      </c>
      <c r="Z128" s="153">
        <f>IF($Y128="","",AVERAGE(L128:U128))</f>
        <v/>
      </c>
      <c r="AA128" s="153">
        <f>IF($Y128="","",MAX(L128:U128)-MIN(L128:U128))</f>
        <v/>
      </c>
      <c r="AB128" s="153">
        <f>IFERROR(VLOOKUP($Y128,'設定'!$D$4:$H$13,2,FALSE),"")</f>
        <v/>
      </c>
      <c r="AC128" s="153">
        <f>IFERROR(VLOOKUP($Y128,'設定'!$D$4:$H$13,3,FALSE),"")</f>
        <v/>
      </c>
      <c r="AD128" s="153">
        <f>IFERROR(VLOOKUP($Y128,'設定'!$D$4:$H$13,4,FALSE),"")</f>
        <v/>
      </c>
      <c r="AE128" s="153">
        <f>IFERROR(VLOOKUP($Y128,'設定'!$D$4:$H$13,5,FALSE),"")</f>
        <v/>
      </c>
      <c r="AF128" s="153">
        <f>IF($Z128="","",IFERROR(SUMIFS($Z$7:$Z$206,$F$7:$F$206,$F128,$G$7:$G$206,$G128,$K$7:$K$206,"Y")/COUNTIFS($F$7:$F$206,$F128,$G$7:$G$206,$G128,$K$7:$K$206,"Y",$Z$7:$Z$206,"&gt;-1E+99"),""))</f>
        <v/>
      </c>
      <c r="AG128" s="153">
        <f>IF(OR(NOT(ISNUMBER($AF128)),NOT(ISNUMBER($AB128)),NOT(ISNUMBER($AI128))),"",$AF128+$AB128*$AI128)</f>
        <v/>
      </c>
      <c r="AH128" s="153">
        <f>IF(OR(NOT(ISNUMBER($AF128)),NOT(ISNUMBER($AB128)),NOT(ISNUMBER($AI128))),"",$AF128-$AB128*$AI128)</f>
        <v/>
      </c>
      <c r="AI128" s="153">
        <f>IF($AA128="","",IFERROR(SUMIFS($AA$7:$AA$206,$F$7:$F$206,$F128,$G$7:$G$206,$G128,$K$7:$K$206,"Y")/COUNTIFS($F$7:$F$206,$F128,$G$7:$G$206,$G128,$K$7:$K$206,"Y",$AA$7:$AA$206,"&gt;-1E+99"),""))</f>
        <v/>
      </c>
      <c r="AJ128" s="153">
        <f>IF(OR(NOT(ISNUMBER($AI128)),NOT(ISNUMBER($AD128))),"",$AD128*$AI128)</f>
        <v/>
      </c>
      <c r="AK128" s="153">
        <f>IF(OR(NOT(ISNUMBER($AI128)),NOT(ISNUMBER($AC128))),"",$AC128*$AI128)</f>
        <v/>
      </c>
      <c r="AL128" s="153">
        <f>IF(OR(NOT(ISNUMBER($AI128)),NOT(ISNUMBER($AE128))),"",$AI128/$AE128)</f>
        <v/>
      </c>
      <c r="AM128" s="154">
        <f>IF(OR(NOT(ISNUMBER($V128)),NOT(ISNUMBER($W128)),NOT(ISNUMBER($AL128))),"",($V128-$W128)/(6*$AL128))</f>
        <v/>
      </c>
      <c r="AN128" s="154">
        <f>IF(OR(NOT(ISNUMBER($V128)),NOT(ISNUMBER($W128)),NOT(ISNUMBER($AF128)),NOT(ISNUMBER($AL128))),"",MIN(($V128-$AF128)/(3*$AL128),($AF128-$W128)/(3*$AL128)))</f>
        <v/>
      </c>
      <c r="AO128" s="64">
        <f>IF($Z128="","",IF(OR(NOT(ISNUMBER($AG128)),NOT(ISNUMBER($AH128))),"限界未設定",IF(OR($Z128&gt;$AG128,$Z128&lt;$AH128),"管理外","管理内")))</f>
        <v/>
      </c>
      <c r="AP128" s="64">
        <f>IF($AA128="","",IF(OR(NOT(ISNUMBER($AJ128)),NOT(ISNUMBER($AK128))),"限界未設定",IF(OR($AA128&gt;$AJ128,$AA128&lt;$AK128),"管理外","管理内")))</f>
        <v/>
      </c>
      <c r="AQ128" s="64">
        <f>IF($Z128="","",IF(OR($AO128="限界未設定",$AP128="限界未設定"),"限界未設定",IF(OR($AO128="管理外",$AP128="管理外"),"調査必要",IF(AND(ISNUMBER($AN128),$AN128&lt;1.33),"能力不足","管理内"))))</f>
        <v/>
      </c>
      <c r="AR128" s="24" t="n"/>
      <c r="AS128" s="24" t="n"/>
      <c r="AT128" s="24" t="n"/>
      <c r="AU128" s="24" t="n"/>
      <c r="AV128" s="24" t="n"/>
      <c r="AW128" s="49">
        <f>IF(AND($F128='SPCダッシュボード'!$C$4,$G128='SPCダッシュボード'!$C$5),COUNTIFS($F$7:$F128,'SPCダッシュボード'!$C$4,$G$7:$G128,'SPCダッシュボード'!$C$5),"")</f>
        <v/>
      </c>
    </row>
    <row r="129">
      <c r="A129" s="64">
        <f>IF(B129="","",ROW()-6)</f>
        <v/>
      </c>
      <c r="B129" s="150" t="n"/>
      <c r="C129" s="66" t="n"/>
      <c r="D129" s="66" t="n"/>
      <c r="E129" s="66" t="n"/>
      <c r="F129" s="66" t="n"/>
      <c r="G129" s="66" t="n"/>
      <c r="H129" s="66" t="n"/>
      <c r="I129" s="66" t="n"/>
      <c r="J129" s="66" t="n"/>
      <c r="K129" s="66" t="n"/>
      <c r="L129" s="151" t="n"/>
      <c r="M129" s="151" t="n"/>
      <c r="N129" s="151" t="n"/>
      <c r="O129" s="151" t="n"/>
      <c r="P129" s="151" t="n"/>
      <c r="Q129" s="151" t="n"/>
      <c r="R129" s="151" t="n"/>
      <c r="S129" s="151" t="n"/>
      <c r="T129" s="151" t="n"/>
      <c r="U129" s="151" t="n"/>
      <c r="V129" s="152" t="n"/>
      <c r="W129" s="152" t="n"/>
      <c r="X129" s="152" t="n"/>
      <c r="Y129" s="153">
        <f>IF(COUNT(L129:U129)&gt;=2,COUNT(L129:U129),"")</f>
        <v/>
      </c>
      <c r="Z129" s="153">
        <f>IF($Y129="","",AVERAGE(L129:U129))</f>
        <v/>
      </c>
      <c r="AA129" s="153">
        <f>IF($Y129="","",MAX(L129:U129)-MIN(L129:U129))</f>
        <v/>
      </c>
      <c r="AB129" s="153">
        <f>IFERROR(VLOOKUP($Y129,'設定'!$D$4:$H$13,2,FALSE),"")</f>
        <v/>
      </c>
      <c r="AC129" s="153">
        <f>IFERROR(VLOOKUP($Y129,'設定'!$D$4:$H$13,3,FALSE),"")</f>
        <v/>
      </c>
      <c r="AD129" s="153">
        <f>IFERROR(VLOOKUP($Y129,'設定'!$D$4:$H$13,4,FALSE),"")</f>
        <v/>
      </c>
      <c r="AE129" s="153">
        <f>IFERROR(VLOOKUP($Y129,'設定'!$D$4:$H$13,5,FALSE),"")</f>
        <v/>
      </c>
      <c r="AF129" s="153">
        <f>IF($Z129="","",IFERROR(SUMIFS($Z$7:$Z$206,$F$7:$F$206,$F129,$G$7:$G$206,$G129,$K$7:$K$206,"Y")/COUNTIFS($F$7:$F$206,$F129,$G$7:$G$206,$G129,$K$7:$K$206,"Y",$Z$7:$Z$206,"&gt;-1E+99"),""))</f>
        <v/>
      </c>
      <c r="AG129" s="153">
        <f>IF(OR(NOT(ISNUMBER($AF129)),NOT(ISNUMBER($AB129)),NOT(ISNUMBER($AI129))),"",$AF129+$AB129*$AI129)</f>
        <v/>
      </c>
      <c r="AH129" s="153">
        <f>IF(OR(NOT(ISNUMBER($AF129)),NOT(ISNUMBER($AB129)),NOT(ISNUMBER($AI129))),"",$AF129-$AB129*$AI129)</f>
        <v/>
      </c>
      <c r="AI129" s="153">
        <f>IF($AA129="","",IFERROR(SUMIFS($AA$7:$AA$206,$F$7:$F$206,$F129,$G$7:$G$206,$G129,$K$7:$K$206,"Y")/COUNTIFS($F$7:$F$206,$F129,$G$7:$G$206,$G129,$K$7:$K$206,"Y",$AA$7:$AA$206,"&gt;-1E+99"),""))</f>
        <v/>
      </c>
      <c r="AJ129" s="153">
        <f>IF(OR(NOT(ISNUMBER($AI129)),NOT(ISNUMBER($AD129))),"",$AD129*$AI129)</f>
        <v/>
      </c>
      <c r="AK129" s="153">
        <f>IF(OR(NOT(ISNUMBER($AI129)),NOT(ISNUMBER($AC129))),"",$AC129*$AI129)</f>
        <v/>
      </c>
      <c r="AL129" s="153">
        <f>IF(OR(NOT(ISNUMBER($AI129)),NOT(ISNUMBER($AE129))),"",$AI129/$AE129)</f>
        <v/>
      </c>
      <c r="AM129" s="154">
        <f>IF(OR(NOT(ISNUMBER($V129)),NOT(ISNUMBER($W129)),NOT(ISNUMBER($AL129))),"",($V129-$W129)/(6*$AL129))</f>
        <v/>
      </c>
      <c r="AN129" s="154">
        <f>IF(OR(NOT(ISNUMBER($V129)),NOT(ISNUMBER($W129)),NOT(ISNUMBER($AF129)),NOT(ISNUMBER($AL129))),"",MIN(($V129-$AF129)/(3*$AL129),($AF129-$W129)/(3*$AL129)))</f>
        <v/>
      </c>
      <c r="AO129" s="64">
        <f>IF($Z129="","",IF(OR(NOT(ISNUMBER($AG129)),NOT(ISNUMBER($AH129))),"限界未設定",IF(OR($Z129&gt;$AG129,$Z129&lt;$AH129),"管理外","管理内")))</f>
        <v/>
      </c>
      <c r="AP129" s="64">
        <f>IF($AA129="","",IF(OR(NOT(ISNUMBER($AJ129)),NOT(ISNUMBER($AK129))),"限界未設定",IF(OR($AA129&gt;$AJ129,$AA129&lt;$AK129),"管理外","管理内")))</f>
        <v/>
      </c>
      <c r="AQ129" s="64">
        <f>IF($Z129="","",IF(OR($AO129="限界未設定",$AP129="限界未設定"),"限界未設定",IF(OR($AO129="管理外",$AP129="管理外"),"調査必要",IF(AND(ISNUMBER($AN129),$AN129&lt;1.33),"能力不足","管理内"))))</f>
        <v/>
      </c>
      <c r="AR129" s="24" t="n"/>
      <c r="AS129" s="24" t="n"/>
      <c r="AT129" s="24" t="n"/>
      <c r="AU129" s="24" t="n"/>
      <c r="AV129" s="24" t="n"/>
      <c r="AW129" s="49">
        <f>IF(AND($F129='SPCダッシュボード'!$C$4,$G129='SPCダッシュボード'!$C$5),COUNTIFS($F$7:$F129,'SPCダッシュボード'!$C$4,$G$7:$G129,'SPCダッシュボード'!$C$5),"")</f>
        <v/>
      </c>
    </row>
    <row r="130">
      <c r="A130" s="64">
        <f>IF(B130="","",ROW()-6)</f>
        <v/>
      </c>
      <c r="B130" s="150" t="n"/>
      <c r="C130" s="66" t="n"/>
      <c r="D130" s="66" t="n"/>
      <c r="E130" s="66" t="n"/>
      <c r="F130" s="66" t="n"/>
      <c r="G130" s="66" t="n"/>
      <c r="H130" s="66" t="n"/>
      <c r="I130" s="66" t="n"/>
      <c r="J130" s="66" t="n"/>
      <c r="K130" s="66" t="n"/>
      <c r="L130" s="151" t="n"/>
      <c r="M130" s="151" t="n"/>
      <c r="N130" s="151" t="n"/>
      <c r="O130" s="151" t="n"/>
      <c r="P130" s="151" t="n"/>
      <c r="Q130" s="151" t="n"/>
      <c r="R130" s="151" t="n"/>
      <c r="S130" s="151" t="n"/>
      <c r="T130" s="151" t="n"/>
      <c r="U130" s="151" t="n"/>
      <c r="V130" s="152" t="n"/>
      <c r="W130" s="152" t="n"/>
      <c r="X130" s="152" t="n"/>
      <c r="Y130" s="153">
        <f>IF(COUNT(L130:U130)&gt;=2,COUNT(L130:U130),"")</f>
        <v/>
      </c>
      <c r="Z130" s="153">
        <f>IF($Y130="","",AVERAGE(L130:U130))</f>
        <v/>
      </c>
      <c r="AA130" s="153">
        <f>IF($Y130="","",MAX(L130:U130)-MIN(L130:U130))</f>
        <v/>
      </c>
      <c r="AB130" s="153">
        <f>IFERROR(VLOOKUP($Y130,'設定'!$D$4:$H$13,2,FALSE),"")</f>
        <v/>
      </c>
      <c r="AC130" s="153">
        <f>IFERROR(VLOOKUP($Y130,'設定'!$D$4:$H$13,3,FALSE),"")</f>
        <v/>
      </c>
      <c r="AD130" s="153">
        <f>IFERROR(VLOOKUP($Y130,'設定'!$D$4:$H$13,4,FALSE),"")</f>
        <v/>
      </c>
      <c r="AE130" s="153">
        <f>IFERROR(VLOOKUP($Y130,'設定'!$D$4:$H$13,5,FALSE),"")</f>
        <v/>
      </c>
      <c r="AF130" s="153">
        <f>IF($Z130="","",IFERROR(SUMIFS($Z$7:$Z$206,$F$7:$F$206,$F130,$G$7:$G$206,$G130,$K$7:$K$206,"Y")/COUNTIFS($F$7:$F$206,$F130,$G$7:$G$206,$G130,$K$7:$K$206,"Y",$Z$7:$Z$206,"&gt;-1E+99"),""))</f>
        <v/>
      </c>
      <c r="AG130" s="153">
        <f>IF(OR(NOT(ISNUMBER($AF130)),NOT(ISNUMBER($AB130)),NOT(ISNUMBER($AI130))),"",$AF130+$AB130*$AI130)</f>
        <v/>
      </c>
      <c r="AH130" s="153">
        <f>IF(OR(NOT(ISNUMBER($AF130)),NOT(ISNUMBER($AB130)),NOT(ISNUMBER($AI130))),"",$AF130-$AB130*$AI130)</f>
        <v/>
      </c>
      <c r="AI130" s="153">
        <f>IF($AA130="","",IFERROR(SUMIFS($AA$7:$AA$206,$F$7:$F$206,$F130,$G$7:$G$206,$G130,$K$7:$K$206,"Y")/COUNTIFS($F$7:$F$206,$F130,$G$7:$G$206,$G130,$K$7:$K$206,"Y",$AA$7:$AA$206,"&gt;-1E+99"),""))</f>
        <v/>
      </c>
      <c r="AJ130" s="153">
        <f>IF(OR(NOT(ISNUMBER($AI130)),NOT(ISNUMBER($AD130))),"",$AD130*$AI130)</f>
        <v/>
      </c>
      <c r="AK130" s="153">
        <f>IF(OR(NOT(ISNUMBER($AI130)),NOT(ISNUMBER($AC130))),"",$AC130*$AI130)</f>
        <v/>
      </c>
      <c r="AL130" s="153">
        <f>IF(OR(NOT(ISNUMBER($AI130)),NOT(ISNUMBER($AE130))),"",$AI130/$AE130)</f>
        <v/>
      </c>
      <c r="AM130" s="154">
        <f>IF(OR(NOT(ISNUMBER($V130)),NOT(ISNUMBER($W130)),NOT(ISNUMBER($AL130))),"",($V130-$W130)/(6*$AL130))</f>
        <v/>
      </c>
      <c r="AN130" s="154">
        <f>IF(OR(NOT(ISNUMBER($V130)),NOT(ISNUMBER($W130)),NOT(ISNUMBER($AF130)),NOT(ISNUMBER($AL130))),"",MIN(($V130-$AF130)/(3*$AL130),($AF130-$W130)/(3*$AL130)))</f>
        <v/>
      </c>
      <c r="AO130" s="64">
        <f>IF($Z130="","",IF(OR(NOT(ISNUMBER($AG130)),NOT(ISNUMBER($AH130))),"限界未設定",IF(OR($Z130&gt;$AG130,$Z130&lt;$AH130),"管理外","管理内")))</f>
        <v/>
      </c>
      <c r="AP130" s="64">
        <f>IF($AA130="","",IF(OR(NOT(ISNUMBER($AJ130)),NOT(ISNUMBER($AK130))),"限界未設定",IF(OR($AA130&gt;$AJ130,$AA130&lt;$AK130),"管理外","管理内")))</f>
        <v/>
      </c>
      <c r="AQ130" s="64">
        <f>IF($Z130="","",IF(OR($AO130="限界未設定",$AP130="限界未設定"),"限界未設定",IF(OR($AO130="管理外",$AP130="管理外"),"調査必要",IF(AND(ISNUMBER($AN130),$AN130&lt;1.33),"能力不足","管理内"))))</f>
        <v/>
      </c>
      <c r="AR130" s="24" t="n"/>
      <c r="AS130" s="24" t="n"/>
      <c r="AT130" s="24" t="n"/>
      <c r="AU130" s="24" t="n"/>
      <c r="AV130" s="24" t="n"/>
      <c r="AW130" s="49">
        <f>IF(AND($F130='SPCダッシュボード'!$C$4,$G130='SPCダッシュボード'!$C$5),COUNTIFS($F$7:$F130,'SPCダッシュボード'!$C$4,$G$7:$G130,'SPCダッシュボード'!$C$5),"")</f>
        <v/>
      </c>
    </row>
    <row r="131">
      <c r="A131" s="64">
        <f>IF(B131="","",ROW()-6)</f>
        <v/>
      </c>
      <c r="B131" s="150" t="n"/>
      <c r="C131" s="66" t="n"/>
      <c r="D131" s="66" t="n"/>
      <c r="E131" s="66" t="n"/>
      <c r="F131" s="66" t="n"/>
      <c r="G131" s="66" t="n"/>
      <c r="H131" s="66" t="n"/>
      <c r="I131" s="66" t="n"/>
      <c r="J131" s="66" t="n"/>
      <c r="K131" s="66" t="n"/>
      <c r="L131" s="151" t="n"/>
      <c r="M131" s="151" t="n"/>
      <c r="N131" s="151" t="n"/>
      <c r="O131" s="151" t="n"/>
      <c r="P131" s="151" t="n"/>
      <c r="Q131" s="151" t="n"/>
      <c r="R131" s="151" t="n"/>
      <c r="S131" s="151" t="n"/>
      <c r="T131" s="151" t="n"/>
      <c r="U131" s="151" t="n"/>
      <c r="V131" s="152" t="n"/>
      <c r="W131" s="152" t="n"/>
      <c r="X131" s="152" t="n"/>
      <c r="Y131" s="153">
        <f>IF(COUNT(L131:U131)&gt;=2,COUNT(L131:U131),"")</f>
        <v/>
      </c>
      <c r="Z131" s="153">
        <f>IF($Y131="","",AVERAGE(L131:U131))</f>
        <v/>
      </c>
      <c r="AA131" s="153">
        <f>IF($Y131="","",MAX(L131:U131)-MIN(L131:U131))</f>
        <v/>
      </c>
      <c r="AB131" s="153">
        <f>IFERROR(VLOOKUP($Y131,'設定'!$D$4:$H$13,2,FALSE),"")</f>
        <v/>
      </c>
      <c r="AC131" s="153">
        <f>IFERROR(VLOOKUP($Y131,'設定'!$D$4:$H$13,3,FALSE),"")</f>
        <v/>
      </c>
      <c r="AD131" s="153">
        <f>IFERROR(VLOOKUP($Y131,'設定'!$D$4:$H$13,4,FALSE),"")</f>
        <v/>
      </c>
      <c r="AE131" s="153">
        <f>IFERROR(VLOOKUP($Y131,'設定'!$D$4:$H$13,5,FALSE),"")</f>
        <v/>
      </c>
      <c r="AF131" s="153">
        <f>IF($Z131="","",IFERROR(SUMIFS($Z$7:$Z$206,$F$7:$F$206,$F131,$G$7:$G$206,$G131,$K$7:$K$206,"Y")/COUNTIFS($F$7:$F$206,$F131,$G$7:$G$206,$G131,$K$7:$K$206,"Y",$Z$7:$Z$206,"&gt;-1E+99"),""))</f>
        <v/>
      </c>
      <c r="AG131" s="153">
        <f>IF(OR(NOT(ISNUMBER($AF131)),NOT(ISNUMBER($AB131)),NOT(ISNUMBER($AI131))),"",$AF131+$AB131*$AI131)</f>
        <v/>
      </c>
      <c r="AH131" s="153">
        <f>IF(OR(NOT(ISNUMBER($AF131)),NOT(ISNUMBER($AB131)),NOT(ISNUMBER($AI131))),"",$AF131-$AB131*$AI131)</f>
        <v/>
      </c>
      <c r="AI131" s="153">
        <f>IF($AA131="","",IFERROR(SUMIFS($AA$7:$AA$206,$F$7:$F$206,$F131,$G$7:$G$206,$G131,$K$7:$K$206,"Y")/COUNTIFS($F$7:$F$206,$F131,$G$7:$G$206,$G131,$K$7:$K$206,"Y",$AA$7:$AA$206,"&gt;-1E+99"),""))</f>
        <v/>
      </c>
      <c r="AJ131" s="153">
        <f>IF(OR(NOT(ISNUMBER($AI131)),NOT(ISNUMBER($AD131))),"",$AD131*$AI131)</f>
        <v/>
      </c>
      <c r="AK131" s="153">
        <f>IF(OR(NOT(ISNUMBER($AI131)),NOT(ISNUMBER($AC131))),"",$AC131*$AI131)</f>
        <v/>
      </c>
      <c r="AL131" s="153">
        <f>IF(OR(NOT(ISNUMBER($AI131)),NOT(ISNUMBER($AE131))),"",$AI131/$AE131)</f>
        <v/>
      </c>
      <c r="AM131" s="154">
        <f>IF(OR(NOT(ISNUMBER($V131)),NOT(ISNUMBER($W131)),NOT(ISNUMBER($AL131))),"",($V131-$W131)/(6*$AL131))</f>
        <v/>
      </c>
      <c r="AN131" s="154">
        <f>IF(OR(NOT(ISNUMBER($V131)),NOT(ISNUMBER($W131)),NOT(ISNUMBER($AF131)),NOT(ISNUMBER($AL131))),"",MIN(($V131-$AF131)/(3*$AL131),($AF131-$W131)/(3*$AL131)))</f>
        <v/>
      </c>
      <c r="AO131" s="64">
        <f>IF($Z131="","",IF(OR(NOT(ISNUMBER($AG131)),NOT(ISNUMBER($AH131))),"限界未設定",IF(OR($Z131&gt;$AG131,$Z131&lt;$AH131),"管理外","管理内")))</f>
        <v/>
      </c>
      <c r="AP131" s="64">
        <f>IF($AA131="","",IF(OR(NOT(ISNUMBER($AJ131)),NOT(ISNUMBER($AK131))),"限界未設定",IF(OR($AA131&gt;$AJ131,$AA131&lt;$AK131),"管理外","管理内")))</f>
        <v/>
      </c>
      <c r="AQ131" s="64">
        <f>IF($Z131="","",IF(OR($AO131="限界未設定",$AP131="限界未設定"),"限界未設定",IF(OR($AO131="管理外",$AP131="管理外"),"調査必要",IF(AND(ISNUMBER($AN131),$AN131&lt;1.33),"能力不足","管理内"))))</f>
        <v/>
      </c>
      <c r="AR131" s="24" t="n"/>
      <c r="AS131" s="24" t="n"/>
      <c r="AT131" s="24" t="n"/>
      <c r="AU131" s="24" t="n"/>
      <c r="AV131" s="24" t="n"/>
      <c r="AW131" s="49">
        <f>IF(AND($F131='SPCダッシュボード'!$C$4,$G131='SPCダッシュボード'!$C$5),COUNTIFS($F$7:$F131,'SPCダッシュボード'!$C$4,$G$7:$G131,'SPCダッシュボード'!$C$5),"")</f>
        <v/>
      </c>
    </row>
    <row r="132">
      <c r="A132" s="64">
        <f>IF(B132="","",ROW()-6)</f>
        <v/>
      </c>
      <c r="B132" s="150" t="n"/>
      <c r="C132" s="66" t="n"/>
      <c r="D132" s="66" t="n"/>
      <c r="E132" s="66" t="n"/>
      <c r="F132" s="66" t="n"/>
      <c r="G132" s="66" t="n"/>
      <c r="H132" s="66" t="n"/>
      <c r="I132" s="66" t="n"/>
      <c r="J132" s="66" t="n"/>
      <c r="K132" s="66" t="n"/>
      <c r="L132" s="151" t="n"/>
      <c r="M132" s="151" t="n"/>
      <c r="N132" s="151" t="n"/>
      <c r="O132" s="151" t="n"/>
      <c r="P132" s="151" t="n"/>
      <c r="Q132" s="151" t="n"/>
      <c r="R132" s="151" t="n"/>
      <c r="S132" s="151" t="n"/>
      <c r="T132" s="151" t="n"/>
      <c r="U132" s="151" t="n"/>
      <c r="V132" s="152" t="n"/>
      <c r="W132" s="152" t="n"/>
      <c r="X132" s="152" t="n"/>
      <c r="Y132" s="153">
        <f>IF(COUNT(L132:U132)&gt;=2,COUNT(L132:U132),"")</f>
        <v/>
      </c>
      <c r="Z132" s="153">
        <f>IF($Y132="","",AVERAGE(L132:U132))</f>
        <v/>
      </c>
      <c r="AA132" s="153">
        <f>IF($Y132="","",MAX(L132:U132)-MIN(L132:U132))</f>
        <v/>
      </c>
      <c r="AB132" s="153">
        <f>IFERROR(VLOOKUP($Y132,'設定'!$D$4:$H$13,2,FALSE),"")</f>
        <v/>
      </c>
      <c r="AC132" s="153">
        <f>IFERROR(VLOOKUP($Y132,'設定'!$D$4:$H$13,3,FALSE),"")</f>
        <v/>
      </c>
      <c r="AD132" s="153">
        <f>IFERROR(VLOOKUP($Y132,'設定'!$D$4:$H$13,4,FALSE),"")</f>
        <v/>
      </c>
      <c r="AE132" s="153">
        <f>IFERROR(VLOOKUP($Y132,'設定'!$D$4:$H$13,5,FALSE),"")</f>
        <v/>
      </c>
      <c r="AF132" s="153">
        <f>IF($Z132="","",IFERROR(SUMIFS($Z$7:$Z$206,$F$7:$F$206,$F132,$G$7:$G$206,$G132,$K$7:$K$206,"Y")/COUNTIFS($F$7:$F$206,$F132,$G$7:$G$206,$G132,$K$7:$K$206,"Y",$Z$7:$Z$206,"&gt;-1E+99"),""))</f>
        <v/>
      </c>
      <c r="AG132" s="153">
        <f>IF(OR(NOT(ISNUMBER($AF132)),NOT(ISNUMBER($AB132)),NOT(ISNUMBER($AI132))),"",$AF132+$AB132*$AI132)</f>
        <v/>
      </c>
      <c r="AH132" s="153">
        <f>IF(OR(NOT(ISNUMBER($AF132)),NOT(ISNUMBER($AB132)),NOT(ISNUMBER($AI132))),"",$AF132-$AB132*$AI132)</f>
        <v/>
      </c>
      <c r="AI132" s="153">
        <f>IF($AA132="","",IFERROR(SUMIFS($AA$7:$AA$206,$F$7:$F$206,$F132,$G$7:$G$206,$G132,$K$7:$K$206,"Y")/COUNTIFS($F$7:$F$206,$F132,$G$7:$G$206,$G132,$K$7:$K$206,"Y",$AA$7:$AA$206,"&gt;-1E+99"),""))</f>
        <v/>
      </c>
      <c r="AJ132" s="153">
        <f>IF(OR(NOT(ISNUMBER($AI132)),NOT(ISNUMBER($AD132))),"",$AD132*$AI132)</f>
        <v/>
      </c>
      <c r="AK132" s="153">
        <f>IF(OR(NOT(ISNUMBER($AI132)),NOT(ISNUMBER($AC132))),"",$AC132*$AI132)</f>
        <v/>
      </c>
      <c r="AL132" s="153">
        <f>IF(OR(NOT(ISNUMBER($AI132)),NOT(ISNUMBER($AE132))),"",$AI132/$AE132)</f>
        <v/>
      </c>
      <c r="AM132" s="154">
        <f>IF(OR(NOT(ISNUMBER($V132)),NOT(ISNUMBER($W132)),NOT(ISNUMBER($AL132))),"",($V132-$W132)/(6*$AL132))</f>
        <v/>
      </c>
      <c r="AN132" s="154">
        <f>IF(OR(NOT(ISNUMBER($V132)),NOT(ISNUMBER($W132)),NOT(ISNUMBER($AF132)),NOT(ISNUMBER($AL132))),"",MIN(($V132-$AF132)/(3*$AL132),($AF132-$W132)/(3*$AL132)))</f>
        <v/>
      </c>
      <c r="AO132" s="64">
        <f>IF($Z132="","",IF(OR(NOT(ISNUMBER($AG132)),NOT(ISNUMBER($AH132))),"限界未設定",IF(OR($Z132&gt;$AG132,$Z132&lt;$AH132),"管理外","管理内")))</f>
        <v/>
      </c>
      <c r="AP132" s="64">
        <f>IF($AA132="","",IF(OR(NOT(ISNUMBER($AJ132)),NOT(ISNUMBER($AK132))),"限界未設定",IF(OR($AA132&gt;$AJ132,$AA132&lt;$AK132),"管理外","管理内")))</f>
        <v/>
      </c>
      <c r="AQ132" s="64">
        <f>IF($Z132="","",IF(OR($AO132="限界未設定",$AP132="限界未設定"),"限界未設定",IF(OR($AO132="管理外",$AP132="管理外"),"調査必要",IF(AND(ISNUMBER($AN132),$AN132&lt;1.33),"能力不足","管理内"))))</f>
        <v/>
      </c>
      <c r="AR132" s="24" t="n"/>
      <c r="AS132" s="24" t="n"/>
      <c r="AT132" s="24" t="n"/>
      <c r="AU132" s="24" t="n"/>
      <c r="AV132" s="24" t="n"/>
      <c r="AW132" s="49">
        <f>IF(AND($F132='SPCダッシュボード'!$C$4,$G132='SPCダッシュボード'!$C$5),COUNTIFS($F$7:$F132,'SPCダッシュボード'!$C$4,$G$7:$G132,'SPCダッシュボード'!$C$5),"")</f>
        <v/>
      </c>
    </row>
    <row r="133">
      <c r="A133" s="64">
        <f>IF(B133="","",ROW()-6)</f>
        <v/>
      </c>
      <c r="B133" s="150" t="n"/>
      <c r="C133" s="66" t="n"/>
      <c r="D133" s="66" t="n"/>
      <c r="E133" s="66" t="n"/>
      <c r="F133" s="66" t="n"/>
      <c r="G133" s="66" t="n"/>
      <c r="H133" s="66" t="n"/>
      <c r="I133" s="66" t="n"/>
      <c r="J133" s="66" t="n"/>
      <c r="K133" s="66" t="n"/>
      <c r="L133" s="151" t="n"/>
      <c r="M133" s="151" t="n"/>
      <c r="N133" s="151" t="n"/>
      <c r="O133" s="151" t="n"/>
      <c r="P133" s="151" t="n"/>
      <c r="Q133" s="151" t="n"/>
      <c r="R133" s="151" t="n"/>
      <c r="S133" s="151" t="n"/>
      <c r="T133" s="151" t="n"/>
      <c r="U133" s="151" t="n"/>
      <c r="V133" s="152" t="n"/>
      <c r="W133" s="152" t="n"/>
      <c r="X133" s="152" t="n"/>
      <c r="Y133" s="153">
        <f>IF(COUNT(L133:U133)&gt;=2,COUNT(L133:U133),"")</f>
        <v/>
      </c>
      <c r="Z133" s="153">
        <f>IF($Y133="","",AVERAGE(L133:U133))</f>
        <v/>
      </c>
      <c r="AA133" s="153">
        <f>IF($Y133="","",MAX(L133:U133)-MIN(L133:U133))</f>
        <v/>
      </c>
      <c r="AB133" s="153">
        <f>IFERROR(VLOOKUP($Y133,'設定'!$D$4:$H$13,2,FALSE),"")</f>
        <v/>
      </c>
      <c r="AC133" s="153">
        <f>IFERROR(VLOOKUP($Y133,'設定'!$D$4:$H$13,3,FALSE),"")</f>
        <v/>
      </c>
      <c r="AD133" s="153">
        <f>IFERROR(VLOOKUP($Y133,'設定'!$D$4:$H$13,4,FALSE),"")</f>
        <v/>
      </c>
      <c r="AE133" s="153">
        <f>IFERROR(VLOOKUP($Y133,'設定'!$D$4:$H$13,5,FALSE),"")</f>
        <v/>
      </c>
      <c r="AF133" s="153">
        <f>IF($Z133="","",IFERROR(SUMIFS($Z$7:$Z$206,$F$7:$F$206,$F133,$G$7:$G$206,$G133,$K$7:$K$206,"Y")/COUNTIFS($F$7:$F$206,$F133,$G$7:$G$206,$G133,$K$7:$K$206,"Y",$Z$7:$Z$206,"&gt;-1E+99"),""))</f>
        <v/>
      </c>
      <c r="AG133" s="153">
        <f>IF(OR(NOT(ISNUMBER($AF133)),NOT(ISNUMBER($AB133)),NOT(ISNUMBER($AI133))),"",$AF133+$AB133*$AI133)</f>
        <v/>
      </c>
      <c r="AH133" s="153">
        <f>IF(OR(NOT(ISNUMBER($AF133)),NOT(ISNUMBER($AB133)),NOT(ISNUMBER($AI133))),"",$AF133-$AB133*$AI133)</f>
        <v/>
      </c>
      <c r="AI133" s="153">
        <f>IF($AA133="","",IFERROR(SUMIFS($AA$7:$AA$206,$F$7:$F$206,$F133,$G$7:$G$206,$G133,$K$7:$K$206,"Y")/COUNTIFS($F$7:$F$206,$F133,$G$7:$G$206,$G133,$K$7:$K$206,"Y",$AA$7:$AA$206,"&gt;-1E+99"),""))</f>
        <v/>
      </c>
      <c r="AJ133" s="153">
        <f>IF(OR(NOT(ISNUMBER($AI133)),NOT(ISNUMBER($AD133))),"",$AD133*$AI133)</f>
        <v/>
      </c>
      <c r="AK133" s="153">
        <f>IF(OR(NOT(ISNUMBER($AI133)),NOT(ISNUMBER($AC133))),"",$AC133*$AI133)</f>
        <v/>
      </c>
      <c r="AL133" s="153">
        <f>IF(OR(NOT(ISNUMBER($AI133)),NOT(ISNUMBER($AE133))),"",$AI133/$AE133)</f>
        <v/>
      </c>
      <c r="AM133" s="154">
        <f>IF(OR(NOT(ISNUMBER($V133)),NOT(ISNUMBER($W133)),NOT(ISNUMBER($AL133))),"",($V133-$W133)/(6*$AL133))</f>
        <v/>
      </c>
      <c r="AN133" s="154">
        <f>IF(OR(NOT(ISNUMBER($V133)),NOT(ISNUMBER($W133)),NOT(ISNUMBER($AF133)),NOT(ISNUMBER($AL133))),"",MIN(($V133-$AF133)/(3*$AL133),($AF133-$W133)/(3*$AL133)))</f>
        <v/>
      </c>
      <c r="AO133" s="64">
        <f>IF($Z133="","",IF(OR(NOT(ISNUMBER($AG133)),NOT(ISNUMBER($AH133))),"限界未設定",IF(OR($Z133&gt;$AG133,$Z133&lt;$AH133),"管理外","管理内")))</f>
        <v/>
      </c>
      <c r="AP133" s="64">
        <f>IF($AA133="","",IF(OR(NOT(ISNUMBER($AJ133)),NOT(ISNUMBER($AK133))),"限界未設定",IF(OR($AA133&gt;$AJ133,$AA133&lt;$AK133),"管理外","管理内")))</f>
        <v/>
      </c>
      <c r="AQ133" s="64">
        <f>IF($Z133="","",IF(OR($AO133="限界未設定",$AP133="限界未設定"),"限界未設定",IF(OR($AO133="管理外",$AP133="管理外"),"調査必要",IF(AND(ISNUMBER($AN133),$AN133&lt;1.33),"能力不足","管理内"))))</f>
        <v/>
      </c>
      <c r="AR133" s="24" t="n"/>
      <c r="AS133" s="24" t="n"/>
      <c r="AT133" s="24" t="n"/>
      <c r="AU133" s="24" t="n"/>
      <c r="AV133" s="24" t="n"/>
      <c r="AW133" s="49">
        <f>IF(AND($F133='SPCダッシュボード'!$C$4,$G133='SPCダッシュボード'!$C$5),COUNTIFS($F$7:$F133,'SPCダッシュボード'!$C$4,$G$7:$G133,'SPCダッシュボード'!$C$5),"")</f>
        <v/>
      </c>
    </row>
    <row r="134">
      <c r="A134" s="64">
        <f>IF(B134="","",ROW()-6)</f>
        <v/>
      </c>
      <c r="B134" s="150" t="n"/>
      <c r="C134" s="66" t="n"/>
      <c r="D134" s="66" t="n"/>
      <c r="E134" s="66" t="n"/>
      <c r="F134" s="66" t="n"/>
      <c r="G134" s="66" t="n"/>
      <c r="H134" s="66" t="n"/>
      <c r="I134" s="66" t="n"/>
      <c r="J134" s="66" t="n"/>
      <c r="K134" s="66" t="n"/>
      <c r="L134" s="151" t="n"/>
      <c r="M134" s="151" t="n"/>
      <c r="N134" s="151" t="n"/>
      <c r="O134" s="151" t="n"/>
      <c r="P134" s="151" t="n"/>
      <c r="Q134" s="151" t="n"/>
      <c r="R134" s="151" t="n"/>
      <c r="S134" s="151" t="n"/>
      <c r="T134" s="151" t="n"/>
      <c r="U134" s="151" t="n"/>
      <c r="V134" s="152" t="n"/>
      <c r="W134" s="152" t="n"/>
      <c r="X134" s="152" t="n"/>
      <c r="Y134" s="153">
        <f>IF(COUNT(L134:U134)&gt;=2,COUNT(L134:U134),"")</f>
        <v/>
      </c>
      <c r="Z134" s="153">
        <f>IF($Y134="","",AVERAGE(L134:U134))</f>
        <v/>
      </c>
      <c r="AA134" s="153">
        <f>IF($Y134="","",MAX(L134:U134)-MIN(L134:U134))</f>
        <v/>
      </c>
      <c r="AB134" s="153">
        <f>IFERROR(VLOOKUP($Y134,'設定'!$D$4:$H$13,2,FALSE),"")</f>
        <v/>
      </c>
      <c r="AC134" s="153">
        <f>IFERROR(VLOOKUP($Y134,'設定'!$D$4:$H$13,3,FALSE),"")</f>
        <v/>
      </c>
      <c r="AD134" s="153">
        <f>IFERROR(VLOOKUP($Y134,'設定'!$D$4:$H$13,4,FALSE),"")</f>
        <v/>
      </c>
      <c r="AE134" s="153">
        <f>IFERROR(VLOOKUP($Y134,'設定'!$D$4:$H$13,5,FALSE),"")</f>
        <v/>
      </c>
      <c r="AF134" s="153">
        <f>IF($Z134="","",IFERROR(SUMIFS($Z$7:$Z$206,$F$7:$F$206,$F134,$G$7:$G$206,$G134,$K$7:$K$206,"Y")/COUNTIFS($F$7:$F$206,$F134,$G$7:$G$206,$G134,$K$7:$K$206,"Y",$Z$7:$Z$206,"&gt;-1E+99"),""))</f>
        <v/>
      </c>
      <c r="AG134" s="153">
        <f>IF(OR(NOT(ISNUMBER($AF134)),NOT(ISNUMBER($AB134)),NOT(ISNUMBER($AI134))),"",$AF134+$AB134*$AI134)</f>
        <v/>
      </c>
      <c r="AH134" s="153">
        <f>IF(OR(NOT(ISNUMBER($AF134)),NOT(ISNUMBER($AB134)),NOT(ISNUMBER($AI134))),"",$AF134-$AB134*$AI134)</f>
        <v/>
      </c>
      <c r="AI134" s="153">
        <f>IF($AA134="","",IFERROR(SUMIFS($AA$7:$AA$206,$F$7:$F$206,$F134,$G$7:$G$206,$G134,$K$7:$K$206,"Y")/COUNTIFS($F$7:$F$206,$F134,$G$7:$G$206,$G134,$K$7:$K$206,"Y",$AA$7:$AA$206,"&gt;-1E+99"),""))</f>
        <v/>
      </c>
      <c r="AJ134" s="153">
        <f>IF(OR(NOT(ISNUMBER($AI134)),NOT(ISNUMBER($AD134))),"",$AD134*$AI134)</f>
        <v/>
      </c>
      <c r="AK134" s="153">
        <f>IF(OR(NOT(ISNUMBER($AI134)),NOT(ISNUMBER($AC134))),"",$AC134*$AI134)</f>
        <v/>
      </c>
      <c r="AL134" s="153">
        <f>IF(OR(NOT(ISNUMBER($AI134)),NOT(ISNUMBER($AE134))),"",$AI134/$AE134)</f>
        <v/>
      </c>
      <c r="AM134" s="154">
        <f>IF(OR(NOT(ISNUMBER($V134)),NOT(ISNUMBER($W134)),NOT(ISNUMBER($AL134))),"",($V134-$W134)/(6*$AL134))</f>
        <v/>
      </c>
      <c r="AN134" s="154">
        <f>IF(OR(NOT(ISNUMBER($V134)),NOT(ISNUMBER($W134)),NOT(ISNUMBER($AF134)),NOT(ISNUMBER($AL134))),"",MIN(($V134-$AF134)/(3*$AL134),($AF134-$W134)/(3*$AL134)))</f>
        <v/>
      </c>
      <c r="AO134" s="64">
        <f>IF($Z134="","",IF(OR(NOT(ISNUMBER($AG134)),NOT(ISNUMBER($AH134))),"限界未設定",IF(OR($Z134&gt;$AG134,$Z134&lt;$AH134),"管理外","管理内")))</f>
        <v/>
      </c>
      <c r="AP134" s="64">
        <f>IF($AA134="","",IF(OR(NOT(ISNUMBER($AJ134)),NOT(ISNUMBER($AK134))),"限界未設定",IF(OR($AA134&gt;$AJ134,$AA134&lt;$AK134),"管理外","管理内")))</f>
        <v/>
      </c>
      <c r="AQ134" s="64">
        <f>IF($Z134="","",IF(OR($AO134="限界未設定",$AP134="限界未設定"),"限界未設定",IF(OR($AO134="管理外",$AP134="管理外"),"調査必要",IF(AND(ISNUMBER($AN134),$AN134&lt;1.33),"能力不足","管理内"))))</f>
        <v/>
      </c>
      <c r="AR134" s="24" t="n"/>
      <c r="AS134" s="24" t="n"/>
      <c r="AT134" s="24" t="n"/>
      <c r="AU134" s="24" t="n"/>
      <c r="AV134" s="24" t="n"/>
      <c r="AW134" s="49">
        <f>IF(AND($F134='SPCダッシュボード'!$C$4,$G134='SPCダッシュボード'!$C$5),COUNTIFS($F$7:$F134,'SPCダッシュボード'!$C$4,$G$7:$G134,'SPCダッシュボード'!$C$5),"")</f>
        <v/>
      </c>
    </row>
    <row r="135">
      <c r="A135" s="64">
        <f>IF(B135="","",ROW()-6)</f>
        <v/>
      </c>
      <c r="B135" s="150" t="n"/>
      <c r="C135" s="66" t="n"/>
      <c r="D135" s="66" t="n"/>
      <c r="E135" s="66" t="n"/>
      <c r="F135" s="66" t="n"/>
      <c r="G135" s="66" t="n"/>
      <c r="H135" s="66" t="n"/>
      <c r="I135" s="66" t="n"/>
      <c r="J135" s="66" t="n"/>
      <c r="K135" s="66" t="n"/>
      <c r="L135" s="151" t="n"/>
      <c r="M135" s="151" t="n"/>
      <c r="N135" s="151" t="n"/>
      <c r="O135" s="151" t="n"/>
      <c r="P135" s="151" t="n"/>
      <c r="Q135" s="151" t="n"/>
      <c r="R135" s="151" t="n"/>
      <c r="S135" s="151" t="n"/>
      <c r="T135" s="151" t="n"/>
      <c r="U135" s="151" t="n"/>
      <c r="V135" s="152" t="n"/>
      <c r="W135" s="152" t="n"/>
      <c r="X135" s="152" t="n"/>
      <c r="Y135" s="153">
        <f>IF(COUNT(L135:U135)&gt;=2,COUNT(L135:U135),"")</f>
        <v/>
      </c>
      <c r="Z135" s="153">
        <f>IF($Y135="","",AVERAGE(L135:U135))</f>
        <v/>
      </c>
      <c r="AA135" s="153">
        <f>IF($Y135="","",MAX(L135:U135)-MIN(L135:U135))</f>
        <v/>
      </c>
      <c r="AB135" s="153">
        <f>IFERROR(VLOOKUP($Y135,'設定'!$D$4:$H$13,2,FALSE),"")</f>
        <v/>
      </c>
      <c r="AC135" s="153">
        <f>IFERROR(VLOOKUP($Y135,'設定'!$D$4:$H$13,3,FALSE),"")</f>
        <v/>
      </c>
      <c r="AD135" s="153">
        <f>IFERROR(VLOOKUP($Y135,'設定'!$D$4:$H$13,4,FALSE),"")</f>
        <v/>
      </c>
      <c r="AE135" s="153">
        <f>IFERROR(VLOOKUP($Y135,'設定'!$D$4:$H$13,5,FALSE),"")</f>
        <v/>
      </c>
      <c r="AF135" s="153">
        <f>IF($Z135="","",IFERROR(SUMIFS($Z$7:$Z$206,$F$7:$F$206,$F135,$G$7:$G$206,$G135,$K$7:$K$206,"Y")/COUNTIFS($F$7:$F$206,$F135,$G$7:$G$206,$G135,$K$7:$K$206,"Y",$Z$7:$Z$206,"&gt;-1E+99"),""))</f>
        <v/>
      </c>
      <c r="AG135" s="153">
        <f>IF(OR(NOT(ISNUMBER($AF135)),NOT(ISNUMBER($AB135)),NOT(ISNUMBER($AI135))),"",$AF135+$AB135*$AI135)</f>
        <v/>
      </c>
      <c r="AH135" s="153">
        <f>IF(OR(NOT(ISNUMBER($AF135)),NOT(ISNUMBER($AB135)),NOT(ISNUMBER($AI135))),"",$AF135-$AB135*$AI135)</f>
        <v/>
      </c>
      <c r="AI135" s="153">
        <f>IF($AA135="","",IFERROR(SUMIFS($AA$7:$AA$206,$F$7:$F$206,$F135,$G$7:$G$206,$G135,$K$7:$K$206,"Y")/COUNTIFS($F$7:$F$206,$F135,$G$7:$G$206,$G135,$K$7:$K$206,"Y",$AA$7:$AA$206,"&gt;-1E+99"),""))</f>
        <v/>
      </c>
      <c r="AJ135" s="153">
        <f>IF(OR(NOT(ISNUMBER($AI135)),NOT(ISNUMBER($AD135))),"",$AD135*$AI135)</f>
        <v/>
      </c>
      <c r="AK135" s="153">
        <f>IF(OR(NOT(ISNUMBER($AI135)),NOT(ISNUMBER($AC135))),"",$AC135*$AI135)</f>
        <v/>
      </c>
      <c r="AL135" s="153">
        <f>IF(OR(NOT(ISNUMBER($AI135)),NOT(ISNUMBER($AE135))),"",$AI135/$AE135)</f>
        <v/>
      </c>
      <c r="AM135" s="154">
        <f>IF(OR(NOT(ISNUMBER($V135)),NOT(ISNUMBER($W135)),NOT(ISNUMBER($AL135))),"",($V135-$W135)/(6*$AL135))</f>
        <v/>
      </c>
      <c r="AN135" s="154">
        <f>IF(OR(NOT(ISNUMBER($V135)),NOT(ISNUMBER($W135)),NOT(ISNUMBER($AF135)),NOT(ISNUMBER($AL135))),"",MIN(($V135-$AF135)/(3*$AL135),($AF135-$W135)/(3*$AL135)))</f>
        <v/>
      </c>
      <c r="AO135" s="64">
        <f>IF($Z135="","",IF(OR(NOT(ISNUMBER($AG135)),NOT(ISNUMBER($AH135))),"限界未設定",IF(OR($Z135&gt;$AG135,$Z135&lt;$AH135),"管理外","管理内")))</f>
        <v/>
      </c>
      <c r="AP135" s="64">
        <f>IF($AA135="","",IF(OR(NOT(ISNUMBER($AJ135)),NOT(ISNUMBER($AK135))),"限界未設定",IF(OR($AA135&gt;$AJ135,$AA135&lt;$AK135),"管理外","管理内")))</f>
        <v/>
      </c>
      <c r="AQ135" s="64">
        <f>IF($Z135="","",IF(OR($AO135="限界未設定",$AP135="限界未設定"),"限界未設定",IF(OR($AO135="管理外",$AP135="管理外"),"調査必要",IF(AND(ISNUMBER($AN135),$AN135&lt;1.33),"能力不足","管理内"))))</f>
        <v/>
      </c>
      <c r="AR135" s="24" t="n"/>
      <c r="AS135" s="24" t="n"/>
      <c r="AT135" s="24" t="n"/>
      <c r="AU135" s="24" t="n"/>
      <c r="AV135" s="24" t="n"/>
      <c r="AW135" s="49">
        <f>IF(AND($F135='SPCダッシュボード'!$C$4,$G135='SPCダッシュボード'!$C$5),COUNTIFS($F$7:$F135,'SPCダッシュボード'!$C$4,$G$7:$G135,'SPCダッシュボード'!$C$5),"")</f>
        <v/>
      </c>
    </row>
    <row r="136">
      <c r="A136" s="64">
        <f>IF(B136="","",ROW()-6)</f>
        <v/>
      </c>
      <c r="B136" s="150" t="n"/>
      <c r="C136" s="66" t="n"/>
      <c r="D136" s="66" t="n"/>
      <c r="E136" s="66" t="n"/>
      <c r="F136" s="66" t="n"/>
      <c r="G136" s="66" t="n"/>
      <c r="H136" s="66" t="n"/>
      <c r="I136" s="66" t="n"/>
      <c r="J136" s="66" t="n"/>
      <c r="K136" s="66" t="n"/>
      <c r="L136" s="151" t="n"/>
      <c r="M136" s="151" t="n"/>
      <c r="N136" s="151" t="n"/>
      <c r="O136" s="151" t="n"/>
      <c r="P136" s="151" t="n"/>
      <c r="Q136" s="151" t="n"/>
      <c r="R136" s="151" t="n"/>
      <c r="S136" s="151" t="n"/>
      <c r="T136" s="151" t="n"/>
      <c r="U136" s="151" t="n"/>
      <c r="V136" s="152" t="n"/>
      <c r="W136" s="152" t="n"/>
      <c r="X136" s="152" t="n"/>
      <c r="Y136" s="153">
        <f>IF(COUNT(L136:U136)&gt;=2,COUNT(L136:U136),"")</f>
        <v/>
      </c>
      <c r="Z136" s="153">
        <f>IF($Y136="","",AVERAGE(L136:U136))</f>
        <v/>
      </c>
      <c r="AA136" s="153">
        <f>IF($Y136="","",MAX(L136:U136)-MIN(L136:U136))</f>
        <v/>
      </c>
      <c r="AB136" s="153">
        <f>IFERROR(VLOOKUP($Y136,'設定'!$D$4:$H$13,2,FALSE),"")</f>
        <v/>
      </c>
      <c r="AC136" s="153">
        <f>IFERROR(VLOOKUP($Y136,'設定'!$D$4:$H$13,3,FALSE),"")</f>
        <v/>
      </c>
      <c r="AD136" s="153">
        <f>IFERROR(VLOOKUP($Y136,'設定'!$D$4:$H$13,4,FALSE),"")</f>
        <v/>
      </c>
      <c r="AE136" s="153">
        <f>IFERROR(VLOOKUP($Y136,'設定'!$D$4:$H$13,5,FALSE),"")</f>
        <v/>
      </c>
      <c r="AF136" s="153">
        <f>IF($Z136="","",IFERROR(SUMIFS($Z$7:$Z$206,$F$7:$F$206,$F136,$G$7:$G$206,$G136,$K$7:$K$206,"Y")/COUNTIFS($F$7:$F$206,$F136,$G$7:$G$206,$G136,$K$7:$K$206,"Y",$Z$7:$Z$206,"&gt;-1E+99"),""))</f>
        <v/>
      </c>
      <c r="AG136" s="153">
        <f>IF(OR(NOT(ISNUMBER($AF136)),NOT(ISNUMBER($AB136)),NOT(ISNUMBER($AI136))),"",$AF136+$AB136*$AI136)</f>
        <v/>
      </c>
      <c r="AH136" s="153">
        <f>IF(OR(NOT(ISNUMBER($AF136)),NOT(ISNUMBER($AB136)),NOT(ISNUMBER($AI136))),"",$AF136-$AB136*$AI136)</f>
        <v/>
      </c>
      <c r="AI136" s="153">
        <f>IF($AA136="","",IFERROR(SUMIFS($AA$7:$AA$206,$F$7:$F$206,$F136,$G$7:$G$206,$G136,$K$7:$K$206,"Y")/COUNTIFS($F$7:$F$206,$F136,$G$7:$G$206,$G136,$K$7:$K$206,"Y",$AA$7:$AA$206,"&gt;-1E+99"),""))</f>
        <v/>
      </c>
      <c r="AJ136" s="153">
        <f>IF(OR(NOT(ISNUMBER($AI136)),NOT(ISNUMBER($AD136))),"",$AD136*$AI136)</f>
        <v/>
      </c>
      <c r="AK136" s="153">
        <f>IF(OR(NOT(ISNUMBER($AI136)),NOT(ISNUMBER($AC136))),"",$AC136*$AI136)</f>
        <v/>
      </c>
      <c r="AL136" s="153">
        <f>IF(OR(NOT(ISNUMBER($AI136)),NOT(ISNUMBER($AE136))),"",$AI136/$AE136)</f>
        <v/>
      </c>
      <c r="AM136" s="154">
        <f>IF(OR(NOT(ISNUMBER($V136)),NOT(ISNUMBER($W136)),NOT(ISNUMBER($AL136))),"",($V136-$W136)/(6*$AL136))</f>
        <v/>
      </c>
      <c r="AN136" s="154">
        <f>IF(OR(NOT(ISNUMBER($V136)),NOT(ISNUMBER($W136)),NOT(ISNUMBER($AF136)),NOT(ISNUMBER($AL136))),"",MIN(($V136-$AF136)/(3*$AL136),($AF136-$W136)/(3*$AL136)))</f>
        <v/>
      </c>
      <c r="AO136" s="64">
        <f>IF($Z136="","",IF(OR(NOT(ISNUMBER($AG136)),NOT(ISNUMBER($AH136))),"限界未設定",IF(OR($Z136&gt;$AG136,$Z136&lt;$AH136),"管理外","管理内")))</f>
        <v/>
      </c>
      <c r="AP136" s="64">
        <f>IF($AA136="","",IF(OR(NOT(ISNUMBER($AJ136)),NOT(ISNUMBER($AK136))),"限界未設定",IF(OR($AA136&gt;$AJ136,$AA136&lt;$AK136),"管理外","管理内")))</f>
        <v/>
      </c>
      <c r="AQ136" s="64">
        <f>IF($Z136="","",IF(OR($AO136="限界未設定",$AP136="限界未設定"),"限界未設定",IF(OR($AO136="管理外",$AP136="管理外"),"調査必要",IF(AND(ISNUMBER($AN136),$AN136&lt;1.33),"能力不足","管理内"))))</f>
        <v/>
      </c>
      <c r="AR136" s="24" t="n"/>
      <c r="AS136" s="24" t="n"/>
      <c r="AT136" s="24" t="n"/>
      <c r="AU136" s="24" t="n"/>
      <c r="AV136" s="24" t="n"/>
      <c r="AW136" s="49">
        <f>IF(AND($F136='SPCダッシュボード'!$C$4,$G136='SPCダッシュボード'!$C$5),COUNTIFS($F$7:$F136,'SPCダッシュボード'!$C$4,$G$7:$G136,'SPCダッシュボード'!$C$5),"")</f>
        <v/>
      </c>
    </row>
    <row r="137">
      <c r="A137" s="64">
        <f>IF(B137="","",ROW()-6)</f>
        <v/>
      </c>
      <c r="B137" s="150" t="n"/>
      <c r="C137" s="66" t="n"/>
      <c r="D137" s="66" t="n"/>
      <c r="E137" s="66" t="n"/>
      <c r="F137" s="66" t="n"/>
      <c r="G137" s="66" t="n"/>
      <c r="H137" s="66" t="n"/>
      <c r="I137" s="66" t="n"/>
      <c r="J137" s="66" t="n"/>
      <c r="K137" s="66" t="n"/>
      <c r="L137" s="151" t="n"/>
      <c r="M137" s="151" t="n"/>
      <c r="N137" s="151" t="n"/>
      <c r="O137" s="151" t="n"/>
      <c r="P137" s="151" t="n"/>
      <c r="Q137" s="151" t="n"/>
      <c r="R137" s="151" t="n"/>
      <c r="S137" s="151" t="n"/>
      <c r="T137" s="151" t="n"/>
      <c r="U137" s="151" t="n"/>
      <c r="V137" s="152" t="n"/>
      <c r="W137" s="152" t="n"/>
      <c r="X137" s="152" t="n"/>
      <c r="Y137" s="153">
        <f>IF(COUNT(L137:U137)&gt;=2,COUNT(L137:U137),"")</f>
        <v/>
      </c>
      <c r="Z137" s="153">
        <f>IF($Y137="","",AVERAGE(L137:U137))</f>
        <v/>
      </c>
      <c r="AA137" s="153">
        <f>IF($Y137="","",MAX(L137:U137)-MIN(L137:U137))</f>
        <v/>
      </c>
      <c r="AB137" s="153">
        <f>IFERROR(VLOOKUP($Y137,'設定'!$D$4:$H$13,2,FALSE),"")</f>
        <v/>
      </c>
      <c r="AC137" s="153">
        <f>IFERROR(VLOOKUP($Y137,'設定'!$D$4:$H$13,3,FALSE),"")</f>
        <v/>
      </c>
      <c r="AD137" s="153">
        <f>IFERROR(VLOOKUP($Y137,'設定'!$D$4:$H$13,4,FALSE),"")</f>
        <v/>
      </c>
      <c r="AE137" s="153">
        <f>IFERROR(VLOOKUP($Y137,'設定'!$D$4:$H$13,5,FALSE),"")</f>
        <v/>
      </c>
      <c r="AF137" s="153">
        <f>IF($Z137="","",IFERROR(SUMIFS($Z$7:$Z$206,$F$7:$F$206,$F137,$G$7:$G$206,$G137,$K$7:$K$206,"Y")/COUNTIFS($F$7:$F$206,$F137,$G$7:$G$206,$G137,$K$7:$K$206,"Y",$Z$7:$Z$206,"&gt;-1E+99"),""))</f>
        <v/>
      </c>
      <c r="AG137" s="153">
        <f>IF(OR(NOT(ISNUMBER($AF137)),NOT(ISNUMBER($AB137)),NOT(ISNUMBER($AI137))),"",$AF137+$AB137*$AI137)</f>
        <v/>
      </c>
      <c r="AH137" s="153">
        <f>IF(OR(NOT(ISNUMBER($AF137)),NOT(ISNUMBER($AB137)),NOT(ISNUMBER($AI137))),"",$AF137-$AB137*$AI137)</f>
        <v/>
      </c>
      <c r="AI137" s="153">
        <f>IF($AA137="","",IFERROR(SUMIFS($AA$7:$AA$206,$F$7:$F$206,$F137,$G$7:$G$206,$G137,$K$7:$K$206,"Y")/COUNTIFS($F$7:$F$206,$F137,$G$7:$G$206,$G137,$K$7:$K$206,"Y",$AA$7:$AA$206,"&gt;-1E+99"),""))</f>
        <v/>
      </c>
      <c r="AJ137" s="153">
        <f>IF(OR(NOT(ISNUMBER($AI137)),NOT(ISNUMBER($AD137))),"",$AD137*$AI137)</f>
        <v/>
      </c>
      <c r="AK137" s="153">
        <f>IF(OR(NOT(ISNUMBER($AI137)),NOT(ISNUMBER($AC137))),"",$AC137*$AI137)</f>
        <v/>
      </c>
      <c r="AL137" s="153">
        <f>IF(OR(NOT(ISNUMBER($AI137)),NOT(ISNUMBER($AE137))),"",$AI137/$AE137)</f>
        <v/>
      </c>
      <c r="AM137" s="154">
        <f>IF(OR(NOT(ISNUMBER($V137)),NOT(ISNUMBER($W137)),NOT(ISNUMBER($AL137))),"",($V137-$W137)/(6*$AL137))</f>
        <v/>
      </c>
      <c r="AN137" s="154">
        <f>IF(OR(NOT(ISNUMBER($V137)),NOT(ISNUMBER($W137)),NOT(ISNUMBER($AF137)),NOT(ISNUMBER($AL137))),"",MIN(($V137-$AF137)/(3*$AL137),($AF137-$W137)/(3*$AL137)))</f>
        <v/>
      </c>
      <c r="AO137" s="64">
        <f>IF($Z137="","",IF(OR(NOT(ISNUMBER($AG137)),NOT(ISNUMBER($AH137))),"限界未設定",IF(OR($Z137&gt;$AG137,$Z137&lt;$AH137),"管理外","管理内")))</f>
        <v/>
      </c>
      <c r="AP137" s="64">
        <f>IF($AA137="","",IF(OR(NOT(ISNUMBER($AJ137)),NOT(ISNUMBER($AK137))),"限界未設定",IF(OR($AA137&gt;$AJ137,$AA137&lt;$AK137),"管理外","管理内")))</f>
        <v/>
      </c>
      <c r="AQ137" s="64">
        <f>IF($Z137="","",IF(OR($AO137="限界未設定",$AP137="限界未設定"),"限界未設定",IF(OR($AO137="管理外",$AP137="管理外"),"調査必要",IF(AND(ISNUMBER($AN137),$AN137&lt;1.33),"能力不足","管理内"))))</f>
        <v/>
      </c>
      <c r="AR137" s="24" t="n"/>
      <c r="AS137" s="24" t="n"/>
      <c r="AT137" s="24" t="n"/>
      <c r="AU137" s="24" t="n"/>
      <c r="AV137" s="24" t="n"/>
      <c r="AW137" s="49">
        <f>IF(AND($F137='SPCダッシュボード'!$C$4,$G137='SPCダッシュボード'!$C$5),COUNTIFS($F$7:$F137,'SPCダッシュボード'!$C$4,$G$7:$G137,'SPCダッシュボード'!$C$5),"")</f>
        <v/>
      </c>
    </row>
    <row r="138">
      <c r="A138" s="64">
        <f>IF(B138="","",ROW()-6)</f>
        <v/>
      </c>
      <c r="B138" s="150" t="n"/>
      <c r="C138" s="66" t="n"/>
      <c r="D138" s="66" t="n"/>
      <c r="E138" s="66" t="n"/>
      <c r="F138" s="66" t="n"/>
      <c r="G138" s="66" t="n"/>
      <c r="H138" s="66" t="n"/>
      <c r="I138" s="66" t="n"/>
      <c r="J138" s="66" t="n"/>
      <c r="K138" s="66" t="n"/>
      <c r="L138" s="151" t="n"/>
      <c r="M138" s="151" t="n"/>
      <c r="N138" s="151" t="n"/>
      <c r="O138" s="151" t="n"/>
      <c r="P138" s="151" t="n"/>
      <c r="Q138" s="151" t="n"/>
      <c r="R138" s="151" t="n"/>
      <c r="S138" s="151" t="n"/>
      <c r="T138" s="151" t="n"/>
      <c r="U138" s="151" t="n"/>
      <c r="V138" s="152" t="n"/>
      <c r="W138" s="152" t="n"/>
      <c r="X138" s="152" t="n"/>
      <c r="Y138" s="153">
        <f>IF(COUNT(L138:U138)&gt;=2,COUNT(L138:U138),"")</f>
        <v/>
      </c>
      <c r="Z138" s="153">
        <f>IF($Y138="","",AVERAGE(L138:U138))</f>
        <v/>
      </c>
      <c r="AA138" s="153">
        <f>IF($Y138="","",MAX(L138:U138)-MIN(L138:U138))</f>
        <v/>
      </c>
      <c r="AB138" s="153">
        <f>IFERROR(VLOOKUP($Y138,'設定'!$D$4:$H$13,2,FALSE),"")</f>
        <v/>
      </c>
      <c r="AC138" s="153">
        <f>IFERROR(VLOOKUP($Y138,'設定'!$D$4:$H$13,3,FALSE),"")</f>
        <v/>
      </c>
      <c r="AD138" s="153">
        <f>IFERROR(VLOOKUP($Y138,'設定'!$D$4:$H$13,4,FALSE),"")</f>
        <v/>
      </c>
      <c r="AE138" s="153">
        <f>IFERROR(VLOOKUP($Y138,'設定'!$D$4:$H$13,5,FALSE),"")</f>
        <v/>
      </c>
      <c r="AF138" s="153">
        <f>IF($Z138="","",IFERROR(SUMIFS($Z$7:$Z$206,$F$7:$F$206,$F138,$G$7:$G$206,$G138,$K$7:$K$206,"Y")/COUNTIFS($F$7:$F$206,$F138,$G$7:$G$206,$G138,$K$7:$K$206,"Y",$Z$7:$Z$206,"&gt;-1E+99"),""))</f>
        <v/>
      </c>
      <c r="AG138" s="153">
        <f>IF(OR(NOT(ISNUMBER($AF138)),NOT(ISNUMBER($AB138)),NOT(ISNUMBER($AI138))),"",$AF138+$AB138*$AI138)</f>
        <v/>
      </c>
      <c r="AH138" s="153">
        <f>IF(OR(NOT(ISNUMBER($AF138)),NOT(ISNUMBER($AB138)),NOT(ISNUMBER($AI138))),"",$AF138-$AB138*$AI138)</f>
        <v/>
      </c>
      <c r="AI138" s="153">
        <f>IF($AA138="","",IFERROR(SUMIFS($AA$7:$AA$206,$F$7:$F$206,$F138,$G$7:$G$206,$G138,$K$7:$K$206,"Y")/COUNTIFS($F$7:$F$206,$F138,$G$7:$G$206,$G138,$K$7:$K$206,"Y",$AA$7:$AA$206,"&gt;-1E+99"),""))</f>
        <v/>
      </c>
      <c r="AJ138" s="153">
        <f>IF(OR(NOT(ISNUMBER($AI138)),NOT(ISNUMBER($AD138))),"",$AD138*$AI138)</f>
        <v/>
      </c>
      <c r="AK138" s="153">
        <f>IF(OR(NOT(ISNUMBER($AI138)),NOT(ISNUMBER($AC138))),"",$AC138*$AI138)</f>
        <v/>
      </c>
      <c r="AL138" s="153">
        <f>IF(OR(NOT(ISNUMBER($AI138)),NOT(ISNUMBER($AE138))),"",$AI138/$AE138)</f>
        <v/>
      </c>
      <c r="AM138" s="154">
        <f>IF(OR(NOT(ISNUMBER($V138)),NOT(ISNUMBER($W138)),NOT(ISNUMBER($AL138))),"",($V138-$W138)/(6*$AL138))</f>
        <v/>
      </c>
      <c r="AN138" s="154">
        <f>IF(OR(NOT(ISNUMBER($V138)),NOT(ISNUMBER($W138)),NOT(ISNUMBER($AF138)),NOT(ISNUMBER($AL138))),"",MIN(($V138-$AF138)/(3*$AL138),($AF138-$W138)/(3*$AL138)))</f>
        <v/>
      </c>
      <c r="AO138" s="64">
        <f>IF($Z138="","",IF(OR(NOT(ISNUMBER($AG138)),NOT(ISNUMBER($AH138))),"限界未設定",IF(OR($Z138&gt;$AG138,$Z138&lt;$AH138),"管理外","管理内")))</f>
        <v/>
      </c>
      <c r="AP138" s="64">
        <f>IF($AA138="","",IF(OR(NOT(ISNUMBER($AJ138)),NOT(ISNUMBER($AK138))),"限界未設定",IF(OR($AA138&gt;$AJ138,$AA138&lt;$AK138),"管理外","管理内")))</f>
        <v/>
      </c>
      <c r="AQ138" s="64">
        <f>IF($Z138="","",IF(OR($AO138="限界未設定",$AP138="限界未設定"),"限界未設定",IF(OR($AO138="管理外",$AP138="管理外"),"調査必要",IF(AND(ISNUMBER($AN138),$AN138&lt;1.33),"能力不足","管理内"))))</f>
        <v/>
      </c>
      <c r="AR138" s="24" t="n"/>
      <c r="AS138" s="24" t="n"/>
      <c r="AT138" s="24" t="n"/>
      <c r="AU138" s="24" t="n"/>
      <c r="AV138" s="24" t="n"/>
      <c r="AW138" s="49">
        <f>IF(AND($F138='SPCダッシュボード'!$C$4,$G138='SPCダッシュボード'!$C$5),COUNTIFS($F$7:$F138,'SPCダッシュボード'!$C$4,$G$7:$G138,'SPCダッシュボード'!$C$5),"")</f>
        <v/>
      </c>
    </row>
    <row r="139">
      <c r="A139" s="64">
        <f>IF(B139="","",ROW()-6)</f>
        <v/>
      </c>
      <c r="B139" s="150" t="n"/>
      <c r="C139" s="66" t="n"/>
      <c r="D139" s="66" t="n"/>
      <c r="E139" s="66" t="n"/>
      <c r="F139" s="66" t="n"/>
      <c r="G139" s="66" t="n"/>
      <c r="H139" s="66" t="n"/>
      <c r="I139" s="66" t="n"/>
      <c r="J139" s="66" t="n"/>
      <c r="K139" s="66" t="n"/>
      <c r="L139" s="151" t="n"/>
      <c r="M139" s="151" t="n"/>
      <c r="N139" s="151" t="n"/>
      <c r="O139" s="151" t="n"/>
      <c r="P139" s="151" t="n"/>
      <c r="Q139" s="151" t="n"/>
      <c r="R139" s="151" t="n"/>
      <c r="S139" s="151" t="n"/>
      <c r="T139" s="151" t="n"/>
      <c r="U139" s="151" t="n"/>
      <c r="V139" s="152" t="n"/>
      <c r="W139" s="152" t="n"/>
      <c r="X139" s="152" t="n"/>
      <c r="Y139" s="153">
        <f>IF(COUNT(L139:U139)&gt;=2,COUNT(L139:U139),"")</f>
        <v/>
      </c>
      <c r="Z139" s="153">
        <f>IF($Y139="","",AVERAGE(L139:U139))</f>
        <v/>
      </c>
      <c r="AA139" s="153">
        <f>IF($Y139="","",MAX(L139:U139)-MIN(L139:U139))</f>
        <v/>
      </c>
      <c r="AB139" s="153">
        <f>IFERROR(VLOOKUP($Y139,'設定'!$D$4:$H$13,2,FALSE),"")</f>
        <v/>
      </c>
      <c r="AC139" s="153">
        <f>IFERROR(VLOOKUP($Y139,'設定'!$D$4:$H$13,3,FALSE),"")</f>
        <v/>
      </c>
      <c r="AD139" s="153">
        <f>IFERROR(VLOOKUP($Y139,'設定'!$D$4:$H$13,4,FALSE),"")</f>
        <v/>
      </c>
      <c r="AE139" s="153">
        <f>IFERROR(VLOOKUP($Y139,'設定'!$D$4:$H$13,5,FALSE),"")</f>
        <v/>
      </c>
      <c r="AF139" s="153">
        <f>IF($Z139="","",IFERROR(SUMIFS($Z$7:$Z$206,$F$7:$F$206,$F139,$G$7:$G$206,$G139,$K$7:$K$206,"Y")/COUNTIFS($F$7:$F$206,$F139,$G$7:$G$206,$G139,$K$7:$K$206,"Y",$Z$7:$Z$206,"&gt;-1E+99"),""))</f>
        <v/>
      </c>
      <c r="AG139" s="153">
        <f>IF(OR(NOT(ISNUMBER($AF139)),NOT(ISNUMBER($AB139)),NOT(ISNUMBER($AI139))),"",$AF139+$AB139*$AI139)</f>
        <v/>
      </c>
      <c r="AH139" s="153">
        <f>IF(OR(NOT(ISNUMBER($AF139)),NOT(ISNUMBER($AB139)),NOT(ISNUMBER($AI139))),"",$AF139-$AB139*$AI139)</f>
        <v/>
      </c>
      <c r="AI139" s="153">
        <f>IF($AA139="","",IFERROR(SUMIFS($AA$7:$AA$206,$F$7:$F$206,$F139,$G$7:$G$206,$G139,$K$7:$K$206,"Y")/COUNTIFS($F$7:$F$206,$F139,$G$7:$G$206,$G139,$K$7:$K$206,"Y",$AA$7:$AA$206,"&gt;-1E+99"),""))</f>
        <v/>
      </c>
      <c r="AJ139" s="153">
        <f>IF(OR(NOT(ISNUMBER($AI139)),NOT(ISNUMBER($AD139))),"",$AD139*$AI139)</f>
        <v/>
      </c>
      <c r="AK139" s="153">
        <f>IF(OR(NOT(ISNUMBER($AI139)),NOT(ISNUMBER($AC139))),"",$AC139*$AI139)</f>
        <v/>
      </c>
      <c r="AL139" s="153">
        <f>IF(OR(NOT(ISNUMBER($AI139)),NOT(ISNUMBER($AE139))),"",$AI139/$AE139)</f>
        <v/>
      </c>
      <c r="AM139" s="154">
        <f>IF(OR(NOT(ISNUMBER($V139)),NOT(ISNUMBER($W139)),NOT(ISNUMBER($AL139))),"",($V139-$W139)/(6*$AL139))</f>
        <v/>
      </c>
      <c r="AN139" s="154">
        <f>IF(OR(NOT(ISNUMBER($V139)),NOT(ISNUMBER($W139)),NOT(ISNUMBER($AF139)),NOT(ISNUMBER($AL139))),"",MIN(($V139-$AF139)/(3*$AL139),($AF139-$W139)/(3*$AL139)))</f>
        <v/>
      </c>
      <c r="AO139" s="64">
        <f>IF($Z139="","",IF(OR(NOT(ISNUMBER($AG139)),NOT(ISNUMBER($AH139))),"限界未設定",IF(OR($Z139&gt;$AG139,$Z139&lt;$AH139),"管理外","管理内")))</f>
        <v/>
      </c>
      <c r="AP139" s="64">
        <f>IF($AA139="","",IF(OR(NOT(ISNUMBER($AJ139)),NOT(ISNUMBER($AK139))),"限界未設定",IF(OR($AA139&gt;$AJ139,$AA139&lt;$AK139),"管理外","管理内")))</f>
        <v/>
      </c>
      <c r="AQ139" s="64">
        <f>IF($Z139="","",IF(OR($AO139="限界未設定",$AP139="限界未設定"),"限界未設定",IF(OR($AO139="管理外",$AP139="管理外"),"調査必要",IF(AND(ISNUMBER($AN139),$AN139&lt;1.33),"能力不足","管理内"))))</f>
        <v/>
      </c>
      <c r="AR139" s="24" t="n"/>
      <c r="AS139" s="24" t="n"/>
      <c r="AT139" s="24" t="n"/>
      <c r="AU139" s="24" t="n"/>
      <c r="AV139" s="24" t="n"/>
      <c r="AW139" s="49">
        <f>IF(AND($F139='SPCダッシュボード'!$C$4,$G139='SPCダッシュボード'!$C$5),COUNTIFS($F$7:$F139,'SPCダッシュボード'!$C$4,$G$7:$G139,'SPCダッシュボード'!$C$5),"")</f>
        <v/>
      </c>
    </row>
    <row r="140">
      <c r="A140" s="64">
        <f>IF(B140="","",ROW()-6)</f>
        <v/>
      </c>
      <c r="B140" s="150" t="n"/>
      <c r="C140" s="66" t="n"/>
      <c r="D140" s="66" t="n"/>
      <c r="E140" s="66" t="n"/>
      <c r="F140" s="66" t="n"/>
      <c r="G140" s="66" t="n"/>
      <c r="H140" s="66" t="n"/>
      <c r="I140" s="66" t="n"/>
      <c r="J140" s="66" t="n"/>
      <c r="K140" s="66" t="n"/>
      <c r="L140" s="151" t="n"/>
      <c r="M140" s="151" t="n"/>
      <c r="N140" s="151" t="n"/>
      <c r="O140" s="151" t="n"/>
      <c r="P140" s="151" t="n"/>
      <c r="Q140" s="151" t="n"/>
      <c r="R140" s="151" t="n"/>
      <c r="S140" s="151" t="n"/>
      <c r="T140" s="151" t="n"/>
      <c r="U140" s="151" t="n"/>
      <c r="V140" s="152" t="n"/>
      <c r="W140" s="152" t="n"/>
      <c r="X140" s="152" t="n"/>
      <c r="Y140" s="153">
        <f>IF(COUNT(L140:U140)&gt;=2,COUNT(L140:U140),"")</f>
        <v/>
      </c>
      <c r="Z140" s="153">
        <f>IF($Y140="","",AVERAGE(L140:U140))</f>
        <v/>
      </c>
      <c r="AA140" s="153">
        <f>IF($Y140="","",MAX(L140:U140)-MIN(L140:U140))</f>
        <v/>
      </c>
      <c r="AB140" s="153">
        <f>IFERROR(VLOOKUP($Y140,'設定'!$D$4:$H$13,2,FALSE),"")</f>
        <v/>
      </c>
      <c r="AC140" s="153">
        <f>IFERROR(VLOOKUP($Y140,'設定'!$D$4:$H$13,3,FALSE),"")</f>
        <v/>
      </c>
      <c r="AD140" s="153">
        <f>IFERROR(VLOOKUP($Y140,'設定'!$D$4:$H$13,4,FALSE),"")</f>
        <v/>
      </c>
      <c r="AE140" s="153">
        <f>IFERROR(VLOOKUP($Y140,'設定'!$D$4:$H$13,5,FALSE),"")</f>
        <v/>
      </c>
      <c r="AF140" s="153">
        <f>IF($Z140="","",IFERROR(SUMIFS($Z$7:$Z$206,$F$7:$F$206,$F140,$G$7:$G$206,$G140,$K$7:$K$206,"Y")/COUNTIFS($F$7:$F$206,$F140,$G$7:$G$206,$G140,$K$7:$K$206,"Y",$Z$7:$Z$206,"&gt;-1E+99"),""))</f>
        <v/>
      </c>
      <c r="AG140" s="153">
        <f>IF(OR(NOT(ISNUMBER($AF140)),NOT(ISNUMBER($AB140)),NOT(ISNUMBER($AI140))),"",$AF140+$AB140*$AI140)</f>
        <v/>
      </c>
      <c r="AH140" s="153">
        <f>IF(OR(NOT(ISNUMBER($AF140)),NOT(ISNUMBER($AB140)),NOT(ISNUMBER($AI140))),"",$AF140-$AB140*$AI140)</f>
        <v/>
      </c>
      <c r="AI140" s="153">
        <f>IF($AA140="","",IFERROR(SUMIFS($AA$7:$AA$206,$F$7:$F$206,$F140,$G$7:$G$206,$G140,$K$7:$K$206,"Y")/COUNTIFS($F$7:$F$206,$F140,$G$7:$G$206,$G140,$K$7:$K$206,"Y",$AA$7:$AA$206,"&gt;-1E+99"),""))</f>
        <v/>
      </c>
      <c r="AJ140" s="153">
        <f>IF(OR(NOT(ISNUMBER($AI140)),NOT(ISNUMBER($AD140))),"",$AD140*$AI140)</f>
        <v/>
      </c>
      <c r="AK140" s="153">
        <f>IF(OR(NOT(ISNUMBER($AI140)),NOT(ISNUMBER($AC140))),"",$AC140*$AI140)</f>
        <v/>
      </c>
      <c r="AL140" s="153">
        <f>IF(OR(NOT(ISNUMBER($AI140)),NOT(ISNUMBER($AE140))),"",$AI140/$AE140)</f>
        <v/>
      </c>
      <c r="AM140" s="154">
        <f>IF(OR(NOT(ISNUMBER($V140)),NOT(ISNUMBER($W140)),NOT(ISNUMBER($AL140))),"",($V140-$W140)/(6*$AL140))</f>
        <v/>
      </c>
      <c r="AN140" s="154">
        <f>IF(OR(NOT(ISNUMBER($V140)),NOT(ISNUMBER($W140)),NOT(ISNUMBER($AF140)),NOT(ISNUMBER($AL140))),"",MIN(($V140-$AF140)/(3*$AL140),($AF140-$W140)/(3*$AL140)))</f>
        <v/>
      </c>
      <c r="AO140" s="64">
        <f>IF($Z140="","",IF(OR(NOT(ISNUMBER($AG140)),NOT(ISNUMBER($AH140))),"限界未設定",IF(OR($Z140&gt;$AG140,$Z140&lt;$AH140),"管理外","管理内")))</f>
        <v/>
      </c>
      <c r="AP140" s="64">
        <f>IF($AA140="","",IF(OR(NOT(ISNUMBER($AJ140)),NOT(ISNUMBER($AK140))),"限界未設定",IF(OR($AA140&gt;$AJ140,$AA140&lt;$AK140),"管理外","管理内")))</f>
        <v/>
      </c>
      <c r="AQ140" s="64">
        <f>IF($Z140="","",IF(OR($AO140="限界未設定",$AP140="限界未設定"),"限界未設定",IF(OR($AO140="管理外",$AP140="管理外"),"調査必要",IF(AND(ISNUMBER($AN140),$AN140&lt;1.33),"能力不足","管理内"))))</f>
        <v/>
      </c>
      <c r="AR140" s="24" t="n"/>
      <c r="AS140" s="24" t="n"/>
      <c r="AT140" s="24" t="n"/>
      <c r="AU140" s="24" t="n"/>
      <c r="AV140" s="24" t="n"/>
      <c r="AW140" s="49">
        <f>IF(AND($F140='SPCダッシュボード'!$C$4,$G140='SPCダッシュボード'!$C$5),COUNTIFS($F$7:$F140,'SPCダッシュボード'!$C$4,$G$7:$G140,'SPCダッシュボード'!$C$5),"")</f>
        <v/>
      </c>
    </row>
    <row r="141">
      <c r="A141" s="64">
        <f>IF(B141="","",ROW()-6)</f>
        <v/>
      </c>
      <c r="B141" s="150" t="n"/>
      <c r="C141" s="66" t="n"/>
      <c r="D141" s="66" t="n"/>
      <c r="E141" s="66" t="n"/>
      <c r="F141" s="66" t="n"/>
      <c r="G141" s="66" t="n"/>
      <c r="H141" s="66" t="n"/>
      <c r="I141" s="66" t="n"/>
      <c r="J141" s="66" t="n"/>
      <c r="K141" s="66" t="n"/>
      <c r="L141" s="151" t="n"/>
      <c r="M141" s="151" t="n"/>
      <c r="N141" s="151" t="n"/>
      <c r="O141" s="151" t="n"/>
      <c r="P141" s="151" t="n"/>
      <c r="Q141" s="151" t="n"/>
      <c r="R141" s="151" t="n"/>
      <c r="S141" s="151" t="n"/>
      <c r="T141" s="151" t="n"/>
      <c r="U141" s="151" t="n"/>
      <c r="V141" s="152" t="n"/>
      <c r="W141" s="152" t="n"/>
      <c r="X141" s="152" t="n"/>
      <c r="Y141" s="153">
        <f>IF(COUNT(L141:U141)&gt;=2,COUNT(L141:U141),"")</f>
        <v/>
      </c>
      <c r="Z141" s="153">
        <f>IF($Y141="","",AVERAGE(L141:U141))</f>
        <v/>
      </c>
      <c r="AA141" s="153">
        <f>IF($Y141="","",MAX(L141:U141)-MIN(L141:U141))</f>
        <v/>
      </c>
      <c r="AB141" s="153">
        <f>IFERROR(VLOOKUP($Y141,'設定'!$D$4:$H$13,2,FALSE),"")</f>
        <v/>
      </c>
      <c r="AC141" s="153">
        <f>IFERROR(VLOOKUP($Y141,'設定'!$D$4:$H$13,3,FALSE),"")</f>
        <v/>
      </c>
      <c r="AD141" s="153">
        <f>IFERROR(VLOOKUP($Y141,'設定'!$D$4:$H$13,4,FALSE),"")</f>
        <v/>
      </c>
      <c r="AE141" s="153">
        <f>IFERROR(VLOOKUP($Y141,'設定'!$D$4:$H$13,5,FALSE),"")</f>
        <v/>
      </c>
      <c r="AF141" s="153">
        <f>IF($Z141="","",IFERROR(SUMIFS($Z$7:$Z$206,$F$7:$F$206,$F141,$G$7:$G$206,$G141,$K$7:$K$206,"Y")/COUNTIFS($F$7:$F$206,$F141,$G$7:$G$206,$G141,$K$7:$K$206,"Y",$Z$7:$Z$206,"&gt;-1E+99"),""))</f>
        <v/>
      </c>
      <c r="AG141" s="153">
        <f>IF(OR(NOT(ISNUMBER($AF141)),NOT(ISNUMBER($AB141)),NOT(ISNUMBER($AI141))),"",$AF141+$AB141*$AI141)</f>
        <v/>
      </c>
      <c r="AH141" s="153">
        <f>IF(OR(NOT(ISNUMBER($AF141)),NOT(ISNUMBER($AB141)),NOT(ISNUMBER($AI141))),"",$AF141-$AB141*$AI141)</f>
        <v/>
      </c>
      <c r="AI141" s="153">
        <f>IF($AA141="","",IFERROR(SUMIFS($AA$7:$AA$206,$F$7:$F$206,$F141,$G$7:$G$206,$G141,$K$7:$K$206,"Y")/COUNTIFS($F$7:$F$206,$F141,$G$7:$G$206,$G141,$K$7:$K$206,"Y",$AA$7:$AA$206,"&gt;-1E+99"),""))</f>
        <v/>
      </c>
      <c r="AJ141" s="153">
        <f>IF(OR(NOT(ISNUMBER($AI141)),NOT(ISNUMBER($AD141))),"",$AD141*$AI141)</f>
        <v/>
      </c>
      <c r="AK141" s="153">
        <f>IF(OR(NOT(ISNUMBER($AI141)),NOT(ISNUMBER($AC141))),"",$AC141*$AI141)</f>
        <v/>
      </c>
      <c r="AL141" s="153">
        <f>IF(OR(NOT(ISNUMBER($AI141)),NOT(ISNUMBER($AE141))),"",$AI141/$AE141)</f>
        <v/>
      </c>
      <c r="AM141" s="154">
        <f>IF(OR(NOT(ISNUMBER($V141)),NOT(ISNUMBER($W141)),NOT(ISNUMBER($AL141))),"",($V141-$W141)/(6*$AL141))</f>
        <v/>
      </c>
      <c r="AN141" s="154">
        <f>IF(OR(NOT(ISNUMBER($V141)),NOT(ISNUMBER($W141)),NOT(ISNUMBER($AF141)),NOT(ISNUMBER($AL141))),"",MIN(($V141-$AF141)/(3*$AL141),($AF141-$W141)/(3*$AL141)))</f>
        <v/>
      </c>
      <c r="AO141" s="64">
        <f>IF($Z141="","",IF(OR(NOT(ISNUMBER($AG141)),NOT(ISNUMBER($AH141))),"限界未設定",IF(OR($Z141&gt;$AG141,$Z141&lt;$AH141),"管理外","管理内")))</f>
        <v/>
      </c>
      <c r="AP141" s="64">
        <f>IF($AA141="","",IF(OR(NOT(ISNUMBER($AJ141)),NOT(ISNUMBER($AK141))),"限界未設定",IF(OR($AA141&gt;$AJ141,$AA141&lt;$AK141),"管理外","管理内")))</f>
        <v/>
      </c>
      <c r="AQ141" s="64">
        <f>IF($Z141="","",IF(OR($AO141="限界未設定",$AP141="限界未設定"),"限界未設定",IF(OR($AO141="管理外",$AP141="管理外"),"調査必要",IF(AND(ISNUMBER($AN141),$AN141&lt;1.33),"能力不足","管理内"))))</f>
        <v/>
      </c>
      <c r="AR141" s="24" t="n"/>
      <c r="AS141" s="24" t="n"/>
      <c r="AT141" s="24" t="n"/>
      <c r="AU141" s="24" t="n"/>
      <c r="AV141" s="24" t="n"/>
      <c r="AW141" s="49">
        <f>IF(AND($F141='SPCダッシュボード'!$C$4,$G141='SPCダッシュボード'!$C$5),COUNTIFS($F$7:$F141,'SPCダッシュボード'!$C$4,$G$7:$G141,'SPCダッシュボード'!$C$5),"")</f>
        <v/>
      </c>
    </row>
    <row r="142">
      <c r="A142" s="64">
        <f>IF(B142="","",ROW()-6)</f>
        <v/>
      </c>
      <c r="B142" s="150" t="n"/>
      <c r="C142" s="66" t="n"/>
      <c r="D142" s="66" t="n"/>
      <c r="E142" s="66" t="n"/>
      <c r="F142" s="66" t="n"/>
      <c r="G142" s="66" t="n"/>
      <c r="H142" s="66" t="n"/>
      <c r="I142" s="66" t="n"/>
      <c r="J142" s="66" t="n"/>
      <c r="K142" s="66" t="n"/>
      <c r="L142" s="151" t="n"/>
      <c r="M142" s="151" t="n"/>
      <c r="N142" s="151" t="n"/>
      <c r="O142" s="151" t="n"/>
      <c r="P142" s="151" t="n"/>
      <c r="Q142" s="151" t="n"/>
      <c r="R142" s="151" t="n"/>
      <c r="S142" s="151" t="n"/>
      <c r="T142" s="151" t="n"/>
      <c r="U142" s="151" t="n"/>
      <c r="V142" s="152" t="n"/>
      <c r="W142" s="152" t="n"/>
      <c r="X142" s="152" t="n"/>
      <c r="Y142" s="153">
        <f>IF(COUNT(L142:U142)&gt;=2,COUNT(L142:U142),"")</f>
        <v/>
      </c>
      <c r="Z142" s="153">
        <f>IF($Y142="","",AVERAGE(L142:U142))</f>
        <v/>
      </c>
      <c r="AA142" s="153">
        <f>IF($Y142="","",MAX(L142:U142)-MIN(L142:U142))</f>
        <v/>
      </c>
      <c r="AB142" s="153">
        <f>IFERROR(VLOOKUP($Y142,'設定'!$D$4:$H$13,2,FALSE),"")</f>
        <v/>
      </c>
      <c r="AC142" s="153">
        <f>IFERROR(VLOOKUP($Y142,'設定'!$D$4:$H$13,3,FALSE),"")</f>
        <v/>
      </c>
      <c r="AD142" s="153">
        <f>IFERROR(VLOOKUP($Y142,'設定'!$D$4:$H$13,4,FALSE),"")</f>
        <v/>
      </c>
      <c r="AE142" s="153">
        <f>IFERROR(VLOOKUP($Y142,'設定'!$D$4:$H$13,5,FALSE),"")</f>
        <v/>
      </c>
      <c r="AF142" s="153">
        <f>IF($Z142="","",IFERROR(SUMIFS($Z$7:$Z$206,$F$7:$F$206,$F142,$G$7:$G$206,$G142,$K$7:$K$206,"Y")/COUNTIFS($F$7:$F$206,$F142,$G$7:$G$206,$G142,$K$7:$K$206,"Y",$Z$7:$Z$206,"&gt;-1E+99"),""))</f>
        <v/>
      </c>
      <c r="AG142" s="153">
        <f>IF(OR(NOT(ISNUMBER($AF142)),NOT(ISNUMBER($AB142)),NOT(ISNUMBER($AI142))),"",$AF142+$AB142*$AI142)</f>
        <v/>
      </c>
      <c r="AH142" s="153">
        <f>IF(OR(NOT(ISNUMBER($AF142)),NOT(ISNUMBER($AB142)),NOT(ISNUMBER($AI142))),"",$AF142-$AB142*$AI142)</f>
        <v/>
      </c>
      <c r="AI142" s="153">
        <f>IF($AA142="","",IFERROR(SUMIFS($AA$7:$AA$206,$F$7:$F$206,$F142,$G$7:$G$206,$G142,$K$7:$K$206,"Y")/COUNTIFS($F$7:$F$206,$F142,$G$7:$G$206,$G142,$K$7:$K$206,"Y",$AA$7:$AA$206,"&gt;-1E+99"),""))</f>
        <v/>
      </c>
      <c r="AJ142" s="153">
        <f>IF(OR(NOT(ISNUMBER($AI142)),NOT(ISNUMBER($AD142))),"",$AD142*$AI142)</f>
        <v/>
      </c>
      <c r="AK142" s="153">
        <f>IF(OR(NOT(ISNUMBER($AI142)),NOT(ISNUMBER($AC142))),"",$AC142*$AI142)</f>
        <v/>
      </c>
      <c r="AL142" s="153">
        <f>IF(OR(NOT(ISNUMBER($AI142)),NOT(ISNUMBER($AE142))),"",$AI142/$AE142)</f>
        <v/>
      </c>
      <c r="AM142" s="154">
        <f>IF(OR(NOT(ISNUMBER($V142)),NOT(ISNUMBER($W142)),NOT(ISNUMBER($AL142))),"",($V142-$W142)/(6*$AL142))</f>
        <v/>
      </c>
      <c r="AN142" s="154">
        <f>IF(OR(NOT(ISNUMBER($V142)),NOT(ISNUMBER($W142)),NOT(ISNUMBER($AF142)),NOT(ISNUMBER($AL142))),"",MIN(($V142-$AF142)/(3*$AL142),($AF142-$W142)/(3*$AL142)))</f>
        <v/>
      </c>
      <c r="AO142" s="64">
        <f>IF($Z142="","",IF(OR(NOT(ISNUMBER($AG142)),NOT(ISNUMBER($AH142))),"限界未設定",IF(OR($Z142&gt;$AG142,$Z142&lt;$AH142),"管理外","管理内")))</f>
        <v/>
      </c>
      <c r="AP142" s="64">
        <f>IF($AA142="","",IF(OR(NOT(ISNUMBER($AJ142)),NOT(ISNUMBER($AK142))),"限界未設定",IF(OR($AA142&gt;$AJ142,$AA142&lt;$AK142),"管理外","管理内")))</f>
        <v/>
      </c>
      <c r="AQ142" s="64">
        <f>IF($Z142="","",IF(OR($AO142="限界未設定",$AP142="限界未設定"),"限界未設定",IF(OR($AO142="管理外",$AP142="管理外"),"調査必要",IF(AND(ISNUMBER($AN142),$AN142&lt;1.33),"能力不足","管理内"))))</f>
        <v/>
      </c>
      <c r="AR142" s="24" t="n"/>
      <c r="AS142" s="24" t="n"/>
      <c r="AT142" s="24" t="n"/>
      <c r="AU142" s="24" t="n"/>
      <c r="AV142" s="24" t="n"/>
      <c r="AW142" s="49">
        <f>IF(AND($F142='SPCダッシュボード'!$C$4,$G142='SPCダッシュボード'!$C$5),COUNTIFS($F$7:$F142,'SPCダッシュボード'!$C$4,$G$7:$G142,'SPCダッシュボード'!$C$5),"")</f>
        <v/>
      </c>
    </row>
    <row r="143">
      <c r="A143" s="64">
        <f>IF(B143="","",ROW()-6)</f>
        <v/>
      </c>
      <c r="B143" s="150" t="n"/>
      <c r="C143" s="66" t="n"/>
      <c r="D143" s="66" t="n"/>
      <c r="E143" s="66" t="n"/>
      <c r="F143" s="66" t="n"/>
      <c r="G143" s="66" t="n"/>
      <c r="H143" s="66" t="n"/>
      <c r="I143" s="66" t="n"/>
      <c r="J143" s="66" t="n"/>
      <c r="K143" s="66" t="n"/>
      <c r="L143" s="151" t="n"/>
      <c r="M143" s="151" t="n"/>
      <c r="N143" s="151" t="n"/>
      <c r="O143" s="151" t="n"/>
      <c r="P143" s="151" t="n"/>
      <c r="Q143" s="151" t="n"/>
      <c r="R143" s="151" t="n"/>
      <c r="S143" s="151" t="n"/>
      <c r="T143" s="151" t="n"/>
      <c r="U143" s="151" t="n"/>
      <c r="V143" s="152" t="n"/>
      <c r="W143" s="152" t="n"/>
      <c r="X143" s="152" t="n"/>
      <c r="Y143" s="153">
        <f>IF(COUNT(L143:U143)&gt;=2,COUNT(L143:U143),"")</f>
        <v/>
      </c>
      <c r="Z143" s="153">
        <f>IF($Y143="","",AVERAGE(L143:U143))</f>
        <v/>
      </c>
      <c r="AA143" s="153">
        <f>IF($Y143="","",MAX(L143:U143)-MIN(L143:U143))</f>
        <v/>
      </c>
      <c r="AB143" s="153">
        <f>IFERROR(VLOOKUP($Y143,'設定'!$D$4:$H$13,2,FALSE),"")</f>
        <v/>
      </c>
      <c r="AC143" s="153">
        <f>IFERROR(VLOOKUP($Y143,'設定'!$D$4:$H$13,3,FALSE),"")</f>
        <v/>
      </c>
      <c r="AD143" s="153">
        <f>IFERROR(VLOOKUP($Y143,'設定'!$D$4:$H$13,4,FALSE),"")</f>
        <v/>
      </c>
      <c r="AE143" s="153">
        <f>IFERROR(VLOOKUP($Y143,'設定'!$D$4:$H$13,5,FALSE),"")</f>
        <v/>
      </c>
      <c r="AF143" s="153">
        <f>IF($Z143="","",IFERROR(SUMIFS($Z$7:$Z$206,$F$7:$F$206,$F143,$G$7:$G$206,$G143,$K$7:$K$206,"Y")/COUNTIFS($F$7:$F$206,$F143,$G$7:$G$206,$G143,$K$7:$K$206,"Y",$Z$7:$Z$206,"&gt;-1E+99"),""))</f>
        <v/>
      </c>
      <c r="AG143" s="153">
        <f>IF(OR(NOT(ISNUMBER($AF143)),NOT(ISNUMBER($AB143)),NOT(ISNUMBER($AI143))),"",$AF143+$AB143*$AI143)</f>
        <v/>
      </c>
      <c r="AH143" s="153">
        <f>IF(OR(NOT(ISNUMBER($AF143)),NOT(ISNUMBER($AB143)),NOT(ISNUMBER($AI143))),"",$AF143-$AB143*$AI143)</f>
        <v/>
      </c>
      <c r="AI143" s="153">
        <f>IF($AA143="","",IFERROR(SUMIFS($AA$7:$AA$206,$F$7:$F$206,$F143,$G$7:$G$206,$G143,$K$7:$K$206,"Y")/COUNTIFS($F$7:$F$206,$F143,$G$7:$G$206,$G143,$K$7:$K$206,"Y",$AA$7:$AA$206,"&gt;-1E+99"),""))</f>
        <v/>
      </c>
      <c r="AJ143" s="153">
        <f>IF(OR(NOT(ISNUMBER($AI143)),NOT(ISNUMBER($AD143))),"",$AD143*$AI143)</f>
        <v/>
      </c>
      <c r="AK143" s="153">
        <f>IF(OR(NOT(ISNUMBER($AI143)),NOT(ISNUMBER($AC143))),"",$AC143*$AI143)</f>
        <v/>
      </c>
      <c r="AL143" s="153">
        <f>IF(OR(NOT(ISNUMBER($AI143)),NOT(ISNUMBER($AE143))),"",$AI143/$AE143)</f>
        <v/>
      </c>
      <c r="AM143" s="154">
        <f>IF(OR(NOT(ISNUMBER($V143)),NOT(ISNUMBER($W143)),NOT(ISNUMBER($AL143))),"",($V143-$W143)/(6*$AL143))</f>
        <v/>
      </c>
      <c r="AN143" s="154">
        <f>IF(OR(NOT(ISNUMBER($V143)),NOT(ISNUMBER($W143)),NOT(ISNUMBER($AF143)),NOT(ISNUMBER($AL143))),"",MIN(($V143-$AF143)/(3*$AL143),($AF143-$W143)/(3*$AL143)))</f>
        <v/>
      </c>
      <c r="AO143" s="64">
        <f>IF($Z143="","",IF(OR(NOT(ISNUMBER($AG143)),NOT(ISNUMBER($AH143))),"限界未設定",IF(OR($Z143&gt;$AG143,$Z143&lt;$AH143),"管理外","管理内")))</f>
        <v/>
      </c>
      <c r="AP143" s="64">
        <f>IF($AA143="","",IF(OR(NOT(ISNUMBER($AJ143)),NOT(ISNUMBER($AK143))),"限界未設定",IF(OR($AA143&gt;$AJ143,$AA143&lt;$AK143),"管理外","管理内")))</f>
        <v/>
      </c>
      <c r="AQ143" s="64">
        <f>IF($Z143="","",IF(OR($AO143="限界未設定",$AP143="限界未設定"),"限界未設定",IF(OR($AO143="管理外",$AP143="管理外"),"調査必要",IF(AND(ISNUMBER($AN143),$AN143&lt;1.33),"能力不足","管理内"))))</f>
        <v/>
      </c>
      <c r="AR143" s="24" t="n"/>
      <c r="AS143" s="24" t="n"/>
      <c r="AT143" s="24" t="n"/>
      <c r="AU143" s="24" t="n"/>
      <c r="AV143" s="24" t="n"/>
      <c r="AW143" s="49">
        <f>IF(AND($F143='SPCダッシュボード'!$C$4,$G143='SPCダッシュボード'!$C$5),COUNTIFS($F$7:$F143,'SPCダッシュボード'!$C$4,$G$7:$G143,'SPCダッシュボード'!$C$5),"")</f>
        <v/>
      </c>
    </row>
    <row r="144">
      <c r="A144" s="64">
        <f>IF(B144="","",ROW()-6)</f>
        <v/>
      </c>
      <c r="B144" s="150" t="n"/>
      <c r="C144" s="66" t="n"/>
      <c r="D144" s="66" t="n"/>
      <c r="E144" s="66" t="n"/>
      <c r="F144" s="66" t="n"/>
      <c r="G144" s="66" t="n"/>
      <c r="H144" s="66" t="n"/>
      <c r="I144" s="66" t="n"/>
      <c r="J144" s="66" t="n"/>
      <c r="K144" s="66" t="n"/>
      <c r="L144" s="151" t="n"/>
      <c r="M144" s="151" t="n"/>
      <c r="N144" s="151" t="n"/>
      <c r="O144" s="151" t="n"/>
      <c r="P144" s="151" t="n"/>
      <c r="Q144" s="151" t="n"/>
      <c r="R144" s="151" t="n"/>
      <c r="S144" s="151" t="n"/>
      <c r="T144" s="151" t="n"/>
      <c r="U144" s="151" t="n"/>
      <c r="V144" s="152" t="n"/>
      <c r="W144" s="152" t="n"/>
      <c r="X144" s="152" t="n"/>
      <c r="Y144" s="153">
        <f>IF(COUNT(L144:U144)&gt;=2,COUNT(L144:U144),"")</f>
        <v/>
      </c>
      <c r="Z144" s="153">
        <f>IF($Y144="","",AVERAGE(L144:U144))</f>
        <v/>
      </c>
      <c r="AA144" s="153">
        <f>IF($Y144="","",MAX(L144:U144)-MIN(L144:U144))</f>
        <v/>
      </c>
      <c r="AB144" s="153">
        <f>IFERROR(VLOOKUP($Y144,'設定'!$D$4:$H$13,2,FALSE),"")</f>
        <v/>
      </c>
      <c r="AC144" s="153">
        <f>IFERROR(VLOOKUP($Y144,'設定'!$D$4:$H$13,3,FALSE),"")</f>
        <v/>
      </c>
      <c r="AD144" s="153">
        <f>IFERROR(VLOOKUP($Y144,'設定'!$D$4:$H$13,4,FALSE),"")</f>
        <v/>
      </c>
      <c r="AE144" s="153">
        <f>IFERROR(VLOOKUP($Y144,'設定'!$D$4:$H$13,5,FALSE),"")</f>
        <v/>
      </c>
      <c r="AF144" s="153">
        <f>IF($Z144="","",IFERROR(SUMIFS($Z$7:$Z$206,$F$7:$F$206,$F144,$G$7:$G$206,$G144,$K$7:$K$206,"Y")/COUNTIFS($F$7:$F$206,$F144,$G$7:$G$206,$G144,$K$7:$K$206,"Y",$Z$7:$Z$206,"&gt;-1E+99"),""))</f>
        <v/>
      </c>
      <c r="AG144" s="153">
        <f>IF(OR(NOT(ISNUMBER($AF144)),NOT(ISNUMBER($AB144)),NOT(ISNUMBER($AI144))),"",$AF144+$AB144*$AI144)</f>
        <v/>
      </c>
      <c r="AH144" s="153">
        <f>IF(OR(NOT(ISNUMBER($AF144)),NOT(ISNUMBER($AB144)),NOT(ISNUMBER($AI144))),"",$AF144-$AB144*$AI144)</f>
        <v/>
      </c>
      <c r="AI144" s="153">
        <f>IF($AA144="","",IFERROR(SUMIFS($AA$7:$AA$206,$F$7:$F$206,$F144,$G$7:$G$206,$G144,$K$7:$K$206,"Y")/COUNTIFS($F$7:$F$206,$F144,$G$7:$G$206,$G144,$K$7:$K$206,"Y",$AA$7:$AA$206,"&gt;-1E+99"),""))</f>
        <v/>
      </c>
      <c r="AJ144" s="153">
        <f>IF(OR(NOT(ISNUMBER($AI144)),NOT(ISNUMBER($AD144))),"",$AD144*$AI144)</f>
        <v/>
      </c>
      <c r="AK144" s="153">
        <f>IF(OR(NOT(ISNUMBER($AI144)),NOT(ISNUMBER($AC144))),"",$AC144*$AI144)</f>
        <v/>
      </c>
      <c r="AL144" s="153">
        <f>IF(OR(NOT(ISNUMBER($AI144)),NOT(ISNUMBER($AE144))),"",$AI144/$AE144)</f>
        <v/>
      </c>
      <c r="AM144" s="154">
        <f>IF(OR(NOT(ISNUMBER($V144)),NOT(ISNUMBER($W144)),NOT(ISNUMBER($AL144))),"",($V144-$W144)/(6*$AL144))</f>
        <v/>
      </c>
      <c r="AN144" s="154">
        <f>IF(OR(NOT(ISNUMBER($V144)),NOT(ISNUMBER($W144)),NOT(ISNUMBER($AF144)),NOT(ISNUMBER($AL144))),"",MIN(($V144-$AF144)/(3*$AL144),($AF144-$W144)/(3*$AL144)))</f>
        <v/>
      </c>
      <c r="AO144" s="64">
        <f>IF($Z144="","",IF(OR(NOT(ISNUMBER($AG144)),NOT(ISNUMBER($AH144))),"限界未設定",IF(OR($Z144&gt;$AG144,$Z144&lt;$AH144),"管理外","管理内")))</f>
        <v/>
      </c>
      <c r="AP144" s="64">
        <f>IF($AA144="","",IF(OR(NOT(ISNUMBER($AJ144)),NOT(ISNUMBER($AK144))),"限界未設定",IF(OR($AA144&gt;$AJ144,$AA144&lt;$AK144),"管理外","管理内")))</f>
        <v/>
      </c>
      <c r="AQ144" s="64">
        <f>IF($Z144="","",IF(OR($AO144="限界未設定",$AP144="限界未設定"),"限界未設定",IF(OR($AO144="管理外",$AP144="管理外"),"調査必要",IF(AND(ISNUMBER($AN144),$AN144&lt;1.33),"能力不足","管理内"))))</f>
        <v/>
      </c>
      <c r="AR144" s="24" t="n"/>
      <c r="AS144" s="24" t="n"/>
      <c r="AT144" s="24" t="n"/>
      <c r="AU144" s="24" t="n"/>
      <c r="AV144" s="24" t="n"/>
      <c r="AW144" s="49">
        <f>IF(AND($F144='SPCダッシュボード'!$C$4,$G144='SPCダッシュボード'!$C$5),COUNTIFS($F$7:$F144,'SPCダッシュボード'!$C$4,$G$7:$G144,'SPCダッシュボード'!$C$5),"")</f>
        <v/>
      </c>
    </row>
    <row r="145">
      <c r="A145" s="64">
        <f>IF(B145="","",ROW()-6)</f>
        <v/>
      </c>
      <c r="B145" s="150" t="n"/>
      <c r="C145" s="66" t="n"/>
      <c r="D145" s="66" t="n"/>
      <c r="E145" s="66" t="n"/>
      <c r="F145" s="66" t="n"/>
      <c r="G145" s="66" t="n"/>
      <c r="H145" s="66" t="n"/>
      <c r="I145" s="66" t="n"/>
      <c r="J145" s="66" t="n"/>
      <c r="K145" s="66" t="n"/>
      <c r="L145" s="151" t="n"/>
      <c r="M145" s="151" t="n"/>
      <c r="N145" s="151" t="n"/>
      <c r="O145" s="151" t="n"/>
      <c r="P145" s="151" t="n"/>
      <c r="Q145" s="151" t="n"/>
      <c r="R145" s="151" t="n"/>
      <c r="S145" s="151" t="n"/>
      <c r="T145" s="151" t="n"/>
      <c r="U145" s="151" t="n"/>
      <c r="V145" s="152" t="n"/>
      <c r="W145" s="152" t="n"/>
      <c r="X145" s="152" t="n"/>
      <c r="Y145" s="153">
        <f>IF(COUNT(L145:U145)&gt;=2,COUNT(L145:U145),"")</f>
        <v/>
      </c>
      <c r="Z145" s="153">
        <f>IF($Y145="","",AVERAGE(L145:U145))</f>
        <v/>
      </c>
      <c r="AA145" s="153">
        <f>IF($Y145="","",MAX(L145:U145)-MIN(L145:U145))</f>
        <v/>
      </c>
      <c r="AB145" s="153">
        <f>IFERROR(VLOOKUP($Y145,'設定'!$D$4:$H$13,2,FALSE),"")</f>
        <v/>
      </c>
      <c r="AC145" s="153">
        <f>IFERROR(VLOOKUP($Y145,'設定'!$D$4:$H$13,3,FALSE),"")</f>
        <v/>
      </c>
      <c r="AD145" s="153">
        <f>IFERROR(VLOOKUP($Y145,'設定'!$D$4:$H$13,4,FALSE),"")</f>
        <v/>
      </c>
      <c r="AE145" s="153">
        <f>IFERROR(VLOOKUP($Y145,'設定'!$D$4:$H$13,5,FALSE),"")</f>
        <v/>
      </c>
      <c r="AF145" s="153">
        <f>IF($Z145="","",IFERROR(SUMIFS($Z$7:$Z$206,$F$7:$F$206,$F145,$G$7:$G$206,$G145,$K$7:$K$206,"Y")/COUNTIFS($F$7:$F$206,$F145,$G$7:$G$206,$G145,$K$7:$K$206,"Y",$Z$7:$Z$206,"&gt;-1E+99"),""))</f>
        <v/>
      </c>
      <c r="AG145" s="153">
        <f>IF(OR(NOT(ISNUMBER($AF145)),NOT(ISNUMBER($AB145)),NOT(ISNUMBER($AI145))),"",$AF145+$AB145*$AI145)</f>
        <v/>
      </c>
      <c r="AH145" s="153">
        <f>IF(OR(NOT(ISNUMBER($AF145)),NOT(ISNUMBER($AB145)),NOT(ISNUMBER($AI145))),"",$AF145-$AB145*$AI145)</f>
        <v/>
      </c>
      <c r="AI145" s="153">
        <f>IF($AA145="","",IFERROR(SUMIFS($AA$7:$AA$206,$F$7:$F$206,$F145,$G$7:$G$206,$G145,$K$7:$K$206,"Y")/COUNTIFS($F$7:$F$206,$F145,$G$7:$G$206,$G145,$K$7:$K$206,"Y",$AA$7:$AA$206,"&gt;-1E+99"),""))</f>
        <v/>
      </c>
      <c r="AJ145" s="153">
        <f>IF(OR(NOT(ISNUMBER($AI145)),NOT(ISNUMBER($AD145))),"",$AD145*$AI145)</f>
        <v/>
      </c>
      <c r="AK145" s="153">
        <f>IF(OR(NOT(ISNUMBER($AI145)),NOT(ISNUMBER($AC145))),"",$AC145*$AI145)</f>
        <v/>
      </c>
      <c r="AL145" s="153">
        <f>IF(OR(NOT(ISNUMBER($AI145)),NOT(ISNUMBER($AE145))),"",$AI145/$AE145)</f>
        <v/>
      </c>
      <c r="AM145" s="154">
        <f>IF(OR(NOT(ISNUMBER($V145)),NOT(ISNUMBER($W145)),NOT(ISNUMBER($AL145))),"",($V145-$W145)/(6*$AL145))</f>
        <v/>
      </c>
      <c r="AN145" s="154">
        <f>IF(OR(NOT(ISNUMBER($V145)),NOT(ISNUMBER($W145)),NOT(ISNUMBER($AF145)),NOT(ISNUMBER($AL145))),"",MIN(($V145-$AF145)/(3*$AL145),($AF145-$W145)/(3*$AL145)))</f>
        <v/>
      </c>
      <c r="AO145" s="64">
        <f>IF($Z145="","",IF(OR(NOT(ISNUMBER($AG145)),NOT(ISNUMBER($AH145))),"限界未設定",IF(OR($Z145&gt;$AG145,$Z145&lt;$AH145),"管理外","管理内")))</f>
        <v/>
      </c>
      <c r="AP145" s="64">
        <f>IF($AA145="","",IF(OR(NOT(ISNUMBER($AJ145)),NOT(ISNUMBER($AK145))),"限界未設定",IF(OR($AA145&gt;$AJ145,$AA145&lt;$AK145),"管理外","管理内")))</f>
        <v/>
      </c>
      <c r="AQ145" s="64">
        <f>IF($Z145="","",IF(OR($AO145="限界未設定",$AP145="限界未設定"),"限界未設定",IF(OR($AO145="管理外",$AP145="管理外"),"調査必要",IF(AND(ISNUMBER($AN145),$AN145&lt;1.33),"能力不足","管理内"))))</f>
        <v/>
      </c>
      <c r="AR145" s="24" t="n"/>
      <c r="AS145" s="24" t="n"/>
      <c r="AT145" s="24" t="n"/>
      <c r="AU145" s="24" t="n"/>
      <c r="AV145" s="24" t="n"/>
      <c r="AW145" s="49">
        <f>IF(AND($F145='SPCダッシュボード'!$C$4,$G145='SPCダッシュボード'!$C$5),COUNTIFS($F$7:$F145,'SPCダッシュボード'!$C$4,$G$7:$G145,'SPCダッシュボード'!$C$5),"")</f>
        <v/>
      </c>
    </row>
    <row r="146">
      <c r="A146" s="64">
        <f>IF(B146="","",ROW()-6)</f>
        <v/>
      </c>
      <c r="B146" s="150" t="n"/>
      <c r="C146" s="66" t="n"/>
      <c r="D146" s="66" t="n"/>
      <c r="E146" s="66" t="n"/>
      <c r="F146" s="66" t="n"/>
      <c r="G146" s="66" t="n"/>
      <c r="H146" s="66" t="n"/>
      <c r="I146" s="66" t="n"/>
      <c r="J146" s="66" t="n"/>
      <c r="K146" s="66" t="n"/>
      <c r="L146" s="151" t="n"/>
      <c r="M146" s="151" t="n"/>
      <c r="N146" s="151" t="n"/>
      <c r="O146" s="151" t="n"/>
      <c r="P146" s="151" t="n"/>
      <c r="Q146" s="151" t="n"/>
      <c r="R146" s="151" t="n"/>
      <c r="S146" s="151" t="n"/>
      <c r="T146" s="151" t="n"/>
      <c r="U146" s="151" t="n"/>
      <c r="V146" s="152" t="n"/>
      <c r="W146" s="152" t="n"/>
      <c r="X146" s="152" t="n"/>
      <c r="Y146" s="153">
        <f>IF(COUNT(L146:U146)&gt;=2,COUNT(L146:U146),"")</f>
        <v/>
      </c>
      <c r="Z146" s="153">
        <f>IF($Y146="","",AVERAGE(L146:U146))</f>
        <v/>
      </c>
      <c r="AA146" s="153">
        <f>IF($Y146="","",MAX(L146:U146)-MIN(L146:U146))</f>
        <v/>
      </c>
      <c r="AB146" s="153">
        <f>IFERROR(VLOOKUP($Y146,'設定'!$D$4:$H$13,2,FALSE),"")</f>
        <v/>
      </c>
      <c r="AC146" s="153">
        <f>IFERROR(VLOOKUP($Y146,'設定'!$D$4:$H$13,3,FALSE),"")</f>
        <v/>
      </c>
      <c r="AD146" s="153">
        <f>IFERROR(VLOOKUP($Y146,'設定'!$D$4:$H$13,4,FALSE),"")</f>
        <v/>
      </c>
      <c r="AE146" s="153">
        <f>IFERROR(VLOOKUP($Y146,'設定'!$D$4:$H$13,5,FALSE),"")</f>
        <v/>
      </c>
      <c r="AF146" s="153">
        <f>IF($Z146="","",IFERROR(SUMIFS($Z$7:$Z$206,$F$7:$F$206,$F146,$G$7:$G$206,$G146,$K$7:$K$206,"Y")/COUNTIFS($F$7:$F$206,$F146,$G$7:$G$206,$G146,$K$7:$K$206,"Y",$Z$7:$Z$206,"&gt;-1E+99"),""))</f>
        <v/>
      </c>
      <c r="AG146" s="153">
        <f>IF(OR(NOT(ISNUMBER($AF146)),NOT(ISNUMBER($AB146)),NOT(ISNUMBER($AI146))),"",$AF146+$AB146*$AI146)</f>
        <v/>
      </c>
      <c r="AH146" s="153">
        <f>IF(OR(NOT(ISNUMBER($AF146)),NOT(ISNUMBER($AB146)),NOT(ISNUMBER($AI146))),"",$AF146-$AB146*$AI146)</f>
        <v/>
      </c>
      <c r="AI146" s="153">
        <f>IF($AA146="","",IFERROR(SUMIFS($AA$7:$AA$206,$F$7:$F$206,$F146,$G$7:$G$206,$G146,$K$7:$K$206,"Y")/COUNTIFS($F$7:$F$206,$F146,$G$7:$G$206,$G146,$K$7:$K$206,"Y",$AA$7:$AA$206,"&gt;-1E+99"),""))</f>
        <v/>
      </c>
      <c r="AJ146" s="153">
        <f>IF(OR(NOT(ISNUMBER($AI146)),NOT(ISNUMBER($AD146))),"",$AD146*$AI146)</f>
        <v/>
      </c>
      <c r="AK146" s="153">
        <f>IF(OR(NOT(ISNUMBER($AI146)),NOT(ISNUMBER($AC146))),"",$AC146*$AI146)</f>
        <v/>
      </c>
      <c r="AL146" s="153">
        <f>IF(OR(NOT(ISNUMBER($AI146)),NOT(ISNUMBER($AE146))),"",$AI146/$AE146)</f>
        <v/>
      </c>
      <c r="AM146" s="154">
        <f>IF(OR(NOT(ISNUMBER($V146)),NOT(ISNUMBER($W146)),NOT(ISNUMBER($AL146))),"",($V146-$W146)/(6*$AL146))</f>
        <v/>
      </c>
      <c r="AN146" s="154">
        <f>IF(OR(NOT(ISNUMBER($V146)),NOT(ISNUMBER($W146)),NOT(ISNUMBER($AF146)),NOT(ISNUMBER($AL146))),"",MIN(($V146-$AF146)/(3*$AL146),($AF146-$W146)/(3*$AL146)))</f>
        <v/>
      </c>
      <c r="AO146" s="64">
        <f>IF($Z146="","",IF(OR(NOT(ISNUMBER($AG146)),NOT(ISNUMBER($AH146))),"限界未設定",IF(OR($Z146&gt;$AG146,$Z146&lt;$AH146),"管理外","管理内")))</f>
        <v/>
      </c>
      <c r="AP146" s="64">
        <f>IF($AA146="","",IF(OR(NOT(ISNUMBER($AJ146)),NOT(ISNUMBER($AK146))),"限界未設定",IF(OR($AA146&gt;$AJ146,$AA146&lt;$AK146),"管理外","管理内")))</f>
        <v/>
      </c>
      <c r="AQ146" s="64">
        <f>IF($Z146="","",IF(OR($AO146="限界未設定",$AP146="限界未設定"),"限界未設定",IF(OR($AO146="管理外",$AP146="管理外"),"調査必要",IF(AND(ISNUMBER($AN146),$AN146&lt;1.33),"能力不足","管理内"))))</f>
        <v/>
      </c>
      <c r="AR146" s="24" t="n"/>
      <c r="AS146" s="24" t="n"/>
      <c r="AT146" s="24" t="n"/>
      <c r="AU146" s="24" t="n"/>
      <c r="AV146" s="24" t="n"/>
      <c r="AW146" s="49">
        <f>IF(AND($F146='SPCダッシュボード'!$C$4,$G146='SPCダッシュボード'!$C$5),COUNTIFS($F$7:$F146,'SPCダッシュボード'!$C$4,$G$7:$G146,'SPCダッシュボード'!$C$5),"")</f>
        <v/>
      </c>
    </row>
    <row r="147">
      <c r="A147" s="64">
        <f>IF(B147="","",ROW()-6)</f>
        <v/>
      </c>
      <c r="B147" s="150" t="n"/>
      <c r="C147" s="66" t="n"/>
      <c r="D147" s="66" t="n"/>
      <c r="E147" s="66" t="n"/>
      <c r="F147" s="66" t="n"/>
      <c r="G147" s="66" t="n"/>
      <c r="H147" s="66" t="n"/>
      <c r="I147" s="66" t="n"/>
      <c r="J147" s="66" t="n"/>
      <c r="K147" s="66" t="n"/>
      <c r="L147" s="151" t="n"/>
      <c r="M147" s="151" t="n"/>
      <c r="N147" s="151" t="n"/>
      <c r="O147" s="151" t="n"/>
      <c r="P147" s="151" t="n"/>
      <c r="Q147" s="151" t="n"/>
      <c r="R147" s="151" t="n"/>
      <c r="S147" s="151" t="n"/>
      <c r="T147" s="151" t="n"/>
      <c r="U147" s="151" t="n"/>
      <c r="V147" s="152" t="n"/>
      <c r="W147" s="152" t="n"/>
      <c r="X147" s="152" t="n"/>
      <c r="Y147" s="153">
        <f>IF(COUNT(L147:U147)&gt;=2,COUNT(L147:U147),"")</f>
        <v/>
      </c>
      <c r="Z147" s="153">
        <f>IF($Y147="","",AVERAGE(L147:U147))</f>
        <v/>
      </c>
      <c r="AA147" s="153">
        <f>IF($Y147="","",MAX(L147:U147)-MIN(L147:U147))</f>
        <v/>
      </c>
      <c r="AB147" s="153">
        <f>IFERROR(VLOOKUP($Y147,'設定'!$D$4:$H$13,2,FALSE),"")</f>
        <v/>
      </c>
      <c r="AC147" s="153">
        <f>IFERROR(VLOOKUP($Y147,'設定'!$D$4:$H$13,3,FALSE),"")</f>
        <v/>
      </c>
      <c r="AD147" s="153">
        <f>IFERROR(VLOOKUP($Y147,'設定'!$D$4:$H$13,4,FALSE),"")</f>
        <v/>
      </c>
      <c r="AE147" s="153">
        <f>IFERROR(VLOOKUP($Y147,'設定'!$D$4:$H$13,5,FALSE),"")</f>
        <v/>
      </c>
      <c r="AF147" s="153">
        <f>IF($Z147="","",IFERROR(SUMIFS($Z$7:$Z$206,$F$7:$F$206,$F147,$G$7:$G$206,$G147,$K$7:$K$206,"Y")/COUNTIFS($F$7:$F$206,$F147,$G$7:$G$206,$G147,$K$7:$K$206,"Y",$Z$7:$Z$206,"&gt;-1E+99"),""))</f>
        <v/>
      </c>
      <c r="AG147" s="153">
        <f>IF(OR(NOT(ISNUMBER($AF147)),NOT(ISNUMBER($AB147)),NOT(ISNUMBER($AI147))),"",$AF147+$AB147*$AI147)</f>
        <v/>
      </c>
      <c r="AH147" s="153">
        <f>IF(OR(NOT(ISNUMBER($AF147)),NOT(ISNUMBER($AB147)),NOT(ISNUMBER($AI147))),"",$AF147-$AB147*$AI147)</f>
        <v/>
      </c>
      <c r="AI147" s="153">
        <f>IF($AA147="","",IFERROR(SUMIFS($AA$7:$AA$206,$F$7:$F$206,$F147,$G$7:$G$206,$G147,$K$7:$K$206,"Y")/COUNTIFS($F$7:$F$206,$F147,$G$7:$G$206,$G147,$K$7:$K$206,"Y",$AA$7:$AA$206,"&gt;-1E+99"),""))</f>
        <v/>
      </c>
      <c r="AJ147" s="153">
        <f>IF(OR(NOT(ISNUMBER($AI147)),NOT(ISNUMBER($AD147))),"",$AD147*$AI147)</f>
        <v/>
      </c>
      <c r="AK147" s="153">
        <f>IF(OR(NOT(ISNUMBER($AI147)),NOT(ISNUMBER($AC147))),"",$AC147*$AI147)</f>
        <v/>
      </c>
      <c r="AL147" s="153">
        <f>IF(OR(NOT(ISNUMBER($AI147)),NOT(ISNUMBER($AE147))),"",$AI147/$AE147)</f>
        <v/>
      </c>
      <c r="AM147" s="154">
        <f>IF(OR(NOT(ISNUMBER($V147)),NOT(ISNUMBER($W147)),NOT(ISNUMBER($AL147))),"",($V147-$W147)/(6*$AL147))</f>
        <v/>
      </c>
      <c r="AN147" s="154">
        <f>IF(OR(NOT(ISNUMBER($V147)),NOT(ISNUMBER($W147)),NOT(ISNUMBER($AF147)),NOT(ISNUMBER($AL147))),"",MIN(($V147-$AF147)/(3*$AL147),($AF147-$W147)/(3*$AL147)))</f>
        <v/>
      </c>
      <c r="AO147" s="64">
        <f>IF($Z147="","",IF(OR(NOT(ISNUMBER($AG147)),NOT(ISNUMBER($AH147))),"限界未設定",IF(OR($Z147&gt;$AG147,$Z147&lt;$AH147),"管理外","管理内")))</f>
        <v/>
      </c>
      <c r="AP147" s="64">
        <f>IF($AA147="","",IF(OR(NOT(ISNUMBER($AJ147)),NOT(ISNUMBER($AK147))),"限界未設定",IF(OR($AA147&gt;$AJ147,$AA147&lt;$AK147),"管理外","管理内")))</f>
        <v/>
      </c>
      <c r="AQ147" s="64">
        <f>IF($Z147="","",IF(OR($AO147="限界未設定",$AP147="限界未設定"),"限界未設定",IF(OR($AO147="管理外",$AP147="管理外"),"調査必要",IF(AND(ISNUMBER($AN147),$AN147&lt;1.33),"能力不足","管理内"))))</f>
        <v/>
      </c>
      <c r="AR147" s="24" t="n"/>
      <c r="AS147" s="24" t="n"/>
      <c r="AT147" s="24" t="n"/>
      <c r="AU147" s="24" t="n"/>
      <c r="AV147" s="24" t="n"/>
      <c r="AW147" s="49">
        <f>IF(AND($F147='SPCダッシュボード'!$C$4,$G147='SPCダッシュボード'!$C$5),COUNTIFS($F$7:$F147,'SPCダッシュボード'!$C$4,$G$7:$G147,'SPCダッシュボード'!$C$5),"")</f>
        <v/>
      </c>
    </row>
    <row r="148">
      <c r="A148" s="64">
        <f>IF(B148="","",ROW()-6)</f>
        <v/>
      </c>
      <c r="B148" s="150" t="n"/>
      <c r="C148" s="66" t="n"/>
      <c r="D148" s="66" t="n"/>
      <c r="E148" s="66" t="n"/>
      <c r="F148" s="66" t="n"/>
      <c r="G148" s="66" t="n"/>
      <c r="H148" s="66" t="n"/>
      <c r="I148" s="66" t="n"/>
      <c r="J148" s="66" t="n"/>
      <c r="K148" s="66" t="n"/>
      <c r="L148" s="151" t="n"/>
      <c r="M148" s="151" t="n"/>
      <c r="N148" s="151" t="n"/>
      <c r="O148" s="151" t="n"/>
      <c r="P148" s="151" t="n"/>
      <c r="Q148" s="151" t="n"/>
      <c r="R148" s="151" t="n"/>
      <c r="S148" s="151" t="n"/>
      <c r="T148" s="151" t="n"/>
      <c r="U148" s="151" t="n"/>
      <c r="V148" s="152" t="n"/>
      <c r="W148" s="152" t="n"/>
      <c r="X148" s="152" t="n"/>
      <c r="Y148" s="153">
        <f>IF(COUNT(L148:U148)&gt;=2,COUNT(L148:U148),"")</f>
        <v/>
      </c>
      <c r="Z148" s="153">
        <f>IF($Y148="","",AVERAGE(L148:U148))</f>
        <v/>
      </c>
      <c r="AA148" s="153">
        <f>IF($Y148="","",MAX(L148:U148)-MIN(L148:U148))</f>
        <v/>
      </c>
      <c r="AB148" s="153">
        <f>IFERROR(VLOOKUP($Y148,'設定'!$D$4:$H$13,2,FALSE),"")</f>
        <v/>
      </c>
      <c r="AC148" s="153">
        <f>IFERROR(VLOOKUP($Y148,'設定'!$D$4:$H$13,3,FALSE),"")</f>
        <v/>
      </c>
      <c r="AD148" s="153">
        <f>IFERROR(VLOOKUP($Y148,'設定'!$D$4:$H$13,4,FALSE),"")</f>
        <v/>
      </c>
      <c r="AE148" s="153">
        <f>IFERROR(VLOOKUP($Y148,'設定'!$D$4:$H$13,5,FALSE),"")</f>
        <v/>
      </c>
      <c r="AF148" s="153">
        <f>IF($Z148="","",IFERROR(SUMIFS($Z$7:$Z$206,$F$7:$F$206,$F148,$G$7:$G$206,$G148,$K$7:$K$206,"Y")/COUNTIFS($F$7:$F$206,$F148,$G$7:$G$206,$G148,$K$7:$K$206,"Y",$Z$7:$Z$206,"&gt;-1E+99"),""))</f>
        <v/>
      </c>
      <c r="AG148" s="153">
        <f>IF(OR(NOT(ISNUMBER($AF148)),NOT(ISNUMBER($AB148)),NOT(ISNUMBER($AI148))),"",$AF148+$AB148*$AI148)</f>
        <v/>
      </c>
      <c r="AH148" s="153">
        <f>IF(OR(NOT(ISNUMBER($AF148)),NOT(ISNUMBER($AB148)),NOT(ISNUMBER($AI148))),"",$AF148-$AB148*$AI148)</f>
        <v/>
      </c>
      <c r="AI148" s="153">
        <f>IF($AA148="","",IFERROR(SUMIFS($AA$7:$AA$206,$F$7:$F$206,$F148,$G$7:$G$206,$G148,$K$7:$K$206,"Y")/COUNTIFS($F$7:$F$206,$F148,$G$7:$G$206,$G148,$K$7:$K$206,"Y",$AA$7:$AA$206,"&gt;-1E+99"),""))</f>
        <v/>
      </c>
      <c r="AJ148" s="153">
        <f>IF(OR(NOT(ISNUMBER($AI148)),NOT(ISNUMBER($AD148))),"",$AD148*$AI148)</f>
        <v/>
      </c>
      <c r="AK148" s="153">
        <f>IF(OR(NOT(ISNUMBER($AI148)),NOT(ISNUMBER($AC148))),"",$AC148*$AI148)</f>
        <v/>
      </c>
      <c r="AL148" s="153">
        <f>IF(OR(NOT(ISNUMBER($AI148)),NOT(ISNUMBER($AE148))),"",$AI148/$AE148)</f>
        <v/>
      </c>
      <c r="AM148" s="154">
        <f>IF(OR(NOT(ISNUMBER($V148)),NOT(ISNUMBER($W148)),NOT(ISNUMBER($AL148))),"",($V148-$W148)/(6*$AL148))</f>
        <v/>
      </c>
      <c r="AN148" s="154">
        <f>IF(OR(NOT(ISNUMBER($V148)),NOT(ISNUMBER($W148)),NOT(ISNUMBER($AF148)),NOT(ISNUMBER($AL148))),"",MIN(($V148-$AF148)/(3*$AL148),($AF148-$W148)/(3*$AL148)))</f>
        <v/>
      </c>
      <c r="AO148" s="64">
        <f>IF($Z148="","",IF(OR(NOT(ISNUMBER($AG148)),NOT(ISNUMBER($AH148))),"限界未設定",IF(OR($Z148&gt;$AG148,$Z148&lt;$AH148),"管理外","管理内")))</f>
        <v/>
      </c>
      <c r="AP148" s="64">
        <f>IF($AA148="","",IF(OR(NOT(ISNUMBER($AJ148)),NOT(ISNUMBER($AK148))),"限界未設定",IF(OR($AA148&gt;$AJ148,$AA148&lt;$AK148),"管理外","管理内")))</f>
        <v/>
      </c>
      <c r="AQ148" s="64">
        <f>IF($Z148="","",IF(OR($AO148="限界未設定",$AP148="限界未設定"),"限界未設定",IF(OR($AO148="管理外",$AP148="管理外"),"調査必要",IF(AND(ISNUMBER($AN148),$AN148&lt;1.33),"能力不足","管理内"))))</f>
        <v/>
      </c>
      <c r="AR148" s="24" t="n"/>
      <c r="AS148" s="24" t="n"/>
      <c r="AT148" s="24" t="n"/>
      <c r="AU148" s="24" t="n"/>
      <c r="AV148" s="24" t="n"/>
      <c r="AW148" s="49">
        <f>IF(AND($F148='SPCダッシュボード'!$C$4,$G148='SPCダッシュボード'!$C$5),COUNTIFS($F$7:$F148,'SPCダッシュボード'!$C$4,$G$7:$G148,'SPCダッシュボード'!$C$5),"")</f>
        <v/>
      </c>
    </row>
    <row r="149">
      <c r="A149" s="64">
        <f>IF(B149="","",ROW()-6)</f>
        <v/>
      </c>
      <c r="B149" s="150" t="n"/>
      <c r="C149" s="66" t="n"/>
      <c r="D149" s="66" t="n"/>
      <c r="E149" s="66" t="n"/>
      <c r="F149" s="66" t="n"/>
      <c r="G149" s="66" t="n"/>
      <c r="H149" s="66" t="n"/>
      <c r="I149" s="66" t="n"/>
      <c r="J149" s="66" t="n"/>
      <c r="K149" s="66" t="n"/>
      <c r="L149" s="151" t="n"/>
      <c r="M149" s="151" t="n"/>
      <c r="N149" s="151" t="n"/>
      <c r="O149" s="151" t="n"/>
      <c r="P149" s="151" t="n"/>
      <c r="Q149" s="151" t="n"/>
      <c r="R149" s="151" t="n"/>
      <c r="S149" s="151" t="n"/>
      <c r="T149" s="151" t="n"/>
      <c r="U149" s="151" t="n"/>
      <c r="V149" s="152" t="n"/>
      <c r="W149" s="152" t="n"/>
      <c r="X149" s="152" t="n"/>
      <c r="Y149" s="153">
        <f>IF(COUNT(L149:U149)&gt;=2,COUNT(L149:U149),"")</f>
        <v/>
      </c>
      <c r="Z149" s="153">
        <f>IF($Y149="","",AVERAGE(L149:U149))</f>
        <v/>
      </c>
      <c r="AA149" s="153">
        <f>IF($Y149="","",MAX(L149:U149)-MIN(L149:U149))</f>
        <v/>
      </c>
      <c r="AB149" s="153">
        <f>IFERROR(VLOOKUP($Y149,'設定'!$D$4:$H$13,2,FALSE),"")</f>
        <v/>
      </c>
      <c r="AC149" s="153">
        <f>IFERROR(VLOOKUP($Y149,'設定'!$D$4:$H$13,3,FALSE),"")</f>
        <v/>
      </c>
      <c r="AD149" s="153">
        <f>IFERROR(VLOOKUP($Y149,'設定'!$D$4:$H$13,4,FALSE),"")</f>
        <v/>
      </c>
      <c r="AE149" s="153">
        <f>IFERROR(VLOOKUP($Y149,'設定'!$D$4:$H$13,5,FALSE),"")</f>
        <v/>
      </c>
      <c r="AF149" s="153">
        <f>IF($Z149="","",IFERROR(SUMIFS($Z$7:$Z$206,$F$7:$F$206,$F149,$G$7:$G$206,$G149,$K$7:$K$206,"Y")/COUNTIFS($F$7:$F$206,$F149,$G$7:$G$206,$G149,$K$7:$K$206,"Y",$Z$7:$Z$206,"&gt;-1E+99"),""))</f>
        <v/>
      </c>
      <c r="AG149" s="153">
        <f>IF(OR(NOT(ISNUMBER($AF149)),NOT(ISNUMBER($AB149)),NOT(ISNUMBER($AI149))),"",$AF149+$AB149*$AI149)</f>
        <v/>
      </c>
      <c r="AH149" s="153">
        <f>IF(OR(NOT(ISNUMBER($AF149)),NOT(ISNUMBER($AB149)),NOT(ISNUMBER($AI149))),"",$AF149-$AB149*$AI149)</f>
        <v/>
      </c>
      <c r="AI149" s="153">
        <f>IF($AA149="","",IFERROR(SUMIFS($AA$7:$AA$206,$F$7:$F$206,$F149,$G$7:$G$206,$G149,$K$7:$K$206,"Y")/COUNTIFS($F$7:$F$206,$F149,$G$7:$G$206,$G149,$K$7:$K$206,"Y",$AA$7:$AA$206,"&gt;-1E+99"),""))</f>
        <v/>
      </c>
      <c r="AJ149" s="153">
        <f>IF(OR(NOT(ISNUMBER($AI149)),NOT(ISNUMBER($AD149))),"",$AD149*$AI149)</f>
        <v/>
      </c>
      <c r="AK149" s="153">
        <f>IF(OR(NOT(ISNUMBER($AI149)),NOT(ISNUMBER($AC149))),"",$AC149*$AI149)</f>
        <v/>
      </c>
      <c r="AL149" s="153">
        <f>IF(OR(NOT(ISNUMBER($AI149)),NOT(ISNUMBER($AE149))),"",$AI149/$AE149)</f>
        <v/>
      </c>
      <c r="AM149" s="154">
        <f>IF(OR(NOT(ISNUMBER($V149)),NOT(ISNUMBER($W149)),NOT(ISNUMBER($AL149))),"",($V149-$W149)/(6*$AL149))</f>
        <v/>
      </c>
      <c r="AN149" s="154">
        <f>IF(OR(NOT(ISNUMBER($V149)),NOT(ISNUMBER($W149)),NOT(ISNUMBER($AF149)),NOT(ISNUMBER($AL149))),"",MIN(($V149-$AF149)/(3*$AL149),($AF149-$W149)/(3*$AL149)))</f>
        <v/>
      </c>
      <c r="AO149" s="64">
        <f>IF($Z149="","",IF(OR(NOT(ISNUMBER($AG149)),NOT(ISNUMBER($AH149))),"限界未設定",IF(OR($Z149&gt;$AG149,$Z149&lt;$AH149),"管理外","管理内")))</f>
        <v/>
      </c>
      <c r="AP149" s="64">
        <f>IF($AA149="","",IF(OR(NOT(ISNUMBER($AJ149)),NOT(ISNUMBER($AK149))),"限界未設定",IF(OR($AA149&gt;$AJ149,$AA149&lt;$AK149),"管理外","管理内")))</f>
        <v/>
      </c>
      <c r="AQ149" s="64">
        <f>IF($Z149="","",IF(OR($AO149="限界未設定",$AP149="限界未設定"),"限界未設定",IF(OR($AO149="管理外",$AP149="管理外"),"調査必要",IF(AND(ISNUMBER($AN149),$AN149&lt;1.33),"能力不足","管理内"))))</f>
        <v/>
      </c>
      <c r="AR149" s="24" t="n"/>
      <c r="AS149" s="24" t="n"/>
      <c r="AT149" s="24" t="n"/>
      <c r="AU149" s="24" t="n"/>
      <c r="AV149" s="24" t="n"/>
      <c r="AW149" s="49">
        <f>IF(AND($F149='SPCダッシュボード'!$C$4,$G149='SPCダッシュボード'!$C$5),COUNTIFS($F$7:$F149,'SPCダッシュボード'!$C$4,$G$7:$G149,'SPCダッシュボード'!$C$5),"")</f>
        <v/>
      </c>
    </row>
    <row r="150">
      <c r="A150" s="64">
        <f>IF(B150="","",ROW()-6)</f>
        <v/>
      </c>
      <c r="B150" s="150" t="n"/>
      <c r="C150" s="66" t="n"/>
      <c r="D150" s="66" t="n"/>
      <c r="E150" s="66" t="n"/>
      <c r="F150" s="66" t="n"/>
      <c r="G150" s="66" t="n"/>
      <c r="H150" s="66" t="n"/>
      <c r="I150" s="66" t="n"/>
      <c r="J150" s="66" t="n"/>
      <c r="K150" s="66" t="n"/>
      <c r="L150" s="151" t="n"/>
      <c r="M150" s="151" t="n"/>
      <c r="N150" s="151" t="n"/>
      <c r="O150" s="151" t="n"/>
      <c r="P150" s="151" t="n"/>
      <c r="Q150" s="151" t="n"/>
      <c r="R150" s="151" t="n"/>
      <c r="S150" s="151" t="n"/>
      <c r="T150" s="151" t="n"/>
      <c r="U150" s="151" t="n"/>
      <c r="V150" s="152" t="n"/>
      <c r="W150" s="152" t="n"/>
      <c r="X150" s="152" t="n"/>
      <c r="Y150" s="153">
        <f>IF(COUNT(L150:U150)&gt;=2,COUNT(L150:U150),"")</f>
        <v/>
      </c>
      <c r="Z150" s="153">
        <f>IF($Y150="","",AVERAGE(L150:U150))</f>
        <v/>
      </c>
      <c r="AA150" s="153">
        <f>IF($Y150="","",MAX(L150:U150)-MIN(L150:U150))</f>
        <v/>
      </c>
      <c r="AB150" s="153">
        <f>IFERROR(VLOOKUP($Y150,'設定'!$D$4:$H$13,2,FALSE),"")</f>
        <v/>
      </c>
      <c r="AC150" s="153">
        <f>IFERROR(VLOOKUP($Y150,'設定'!$D$4:$H$13,3,FALSE),"")</f>
        <v/>
      </c>
      <c r="AD150" s="153">
        <f>IFERROR(VLOOKUP($Y150,'設定'!$D$4:$H$13,4,FALSE),"")</f>
        <v/>
      </c>
      <c r="AE150" s="153">
        <f>IFERROR(VLOOKUP($Y150,'設定'!$D$4:$H$13,5,FALSE),"")</f>
        <v/>
      </c>
      <c r="AF150" s="153">
        <f>IF($Z150="","",IFERROR(SUMIFS($Z$7:$Z$206,$F$7:$F$206,$F150,$G$7:$G$206,$G150,$K$7:$K$206,"Y")/COUNTIFS($F$7:$F$206,$F150,$G$7:$G$206,$G150,$K$7:$K$206,"Y",$Z$7:$Z$206,"&gt;-1E+99"),""))</f>
        <v/>
      </c>
      <c r="AG150" s="153">
        <f>IF(OR(NOT(ISNUMBER($AF150)),NOT(ISNUMBER($AB150)),NOT(ISNUMBER($AI150))),"",$AF150+$AB150*$AI150)</f>
        <v/>
      </c>
      <c r="AH150" s="153">
        <f>IF(OR(NOT(ISNUMBER($AF150)),NOT(ISNUMBER($AB150)),NOT(ISNUMBER($AI150))),"",$AF150-$AB150*$AI150)</f>
        <v/>
      </c>
      <c r="AI150" s="153">
        <f>IF($AA150="","",IFERROR(SUMIFS($AA$7:$AA$206,$F$7:$F$206,$F150,$G$7:$G$206,$G150,$K$7:$K$206,"Y")/COUNTIFS($F$7:$F$206,$F150,$G$7:$G$206,$G150,$K$7:$K$206,"Y",$AA$7:$AA$206,"&gt;-1E+99"),""))</f>
        <v/>
      </c>
      <c r="AJ150" s="153">
        <f>IF(OR(NOT(ISNUMBER($AI150)),NOT(ISNUMBER($AD150))),"",$AD150*$AI150)</f>
        <v/>
      </c>
      <c r="AK150" s="153">
        <f>IF(OR(NOT(ISNUMBER($AI150)),NOT(ISNUMBER($AC150))),"",$AC150*$AI150)</f>
        <v/>
      </c>
      <c r="AL150" s="153">
        <f>IF(OR(NOT(ISNUMBER($AI150)),NOT(ISNUMBER($AE150))),"",$AI150/$AE150)</f>
        <v/>
      </c>
      <c r="AM150" s="154">
        <f>IF(OR(NOT(ISNUMBER($V150)),NOT(ISNUMBER($W150)),NOT(ISNUMBER($AL150))),"",($V150-$W150)/(6*$AL150))</f>
        <v/>
      </c>
      <c r="AN150" s="154">
        <f>IF(OR(NOT(ISNUMBER($V150)),NOT(ISNUMBER($W150)),NOT(ISNUMBER($AF150)),NOT(ISNUMBER($AL150))),"",MIN(($V150-$AF150)/(3*$AL150),($AF150-$W150)/(3*$AL150)))</f>
        <v/>
      </c>
      <c r="AO150" s="64">
        <f>IF($Z150="","",IF(OR(NOT(ISNUMBER($AG150)),NOT(ISNUMBER($AH150))),"限界未設定",IF(OR($Z150&gt;$AG150,$Z150&lt;$AH150),"管理外","管理内")))</f>
        <v/>
      </c>
      <c r="AP150" s="64">
        <f>IF($AA150="","",IF(OR(NOT(ISNUMBER($AJ150)),NOT(ISNUMBER($AK150))),"限界未設定",IF(OR($AA150&gt;$AJ150,$AA150&lt;$AK150),"管理外","管理内")))</f>
        <v/>
      </c>
      <c r="AQ150" s="64">
        <f>IF($Z150="","",IF(OR($AO150="限界未設定",$AP150="限界未設定"),"限界未設定",IF(OR($AO150="管理外",$AP150="管理外"),"調査必要",IF(AND(ISNUMBER($AN150),$AN150&lt;1.33),"能力不足","管理内"))))</f>
        <v/>
      </c>
      <c r="AR150" s="24" t="n"/>
      <c r="AS150" s="24" t="n"/>
      <c r="AT150" s="24" t="n"/>
      <c r="AU150" s="24" t="n"/>
      <c r="AV150" s="24" t="n"/>
      <c r="AW150" s="49">
        <f>IF(AND($F150='SPCダッシュボード'!$C$4,$G150='SPCダッシュボード'!$C$5),COUNTIFS($F$7:$F150,'SPCダッシュボード'!$C$4,$G$7:$G150,'SPCダッシュボード'!$C$5),"")</f>
        <v/>
      </c>
    </row>
    <row r="151">
      <c r="A151" s="64">
        <f>IF(B151="","",ROW()-6)</f>
        <v/>
      </c>
      <c r="B151" s="150" t="n"/>
      <c r="C151" s="66" t="n"/>
      <c r="D151" s="66" t="n"/>
      <c r="E151" s="66" t="n"/>
      <c r="F151" s="66" t="n"/>
      <c r="G151" s="66" t="n"/>
      <c r="H151" s="66" t="n"/>
      <c r="I151" s="66" t="n"/>
      <c r="J151" s="66" t="n"/>
      <c r="K151" s="66" t="n"/>
      <c r="L151" s="151" t="n"/>
      <c r="M151" s="151" t="n"/>
      <c r="N151" s="151" t="n"/>
      <c r="O151" s="151" t="n"/>
      <c r="P151" s="151" t="n"/>
      <c r="Q151" s="151" t="n"/>
      <c r="R151" s="151" t="n"/>
      <c r="S151" s="151" t="n"/>
      <c r="T151" s="151" t="n"/>
      <c r="U151" s="151" t="n"/>
      <c r="V151" s="152" t="n"/>
      <c r="W151" s="152" t="n"/>
      <c r="X151" s="152" t="n"/>
      <c r="Y151" s="153">
        <f>IF(COUNT(L151:U151)&gt;=2,COUNT(L151:U151),"")</f>
        <v/>
      </c>
      <c r="Z151" s="153">
        <f>IF($Y151="","",AVERAGE(L151:U151))</f>
        <v/>
      </c>
      <c r="AA151" s="153">
        <f>IF($Y151="","",MAX(L151:U151)-MIN(L151:U151))</f>
        <v/>
      </c>
      <c r="AB151" s="153">
        <f>IFERROR(VLOOKUP($Y151,'設定'!$D$4:$H$13,2,FALSE),"")</f>
        <v/>
      </c>
      <c r="AC151" s="153">
        <f>IFERROR(VLOOKUP($Y151,'設定'!$D$4:$H$13,3,FALSE),"")</f>
        <v/>
      </c>
      <c r="AD151" s="153">
        <f>IFERROR(VLOOKUP($Y151,'設定'!$D$4:$H$13,4,FALSE),"")</f>
        <v/>
      </c>
      <c r="AE151" s="153">
        <f>IFERROR(VLOOKUP($Y151,'設定'!$D$4:$H$13,5,FALSE),"")</f>
        <v/>
      </c>
      <c r="AF151" s="153">
        <f>IF($Z151="","",IFERROR(SUMIFS($Z$7:$Z$206,$F$7:$F$206,$F151,$G$7:$G$206,$G151,$K$7:$K$206,"Y")/COUNTIFS($F$7:$F$206,$F151,$G$7:$G$206,$G151,$K$7:$K$206,"Y",$Z$7:$Z$206,"&gt;-1E+99"),""))</f>
        <v/>
      </c>
      <c r="AG151" s="153">
        <f>IF(OR(NOT(ISNUMBER($AF151)),NOT(ISNUMBER($AB151)),NOT(ISNUMBER($AI151))),"",$AF151+$AB151*$AI151)</f>
        <v/>
      </c>
      <c r="AH151" s="153">
        <f>IF(OR(NOT(ISNUMBER($AF151)),NOT(ISNUMBER($AB151)),NOT(ISNUMBER($AI151))),"",$AF151-$AB151*$AI151)</f>
        <v/>
      </c>
      <c r="AI151" s="153">
        <f>IF($AA151="","",IFERROR(SUMIFS($AA$7:$AA$206,$F$7:$F$206,$F151,$G$7:$G$206,$G151,$K$7:$K$206,"Y")/COUNTIFS($F$7:$F$206,$F151,$G$7:$G$206,$G151,$K$7:$K$206,"Y",$AA$7:$AA$206,"&gt;-1E+99"),""))</f>
        <v/>
      </c>
      <c r="AJ151" s="153">
        <f>IF(OR(NOT(ISNUMBER($AI151)),NOT(ISNUMBER($AD151))),"",$AD151*$AI151)</f>
        <v/>
      </c>
      <c r="AK151" s="153">
        <f>IF(OR(NOT(ISNUMBER($AI151)),NOT(ISNUMBER($AC151))),"",$AC151*$AI151)</f>
        <v/>
      </c>
      <c r="AL151" s="153">
        <f>IF(OR(NOT(ISNUMBER($AI151)),NOT(ISNUMBER($AE151))),"",$AI151/$AE151)</f>
        <v/>
      </c>
      <c r="AM151" s="154">
        <f>IF(OR(NOT(ISNUMBER($V151)),NOT(ISNUMBER($W151)),NOT(ISNUMBER($AL151))),"",($V151-$W151)/(6*$AL151))</f>
        <v/>
      </c>
      <c r="AN151" s="154">
        <f>IF(OR(NOT(ISNUMBER($V151)),NOT(ISNUMBER($W151)),NOT(ISNUMBER($AF151)),NOT(ISNUMBER($AL151))),"",MIN(($V151-$AF151)/(3*$AL151),($AF151-$W151)/(3*$AL151)))</f>
        <v/>
      </c>
      <c r="AO151" s="64">
        <f>IF($Z151="","",IF(OR(NOT(ISNUMBER($AG151)),NOT(ISNUMBER($AH151))),"限界未設定",IF(OR($Z151&gt;$AG151,$Z151&lt;$AH151),"管理外","管理内")))</f>
        <v/>
      </c>
      <c r="AP151" s="64">
        <f>IF($AA151="","",IF(OR(NOT(ISNUMBER($AJ151)),NOT(ISNUMBER($AK151))),"限界未設定",IF(OR($AA151&gt;$AJ151,$AA151&lt;$AK151),"管理外","管理内")))</f>
        <v/>
      </c>
      <c r="AQ151" s="64">
        <f>IF($Z151="","",IF(OR($AO151="限界未設定",$AP151="限界未設定"),"限界未設定",IF(OR($AO151="管理外",$AP151="管理外"),"調査必要",IF(AND(ISNUMBER($AN151),$AN151&lt;1.33),"能力不足","管理内"))))</f>
        <v/>
      </c>
      <c r="AR151" s="24" t="n"/>
      <c r="AS151" s="24" t="n"/>
      <c r="AT151" s="24" t="n"/>
      <c r="AU151" s="24" t="n"/>
      <c r="AV151" s="24" t="n"/>
      <c r="AW151" s="49">
        <f>IF(AND($F151='SPCダッシュボード'!$C$4,$G151='SPCダッシュボード'!$C$5),COUNTIFS($F$7:$F151,'SPCダッシュボード'!$C$4,$G$7:$G151,'SPCダッシュボード'!$C$5),"")</f>
        <v/>
      </c>
    </row>
    <row r="152">
      <c r="A152" s="64">
        <f>IF(B152="","",ROW()-6)</f>
        <v/>
      </c>
      <c r="B152" s="150" t="n"/>
      <c r="C152" s="66" t="n"/>
      <c r="D152" s="66" t="n"/>
      <c r="E152" s="66" t="n"/>
      <c r="F152" s="66" t="n"/>
      <c r="G152" s="66" t="n"/>
      <c r="H152" s="66" t="n"/>
      <c r="I152" s="66" t="n"/>
      <c r="J152" s="66" t="n"/>
      <c r="K152" s="66" t="n"/>
      <c r="L152" s="151" t="n"/>
      <c r="M152" s="151" t="n"/>
      <c r="N152" s="151" t="n"/>
      <c r="O152" s="151" t="n"/>
      <c r="P152" s="151" t="n"/>
      <c r="Q152" s="151" t="n"/>
      <c r="R152" s="151" t="n"/>
      <c r="S152" s="151" t="n"/>
      <c r="T152" s="151" t="n"/>
      <c r="U152" s="151" t="n"/>
      <c r="V152" s="152" t="n"/>
      <c r="W152" s="152" t="n"/>
      <c r="X152" s="152" t="n"/>
      <c r="Y152" s="153">
        <f>IF(COUNT(L152:U152)&gt;=2,COUNT(L152:U152),"")</f>
        <v/>
      </c>
      <c r="Z152" s="153">
        <f>IF($Y152="","",AVERAGE(L152:U152))</f>
        <v/>
      </c>
      <c r="AA152" s="153">
        <f>IF($Y152="","",MAX(L152:U152)-MIN(L152:U152))</f>
        <v/>
      </c>
      <c r="AB152" s="153">
        <f>IFERROR(VLOOKUP($Y152,'設定'!$D$4:$H$13,2,FALSE),"")</f>
        <v/>
      </c>
      <c r="AC152" s="153">
        <f>IFERROR(VLOOKUP($Y152,'設定'!$D$4:$H$13,3,FALSE),"")</f>
        <v/>
      </c>
      <c r="AD152" s="153">
        <f>IFERROR(VLOOKUP($Y152,'設定'!$D$4:$H$13,4,FALSE),"")</f>
        <v/>
      </c>
      <c r="AE152" s="153">
        <f>IFERROR(VLOOKUP($Y152,'設定'!$D$4:$H$13,5,FALSE),"")</f>
        <v/>
      </c>
      <c r="AF152" s="153">
        <f>IF($Z152="","",IFERROR(SUMIFS($Z$7:$Z$206,$F$7:$F$206,$F152,$G$7:$G$206,$G152,$K$7:$K$206,"Y")/COUNTIFS($F$7:$F$206,$F152,$G$7:$G$206,$G152,$K$7:$K$206,"Y",$Z$7:$Z$206,"&gt;-1E+99"),""))</f>
        <v/>
      </c>
      <c r="AG152" s="153">
        <f>IF(OR(NOT(ISNUMBER($AF152)),NOT(ISNUMBER($AB152)),NOT(ISNUMBER($AI152))),"",$AF152+$AB152*$AI152)</f>
        <v/>
      </c>
      <c r="AH152" s="153">
        <f>IF(OR(NOT(ISNUMBER($AF152)),NOT(ISNUMBER($AB152)),NOT(ISNUMBER($AI152))),"",$AF152-$AB152*$AI152)</f>
        <v/>
      </c>
      <c r="AI152" s="153">
        <f>IF($AA152="","",IFERROR(SUMIFS($AA$7:$AA$206,$F$7:$F$206,$F152,$G$7:$G$206,$G152,$K$7:$K$206,"Y")/COUNTIFS($F$7:$F$206,$F152,$G$7:$G$206,$G152,$K$7:$K$206,"Y",$AA$7:$AA$206,"&gt;-1E+99"),""))</f>
        <v/>
      </c>
      <c r="AJ152" s="153">
        <f>IF(OR(NOT(ISNUMBER($AI152)),NOT(ISNUMBER($AD152))),"",$AD152*$AI152)</f>
        <v/>
      </c>
      <c r="AK152" s="153">
        <f>IF(OR(NOT(ISNUMBER($AI152)),NOT(ISNUMBER($AC152))),"",$AC152*$AI152)</f>
        <v/>
      </c>
      <c r="AL152" s="153">
        <f>IF(OR(NOT(ISNUMBER($AI152)),NOT(ISNUMBER($AE152))),"",$AI152/$AE152)</f>
        <v/>
      </c>
      <c r="AM152" s="154">
        <f>IF(OR(NOT(ISNUMBER($V152)),NOT(ISNUMBER($W152)),NOT(ISNUMBER($AL152))),"",($V152-$W152)/(6*$AL152))</f>
        <v/>
      </c>
      <c r="AN152" s="154">
        <f>IF(OR(NOT(ISNUMBER($V152)),NOT(ISNUMBER($W152)),NOT(ISNUMBER($AF152)),NOT(ISNUMBER($AL152))),"",MIN(($V152-$AF152)/(3*$AL152),($AF152-$W152)/(3*$AL152)))</f>
        <v/>
      </c>
      <c r="AO152" s="64">
        <f>IF($Z152="","",IF(OR(NOT(ISNUMBER($AG152)),NOT(ISNUMBER($AH152))),"限界未設定",IF(OR($Z152&gt;$AG152,$Z152&lt;$AH152),"管理外","管理内")))</f>
        <v/>
      </c>
      <c r="AP152" s="64">
        <f>IF($AA152="","",IF(OR(NOT(ISNUMBER($AJ152)),NOT(ISNUMBER($AK152))),"限界未設定",IF(OR($AA152&gt;$AJ152,$AA152&lt;$AK152),"管理外","管理内")))</f>
        <v/>
      </c>
      <c r="AQ152" s="64">
        <f>IF($Z152="","",IF(OR($AO152="限界未設定",$AP152="限界未設定"),"限界未設定",IF(OR($AO152="管理外",$AP152="管理外"),"調査必要",IF(AND(ISNUMBER($AN152),$AN152&lt;1.33),"能力不足","管理内"))))</f>
        <v/>
      </c>
      <c r="AR152" s="24" t="n"/>
      <c r="AS152" s="24" t="n"/>
      <c r="AT152" s="24" t="n"/>
      <c r="AU152" s="24" t="n"/>
      <c r="AV152" s="24" t="n"/>
      <c r="AW152" s="49">
        <f>IF(AND($F152='SPCダッシュボード'!$C$4,$G152='SPCダッシュボード'!$C$5),COUNTIFS($F$7:$F152,'SPCダッシュボード'!$C$4,$G$7:$G152,'SPCダッシュボード'!$C$5),"")</f>
        <v/>
      </c>
    </row>
    <row r="153">
      <c r="A153" s="64">
        <f>IF(B153="","",ROW()-6)</f>
        <v/>
      </c>
      <c r="B153" s="150" t="n"/>
      <c r="C153" s="66" t="n"/>
      <c r="D153" s="66" t="n"/>
      <c r="E153" s="66" t="n"/>
      <c r="F153" s="66" t="n"/>
      <c r="G153" s="66" t="n"/>
      <c r="H153" s="66" t="n"/>
      <c r="I153" s="66" t="n"/>
      <c r="J153" s="66" t="n"/>
      <c r="K153" s="66" t="n"/>
      <c r="L153" s="151" t="n"/>
      <c r="M153" s="151" t="n"/>
      <c r="N153" s="151" t="n"/>
      <c r="O153" s="151" t="n"/>
      <c r="P153" s="151" t="n"/>
      <c r="Q153" s="151" t="n"/>
      <c r="R153" s="151" t="n"/>
      <c r="S153" s="151" t="n"/>
      <c r="T153" s="151" t="n"/>
      <c r="U153" s="151" t="n"/>
      <c r="V153" s="152" t="n"/>
      <c r="W153" s="152" t="n"/>
      <c r="X153" s="152" t="n"/>
      <c r="Y153" s="153">
        <f>IF(COUNT(L153:U153)&gt;=2,COUNT(L153:U153),"")</f>
        <v/>
      </c>
      <c r="Z153" s="153">
        <f>IF($Y153="","",AVERAGE(L153:U153))</f>
        <v/>
      </c>
      <c r="AA153" s="153">
        <f>IF($Y153="","",MAX(L153:U153)-MIN(L153:U153))</f>
        <v/>
      </c>
      <c r="AB153" s="153">
        <f>IFERROR(VLOOKUP($Y153,'設定'!$D$4:$H$13,2,FALSE),"")</f>
        <v/>
      </c>
      <c r="AC153" s="153">
        <f>IFERROR(VLOOKUP($Y153,'設定'!$D$4:$H$13,3,FALSE),"")</f>
        <v/>
      </c>
      <c r="AD153" s="153">
        <f>IFERROR(VLOOKUP($Y153,'設定'!$D$4:$H$13,4,FALSE),"")</f>
        <v/>
      </c>
      <c r="AE153" s="153">
        <f>IFERROR(VLOOKUP($Y153,'設定'!$D$4:$H$13,5,FALSE),"")</f>
        <v/>
      </c>
      <c r="AF153" s="153">
        <f>IF($Z153="","",IFERROR(SUMIFS($Z$7:$Z$206,$F$7:$F$206,$F153,$G$7:$G$206,$G153,$K$7:$K$206,"Y")/COUNTIFS($F$7:$F$206,$F153,$G$7:$G$206,$G153,$K$7:$K$206,"Y",$Z$7:$Z$206,"&gt;-1E+99"),""))</f>
        <v/>
      </c>
      <c r="AG153" s="153">
        <f>IF(OR(NOT(ISNUMBER($AF153)),NOT(ISNUMBER($AB153)),NOT(ISNUMBER($AI153))),"",$AF153+$AB153*$AI153)</f>
        <v/>
      </c>
      <c r="AH153" s="153">
        <f>IF(OR(NOT(ISNUMBER($AF153)),NOT(ISNUMBER($AB153)),NOT(ISNUMBER($AI153))),"",$AF153-$AB153*$AI153)</f>
        <v/>
      </c>
      <c r="AI153" s="153">
        <f>IF($AA153="","",IFERROR(SUMIFS($AA$7:$AA$206,$F$7:$F$206,$F153,$G$7:$G$206,$G153,$K$7:$K$206,"Y")/COUNTIFS($F$7:$F$206,$F153,$G$7:$G$206,$G153,$K$7:$K$206,"Y",$AA$7:$AA$206,"&gt;-1E+99"),""))</f>
        <v/>
      </c>
      <c r="AJ153" s="153">
        <f>IF(OR(NOT(ISNUMBER($AI153)),NOT(ISNUMBER($AD153))),"",$AD153*$AI153)</f>
        <v/>
      </c>
      <c r="AK153" s="153">
        <f>IF(OR(NOT(ISNUMBER($AI153)),NOT(ISNUMBER($AC153))),"",$AC153*$AI153)</f>
        <v/>
      </c>
      <c r="AL153" s="153">
        <f>IF(OR(NOT(ISNUMBER($AI153)),NOT(ISNUMBER($AE153))),"",$AI153/$AE153)</f>
        <v/>
      </c>
      <c r="AM153" s="154">
        <f>IF(OR(NOT(ISNUMBER($V153)),NOT(ISNUMBER($W153)),NOT(ISNUMBER($AL153))),"",($V153-$W153)/(6*$AL153))</f>
        <v/>
      </c>
      <c r="AN153" s="154">
        <f>IF(OR(NOT(ISNUMBER($V153)),NOT(ISNUMBER($W153)),NOT(ISNUMBER($AF153)),NOT(ISNUMBER($AL153))),"",MIN(($V153-$AF153)/(3*$AL153),($AF153-$W153)/(3*$AL153)))</f>
        <v/>
      </c>
      <c r="AO153" s="64">
        <f>IF($Z153="","",IF(OR(NOT(ISNUMBER($AG153)),NOT(ISNUMBER($AH153))),"限界未設定",IF(OR($Z153&gt;$AG153,$Z153&lt;$AH153),"管理外","管理内")))</f>
        <v/>
      </c>
      <c r="AP153" s="64">
        <f>IF($AA153="","",IF(OR(NOT(ISNUMBER($AJ153)),NOT(ISNUMBER($AK153))),"限界未設定",IF(OR($AA153&gt;$AJ153,$AA153&lt;$AK153),"管理外","管理内")))</f>
        <v/>
      </c>
      <c r="AQ153" s="64">
        <f>IF($Z153="","",IF(OR($AO153="限界未設定",$AP153="限界未設定"),"限界未設定",IF(OR($AO153="管理外",$AP153="管理外"),"調査必要",IF(AND(ISNUMBER($AN153),$AN153&lt;1.33),"能力不足","管理内"))))</f>
        <v/>
      </c>
      <c r="AR153" s="24" t="n"/>
      <c r="AS153" s="24" t="n"/>
      <c r="AT153" s="24" t="n"/>
      <c r="AU153" s="24" t="n"/>
      <c r="AV153" s="24" t="n"/>
      <c r="AW153" s="49">
        <f>IF(AND($F153='SPCダッシュボード'!$C$4,$G153='SPCダッシュボード'!$C$5),COUNTIFS($F$7:$F153,'SPCダッシュボード'!$C$4,$G$7:$G153,'SPCダッシュボード'!$C$5),"")</f>
        <v/>
      </c>
    </row>
    <row r="154">
      <c r="A154" s="64">
        <f>IF(B154="","",ROW()-6)</f>
        <v/>
      </c>
      <c r="B154" s="150" t="n"/>
      <c r="C154" s="66" t="n"/>
      <c r="D154" s="66" t="n"/>
      <c r="E154" s="66" t="n"/>
      <c r="F154" s="66" t="n"/>
      <c r="G154" s="66" t="n"/>
      <c r="H154" s="66" t="n"/>
      <c r="I154" s="66" t="n"/>
      <c r="J154" s="66" t="n"/>
      <c r="K154" s="66" t="n"/>
      <c r="L154" s="151" t="n"/>
      <c r="M154" s="151" t="n"/>
      <c r="N154" s="151" t="n"/>
      <c r="O154" s="151" t="n"/>
      <c r="P154" s="151" t="n"/>
      <c r="Q154" s="151" t="n"/>
      <c r="R154" s="151" t="n"/>
      <c r="S154" s="151" t="n"/>
      <c r="T154" s="151" t="n"/>
      <c r="U154" s="151" t="n"/>
      <c r="V154" s="152" t="n"/>
      <c r="W154" s="152" t="n"/>
      <c r="X154" s="152" t="n"/>
      <c r="Y154" s="153">
        <f>IF(COUNT(L154:U154)&gt;=2,COUNT(L154:U154),"")</f>
        <v/>
      </c>
      <c r="Z154" s="153">
        <f>IF($Y154="","",AVERAGE(L154:U154))</f>
        <v/>
      </c>
      <c r="AA154" s="153">
        <f>IF($Y154="","",MAX(L154:U154)-MIN(L154:U154))</f>
        <v/>
      </c>
      <c r="AB154" s="153">
        <f>IFERROR(VLOOKUP($Y154,'設定'!$D$4:$H$13,2,FALSE),"")</f>
        <v/>
      </c>
      <c r="AC154" s="153">
        <f>IFERROR(VLOOKUP($Y154,'設定'!$D$4:$H$13,3,FALSE),"")</f>
        <v/>
      </c>
      <c r="AD154" s="153">
        <f>IFERROR(VLOOKUP($Y154,'設定'!$D$4:$H$13,4,FALSE),"")</f>
        <v/>
      </c>
      <c r="AE154" s="153">
        <f>IFERROR(VLOOKUP($Y154,'設定'!$D$4:$H$13,5,FALSE),"")</f>
        <v/>
      </c>
      <c r="AF154" s="153">
        <f>IF($Z154="","",IFERROR(SUMIFS($Z$7:$Z$206,$F$7:$F$206,$F154,$G$7:$G$206,$G154,$K$7:$K$206,"Y")/COUNTIFS($F$7:$F$206,$F154,$G$7:$G$206,$G154,$K$7:$K$206,"Y",$Z$7:$Z$206,"&gt;-1E+99"),""))</f>
        <v/>
      </c>
      <c r="AG154" s="153">
        <f>IF(OR(NOT(ISNUMBER($AF154)),NOT(ISNUMBER($AB154)),NOT(ISNUMBER($AI154))),"",$AF154+$AB154*$AI154)</f>
        <v/>
      </c>
      <c r="AH154" s="153">
        <f>IF(OR(NOT(ISNUMBER($AF154)),NOT(ISNUMBER($AB154)),NOT(ISNUMBER($AI154))),"",$AF154-$AB154*$AI154)</f>
        <v/>
      </c>
      <c r="AI154" s="153">
        <f>IF($AA154="","",IFERROR(SUMIFS($AA$7:$AA$206,$F$7:$F$206,$F154,$G$7:$G$206,$G154,$K$7:$K$206,"Y")/COUNTIFS($F$7:$F$206,$F154,$G$7:$G$206,$G154,$K$7:$K$206,"Y",$AA$7:$AA$206,"&gt;-1E+99"),""))</f>
        <v/>
      </c>
      <c r="AJ154" s="153">
        <f>IF(OR(NOT(ISNUMBER($AI154)),NOT(ISNUMBER($AD154))),"",$AD154*$AI154)</f>
        <v/>
      </c>
      <c r="AK154" s="153">
        <f>IF(OR(NOT(ISNUMBER($AI154)),NOT(ISNUMBER($AC154))),"",$AC154*$AI154)</f>
        <v/>
      </c>
      <c r="AL154" s="153">
        <f>IF(OR(NOT(ISNUMBER($AI154)),NOT(ISNUMBER($AE154))),"",$AI154/$AE154)</f>
        <v/>
      </c>
      <c r="AM154" s="154">
        <f>IF(OR(NOT(ISNUMBER($V154)),NOT(ISNUMBER($W154)),NOT(ISNUMBER($AL154))),"",($V154-$W154)/(6*$AL154))</f>
        <v/>
      </c>
      <c r="AN154" s="154">
        <f>IF(OR(NOT(ISNUMBER($V154)),NOT(ISNUMBER($W154)),NOT(ISNUMBER($AF154)),NOT(ISNUMBER($AL154))),"",MIN(($V154-$AF154)/(3*$AL154),($AF154-$W154)/(3*$AL154)))</f>
        <v/>
      </c>
      <c r="AO154" s="64">
        <f>IF($Z154="","",IF(OR(NOT(ISNUMBER($AG154)),NOT(ISNUMBER($AH154))),"限界未設定",IF(OR($Z154&gt;$AG154,$Z154&lt;$AH154),"管理外","管理内")))</f>
        <v/>
      </c>
      <c r="AP154" s="64">
        <f>IF($AA154="","",IF(OR(NOT(ISNUMBER($AJ154)),NOT(ISNUMBER($AK154))),"限界未設定",IF(OR($AA154&gt;$AJ154,$AA154&lt;$AK154),"管理外","管理内")))</f>
        <v/>
      </c>
      <c r="AQ154" s="64">
        <f>IF($Z154="","",IF(OR($AO154="限界未設定",$AP154="限界未設定"),"限界未設定",IF(OR($AO154="管理外",$AP154="管理外"),"調査必要",IF(AND(ISNUMBER($AN154),$AN154&lt;1.33),"能力不足","管理内"))))</f>
        <v/>
      </c>
      <c r="AR154" s="24" t="n"/>
      <c r="AS154" s="24" t="n"/>
      <c r="AT154" s="24" t="n"/>
      <c r="AU154" s="24" t="n"/>
      <c r="AV154" s="24" t="n"/>
      <c r="AW154" s="49">
        <f>IF(AND($F154='SPCダッシュボード'!$C$4,$G154='SPCダッシュボード'!$C$5),COUNTIFS($F$7:$F154,'SPCダッシュボード'!$C$4,$G$7:$G154,'SPCダッシュボード'!$C$5),"")</f>
        <v/>
      </c>
    </row>
    <row r="155">
      <c r="A155" s="64">
        <f>IF(B155="","",ROW()-6)</f>
        <v/>
      </c>
      <c r="B155" s="150" t="n"/>
      <c r="C155" s="66" t="n"/>
      <c r="D155" s="66" t="n"/>
      <c r="E155" s="66" t="n"/>
      <c r="F155" s="66" t="n"/>
      <c r="G155" s="66" t="n"/>
      <c r="H155" s="66" t="n"/>
      <c r="I155" s="66" t="n"/>
      <c r="J155" s="66" t="n"/>
      <c r="K155" s="66" t="n"/>
      <c r="L155" s="151" t="n"/>
      <c r="M155" s="151" t="n"/>
      <c r="N155" s="151" t="n"/>
      <c r="O155" s="151" t="n"/>
      <c r="P155" s="151" t="n"/>
      <c r="Q155" s="151" t="n"/>
      <c r="R155" s="151" t="n"/>
      <c r="S155" s="151" t="n"/>
      <c r="T155" s="151" t="n"/>
      <c r="U155" s="151" t="n"/>
      <c r="V155" s="152" t="n"/>
      <c r="W155" s="152" t="n"/>
      <c r="X155" s="152" t="n"/>
      <c r="Y155" s="153">
        <f>IF(COUNT(L155:U155)&gt;=2,COUNT(L155:U155),"")</f>
        <v/>
      </c>
      <c r="Z155" s="153">
        <f>IF($Y155="","",AVERAGE(L155:U155))</f>
        <v/>
      </c>
      <c r="AA155" s="153">
        <f>IF($Y155="","",MAX(L155:U155)-MIN(L155:U155))</f>
        <v/>
      </c>
      <c r="AB155" s="153">
        <f>IFERROR(VLOOKUP($Y155,'設定'!$D$4:$H$13,2,FALSE),"")</f>
        <v/>
      </c>
      <c r="AC155" s="153">
        <f>IFERROR(VLOOKUP($Y155,'設定'!$D$4:$H$13,3,FALSE),"")</f>
        <v/>
      </c>
      <c r="AD155" s="153">
        <f>IFERROR(VLOOKUP($Y155,'設定'!$D$4:$H$13,4,FALSE),"")</f>
        <v/>
      </c>
      <c r="AE155" s="153">
        <f>IFERROR(VLOOKUP($Y155,'設定'!$D$4:$H$13,5,FALSE),"")</f>
        <v/>
      </c>
      <c r="AF155" s="153">
        <f>IF($Z155="","",IFERROR(SUMIFS($Z$7:$Z$206,$F$7:$F$206,$F155,$G$7:$G$206,$G155,$K$7:$K$206,"Y")/COUNTIFS($F$7:$F$206,$F155,$G$7:$G$206,$G155,$K$7:$K$206,"Y",$Z$7:$Z$206,"&gt;-1E+99"),""))</f>
        <v/>
      </c>
      <c r="AG155" s="153">
        <f>IF(OR(NOT(ISNUMBER($AF155)),NOT(ISNUMBER($AB155)),NOT(ISNUMBER($AI155))),"",$AF155+$AB155*$AI155)</f>
        <v/>
      </c>
      <c r="AH155" s="153">
        <f>IF(OR(NOT(ISNUMBER($AF155)),NOT(ISNUMBER($AB155)),NOT(ISNUMBER($AI155))),"",$AF155-$AB155*$AI155)</f>
        <v/>
      </c>
      <c r="AI155" s="153">
        <f>IF($AA155="","",IFERROR(SUMIFS($AA$7:$AA$206,$F$7:$F$206,$F155,$G$7:$G$206,$G155,$K$7:$K$206,"Y")/COUNTIFS($F$7:$F$206,$F155,$G$7:$G$206,$G155,$K$7:$K$206,"Y",$AA$7:$AA$206,"&gt;-1E+99"),""))</f>
        <v/>
      </c>
      <c r="AJ155" s="153">
        <f>IF(OR(NOT(ISNUMBER($AI155)),NOT(ISNUMBER($AD155))),"",$AD155*$AI155)</f>
        <v/>
      </c>
      <c r="AK155" s="153">
        <f>IF(OR(NOT(ISNUMBER($AI155)),NOT(ISNUMBER($AC155))),"",$AC155*$AI155)</f>
        <v/>
      </c>
      <c r="AL155" s="153">
        <f>IF(OR(NOT(ISNUMBER($AI155)),NOT(ISNUMBER($AE155))),"",$AI155/$AE155)</f>
        <v/>
      </c>
      <c r="AM155" s="154">
        <f>IF(OR(NOT(ISNUMBER($V155)),NOT(ISNUMBER($W155)),NOT(ISNUMBER($AL155))),"",($V155-$W155)/(6*$AL155))</f>
        <v/>
      </c>
      <c r="AN155" s="154">
        <f>IF(OR(NOT(ISNUMBER($V155)),NOT(ISNUMBER($W155)),NOT(ISNUMBER($AF155)),NOT(ISNUMBER($AL155))),"",MIN(($V155-$AF155)/(3*$AL155),($AF155-$W155)/(3*$AL155)))</f>
        <v/>
      </c>
      <c r="AO155" s="64">
        <f>IF($Z155="","",IF(OR(NOT(ISNUMBER($AG155)),NOT(ISNUMBER($AH155))),"限界未設定",IF(OR($Z155&gt;$AG155,$Z155&lt;$AH155),"管理外","管理内")))</f>
        <v/>
      </c>
      <c r="AP155" s="64">
        <f>IF($AA155="","",IF(OR(NOT(ISNUMBER($AJ155)),NOT(ISNUMBER($AK155))),"限界未設定",IF(OR($AA155&gt;$AJ155,$AA155&lt;$AK155),"管理外","管理内")))</f>
        <v/>
      </c>
      <c r="AQ155" s="64">
        <f>IF($Z155="","",IF(OR($AO155="限界未設定",$AP155="限界未設定"),"限界未設定",IF(OR($AO155="管理外",$AP155="管理外"),"調査必要",IF(AND(ISNUMBER($AN155),$AN155&lt;1.33),"能力不足","管理内"))))</f>
        <v/>
      </c>
      <c r="AR155" s="24" t="n"/>
      <c r="AS155" s="24" t="n"/>
      <c r="AT155" s="24" t="n"/>
      <c r="AU155" s="24" t="n"/>
      <c r="AV155" s="24" t="n"/>
      <c r="AW155" s="49">
        <f>IF(AND($F155='SPCダッシュボード'!$C$4,$G155='SPCダッシュボード'!$C$5),COUNTIFS($F$7:$F155,'SPCダッシュボード'!$C$4,$G$7:$G155,'SPCダッシュボード'!$C$5),"")</f>
        <v/>
      </c>
    </row>
    <row r="156">
      <c r="A156" s="64">
        <f>IF(B156="","",ROW()-6)</f>
        <v/>
      </c>
      <c r="B156" s="150" t="n"/>
      <c r="C156" s="66" t="n"/>
      <c r="D156" s="66" t="n"/>
      <c r="E156" s="66" t="n"/>
      <c r="F156" s="66" t="n"/>
      <c r="G156" s="66" t="n"/>
      <c r="H156" s="66" t="n"/>
      <c r="I156" s="66" t="n"/>
      <c r="J156" s="66" t="n"/>
      <c r="K156" s="66" t="n"/>
      <c r="L156" s="151" t="n"/>
      <c r="M156" s="151" t="n"/>
      <c r="N156" s="151" t="n"/>
      <c r="O156" s="151" t="n"/>
      <c r="P156" s="151" t="n"/>
      <c r="Q156" s="151" t="n"/>
      <c r="R156" s="151" t="n"/>
      <c r="S156" s="151" t="n"/>
      <c r="T156" s="151" t="n"/>
      <c r="U156" s="151" t="n"/>
      <c r="V156" s="152" t="n"/>
      <c r="W156" s="152" t="n"/>
      <c r="X156" s="152" t="n"/>
      <c r="Y156" s="153">
        <f>IF(COUNT(L156:U156)&gt;=2,COUNT(L156:U156),"")</f>
        <v/>
      </c>
      <c r="Z156" s="153">
        <f>IF($Y156="","",AVERAGE(L156:U156))</f>
        <v/>
      </c>
      <c r="AA156" s="153">
        <f>IF($Y156="","",MAX(L156:U156)-MIN(L156:U156))</f>
        <v/>
      </c>
      <c r="AB156" s="153">
        <f>IFERROR(VLOOKUP($Y156,'設定'!$D$4:$H$13,2,FALSE),"")</f>
        <v/>
      </c>
      <c r="AC156" s="153">
        <f>IFERROR(VLOOKUP($Y156,'設定'!$D$4:$H$13,3,FALSE),"")</f>
        <v/>
      </c>
      <c r="AD156" s="153">
        <f>IFERROR(VLOOKUP($Y156,'設定'!$D$4:$H$13,4,FALSE),"")</f>
        <v/>
      </c>
      <c r="AE156" s="153">
        <f>IFERROR(VLOOKUP($Y156,'設定'!$D$4:$H$13,5,FALSE),"")</f>
        <v/>
      </c>
      <c r="AF156" s="153">
        <f>IF($Z156="","",IFERROR(SUMIFS($Z$7:$Z$206,$F$7:$F$206,$F156,$G$7:$G$206,$G156,$K$7:$K$206,"Y")/COUNTIFS($F$7:$F$206,$F156,$G$7:$G$206,$G156,$K$7:$K$206,"Y",$Z$7:$Z$206,"&gt;-1E+99"),""))</f>
        <v/>
      </c>
      <c r="AG156" s="153">
        <f>IF(OR(NOT(ISNUMBER($AF156)),NOT(ISNUMBER($AB156)),NOT(ISNUMBER($AI156))),"",$AF156+$AB156*$AI156)</f>
        <v/>
      </c>
      <c r="AH156" s="153">
        <f>IF(OR(NOT(ISNUMBER($AF156)),NOT(ISNUMBER($AB156)),NOT(ISNUMBER($AI156))),"",$AF156-$AB156*$AI156)</f>
        <v/>
      </c>
      <c r="AI156" s="153">
        <f>IF($AA156="","",IFERROR(SUMIFS($AA$7:$AA$206,$F$7:$F$206,$F156,$G$7:$G$206,$G156,$K$7:$K$206,"Y")/COUNTIFS($F$7:$F$206,$F156,$G$7:$G$206,$G156,$K$7:$K$206,"Y",$AA$7:$AA$206,"&gt;-1E+99"),""))</f>
        <v/>
      </c>
      <c r="AJ156" s="153">
        <f>IF(OR(NOT(ISNUMBER($AI156)),NOT(ISNUMBER($AD156))),"",$AD156*$AI156)</f>
        <v/>
      </c>
      <c r="AK156" s="153">
        <f>IF(OR(NOT(ISNUMBER($AI156)),NOT(ISNUMBER($AC156))),"",$AC156*$AI156)</f>
        <v/>
      </c>
      <c r="AL156" s="153">
        <f>IF(OR(NOT(ISNUMBER($AI156)),NOT(ISNUMBER($AE156))),"",$AI156/$AE156)</f>
        <v/>
      </c>
      <c r="AM156" s="154">
        <f>IF(OR(NOT(ISNUMBER($V156)),NOT(ISNUMBER($W156)),NOT(ISNUMBER($AL156))),"",($V156-$W156)/(6*$AL156))</f>
        <v/>
      </c>
      <c r="AN156" s="154">
        <f>IF(OR(NOT(ISNUMBER($V156)),NOT(ISNUMBER($W156)),NOT(ISNUMBER($AF156)),NOT(ISNUMBER($AL156))),"",MIN(($V156-$AF156)/(3*$AL156),($AF156-$W156)/(3*$AL156)))</f>
        <v/>
      </c>
      <c r="AO156" s="64">
        <f>IF($Z156="","",IF(OR(NOT(ISNUMBER($AG156)),NOT(ISNUMBER($AH156))),"限界未設定",IF(OR($Z156&gt;$AG156,$Z156&lt;$AH156),"管理外","管理内")))</f>
        <v/>
      </c>
      <c r="AP156" s="64">
        <f>IF($AA156="","",IF(OR(NOT(ISNUMBER($AJ156)),NOT(ISNUMBER($AK156))),"限界未設定",IF(OR($AA156&gt;$AJ156,$AA156&lt;$AK156),"管理外","管理内")))</f>
        <v/>
      </c>
      <c r="AQ156" s="64">
        <f>IF($Z156="","",IF(OR($AO156="限界未設定",$AP156="限界未設定"),"限界未設定",IF(OR($AO156="管理外",$AP156="管理外"),"調査必要",IF(AND(ISNUMBER($AN156),$AN156&lt;1.33),"能力不足","管理内"))))</f>
        <v/>
      </c>
      <c r="AR156" s="24" t="n"/>
      <c r="AS156" s="24" t="n"/>
      <c r="AT156" s="24" t="n"/>
      <c r="AU156" s="24" t="n"/>
      <c r="AV156" s="24" t="n"/>
      <c r="AW156" s="49">
        <f>IF(AND($F156='SPCダッシュボード'!$C$4,$G156='SPCダッシュボード'!$C$5),COUNTIFS($F$7:$F156,'SPCダッシュボード'!$C$4,$G$7:$G156,'SPCダッシュボード'!$C$5),"")</f>
        <v/>
      </c>
    </row>
    <row r="157">
      <c r="A157" s="64">
        <f>IF(B157="","",ROW()-6)</f>
        <v/>
      </c>
      <c r="B157" s="150" t="n"/>
      <c r="C157" s="66" t="n"/>
      <c r="D157" s="66" t="n"/>
      <c r="E157" s="66" t="n"/>
      <c r="F157" s="66" t="n"/>
      <c r="G157" s="66" t="n"/>
      <c r="H157" s="66" t="n"/>
      <c r="I157" s="66" t="n"/>
      <c r="J157" s="66" t="n"/>
      <c r="K157" s="66" t="n"/>
      <c r="L157" s="151" t="n"/>
      <c r="M157" s="151" t="n"/>
      <c r="N157" s="151" t="n"/>
      <c r="O157" s="151" t="n"/>
      <c r="P157" s="151" t="n"/>
      <c r="Q157" s="151" t="n"/>
      <c r="R157" s="151" t="n"/>
      <c r="S157" s="151" t="n"/>
      <c r="T157" s="151" t="n"/>
      <c r="U157" s="151" t="n"/>
      <c r="V157" s="152" t="n"/>
      <c r="W157" s="152" t="n"/>
      <c r="X157" s="152" t="n"/>
      <c r="Y157" s="153">
        <f>IF(COUNT(L157:U157)&gt;=2,COUNT(L157:U157),"")</f>
        <v/>
      </c>
      <c r="Z157" s="153">
        <f>IF($Y157="","",AVERAGE(L157:U157))</f>
        <v/>
      </c>
      <c r="AA157" s="153">
        <f>IF($Y157="","",MAX(L157:U157)-MIN(L157:U157))</f>
        <v/>
      </c>
      <c r="AB157" s="153">
        <f>IFERROR(VLOOKUP($Y157,'設定'!$D$4:$H$13,2,FALSE),"")</f>
        <v/>
      </c>
      <c r="AC157" s="153">
        <f>IFERROR(VLOOKUP($Y157,'設定'!$D$4:$H$13,3,FALSE),"")</f>
        <v/>
      </c>
      <c r="AD157" s="153">
        <f>IFERROR(VLOOKUP($Y157,'設定'!$D$4:$H$13,4,FALSE),"")</f>
        <v/>
      </c>
      <c r="AE157" s="153">
        <f>IFERROR(VLOOKUP($Y157,'設定'!$D$4:$H$13,5,FALSE),"")</f>
        <v/>
      </c>
      <c r="AF157" s="153">
        <f>IF($Z157="","",IFERROR(SUMIFS($Z$7:$Z$206,$F$7:$F$206,$F157,$G$7:$G$206,$G157,$K$7:$K$206,"Y")/COUNTIFS($F$7:$F$206,$F157,$G$7:$G$206,$G157,$K$7:$K$206,"Y",$Z$7:$Z$206,"&gt;-1E+99"),""))</f>
        <v/>
      </c>
      <c r="AG157" s="153">
        <f>IF(OR(NOT(ISNUMBER($AF157)),NOT(ISNUMBER($AB157)),NOT(ISNUMBER($AI157))),"",$AF157+$AB157*$AI157)</f>
        <v/>
      </c>
      <c r="AH157" s="153">
        <f>IF(OR(NOT(ISNUMBER($AF157)),NOT(ISNUMBER($AB157)),NOT(ISNUMBER($AI157))),"",$AF157-$AB157*$AI157)</f>
        <v/>
      </c>
      <c r="AI157" s="153">
        <f>IF($AA157="","",IFERROR(SUMIFS($AA$7:$AA$206,$F$7:$F$206,$F157,$G$7:$G$206,$G157,$K$7:$K$206,"Y")/COUNTIFS($F$7:$F$206,$F157,$G$7:$G$206,$G157,$K$7:$K$206,"Y",$AA$7:$AA$206,"&gt;-1E+99"),""))</f>
        <v/>
      </c>
      <c r="AJ157" s="153">
        <f>IF(OR(NOT(ISNUMBER($AI157)),NOT(ISNUMBER($AD157))),"",$AD157*$AI157)</f>
        <v/>
      </c>
      <c r="AK157" s="153">
        <f>IF(OR(NOT(ISNUMBER($AI157)),NOT(ISNUMBER($AC157))),"",$AC157*$AI157)</f>
        <v/>
      </c>
      <c r="AL157" s="153">
        <f>IF(OR(NOT(ISNUMBER($AI157)),NOT(ISNUMBER($AE157))),"",$AI157/$AE157)</f>
        <v/>
      </c>
      <c r="AM157" s="154">
        <f>IF(OR(NOT(ISNUMBER($V157)),NOT(ISNUMBER($W157)),NOT(ISNUMBER($AL157))),"",($V157-$W157)/(6*$AL157))</f>
        <v/>
      </c>
      <c r="AN157" s="154">
        <f>IF(OR(NOT(ISNUMBER($V157)),NOT(ISNUMBER($W157)),NOT(ISNUMBER($AF157)),NOT(ISNUMBER($AL157))),"",MIN(($V157-$AF157)/(3*$AL157),($AF157-$W157)/(3*$AL157)))</f>
        <v/>
      </c>
      <c r="AO157" s="64">
        <f>IF($Z157="","",IF(OR(NOT(ISNUMBER($AG157)),NOT(ISNUMBER($AH157))),"限界未設定",IF(OR($Z157&gt;$AG157,$Z157&lt;$AH157),"管理外","管理内")))</f>
        <v/>
      </c>
      <c r="AP157" s="64">
        <f>IF($AA157="","",IF(OR(NOT(ISNUMBER($AJ157)),NOT(ISNUMBER($AK157))),"限界未設定",IF(OR($AA157&gt;$AJ157,$AA157&lt;$AK157),"管理外","管理内")))</f>
        <v/>
      </c>
      <c r="AQ157" s="64">
        <f>IF($Z157="","",IF(OR($AO157="限界未設定",$AP157="限界未設定"),"限界未設定",IF(OR($AO157="管理外",$AP157="管理外"),"調査必要",IF(AND(ISNUMBER($AN157),$AN157&lt;1.33),"能力不足","管理内"))))</f>
        <v/>
      </c>
      <c r="AR157" s="24" t="n"/>
      <c r="AS157" s="24" t="n"/>
      <c r="AT157" s="24" t="n"/>
      <c r="AU157" s="24" t="n"/>
      <c r="AV157" s="24" t="n"/>
      <c r="AW157" s="49">
        <f>IF(AND($F157='SPCダッシュボード'!$C$4,$G157='SPCダッシュボード'!$C$5),COUNTIFS($F$7:$F157,'SPCダッシュボード'!$C$4,$G$7:$G157,'SPCダッシュボード'!$C$5),"")</f>
        <v/>
      </c>
    </row>
    <row r="158">
      <c r="A158" s="64">
        <f>IF(B158="","",ROW()-6)</f>
        <v/>
      </c>
      <c r="B158" s="150" t="n"/>
      <c r="C158" s="66" t="n"/>
      <c r="D158" s="66" t="n"/>
      <c r="E158" s="66" t="n"/>
      <c r="F158" s="66" t="n"/>
      <c r="G158" s="66" t="n"/>
      <c r="H158" s="66" t="n"/>
      <c r="I158" s="66" t="n"/>
      <c r="J158" s="66" t="n"/>
      <c r="K158" s="66" t="n"/>
      <c r="L158" s="151" t="n"/>
      <c r="M158" s="151" t="n"/>
      <c r="N158" s="151" t="n"/>
      <c r="O158" s="151" t="n"/>
      <c r="P158" s="151" t="n"/>
      <c r="Q158" s="151" t="n"/>
      <c r="R158" s="151" t="n"/>
      <c r="S158" s="151" t="n"/>
      <c r="T158" s="151" t="n"/>
      <c r="U158" s="151" t="n"/>
      <c r="V158" s="152" t="n"/>
      <c r="W158" s="152" t="n"/>
      <c r="X158" s="152" t="n"/>
      <c r="Y158" s="153">
        <f>IF(COUNT(L158:U158)&gt;=2,COUNT(L158:U158),"")</f>
        <v/>
      </c>
      <c r="Z158" s="153">
        <f>IF($Y158="","",AVERAGE(L158:U158))</f>
        <v/>
      </c>
      <c r="AA158" s="153">
        <f>IF($Y158="","",MAX(L158:U158)-MIN(L158:U158))</f>
        <v/>
      </c>
      <c r="AB158" s="153">
        <f>IFERROR(VLOOKUP($Y158,'設定'!$D$4:$H$13,2,FALSE),"")</f>
        <v/>
      </c>
      <c r="AC158" s="153">
        <f>IFERROR(VLOOKUP($Y158,'設定'!$D$4:$H$13,3,FALSE),"")</f>
        <v/>
      </c>
      <c r="AD158" s="153">
        <f>IFERROR(VLOOKUP($Y158,'設定'!$D$4:$H$13,4,FALSE),"")</f>
        <v/>
      </c>
      <c r="AE158" s="153">
        <f>IFERROR(VLOOKUP($Y158,'設定'!$D$4:$H$13,5,FALSE),"")</f>
        <v/>
      </c>
      <c r="AF158" s="153">
        <f>IF($Z158="","",IFERROR(SUMIFS($Z$7:$Z$206,$F$7:$F$206,$F158,$G$7:$G$206,$G158,$K$7:$K$206,"Y")/COUNTIFS($F$7:$F$206,$F158,$G$7:$G$206,$G158,$K$7:$K$206,"Y",$Z$7:$Z$206,"&gt;-1E+99"),""))</f>
        <v/>
      </c>
      <c r="AG158" s="153">
        <f>IF(OR(NOT(ISNUMBER($AF158)),NOT(ISNUMBER($AB158)),NOT(ISNUMBER($AI158))),"",$AF158+$AB158*$AI158)</f>
        <v/>
      </c>
      <c r="AH158" s="153">
        <f>IF(OR(NOT(ISNUMBER($AF158)),NOT(ISNUMBER($AB158)),NOT(ISNUMBER($AI158))),"",$AF158-$AB158*$AI158)</f>
        <v/>
      </c>
      <c r="AI158" s="153">
        <f>IF($AA158="","",IFERROR(SUMIFS($AA$7:$AA$206,$F$7:$F$206,$F158,$G$7:$G$206,$G158,$K$7:$K$206,"Y")/COUNTIFS($F$7:$F$206,$F158,$G$7:$G$206,$G158,$K$7:$K$206,"Y",$AA$7:$AA$206,"&gt;-1E+99"),""))</f>
        <v/>
      </c>
      <c r="AJ158" s="153">
        <f>IF(OR(NOT(ISNUMBER($AI158)),NOT(ISNUMBER($AD158))),"",$AD158*$AI158)</f>
        <v/>
      </c>
      <c r="AK158" s="153">
        <f>IF(OR(NOT(ISNUMBER($AI158)),NOT(ISNUMBER($AC158))),"",$AC158*$AI158)</f>
        <v/>
      </c>
      <c r="AL158" s="153">
        <f>IF(OR(NOT(ISNUMBER($AI158)),NOT(ISNUMBER($AE158))),"",$AI158/$AE158)</f>
        <v/>
      </c>
      <c r="AM158" s="154">
        <f>IF(OR(NOT(ISNUMBER($V158)),NOT(ISNUMBER($W158)),NOT(ISNUMBER($AL158))),"",($V158-$W158)/(6*$AL158))</f>
        <v/>
      </c>
      <c r="AN158" s="154">
        <f>IF(OR(NOT(ISNUMBER($V158)),NOT(ISNUMBER($W158)),NOT(ISNUMBER($AF158)),NOT(ISNUMBER($AL158))),"",MIN(($V158-$AF158)/(3*$AL158),($AF158-$W158)/(3*$AL158)))</f>
        <v/>
      </c>
      <c r="AO158" s="64">
        <f>IF($Z158="","",IF(OR(NOT(ISNUMBER($AG158)),NOT(ISNUMBER($AH158))),"限界未設定",IF(OR($Z158&gt;$AG158,$Z158&lt;$AH158),"管理外","管理内")))</f>
        <v/>
      </c>
      <c r="AP158" s="64">
        <f>IF($AA158="","",IF(OR(NOT(ISNUMBER($AJ158)),NOT(ISNUMBER($AK158))),"限界未設定",IF(OR($AA158&gt;$AJ158,$AA158&lt;$AK158),"管理外","管理内")))</f>
        <v/>
      </c>
      <c r="AQ158" s="64">
        <f>IF($Z158="","",IF(OR($AO158="限界未設定",$AP158="限界未設定"),"限界未設定",IF(OR($AO158="管理外",$AP158="管理外"),"調査必要",IF(AND(ISNUMBER($AN158),$AN158&lt;1.33),"能力不足","管理内"))))</f>
        <v/>
      </c>
      <c r="AR158" s="24" t="n"/>
      <c r="AS158" s="24" t="n"/>
      <c r="AT158" s="24" t="n"/>
      <c r="AU158" s="24" t="n"/>
      <c r="AV158" s="24" t="n"/>
      <c r="AW158" s="49">
        <f>IF(AND($F158='SPCダッシュボード'!$C$4,$G158='SPCダッシュボード'!$C$5),COUNTIFS($F$7:$F158,'SPCダッシュボード'!$C$4,$G$7:$G158,'SPCダッシュボード'!$C$5),"")</f>
        <v/>
      </c>
    </row>
    <row r="159">
      <c r="A159" s="64">
        <f>IF(B159="","",ROW()-6)</f>
        <v/>
      </c>
      <c r="B159" s="150" t="n"/>
      <c r="C159" s="66" t="n"/>
      <c r="D159" s="66" t="n"/>
      <c r="E159" s="66" t="n"/>
      <c r="F159" s="66" t="n"/>
      <c r="G159" s="66" t="n"/>
      <c r="H159" s="66" t="n"/>
      <c r="I159" s="66" t="n"/>
      <c r="J159" s="66" t="n"/>
      <c r="K159" s="66" t="n"/>
      <c r="L159" s="151" t="n"/>
      <c r="M159" s="151" t="n"/>
      <c r="N159" s="151" t="n"/>
      <c r="O159" s="151" t="n"/>
      <c r="P159" s="151" t="n"/>
      <c r="Q159" s="151" t="n"/>
      <c r="R159" s="151" t="n"/>
      <c r="S159" s="151" t="n"/>
      <c r="T159" s="151" t="n"/>
      <c r="U159" s="151" t="n"/>
      <c r="V159" s="152" t="n"/>
      <c r="W159" s="152" t="n"/>
      <c r="X159" s="152" t="n"/>
      <c r="Y159" s="153">
        <f>IF(COUNT(L159:U159)&gt;=2,COUNT(L159:U159),"")</f>
        <v/>
      </c>
      <c r="Z159" s="153">
        <f>IF($Y159="","",AVERAGE(L159:U159))</f>
        <v/>
      </c>
      <c r="AA159" s="153">
        <f>IF($Y159="","",MAX(L159:U159)-MIN(L159:U159))</f>
        <v/>
      </c>
      <c r="AB159" s="153">
        <f>IFERROR(VLOOKUP($Y159,'設定'!$D$4:$H$13,2,FALSE),"")</f>
        <v/>
      </c>
      <c r="AC159" s="153">
        <f>IFERROR(VLOOKUP($Y159,'設定'!$D$4:$H$13,3,FALSE),"")</f>
        <v/>
      </c>
      <c r="AD159" s="153">
        <f>IFERROR(VLOOKUP($Y159,'設定'!$D$4:$H$13,4,FALSE),"")</f>
        <v/>
      </c>
      <c r="AE159" s="153">
        <f>IFERROR(VLOOKUP($Y159,'設定'!$D$4:$H$13,5,FALSE),"")</f>
        <v/>
      </c>
      <c r="AF159" s="153">
        <f>IF($Z159="","",IFERROR(SUMIFS($Z$7:$Z$206,$F$7:$F$206,$F159,$G$7:$G$206,$G159,$K$7:$K$206,"Y")/COUNTIFS($F$7:$F$206,$F159,$G$7:$G$206,$G159,$K$7:$K$206,"Y",$Z$7:$Z$206,"&gt;-1E+99"),""))</f>
        <v/>
      </c>
      <c r="AG159" s="153">
        <f>IF(OR(NOT(ISNUMBER($AF159)),NOT(ISNUMBER($AB159)),NOT(ISNUMBER($AI159))),"",$AF159+$AB159*$AI159)</f>
        <v/>
      </c>
      <c r="AH159" s="153">
        <f>IF(OR(NOT(ISNUMBER($AF159)),NOT(ISNUMBER($AB159)),NOT(ISNUMBER($AI159))),"",$AF159-$AB159*$AI159)</f>
        <v/>
      </c>
      <c r="AI159" s="153">
        <f>IF($AA159="","",IFERROR(SUMIFS($AA$7:$AA$206,$F$7:$F$206,$F159,$G$7:$G$206,$G159,$K$7:$K$206,"Y")/COUNTIFS($F$7:$F$206,$F159,$G$7:$G$206,$G159,$K$7:$K$206,"Y",$AA$7:$AA$206,"&gt;-1E+99"),""))</f>
        <v/>
      </c>
      <c r="AJ159" s="153">
        <f>IF(OR(NOT(ISNUMBER($AI159)),NOT(ISNUMBER($AD159))),"",$AD159*$AI159)</f>
        <v/>
      </c>
      <c r="AK159" s="153">
        <f>IF(OR(NOT(ISNUMBER($AI159)),NOT(ISNUMBER($AC159))),"",$AC159*$AI159)</f>
        <v/>
      </c>
      <c r="AL159" s="153">
        <f>IF(OR(NOT(ISNUMBER($AI159)),NOT(ISNUMBER($AE159))),"",$AI159/$AE159)</f>
        <v/>
      </c>
      <c r="AM159" s="154">
        <f>IF(OR(NOT(ISNUMBER($V159)),NOT(ISNUMBER($W159)),NOT(ISNUMBER($AL159))),"",($V159-$W159)/(6*$AL159))</f>
        <v/>
      </c>
      <c r="AN159" s="154">
        <f>IF(OR(NOT(ISNUMBER($V159)),NOT(ISNUMBER($W159)),NOT(ISNUMBER($AF159)),NOT(ISNUMBER($AL159))),"",MIN(($V159-$AF159)/(3*$AL159),($AF159-$W159)/(3*$AL159)))</f>
        <v/>
      </c>
      <c r="AO159" s="64">
        <f>IF($Z159="","",IF(OR(NOT(ISNUMBER($AG159)),NOT(ISNUMBER($AH159))),"限界未設定",IF(OR($Z159&gt;$AG159,$Z159&lt;$AH159),"管理外","管理内")))</f>
        <v/>
      </c>
      <c r="AP159" s="64">
        <f>IF($AA159="","",IF(OR(NOT(ISNUMBER($AJ159)),NOT(ISNUMBER($AK159))),"限界未設定",IF(OR($AA159&gt;$AJ159,$AA159&lt;$AK159),"管理外","管理内")))</f>
        <v/>
      </c>
      <c r="AQ159" s="64">
        <f>IF($Z159="","",IF(OR($AO159="限界未設定",$AP159="限界未設定"),"限界未設定",IF(OR($AO159="管理外",$AP159="管理外"),"調査必要",IF(AND(ISNUMBER($AN159),$AN159&lt;1.33),"能力不足","管理内"))))</f>
        <v/>
      </c>
      <c r="AR159" s="24" t="n"/>
      <c r="AS159" s="24" t="n"/>
      <c r="AT159" s="24" t="n"/>
      <c r="AU159" s="24" t="n"/>
      <c r="AV159" s="24" t="n"/>
      <c r="AW159" s="49">
        <f>IF(AND($F159='SPCダッシュボード'!$C$4,$G159='SPCダッシュボード'!$C$5),COUNTIFS($F$7:$F159,'SPCダッシュボード'!$C$4,$G$7:$G159,'SPCダッシュボード'!$C$5),"")</f>
        <v/>
      </c>
    </row>
    <row r="160">
      <c r="A160" s="64">
        <f>IF(B160="","",ROW()-6)</f>
        <v/>
      </c>
      <c r="B160" s="150" t="n"/>
      <c r="C160" s="66" t="n"/>
      <c r="D160" s="66" t="n"/>
      <c r="E160" s="66" t="n"/>
      <c r="F160" s="66" t="n"/>
      <c r="G160" s="66" t="n"/>
      <c r="H160" s="66" t="n"/>
      <c r="I160" s="66" t="n"/>
      <c r="J160" s="66" t="n"/>
      <c r="K160" s="66" t="n"/>
      <c r="L160" s="151" t="n"/>
      <c r="M160" s="151" t="n"/>
      <c r="N160" s="151" t="n"/>
      <c r="O160" s="151" t="n"/>
      <c r="P160" s="151" t="n"/>
      <c r="Q160" s="151" t="n"/>
      <c r="R160" s="151" t="n"/>
      <c r="S160" s="151" t="n"/>
      <c r="T160" s="151" t="n"/>
      <c r="U160" s="151" t="n"/>
      <c r="V160" s="152" t="n"/>
      <c r="W160" s="152" t="n"/>
      <c r="X160" s="152" t="n"/>
      <c r="Y160" s="153">
        <f>IF(COUNT(L160:U160)&gt;=2,COUNT(L160:U160),"")</f>
        <v/>
      </c>
      <c r="Z160" s="153">
        <f>IF($Y160="","",AVERAGE(L160:U160))</f>
        <v/>
      </c>
      <c r="AA160" s="153">
        <f>IF($Y160="","",MAX(L160:U160)-MIN(L160:U160))</f>
        <v/>
      </c>
      <c r="AB160" s="153">
        <f>IFERROR(VLOOKUP($Y160,'設定'!$D$4:$H$13,2,FALSE),"")</f>
        <v/>
      </c>
      <c r="AC160" s="153">
        <f>IFERROR(VLOOKUP($Y160,'設定'!$D$4:$H$13,3,FALSE),"")</f>
        <v/>
      </c>
      <c r="AD160" s="153">
        <f>IFERROR(VLOOKUP($Y160,'設定'!$D$4:$H$13,4,FALSE),"")</f>
        <v/>
      </c>
      <c r="AE160" s="153">
        <f>IFERROR(VLOOKUP($Y160,'設定'!$D$4:$H$13,5,FALSE),"")</f>
        <v/>
      </c>
      <c r="AF160" s="153">
        <f>IF($Z160="","",IFERROR(SUMIFS($Z$7:$Z$206,$F$7:$F$206,$F160,$G$7:$G$206,$G160,$K$7:$K$206,"Y")/COUNTIFS($F$7:$F$206,$F160,$G$7:$G$206,$G160,$K$7:$K$206,"Y",$Z$7:$Z$206,"&gt;-1E+99"),""))</f>
        <v/>
      </c>
      <c r="AG160" s="153">
        <f>IF(OR(NOT(ISNUMBER($AF160)),NOT(ISNUMBER($AB160)),NOT(ISNUMBER($AI160))),"",$AF160+$AB160*$AI160)</f>
        <v/>
      </c>
      <c r="AH160" s="153">
        <f>IF(OR(NOT(ISNUMBER($AF160)),NOT(ISNUMBER($AB160)),NOT(ISNUMBER($AI160))),"",$AF160-$AB160*$AI160)</f>
        <v/>
      </c>
      <c r="AI160" s="153">
        <f>IF($AA160="","",IFERROR(SUMIFS($AA$7:$AA$206,$F$7:$F$206,$F160,$G$7:$G$206,$G160,$K$7:$K$206,"Y")/COUNTIFS($F$7:$F$206,$F160,$G$7:$G$206,$G160,$K$7:$K$206,"Y",$AA$7:$AA$206,"&gt;-1E+99"),""))</f>
        <v/>
      </c>
      <c r="AJ160" s="153">
        <f>IF(OR(NOT(ISNUMBER($AI160)),NOT(ISNUMBER($AD160))),"",$AD160*$AI160)</f>
        <v/>
      </c>
      <c r="AK160" s="153">
        <f>IF(OR(NOT(ISNUMBER($AI160)),NOT(ISNUMBER($AC160))),"",$AC160*$AI160)</f>
        <v/>
      </c>
      <c r="AL160" s="153">
        <f>IF(OR(NOT(ISNUMBER($AI160)),NOT(ISNUMBER($AE160))),"",$AI160/$AE160)</f>
        <v/>
      </c>
      <c r="AM160" s="154">
        <f>IF(OR(NOT(ISNUMBER($V160)),NOT(ISNUMBER($W160)),NOT(ISNUMBER($AL160))),"",($V160-$W160)/(6*$AL160))</f>
        <v/>
      </c>
      <c r="AN160" s="154">
        <f>IF(OR(NOT(ISNUMBER($V160)),NOT(ISNUMBER($W160)),NOT(ISNUMBER($AF160)),NOT(ISNUMBER($AL160))),"",MIN(($V160-$AF160)/(3*$AL160),($AF160-$W160)/(3*$AL160)))</f>
        <v/>
      </c>
      <c r="AO160" s="64">
        <f>IF($Z160="","",IF(OR(NOT(ISNUMBER($AG160)),NOT(ISNUMBER($AH160))),"限界未設定",IF(OR($Z160&gt;$AG160,$Z160&lt;$AH160),"管理外","管理内")))</f>
        <v/>
      </c>
      <c r="AP160" s="64">
        <f>IF($AA160="","",IF(OR(NOT(ISNUMBER($AJ160)),NOT(ISNUMBER($AK160))),"限界未設定",IF(OR($AA160&gt;$AJ160,$AA160&lt;$AK160),"管理外","管理内")))</f>
        <v/>
      </c>
      <c r="AQ160" s="64">
        <f>IF($Z160="","",IF(OR($AO160="限界未設定",$AP160="限界未設定"),"限界未設定",IF(OR($AO160="管理外",$AP160="管理外"),"調査必要",IF(AND(ISNUMBER($AN160),$AN160&lt;1.33),"能力不足","管理内"))))</f>
        <v/>
      </c>
      <c r="AR160" s="24" t="n"/>
      <c r="AS160" s="24" t="n"/>
      <c r="AT160" s="24" t="n"/>
      <c r="AU160" s="24" t="n"/>
      <c r="AV160" s="24" t="n"/>
      <c r="AW160" s="49">
        <f>IF(AND($F160='SPCダッシュボード'!$C$4,$G160='SPCダッシュボード'!$C$5),COUNTIFS($F$7:$F160,'SPCダッシュボード'!$C$4,$G$7:$G160,'SPCダッシュボード'!$C$5),"")</f>
        <v/>
      </c>
    </row>
    <row r="161">
      <c r="A161" s="64">
        <f>IF(B161="","",ROW()-6)</f>
        <v/>
      </c>
      <c r="B161" s="150" t="n"/>
      <c r="C161" s="66" t="n"/>
      <c r="D161" s="66" t="n"/>
      <c r="E161" s="66" t="n"/>
      <c r="F161" s="66" t="n"/>
      <c r="G161" s="66" t="n"/>
      <c r="H161" s="66" t="n"/>
      <c r="I161" s="66" t="n"/>
      <c r="J161" s="66" t="n"/>
      <c r="K161" s="66" t="n"/>
      <c r="L161" s="151" t="n"/>
      <c r="M161" s="151" t="n"/>
      <c r="N161" s="151" t="n"/>
      <c r="O161" s="151" t="n"/>
      <c r="P161" s="151" t="n"/>
      <c r="Q161" s="151" t="n"/>
      <c r="R161" s="151" t="n"/>
      <c r="S161" s="151" t="n"/>
      <c r="T161" s="151" t="n"/>
      <c r="U161" s="151" t="n"/>
      <c r="V161" s="152" t="n"/>
      <c r="W161" s="152" t="n"/>
      <c r="X161" s="152" t="n"/>
      <c r="Y161" s="153">
        <f>IF(COUNT(L161:U161)&gt;=2,COUNT(L161:U161),"")</f>
        <v/>
      </c>
      <c r="Z161" s="153">
        <f>IF($Y161="","",AVERAGE(L161:U161))</f>
        <v/>
      </c>
      <c r="AA161" s="153">
        <f>IF($Y161="","",MAX(L161:U161)-MIN(L161:U161))</f>
        <v/>
      </c>
      <c r="AB161" s="153">
        <f>IFERROR(VLOOKUP($Y161,'設定'!$D$4:$H$13,2,FALSE),"")</f>
        <v/>
      </c>
      <c r="AC161" s="153">
        <f>IFERROR(VLOOKUP($Y161,'設定'!$D$4:$H$13,3,FALSE),"")</f>
        <v/>
      </c>
      <c r="AD161" s="153">
        <f>IFERROR(VLOOKUP($Y161,'設定'!$D$4:$H$13,4,FALSE),"")</f>
        <v/>
      </c>
      <c r="AE161" s="153">
        <f>IFERROR(VLOOKUP($Y161,'設定'!$D$4:$H$13,5,FALSE),"")</f>
        <v/>
      </c>
      <c r="AF161" s="153">
        <f>IF($Z161="","",IFERROR(SUMIFS($Z$7:$Z$206,$F$7:$F$206,$F161,$G$7:$G$206,$G161,$K$7:$K$206,"Y")/COUNTIFS($F$7:$F$206,$F161,$G$7:$G$206,$G161,$K$7:$K$206,"Y",$Z$7:$Z$206,"&gt;-1E+99"),""))</f>
        <v/>
      </c>
      <c r="AG161" s="153">
        <f>IF(OR(NOT(ISNUMBER($AF161)),NOT(ISNUMBER($AB161)),NOT(ISNUMBER($AI161))),"",$AF161+$AB161*$AI161)</f>
        <v/>
      </c>
      <c r="AH161" s="153">
        <f>IF(OR(NOT(ISNUMBER($AF161)),NOT(ISNUMBER($AB161)),NOT(ISNUMBER($AI161))),"",$AF161-$AB161*$AI161)</f>
        <v/>
      </c>
      <c r="AI161" s="153">
        <f>IF($AA161="","",IFERROR(SUMIFS($AA$7:$AA$206,$F$7:$F$206,$F161,$G$7:$G$206,$G161,$K$7:$K$206,"Y")/COUNTIFS($F$7:$F$206,$F161,$G$7:$G$206,$G161,$K$7:$K$206,"Y",$AA$7:$AA$206,"&gt;-1E+99"),""))</f>
        <v/>
      </c>
      <c r="AJ161" s="153">
        <f>IF(OR(NOT(ISNUMBER($AI161)),NOT(ISNUMBER($AD161))),"",$AD161*$AI161)</f>
        <v/>
      </c>
      <c r="AK161" s="153">
        <f>IF(OR(NOT(ISNUMBER($AI161)),NOT(ISNUMBER($AC161))),"",$AC161*$AI161)</f>
        <v/>
      </c>
      <c r="AL161" s="153">
        <f>IF(OR(NOT(ISNUMBER($AI161)),NOT(ISNUMBER($AE161))),"",$AI161/$AE161)</f>
        <v/>
      </c>
      <c r="AM161" s="154">
        <f>IF(OR(NOT(ISNUMBER($V161)),NOT(ISNUMBER($W161)),NOT(ISNUMBER($AL161))),"",($V161-$W161)/(6*$AL161))</f>
        <v/>
      </c>
      <c r="AN161" s="154">
        <f>IF(OR(NOT(ISNUMBER($V161)),NOT(ISNUMBER($W161)),NOT(ISNUMBER($AF161)),NOT(ISNUMBER($AL161))),"",MIN(($V161-$AF161)/(3*$AL161),($AF161-$W161)/(3*$AL161)))</f>
        <v/>
      </c>
      <c r="AO161" s="64">
        <f>IF($Z161="","",IF(OR(NOT(ISNUMBER($AG161)),NOT(ISNUMBER($AH161))),"限界未設定",IF(OR($Z161&gt;$AG161,$Z161&lt;$AH161),"管理外","管理内")))</f>
        <v/>
      </c>
      <c r="AP161" s="64">
        <f>IF($AA161="","",IF(OR(NOT(ISNUMBER($AJ161)),NOT(ISNUMBER($AK161))),"限界未設定",IF(OR($AA161&gt;$AJ161,$AA161&lt;$AK161),"管理外","管理内")))</f>
        <v/>
      </c>
      <c r="AQ161" s="64">
        <f>IF($Z161="","",IF(OR($AO161="限界未設定",$AP161="限界未設定"),"限界未設定",IF(OR($AO161="管理外",$AP161="管理外"),"調査必要",IF(AND(ISNUMBER($AN161),$AN161&lt;1.33),"能力不足","管理内"))))</f>
        <v/>
      </c>
      <c r="AR161" s="24" t="n"/>
      <c r="AS161" s="24" t="n"/>
      <c r="AT161" s="24" t="n"/>
      <c r="AU161" s="24" t="n"/>
      <c r="AV161" s="24" t="n"/>
      <c r="AW161" s="49">
        <f>IF(AND($F161='SPCダッシュボード'!$C$4,$G161='SPCダッシュボード'!$C$5),COUNTIFS($F$7:$F161,'SPCダッシュボード'!$C$4,$G$7:$G161,'SPCダッシュボード'!$C$5),"")</f>
        <v/>
      </c>
    </row>
    <row r="162">
      <c r="A162" s="64">
        <f>IF(B162="","",ROW()-6)</f>
        <v/>
      </c>
      <c r="B162" s="150" t="n"/>
      <c r="C162" s="66" t="n"/>
      <c r="D162" s="66" t="n"/>
      <c r="E162" s="66" t="n"/>
      <c r="F162" s="66" t="n"/>
      <c r="G162" s="66" t="n"/>
      <c r="H162" s="66" t="n"/>
      <c r="I162" s="66" t="n"/>
      <c r="J162" s="66" t="n"/>
      <c r="K162" s="66" t="n"/>
      <c r="L162" s="151" t="n"/>
      <c r="M162" s="151" t="n"/>
      <c r="N162" s="151" t="n"/>
      <c r="O162" s="151" t="n"/>
      <c r="P162" s="151" t="n"/>
      <c r="Q162" s="151" t="n"/>
      <c r="R162" s="151" t="n"/>
      <c r="S162" s="151" t="n"/>
      <c r="T162" s="151" t="n"/>
      <c r="U162" s="151" t="n"/>
      <c r="V162" s="152" t="n"/>
      <c r="W162" s="152" t="n"/>
      <c r="X162" s="152" t="n"/>
      <c r="Y162" s="153">
        <f>IF(COUNT(L162:U162)&gt;=2,COUNT(L162:U162),"")</f>
        <v/>
      </c>
      <c r="Z162" s="153">
        <f>IF($Y162="","",AVERAGE(L162:U162))</f>
        <v/>
      </c>
      <c r="AA162" s="153">
        <f>IF($Y162="","",MAX(L162:U162)-MIN(L162:U162))</f>
        <v/>
      </c>
      <c r="AB162" s="153">
        <f>IFERROR(VLOOKUP($Y162,'設定'!$D$4:$H$13,2,FALSE),"")</f>
        <v/>
      </c>
      <c r="AC162" s="153">
        <f>IFERROR(VLOOKUP($Y162,'設定'!$D$4:$H$13,3,FALSE),"")</f>
        <v/>
      </c>
      <c r="AD162" s="153">
        <f>IFERROR(VLOOKUP($Y162,'設定'!$D$4:$H$13,4,FALSE),"")</f>
        <v/>
      </c>
      <c r="AE162" s="153">
        <f>IFERROR(VLOOKUP($Y162,'設定'!$D$4:$H$13,5,FALSE),"")</f>
        <v/>
      </c>
      <c r="AF162" s="153">
        <f>IF($Z162="","",IFERROR(SUMIFS($Z$7:$Z$206,$F$7:$F$206,$F162,$G$7:$G$206,$G162,$K$7:$K$206,"Y")/COUNTIFS($F$7:$F$206,$F162,$G$7:$G$206,$G162,$K$7:$K$206,"Y",$Z$7:$Z$206,"&gt;-1E+99"),""))</f>
        <v/>
      </c>
      <c r="AG162" s="153">
        <f>IF(OR(NOT(ISNUMBER($AF162)),NOT(ISNUMBER($AB162)),NOT(ISNUMBER($AI162))),"",$AF162+$AB162*$AI162)</f>
        <v/>
      </c>
      <c r="AH162" s="153">
        <f>IF(OR(NOT(ISNUMBER($AF162)),NOT(ISNUMBER($AB162)),NOT(ISNUMBER($AI162))),"",$AF162-$AB162*$AI162)</f>
        <v/>
      </c>
      <c r="AI162" s="153">
        <f>IF($AA162="","",IFERROR(SUMIFS($AA$7:$AA$206,$F$7:$F$206,$F162,$G$7:$G$206,$G162,$K$7:$K$206,"Y")/COUNTIFS($F$7:$F$206,$F162,$G$7:$G$206,$G162,$K$7:$K$206,"Y",$AA$7:$AA$206,"&gt;-1E+99"),""))</f>
        <v/>
      </c>
      <c r="AJ162" s="153">
        <f>IF(OR(NOT(ISNUMBER($AI162)),NOT(ISNUMBER($AD162))),"",$AD162*$AI162)</f>
        <v/>
      </c>
      <c r="AK162" s="153">
        <f>IF(OR(NOT(ISNUMBER($AI162)),NOT(ISNUMBER($AC162))),"",$AC162*$AI162)</f>
        <v/>
      </c>
      <c r="AL162" s="153">
        <f>IF(OR(NOT(ISNUMBER($AI162)),NOT(ISNUMBER($AE162))),"",$AI162/$AE162)</f>
        <v/>
      </c>
      <c r="AM162" s="154">
        <f>IF(OR(NOT(ISNUMBER($V162)),NOT(ISNUMBER($W162)),NOT(ISNUMBER($AL162))),"",($V162-$W162)/(6*$AL162))</f>
        <v/>
      </c>
      <c r="AN162" s="154">
        <f>IF(OR(NOT(ISNUMBER($V162)),NOT(ISNUMBER($W162)),NOT(ISNUMBER($AF162)),NOT(ISNUMBER($AL162))),"",MIN(($V162-$AF162)/(3*$AL162),($AF162-$W162)/(3*$AL162)))</f>
        <v/>
      </c>
      <c r="AO162" s="64">
        <f>IF($Z162="","",IF(OR(NOT(ISNUMBER($AG162)),NOT(ISNUMBER($AH162))),"限界未設定",IF(OR($Z162&gt;$AG162,$Z162&lt;$AH162),"管理外","管理内")))</f>
        <v/>
      </c>
      <c r="AP162" s="64">
        <f>IF($AA162="","",IF(OR(NOT(ISNUMBER($AJ162)),NOT(ISNUMBER($AK162))),"限界未設定",IF(OR($AA162&gt;$AJ162,$AA162&lt;$AK162),"管理外","管理内")))</f>
        <v/>
      </c>
      <c r="AQ162" s="64">
        <f>IF($Z162="","",IF(OR($AO162="限界未設定",$AP162="限界未設定"),"限界未設定",IF(OR($AO162="管理外",$AP162="管理外"),"調査必要",IF(AND(ISNUMBER($AN162),$AN162&lt;1.33),"能力不足","管理内"))))</f>
        <v/>
      </c>
      <c r="AR162" s="24" t="n"/>
      <c r="AS162" s="24" t="n"/>
      <c r="AT162" s="24" t="n"/>
      <c r="AU162" s="24" t="n"/>
      <c r="AV162" s="24" t="n"/>
      <c r="AW162" s="49">
        <f>IF(AND($F162='SPCダッシュボード'!$C$4,$G162='SPCダッシュボード'!$C$5),COUNTIFS($F$7:$F162,'SPCダッシュボード'!$C$4,$G$7:$G162,'SPCダッシュボード'!$C$5),"")</f>
        <v/>
      </c>
    </row>
    <row r="163">
      <c r="A163" s="64">
        <f>IF(B163="","",ROW()-6)</f>
        <v/>
      </c>
      <c r="B163" s="150" t="n"/>
      <c r="C163" s="66" t="n"/>
      <c r="D163" s="66" t="n"/>
      <c r="E163" s="66" t="n"/>
      <c r="F163" s="66" t="n"/>
      <c r="G163" s="66" t="n"/>
      <c r="H163" s="66" t="n"/>
      <c r="I163" s="66" t="n"/>
      <c r="J163" s="66" t="n"/>
      <c r="K163" s="66" t="n"/>
      <c r="L163" s="151" t="n"/>
      <c r="M163" s="151" t="n"/>
      <c r="N163" s="151" t="n"/>
      <c r="O163" s="151" t="n"/>
      <c r="P163" s="151" t="n"/>
      <c r="Q163" s="151" t="n"/>
      <c r="R163" s="151" t="n"/>
      <c r="S163" s="151" t="n"/>
      <c r="T163" s="151" t="n"/>
      <c r="U163" s="151" t="n"/>
      <c r="V163" s="152" t="n"/>
      <c r="W163" s="152" t="n"/>
      <c r="X163" s="152" t="n"/>
      <c r="Y163" s="153">
        <f>IF(COUNT(L163:U163)&gt;=2,COUNT(L163:U163),"")</f>
        <v/>
      </c>
      <c r="Z163" s="153">
        <f>IF($Y163="","",AVERAGE(L163:U163))</f>
        <v/>
      </c>
      <c r="AA163" s="153">
        <f>IF($Y163="","",MAX(L163:U163)-MIN(L163:U163))</f>
        <v/>
      </c>
      <c r="AB163" s="153">
        <f>IFERROR(VLOOKUP($Y163,'設定'!$D$4:$H$13,2,FALSE),"")</f>
        <v/>
      </c>
      <c r="AC163" s="153">
        <f>IFERROR(VLOOKUP($Y163,'設定'!$D$4:$H$13,3,FALSE),"")</f>
        <v/>
      </c>
      <c r="AD163" s="153">
        <f>IFERROR(VLOOKUP($Y163,'設定'!$D$4:$H$13,4,FALSE),"")</f>
        <v/>
      </c>
      <c r="AE163" s="153">
        <f>IFERROR(VLOOKUP($Y163,'設定'!$D$4:$H$13,5,FALSE),"")</f>
        <v/>
      </c>
      <c r="AF163" s="153">
        <f>IF($Z163="","",IFERROR(SUMIFS($Z$7:$Z$206,$F$7:$F$206,$F163,$G$7:$G$206,$G163,$K$7:$K$206,"Y")/COUNTIFS($F$7:$F$206,$F163,$G$7:$G$206,$G163,$K$7:$K$206,"Y",$Z$7:$Z$206,"&gt;-1E+99"),""))</f>
        <v/>
      </c>
      <c r="AG163" s="153">
        <f>IF(OR(NOT(ISNUMBER($AF163)),NOT(ISNUMBER($AB163)),NOT(ISNUMBER($AI163))),"",$AF163+$AB163*$AI163)</f>
        <v/>
      </c>
      <c r="AH163" s="153">
        <f>IF(OR(NOT(ISNUMBER($AF163)),NOT(ISNUMBER($AB163)),NOT(ISNUMBER($AI163))),"",$AF163-$AB163*$AI163)</f>
        <v/>
      </c>
      <c r="AI163" s="153">
        <f>IF($AA163="","",IFERROR(SUMIFS($AA$7:$AA$206,$F$7:$F$206,$F163,$G$7:$G$206,$G163,$K$7:$K$206,"Y")/COUNTIFS($F$7:$F$206,$F163,$G$7:$G$206,$G163,$K$7:$K$206,"Y",$AA$7:$AA$206,"&gt;-1E+99"),""))</f>
        <v/>
      </c>
      <c r="AJ163" s="153">
        <f>IF(OR(NOT(ISNUMBER($AI163)),NOT(ISNUMBER($AD163))),"",$AD163*$AI163)</f>
        <v/>
      </c>
      <c r="AK163" s="153">
        <f>IF(OR(NOT(ISNUMBER($AI163)),NOT(ISNUMBER($AC163))),"",$AC163*$AI163)</f>
        <v/>
      </c>
      <c r="AL163" s="153">
        <f>IF(OR(NOT(ISNUMBER($AI163)),NOT(ISNUMBER($AE163))),"",$AI163/$AE163)</f>
        <v/>
      </c>
      <c r="AM163" s="154">
        <f>IF(OR(NOT(ISNUMBER($V163)),NOT(ISNUMBER($W163)),NOT(ISNUMBER($AL163))),"",($V163-$W163)/(6*$AL163))</f>
        <v/>
      </c>
      <c r="AN163" s="154">
        <f>IF(OR(NOT(ISNUMBER($V163)),NOT(ISNUMBER($W163)),NOT(ISNUMBER($AF163)),NOT(ISNUMBER($AL163))),"",MIN(($V163-$AF163)/(3*$AL163),($AF163-$W163)/(3*$AL163)))</f>
        <v/>
      </c>
      <c r="AO163" s="64">
        <f>IF($Z163="","",IF(OR(NOT(ISNUMBER($AG163)),NOT(ISNUMBER($AH163))),"限界未設定",IF(OR($Z163&gt;$AG163,$Z163&lt;$AH163),"管理外","管理内")))</f>
        <v/>
      </c>
      <c r="AP163" s="64">
        <f>IF($AA163="","",IF(OR(NOT(ISNUMBER($AJ163)),NOT(ISNUMBER($AK163))),"限界未設定",IF(OR($AA163&gt;$AJ163,$AA163&lt;$AK163),"管理外","管理内")))</f>
        <v/>
      </c>
      <c r="AQ163" s="64">
        <f>IF($Z163="","",IF(OR($AO163="限界未設定",$AP163="限界未設定"),"限界未設定",IF(OR($AO163="管理外",$AP163="管理外"),"調査必要",IF(AND(ISNUMBER($AN163),$AN163&lt;1.33),"能力不足","管理内"))))</f>
        <v/>
      </c>
      <c r="AR163" s="24" t="n"/>
      <c r="AS163" s="24" t="n"/>
      <c r="AT163" s="24" t="n"/>
      <c r="AU163" s="24" t="n"/>
      <c r="AV163" s="24" t="n"/>
      <c r="AW163" s="49">
        <f>IF(AND($F163='SPCダッシュボード'!$C$4,$G163='SPCダッシュボード'!$C$5),COUNTIFS($F$7:$F163,'SPCダッシュボード'!$C$4,$G$7:$G163,'SPCダッシュボード'!$C$5),"")</f>
        <v/>
      </c>
    </row>
    <row r="164">
      <c r="A164" s="64">
        <f>IF(B164="","",ROW()-6)</f>
        <v/>
      </c>
      <c r="B164" s="150" t="n"/>
      <c r="C164" s="66" t="n"/>
      <c r="D164" s="66" t="n"/>
      <c r="E164" s="66" t="n"/>
      <c r="F164" s="66" t="n"/>
      <c r="G164" s="66" t="n"/>
      <c r="H164" s="66" t="n"/>
      <c r="I164" s="66" t="n"/>
      <c r="J164" s="66" t="n"/>
      <c r="K164" s="66" t="n"/>
      <c r="L164" s="151" t="n"/>
      <c r="M164" s="151" t="n"/>
      <c r="N164" s="151" t="n"/>
      <c r="O164" s="151" t="n"/>
      <c r="P164" s="151" t="n"/>
      <c r="Q164" s="151" t="n"/>
      <c r="R164" s="151" t="n"/>
      <c r="S164" s="151" t="n"/>
      <c r="T164" s="151" t="n"/>
      <c r="U164" s="151" t="n"/>
      <c r="V164" s="152" t="n"/>
      <c r="W164" s="152" t="n"/>
      <c r="X164" s="152" t="n"/>
      <c r="Y164" s="153">
        <f>IF(COUNT(L164:U164)&gt;=2,COUNT(L164:U164),"")</f>
        <v/>
      </c>
      <c r="Z164" s="153">
        <f>IF($Y164="","",AVERAGE(L164:U164))</f>
        <v/>
      </c>
      <c r="AA164" s="153">
        <f>IF($Y164="","",MAX(L164:U164)-MIN(L164:U164))</f>
        <v/>
      </c>
      <c r="AB164" s="153">
        <f>IFERROR(VLOOKUP($Y164,'設定'!$D$4:$H$13,2,FALSE),"")</f>
        <v/>
      </c>
      <c r="AC164" s="153">
        <f>IFERROR(VLOOKUP($Y164,'設定'!$D$4:$H$13,3,FALSE),"")</f>
        <v/>
      </c>
      <c r="AD164" s="153">
        <f>IFERROR(VLOOKUP($Y164,'設定'!$D$4:$H$13,4,FALSE),"")</f>
        <v/>
      </c>
      <c r="AE164" s="153">
        <f>IFERROR(VLOOKUP($Y164,'設定'!$D$4:$H$13,5,FALSE),"")</f>
        <v/>
      </c>
      <c r="AF164" s="153">
        <f>IF($Z164="","",IFERROR(SUMIFS($Z$7:$Z$206,$F$7:$F$206,$F164,$G$7:$G$206,$G164,$K$7:$K$206,"Y")/COUNTIFS($F$7:$F$206,$F164,$G$7:$G$206,$G164,$K$7:$K$206,"Y",$Z$7:$Z$206,"&gt;-1E+99"),""))</f>
        <v/>
      </c>
      <c r="AG164" s="153">
        <f>IF(OR(NOT(ISNUMBER($AF164)),NOT(ISNUMBER($AB164)),NOT(ISNUMBER($AI164))),"",$AF164+$AB164*$AI164)</f>
        <v/>
      </c>
      <c r="AH164" s="153">
        <f>IF(OR(NOT(ISNUMBER($AF164)),NOT(ISNUMBER($AB164)),NOT(ISNUMBER($AI164))),"",$AF164-$AB164*$AI164)</f>
        <v/>
      </c>
      <c r="AI164" s="153">
        <f>IF($AA164="","",IFERROR(SUMIFS($AA$7:$AA$206,$F$7:$F$206,$F164,$G$7:$G$206,$G164,$K$7:$K$206,"Y")/COUNTIFS($F$7:$F$206,$F164,$G$7:$G$206,$G164,$K$7:$K$206,"Y",$AA$7:$AA$206,"&gt;-1E+99"),""))</f>
        <v/>
      </c>
      <c r="AJ164" s="153">
        <f>IF(OR(NOT(ISNUMBER($AI164)),NOT(ISNUMBER($AD164))),"",$AD164*$AI164)</f>
        <v/>
      </c>
      <c r="AK164" s="153">
        <f>IF(OR(NOT(ISNUMBER($AI164)),NOT(ISNUMBER($AC164))),"",$AC164*$AI164)</f>
        <v/>
      </c>
      <c r="AL164" s="153">
        <f>IF(OR(NOT(ISNUMBER($AI164)),NOT(ISNUMBER($AE164))),"",$AI164/$AE164)</f>
        <v/>
      </c>
      <c r="AM164" s="154">
        <f>IF(OR(NOT(ISNUMBER($V164)),NOT(ISNUMBER($W164)),NOT(ISNUMBER($AL164))),"",($V164-$W164)/(6*$AL164))</f>
        <v/>
      </c>
      <c r="AN164" s="154">
        <f>IF(OR(NOT(ISNUMBER($V164)),NOT(ISNUMBER($W164)),NOT(ISNUMBER($AF164)),NOT(ISNUMBER($AL164))),"",MIN(($V164-$AF164)/(3*$AL164),($AF164-$W164)/(3*$AL164)))</f>
        <v/>
      </c>
      <c r="AO164" s="64">
        <f>IF($Z164="","",IF(OR(NOT(ISNUMBER($AG164)),NOT(ISNUMBER($AH164))),"限界未設定",IF(OR($Z164&gt;$AG164,$Z164&lt;$AH164),"管理外","管理内")))</f>
        <v/>
      </c>
      <c r="AP164" s="64">
        <f>IF($AA164="","",IF(OR(NOT(ISNUMBER($AJ164)),NOT(ISNUMBER($AK164))),"限界未設定",IF(OR($AA164&gt;$AJ164,$AA164&lt;$AK164),"管理外","管理内")))</f>
        <v/>
      </c>
      <c r="AQ164" s="64">
        <f>IF($Z164="","",IF(OR($AO164="限界未設定",$AP164="限界未設定"),"限界未設定",IF(OR($AO164="管理外",$AP164="管理外"),"調査必要",IF(AND(ISNUMBER($AN164),$AN164&lt;1.33),"能力不足","管理内"))))</f>
        <v/>
      </c>
      <c r="AR164" s="24" t="n"/>
      <c r="AS164" s="24" t="n"/>
      <c r="AT164" s="24" t="n"/>
      <c r="AU164" s="24" t="n"/>
      <c r="AV164" s="24" t="n"/>
      <c r="AW164" s="49">
        <f>IF(AND($F164='SPCダッシュボード'!$C$4,$G164='SPCダッシュボード'!$C$5),COUNTIFS($F$7:$F164,'SPCダッシュボード'!$C$4,$G$7:$G164,'SPCダッシュボード'!$C$5),"")</f>
        <v/>
      </c>
    </row>
    <row r="165">
      <c r="A165" s="64">
        <f>IF(B165="","",ROW()-6)</f>
        <v/>
      </c>
      <c r="B165" s="150" t="n"/>
      <c r="C165" s="66" t="n"/>
      <c r="D165" s="66" t="n"/>
      <c r="E165" s="66" t="n"/>
      <c r="F165" s="66" t="n"/>
      <c r="G165" s="66" t="n"/>
      <c r="H165" s="66" t="n"/>
      <c r="I165" s="66" t="n"/>
      <c r="J165" s="66" t="n"/>
      <c r="K165" s="66" t="n"/>
      <c r="L165" s="151" t="n"/>
      <c r="M165" s="151" t="n"/>
      <c r="N165" s="151" t="n"/>
      <c r="O165" s="151" t="n"/>
      <c r="P165" s="151" t="n"/>
      <c r="Q165" s="151" t="n"/>
      <c r="R165" s="151" t="n"/>
      <c r="S165" s="151" t="n"/>
      <c r="T165" s="151" t="n"/>
      <c r="U165" s="151" t="n"/>
      <c r="V165" s="152" t="n"/>
      <c r="W165" s="152" t="n"/>
      <c r="X165" s="152" t="n"/>
      <c r="Y165" s="153">
        <f>IF(COUNT(L165:U165)&gt;=2,COUNT(L165:U165),"")</f>
        <v/>
      </c>
      <c r="Z165" s="153">
        <f>IF($Y165="","",AVERAGE(L165:U165))</f>
        <v/>
      </c>
      <c r="AA165" s="153">
        <f>IF($Y165="","",MAX(L165:U165)-MIN(L165:U165))</f>
        <v/>
      </c>
      <c r="AB165" s="153">
        <f>IFERROR(VLOOKUP($Y165,'設定'!$D$4:$H$13,2,FALSE),"")</f>
        <v/>
      </c>
      <c r="AC165" s="153">
        <f>IFERROR(VLOOKUP($Y165,'設定'!$D$4:$H$13,3,FALSE),"")</f>
        <v/>
      </c>
      <c r="AD165" s="153">
        <f>IFERROR(VLOOKUP($Y165,'設定'!$D$4:$H$13,4,FALSE),"")</f>
        <v/>
      </c>
      <c r="AE165" s="153">
        <f>IFERROR(VLOOKUP($Y165,'設定'!$D$4:$H$13,5,FALSE),"")</f>
        <v/>
      </c>
      <c r="AF165" s="153">
        <f>IF($Z165="","",IFERROR(SUMIFS($Z$7:$Z$206,$F$7:$F$206,$F165,$G$7:$G$206,$G165,$K$7:$K$206,"Y")/COUNTIFS($F$7:$F$206,$F165,$G$7:$G$206,$G165,$K$7:$K$206,"Y",$Z$7:$Z$206,"&gt;-1E+99"),""))</f>
        <v/>
      </c>
      <c r="AG165" s="153">
        <f>IF(OR(NOT(ISNUMBER($AF165)),NOT(ISNUMBER($AB165)),NOT(ISNUMBER($AI165))),"",$AF165+$AB165*$AI165)</f>
        <v/>
      </c>
      <c r="AH165" s="153">
        <f>IF(OR(NOT(ISNUMBER($AF165)),NOT(ISNUMBER($AB165)),NOT(ISNUMBER($AI165))),"",$AF165-$AB165*$AI165)</f>
        <v/>
      </c>
      <c r="AI165" s="153">
        <f>IF($AA165="","",IFERROR(SUMIFS($AA$7:$AA$206,$F$7:$F$206,$F165,$G$7:$G$206,$G165,$K$7:$K$206,"Y")/COUNTIFS($F$7:$F$206,$F165,$G$7:$G$206,$G165,$K$7:$K$206,"Y",$AA$7:$AA$206,"&gt;-1E+99"),""))</f>
        <v/>
      </c>
      <c r="AJ165" s="153">
        <f>IF(OR(NOT(ISNUMBER($AI165)),NOT(ISNUMBER($AD165))),"",$AD165*$AI165)</f>
        <v/>
      </c>
      <c r="AK165" s="153">
        <f>IF(OR(NOT(ISNUMBER($AI165)),NOT(ISNUMBER($AC165))),"",$AC165*$AI165)</f>
        <v/>
      </c>
      <c r="AL165" s="153">
        <f>IF(OR(NOT(ISNUMBER($AI165)),NOT(ISNUMBER($AE165))),"",$AI165/$AE165)</f>
        <v/>
      </c>
      <c r="AM165" s="154">
        <f>IF(OR(NOT(ISNUMBER($V165)),NOT(ISNUMBER($W165)),NOT(ISNUMBER($AL165))),"",($V165-$W165)/(6*$AL165))</f>
        <v/>
      </c>
      <c r="AN165" s="154">
        <f>IF(OR(NOT(ISNUMBER($V165)),NOT(ISNUMBER($W165)),NOT(ISNUMBER($AF165)),NOT(ISNUMBER($AL165))),"",MIN(($V165-$AF165)/(3*$AL165),($AF165-$W165)/(3*$AL165)))</f>
        <v/>
      </c>
      <c r="AO165" s="64">
        <f>IF($Z165="","",IF(OR(NOT(ISNUMBER($AG165)),NOT(ISNUMBER($AH165))),"限界未設定",IF(OR($Z165&gt;$AG165,$Z165&lt;$AH165),"管理外","管理内")))</f>
        <v/>
      </c>
      <c r="AP165" s="64">
        <f>IF($AA165="","",IF(OR(NOT(ISNUMBER($AJ165)),NOT(ISNUMBER($AK165))),"限界未設定",IF(OR($AA165&gt;$AJ165,$AA165&lt;$AK165),"管理外","管理内")))</f>
        <v/>
      </c>
      <c r="AQ165" s="64">
        <f>IF($Z165="","",IF(OR($AO165="限界未設定",$AP165="限界未設定"),"限界未設定",IF(OR($AO165="管理外",$AP165="管理外"),"調査必要",IF(AND(ISNUMBER($AN165),$AN165&lt;1.33),"能力不足","管理内"))))</f>
        <v/>
      </c>
      <c r="AR165" s="24" t="n"/>
      <c r="AS165" s="24" t="n"/>
      <c r="AT165" s="24" t="n"/>
      <c r="AU165" s="24" t="n"/>
      <c r="AV165" s="24" t="n"/>
      <c r="AW165" s="49">
        <f>IF(AND($F165='SPCダッシュボード'!$C$4,$G165='SPCダッシュボード'!$C$5),COUNTIFS($F$7:$F165,'SPCダッシュボード'!$C$4,$G$7:$G165,'SPCダッシュボード'!$C$5),"")</f>
        <v/>
      </c>
    </row>
    <row r="166">
      <c r="A166" s="64">
        <f>IF(B166="","",ROW()-6)</f>
        <v/>
      </c>
      <c r="B166" s="150" t="n"/>
      <c r="C166" s="66" t="n"/>
      <c r="D166" s="66" t="n"/>
      <c r="E166" s="66" t="n"/>
      <c r="F166" s="66" t="n"/>
      <c r="G166" s="66" t="n"/>
      <c r="H166" s="66" t="n"/>
      <c r="I166" s="66" t="n"/>
      <c r="J166" s="66" t="n"/>
      <c r="K166" s="66" t="n"/>
      <c r="L166" s="151" t="n"/>
      <c r="M166" s="151" t="n"/>
      <c r="N166" s="151" t="n"/>
      <c r="O166" s="151" t="n"/>
      <c r="P166" s="151" t="n"/>
      <c r="Q166" s="151" t="n"/>
      <c r="R166" s="151" t="n"/>
      <c r="S166" s="151" t="n"/>
      <c r="T166" s="151" t="n"/>
      <c r="U166" s="151" t="n"/>
      <c r="V166" s="152" t="n"/>
      <c r="W166" s="152" t="n"/>
      <c r="X166" s="152" t="n"/>
      <c r="Y166" s="153">
        <f>IF(COUNT(L166:U166)&gt;=2,COUNT(L166:U166),"")</f>
        <v/>
      </c>
      <c r="Z166" s="153">
        <f>IF($Y166="","",AVERAGE(L166:U166))</f>
        <v/>
      </c>
      <c r="AA166" s="153">
        <f>IF($Y166="","",MAX(L166:U166)-MIN(L166:U166))</f>
        <v/>
      </c>
      <c r="AB166" s="153">
        <f>IFERROR(VLOOKUP($Y166,'設定'!$D$4:$H$13,2,FALSE),"")</f>
        <v/>
      </c>
      <c r="AC166" s="153">
        <f>IFERROR(VLOOKUP($Y166,'設定'!$D$4:$H$13,3,FALSE),"")</f>
        <v/>
      </c>
      <c r="AD166" s="153">
        <f>IFERROR(VLOOKUP($Y166,'設定'!$D$4:$H$13,4,FALSE),"")</f>
        <v/>
      </c>
      <c r="AE166" s="153">
        <f>IFERROR(VLOOKUP($Y166,'設定'!$D$4:$H$13,5,FALSE),"")</f>
        <v/>
      </c>
      <c r="AF166" s="153">
        <f>IF($Z166="","",IFERROR(SUMIFS($Z$7:$Z$206,$F$7:$F$206,$F166,$G$7:$G$206,$G166,$K$7:$K$206,"Y")/COUNTIFS($F$7:$F$206,$F166,$G$7:$G$206,$G166,$K$7:$K$206,"Y",$Z$7:$Z$206,"&gt;-1E+99"),""))</f>
        <v/>
      </c>
      <c r="AG166" s="153">
        <f>IF(OR(NOT(ISNUMBER($AF166)),NOT(ISNUMBER($AB166)),NOT(ISNUMBER($AI166))),"",$AF166+$AB166*$AI166)</f>
        <v/>
      </c>
      <c r="AH166" s="153">
        <f>IF(OR(NOT(ISNUMBER($AF166)),NOT(ISNUMBER($AB166)),NOT(ISNUMBER($AI166))),"",$AF166-$AB166*$AI166)</f>
        <v/>
      </c>
      <c r="AI166" s="153">
        <f>IF($AA166="","",IFERROR(SUMIFS($AA$7:$AA$206,$F$7:$F$206,$F166,$G$7:$G$206,$G166,$K$7:$K$206,"Y")/COUNTIFS($F$7:$F$206,$F166,$G$7:$G$206,$G166,$K$7:$K$206,"Y",$AA$7:$AA$206,"&gt;-1E+99"),""))</f>
        <v/>
      </c>
      <c r="AJ166" s="153">
        <f>IF(OR(NOT(ISNUMBER($AI166)),NOT(ISNUMBER($AD166))),"",$AD166*$AI166)</f>
        <v/>
      </c>
      <c r="AK166" s="153">
        <f>IF(OR(NOT(ISNUMBER($AI166)),NOT(ISNUMBER($AC166))),"",$AC166*$AI166)</f>
        <v/>
      </c>
      <c r="AL166" s="153">
        <f>IF(OR(NOT(ISNUMBER($AI166)),NOT(ISNUMBER($AE166))),"",$AI166/$AE166)</f>
        <v/>
      </c>
      <c r="AM166" s="154">
        <f>IF(OR(NOT(ISNUMBER($V166)),NOT(ISNUMBER($W166)),NOT(ISNUMBER($AL166))),"",($V166-$W166)/(6*$AL166))</f>
        <v/>
      </c>
      <c r="AN166" s="154">
        <f>IF(OR(NOT(ISNUMBER($V166)),NOT(ISNUMBER($W166)),NOT(ISNUMBER($AF166)),NOT(ISNUMBER($AL166))),"",MIN(($V166-$AF166)/(3*$AL166),($AF166-$W166)/(3*$AL166)))</f>
        <v/>
      </c>
      <c r="AO166" s="64">
        <f>IF($Z166="","",IF(OR(NOT(ISNUMBER($AG166)),NOT(ISNUMBER($AH166))),"限界未設定",IF(OR($Z166&gt;$AG166,$Z166&lt;$AH166),"管理外","管理内")))</f>
        <v/>
      </c>
      <c r="AP166" s="64">
        <f>IF($AA166="","",IF(OR(NOT(ISNUMBER($AJ166)),NOT(ISNUMBER($AK166))),"限界未設定",IF(OR($AA166&gt;$AJ166,$AA166&lt;$AK166),"管理外","管理内")))</f>
        <v/>
      </c>
      <c r="AQ166" s="64">
        <f>IF($Z166="","",IF(OR($AO166="限界未設定",$AP166="限界未設定"),"限界未設定",IF(OR($AO166="管理外",$AP166="管理外"),"調査必要",IF(AND(ISNUMBER($AN166),$AN166&lt;1.33),"能力不足","管理内"))))</f>
        <v/>
      </c>
      <c r="AR166" s="24" t="n"/>
      <c r="AS166" s="24" t="n"/>
      <c r="AT166" s="24" t="n"/>
      <c r="AU166" s="24" t="n"/>
      <c r="AV166" s="24" t="n"/>
      <c r="AW166" s="49">
        <f>IF(AND($F166='SPCダッシュボード'!$C$4,$G166='SPCダッシュボード'!$C$5),COUNTIFS($F$7:$F166,'SPCダッシュボード'!$C$4,$G$7:$G166,'SPCダッシュボード'!$C$5),"")</f>
        <v/>
      </c>
    </row>
    <row r="167">
      <c r="A167" s="64">
        <f>IF(B167="","",ROW()-6)</f>
        <v/>
      </c>
      <c r="B167" s="150" t="n"/>
      <c r="C167" s="66" t="n"/>
      <c r="D167" s="66" t="n"/>
      <c r="E167" s="66" t="n"/>
      <c r="F167" s="66" t="n"/>
      <c r="G167" s="66" t="n"/>
      <c r="H167" s="66" t="n"/>
      <c r="I167" s="66" t="n"/>
      <c r="J167" s="66" t="n"/>
      <c r="K167" s="66" t="n"/>
      <c r="L167" s="151" t="n"/>
      <c r="M167" s="151" t="n"/>
      <c r="N167" s="151" t="n"/>
      <c r="O167" s="151" t="n"/>
      <c r="P167" s="151" t="n"/>
      <c r="Q167" s="151" t="n"/>
      <c r="R167" s="151" t="n"/>
      <c r="S167" s="151" t="n"/>
      <c r="T167" s="151" t="n"/>
      <c r="U167" s="151" t="n"/>
      <c r="V167" s="152" t="n"/>
      <c r="W167" s="152" t="n"/>
      <c r="X167" s="152" t="n"/>
      <c r="Y167" s="153">
        <f>IF(COUNT(L167:U167)&gt;=2,COUNT(L167:U167),"")</f>
        <v/>
      </c>
      <c r="Z167" s="153">
        <f>IF($Y167="","",AVERAGE(L167:U167))</f>
        <v/>
      </c>
      <c r="AA167" s="153">
        <f>IF($Y167="","",MAX(L167:U167)-MIN(L167:U167))</f>
        <v/>
      </c>
      <c r="AB167" s="153">
        <f>IFERROR(VLOOKUP($Y167,'設定'!$D$4:$H$13,2,FALSE),"")</f>
        <v/>
      </c>
      <c r="AC167" s="153">
        <f>IFERROR(VLOOKUP($Y167,'設定'!$D$4:$H$13,3,FALSE),"")</f>
        <v/>
      </c>
      <c r="AD167" s="153">
        <f>IFERROR(VLOOKUP($Y167,'設定'!$D$4:$H$13,4,FALSE),"")</f>
        <v/>
      </c>
      <c r="AE167" s="153">
        <f>IFERROR(VLOOKUP($Y167,'設定'!$D$4:$H$13,5,FALSE),"")</f>
        <v/>
      </c>
      <c r="AF167" s="153">
        <f>IF($Z167="","",IFERROR(SUMIFS($Z$7:$Z$206,$F$7:$F$206,$F167,$G$7:$G$206,$G167,$K$7:$K$206,"Y")/COUNTIFS($F$7:$F$206,$F167,$G$7:$G$206,$G167,$K$7:$K$206,"Y",$Z$7:$Z$206,"&gt;-1E+99"),""))</f>
        <v/>
      </c>
      <c r="AG167" s="153">
        <f>IF(OR(NOT(ISNUMBER($AF167)),NOT(ISNUMBER($AB167)),NOT(ISNUMBER($AI167))),"",$AF167+$AB167*$AI167)</f>
        <v/>
      </c>
      <c r="AH167" s="153">
        <f>IF(OR(NOT(ISNUMBER($AF167)),NOT(ISNUMBER($AB167)),NOT(ISNUMBER($AI167))),"",$AF167-$AB167*$AI167)</f>
        <v/>
      </c>
      <c r="AI167" s="153">
        <f>IF($AA167="","",IFERROR(SUMIFS($AA$7:$AA$206,$F$7:$F$206,$F167,$G$7:$G$206,$G167,$K$7:$K$206,"Y")/COUNTIFS($F$7:$F$206,$F167,$G$7:$G$206,$G167,$K$7:$K$206,"Y",$AA$7:$AA$206,"&gt;-1E+99"),""))</f>
        <v/>
      </c>
      <c r="AJ167" s="153">
        <f>IF(OR(NOT(ISNUMBER($AI167)),NOT(ISNUMBER($AD167))),"",$AD167*$AI167)</f>
        <v/>
      </c>
      <c r="AK167" s="153">
        <f>IF(OR(NOT(ISNUMBER($AI167)),NOT(ISNUMBER($AC167))),"",$AC167*$AI167)</f>
        <v/>
      </c>
      <c r="AL167" s="153">
        <f>IF(OR(NOT(ISNUMBER($AI167)),NOT(ISNUMBER($AE167))),"",$AI167/$AE167)</f>
        <v/>
      </c>
      <c r="AM167" s="154">
        <f>IF(OR(NOT(ISNUMBER($V167)),NOT(ISNUMBER($W167)),NOT(ISNUMBER($AL167))),"",($V167-$W167)/(6*$AL167))</f>
        <v/>
      </c>
      <c r="AN167" s="154">
        <f>IF(OR(NOT(ISNUMBER($V167)),NOT(ISNUMBER($W167)),NOT(ISNUMBER($AF167)),NOT(ISNUMBER($AL167))),"",MIN(($V167-$AF167)/(3*$AL167),($AF167-$W167)/(3*$AL167)))</f>
        <v/>
      </c>
      <c r="AO167" s="64">
        <f>IF($Z167="","",IF(OR(NOT(ISNUMBER($AG167)),NOT(ISNUMBER($AH167))),"限界未設定",IF(OR($Z167&gt;$AG167,$Z167&lt;$AH167),"管理外","管理内")))</f>
        <v/>
      </c>
      <c r="AP167" s="64">
        <f>IF($AA167="","",IF(OR(NOT(ISNUMBER($AJ167)),NOT(ISNUMBER($AK167))),"限界未設定",IF(OR($AA167&gt;$AJ167,$AA167&lt;$AK167),"管理外","管理内")))</f>
        <v/>
      </c>
      <c r="AQ167" s="64">
        <f>IF($Z167="","",IF(OR($AO167="限界未設定",$AP167="限界未設定"),"限界未設定",IF(OR($AO167="管理外",$AP167="管理外"),"調査必要",IF(AND(ISNUMBER($AN167),$AN167&lt;1.33),"能力不足","管理内"))))</f>
        <v/>
      </c>
      <c r="AR167" s="24" t="n"/>
      <c r="AS167" s="24" t="n"/>
      <c r="AT167" s="24" t="n"/>
      <c r="AU167" s="24" t="n"/>
      <c r="AV167" s="24" t="n"/>
      <c r="AW167" s="49">
        <f>IF(AND($F167='SPCダッシュボード'!$C$4,$G167='SPCダッシュボード'!$C$5),COUNTIFS($F$7:$F167,'SPCダッシュボード'!$C$4,$G$7:$G167,'SPCダッシュボード'!$C$5),"")</f>
        <v/>
      </c>
    </row>
    <row r="168">
      <c r="A168" s="64">
        <f>IF(B168="","",ROW()-6)</f>
        <v/>
      </c>
      <c r="B168" s="150" t="n"/>
      <c r="C168" s="66" t="n"/>
      <c r="D168" s="66" t="n"/>
      <c r="E168" s="66" t="n"/>
      <c r="F168" s="66" t="n"/>
      <c r="G168" s="66" t="n"/>
      <c r="H168" s="66" t="n"/>
      <c r="I168" s="66" t="n"/>
      <c r="J168" s="66" t="n"/>
      <c r="K168" s="66" t="n"/>
      <c r="L168" s="151" t="n"/>
      <c r="M168" s="151" t="n"/>
      <c r="N168" s="151" t="n"/>
      <c r="O168" s="151" t="n"/>
      <c r="P168" s="151" t="n"/>
      <c r="Q168" s="151" t="n"/>
      <c r="R168" s="151" t="n"/>
      <c r="S168" s="151" t="n"/>
      <c r="T168" s="151" t="n"/>
      <c r="U168" s="151" t="n"/>
      <c r="V168" s="152" t="n"/>
      <c r="W168" s="152" t="n"/>
      <c r="X168" s="152" t="n"/>
      <c r="Y168" s="153">
        <f>IF(COUNT(L168:U168)&gt;=2,COUNT(L168:U168),"")</f>
        <v/>
      </c>
      <c r="Z168" s="153">
        <f>IF($Y168="","",AVERAGE(L168:U168))</f>
        <v/>
      </c>
      <c r="AA168" s="153">
        <f>IF($Y168="","",MAX(L168:U168)-MIN(L168:U168))</f>
        <v/>
      </c>
      <c r="AB168" s="153">
        <f>IFERROR(VLOOKUP($Y168,'設定'!$D$4:$H$13,2,FALSE),"")</f>
        <v/>
      </c>
      <c r="AC168" s="153">
        <f>IFERROR(VLOOKUP($Y168,'設定'!$D$4:$H$13,3,FALSE),"")</f>
        <v/>
      </c>
      <c r="AD168" s="153">
        <f>IFERROR(VLOOKUP($Y168,'設定'!$D$4:$H$13,4,FALSE),"")</f>
        <v/>
      </c>
      <c r="AE168" s="153">
        <f>IFERROR(VLOOKUP($Y168,'設定'!$D$4:$H$13,5,FALSE),"")</f>
        <v/>
      </c>
      <c r="AF168" s="153">
        <f>IF($Z168="","",IFERROR(SUMIFS($Z$7:$Z$206,$F$7:$F$206,$F168,$G$7:$G$206,$G168,$K$7:$K$206,"Y")/COUNTIFS($F$7:$F$206,$F168,$G$7:$G$206,$G168,$K$7:$K$206,"Y",$Z$7:$Z$206,"&gt;-1E+99"),""))</f>
        <v/>
      </c>
      <c r="AG168" s="153">
        <f>IF(OR(NOT(ISNUMBER($AF168)),NOT(ISNUMBER($AB168)),NOT(ISNUMBER($AI168))),"",$AF168+$AB168*$AI168)</f>
        <v/>
      </c>
      <c r="AH168" s="153">
        <f>IF(OR(NOT(ISNUMBER($AF168)),NOT(ISNUMBER($AB168)),NOT(ISNUMBER($AI168))),"",$AF168-$AB168*$AI168)</f>
        <v/>
      </c>
      <c r="AI168" s="153">
        <f>IF($AA168="","",IFERROR(SUMIFS($AA$7:$AA$206,$F$7:$F$206,$F168,$G$7:$G$206,$G168,$K$7:$K$206,"Y")/COUNTIFS($F$7:$F$206,$F168,$G$7:$G$206,$G168,$K$7:$K$206,"Y",$AA$7:$AA$206,"&gt;-1E+99"),""))</f>
        <v/>
      </c>
      <c r="AJ168" s="153">
        <f>IF(OR(NOT(ISNUMBER($AI168)),NOT(ISNUMBER($AD168))),"",$AD168*$AI168)</f>
        <v/>
      </c>
      <c r="AK168" s="153">
        <f>IF(OR(NOT(ISNUMBER($AI168)),NOT(ISNUMBER($AC168))),"",$AC168*$AI168)</f>
        <v/>
      </c>
      <c r="AL168" s="153">
        <f>IF(OR(NOT(ISNUMBER($AI168)),NOT(ISNUMBER($AE168))),"",$AI168/$AE168)</f>
        <v/>
      </c>
      <c r="AM168" s="154">
        <f>IF(OR(NOT(ISNUMBER($V168)),NOT(ISNUMBER($W168)),NOT(ISNUMBER($AL168))),"",($V168-$W168)/(6*$AL168))</f>
        <v/>
      </c>
      <c r="AN168" s="154">
        <f>IF(OR(NOT(ISNUMBER($V168)),NOT(ISNUMBER($W168)),NOT(ISNUMBER($AF168)),NOT(ISNUMBER($AL168))),"",MIN(($V168-$AF168)/(3*$AL168),($AF168-$W168)/(3*$AL168)))</f>
        <v/>
      </c>
      <c r="AO168" s="64">
        <f>IF($Z168="","",IF(OR(NOT(ISNUMBER($AG168)),NOT(ISNUMBER($AH168))),"限界未設定",IF(OR($Z168&gt;$AG168,$Z168&lt;$AH168),"管理外","管理内")))</f>
        <v/>
      </c>
      <c r="AP168" s="64">
        <f>IF($AA168="","",IF(OR(NOT(ISNUMBER($AJ168)),NOT(ISNUMBER($AK168))),"限界未設定",IF(OR($AA168&gt;$AJ168,$AA168&lt;$AK168),"管理外","管理内")))</f>
        <v/>
      </c>
      <c r="AQ168" s="64">
        <f>IF($Z168="","",IF(OR($AO168="限界未設定",$AP168="限界未設定"),"限界未設定",IF(OR($AO168="管理外",$AP168="管理外"),"調査必要",IF(AND(ISNUMBER($AN168),$AN168&lt;1.33),"能力不足","管理内"))))</f>
        <v/>
      </c>
      <c r="AR168" s="24" t="n"/>
      <c r="AS168" s="24" t="n"/>
      <c r="AT168" s="24" t="n"/>
      <c r="AU168" s="24" t="n"/>
      <c r="AV168" s="24" t="n"/>
      <c r="AW168" s="49">
        <f>IF(AND($F168='SPCダッシュボード'!$C$4,$G168='SPCダッシュボード'!$C$5),COUNTIFS($F$7:$F168,'SPCダッシュボード'!$C$4,$G$7:$G168,'SPCダッシュボード'!$C$5),"")</f>
        <v/>
      </c>
    </row>
    <row r="169">
      <c r="A169" s="64">
        <f>IF(B169="","",ROW()-6)</f>
        <v/>
      </c>
      <c r="B169" s="150" t="n"/>
      <c r="C169" s="66" t="n"/>
      <c r="D169" s="66" t="n"/>
      <c r="E169" s="66" t="n"/>
      <c r="F169" s="66" t="n"/>
      <c r="G169" s="66" t="n"/>
      <c r="H169" s="66" t="n"/>
      <c r="I169" s="66" t="n"/>
      <c r="J169" s="66" t="n"/>
      <c r="K169" s="66" t="n"/>
      <c r="L169" s="151" t="n"/>
      <c r="M169" s="151" t="n"/>
      <c r="N169" s="151" t="n"/>
      <c r="O169" s="151" t="n"/>
      <c r="P169" s="151" t="n"/>
      <c r="Q169" s="151" t="n"/>
      <c r="R169" s="151" t="n"/>
      <c r="S169" s="151" t="n"/>
      <c r="T169" s="151" t="n"/>
      <c r="U169" s="151" t="n"/>
      <c r="V169" s="152" t="n"/>
      <c r="W169" s="152" t="n"/>
      <c r="X169" s="152" t="n"/>
      <c r="Y169" s="153">
        <f>IF(COUNT(L169:U169)&gt;=2,COUNT(L169:U169),"")</f>
        <v/>
      </c>
      <c r="Z169" s="153">
        <f>IF($Y169="","",AVERAGE(L169:U169))</f>
        <v/>
      </c>
      <c r="AA169" s="153">
        <f>IF($Y169="","",MAX(L169:U169)-MIN(L169:U169))</f>
        <v/>
      </c>
      <c r="AB169" s="153">
        <f>IFERROR(VLOOKUP($Y169,'設定'!$D$4:$H$13,2,FALSE),"")</f>
        <v/>
      </c>
      <c r="AC169" s="153">
        <f>IFERROR(VLOOKUP($Y169,'設定'!$D$4:$H$13,3,FALSE),"")</f>
        <v/>
      </c>
      <c r="AD169" s="153">
        <f>IFERROR(VLOOKUP($Y169,'設定'!$D$4:$H$13,4,FALSE),"")</f>
        <v/>
      </c>
      <c r="AE169" s="153">
        <f>IFERROR(VLOOKUP($Y169,'設定'!$D$4:$H$13,5,FALSE),"")</f>
        <v/>
      </c>
      <c r="AF169" s="153">
        <f>IF($Z169="","",IFERROR(SUMIFS($Z$7:$Z$206,$F$7:$F$206,$F169,$G$7:$G$206,$G169,$K$7:$K$206,"Y")/COUNTIFS($F$7:$F$206,$F169,$G$7:$G$206,$G169,$K$7:$K$206,"Y",$Z$7:$Z$206,"&gt;-1E+99"),""))</f>
        <v/>
      </c>
      <c r="AG169" s="153">
        <f>IF(OR(NOT(ISNUMBER($AF169)),NOT(ISNUMBER($AB169)),NOT(ISNUMBER($AI169))),"",$AF169+$AB169*$AI169)</f>
        <v/>
      </c>
      <c r="AH169" s="153">
        <f>IF(OR(NOT(ISNUMBER($AF169)),NOT(ISNUMBER($AB169)),NOT(ISNUMBER($AI169))),"",$AF169-$AB169*$AI169)</f>
        <v/>
      </c>
      <c r="AI169" s="153">
        <f>IF($AA169="","",IFERROR(SUMIFS($AA$7:$AA$206,$F$7:$F$206,$F169,$G$7:$G$206,$G169,$K$7:$K$206,"Y")/COUNTIFS($F$7:$F$206,$F169,$G$7:$G$206,$G169,$K$7:$K$206,"Y",$AA$7:$AA$206,"&gt;-1E+99"),""))</f>
        <v/>
      </c>
      <c r="AJ169" s="153">
        <f>IF(OR(NOT(ISNUMBER($AI169)),NOT(ISNUMBER($AD169))),"",$AD169*$AI169)</f>
        <v/>
      </c>
      <c r="AK169" s="153">
        <f>IF(OR(NOT(ISNUMBER($AI169)),NOT(ISNUMBER($AC169))),"",$AC169*$AI169)</f>
        <v/>
      </c>
      <c r="AL169" s="153">
        <f>IF(OR(NOT(ISNUMBER($AI169)),NOT(ISNUMBER($AE169))),"",$AI169/$AE169)</f>
        <v/>
      </c>
      <c r="AM169" s="154">
        <f>IF(OR(NOT(ISNUMBER($V169)),NOT(ISNUMBER($W169)),NOT(ISNUMBER($AL169))),"",($V169-$W169)/(6*$AL169))</f>
        <v/>
      </c>
      <c r="AN169" s="154">
        <f>IF(OR(NOT(ISNUMBER($V169)),NOT(ISNUMBER($W169)),NOT(ISNUMBER($AF169)),NOT(ISNUMBER($AL169))),"",MIN(($V169-$AF169)/(3*$AL169),($AF169-$W169)/(3*$AL169)))</f>
        <v/>
      </c>
      <c r="AO169" s="64">
        <f>IF($Z169="","",IF(OR(NOT(ISNUMBER($AG169)),NOT(ISNUMBER($AH169))),"限界未設定",IF(OR($Z169&gt;$AG169,$Z169&lt;$AH169),"管理外","管理内")))</f>
        <v/>
      </c>
      <c r="AP169" s="64">
        <f>IF($AA169="","",IF(OR(NOT(ISNUMBER($AJ169)),NOT(ISNUMBER($AK169))),"限界未設定",IF(OR($AA169&gt;$AJ169,$AA169&lt;$AK169),"管理外","管理内")))</f>
        <v/>
      </c>
      <c r="AQ169" s="64">
        <f>IF($Z169="","",IF(OR($AO169="限界未設定",$AP169="限界未設定"),"限界未設定",IF(OR($AO169="管理外",$AP169="管理外"),"調査必要",IF(AND(ISNUMBER($AN169),$AN169&lt;1.33),"能力不足","管理内"))))</f>
        <v/>
      </c>
      <c r="AR169" s="24" t="n"/>
      <c r="AS169" s="24" t="n"/>
      <c r="AT169" s="24" t="n"/>
      <c r="AU169" s="24" t="n"/>
      <c r="AV169" s="24" t="n"/>
      <c r="AW169" s="49">
        <f>IF(AND($F169='SPCダッシュボード'!$C$4,$G169='SPCダッシュボード'!$C$5),COUNTIFS($F$7:$F169,'SPCダッシュボード'!$C$4,$G$7:$G169,'SPCダッシュボード'!$C$5),"")</f>
        <v/>
      </c>
    </row>
    <row r="170">
      <c r="A170" s="64">
        <f>IF(B170="","",ROW()-6)</f>
        <v/>
      </c>
      <c r="B170" s="150" t="n"/>
      <c r="C170" s="66" t="n"/>
      <c r="D170" s="66" t="n"/>
      <c r="E170" s="66" t="n"/>
      <c r="F170" s="66" t="n"/>
      <c r="G170" s="66" t="n"/>
      <c r="H170" s="66" t="n"/>
      <c r="I170" s="66" t="n"/>
      <c r="J170" s="66" t="n"/>
      <c r="K170" s="66" t="n"/>
      <c r="L170" s="151" t="n"/>
      <c r="M170" s="151" t="n"/>
      <c r="N170" s="151" t="n"/>
      <c r="O170" s="151" t="n"/>
      <c r="P170" s="151" t="n"/>
      <c r="Q170" s="151" t="n"/>
      <c r="R170" s="151" t="n"/>
      <c r="S170" s="151" t="n"/>
      <c r="T170" s="151" t="n"/>
      <c r="U170" s="151" t="n"/>
      <c r="V170" s="152" t="n"/>
      <c r="W170" s="152" t="n"/>
      <c r="X170" s="152" t="n"/>
      <c r="Y170" s="153">
        <f>IF(COUNT(L170:U170)&gt;=2,COUNT(L170:U170),"")</f>
        <v/>
      </c>
      <c r="Z170" s="153">
        <f>IF($Y170="","",AVERAGE(L170:U170))</f>
        <v/>
      </c>
      <c r="AA170" s="153">
        <f>IF($Y170="","",MAX(L170:U170)-MIN(L170:U170))</f>
        <v/>
      </c>
      <c r="AB170" s="153">
        <f>IFERROR(VLOOKUP($Y170,'設定'!$D$4:$H$13,2,FALSE),"")</f>
        <v/>
      </c>
      <c r="AC170" s="153">
        <f>IFERROR(VLOOKUP($Y170,'設定'!$D$4:$H$13,3,FALSE),"")</f>
        <v/>
      </c>
      <c r="AD170" s="153">
        <f>IFERROR(VLOOKUP($Y170,'設定'!$D$4:$H$13,4,FALSE),"")</f>
        <v/>
      </c>
      <c r="AE170" s="153">
        <f>IFERROR(VLOOKUP($Y170,'設定'!$D$4:$H$13,5,FALSE),"")</f>
        <v/>
      </c>
      <c r="AF170" s="153">
        <f>IF($Z170="","",IFERROR(SUMIFS($Z$7:$Z$206,$F$7:$F$206,$F170,$G$7:$G$206,$G170,$K$7:$K$206,"Y")/COUNTIFS($F$7:$F$206,$F170,$G$7:$G$206,$G170,$K$7:$K$206,"Y",$Z$7:$Z$206,"&gt;-1E+99"),""))</f>
        <v/>
      </c>
      <c r="AG170" s="153">
        <f>IF(OR(NOT(ISNUMBER($AF170)),NOT(ISNUMBER($AB170)),NOT(ISNUMBER($AI170))),"",$AF170+$AB170*$AI170)</f>
        <v/>
      </c>
      <c r="AH170" s="153">
        <f>IF(OR(NOT(ISNUMBER($AF170)),NOT(ISNUMBER($AB170)),NOT(ISNUMBER($AI170))),"",$AF170-$AB170*$AI170)</f>
        <v/>
      </c>
      <c r="AI170" s="153">
        <f>IF($AA170="","",IFERROR(SUMIFS($AA$7:$AA$206,$F$7:$F$206,$F170,$G$7:$G$206,$G170,$K$7:$K$206,"Y")/COUNTIFS($F$7:$F$206,$F170,$G$7:$G$206,$G170,$K$7:$K$206,"Y",$AA$7:$AA$206,"&gt;-1E+99"),""))</f>
        <v/>
      </c>
      <c r="AJ170" s="153">
        <f>IF(OR(NOT(ISNUMBER($AI170)),NOT(ISNUMBER($AD170))),"",$AD170*$AI170)</f>
        <v/>
      </c>
      <c r="AK170" s="153">
        <f>IF(OR(NOT(ISNUMBER($AI170)),NOT(ISNUMBER($AC170))),"",$AC170*$AI170)</f>
        <v/>
      </c>
      <c r="AL170" s="153">
        <f>IF(OR(NOT(ISNUMBER($AI170)),NOT(ISNUMBER($AE170))),"",$AI170/$AE170)</f>
        <v/>
      </c>
      <c r="AM170" s="154">
        <f>IF(OR(NOT(ISNUMBER($V170)),NOT(ISNUMBER($W170)),NOT(ISNUMBER($AL170))),"",($V170-$W170)/(6*$AL170))</f>
        <v/>
      </c>
      <c r="AN170" s="154">
        <f>IF(OR(NOT(ISNUMBER($V170)),NOT(ISNUMBER($W170)),NOT(ISNUMBER($AF170)),NOT(ISNUMBER($AL170))),"",MIN(($V170-$AF170)/(3*$AL170),($AF170-$W170)/(3*$AL170)))</f>
        <v/>
      </c>
      <c r="AO170" s="64">
        <f>IF($Z170="","",IF(OR(NOT(ISNUMBER($AG170)),NOT(ISNUMBER($AH170))),"限界未設定",IF(OR($Z170&gt;$AG170,$Z170&lt;$AH170),"管理外","管理内")))</f>
        <v/>
      </c>
      <c r="AP170" s="64">
        <f>IF($AA170="","",IF(OR(NOT(ISNUMBER($AJ170)),NOT(ISNUMBER($AK170))),"限界未設定",IF(OR($AA170&gt;$AJ170,$AA170&lt;$AK170),"管理外","管理内")))</f>
        <v/>
      </c>
      <c r="AQ170" s="64">
        <f>IF($Z170="","",IF(OR($AO170="限界未設定",$AP170="限界未設定"),"限界未設定",IF(OR($AO170="管理外",$AP170="管理外"),"調査必要",IF(AND(ISNUMBER($AN170),$AN170&lt;1.33),"能力不足","管理内"))))</f>
        <v/>
      </c>
      <c r="AR170" s="24" t="n"/>
      <c r="AS170" s="24" t="n"/>
      <c r="AT170" s="24" t="n"/>
      <c r="AU170" s="24" t="n"/>
      <c r="AV170" s="24" t="n"/>
      <c r="AW170" s="49">
        <f>IF(AND($F170='SPCダッシュボード'!$C$4,$G170='SPCダッシュボード'!$C$5),COUNTIFS($F$7:$F170,'SPCダッシュボード'!$C$4,$G$7:$G170,'SPCダッシュボード'!$C$5),"")</f>
        <v/>
      </c>
    </row>
    <row r="171">
      <c r="A171" s="64">
        <f>IF(B171="","",ROW()-6)</f>
        <v/>
      </c>
      <c r="B171" s="150" t="n"/>
      <c r="C171" s="66" t="n"/>
      <c r="D171" s="66" t="n"/>
      <c r="E171" s="66" t="n"/>
      <c r="F171" s="66" t="n"/>
      <c r="G171" s="66" t="n"/>
      <c r="H171" s="66" t="n"/>
      <c r="I171" s="66" t="n"/>
      <c r="J171" s="66" t="n"/>
      <c r="K171" s="66" t="n"/>
      <c r="L171" s="151" t="n"/>
      <c r="M171" s="151" t="n"/>
      <c r="N171" s="151" t="n"/>
      <c r="O171" s="151" t="n"/>
      <c r="P171" s="151" t="n"/>
      <c r="Q171" s="151" t="n"/>
      <c r="R171" s="151" t="n"/>
      <c r="S171" s="151" t="n"/>
      <c r="T171" s="151" t="n"/>
      <c r="U171" s="151" t="n"/>
      <c r="V171" s="152" t="n"/>
      <c r="W171" s="152" t="n"/>
      <c r="X171" s="152" t="n"/>
      <c r="Y171" s="153">
        <f>IF(COUNT(L171:U171)&gt;=2,COUNT(L171:U171),"")</f>
        <v/>
      </c>
      <c r="Z171" s="153">
        <f>IF($Y171="","",AVERAGE(L171:U171))</f>
        <v/>
      </c>
      <c r="AA171" s="153">
        <f>IF($Y171="","",MAX(L171:U171)-MIN(L171:U171))</f>
        <v/>
      </c>
      <c r="AB171" s="153">
        <f>IFERROR(VLOOKUP($Y171,'設定'!$D$4:$H$13,2,FALSE),"")</f>
        <v/>
      </c>
      <c r="AC171" s="153">
        <f>IFERROR(VLOOKUP($Y171,'設定'!$D$4:$H$13,3,FALSE),"")</f>
        <v/>
      </c>
      <c r="AD171" s="153">
        <f>IFERROR(VLOOKUP($Y171,'設定'!$D$4:$H$13,4,FALSE),"")</f>
        <v/>
      </c>
      <c r="AE171" s="153">
        <f>IFERROR(VLOOKUP($Y171,'設定'!$D$4:$H$13,5,FALSE),"")</f>
        <v/>
      </c>
      <c r="AF171" s="153">
        <f>IF($Z171="","",IFERROR(SUMIFS($Z$7:$Z$206,$F$7:$F$206,$F171,$G$7:$G$206,$G171,$K$7:$K$206,"Y")/COUNTIFS($F$7:$F$206,$F171,$G$7:$G$206,$G171,$K$7:$K$206,"Y",$Z$7:$Z$206,"&gt;-1E+99"),""))</f>
        <v/>
      </c>
      <c r="AG171" s="153">
        <f>IF(OR(NOT(ISNUMBER($AF171)),NOT(ISNUMBER($AB171)),NOT(ISNUMBER($AI171))),"",$AF171+$AB171*$AI171)</f>
        <v/>
      </c>
      <c r="AH171" s="153">
        <f>IF(OR(NOT(ISNUMBER($AF171)),NOT(ISNUMBER($AB171)),NOT(ISNUMBER($AI171))),"",$AF171-$AB171*$AI171)</f>
        <v/>
      </c>
      <c r="AI171" s="153">
        <f>IF($AA171="","",IFERROR(SUMIFS($AA$7:$AA$206,$F$7:$F$206,$F171,$G$7:$G$206,$G171,$K$7:$K$206,"Y")/COUNTIFS($F$7:$F$206,$F171,$G$7:$G$206,$G171,$K$7:$K$206,"Y",$AA$7:$AA$206,"&gt;-1E+99"),""))</f>
        <v/>
      </c>
      <c r="AJ171" s="153">
        <f>IF(OR(NOT(ISNUMBER($AI171)),NOT(ISNUMBER($AD171))),"",$AD171*$AI171)</f>
        <v/>
      </c>
      <c r="AK171" s="153">
        <f>IF(OR(NOT(ISNUMBER($AI171)),NOT(ISNUMBER($AC171))),"",$AC171*$AI171)</f>
        <v/>
      </c>
      <c r="AL171" s="153">
        <f>IF(OR(NOT(ISNUMBER($AI171)),NOT(ISNUMBER($AE171))),"",$AI171/$AE171)</f>
        <v/>
      </c>
      <c r="AM171" s="154">
        <f>IF(OR(NOT(ISNUMBER($V171)),NOT(ISNUMBER($W171)),NOT(ISNUMBER($AL171))),"",($V171-$W171)/(6*$AL171))</f>
        <v/>
      </c>
      <c r="AN171" s="154">
        <f>IF(OR(NOT(ISNUMBER($V171)),NOT(ISNUMBER($W171)),NOT(ISNUMBER($AF171)),NOT(ISNUMBER($AL171))),"",MIN(($V171-$AF171)/(3*$AL171),($AF171-$W171)/(3*$AL171)))</f>
        <v/>
      </c>
      <c r="AO171" s="64">
        <f>IF($Z171="","",IF(OR(NOT(ISNUMBER($AG171)),NOT(ISNUMBER($AH171))),"限界未設定",IF(OR($Z171&gt;$AG171,$Z171&lt;$AH171),"管理外","管理内")))</f>
        <v/>
      </c>
      <c r="AP171" s="64">
        <f>IF($AA171="","",IF(OR(NOT(ISNUMBER($AJ171)),NOT(ISNUMBER($AK171))),"限界未設定",IF(OR($AA171&gt;$AJ171,$AA171&lt;$AK171),"管理外","管理内")))</f>
        <v/>
      </c>
      <c r="AQ171" s="64">
        <f>IF($Z171="","",IF(OR($AO171="限界未設定",$AP171="限界未設定"),"限界未設定",IF(OR($AO171="管理外",$AP171="管理外"),"調査必要",IF(AND(ISNUMBER($AN171),$AN171&lt;1.33),"能力不足","管理内"))))</f>
        <v/>
      </c>
      <c r="AR171" s="24" t="n"/>
      <c r="AS171" s="24" t="n"/>
      <c r="AT171" s="24" t="n"/>
      <c r="AU171" s="24" t="n"/>
      <c r="AV171" s="24" t="n"/>
      <c r="AW171" s="49">
        <f>IF(AND($F171='SPCダッシュボード'!$C$4,$G171='SPCダッシュボード'!$C$5),COUNTIFS($F$7:$F171,'SPCダッシュボード'!$C$4,$G$7:$G171,'SPCダッシュボード'!$C$5),"")</f>
        <v/>
      </c>
    </row>
    <row r="172">
      <c r="A172" s="64">
        <f>IF(B172="","",ROW()-6)</f>
        <v/>
      </c>
      <c r="B172" s="150" t="n"/>
      <c r="C172" s="66" t="n"/>
      <c r="D172" s="66" t="n"/>
      <c r="E172" s="66" t="n"/>
      <c r="F172" s="66" t="n"/>
      <c r="G172" s="66" t="n"/>
      <c r="H172" s="66" t="n"/>
      <c r="I172" s="66" t="n"/>
      <c r="J172" s="66" t="n"/>
      <c r="K172" s="66" t="n"/>
      <c r="L172" s="151" t="n"/>
      <c r="M172" s="151" t="n"/>
      <c r="N172" s="151" t="n"/>
      <c r="O172" s="151" t="n"/>
      <c r="P172" s="151" t="n"/>
      <c r="Q172" s="151" t="n"/>
      <c r="R172" s="151" t="n"/>
      <c r="S172" s="151" t="n"/>
      <c r="T172" s="151" t="n"/>
      <c r="U172" s="151" t="n"/>
      <c r="V172" s="152" t="n"/>
      <c r="W172" s="152" t="n"/>
      <c r="X172" s="152" t="n"/>
      <c r="Y172" s="153">
        <f>IF(COUNT(L172:U172)&gt;=2,COUNT(L172:U172),"")</f>
        <v/>
      </c>
      <c r="Z172" s="153">
        <f>IF($Y172="","",AVERAGE(L172:U172))</f>
        <v/>
      </c>
      <c r="AA172" s="153">
        <f>IF($Y172="","",MAX(L172:U172)-MIN(L172:U172))</f>
        <v/>
      </c>
      <c r="AB172" s="153">
        <f>IFERROR(VLOOKUP($Y172,'設定'!$D$4:$H$13,2,FALSE),"")</f>
        <v/>
      </c>
      <c r="AC172" s="153">
        <f>IFERROR(VLOOKUP($Y172,'設定'!$D$4:$H$13,3,FALSE),"")</f>
        <v/>
      </c>
      <c r="AD172" s="153">
        <f>IFERROR(VLOOKUP($Y172,'設定'!$D$4:$H$13,4,FALSE),"")</f>
        <v/>
      </c>
      <c r="AE172" s="153">
        <f>IFERROR(VLOOKUP($Y172,'設定'!$D$4:$H$13,5,FALSE),"")</f>
        <v/>
      </c>
      <c r="AF172" s="153">
        <f>IF($Z172="","",IFERROR(SUMIFS($Z$7:$Z$206,$F$7:$F$206,$F172,$G$7:$G$206,$G172,$K$7:$K$206,"Y")/COUNTIFS($F$7:$F$206,$F172,$G$7:$G$206,$G172,$K$7:$K$206,"Y",$Z$7:$Z$206,"&gt;-1E+99"),""))</f>
        <v/>
      </c>
      <c r="AG172" s="153">
        <f>IF(OR(NOT(ISNUMBER($AF172)),NOT(ISNUMBER($AB172)),NOT(ISNUMBER($AI172))),"",$AF172+$AB172*$AI172)</f>
        <v/>
      </c>
      <c r="AH172" s="153">
        <f>IF(OR(NOT(ISNUMBER($AF172)),NOT(ISNUMBER($AB172)),NOT(ISNUMBER($AI172))),"",$AF172-$AB172*$AI172)</f>
        <v/>
      </c>
      <c r="AI172" s="153">
        <f>IF($AA172="","",IFERROR(SUMIFS($AA$7:$AA$206,$F$7:$F$206,$F172,$G$7:$G$206,$G172,$K$7:$K$206,"Y")/COUNTIFS($F$7:$F$206,$F172,$G$7:$G$206,$G172,$K$7:$K$206,"Y",$AA$7:$AA$206,"&gt;-1E+99"),""))</f>
        <v/>
      </c>
      <c r="AJ172" s="153">
        <f>IF(OR(NOT(ISNUMBER($AI172)),NOT(ISNUMBER($AD172))),"",$AD172*$AI172)</f>
        <v/>
      </c>
      <c r="AK172" s="153">
        <f>IF(OR(NOT(ISNUMBER($AI172)),NOT(ISNUMBER($AC172))),"",$AC172*$AI172)</f>
        <v/>
      </c>
      <c r="AL172" s="153">
        <f>IF(OR(NOT(ISNUMBER($AI172)),NOT(ISNUMBER($AE172))),"",$AI172/$AE172)</f>
        <v/>
      </c>
      <c r="AM172" s="154">
        <f>IF(OR(NOT(ISNUMBER($V172)),NOT(ISNUMBER($W172)),NOT(ISNUMBER($AL172))),"",($V172-$W172)/(6*$AL172))</f>
        <v/>
      </c>
      <c r="AN172" s="154">
        <f>IF(OR(NOT(ISNUMBER($V172)),NOT(ISNUMBER($W172)),NOT(ISNUMBER($AF172)),NOT(ISNUMBER($AL172))),"",MIN(($V172-$AF172)/(3*$AL172),($AF172-$W172)/(3*$AL172)))</f>
        <v/>
      </c>
      <c r="AO172" s="64">
        <f>IF($Z172="","",IF(OR(NOT(ISNUMBER($AG172)),NOT(ISNUMBER($AH172))),"限界未設定",IF(OR($Z172&gt;$AG172,$Z172&lt;$AH172),"管理外","管理内")))</f>
        <v/>
      </c>
      <c r="AP172" s="64">
        <f>IF($AA172="","",IF(OR(NOT(ISNUMBER($AJ172)),NOT(ISNUMBER($AK172))),"限界未設定",IF(OR($AA172&gt;$AJ172,$AA172&lt;$AK172),"管理外","管理内")))</f>
        <v/>
      </c>
      <c r="AQ172" s="64">
        <f>IF($Z172="","",IF(OR($AO172="限界未設定",$AP172="限界未設定"),"限界未設定",IF(OR($AO172="管理外",$AP172="管理外"),"調査必要",IF(AND(ISNUMBER($AN172),$AN172&lt;1.33),"能力不足","管理内"))))</f>
        <v/>
      </c>
      <c r="AR172" s="24" t="n"/>
      <c r="AS172" s="24" t="n"/>
      <c r="AT172" s="24" t="n"/>
      <c r="AU172" s="24" t="n"/>
      <c r="AV172" s="24" t="n"/>
      <c r="AW172" s="49">
        <f>IF(AND($F172='SPCダッシュボード'!$C$4,$G172='SPCダッシュボード'!$C$5),COUNTIFS($F$7:$F172,'SPCダッシュボード'!$C$4,$G$7:$G172,'SPCダッシュボード'!$C$5),"")</f>
        <v/>
      </c>
    </row>
    <row r="173">
      <c r="A173" s="64">
        <f>IF(B173="","",ROW()-6)</f>
        <v/>
      </c>
      <c r="B173" s="150" t="n"/>
      <c r="C173" s="66" t="n"/>
      <c r="D173" s="66" t="n"/>
      <c r="E173" s="66" t="n"/>
      <c r="F173" s="66" t="n"/>
      <c r="G173" s="66" t="n"/>
      <c r="H173" s="66" t="n"/>
      <c r="I173" s="66" t="n"/>
      <c r="J173" s="66" t="n"/>
      <c r="K173" s="66" t="n"/>
      <c r="L173" s="151" t="n"/>
      <c r="M173" s="151" t="n"/>
      <c r="N173" s="151" t="n"/>
      <c r="O173" s="151" t="n"/>
      <c r="P173" s="151" t="n"/>
      <c r="Q173" s="151" t="n"/>
      <c r="R173" s="151" t="n"/>
      <c r="S173" s="151" t="n"/>
      <c r="T173" s="151" t="n"/>
      <c r="U173" s="151" t="n"/>
      <c r="V173" s="152" t="n"/>
      <c r="W173" s="152" t="n"/>
      <c r="X173" s="152" t="n"/>
      <c r="Y173" s="153">
        <f>IF(COUNT(L173:U173)&gt;=2,COUNT(L173:U173),"")</f>
        <v/>
      </c>
      <c r="Z173" s="153">
        <f>IF($Y173="","",AVERAGE(L173:U173))</f>
        <v/>
      </c>
      <c r="AA173" s="153">
        <f>IF($Y173="","",MAX(L173:U173)-MIN(L173:U173))</f>
        <v/>
      </c>
      <c r="AB173" s="153">
        <f>IFERROR(VLOOKUP($Y173,'設定'!$D$4:$H$13,2,FALSE),"")</f>
        <v/>
      </c>
      <c r="AC173" s="153">
        <f>IFERROR(VLOOKUP($Y173,'設定'!$D$4:$H$13,3,FALSE),"")</f>
        <v/>
      </c>
      <c r="AD173" s="153">
        <f>IFERROR(VLOOKUP($Y173,'設定'!$D$4:$H$13,4,FALSE),"")</f>
        <v/>
      </c>
      <c r="AE173" s="153">
        <f>IFERROR(VLOOKUP($Y173,'設定'!$D$4:$H$13,5,FALSE),"")</f>
        <v/>
      </c>
      <c r="AF173" s="153">
        <f>IF($Z173="","",IFERROR(SUMIFS($Z$7:$Z$206,$F$7:$F$206,$F173,$G$7:$G$206,$G173,$K$7:$K$206,"Y")/COUNTIFS($F$7:$F$206,$F173,$G$7:$G$206,$G173,$K$7:$K$206,"Y",$Z$7:$Z$206,"&gt;-1E+99"),""))</f>
        <v/>
      </c>
      <c r="AG173" s="153">
        <f>IF(OR(NOT(ISNUMBER($AF173)),NOT(ISNUMBER($AB173)),NOT(ISNUMBER($AI173))),"",$AF173+$AB173*$AI173)</f>
        <v/>
      </c>
      <c r="AH173" s="153">
        <f>IF(OR(NOT(ISNUMBER($AF173)),NOT(ISNUMBER($AB173)),NOT(ISNUMBER($AI173))),"",$AF173-$AB173*$AI173)</f>
        <v/>
      </c>
      <c r="AI173" s="153">
        <f>IF($AA173="","",IFERROR(SUMIFS($AA$7:$AA$206,$F$7:$F$206,$F173,$G$7:$G$206,$G173,$K$7:$K$206,"Y")/COUNTIFS($F$7:$F$206,$F173,$G$7:$G$206,$G173,$K$7:$K$206,"Y",$AA$7:$AA$206,"&gt;-1E+99"),""))</f>
        <v/>
      </c>
      <c r="AJ173" s="153">
        <f>IF(OR(NOT(ISNUMBER($AI173)),NOT(ISNUMBER($AD173))),"",$AD173*$AI173)</f>
        <v/>
      </c>
      <c r="AK173" s="153">
        <f>IF(OR(NOT(ISNUMBER($AI173)),NOT(ISNUMBER($AC173))),"",$AC173*$AI173)</f>
        <v/>
      </c>
      <c r="AL173" s="153">
        <f>IF(OR(NOT(ISNUMBER($AI173)),NOT(ISNUMBER($AE173))),"",$AI173/$AE173)</f>
        <v/>
      </c>
      <c r="AM173" s="154">
        <f>IF(OR(NOT(ISNUMBER($V173)),NOT(ISNUMBER($W173)),NOT(ISNUMBER($AL173))),"",($V173-$W173)/(6*$AL173))</f>
        <v/>
      </c>
      <c r="AN173" s="154">
        <f>IF(OR(NOT(ISNUMBER($V173)),NOT(ISNUMBER($W173)),NOT(ISNUMBER($AF173)),NOT(ISNUMBER($AL173))),"",MIN(($V173-$AF173)/(3*$AL173),($AF173-$W173)/(3*$AL173)))</f>
        <v/>
      </c>
      <c r="AO173" s="64">
        <f>IF($Z173="","",IF(OR(NOT(ISNUMBER($AG173)),NOT(ISNUMBER($AH173))),"限界未設定",IF(OR($Z173&gt;$AG173,$Z173&lt;$AH173),"管理外","管理内")))</f>
        <v/>
      </c>
      <c r="AP173" s="64">
        <f>IF($AA173="","",IF(OR(NOT(ISNUMBER($AJ173)),NOT(ISNUMBER($AK173))),"限界未設定",IF(OR($AA173&gt;$AJ173,$AA173&lt;$AK173),"管理外","管理内")))</f>
        <v/>
      </c>
      <c r="AQ173" s="64">
        <f>IF($Z173="","",IF(OR($AO173="限界未設定",$AP173="限界未設定"),"限界未設定",IF(OR($AO173="管理外",$AP173="管理外"),"調査必要",IF(AND(ISNUMBER($AN173),$AN173&lt;1.33),"能力不足","管理内"))))</f>
        <v/>
      </c>
      <c r="AR173" s="24" t="n"/>
      <c r="AS173" s="24" t="n"/>
      <c r="AT173" s="24" t="n"/>
      <c r="AU173" s="24" t="n"/>
      <c r="AV173" s="24" t="n"/>
      <c r="AW173" s="49">
        <f>IF(AND($F173='SPCダッシュボード'!$C$4,$G173='SPCダッシュボード'!$C$5),COUNTIFS($F$7:$F173,'SPCダッシュボード'!$C$4,$G$7:$G173,'SPCダッシュボード'!$C$5),"")</f>
        <v/>
      </c>
    </row>
    <row r="174">
      <c r="A174" s="64">
        <f>IF(B174="","",ROW()-6)</f>
        <v/>
      </c>
      <c r="B174" s="150" t="n"/>
      <c r="C174" s="66" t="n"/>
      <c r="D174" s="66" t="n"/>
      <c r="E174" s="66" t="n"/>
      <c r="F174" s="66" t="n"/>
      <c r="G174" s="66" t="n"/>
      <c r="H174" s="66" t="n"/>
      <c r="I174" s="66" t="n"/>
      <c r="J174" s="66" t="n"/>
      <c r="K174" s="66" t="n"/>
      <c r="L174" s="151" t="n"/>
      <c r="M174" s="151" t="n"/>
      <c r="N174" s="151" t="n"/>
      <c r="O174" s="151" t="n"/>
      <c r="P174" s="151" t="n"/>
      <c r="Q174" s="151" t="n"/>
      <c r="R174" s="151" t="n"/>
      <c r="S174" s="151" t="n"/>
      <c r="T174" s="151" t="n"/>
      <c r="U174" s="151" t="n"/>
      <c r="V174" s="152" t="n"/>
      <c r="W174" s="152" t="n"/>
      <c r="X174" s="152" t="n"/>
      <c r="Y174" s="153">
        <f>IF(COUNT(L174:U174)&gt;=2,COUNT(L174:U174),"")</f>
        <v/>
      </c>
      <c r="Z174" s="153">
        <f>IF($Y174="","",AVERAGE(L174:U174))</f>
        <v/>
      </c>
      <c r="AA174" s="153">
        <f>IF($Y174="","",MAX(L174:U174)-MIN(L174:U174))</f>
        <v/>
      </c>
      <c r="AB174" s="153">
        <f>IFERROR(VLOOKUP($Y174,'設定'!$D$4:$H$13,2,FALSE),"")</f>
        <v/>
      </c>
      <c r="AC174" s="153">
        <f>IFERROR(VLOOKUP($Y174,'設定'!$D$4:$H$13,3,FALSE),"")</f>
        <v/>
      </c>
      <c r="AD174" s="153">
        <f>IFERROR(VLOOKUP($Y174,'設定'!$D$4:$H$13,4,FALSE),"")</f>
        <v/>
      </c>
      <c r="AE174" s="153">
        <f>IFERROR(VLOOKUP($Y174,'設定'!$D$4:$H$13,5,FALSE),"")</f>
        <v/>
      </c>
      <c r="AF174" s="153">
        <f>IF($Z174="","",IFERROR(SUMIFS($Z$7:$Z$206,$F$7:$F$206,$F174,$G$7:$G$206,$G174,$K$7:$K$206,"Y")/COUNTIFS($F$7:$F$206,$F174,$G$7:$G$206,$G174,$K$7:$K$206,"Y",$Z$7:$Z$206,"&gt;-1E+99"),""))</f>
        <v/>
      </c>
      <c r="AG174" s="153">
        <f>IF(OR(NOT(ISNUMBER($AF174)),NOT(ISNUMBER($AB174)),NOT(ISNUMBER($AI174))),"",$AF174+$AB174*$AI174)</f>
        <v/>
      </c>
      <c r="AH174" s="153">
        <f>IF(OR(NOT(ISNUMBER($AF174)),NOT(ISNUMBER($AB174)),NOT(ISNUMBER($AI174))),"",$AF174-$AB174*$AI174)</f>
        <v/>
      </c>
      <c r="AI174" s="153">
        <f>IF($AA174="","",IFERROR(SUMIFS($AA$7:$AA$206,$F$7:$F$206,$F174,$G$7:$G$206,$G174,$K$7:$K$206,"Y")/COUNTIFS($F$7:$F$206,$F174,$G$7:$G$206,$G174,$K$7:$K$206,"Y",$AA$7:$AA$206,"&gt;-1E+99"),""))</f>
        <v/>
      </c>
      <c r="AJ174" s="153">
        <f>IF(OR(NOT(ISNUMBER($AI174)),NOT(ISNUMBER($AD174))),"",$AD174*$AI174)</f>
        <v/>
      </c>
      <c r="AK174" s="153">
        <f>IF(OR(NOT(ISNUMBER($AI174)),NOT(ISNUMBER($AC174))),"",$AC174*$AI174)</f>
        <v/>
      </c>
      <c r="AL174" s="153">
        <f>IF(OR(NOT(ISNUMBER($AI174)),NOT(ISNUMBER($AE174))),"",$AI174/$AE174)</f>
        <v/>
      </c>
      <c r="AM174" s="154">
        <f>IF(OR(NOT(ISNUMBER($V174)),NOT(ISNUMBER($W174)),NOT(ISNUMBER($AL174))),"",($V174-$W174)/(6*$AL174))</f>
        <v/>
      </c>
      <c r="AN174" s="154">
        <f>IF(OR(NOT(ISNUMBER($V174)),NOT(ISNUMBER($W174)),NOT(ISNUMBER($AF174)),NOT(ISNUMBER($AL174))),"",MIN(($V174-$AF174)/(3*$AL174),($AF174-$W174)/(3*$AL174)))</f>
        <v/>
      </c>
      <c r="AO174" s="64">
        <f>IF($Z174="","",IF(OR(NOT(ISNUMBER($AG174)),NOT(ISNUMBER($AH174))),"限界未設定",IF(OR($Z174&gt;$AG174,$Z174&lt;$AH174),"管理外","管理内")))</f>
        <v/>
      </c>
      <c r="AP174" s="64">
        <f>IF($AA174="","",IF(OR(NOT(ISNUMBER($AJ174)),NOT(ISNUMBER($AK174))),"限界未設定",IF(OR($AA174&gt;$AJ174,$AA174&lt;$AK174),"管理外","管理内")))</f>
        <v/>
      </c>
      <c r="AQ174" s="64">
        <f>IF($Z174="","",IF(OR($AO174="限界未設定",$AP174="限界未設定"),"限界未設定",IF(OR($AO174="管理外",$AP174="管理外"),"調査必要",IF(AND(ISNUMBER($AN174),$AN174&lt;1.33),"能力不足","管理内"))))</f>
        <v/>
      </c>
      <c r="AR174" s="24" t="n"/>
      <c r="AS174" s="24" t="n"/>
      <c r="AT174" s="24" t="n"/>
      <c r="AU174" s="24" t="n"/>
      <c r="AV174" s="24" t="n"/>
      <c r="AW174" s="49">
        <f>IF(AND($F174='SPCダッシュボード'!$C$4,$G174='SPCダッシュボード'!$C$5),COUNTIFS($F$7:$F174,'SPCダッシュボード'!$C$4,$G$7:$G174,'SPCダッシュボード'!$C$5),"")</f>
        <v/>
      </c>
    </row>
    <row r="175">
      <c r="A175" s="64">
        <f>IF(B175="","",ROW()-6)</f>
        <v/>
      </c>
      <c r="B175" s="150" t="n"/>
      <c r="C175" s="66" t="n"/>
      <c r="D175" s="66" t="n"/>
      <c r="E175" s="66" t="n"/>
      <c r="F175" s="66" t="n"/>
      <c r="G175" s="66" t="n"/>
      <c r="H175" s="66" t="n"/>
      <c r="I175" s="66" t="n"/>
      <c r="J175" s="66" t="n"/>
      <c r="K175" s="66" t="n"/>
      <c r="L175" s="151" t="n"/>
      <c r="M175" s="151" t="n"/>
      <c r="N175" s="151" t="n"/>
      <c r="O175" s="151" t="n"/>
      <c r="P175" s="151" t="n"/>
      <c r="Q175" s="151" t="n"/>
      <c r="R175" s="151" t="n"/>
      <c r="S175" s="151" t="n"/>
      <c r="T175" s="151" t="n"/>
      <c r="U175" s="151" t="n"/>
      <c r="V175" s="152" t="n"/>
      <c r="W175" s="152" t="n"/>
      <c r="X175" s="152" t="n"/>
      <c r="Y175" s="153">
        <f>IF(COUNT(L175:U175)&gt;=2,COUNT(L175:U175),"")</f>
        <v/>
      </c>
      <c r="Z175" s="153">
        <f>IF($Y175="","",AVERAGE(L175:U175))</f>
        <v/>
      </c>
      <c r="AA175" s="153">
        <f>IF($Y175="","",MAX(L175:U175)-MIN(L175:U175))</f>
        <v/>
      </c>
      <c r="AB175" s="153">
        <f>IFERROR(VLOOKUP($Y175,'設定'!$D$4:$H$13,2,FALSE),"")</f>
        <v/>
      </c>
      <c r="AC175" s="153">
        <f>IFERROR(VLOOKUP($Y175,'設定'!$D$4:$H$13,3,FALSE),"")</f>
        <v/>
      </c>
      <c r="AD175" s="153">
        <f>IFERROR(VLOOKUP($Y175,'設定'!$D$4:$H$13,4,FALSE),"")</f>
        <v/>
      </c>
      <c r="AE175" s="153">
        <f>IFERROR(VLOOKUP($Y175,'設定'!$D$4:$H$13,5,FALSE),"")</f>
        <v/>
      </c>
      <c r="AF175" s="153">
        <f>IF($Z175="","",IFERROR(SUMIFS($Z$7:$Z$206,$F$7:$F$206,$F175,$G$7:$G$206,$G175,$K$7:$K$206,"Y")/COUNTIFS($F$7:$F$206,$F175,$G$7:$G$206,$G175,$K$7:$K$206,"Y",$Z$7:$Z$206,"&gt;-1E+99"),""))</f>
        <v/>
      </c>
      <c r="AG175" s="153">
        <f>IF(OR(NOT(ISNUMBER($AF175)),NOT(ISNUMBER($AB175)),NOT(ISNUMBER($AI175))),"",$AF175+$AB175*$AI175)</f>
        <v/>
      </c>
      <c r="AH175" s="153">
        <f>IF(OR(NOT(ISNUMBER($AF175)),NOT(ISNUMBER($AB175)),NOT(ISNUMBER($AI175))),"",$AF175-$AB175*$AI175)</f>
        <v/>
      </c>
      <c r="AI175" s="153">
        <f>IF($AA175="","",IFERROR(SUMIFS($AA$7:$AA$206,$F$7:$F$206,$F175,$G$7:$G$206,$G175,$K$7:$K$206,"Y")/COUNTIFS($F$7:$F$206,$F175,$G$7:$G$206,$G175,$K$7:$K$206,"Y",$AA$7:$AA$206,"&gt;-1E+99"),""))</f>
        <v/>
      </c>
      <c r="AJ175" s="153">
        <f>IF(OR(NOT(ISNUMBER($AI175)),NOT(ISNUMBER($AD175))),"",$AD175*$AI175)</f>
        <v/>
      </c>
      <c r="AK175" s="153">
        <f>IF(OR(NOT(ISNUMBER($AI175)),NOT(ISNUMBER($AC175))),"",$AC175*$AI175)</f>
        <v/>
      </c>
      <c r="AL175" s="153">
        <f>IF(OR(NOT(ISNUMBER($AI175)),NOT(ISNUMBER($AE175))),"",$AI175/$AE175)</f>
        <v/>
      </c>
      <c r="AM175" s="154">
        <f>IF(OR(NOT(ISNUMBER($V175)),NOT(ISNUMBER($W175)),NOT(ISNUMBER($AL175))),"",($V175-$W175)/(6*$AL175))</f>
        <v/>
      </c>
      <c r="AN175" s="154">
        <f>IF(OR(NOT(ISNUMBER($V175)),NOT(ISNUMBER($W175)),NOT(ISNUMBER($AF175)),NOT(ISNUMBER($AL175))),"",MIN(($V175-$AF175)/(3*$AL175),($AF175-$W175)/(3*$AL175)))</f>
        <v/>
      </c>
      <c r="AO175" s="64">
        <f>IF($Z175="","",IF(OR(NOT(ISNUMBER($AG175)),NOT(ISNUMBER($AH175))),"限界未設定",IF(OR($Z175&gt;$AG175,$Z175&lt;$AH175),"管理外","管理内")))</f>
        <v/>
      </c>
      <c r="AP175" s="64">
        <f>IF($AA175="","",IF(OR(NOT(ISNUMBER($AJ175)),NOT(ISNUMBER($AK175))),"限界未設定",IF(OR($AA175&gt;$AJ175,$AA175&lt;$AK175),"管理外","管理内")))</f>
        <v/>
      </c>
      <c r="AQ175" s="64">
        <f>IF($Z175="","",IF(OR($AO175="限界未設定",$AP175="限界未設定"),"限界未設定",IF(OR($AO175="管理外",$AP175="管理外"),"調査必要",IF(AND(ISNUMBER($AN175),$AN175&lt;1.33),"能力不足","管理内"))))</f>
        <v/>
      </c>
      <c r="AR175" s="24" t="n"/>
      <c r="AS175" s="24" t="n"/>
      <c r="AT175" s="24" t="n"/>
      <c r="AU175" s="24" t="n"/>
      <c r="AV175" s="24" t="n"/>
      <c r="AW175" s="49">
        <f>IF(AND($F175='SPCダッシュボード'!$C$4,$G175='SPCダッシュボード'!$C$5),COUNTIFS($F$7:$F175,'SPCダッシュボード'!$C$4,$G$7:$G175,'SPCダッシュボード'!$C$5),"")</f>
        <v/>
      </c>
    </row>
    <row r="176">
      <c r="A176" s="64">
        <f>IF(B176="","",ROW()-6)</f>
        <v/>
      </c>
      <c r="B176" s="150" t="n"/>
      <c r="C176" s="66" t="n"/>
      <c r="D176" s="66" t="n"/>
      <c r="E176" s="66" t="n"/>
      <c r="F176" s="66" t="n"/>
      <c r="G176" s="66" t="n"/>
      <c r="H176" s="66" t="n"/>
      <c r="I176" s="66" t="n"/>
      <c r="J176" s="66" t="n"/>
      <c r="K176" s="66" t="n"/>
      <c r="L176" s="151" t="n"/>
      <c r="M176" s="151" t="n"/>
      <c r="N176" s="151" t="n"/>
      <c r="O176" s="151" t="n"/>
      <c r="P176" s="151" t="n"/>
      <c r="Q176" s="151" t="n"/>
      <c r="R176" s="151" t="n"/>
      <c r="S176" s="151" t="n"/>
      <c r="T176" s="151" t="n"/>
      <c r="U176" s="151" t="n"/>
      <c r="V176" s="152" t="n"/>
      <c r="W176" s="152" t="n"/>
      <c r="X176" s="152" t="n"/>
      <c r="Y176" s="153">
        <f>IF(COUNT(L176:U176)&gt;=2,COUNT(L176:U176),"")</f>
        <v/>
      </c>
      <c r="Z176" s="153">
        <f>IF($Y176="","",AVERAGE(L176:U176))</f>
        <v/>
      </c>
      <c r="AA176" s="153">
        <f>IF($Y176="","",MAX(L176:U176)-MIN(L176:U176))</f>
        <v/>
      </c>
      <c r="AB176" s="153">
        <f>IFERROR(VLOOKUP($Y176,'設定'!$D$4:$H$13,2,FALSE),"")</f>
        <v/>
      </c>
      <c r="AC176" s="153">
        <f>IFERROR(VLOOKUP($Y176,'設定'!$D$4:$H$13,3,FALSE),"")</f>
        <v/>
      </c>
      <c r="AD176" s="153">
        <f>IFERROR(VLOOKUP($Y176,'設定'!$D$4:$H$13,4,FALSE),"")</f>
        <v/>
      </c>
      <c r="AE176" s="153">
        <f>IFERROR(VLOOKUP($Y176,'設定'!$D$4:$H$13,5,FALSE),"")</f>
        <v/>
      </c>
      <c r="AF176" s="153">
        <f>IF($Z176="","",IFERROR(SUMIFS($Z$7:$Z$206,$F$7:$F$206,$F176,$G$7:$G$206,$G176,$K$7:$K$206,"Y")/COUNTIFS($F$7:$F$206,$F176,$G$7:$G$206,$G176,$K$7:$K$206,"Y",$Z$7:$Z$206,"&gt;-1E+99"),""))</f>
        <v/>
      </c>
      <c r="AG176" s="153">
        <f>IF(OR(NOT(ISNUMBER($AF176)),NOT(ISNUMBER($AB176)),NOT(ISNUMBER($AI176))),"",$AF176+$AB176*$AI176)</f>
        <v/>
      </c>
      <c r="AH176" s="153">
        <f>IF(OR(NOT(ISNUMBER($AF176)),NOT(ISNUMBER($AB176)),NOT(ISNUMBER($AI176))),"",$AF176-$AB176*$AI176)</f>
        <v/>
      </c>
      <c r="AI176" s="153">
        <f>IF($AA176="","",IFERROR(SUMIFS($AA$7:$AA$206,$F$7:$F$206,$F176,$G$7:$G$206,$G176,$K$7:$K$206,"Y")/COUNTIFS($F$7:$F$206,$F176,$G$7:$G$206,$G176,$K$7:$K$206,"Y",$AA$7:$AA$206,"&gt;-1E+99"),""))</f>
        <v/>
      </c>
      <c r="AJ176" s="153">
        <f>IF(OR(NOT(ISNUMBER($AI176)),NOT(ISNUMBER($AD176))),"",$AD176*$AI176)</f>
        <v/>
      </c>
      <c r="AK176" s="153">
        <f>IF(OR(NOT(ISNUMBER($AI176)),NOT(ISNUMBER($AC176))),"",$AC176*$AI176)</f>
        <v/>
      </c>
      <c r="AL176" s="153">
        <f>IF(OR(NOT(ISNUMBER($AI176)),NOT(ISNUMBER($AE176))),"",$AI176/$AE176)</f>
        <v/>
      </c>
      <c r="AM176" s="154">
        <f>IF(OR(NOT(ISNUMBER($V176)),NOT(ISNUMBER($W176)),NOT(ISNUMBER($AL176))),"",($V176-$W176)/(6*$AL176))</f>
        <v/>
      </c>
      <c r="AN176" s="154">
        <f>IF(OR(NOT(ISNUMBER($V176)),NOT(ISNUMBER($W176)),NOT(ISNUMBER($AF176)),NOT(ISNUMBER($AL176))),"",MIN(($V176-$AF176)/(3*$AL176),($AF176-$W176)/(3*$AL176)))</f>
        <v/>
      </c>
      <c r="AO176" s="64">
        <f>IF($Z176="","",IF(OR(NOT(ISNUMBER($AG176)),NOT(ISNUMBER($AH176))),"限界未設定",IF(OR($Z176&gt;$AG176,$Z176&lt;$AH176),"管理外","管理内")))</f>
        <v/>
      </c>
      <c r="AP176" s="64">
        <f>IF($AA176="","",IF(OR(NOT(ISNUMBER($AJ176)),NOT(ISNUMBER($AK176))),"限界未設定",IF(OR($AA176&gt;$AJ176,$AA176&lt;$AK176),"管理外","管理内")))</f>
        <v/>
      </c>
      <c r="AQ176" s="64">
        <f>IF($Z176="","",IF(OR($AO176="限界未設定",$AP176="限界未設定"),"限界未設定",IF(OR($AO176="管理外",$AP176="管理外"),"調査必要",IF(AND(ISNUMBER($AN176),$AN176&lt;1.33),"能力不足","管理内"))))</f>
        <v/>
      </c>
      <c r="AR176" s="24" t="n"/>
      <c r="AS176" s="24" t="n"/>
      <c r="AT176" s="24" t="n"/>
      <c r="AU176" s="24" t="n"/>
      <c r="AV176" s="24" t="n"/>
      <c r="AW176" s="49">
        <f>IF(AND($F176='SPCダッシュボード'!$C$4,$G176='SPCダッシュボード'!$C$5),COUNTIFS($F$7:$F176,'SPCダッシュボード'!$C$4,$G$7:$G176,'SPCダッシュボード'!$C$5),"")</f>
        <v/>
      </c>
    </row>
    <row r="177">
      <c r="A177" s="64">
        <f>IF(B177="","",ROW()-6)</f>
        <v/>
      </c>
      <c r="B177" s="150" t="n"/>
      <c r="C177" s="66" t="n"/>
      <c r="D177" s="66" t="n"/>
      <c r="E177" s="66" t="n"/>
      <c r="F177" s="66" t="n"/>
      <c r="G177" s="66" t="n"/>
      <c r="H177" s="66" t="n"/>
      <c r="I177" s="66" t="n"/>
      <c r="J177" s="66" t="n"/>
      <c r="K177" s="66" t="n"/>
      <c r="L177" s="151" t="n"/>
      <c r="M177" s="151" t="n"/>
      <c r="N177" s="151" t="n"/>
      <c r="O177" s="151" t="n"/>
      <c r="P177" s="151" t="n"/>
      <c r="Q177" s="151" t="n"/>
      <c r="R177" s="151" t="n"/>
      <c r="S177" s="151" t="n"/>
      <c r="T177" s="151" t="n"/>
      <c r="U177" s="151" t="n"/>
      <c r="V177" s="152" t="n"/>
      <c r="W177" s="152" t="n"/>
      <c r="X177" s="152" t="n"/>
      <c r="Y177" s="153">
        <f>IF(COUNT(L177:U177)&gt;=2,COUNT(L177:U177),"")</f>
        <v/>
      </c>
      <c r="Z177" s="153">
        <f>IF($Y177="","",AVERAGE(L177:U177))</f>
        <v/>
      </c>
      <c r="AA177" s="153">
        <f>IF($Y177="","",MAX(L177:U177)-MIN(L177:U177))</f>
        <v/>
      </c>
      <c r="AB177" s="153">
        <f>IFERROR(VLOOKUP($Y177,'設定'!$D$4:$H$13,2,FALSE),"")</f>
        <v/>
      </c>
      <c r="AC177" s="153">
        <f>IFERROR(VLOOKUP($Y177,'設定'!$D$4:$H$13,3,FALSE),"")</f>
        <v/>
      </c>
      <c r="AD177" s="153">
        <f>IFERROR(VLOOKUP($Y177,'設定'!$D$4:$H$13,4,FALSE),"")</f>
        <v/>
      </c>
      <c r="AE177" s="153">
        <f>IFERROR(VLOOKUP($Y177,'設定'!$D$4:$H$13,5,FALSE),"")</f>
        <v/>
      </c>
      <c r="AF177" s="153">
        <f>IF($Z177="","",IFERROR(SUMIFS($Z$7:$Z$206,$F$7:$F$206,$F177,$G$7:$G$206,$G177,$K$7:$K$206,"Y")/COUNTIFS($F$7:$F$206,$F177,$G$7:$G$206,$G177,$K$7:$K$206,"Y",$Z$7:$Z$206,"&gt;-1E+99"),""))</f>
        <v/>
      </c>
      <c r="AG177" s="153">
        <f>IF(OR(NOT(ISNUMBER($AF177)),NOT(ISNUMBER($AB177)),NOT(ISNUMBER($AI177))),"",$AF177+$AB177*$AI177)</f>
        <v/>
      </c>
      <c r="AH177" s="153">
        <f>IF(OR(NOT(ISNUMBER($AF177)),NOT(ISNUMBER($AB177)),NOT(ISNUMBER($AI177))),"",$AF177-$AB177*$AI177)</f>
        <v/>
      </c>
      <c r="AI177" s="153">
        <f>IF($AA177="","",IFERROR(SUMIFS($AA$7:$AA$206,$F$7:$F$206,$F177,$G$7:$G$206,$G177,$K$7:$K$206,"Y")/COUNTIFS($F$7:$F$206,$F177,$G$7:$G$206,$G177,$K$7:$K$206,"Y",$AA$7:$AA$206,"&gt;-1E+99"),""))</f>
        <v/>
      </c>
      <c r="AJ177" s="153">
        <f>IF(OR(NOT(ISNUMBER($AI177)),NOT(ISNUMBER($AD177))),"",$AD177*$AI177)</f>
        <v/>
      </c>
      <c r="AK177" s="153">
        <f>IF(OR(NOT(ISNUMBER($AI177)),NOT(ISNUMBER($AC177))),"",$AC177*$AI177)</f>
        <v/>
      </c>
      <c r="AL177" s="153">
        <f>IF(OR(NOT(ISNUMBER($AI177)),NOT(ISNUMBER($AE177))),"",$AI177/$AE177)</f>
        <v/>
      </c>
      <c r="AM177" s="154">
        <f>IF(OR(NOT(ISNUMBER($V177)),NOT(ISNUMBER($W177)),NOT(ISNUMBER($AL177))),"",($V177-$W177)/(6*$AL177))</f>
        <v/>
      </c>
      <c r="AN177" s="154">
        <f>IF(OR(NOT(ISNUMBER($V177)),NOT(ISNUMBER($W177)),NOT(ISNUMBER($AF177)),NOT(ISNUMBER($AL177))),"",MIN(($V177-$AF177)/(3*$AL177),($AF177-$W177)/(3*$AL177)))</f>
        <v/>
      </c>
      <c r="AO177" s="64">
        <f>IF($Z177="","",IF(OR(NOT(ISNUMBER($AG177)),NOT(ISNUMBER($AH177))),"限界未設定",IF(OR($Z177&gt;$AG177,$Z177&lt;$AH177),"管理外","管理内")))</f>
        <v/>
      </c>
      <c r="AP177" s="64">
        <f>IF($AA177="","",IF(OR(NOT(ISNUMBER($AJ177)),NOT(ISNUMBER($AK177))),"限界未設定",IF(OR($AA177&gt;$AJ177,$AA177&lt;$AK177),"管理外","管理内")))</f>
        <v/>
      </c>
      <c r="AQ177" s="64">
        <f>IF($Z177="","",IF(OR($AO177="限界未設定",$AP177="限界未設定"),"限界未設定",IF(OR($AO177="管理外",$AP177="管理外"),"調査必要",IF(AND(ISNUMBER($AN177),$AN177&lt;1.33),"能力不足","管理内"))))</f>
        <v/>
      </c>
      <c r="AR177" s="24" t="n"/>
      <c r="AS177" s="24" t="n"/>
      <c r="AT177" s="24" t="n"/>
      <c r="AU177" s="24" t="n"/>
      <c r="AV177" s="24" t="n"/>
      <c r="AW177" s="49">
        <f>IF(AND($F177='SPCダッシュボード'!$C$4,$G177='SPCダッシュボード'!$C$5),COUNTIFS($F$7:$F177,'SPCダッシュボード'!$C$4,$G$7:$G177,'SPCダッシュボード'!$C$5),"")</f>
        <v/>
      </c>
    </row>
    <row r="178">
      <c r="A178" s="64">
        <f>IF(B178="","",ROW()-6)</f>
        <v/>
      </c>
      <c r="B178" s="150" t="n"/>
      <c r="C178" s="66" t="n"/>
      <c r="D178" s="66" t="n"/>
      <c r="E178" s="66" t="n"/>
      <c r="F178" s="66" t="n"/>
      <c r="G178" s="66" t="n"/>
      <c r="H178" s="66" t="n"/>
      <c r="I178" s="66" t="n"/>
      <c r="J178" s="66" t="n"/>
      <c r="K178" s="66" t="n"/>
      <c r="L178" s="151" t="n"/>
      <c r="M178" s="151" t="n"/>
      <c r="N178" s="151" t="n"/>
      <c r="O178" s="151" t="n"/>
      <c r="P178" s="151" t="n"/>
      <c r="Q178" s="151" t="n"/>
      <c r="R178" s="151" t="n"/>
      <c r="S178" s="151" t="n"/>
      <c r="T178" s="151" t="n"/>
      <c r="U178" s="151" t="n"/>
      <c r="V178" s="152" t="n"/>
      <c r="W178" s="152" t="n"/>
      <c r="X178" s="152" t="n"/>
      <c r="Y178" s="153">
        <f>IF(COUNT(L178:U178)&gt;=2,COUNT(L178:U178),"")</f>
        <v/>
      </c>
      <c r="Z178" s="153">
        <f>IF($Y178="","",AVERAGE(L178:U178))</f>
        <v/>
      </c>
      <c r="AA178" s="153">
        <f>IF($Y178="","",MAX(L178:U178)-MIN(L178:U178))</f>
        <v/>
      </c>
      <c r="AB178" s="153">
        <f>IFERROR(VLOOKUP($Y178,'設定'!$D$4:$H$13,2,FALSE),"")</f>
        <v/>
      </c>
      <c r="AC178" s="153">
        <f>IFERROR(VLOOKUP($Y178,'設定'!$D$4:$H$13,3,FALSE),"")</f>
        <v/>
      </c>
      <c r="AD178" s="153">
        <f>IFERROR(VLOOKUP($Y178,'設定'!$D$4:$H$13,4,FALSE),"")</f>
        <v/>
      </c>
      <c r="AE178" s="153">
        <f>IFERROR(VLOOKUP($Y178,'設定'!$D$4:$H$13,5,FALSE),"")</f>
        <v/>
      </c>
      <c r="AF178" s="153">
        <f>IF($Z178="","",IFERROR(SUMIFS($Z$7:$Z$206,$F$7:$F$206,$F178,$G$7:$G$206,$G178,$K$7:$K$206,"Y")/COUNTIFS($F$7:$F$206,$F178,$G$7:$G$206,$G178,$K$7:$K$206,"Y",$Z$7:$Z$206,"&gt;-1E+99"),""))</f>
        <v/>
      </c>
      <c r="AG178" s="153">
        <f>IF(OR(NOT(ISNUMBER($AF178)),NOT(ISNUMBER($AB178)),NOT(ISNUMBER($AI178))),"",$AF178+$AB178*$AI178)</f>
        <v/>
      </c>
      <c r="AH178" s="153">
        <f>IF(OR(NOT(ISNUMBER($AF178)),NOT(ISNUMBER($AB178)),NOT(ISNUMBER($AI178))),"",$AF178-$AB178*$AI178)</f>
        <v/>
      </c>
      <c r="AI178" s="153">
        <f>IF($AA178="","",IFERROR(SUMIFS($AA$7:$AA$206,$F$7:$F$206,$F178,$G$7:$G$206,$G178,$K$7:$K$206,"Y")/COUNTIFS($F$7:$F$206,$F178,$G$7:$G$206,$G178,$K$7:$K$206,"Y",$AA$7:$AA$206,"&gt;-1E+99"),""))</f>
        <v/>
      </c>
      <c r="AJ178" s="153">
        <f>IF(OR(NOT(ISNUMBER($AI178)),NOT(ISNUMBER($AD178))),"",$AD178*$AI178)</f>
        <v/>
      </c>
      <c r="AK178" s="153">
        <f>IF(OR(NOT(ISNUMBER($AI178)),NOT(ISNUMBER($AC178))),"",$AC178*$AI178)</f>
        <v/>
      </c>
      <c r="AL178" s="153">
        <f>IF(OR(NOT(ISNUMBER($AI178)),NOT(ISNUMBER($AE178))),"",$AI178/$AE178)</f>
        <v/>
      </c>
      <c r="AM178" s="154">
        <f>IF(OR(NOT(ISNUMBER($V178)),NOT(ISNUMBER($W178)),NOT(ISNUMBER($AL178))),"",($V178-$W178)/(6*$AL178))</f>
        <v/>
      </c>
      <c r="AN178" s="154">
        <f>IF(OR(NOT(ISNUMBER($V178)),NOT(ISNUMBER($W178)),NOT(ISNUMBER($AF178)),NOT(ISNUMBER($AL178))),"",MIN(($V178-$AF178)/(3*$AL178),($AF178-$W178)/(3*$AL178)))</f>
        <v/>
      </c>
      <c r="AO178" s="64">
        <f>IF($Z178="","",IF(OR(NOT(ISNUMBER($AG178)),NOT(ISNUMBER($AH178))),"限界未設定",IF(OR($Z178&gt;$AG178,$Z178&lt;$AH178),"管理外","管理内")))</f>
        <v/>
      </c>
      <c r="AP178" s="64">
        <f>IF($AA178="","",IF(OR(NOT(ISNUMBER($AJ178)),NOT(ISNUMBER($AK178))),"限界未設定",IF(OR($AA178&gt;$AJ178,$AA178&lt;$AK178),"管理外","管理内")))</f>
        <v/>
      </c>
      <c r="AQ178" s="64">
        <f>IF($Z178="","",IF(OR($AO178="限界未設定",$AP178="限界未設定"),"限界未設定",IF(OR($AO178="管理外",$AP178="管理外"),"調査必要",IF(AND(ISNUMBER($AN178),$AN178&lt;1.33),"能力不足","管理内"))))</f>
        <v/>
      </c>
      <c r="AR178" s="24" t="n"/>
      <c r="AS178" s="24" t="n"/>
      <c r="AT178" s="24" t="n"/>
      <c r="AU178" s="24" t="n"/>
      <c r="AV178" s="24" t="n"/>
      <c r="AW178" s="49">
        <f>IF(AND($F178='SPCダッシュボード'!$C$4,$G178='SPCダッシュボード'!$C$5),COUNTIFS($F$7:$F178,'SPCダッシュボード'!$C$4,$G$7:$G178,'SPCダッシュボード'!$C$5),"")</f>
        <v/>
      </c>
    </row>
    <row r="179">
      <c r="A179" s="64">
        <f>IF(B179="","",ROW()-6)</f>
        <v/>
      </c>
      <c r="B179" s="150" t="n"/>
      <c r="C179" s="66" t="n"/>
      <c r="D179" s="66" t="n"/>
      <c r="E179" s="66" t="n"/>
      <c r="F179" s="66" t="n"/>
      <c r="G179" s="66" t="n"/>
      <c r="H179" s="66" t="n"/>
      <c r="I179" s="66" t="n"/>
      <c r="J179" s="66" t="n"/>
      <c r="K179" s="66" t="n"/>
      <c r="L179" s="151" t="n"/>
      <c r="M179" s="151" t="n"/>
      <c r="N179" s="151" t="n"/>
      <c r="O179" s="151" t="n"/>
      <c r="P179" s="151" t="n"/>
      <c r="Q179" s="151" t="n"/>
      <c r="R179" s="151" t="n"/>
      <c r="S179" s="151" t="n"/>
      <c r="T179" s="151" t="n"/>
      <c r="U179" s="151" t="n"/>
      <c r="V179" s="152" t="n"/>
      <c r="W179" s="152" t="n"/>
      <c r="X179" s="152" t="n"/>
      <c r="Y179" s="153">
        <f>IF(COUNT(L179:U179)&gt;=2,COUNT(L179:U179),"")</f>
        <v/>
      </c>
      <c r="Z179" s="153">
        <f>IF($Y179="","",AVERAGE(L179:U179))</f>
        <v/>
      </c>
      <c r="AA179" s="153">
        <f>IF($Y179="","",MAX(L179:U179)-MIN(L179:U179))</f>
        <v/>
      </c>
      <c r="AB179" s="153">
        <f>IFERROR(VLOOKUP($Y179,'設定'!$D$4:$H$13,2,FALSE),"")</f>
        <v/>
      </c>
      <c r="AC179" s="153">
        <f>IFERROR(VLOOKUP($Y179,'設定'!$D$4:$H$13,3,FALSE),"")</f>
        <v/>
      </c>
      <c r="AD179" s="153">
        <f>IFERROR(VLOOKUP($Y179,'設定'!$D$4:$H$13,4,FALSE),"")</f>
        <v/>
      </c>
      <c r="AE179" s="153">
        <f>IFERROR(VLOOKUP($Y179,'設定'!$D$4:$H$13,5,FALSE),"")</f>
        <v/>
      </c>
      <c r="AF179" s="153">
        <f>IF($Z179="","",IFERROR(SUMIFS($Z$7:$Z$206,$F$7:$F$206,$F179,$G$7:$G$206,$G179,$K$7:$K$206,"Y")/COUNTIFS($F$7:$F$206,$F179,$G$7:$G$206,$G179,$K$7:$K$206,"Y",$Z$7:$Z$206,"&gt;-1E+99"),""))</f>
        <v/>
      </c>
      <c r="AG179" s="153">
        <f>IF(OR(NOT(ISNUMBER($AF179)),NOT(ISNUMBER($AB179)),NOT(ISNUMBER($AI179))),"",$AF179+$AB179*$AI179)</f>
        <v/>
      </c>
      <c r="AH179" s="153">
        <f>IF(OR(NOT(ISNUMBER($AF179)),NOT(ISNUMBER($AB179)),NOT(ISNUMBER($AI179))),"",$AF179-$AB179*$AI179)</f>
        <v/>
      </c>
      <c r="AI179" s="153">
        <f>IF($AA179="","",IFERROR(SUMIFS($AA$7:$AA$206,$F$7:$F$206,$F179,$G$7:$G$206,$G179,$K$7:$K$206,"Y")/COUNTIFS($F$7:$F$206,$F179,$G$7:$G$206,$G179,$K$7:$K$206,"Y",$AA$7:$AA$206,"&gt;-1E+99"),""))</f>
        <v/>
      </c>
      <c r="AJ179" s="153">
        <f>IF(OR(NOT(ISNUMBER($AI179)),NOT(ISNUMBER($AD179))),"",$AD179*$AI179)</f>
        <v/>
      </c>
      <c r="AK179" s="153">
        <f>IF(OR(NOT(ISNUMBER($AI179)),NOT(ISNUMBER($AC179))),"",$AC179*$AI179)</f>
        <v/>
      </c>
      <c r="AL179" s="153">
        <f>IF(OR(NOT(ISNUMBER($AI179)),NOT(ISNUMBER($AE179))),"",$AI179/$AE179)</f>
        <v/>
      </c>
      <c r="AM179" s="154">
        <f>IF(OR(NOT(ISNUMBER($V179)),NOT(ISNUMBER($W179)),NOT(ISNUMBER($AL179))),"",($V179-$W179)/(6*$AL179))</f>
        <v/>
      </c>
      <c r="AN179" s="154">
        <f>IF(OR(NOT(ISNUMBER($V179)),NOT(ISNUMBER($W179)),NOT(ISNUMBER($AF179)),NOT(ISNUMBER($AL179))),"",MIN(($V179-$AF179)/(3*$AL179),($AF179-$W179)/(3*$AL179)))</f>
        <v/>
      </c>
      <c r="AO179" s="64">
        <f>IF($Z179="","",IF(OR(NOT(ISNUMBER($AG179)),NOT(ISNUMBER($AH179))),"限界未設定",IF(OR($Z179&gt;$AG179,$Z179&lt;$AH179),"管理外","管理内")))</f>
        <v/>
      </c>
      <c r="AP179" s="64">
        <f>IF($AA179="","",IF(OR(NOT(ISNUMBER($AJ179)),NOT(ISNUMBER($AK179))),"限界未設定",IF(OR($AA179&gt;$AJ179,$AA179&lt;$AK179),"管理外","管理内")))</f>
        <v/>
      </c>
      <c r="AQ179" s="64">
        <f>IF($Z179="","",IF(OR($AO179="限界未設定",$AP179="限界未設定"),"限界未設定",IF(OR($AO179="管理外",$AP179="管理外"),"調査必要",IF(AND(ISNUMBER($AN179),$AN179&lt;1.33),"能力不足","管理内"))))</f>
        <v/>
      </c>
      <c r="AR179" s="24" t="n"/>
      <c r="AS179" s="24" t="n"/>
      <c r="AT179" s="24" t="n"/>
      <c r="AU179" s="24" t="n"/>
      <c r="AV179" s="24" t="n"/>
      <c r="AW179" s="49">
        <f>IF(AND($F179='SPCダッシュボード'!$C$4,$G179='SPCダッシュボード'!$C$5),COUNTIFS($F$7:$F179,'SPCダッシュボード'!$C$4,$G$7:$G179,'SPCダッシュボード'!$C$5),"")</f>
        <v/>
      </c>
    </row>
    <row r="180">
      <c r="A180" s="64">
        <f>IF(B180="","",ROW()-6)</f>
        <v/>
      </c>
      <c r="B180" s="150" t="n"/>
      <c r="C180" s="66" t="n"/>
      <c r="D180" s="66" t="n"/>
      <c r="E180" s="66" t="n"/>
      <c r="F180" s="66" t="n"/>
      <c r="G180" s="66" t="n"/>
      <c r="H180" s="66" t="n"/>
      <c r="I180" s="66" t="n"/>
      <c r="J180" s="66" t="n"/>
      <c r="K180" s="66" t="n"/>
      <c r="L180" s="151" t="n"/>
      <c r="M180" s="151" t="n"/>
      <c r="N180" s="151" t="n"/>
      <c r="O180" s="151" t="n"/>
      <c r="P180" s="151" t="n"/>
      <c r="Q180" s="151" t="n"/>
      <c r="R180" s="151" t="n"/>
      <c r="S180" s="151" t="n"/>
      <c r="T180" s="151" t="n"/>
      <c r="U180" s="151" t="n"/>
      <c r="V180" s="152" t="n"/>
      <c r="W180" s="152" t="n"/>
      <c r="X180" s="152" t="n"/>
      <c r="Y180" s="153">
        <f>IF(COUNT(L180:U180)&gt;=2,COUNT(L180:U180),"")</f>
        <v/>
      </c>
      <c r="Z180" s="153">
        <f>IF($Y180="","",AVERAGE(L180:U180))</f>
        <v/>
      </c>
      <c r="AA180" s="153">
        <f>IF($Y180="","",MAX(L180:U180)-MIN(L180:U180))</f>
        <v/>
      </c>
      <c r="AB180" s="153">
        <f>IFERROR(VLOOKUP($Y180,'設定'!$D$4:$H$13,2,FALSE),"")</f>
        <v/>
      </c>
      <c r="AC180" s="153">
        <f>IFERROR(VLOOKUP($Y180,'設定'!$D$4:$H$13,3,FALSE),"")</f>
        <v/>
      </c>
      <c r="AD180" s="153">
        <f>IFERROR(VLOOKUP($Y180,'設定'!$D$4:$H$13,4,FALSE),"")</f>
        <v/>
      </c>
      <c r="AE180" s="153">
        <f>IFERROR(VLOOKUP($Y180,'設定'!$D$4:$H$13,5,FALSE),"")</f>
        <v/>
      </c>
      <c r="AF180" s="153">
        <f>IF($Z180="","",IFERROR(SUMIFS($Z$7:$Z$206,$F$7:$F$206,$F180,$G$7:$G$206,$G180,$K$7:$K$206,"Y")/COUNTIFS($F$7:$F$206,$F180,$G$7:$G$206,$G180,$K$7:$K$206,"Y",$Z$7:$Z$206,"&gt;-1E+99"),""))</f>
        <v/>
      </c>
      <c r="AG180" s="153">
        <f>IF(OR(NOT(ISNUMBER($AF180)),NOT(ISNUMBER($AB180)),NOT(ISNUMBER($AI180))),"",$AF180+$AB180*$AI180)</f>
        <v/>
      </c>
      <c r="AH180" s="153">
        <f>IF(OR(NOT(ISNUMBER($AF180)),NOT(ISNUMBER($AB180)),NOT(ISNUMBER($AI180))),"",$AF180-$AB180*$AI180)</f>
        <v/>
      </c>
      <c r="AI180" s="153">
        <f>IF($AA180="","",IFERROR(SUMIFS($AA$7:$AA$206,$F$7:$F$206,$F180,$G$7:$G$206,$G180,$K$7:$K$206,"Y")/COUNTIFS($F$7:$F$206,$F180,$G$7:$G$206,$G180,$K$7:$K$206,"Y",$AA$7:$AA$206,"&gt;-1E+99"),""))</f>
        <v/>
      </c>
      <c r="AJ180" s="153">
        <f>IF(OR(NOT(ISNUMBER($AI180)),NOT(ISNUMBER($AD180))),"",$AD180*$AI180)</f>
        <v/>
      </c>
      <c r="AK180" s="153">
        <f>IF(OR(NOT(ISNUMBER($AI180)),NOT(ISNUMBER($AC180))),"",$AC180*$AI180)</f>
        <v/>
      </c>
      <c r="AL180" s="153">
        <f>IF(OR(NOT(ISNUMBER($AI180)),NOT(ISNUMBER($AE180))),"",$AI180/$AE180)</f>
        <v/>
      </c>
      <c r="AM180" s="154">
        <f>IF(OR(NOT(ISNUMBER($V180)),NOT(ISNUMBER($W180)),NOT(ISNUMBER($AL180))),"",($V180-$W180)/(6*$AL180))</f>
        <v/>
      </c>
      <c r="AN180" s="154">
        <f>IF(OR(NOT(ISNUMBER($V180)),NOT(ISNUMBER($W180)),NOT(ISNUMBER($AF180)),NOT(ISNUMBER($AL180))),"",MIN(($V180-$AF180)/(3*$AL180),($AF180-$W180)/(3*$AL180)))</f>
        <v/>
      </c>
      <c r="AO180" s="64">
        <f>IF($Z180="","",IF(OR(NOT(ISNUMBER($AG180)),NOT(ISNUMBER($AH180))),"限界未設定",IF(OR($Z180&gt;$AG180,$Z180&lt;$AH180),"管理外","管理内")))</f>
        <v/>
      </c>
      <c r="AP180" s="64">
        <f>IF($AA180="","",IF(OR(NOT(ISNUMBER($AJ180)),NOT(ISNUMBER($AK180))),"限界未設定",IF(OR($AA180&gt;$AJ180,$AA180&lt;$AK180),"管理外","管理内")))</f>
        <v/>
      </c>
      <c r="AQ180" s="64">
        <f>IF($Z180="","",IF(OR($AO180="限界未設定",$AP180="限界未設定"),"限界未設定",IF(OR($AO180="管理外",$AP180="管理外"),"調査必要",IF(AND(ISNUMBER($AN180),$AN180&lt;1.33),"能力不足","管理内"))))</f>
        <v/>
      </c>
      <c r="AR180" s="24" t="n"/>
      <c r="AS180" s="24" t="n"/>
      <c r="AT180" s="24" t="n"/>
      <c r="AU180" s="24" t="n"/>
      <c r="AV180" s="24" t="n"/>
      <c r="AW180" s="49">
        <f>IF(AND($F180='SPCダッシュボード'!$C$4,$G180='SPCダッシュボード'!$C$5),COUNTIFS($F$7:$F180,'SPCダッシュボード'!$C$4,$G$7:$G180,'SPCダッシュボード'!$C$5),"")</f>
        <v/>
      </c>
    </row>
    <row r="181">
      <c r="A181" s="64">
        <f>IF(B181="","",ROW()-6)</f>
        <v/>
      </c>
      <c r="B181" s="150" t="n"/>
      <c r="C181" s="66" t="n"/>
      <c r="D181" s="66" t="n"/>
      <c r="E181" s="66" t="n"/>
      <c r="F181" s="66" t="n"/>
      <c r="G181" s="66" t="n"/>
      <c r="H181" s="66" t="n"/>
      <c r="I181" s="66" t="n"/>
      <c r="J181" s="66" t="n"/>
      <c r="K181" s="66" t="n"/>
      <c r="L181" s="151" t="n"/>
      <c r="M181" s="151" t="n"/>
      <c r="N181" s="151" t="n"/>
      <c r="O181" s="151" t="n"/>
      <c r="P181" s="151" t="n"/>
      <c r="Q181" s="151" t="n"/>
      <c r="R181" s="151" t="n"/>
      <c r="S181" s="151" t="n"/>
      <c r="T181" s="151" t="n"/>
      <c r="U181" s="151" t="n"/>
      <c r="V181" s="152" t="n"/>
      <c r="W181" s="152" t="n"/>
      <c r="X181" s="152" t="n"/>
      <c r="Y181" s="153">
        <f>IF(COUNT(L181:U181)&gt;=2,COUNT(L181:U181),"")</f>
        <v/>
      </c>
      <c r="Z181" s="153">
        <f>IF($Y181="","",AVERAGE(L181:U181))</f>
        <v/>
      </c>
      <c r="AA181" s="153">
        <f>IF($Y181="","",MAX(L181:U181)-MIN(L181:U181))</f>
        <v/>
      </c>
      <c r="AB181" s="153">
        <f>IFERROR(VLOOKUP($Y181,'設定'!$D$4:$H$13,2,FALSE),"")</f>
        <v/>
      </c>
      <c r="AC181" s="153">
        <f>IFERROR(VLOOKUP($Y181,'設定'!$D$4:$H$13,3,FALSE),"")</f>
        <v/>
      </c>
      <c r="AD181" s="153">
        <f>IFERROR(VLOOKUP($Y181,'設定'!$D$4:$H$13,4,FALSE),"")</f>
        <v/>
      </c>
      <c r="AE181" s="153">
        <f>IFERROR(VLOOKUP($Y181,'設定'!$D$4:$H$13,5,FALSE),"")</f>
        <v/>
      </c>
      <c r="AF181" s="153">
        <f>IF($Z181="","",IFERROR(SUMIFS($Z$7:$Z$206,$F$7:$F$206,$F181,$G$7:$G$206,$G181,$K$7:$K$206,"Y")/COUNTIFS($F$7:$F$206,$F181,$G$7:$G$206,$G181,$K$7:$K$206,"Y",$Z$7:$Z$206,"&gt;-1E+99"),""))</f>
        <v/>
      </c>
      <c r="AG181" s="153">
        <f>IF(OR(NOT(ISNUMBER($AF181)),NOT(ISNUMBER($AB181)),NOT(ISNUMBER($AI181))),"",$AF181+$AB181*$AI181)</f>
        <v/>
      </c>
      <c r="AH181" s="153">
        <f>IF(OR(NOT(ISNUMBER($AF181)),NOT(ISNUMBER($AB181)),NOT(ISNUMBER($AI181))),"",$AF181-$AB181*$AI181)</f>
        <v/>
      </c>
      <c r="AI181" s="153">
        <f>IF($AA181="","",IFERROR(SUMIFS($AA$7:$AA$206,$F$7:$F$206,$F181,$G$7:$G$206,$G181,$K$7:$K$206,"Y")/COUNTIFS($F$7:$F$206,$F181,$G$7:$G$206,$G181,$K$7:$K$206,"Y",$AA$7:$AA$206,"&gt;-1E+99"),""))</f>
        <v/>
      </c>
      <c r="AJ181" s="153">
        <f>IF(OR(NOT(ISNUMBER($AI181)),NOT(ISNUMBER($AD181))),"",$AD181*$AI181)</f>
        <v/>
      </c>
      <c r="AK181" s="153">
        <f>IF(OR(NOT(ISNUMBER($AI181)),NOT(ISNUMBER($AC181))),"",$AC181*$AI181)</f>
        <v/>
      </c>
      <c r="AL181" s="153">
        <f>IF(OR(NOT(ISNUMBER($AI181)),NOT(ISNUMBER($AE181))),"",$AI181/$AE181)</f>
        <v/>
      </c>
      <c r="AM181" s="154">
        <f>IF(OR(NOT(ISNUMBER($V181)),NOT(ISNUMBER($W181)),NOT(ISNUMBER($AL181))),"",($V181-$W181)/(6*$AL181))</f>
        <v/>
      </c>
      <c r="AN181" s="154">
        <f>IF(OR(NOT(ISNUMBER($V181)),NOT(ISNUMBER($W181)),NOT(ISNUMBER($AF181)),NOT(ISNUMBER($AL181))),"",MIN(($V181-$AF181)/(3*$AL181),($AF181-$W181)/(3*$AL181)))</f>
        <v/>
      </c>
      <c r="AO181" s="64">
        <f>IF($Z181="","",IF(OR(NOT(ISNUMBER($AG181)),NOT(ISNUMBER($AH181))),"限界未設定",IF(OR($Z181&gt;$AG181,$Z181&lt;$AH181),"管理外","管理内")))</f>
        <v/>
      </c>
      <c r="AP181" s="64">
        <f>IF($AA181="","",IF(OR(NOT(ISNUMBER($AJ181)),NOT(ISNUMBER($AK181))),"限界未設定",IF(OR($AA181&gt;$AJ181,$AA181&lt;$AK181),"管理外","管理内")))</f>
        <v/>
      </c>
      <c r="AQ181" s="64">
        <f>IF($Z181="","",IF(OR($AO181="限界未設定",$AP181="限界未設定"),"限界未設定",IF(OR($AO181="管理外",$AP181="管理外"),"調査必要",IF(AND(ISNUMBER($AN181),$AN181&lt;1.33),"能力不足","管理内"))))</f>
        <v/>
      </c>
      <c r="AR181" s="24" t="n"/>
      <c r="AS181" s="24" t="n"/>
      <c r="AT181" s="24" t="n"/>
      <c r="AU181" s="24" t="n"/>
      <c r="AV181" s="24" t="n"/>
      <c r="AW181" s="49">
        <f>IF(AND($F181='SPCダッシュボード'!$C$4,$G181='SPCダッシュボード'!$C$5),COUNTIFS($F$7:$F181,'SPCダッシュボード'!$C$4,$G$7:$G181,'SPCダッシュボード'!$C$5),"")</f>
        <v/>
      </c>
    </row>
    <row r="182">
      <c r="A182" s="64">
        <f>IF(B182="","",ROW()-6)</f>
        <v/>
      </c>
      <c r="B182" s="150" t="n"/>
      <c r="C182" s="66" t="n"/>
      <c r="D182" s="66" t="n"/>
      <c r="E182" s="66" t="n"/>
      <c r="F182" s="66" t="n"/>
      <c r="G182" s="66" t="n"/>
      <c r="H182" s="66" t="n"/>
      <c r="I182" s="66" t="n"/>
      <c r="J182" s="66" t="n"/>
      <c r="K182" s="66" t="n"/>
      <c r="L182" s="151" t="n"/>
      <c r="M182" s="151" t="n"/>
      <c r="N182" s="151" t="n"/>
      <c r="O182" s="151" t="n"/>
      <c r="P182" s="151" t="n"/>
      <c r="Q182" s="151" t="n"/>
      <c r="R182" s="151" t="n"/>
      <c r="S182" s="151" t="n"/>
      <c r="T182" s="151" t="n"/>
      <c r="U182" s="151" t="n"/>
      <c r="V182" s="152" t="n"/>
      <c r="W182" s="152" t="n"/>
      <c r="X182" s="152" t="n"/>
      <c r="Y182" s="153">
        <f>IF(COUNT(L182:U182)&gt;=2,COUNT(L182:U182),"")</f>
        <v/>
      </c>
      <c r="Z182" s="153">
        <f>IF($Y182="","",AVERAGE(L182:U182))</f>
        <v/>
      </c>
      <c r="AA182" s="153">
        <f>IF($Y182="","",MAX(L182:U182)-MIN(L182:U182))</f>
        <v/>
      </c>
      <c r="AB182" s="153">
        <f>IFERROR(VLOOKUP($Y182,'設定'!$D$4:$H$13,2,FALSE),"")</f>
        <v/>
      </c>
      <c r="AC182" s="153">
        <f>IFERROR(VLOOKUP($Y182,'設定'!$D$4:$H$13,3,FALSE),"")</f>
        <v/>
      </c>
      <c r="AD182" s="153">
        <f>IFERROR(VLOOKUP($Y182,'設定'!$D$4:$H$13,4,FALSE),"")</f>
        <v/>
      </c>
      <c r="AE182" s="153">
        <f>IFERROR(VLOOKUP($Y182,'設定'!$D$4:$H$13,5,FALSE),"")</f>
        <v/>
      </c>
      <c r="AF182" s="153">
        <f>IF($Z182="","",IFERROR(SUMIFS($Z$7:$Z$206,$F$7:$F$206,$F182,$G$7:$G$206,$G182,$K$7:$K$206,"Y")/COUNTIFS($F$7:$F$206,$F182,$G$7:$G$206,$G182,$K$7:$K$206,"Y",$Z$7:$Z$206,"&gt;-1E+99"),""))</f>
        <v/>
      </c>
      <c r="AG182" s="153">
        <f>IF(OR(NOT(ISNUMBER($AF182)),NOT(ISNUMBER($AB182)),NOT(ISNUMBER($AI182))),"",$AF182+$AB182*$AI182)</f>
        <v/>
      </c>
      <c r="AH182" s="153">
        <f>IF(OR(NOT(ISNUMBER($AF182)),NOT(ISNUMBER($AB182)),NOT(ISNUMBER($AI182))),"",$AF182-$AB182*$AI182)</f>
        <v/>
      </c>
      <c r="AI182" s="153">
        <f>IF($AA182="","",IFERROR(SUMIFS($AA$7:$AA$206,$F$7:$F$206,$F182,$G$7:$G$206,$G182,$K$7:$K$206,"Y")/COUNTIFS($F$7:$F$206,$F182,$G$7:$G$206,$G182,$K$7:$K$206,"Y",$AA$7:$AA$206,"&gt;-1E+99"),""))</f>
        <v/>
      </c>
      <c r="AJ182" s="153">
        <f>IF(OR(NOT(ISNUMBER($AI182)),NOT(ISNUMBER($AD182))),"",$AD182*$AI182)</f>
        <v/>
      </c>
      <c r="AK182" s="153">
        <f>IF(OR(NOT(ISNUMBER($AI182)),NOT(ISNUMBER($AC182))),"",$AC182*$AI182)</f>
        <v/>
      </c>
      <c r="AL182" s="153">
        <f>IF(OR(NOT(ISNUMBER($AI182)),NOT(ISNUMBER($AE182))),"",$AI182/$AE182)</f>
        <v/>
      </c>
      <c r="AM182" s="154">
        <f>IF(OR(NOT(ISNUMBER($V182)),NOT(ISNUMBER($W182)),NOT(ISNUMBER($AL182))),"",($V182-$W182)/(6*$AL182))</f>
        <v/>
      </c>
      <c r="AN182" s="154">
        <f>IF(OR(NOT(ISNUMBER($V182)),NOT(ISNUMBER($W182)),NOT(ISNUMBER($AF182)),NOT(ISNUMBER($AL182))),"",MIN(($V182-$AF182)/(3*$AL182),($AF182-$W182)/(3*$AL182)))</f>
        <v/>
      </c>
      <c r="AO182" s="64">
        <f>IF($Z182="","",IF(OR(NOT(ISNUMBER($AG182)),NOT(ISNUMBER($AH182))),"限界未設定",IF(OR($Z182&gt;$AG182,$Z182&lt;$AH182),"管理外","管理内")))</f>
        <v/>
      </c>
      <c r="AP182" s="64">
        <f>IF($AA182="","",IF(OR(NOT(ISNUMBER($AJ182)),NOT(ISNUMBER($AK182))),"限界未設定",IF(OR($AA182&gt;$AJ182,$AA182&lt;$AK182),"管理外","管理内")))</f>
        <v/>
      </c>
      <c r="AQ182" s="64">
        <f>IF($Z182="","",IF(OR($AO182="限界未設定",$AP182="限界未設定"),"限界未設定",IF(OR($AO182="管理外",$AP182="管理外"),"調査必要",IF(AND(ISNUMBER($AN182),$AN182&lt;1.33),"能力不足","管理内"))))</f>
        <v/>
      </c>
      <c r="AR182" s="24" t="n"/>
      <c r="AS182" s="24" t="n"/>
      <c r="AT182" s="24" t="n"/>
      <c r="AU182" s="24" t="n"/>
      <c r="AV182" s="24" t="n"/>
      <c r="AW182" s="49">
        <f>IF(AND($F182='SPCダッシュボード'!$C$4,$G182='SPCダッシュボード'!$C$5),COUNTIFS($F$7:$F182,'SPCダッシュボード'!$C$4,$G$7:$G182,'SPCダッシュボード'!$C$5),"")</f>
        <v/>
      </c>
    </row>
    <row r="183">
      <c r="A183" s="64">
        <f>IF(B183="","",ROW()-6)</f>
        <v/>
      </c>
      <c r="B183" s="150" t="n"/>
      <c r="C183" s="66" t="n"/>
      <c r="D183" s="66" t="n"/>
      <c r="E183" s="66" t="n"/>
      <c r="F183" s="66" t="n"/>
      <c r="G183" s="66" t="n"/>
      <c r="H183" s="66" t="n"/>
      <c r="I183" s="66" t="n"/>
      <c r="J183" s="66" t="n"/>
      <c r="K183" s="66" t="n"/>
      <c r="L183" s="151" t="n"/>
      <c r="M183" s="151" t="n"/>
      <c r="N183" s="151" t="n"/>
      <c r="O183" s="151" t="n"/>
      <c r="P183" s="151" t="n"/>
      <c r="Q183" s="151" t="n"/>
      <c r="R183" s="151" t="n"/>
      <c r="S183" s="151" t="n"/>
      <c r="T183" s="151" t="n"/>
      <c r="U183" s="151" t="n"/>
      <c r="V183" s="152" t="n"/>
      <c r="W183" s="152" t="n"/>
      <c r="X183" s="152" t="n"/>
      <c r="Y183" s="153">
        <f>IF(COUNT(L183:U183)&gt;=2,COUNT(L183:U183),"")</f>
        <v/>
      </c>
      <c r="Z183" s="153">
        <f>IF($Y183="","",AVERAGE(L183:U183))</f>
        <v/>
      </c>
      <c r="AA183" s="153">
        <f>IF($Y183="","",MAX(L183:U183)-MIN(L183:U183))</f>
        <v/>
      </c>
      <c r="AB183" s="153">
        <f>IFERROR(VLOOKUP($Y183,'設定'!$D$4:$H$13,2,FALSE),"")</f>
        <v/>
      </c>
      <c r="AC183" s="153">
        <f>IFERROR(VLOOKUP($Y183,'設定'!$D$4:$H$13,3,FALSE),"")</f>
        <v/>
      </c>
      <c r="AD183" s="153">
        <f>IFERROR(VLOOKUP($Y183,'設定'!$D$4:$H$13,4,FALSE),"")</f>
        <v/>
      </c>
      <c r="AE183" s="153">
        <f>IFERROR(VLOOKUP($Y183,'設定'!$D$4:$H$13,5,FALSE),"")</f>
        <v/>
      </c>
      <c r="AF183" s="153">
        <f>IF($Z183="","",IFERROR(SUMIFS($Z$7:$Z$206,$F$7:$F$206,$F183,$G$7:$G$206,$G183,$K$7:$K$206,"Y")/COUNTIFS($F$7:$F$206,$F183,$G$7:$G$206,$G183,$K$7:$K$206,"Y",$Z$7:$Z$206,"&gt;-1E+99"),""))</f>
        <v/>
      </c>
      <c r="AG183" s="153">
        <f>IF(OR(NOT(ISNUMBER($AF183)),NOT(ISNUMBER($AB183)),NOT(ISNUMBER($AI183))),"",$AF183+$AB183*$AI183)</f>
        <v/>
      </c>
      <c r="AH183" s="153">
        <f>IF(OR(NOT(ISNUMBER($AF183)),NOT(ISNUMBER($AB183)),NOT(ISNUMBER($AI183))),"",$AF183-$AB183*$AI183)</f>
        <v/>
      </c>
      <c r="AI183" s="153">
        <f>IF($AA183="","",IFERROR(SUMIFS($AA$7:$AA$206,$F$7:$F$206,$F183,$G$7:$G$206,$G183,$K$7:$K$206,"Y")/COUNTIFS($F$7:$F$206,$F183,$G$7:$G$206,$G183,$K$7:$K$206,"Y",$AA$7:$AA$206,"&gt;-1E+99"),""))</f>
        <v/>
      </c>
      <c r="AJ183" s="153">
        <f>IF(OR(NOT(ISNUMBER($AI183)),NOT(ISNUMBER($AD183))),"",$AD183*$AI183)</f>
        <v/>
      </c>
      <c r="AK183" s="153">
        <f>IF(OR(NOT(ISNUMBER($AI183)),NOT(ISNUMBER($AC183))),"",$AC183*$AI183)</f>
        <v/>
      </c>
      <c r="AL183" s="153">
        <f>IF(OR(NOT(ISNUMBER($AI183)),NOT(ISNUMBER($AE183))),"",$AI183/$AE183)</f>
        <v/>
      </c>
      <c r="AM183" s="154">
        <f>IF(OR(NOT(ISNUMBER($V183)),NOT(ISNUMBER($W183)),NOT(ISNUMBER($AL183))),"",($V183-$W183)/(6*$AL183))</f>
        <v/>
      </c>
      <c r="AN183" s="154">
        <f>IF(OR(NOT(ISNUMBER($V183)),NOT(ISNUMBER($W183)),NOT(ISNUMBER($AF183)),NOT(ISNUMBER($AL183))),"",MIN(($V183-$AF183)/(3*$AL183),($AF183-$W183)/(3*$AL183)))</f>
        <v/>
      </c>
      <c r="AO183" s="64">
        <f>IF($Z183="","",IF(OR(NOT(ISNUMBER($AG183)),NOT(ISNUMBER($AH183))),"限界未設定",IF(OR($Z183&gt;$AG183,$Z183&lt;$AH183),"管理外","管理内")))</f>
        <v/>
      </c>
      <c r="AP183" s="64">
        <f>IF($AA183="","",IF(OR(NOT(ISNUMBER($AJ183)),NOT(ISNUMBER($AK183))),"限界未設定",IF(OR($AA183&gt;$AJ183,$AA183&lt;$AK183),"管理外","管理内")))</f>
        <v/>
      </c>
      <c r="AQ183" s="64">
        <f>IF($Z183="","",IF(OR($AO183="限界未設定",$AP183="限界未設定"),"限界未設定",IF(OR($AO183="管理外",$AP183="管理外"),"調査必要",IF(AND(ISNUMBER($AN183),$AN183&lt;1.33),"能力不足","管理内"))))</f>
        <v/>
      </c>
      <c r="AR183" s="24" t="n"/>
      <c r="AS183" s="24" t="n"/>
      <c r="AT183" s="24" t="n"/>
      <c r="AU183" s="24" t="n"/>
      <c r="AV183" s="24" t="n"/>
      <c r="AW183" s="49">
        <f>IF(AND($F183='SPCダッシュボード'!$C$4,$G183='SPCダッシュボード'!$C$5),COUNTIFS($F$7:$F183,'SPCダッシュボード'!$C$4,$G$7:$G183,'SPCダッシュボード'!$C$5),"")</f>
        <v/>
      </c>
    </row>
    <row r="184">
      <c r="A184" s="64">
        <f>IF(B184="","",ROW()-6)</f>
        <v/>
      </c>
      <c r="B184" s="150" t="n"/>
      <c r="C184" s="66" t="n"/>
      <c r="D184" s="66" t="n"/>
      <c r="E184" s="66" t="n"/>
      <c r="F184" s="66" t="n"/>
      <c r="G184" s="66" t="n"/>
      <c r="H184" s="66" t="n"/>
      <c r="I184" s="66" t="n"/>
      <c r="J184" s="66" t="n"/>
      <c r="K184" s="66" t="n"/>
      <c r="L184" s="151" t="n"/>
      <c r="M184" s="151" t="n"/>
      <c r="N184" s="151" t="n"/>
      <c r="O184" s="151" t="n"/>
      <c r="P184" s="151" t="n"/>
      <c r="Q184" s="151" t="n"/>
      <c r="R184" s="151" t="n"/>
      <c r="S184" s="151" t="n"/>
      <c r="T184" s="151" t="n"/>
      <c r="U184" s="151" t="n"/>
      <c r="V184" s="152" t="n"/>
      <c r="W184" s="152" t="n"/>
      <c r="X184" s="152" t="n"/>
      <c r="Y184" s="153">
        <f>IF(COUNT(L184:U184)&gt;=2,COUNT(L184:U184),"")</f>
        <v/>
      </c>
      <c r="Z184" s="153">
        <f>IF($Y184="","",AVERAGE(L184:U184))</f>
        <v/>
      </c>
      <c r="AA184" s="153">
        <f>IF($Y184="","",MAX(L184:U184)-MIN(L184:U184))</f>
        <v/>
      </c>
      <c r="AB184" s="153">
        <f>IFERROR(VLOOKUP($Y184,'設定'!$D$4:$H$13,2,FALSE),"")</f>
        <v/>
      </c>
      <c r="AC184" s="153">
        <f>IFERROR(VLOOKUP($Y184,'設定'!$D$4:$H$13,3,FALSE),"")</f>
        <v/>
      </c>
      <c r="AD184" s="153">
        <f>IFERROR(VLOOKUP($Y184,'設定'!$D$4:$H$13,4,FALSE),"")</f>
        <v/>
      </c>
      <c r="AE184" s="153">
        <f>IFERROR(VLOOKUP($Y184,'設定'!$D$4:$H$13,5,FALSE),"")</f>
        <v/>
      </c>
      <c r="AF184" s="153">
        <f>IF($Z184="","",IFERROR(SUMIFS($Z$7:$Z$206,$F$7:$F$206,$F184,$G$7:$G$206,$G184,$K$7:$K$206,"Y")/COUNTIFS($F$7:$F$206,$F184,$G$7:$G$206,$G184,$K$7:$K$206,"Y",$Z$7:$Z$206,"&gt;-1E+99"),""))</f>
        <v/>
      </c>
      <c r="AG184" s="153">
        <f>IF(OR(NOT(ISNUMBER($AF184)),NOT(ISNUMBER($AB184)),NOT(ISNUMBER($AI184))),"",$AF184+$AB184*$AI184)</f>
        <v/>
      </c>
      <c r="AH184" s="153">
        <f>IF(OR(NOT(ISNUMBER($AF184)),NOT(ISNUMBER($AB184)),NOT(ISNUMBER($AI184))),"",$AF184-$AB184*$AI184)</f>
        <v/>
      </c>
      <c r="AI184" s="153">
        <f>IF($AA184="","",IFERROR(SUMIFS($AA$7:$AA$206,$F$7:$F$206,$F184,$G$7:$G$206,$G184,$K$7:$K$206,"Y")/COUNTIFS($F$7:$F$206,$F184,$G$7:$G$206,$G184,$K$7:$K$206,"Y",$AA$7:$AA$206,"&gt;-1E+99"),""))</f>
        <v/>
      </c>
      <c r="AJ184" s="153">
        <f>IF(OR(NOT(ISNUMBER($AI184)),NOT(ISNUMBER($AD184))),"",$AD184*$AI184)</f>
        <v/>
      </c>
      <c r="AK184" s="153">
        <f>IF(OR(NOT(ISNUMBER($AI184)),NOT(ISNUMBER($AC184))),"",$AC184*$AI184)</f>
        <v/>
      </c>
      <c r="AL184" s="153">
        <f>IF(OR(NOT(ISNUMBER($AI184)),NOT(ISNUMBER($AE184))),"",$AI184/$AE184)</f>
        <v/>
      </c>
      <c r="AM184" s="154">
        <f>IF(OR(NOT(ISNUMBER($V184)),NOT(ISNUMBER($W184)),NOT(ISNUMBER($AL184))),"",($V184-$W184)/(6*$AL184))</f>
        <v/>
      </c>
      <c r="AN184" s="154">
        <f>IF(OR(NOT(ISNUMBER($V184)),NOT(ISNUMBER($W184)),NOT(ISNUMBER($AF184)),NOT(ISNUMBER($AL184))),"",MIN(($V184-$AF184)/(3*$AL184),($AF184-$W184)/(3*$AL184)))</f>
        <v/>
      </c>
      <c r="AO184" s="64">
        <f>IF($Z184="","",IF(OR(NOT(ISNUMBER($AG184)),NOT(ISNUMBER($AH184))),"限界未設定",IF(OR($Z184&gt;$AG184,$Z184&lt;$AH184),"管理外","管理内")))</f>
        <v/>
      </c>
      <c r="AP184" s="64">
        <f>IF($AA184="","",IF(OR(NOT(ISNUMBER($AJ184)),NOT(ISNUMBER($AK184))),"限界未設定",IF(OR($AA184&gt;$AJ184,$AA184&lt;$AK184),"管理外","管理内")))</f>
        <v/>
      </c>
      <c r="AQ184" s="64">
        <f>IF($Z184="","",IF(OR($AO184="限界未設定",$AP184="限界未設定"),"限界未設定",IF(OR($AO184="管理外",$AP184="管理外"),"調査必要",IF(AND(ISNUMBER($AN184),$AN184&lt;1.33),"能力不足","管理内"))))</f>
        <v/>
      </c>
      <c r="AR184" s="24" t="n"/>
      <c r="AS184" s="24" t="n"/>
      <c r="AT184" s="24" t="n"/>
      <c r="AU184" s="24" t="n"/>
      <c r="AV184" s="24" t="n"/>
      <c r="AW184" s="49">
        <f>IF(AND($F184='SPCダッシュボード'!$C$4,$G184='SPCダッシュボード'!$C$5),COUNTIFS($F$7:$F184,'SPCダッシュボード'!$C$4,$G$7:$G184,'SPCダッシュボード'!$C$5),"")</f>
        <v/>
      </c>
    </row>
    <row r="185">
      <c r="A185" s="64">
        <f>IF(B185="","",ROW()-6)</f>
        <v/>
      </c>
      <c r="B185" s="150" t="n"/>
      <c r="C185" s="66" t="n"/>
      <c r="D185" s="66" t="n"/>
      <c r="E185" s="66" t="n"/>
      <c r="F185" s="66" t="n"/>
      <c r="G185" s="66" t="n"/>
      <c r="H185" s="66" t="n"/>
      <c r="I185" s="66" t="n"/>
      <c r="J185" s="66" t="n"/>
      <c r="K185" s="66" t="n"/>
      <c r="L185" s="151" t="n"/>
      <c r="M185" s="151" t="n"/>
      <c r="N185" s="151" t="n"/>
      <c r="O185" s="151" t="n"/>
      <c r="P185" s="151" t="n"/>
      <c r="Q185" s="151" t="n"/>
      <c r="R185" s="151" t="n"/>
      <c r="S185" s="151" t="n"/>
      <c r="T185" s="151" t="n"/>
      <c r="U185" s="151" t="n"/>
      <c r="V185" s="152" t="n"/>
      <c r="W185" s="152" t="n"/>
      <c r="X185" s="152" t="n"/>
      <c r="Y185" s="153">
        <f>IF(COUNT(L185:U185)&gt;=2,COUNT(L185:U185),"")</f>
        <v/>
      </c>
      <c r="Z185" s="153">
        <f>IF($Y185="","",AVERAGE(L185:U185))</f>
        <v/>
      </c>
      <c r="AA185" s="153">
        <f>IF($Y185="","",MAX(L185:U185)-MIN(L185:U185))</f>
        <v/>
      </c>
      <c r="AB185" s="153">
        <f>IFERROR(VLOOKUP($Y185,'設定'!$D$4:$H$13,2,FALSE),"")</f>
        <v/>
      </c>
      <c r="AC185" s="153">
        <f>IFERROR(VLOOKUP($Y185,'設定'!$D$4:$H$13,3,FALSE),"")</f>
        <v/>
      </c>
      <c r="AD185" s="153">
        <f>IFERROR(VLOOKUP($Y185,'設定'!$D$4:$H$13,4,FALSE),"")</f>
        <v/>
      </c>
      <c r="AE185" s="153">
        <f>IFERROR(VLOOKUP($Y185,'設定'!$D$4:$H$13,5,FALSE),"")</f>
        <v/>
      </c>
      <c r="AF185" s="153">
        <f>IF($Z185="","",IFERROR(SUMIFS($Z$7:$Z$206,$F$7:$F$206,$F185,$G$7:$G$206,$G185,$K$7:$K$206,"Y")/COUNTIFS($F$7:$F$206,$F185,$G$7:$G$206,$G185,$K$7:$K$206,"Y",$Z$7:$Z$206,"&gt;-1E+99"),""))</f>
        <v/>
      </c>
      <c r="AG185" s="153">
        <f>IF(OR(NOT(ISNUMBER($AF185)),NOT(ISNUMBER($AB185)),NOT(ISNUMBER($AI185))),"",$AF185+$AB185*$AI185)</f>
        <v/>
      </c>
      <c r="AH185" s="153">
        <f>IF(OR(NOT(ISNUMBER($AF185)),NOT(ISNUMBER($AB185)),NOT(ISNUMBER($AI185))),"",$AF185-$AB185*$AI185)</f>
        <v/>
      </c>
      <c r="AI185" s="153">
        <f>IF($AA185="","",IFERROR(SUMIFS($AA$7:$AA$206,$F$7:$F$206,$F185,$G$7:$G$206,$G185,$K$7:$K$206,"Y")/COUNTIFS($F$7:$F$206,$F185,$G$7:$G$206,$G185,$K$7:$K$206,"Y",$AA$7:$AA$206,"&gt;-1E+99"),""))</f>
        <v/>
      </c>
      <c r="AJ185" s="153">
        <f>IF(OR(NOT(ISNUMBER($AI185)),NOT(ISNUMBER($AD185))),"",$AD185*$AI185)</f>
        <v/>
      </c>
      <c r="AK185" s="153">
        <f>IF(OR(NOT(ISNUMBER($AI185)),NOT(ISNUMBER($AC185))),"",$AC185*$AI185)</f>
        <v/>
      </c>
      <c r="AL185" s="153">
        <f>IF(OR(NOT(ISNUMBER($AI185)),NOT(ISNUMBER($AE185))),"",$AI185/$AE185)</f>
        <v/>
      </c>
      <c r="AM185" s="154">
        <f>IF(OR(NOT(ISNUMBER($V185)),NOT(ISNUMBER($W185)),NOT(ISNUMBER($AL185))),"",($V185-$W185)/(6*$AL185))</f>
        <v/>
      </c>
      <c r="AN185" s="154">
        <f>IF(OR(NOT(ISNUMBER($V185)),NOT(ISNUMBER($W185)),NOT(ISNUMBER($AF185)),NOT(ISNUMBER($AL185))),"",MIN(($V185-$AF185)/(3*$AL185),($AF185-$W185)/(3*$AL185)))</f>
        <v/>
      </c>
      <c r="AO185" s="64">
        <f>IF($Z185="","",IF(OR(NOT(ISNUMBER($AG185)),NOT(ISNUMBER($AH185))),"限界未設定",IF(OR($Z185&gt;$AG185,$Z185&lt;$AH185),"管理外","管理内")))</f>
        <v/>
      </c>
      <c r="AP185" s="64">
        <f>IF($AA185="","",IF(OR(NOT(ISNUMBER($AJ185)),NOT(ISNUMBER($AK185))),"限界未設定",IF(OR($AA185&gt;$AJ185,$AA185&lt;$AK185),"管理外","管理内")))</f>
        <v/>
      </c>
      <c r="AQ185" s="64">
        <f>IF($Z185="","",IF(OR($AO185="限界未設定",$AP185="限界未設定"),"限界未設定",IF(OR($AO185="管理外",$AP185="管理外"),"調査必要",IF(AND(ISNUMBER($AN185),$AN185&lt;1.33),"能力不足","管理内"))))</f>
        <v/>
      </c>
      <c r="AR185" s="24" t="n"/>
      <c r="AS185" s="24" t="n"/>
      <c r="AT185" s="24" t="n"/>
      <c r="AU185" s="24" t="n"/>
      <c r="AV185" s="24" t="n"/>
      <c r="AW185" s="49">
        <f>IF(AND($F185='SPCダッシュボード'!$C$4,$G185='SPCダッシュボード'!$C$5),COUNTIFS($F$7:$F185,'SPCダッシュボード'!$C$4,$G$7:$G185,'SPCダッシュボード'!$C$5),"")</f>
        <v/>
      </c>
    </row>
    <row r="186">
      <c r="A186" s="64">
        <f>IF(B186="","",ROW()-6)</f>
        <v/>
      </c>
      <c r="B186" s="150" t="n"/>
      <c r="C186" s="66" t="n"/>
      <c r="D186" s="66" t="n"/>
      <c r="E186" s="66" t="n"/>
      <c r="F186" s="66" t="n"/>
      <c r="G186" s="66" t="n"/>
      <c r="H186" s="66" t="n"/>
      <c r="I186" s="66" t="n"/>
      <c r="J186" s="66" t="n"/>
      <c r="K186" s="66" t="n"/>
      <c r="L186" s="151" t="n"/>
      <c r="M186" s="151" t="n"/>
      <c r="N186" s="151" t="n"/>
      <c r="O186" s="151" t="n"/>
      <c r="P186" s="151" t="n"/>
      <c r="Q186" s="151" t="n"/>
      <c r="R186" s="151" t="n"/>
      <c r="S186" s="151" t="n"/>
      <c r="T186" s="151" t="n"/>
      <c r="U186" s="151" t="n"/>
      <c r="V186" s="152" t="n"/>
      <c r="W186" s="152" t="n"/>
      <c r="X186" s="152" t="n"/>
      <c r="Y186" s="153">
        <f>IF(COUNT(L186:U186)&gt;=2,COUNT(L186:U186),"")</f>
        <v/>
      </c>
      <c r="Z186" s="153">
        <f>IF($Y186="","",AVERAGE(L186:U186))</f>
        <v/>
      </c>
      <c r="AA186" s="153">
        <f>IF($Y186="","",MAX(L186:U186)-MIN(L186:U186))</f>
        <v/>
      </c>
      <c r="AB186" s="153">
        <f>IFERROR(VLOOKUP($Y186,'設定'!$D$4:$H$13,2,FALSE),"")</f>
        <v/>
      </c>
      <c r="AC186" s="153">
        <f>IFERROR(VLOOKUP($Y186,'設定'!$D$4:$H$13,3,FALSE),"")</f>
        <v/>
      </c>
      <c r="AD186" s="153">
        <f>IFERROR(VLOOKUP($Y186,'設定'!$D$4:$H$13,4,FALSE),"")</f>
        <v/>
      </c>
      <c r="AE186" s="153">
        <f>IFERROR(VLOOKUP($Y186,'設定'!$D$4:$H$13,5,FALSE),"")</f>
        <v/>
      </c>
      <c r="AF186" s="153">
        <f>IF($Z186="","",IFERROR(SUMIFS($Z$7:$Z$206,$F$7:$F$206,$F186,$G$7:$G$206,$G186,$K$7:$K$206,"Y")/COUNTIFS($F$7:$F$206,$F186,$G$7:$G$206,$G186,$K$7:$K$206,"Y",$Z$7:$Z$206,"&gt;-1E+99"),""))</f>
        <v/>
      </c>
      <c r="AG186" s="153">
        <f>IF(OR(NOT(ISNUMBER($AF186)),NOT(ISNUMBER($AB186)),NOT(ISNUMBER($AI186))),"",$AF186+$AB186*$AI186)</f>
        <v/>
      </c>
      <c r="AH186" s="153">
        <f>IF(OR(NOT(ISNUMBER($AF186)),NOT(ISNUMBER($AB186)),NOT(ISNUMBER($AI186))),"",$AF186-$AB186*$AI186)</f>
        <v/>
      </c>
      <c r="AI186" s="153">
        <f>IF($AA186="","",IFERROR(SUMIFS($AA$7:$AA$206,$F$7:$F$206,$F186,$G$7:$G$206,$G186,$K$7:$K$206,"Y")/COUNTIFS($F$7:$F$206,$F186,$G$7:$G$206,$G186,$K$7:$K$206,"Y",$AA$7:$AA$206,"&gt;-1E+99"),""))</f>
        <v/>
      </c>
      <c r="AJ186" s="153">
        <f>IF(OR(NOT(ISNUMBER($AI186)),NOT(ISNUMBER($AD186))),"",$AD186*$AI186)</f>
        <v/>
      </c>
      <c r="AK186" s="153">
        <f>IF(OR(NOT(ISNUMBER($AI186)),NOT(ISNUMBER($AC186))),"",$AC186*$AI186)</f>
        <v/>
      </c>
      <c r="AL186" s="153">
        <f>IF(OR(NOT(ISNUMBER($AI186)),NOT(ISNUMBER($AE186))),"",$AI186/$AE186)</f>
        <v/>
      </c>
      <c r="AM186" s="154">
        <f>IF(OR(NOT(ISNUMBER($V186)),NOT(ISNUMBER($W186)),NOT(ISNUMBER($AL186))),"",($V186-$W186)/(6*$AL186))</f>
        <v/>
      </c>
      <c r="AN186" s="154">
        <f>IF(OR(NOT(ISNUMBER($V186)),NOT(ISNUMBER($W186)),NOT(ISNUMBER($AF186)),NOT(ISNUMBER($AL186))),"",MIN(($V186-$AF186)/(3*$AL186),($AF186-$W186)/(3*$AL186)))</f>
        <v/>
      </c>
      <c r="AO186" s="64">
        <f>IF($Z186="","",IF(OR(NOT(ISNUMBER($AG186)),NOT(ISNUMBER($AH186))),"限界未設定",IF(OR($Z186&gt;$AG186,$Z186&lt;$AH186),"管理外","管理内")))</f>
        <v/>
      </c>
      <c r="AP186" s="64">
        <f>IF($AA186="","",IF(OR(NOT(ISNUMBER($AJ186)),NOT(ISNUMBER($AK186))),"限界未設定",IF(OR($AA186&gt;$AJ186,$AA186&lt;$AK186),"管理外","管理内")))</f>
        <v/>
      </c>
      <c r="AQ186" s="64">
        <f>IF($Z186="","",IF(OR($AO186="限界未設定",$AP186="限界未設定"),"限界未設定",IF(OR($AO186="管理外",$AP186="管理外"),"調査必要",IF(AND(ISNUMBER($AN186),$AN186&lt;1.33),"能力不足","管理内"))))</f>
        <v/>
      </c>
      <c r="AR186" s="24" t="n"/>
      <c r="AS186" s="24" t="n"/>
      <c r="AT186" s="24" t="n"/>
      <c r="AU186" s="24" t="n"/>
      <c r="AV186" s="24" t="n"/>
      <c r="AW186" s="49">
        <f>IF(AND($F186='SPCダッシュボード'!$C$4,$G186='SPCダッシュボード'!$C$5),COUNTIFS($F$7:$F186,'SPCダッシュボード'!$C$4,$G$7:$G186,'SPCダッシュボード'!$C$5),"")</f>
        <v/>
      </c>
    </row>
    <row r="187">
      <c r="A187" s="64">
        <f>IF(B187="","",ROW()-6)</f>
        <v/>
      </c>
      <c r="B187" s="150" t="n"/>
      <c r="C187" s="66" t="n"/>
      <c r="D187" s="66" t="n"/>
      <c r="E187" s="66" t="n"/>
      <c r="F187" s="66" t="n"/>
      <c r="G187" s="66" t="n"/>
      <c r="H187" s="66" t="n"/>
      <c r="I187" s="66" t="n"/>
      <c r="J187" s="66" t="n"/>
      <c r="K187" s="66" t="n"/>
      <c r="L187" s="151" t="n"/>
      <c r="M187" s="151" t="n"/>
      <c r="N187" s="151" t="n"/>
      <c r="O187" s="151" t="n"/>
      <c r="P187" s="151" t="n"/>
      <c r="Q187" s="151" t="n"/>
      <c r="R187" s="151" t="n"/>
      <c r="S187" s="151" t="n"/>
      <c r="T187" s="151" t="n"/>
      <c r="U187" s="151" t="n"/>
      <c r="V187" s="152" t="n"/>
      <c r="W187" s="152" t="n"/>
      <c r="X187" s="152" t="n"/>
      <c r="Y187" s="153">
        <f>IF(COUNT(L187:U187)&gt;=2,COUNT(L187:U187),"")</f>
        <v/>
      </c>
      <c r="Z187" s="153">
        <f>IF($Y187="","",AVERAGE(L187:U187))</f>
        <v/>
      </c>
      <c r="AA187" s="153">
        <f>IF($Y187="","",MAX(L187:U187)-MIN(L187:U187))</f>
        <v/>
      </c>
      <c r="AB187" s="153">
        <f>IFERROR(VLOOKUP($Y187,'設定'!$D$4:$H$13,2,FALSE),"")</f>
        <v/>
      </c>
      <c r="AC187" s="153">
        <f>IFERROR(VLOOKUP($Y187,'設定'!$D$4:$H$13,3,FALSE),"")</f>
        <v/>
      </c>
      <c r="AD187" s="153">
        <f>IFERROR(VLOOKUP($Y187,'設定'!$D$4:$H$13,4,FALSE),"")</f>
        <v/>
      </c>
      <c r="AE187" s="153">
        <f>IFERROR(VLOOKUP($Y187,'設定'!$D$4:$H$13,5,FALSE),"")</f>
        <v/>
      </c>
      <c r="AF187" s="153">
        <f>IF($Z187="","",IFERROR(SUMIFS($Z$7:$Z$206,$F$7:$F$206,$F187,$G$7:$G$206,$G187,$K$7:$K$206,"Y")/COUNTIFS($F$7:$F$206,$F187,$G$7:$G$206,$G187,$K$7:$K$206,"Y",$Z$7:$Z$206,"&gt;-1E+99"),""))</f>
        <v/>
      </c>
      <c r="AG187" s="153">
        <f>IF(OR(NOT(ISNUMBER($AF187)),NOT(ISNUMBER($AB187)),NOT(ISNUMBER($AI187))),"",$AF187+$AB187*$AI187)</f>
        <v/>
      </c>
      <c r="AH187" s="153">
        <f>IF(OR(NOT(ISNUMBER($AF187)),NOT(ISNUMBER($AB187)),NOT(ISNUMBER($AI187))),"",$AF187-$AB187*$AI187)</f>
        <v/>
      </c>
      <c r="AI187" s="153">
        <f>IF($AA187="","",IFERROR(SUMIFS($AA$7:$AA$206,$F$7:$F$206,$F187,$G$7:$G$206,$G187,$K$7:$K$206,"Y")/COUNTIFS($F$7:$F$206,$F187,$G$7:$G$206,$G187,$K$7:$K$206,"Y",$AA$7:$AA$206,"&gt;-1E+99"),""))</f>
        <v/>
      </c>
      <c r="AJ187" s="153">
        <f>IF(OR(NOT(ISNUMBER($AI187)),NOT(ISNUMBER($AD187))),"",$AD187*$AI187)</f>
        <v/>
      </c>
      <c r="AK187" s="153">
        <f>IF(OR(NOT(ISNUMBER($AI187)),NOT(ISNUMBER($AC187))),"",$AC187*$AI187)</f>
        <v/>
      </c>
      <c r="AL187" s="153">
        <f>IF(OR(NOT(ISNUMBER($AI187)),NOT(ISNUMBER($AE187))),"",$AI187/$AE187)</f>
        <v/>
      </c>
      <c r="AM187" s="154">
        <f>IF(OR(NOT(ISNUMBER($V187)),NOT(ISNUMBER($W187)),NOT(ISNUMBER($AL187))),"",($V187-$W187)/(6*$AL187))</f>
        <v/>
      </c>
      <c r="AN187" s="154">
        <f>IF(OR(NOT(ISNUMBER($V187)),NOT(ISNUMBER($W187)),NOT(ISNUMBER($AF187)),NOT(ISNUMBER($AL187))),"",MIN(($V187-$AF187)/(3*$AL187),($AF187-$W187)/(3*$AL187)))</f>
        <v/>
      </c>
      <c r="AO187" s="64">
        <f>IF($Z187="","",IF(OR(NOT(ISNUMBER($AG187)),NOT(ISNUMBER($AH187))),"限界未設定",IF(OR($Z187&gt;$AG187,$Z187&lt;$AH187),"管理外","管理内")))</f>
        <v/>
      </c>
      <c r="AP187" s="64">
        <f>IF($AA187="","",IF(OR(NOT(ISNUMBER($AJ187)),NOT(ISNUMBER($AK187))),"限界未設定",IF(OR($AA187&gt;$AJ187,$AA187&lt;$AK187),"管理外","管理内")))</f>
        <v/>
      </c>
      <c r="AQ187" s="64">
        <f>IF($Z187="","",IF(OR($AO187="限界未設定",$AP187="限界未設定"),"限界未設定",IF(OR($AO187="管理外",$AP187="管理外"),"調査必要",IF(AND(ISNUMBER($AN187),$AN187&lt;1.33),"能力不足","管理内"))))</f>
        <v/>
      </c>
      <c r="AR187" s="24" t="n"/>
      <c r="AS187" s="24" t="n"/>
      <c r="AT187" s="24" t="n"/>
      <c r="AU187" s="24" t="n"/>
      <c r="AV187" s="24" t="n"/>
      <c r="AW187" s="49">
        <f>IF(AND($F187='SPCダッシュボード'!$C$4,$G187='SPCダッシュボード'!$C$5),COUNTIFS($F$7:$F187,'SPCダッシュボード'!$C$4,$G$7:$G187,'SPCダッシュボード'!$C$5),"")</f>
        <v/>
      </c>
    </row>
    <row r="188">
      <c r="A188" s="64">
        <f>IF(B188="","",ROW()-6)</f>
        <v/>
      </c>
      <c r="B188" s="150" t="n"/>
      <c r="C188" s="66" t="n"/>
      <c r="D188" s="66" t="n"/>
      <c r="E188" s="66" t="n"/>
      <c r="F188" s="66" t="n"/>
      <c r="G188" s="66" t="n"/>
      <c r="H188" s="66" t="n"/>
      <c r="I188" s="66" t="n"/>
      <c r="J188" s="66" t="n"/>
      <c r="K188" s="66" t="n"/>
      <c r="L188" s="151" t="n"/>
      <c r="M188" s="151" t="n"/>
      <c r="N188" s="151" t="n"/>
      <c r="O188" s="151" t="n"/>
      <c r="P188" s="151" t="n"/>
      <c r="Q188" s="151" t="n"/>
      <c r="R188" s="151" t="n"/>
      <c r="S188" s="151" t="n"/>
      <c r="T188" s="151" t="n"/>
      <c r="U188" s="151" t="n"/>
      <c r="V188" s="152" t="n"/>
      <c r="W188" s="152" t="n"/>
      <c r="X188" s="152" t="n"/>
      <c r="Y188" s="153">
        <f>IF(COUNT(L188:U188)&gt;=2,COUNT(L188:U188),"")</f>
        <v/>
      </c>
      <c r="Z188" s="153">
        <f>IF($Y188="","",AVERAGE(L188:U188))</f>
        <v/>
      </c>
      <c r="AA188" s="153">
        <f>IF($Y188="","",MAX(L188:U188)-MIN(L188:U188))</f>
        <v/>
      </c>
      <c r="AB188" s="153">
        <f>IFERROR(VLOOKUP($Y188,'設定'!$D$4:$H$13,2,FALSE),"")</f>
        <v/>
      </c>
      <c r="AC188" s="153">
        <f>IFERROR(VLOOKUP($Y188,'設定'!$D$4:$H$13,3,FALSE),"")</f>
        <v/>
      </c>
      <c r="AD188" s="153">
        <f>IFERROR(VLOOKUP($Y188,'設定'!$D$4:$H$13,4,FALSE),"")</f>
        <v/>
      </c>
      <c r="AE188" s="153">
        <f>IFERROR(VLOOKUP($Y188,'設定'!$D$4:$H$13,5,FALSE),"")</f>
        <v/>
      </c>
      <c r="AF188" s="153">
        <f>IF($Z188="","",IFERROR(SUMIFS($Z$7:$Z$206,$F$7:$F$206,$F188,$G$7:$G$206,$G188,$K$7:$K$206,"Y")/COUNTIFS($F$7:$F$206,$F188,$G$7:$G$206,$G188,$K$7:$K$206,"Y",$Z$7:$Z$206,"&gt;-1E+99"),""))</f>
        <v/>
      </c>
      <c r="AG188" s="153">
        <f>IF(OR(NOT(ISNUMBER($AF188)),NOT(ISNUMBER($AB188)),NOT(ISNUMBER($AI188))),"",$AF188+$AB188*$AI188)</f>
        <v/>
      </c>
      <c r="AH188" s="153">
        <f>IF(OR(NOT(ISNUMBER($AF188)),NOT(ISNUMBER($AB188)),NOT(ISNUMBER($AI188))),"",$AF188-$AB188*$AI188)</f>
        <v/>
      </c>
      <c r="AI188" s="153">
        <f>IF($AA188="","",IFERROR(SUMIFS($AA$7:$AA$206,$F$7:$F$206,$F188,$G$7:$G$206,$G188,$K$7:$K$206,"Y")/COUNTIFS($F$7:$F$206,$F188,$G$7:$G$206,$G188,$K$7:$K$206,"Y",$AA$7:$AA$206,"&gt;-1E+99"),""))</f>
        <v/>
      </c>
      <c r="AJ188" s="153">
        <f>IF(OR(NOT(ISNUMBER($AI188)),NOT(ISNUMBER($AD188))),"",$AD188*$AI188)</f>
        <v/>
      </c>
      <c r="AK188" s="153">
        <f>IF(OR(NOT(ISNUMBER($AI188)),NOT(ISNUMBER($AC188))),"",$AC188*$AI188)</f>
        <v/>
      </c>
      <c r="AL188" s="153">
        <f>IF(OR(NOT(ISNUMBER($AI188)),NOT(ISNUMBER($AE188))),"",$AI188/$AE188)</f>
        <v/>
      </c>
      <c r="AM188" s="154">
        <f>IF(OR(NOT(ISNUMBER($V188)),NOT(ISNUMBER($W188)),NOT(ISNUMBER($AL188))),"",($V188-$W188)/(6*$AL188))</f>
        <v/>
      </c>
      <c r="AN188" s="154">
        <f>IF(OR(NOT(ISNUMBER($V188)),NOT(ISNUMBER($W188)),NOT(ISNUMBER($AF188)),NOT(ISNUMBER($AL188))),"",MIN(($V188-$AF188)/(3*$AL188),($AF188-$W188)/(3*$AL188)))</f>
        <v/>
      </c>
      <c r="AO188" s="64">
        <f>IF($Z188="","",IF(OR(NOT(ISNUMBER($AG188)),NOT(ISNUMBER($AH188))),"限界未設定",IF(OR($Z188&gt;$AG188,$Z188&lt;$AH188),"管理外","管理内")))</f>
        <v/>
      </c>
      <c r="AP188" s="64">
        <f>IF($AA188="","",IF(OR(NOT(ISNUMBER($AJ188)),NOT(ISNUMBER($AK188))),"限界未設定",IF(OR($AA188&gt;$AJ188,$AA188&lt;$AK188),"管理外","管理内")))</f>
        <v/>
      </c>
      <c r="AQ188" s="64">
        <f>IF($Z188="","",IF(OR($AO188="限界未設定",$AP188="限界未設定"),"限界未設定",IF(OR($AO188="管理外",$AP188="管理外"),"調査必要",IF(AND(ISNUMBER($AN188),$AN188&lt;1.33),"能力不足","管理内"))))</f>
        <v/>
      </c>
      <c r="AR188" s="24" t="n"/>
      <c r="AS188" s="24" t="n"/>
      <c r="AT188" s="24" t="n"/>
      <c r="AU188" s="24" t="n"/>
      <c r="AV188" s="24" t="n"/>
      <c r="AW188" s="49">
        <f>IF(AND($F188='SPCダッシュボード'!$C$4,$G188='SPCダッシュボード'!$C$5),COUNTIFS($F$7:$F188,'SPCダッシュボード'!$C$4,$G$7:$G188,'SPCダッシュボード'!$C$5),"")</f>
        <v/>
      </c>
    </row>
    <row r="189">
      <c r="A189" s="64">
        <f>IF(B189="","",ROW()-6)</f>
        <v/>
      </c>
      <c r="B189" s="150" t="n"/>
      <c r="C189" s="66" t="n"/>
      <c r="D189" s="66" t="n"/>
      <c r="E189" s="66" t="n"/>
      <c r="F189" s="66" t="n"/>
      <c r="G189" s="66" t="n"/>
      <c r="H189" s="66" t="n"/>
      <c r="I189" s="66" t="n"/>
      <c r="J189" s="66" t="n"/>
      <c r="K189" s="66" t="n"/>
      <c r="L189" s="151" t="n"/>
      <c r="M189" s="151" t="n"/>
      <c r="N189" s="151" t="n"/>
      <c r="O189" s="151" t="n"/>
      <c r="P189" s="151" t="n"/>
      <c r="Q189" s="151" t="n"/>
      <c r="R189" s="151" t="n"/>
      <c r="S189" s="151" t="n"/>
      <c r="T189" s="151" t="n"/>
      <c r="U189" s="151" t="n"/>
      <c r="V189" s="152" t="n"/>
      <c r="W189" s="152" t="n"/>
      <c r="X189" s="152" t="n"/>
      <c r="Y189" s="153">
        <f>IF(COUNT(L189:U189)&gt;=2,COUNT(L189:U189),"")</f>
        <v/>
      </c>
      <c r="Z189" s="153">
        <f>IF($Y189="","",AVERAGE(L189:U189))</f>
        <v/>
      </c>
      <c r="AA189" s="153">
        <f>IF($Y189="","",MAX(L189:U189)-MIN(L189:U189))</f>
        <v/>
      </c>
      <c r="AB189" s="153">
        <f>IFERROR(VLOOKUP($Y189,'設定'!$D$4:$H$13,2,FALSE),"")</f>
        <v/>
      </c>
      <c r="AC189" s="153">
        <f>IFERROR(VLOOKUP($Y189,'設定'!$D$4:$H$13,3,FALSE),"")</f>
        <v/>
      </c>
      <c r="AD189" s="153">
        <f>IFERROR(VLOOKUP($Y189,'設定'!$D$4:$H$13,4,FALSE),"")</f>
        <v/>
      </c>
      <c r="AE189" s="153">
        <f>IFERROR(VLOOKUP($Y189,'設定'!$D$4:$H$13,5,FALSE),"")</f>
        <v/>
      </c>
      <c r="AF189" s="153">
        <f>IF($Z189="","",IFERROR(SUMIFS($Z$7:$Z$206,$F$7:$F$206,$F189,$G$7:$G$206,$G189,$K$7:$K$206,"Y")/COUNTIFS($F$7:$F$206,$F189,$G$7:$G$206,$G189,$K$7:$K$206,"Y",$Z$7:$Z$206,"&gt;-1E+99"),""))</f>
        <v/>
      </c>
      <c r="AG189" s="153">
        <f>IF(OR(NOT(ISNUMBER($AF189)),NOT(ISNUMBER($AB189)),NOT(ISNUMBER($AI189))),"",$AF189+$AB189*$AI189)</f>
        <v/>
      </c>
      <c r="AH189" s="153">
        <f>IF(OR(NOT(ISNUMBER($AF189)),NOT(ISNUMBER($AB189)),NOT(ISNUMBER($AI189))),"",$AF189-$AB189*$AI189)</f>
        <v/>
      </c>
      <c r="AI189" s="153">
        <f>IF($AA189="","",IFERROR(SUMIFS($AA$7:$AA$206,$F$7:$F$206,$F189,$G$7:$G$206,$G189,$K$7:$K$206,"Y")/COUNTIFS($F$7:$F$206,$F189,$G$7:$G$206,$G189,$K$7:$K$206,"Y",$AA$7:$AA$206,"&gt;-1E+99"),""))</f>
        <v/>
      </c>
      <c r="AJ189" s="153">
        <f>IF(OR(NOT(ISNUMBER($AI189)),NOT(ISNUMBER($AD189))),"",$AD189*$AI189)</f>
        <v/>
      </c>
      <c r="AK189" s="153">
        <f>IF(OR(NOT(ISNUMBER($AI189)),NOT(ISNUMBER($AC189))),"",$AC189*$AI189)</f>
        <v/>
      </c>
      <c r="AL189" s="153">
        <f>IF(OR(NOT(ISNUMBER($AI189)),NOT(ISNUMBER($AE189))),"",$AI189/$AE189)</f>
        <v/>
      </c>
      <c r="AM189" s="154">
        <f>IF(OR(NOT(ISNUMBER($V189)),NOT(ISNUMBER($W189)),NOT(ISNUMBER($AL189))),"",($V189-$W189)/(6*$AL189))</f>
        <v/>
      </c>
      <c r="AN189" s="154">
        <f>IF(OR(NOT(ISNUMBER($V189)),NOT(ISNUMBER($W189)),NOT(ISNUMBER($AF189)),NOT(ISNUMBER($AL189))),"",MIN(($V189-$AF189)/(3*$AL189),($AF189-$W189)/(3*$AL189)))</f>
        <v/>
      </c>
      <c r="AO189" s="64">
        <f>IF($Z189="","",IF(OR(NOT(ISNUMBER($AG189)),NOT(ISNUMBER($AH189))),"限界未設定",IF(OR($Z189&gt;$AG189,$Z189&lt;$AH189),"管理外","管理内")))</f>
        <v/>
      </c>
      <c r="AP189" s="64">
        <f>IF($AA189="","",IF(OR(NOT(ISNUMBER($AJ189)),NOT(ISNUMBER($AK189))),"限界未設定",IF(OR($AA189&gt;$AJ189,$AA189&lt;$AK189),"管理外","管理内")))</f>
        <v/>
      </c>
      <c r="AQ189" s="64">
        <f>IF($Z189="","",IF(OR($AO189="限界未設定",$AP189="限界未設定"),"限界未設定",IF(OR($AO189="管理外",$AP189="管理外"),"調査必要",IF(AND(ISNUMBER($AN189),$AN189&lt;1.33),"能力不足","管理内"))))</f>
        <v/>
      </c>
      <c r="AR189" s="24" t="n"/>
      <c r="AS189" s="24" t="n"/>
      <c r="AT189" s="24" t="n"/>
      <c r="AU189" s="24" t="n"/>
      <c r="AV189" s="24" t="n"/>
      <c r="AW189" s="49">
        <f>IF(AND($F189='SPCダッシュボード'!$C$4,$G189='SPCダッシュボード'!$C$5),COUNTIFS($F$7:$F189,'SPCダッシュボード'!$C$4,$G$7:$G189,'SPCダッシュボード'!$C$5),"")</f>
        <v/>
      </c>
    </row>
    <row r="190">
      <c r="A190" s="64">
        <f>IF(B190="","",ROW()-6)</f>
        <v/>
      </c>
      <c r="B190" s="150" t="n"/>
      <c r="C190" s="66" t="n"/>
      <c r="D190" s="66" t="n"/>
      <c r="E190" s="66" t="n"/>
      <c r="F190" s="66" t="n"/>
      <c r="G190" s="66" t="n"/>
      <c r="H190" s="66" t="n"/>
      <c r="I190" s="66" t="n"/>
      <c r="J190" s="66" t="n"/>
      <c r="K190" s="66" t="n"/>
      <c r="L190" s="151" t="n"/>
      <c r="M190" s="151" t="n"/>
      <c r="N190" s="151" t="n"/>
      <c r="O190" s="151" t="n"/>
      <c r="P190" s="151" t="n"/>
      <c r="Q190" s="151" t="n"/>
      <c r="R190" s="151" t="n"/>
      <c r="S190" s="151" t="n"/>
      <c r="T190" s="151" t="n"/>
      <c r="U190" s="151" t="n"/>
      <c r="V190" s="152" t="n"/>
      <c r="W190" s="152" t="n"/>
      <c r="X190" s="152" t="n"/>
      <c r="Y190" s="153">
        <f>IF(COUNT(L190:U190)&gt;=2,COUNT(L190:U190),"")</f>
        <v/>
      </c>
      <c r="Z190" s="153">
        <f>IF($Y190="","",AVERAGE(L190:U190))</f>
        <v/>
      </c>
      <c r="AA190" s="153">
        <f>IF($Y190="","",MAX(L190:U190)-MIN(L190:U190))</f>
        <v/>
      </c>
      <c r="AB190" s="153">
        <f>IFERROR(VLOOKUP($Y190,'設定'!$D$4:$H$13,2,FALSE),"")</f>
        <v/>
      </c>
      <c r="AC190" s="153">
        <f>IFERROR(VLOOKUP($Y190,'設定'!$D$4:$H$13,3,FALSE),"")</f>
        <v/>
      </c>
      <c r="AD190" s="153">
        <f>IFERROR(VLOOKUP($Y190,'設定'!$D$4:$H$13,4,FALSE),"")</f>
        <v/>
      </c>
      <c r="AE190" s="153">
        <f>IFERROR(VLOOKUP($Y190,'設定'!$D$4:$H$13,5,FALSE),"")</f>
        <v/>
      </c>
      <c r="AF190" s="153">
        <f>IF($Z190="","",IFERROR(SUMIFS($Z$7:$Z$206,$F$7:$F$206,$F190,$G$7:$G$206,$G190,$K$7:$K$206,"Y")/COUNTIFS($F$7:$F$206,$F190,$G$7:$G$206,$G190,$K$7:$K$206,"Y",$Z$7:$Z$206,"&gt;-1E+99"),""))</f>
        <v/>
      </c>
      <c r="AG190" s="153">
        <f>IF(OR(NOT(ISNUMBER($AF190)),NOT(ISNUMBER($AB190)),NOT(ISNUMBER($AI190))),"",$AF190+$AB190*$AI190)</f>
        <v/>
      </c>
      <c r="AH190" s="153">
        <f>IF(OR(NOT(ISNUMBER($AF190)),NOT(ISNUMBER($AB190)),NOT(ISNUMBER($AI190))),"",$AF190-$AB190*$AI190)</f>
        <v/>
      </c>
      <c r="AI190" s="153">
        <f>IF($AA190="","",IFERROR(SUMIFS($AA$7:$AA$206,$F$7:$F$206,$F190,$G$7:$G$206,$G190,$K$7:$K$206,"Y")/COUNTIFS($F$7:$F$206,$F190,$G$7:$G$206,$G190,$K$7:$K$206,"Y",$AA$7:$AA$206,"&gt;-1E+99"),""))</f>
        <v/>
      </c>
      <c r="AJ190" s="153">
        <f>IF(OR(NOT(ISNUMBER($AI190)),NOT(ISNUMBER($AD190))),"",$AD190*$AI190)</f>
        <v/>
      </c>
      <c r="AK190" s="153">
        <f>IF(OR(NOT(ISNUMBER($AI190)),NOT(ISNUMBER($AC190))),"",$AC190*$AI190)</f>
        <v/>
      </c>
      <c r="AL190" s="153">
        <f>IF(OR(NOT(ISNUMBER($AI190)),NOT(ISNUMBER($AE190))),"",$AI190/$AE190)</f>
        <v/>
      </c>
      <c r="AM190" s="154">
        <f>IF(OR(NOT(ISNUMBER($V190)),NOT(ISNUMBER($W190)),NOT(ISNUMBER($AL190))),"",($V190-$W190)/(6*$AL190))</f>
        <v/>
      </c>
      <c r="AN190" s="154">
        <f>IF(OR(NOT(ISNUMBER($V190)),NOT(ISNUMBER($W190)),NOT(ISNUMBER($AF190)),NOT(ISNUMBER($AL190))),"",MIN(($V190-$AF190)/(3*$AL190),($AF190-$W190)/(3*$AL190)))</f>
        <v/>
      </c>
      <c r="AO190" s="64">
        <f>IF($Z190="","",IF(OR(NOT(ISNUMBER($AG190)),NOT(ISNUMBER($AH190))),"限界未設定",IF(OR($Z190&gt;$AG190,$Z190&lt;$AH190),"管理外","管理内")))</f>
        <v/>
      </c>
      <c r="AP190" s="64">
        <f>IF($AA190="","",IF(OR(NOT(ISNUMBER($AJ190)),NOT(ISNUMBER($AK190))),"限界未設定",IF(OR($AA190&gt;$AJ190,$AA190&lt;$AK190),"管理外","管理内")))</f>
        <v/>
      </c>
      <c r="AQ190" s="64">
        <f>IF($Z190="","",IF(OR($AO190="限界未設定",$AP190="限界未設定"),"限界未設定",IF(OR($AO190="管理外",$AP190="管理外"),"調査必要",IF(AND(ISNUMBER($AN190),$AN190&lt;1.33),"能力不足","管理内"))))</f>
        <v/>
      </c>
      <c r="AR190" s="24" t="n"/>
      <c r="AS190" s="24" t="n"/>
      <c r="AT190" s="24" t="n"/>
      <c r="AU190" s="24" t="n"/>
      <c r="AV190" s="24" t="n"/>
      <c r="AW190" s="49">
        <f>IF(AND($F190='SPCダッシュボード'!$C$4,$G190='SPCダッシュボード'!$C$5),COUNTIFS($F$7:$F190,'SPCダッシュボード'!$C$4,$G$7:$G190,'SPCダッシュボード'!$C$5),"")</f>
        <v/>
      </c>
    </row>
    <row r="191">
      <c r="A191" s="64">
        <f>IF(B191="","",ROW()-6)</f>
        <v/>
      </c>
      <c r="B191" s="150" t="n"/>
      <c r="C191" s="66" t="n"/>
      <c r="D191" s="66" t="n"/>
      <c r="E191" s="66" t="n"/>
      <c r="F191" s="66" t="n"/>
      <c r="G191" s="66" t="n"/>
      <c r="H191" s="66" t="n"/>
      <c r="I191" s="66" t="n"/>
      <c r="J191" s="66" t="n"/>
      <c r="K191" s="66" t="n"/>
      <c r="L191" s="151" t="n"/>
      <c r="M191" s="151" t="n"/>
      <c r="N191" s="151" t="n"/>
      <c r="O191" s="151" t="n"/>
      <c r="P191" s="151" t="n"/>
      <c r="Q191" s="151" t="n"/>
      <c r="R191" s="151" t="n"/>
      <c r="S191" s="151" t="n"/>
      <c r="T191" s="151" t="n"/>
      <c r="U191" s="151" t="n"/>
      <c r="V191" s="152" t="n"/>
      <c r="W191" s="152" t="n"/>
      <c r="X191" s="152" t="n"/>
      <c r="Y191" s="153">
        <f>IF(COUNT(L191:U191)&gt;=2,COUNT(L191:U191),"")</f>
        <v/>
      </c>
      <c r="Z191" s="153">
        <f>IF($Y191="","",AVERAGE(L191:U191))</f>
        <v/>
      </c>
      <c r="AA191" s="153">
        <f>IF($Y191="","",MAX(L191:U191)-MIN(L191:U191))</f>
        <v/>
      </c>
      <c r="AB191" s="153">
        <f>IFERROR(VLOOKUP($Y191,'設定'!$D$4:$H$13,2,FALSE),"")</f>
        <v/>
      </c>
      <c r="AC191" s="153">
        <f>IFERROR(VLOOKUP($Y191,'設定'!$D$4:$H$13,3,FALSE),"")</f>
        <v/>
      </c>
      <c r="AD191" s="153">
        <f>IFERROR(VLOOKUP($Y191,'設定'!$D$4:$H$13,4,FALSE),"")</f>
        <v/>
      </c>
      <c r="AE191" s="153">
        <f>IFERROR(VLOOKUP($Y191,'設定'!$D$4:$H$13,5,FALSE),"")</f>
        <v/>
      </c>
      <c r="AF191" s="153">
        <f>IF($Z191="","",IFERROR(SUMIFS($Z$7:$Z$206,$F$7:$F$206,$F191,$G$7:$G$206,$G191,$K$7:$K$206,"Y")/COUNTIFS($F$7:$F$206,$F191,$G$7:$G$206,$G191,$K$7:$K$206,"Y",$Z$7:$Z$206,"&gt;-1E+99"),""))</f>
        <v/>
      </c>
      <c r="AG191" s="153">
        <f>IF(OR(NOT(ISNUMBER($AF191)),NOT(ISNUMBER($AB191)),NOT(ISNUMBER($AI191))),"",$AF191+$AB191*$AI191)</f>
        <v/>
      </c>
      <c r="AH191" s="153">
        <f>IF(OR(NOT(ISNUMBER($AF191)),NOT(ISNUMBER($AB191)),NOT(ISNUMBER($AI191))),"",$AF191-$AB191*$AI191)</f>
        <v/>
      </c>
      <c r="AI191" s="153">
        <f>IF($AA191="","",IFERROR(SUMIFS($AA$7:$AA$206,$F$7:$F$206,$F191,$G$7:$G$206,$G191,$K$7:$K$206,"Y")/COUNTIFS($F$7:$F$206,$F191,$G$7:$G$206,$G191,$K$7:$K$206,"Y",$AA$7:$AA$206,"&gt;-1E+99"),""))</f>
        <v/>
      </c>
      <c r="AJ191" s="153">
        <f>IF(OR(NOT(ISNUMBER($AI191)),NOT(ISNUMBER($AD191))),"",$AD191*$AI191)</f>
        <v/>
      </c>
      <c r="AK191" s="153">
        <f>IF(OR(NOT(ISNUMBER($AI191)),NOT(ISNUMBER($AC191))),"",$AC191*$AI191)</f>
        <v/>
      </c>
      <c r="AL191" s="153">
        <f>IF(OR(NOT(ISNUMBER($AI191)),NOT(ISNUMBER($AE191))),"",$AI191/$AE191)</f>
        <v/>
      </c>
      <c r="AM191" s="154">
        <f>IF(OR(NOT(ISNUMBER($V191)),NOT(ISNUMBER($W191)),NOT(ISNUMBER($AL191))),"",($V191-$W191)/(6*$AL191))</f>
        <v/>
      </c>
      <c r="AN191" s="154">
        <f>IF(OR(NOT(ISNUMBER($V191)),NOT(ISNUMBER($W191)),NOT(ISNUMBER($AF191)),NOT(ISNUMBER($AL191))),"",MIN(($V191-$AF191)/(3*$AL191),($AF191-$W191)/(3*$AL191)))</f>
        <v/>
      </c>
      <c r="AO191" s="64">
        <f>IF($Z191="","",IF(OR(NOT(ISNUMBER($AG191)),NOT(ISNUMBER($AH191))),"限界未設定",IF(OR($Z191&gt;$AG191,$Z191&lt;$AH191),"管理外","管理内")))</f>
        <v/>
      </c>
      <c r="AP191" s="64">
        <f>IF($AA191="","",IF(OR(NOT(ISNUMBER($AJ191)),NOT(ISNUMBER($AK191))),"限界未設定",IF(OR($AA191&gt;$AJ191,$AA191&lt;$AK191),"管理外","管理内")))</f>
        <v/>
      </c>
      <c r="AQ191" s="64">
        <f>IF($Z191="","",IF(OR($AO191="限界未設定",$AP191="限界未設定"),"限界未設定",IF(OR($AO191="管理外",$AP191="管理外"),"調査必要",IF(AND(ISNUMBER($AN191),$AN191&lt;1.33),"能力不足","管理内"))))</f>
        <v/>
      </c>
      <c r="AR191" s="24" t="n"/>
      <c r="AS191" s="24" t="n"/>
      <c r="AT191" s="24" t="n"/>
      <c r="AU191" s="24" t="n"/>
      <c r="AV191" s="24" t="n"/>
      <c r="AW191" s="49">
        <f>IF(AND($F191='SPCダッシュボード'!$C$4,$G191='SPCダッシュボード'!$C$5),COUNTIFS($F$7:$F191,'SPCダッシュボード'!$C$4,$G$7:$G191,'SPCダッシュボード'!$C$5),"")</f>
        <v/>
      </c>
    </row>
    <row r="192">
      <c r="A192" s="64">
        <f>IF(B192="","",ROW()-6)</f>
        <v/>
      </c>
      <c r="B192" s="150" t="n"/>
      <c r="C192" s="66" t="n"/>
      <c r="D192" s="66" t="n"/>
      <c r="E192" s="66" t="n"/>
      <c r="F192" s="66" t="n"/>
      <c r="G192" s="66" t="n"/>
      <c r="H192" s="66" t="n"/>
      <c r="I192" s="66" t="n"/>
      <c r="J192" s="66" t="n"/>
      <c r="K192" s="66" t="n"/>
      <c r="L192" s="151" t="n"/>
      <c r="M192" s="151" t="n"/>
      <c r="N192" s="151" t="n"/>
      <c r="O192" s="151" t="n"/>
      <c r="P192" s="151" t="n"/>
      <c r="Q192" s="151" t="n"/>
      <c r="R192" s="151" t="n"/>
      <c r="S192" s="151" t="n"/>
      <c r="T192" s="151" t="n"/>
      <c r="U192" s="151" t="n"/>
      <c r="V192" s="152" t="n"/>
      <c r="W192" s="152" t="n"/>
      <c r="X192" s="152" t="n"/>
      <c r="Y192" s="153">
        <f>IF(COUNT(L192:U192)&gt;=2,COUNT(L192:U192),"")</f>
        <v/>
      </c>
      <c r="Z192" s="153">
        <f>IF($Y192="","",AVERAGE(L192:U192))</f>
        <v/>
      </c>
      <c r="AA192" s="153">
        <f>IF($Y192="","",MAX(L192:U192)-MIN(L192:U192))</f>
        <v/>
      </c>
      <c r="AB192" s="153">
        <f>IFERROR(VLOOKUP($Y192,'設定'!$D$4:$H$13,2,FALSE),"")</f>
        <v/>
      </c>
      <c r="AC192" s="153">
        <f>IFERROR(VLOOKUP($Y192,'設定'!$D$4:$H$13,3,FALSE),"")</f>
        <v/>
      </c>
      <c r="AD192" s="153">
        <f>IFERROR(VLOOKUP($Y192,'設定'!$D$4:$H$13,4,FALSE),"")</f>
        <v/>
      </c>
      <c r="AE192" s="153">
        <f>IFERROR(VLOOKUP($Y192,'設定'!$D$4:$H$13,5,FALSE),"")</f>
        <v/>
      </c>
      <c r="AF192" s="153">
        <f>IF($Z192="","",IFERROR(SUMIFS($Z$7:$Z$206,$F$7:$F$206,$F192,$G$7:$G$206,$G192,$K$7:$K$206,"Y")/COUNTIFS($F$7:$F$206,$F192,$G$7:$G$206,$G192,$K$7:$K$206,"Y",$Z$7:$Z$206,"&gt;-1E+99"),""))</f>
        <v/>
      </c>
      <c r="AG192" s="153">
        <f>IF(OR(NOT(ISNUMBER($AF192)),NOT(ISNUMBER($AB192)),NOT(ISNUMBER($AI192))),"",$AF192+$AB192*$AI192)</f>
        <v/>
      </c>
      <c r="AH192" s="153">
        <f>IF(OR(NOT(ISNUMBER($AF192)),NOT(ISNUMBER($AB192)),NOT(ISNUMBER($AI192))),"",$AF192-$AB192*$AI192)</f>
        <v/>
      </c>
      <c r="AI192" s="153">
        <f>IF($AA192="","",IFERROR(SUMIFS($AA$7:$AA$206,$F$7:$F$206,$F192,$G$7:$G$206,$G192,$K$7:$K$206,"Y")/COUNTIFS($F$7:$F$206,$F192,$G$7:$G$206,$G192,$K$7:$K$206,"Y",$AA$7:$AA$206,"&gt;-1E+99"),""))</f>
        <v/>
      </c>
      <c r="AJ192" s="153">
        <f>IF(OR(NOT(ISNUMBER($AI192)),NOT(ISNUMBER($AD192))),"",$AD192*$AI192)</f>
        <v/>
      </c>
      <c r="AK192" s="153">
        <f>IF(OR(NOT(ISNUMBER($AI192)),NOT(ISNUMBER($AC192))),"",$AC192*$AI192)</f>
        <v/>
      </c>
      <c r="AL192" s="153">
        <f>IF(OR(NOT(ISNUMBER($AI192)),NOT(ISNUMBER($AE192))),"",$AI192/$AE192)</f>
        <v/>
      </c>
      <c r="AM192" s="154">
        <f>IF(OR(NOT(ISNUMBER($V192)),NOT(ISNUMBER($W192)),NOT(ISNUMBER($AL192))),"",($V192-$W192)/(6*$AL192))</f>
        <v/>
      </c>
      <c r="AN192" s="154">
        <f>IF(OR(NOT(ISNUMBER($V192)),NOT(ISNUMBER($W192)),NOT(ISNUMBER($AF192)),NOT(ISNUMBER($AL192))),"",MIN(($V192-$AF192)/(3*$AL192),($AF192-$W192)/(3*$AL192)))</f>
        <v/>
      </c>
      <c r="AO192" s="64">
        <f>IF($Z192="","",IF(OR(NOT(ISNUMBER($AG192)),NOT(ISNUMBER($AH192))),"限界未設定",IF(OR($Z192&gt;$AG192,$Z192&lt;$AH192),"管理外","管理内")))</f>
        <v/>
      </c>
      <c r="AP192" s="64">
        <f>IF($AA192="","",IF(OR(NOT(ISNUMBER($AJ192)),NOT(ISNUMBER($AK192))),"限界未設定",IF(OR($AA192&gt;$AJ192,$AA192&lt;$AK192),"管理外","管理内")))</f>
        <v/>
      </c>
      <c r="AQ192" s="64">
        <f>IF($Z192="","",IF(OR($AO192="限界未設定",$AP192="限界未設定"),"限界未設定",IF(OR($AO192="管理外",$AP192="管理外"),"調査必要",IF(AND(ISNUMBER($AN192),$AN192&lt;1.33),"能力不足","管理内"))))</f>
        <v/>
      </c>
      <c r="AR192" s="24" t="n"/>
      <c r="AS192" s="24" t="n"/>
      <c r="AT192" s="24" t="n"/>
      <c r="AU192" s="24" t="n"/>
      <c r="AV192" s="24" t="n"/>
      <c r="AW192" s="49">
        <f>IF(AND($F192='SPCダッシュボード'!$C$4,$G192='SPCダッシュボード'!$C$5),COUNTIFS($F$7:$F192,'SPCダッシュボード'!$C$4,$G$7:$G192,'SPCダッシュボード'!$C$5),"")</f>
        <v/>
      </c>
    </row>
    <row r="193">
      <c r="A193" s="64">
        <f>IF(B193="","",ROW()-6)</f>
        <v/>
      </c>
      <c r="B193" s="150" t="n"/>
      <c r="C193" s="66" t="n"/>
      <c r="D193" s="66" t="n"/>
      <c r="E193" s="66" t="n"/>
      <c r="F193" s="66" t="n"/>
      <c r="G193" s="66" t="n"/>
      <c r="H193" s="66" t="n"/>
      <c r="I193" s="66" t="n"/>
      <c r="J193" s="66" t="n"/>
      <c r="K193" s="66" t="n"/>
      <c r="L193" s="151" t="n"/>
      <c r="M193" s="151" t="n"/>
      <c r="N193" s="151" t="n"/>
      <c r="O193" s="151" t="n"/>
      <c r="P193" s="151" t="n"/>
      <c r="Q193" s="151" t="n"/>
      <c r="R193" s="151" t="n"/>
      <c r="S193" s="151" t="n"/>
      <c r="T193" s="151" t="n"/>
      <c r="U193" s="151" t="n"/>
      <c r="V193" s="152" t="n"/>
      <c r="W193" s="152" t="n"/>
      <c r="X193" s="152" t="n"/>
      <c r="Y193" s="153">
        <f>IF(COUNT(L193:U193)&gt;=2,COUNT(L193:U193),"")</f>
        <v/>
      </c>
      <c r="Z193" s="153">
        <f>IF($Y193="","",AVERAGE(L193:U193))</f>
        <v/>
      </c>
      <c r="AA193" s="153">
        <f>IF($Y193="","",MAX(L193:U193)-MIN(L193:U193))</f>
        <v/>
      </c>
      <c r="AB193" s="153">
        <f>IFERROR(VLOOKUP($Y193,'設定'!$D$4:$H$13,2,FALSE),"")</f>
        <v/>
      </c>
      <c r="AC193" s="153">
        <f>IFERROR(VLOOKUP($Y193,'設定'!$D$4:$H$13,3,FALSE),"")</f>
        <v/>
      </c>
      <c r="AD193" s="153">
        <f>IFERROR(VLOOKUP($Y193,'設定'!$D$4:$H$13,4,FALSE),"")</f>
        <v/>
      </c>
      <c r="AE193" s="153">
        <f>IFERROR(VLOOKUP($Y193,'設定'!$D$4:$H$13,5,FALSE),"")</f>
        <v/>
      </c>
      <c r="AF193" s="153">
        <f>IF($Z193="","",IFERROR(SUMIFS($Z$7:$Z$206,$F$7:$F$206,$F193,$G$7:$G$206,$G193,$K$7:$K$206,"Y")/COUNTIFS($F$7:$F$206,$F193,$G$7:$G$206,$G193,$K$7:$K$206,"Y",$Z$7:$Z$206,"&gt;-1E+99"),""))</f>
        <v/>
      </c>
      <c r="AG193" s="153">
        <f>IF(OR(NOT(ISNUMBER($AF193)),NOT(ISNUMBER($AB193)),NOT(ISNUMBER($AI193))),"",$AF193+$AB193*$AI193)</f>
        <v/>
      </c>
      <c r="AH193" s="153">
        <f>IF(OR(NOT(ISNUMBER($AF193)),NOT(ISNUMBER($AB193)),NOT(ISNUMBER($AI193))),"",$AF193-$AB193*$AI193)</f>
        <v/>
      </c>
      <c r="AI193" s="153">
        <f>IF($AA193="","",IFERROR(SUMIFS($AA$7:$AA$206,$F$7:$F$206,$F193,$G$7:$G$206,$G193,$K$7:$K$206,"Y")/COUNTIFS($F$7:$F$206,$F193,$G$7:$G$206,$G193,$K$7:$K$206,"Y",$AA$7:$AA$206,"&gt;-1E+99"),""))</f>
        <v/>
      </c>
      <c r="AJ193" s="153">
        <f>IF(OR(NOT(ISNUMBER($AI193)),NOT(ISNUMBER($AD193))),"",$AD193*$AI193)</f>
        <v/>
      </c>
      <c r="AK193" s="153">
        <f>IF(OR(NOT(ISNUMBER($AI193)),NOT(ISNUMBER($AC193))),"",$AC193*$AI193)</f>
        <v/>
      </c>
      <c r="AL193" s="153">
        <f>IF(OR(NOT(ISNUMBER($AI193)),NOT(ISNUMBER($AE193))),"",$AI193/$AE193)</f>
        <v/>
      </c>
      <c r="AM193" s="154">
        <f>IF(OR(NOT(ISNUMBER($V193)),NOT(ISNUMBER($W193)),NOT(ISNUMBER($AL193))),"",($V193-$W193)/(6*$AL193))</f>
        <v/>
      </c>
      <c r="AN193" s="154">
        <f>IF(OR(NOT(ISNUMBER($V193)),NOT(ISNUMBER($W193)),NOT(ISNUMBER($AF193)),NOT(ISNUMBER($AL193))),"",MIN(($V193-$AF193)/(3*$AL193),($AF193-$W193)/(3*$AL193)))</f>
        <v/>
      </c>
      <c r="AO193" s="64">
        <f>IF($Z193="","",IF(OR(NOT(ISNUMBER($AG193)),NOT(ISNUMBER($AH193))),"限界未設定",IF(OR($Z193&gt;$AG193,$Z193&lt;$AH193),"管理外","管理内")))</f>
        <v/>
      </c>
      <c r="AP193" s="64">
        <f>IF($AA193="","",IF(OR(NOT(ISNUMBER($AJ193)),NOT(ISNUMBER($AK193))),"限界未設定",IF(OR($AA193&gt;$AJ193,$AA193&lt;$AK193),"管理外","管理内")))</f>
        <v/>
      </c>
      <c r="AQ193" s="64">
        <f>IF($Z193="","",IF(OR($AO193="限界未設定",$AP193="限界未設定"),"限界未設定",IF(OR($AO193="管理外",$AP193="管理外"),"調査必要",IF(AND(ISNUMBER($AN193),$AN193&lt;1.33),"能力不足","管理内"))))</f>
        <v/>
      </c>
      <c r="AR193" s="24" t="n"/>
      <c r="AS193" s="24" t="n"/>
      <c r="AT193" s="24" t="n"/>
      <c r="AU193" s="24" t="n"/>
      <c r="AV193" s="24" t="n"/>
      <c r="AW193" s="49">
        <f>IF(AND($F193='SPCダッシュボード'!$C$4,$G193='SPCダッシュボード'!$C$5),COUNTIFS($F$7:$F193,'SPCダッシュボード'!$C$4,$G$7:$G193,'SPCダッシュボード'!$C$5),"")</f>
        <v/>
      </c>
    </row>
    <row r="194">
      <c r="A194" s="64">
        <f>IF(B194="","",ROW()-6)</f>
        <v/>
      </c>
      <c r="B194" s="150" t="n"/>
      <c r="C194" s="66" t="n"/>
      <c r="D194" s="66" t="n"/>
      <c r="E194" s="66" t="n"/>
      <c r="F194" s="66" t="n"/>
      <c r="G194" s="66" t="n"/>
      <c r="H194" s="66" t="n"/>
      <c r="I194" s="66" t="n"/>
      <c r="J194" s="66" t="n"/>
      <c r="K194" s="66" t="n"/>
      <c r="L194" s="151" t="n"/>
      <c r="M194" s="151" t="n"/>
      <c r="N194" s="151" t="n"/>
      <c r="O194" s="151" t="n"/>
      <c r="P194" s="151" t="n"/>
      <c r="Q194" s="151" t="n"/>
      <c r="R194" s="151" t="n"/>
      <c r="S194" s="151" t="n"/>
      <c r="T194" s="151" t="n"/>
      <c r="U194" s="151" t="n"/>
      <c r="V194" s="152" t="n"/>
      <c r="W194" s="152" t="n"/>
      <c r="X194" s="152" t="n"/>
      <c r="Y194" s="153">
        <f>IF(COUNT(L194:U194)&gt;=2,COUNT(L194:U194),"")</f>
        <v/>
      </c>
      <c r="Z194" s="153">
        <f>IF($Y194="","",AVERAGE(L194:U194))</f>
        <v/>
      </c>
      <c r="AA194" s="153">
        <f>IF($Y194="","",MAX(L194:U194)-MIN(L194:U194))</f>
        <v/>
      </c>
      <c r="AB194" s="153">
        <f>IFERROR(VLOOKUP($Y194,'設定'!$D$4:$H$13,2,FALSE),"")</f>
        <v/>
      </c>
      <c r="AC194" s="153">
        <f>IFERROR(VLOOKUP($Y194,'設定'!$D$4:$H$13,3,FALSE),"")</f>
        <v/>
      </c>
      <c r="AD194" s="153">
        <f>IFERROR(VLOOKUP($Y194,'設定'!$D$4:$H$13,4,FALSE),"")</f>
        <v/>
      </c>
      <c r="AE194" s="153">
        <f>IFERROR(VLOOKUP($Y194,'設定'!$D$4:$H$13,5,FALSE),"")</f>
        <v/>
      </c>
      <c r="AF194" s="153">
        <f>IF($Z194="","",IFERROR(SUMIFS($Z$7:$Z$206,$F$7:$F$206,$F194,$G$7:$G$206,$G194,$K$7:$K$206,"Y")/COUNTIFS($F$7:$F$206,$F194,$G$7:$G$206,$G194,$K$7:$K$206,"Y",$Z$7:$Z$206,"&gt;-1E+99"),""))</f>
        <v/>
      </c>
      <c r="AG194" s="153">
        <f>IF(OR(NOT(ISNUMBER($AF194)),NOT(ISNUMBER($AB194)),NOT(ISNUMBER($AI194))),"",$AF194+$AB194*$AI194)</f>
        <v/>
      </c>
      <c r="AH194" s="153">
        <f>IF(OR(NOT(ISNUMBER($AF194)),NOT(ISNUMBER($AB194)),NOT(ISNUMBER($AI194))),"",$AF194-$AB194*$AI194)</f>
        <v/>
      </c>
      <c r="AI194" s="153">
        <f>IF($AA194="","",IFERROR(SUMIFS($AA$7:$AA$206,$F$7:$F$206,$F194,$G$7:$G$206,$G194,$K$7:$K$206,"Y")/COUNTIFS($F$7:$F$206,$F194,$G$7:$G$206,$G194,$K$7:$K$206,"Y",$AA$7:$AA$206,"&gt;-1E+99"),""))</f>
        <v/>
      </c>
      <c r="AJ194" s="153">
        <f>IF(OR(NOT(ISNUMBER($AI194)),NOT(ISNUMBER($AD194))),"",$AD194*$AI194)</f>
        <v/>
      </c>
      <c r="AK194" s="153">
        <f>IF(OR(NOT(ISNUMBER($AI194)),NOT(ISNUMBER($AC194))),"",$AC194*$AI194)</f>
        <v/>
      </c>
      <c r="AL194" s="153">
        <f>IF(OR(NOT(ISNUMBER($AI194)),NOT(ISNUMBER($AE194))),"",$AI194/$AE194)</f>
        <v/>
      </c>
      <c r="AM194" s="154">
        <f>IF(OR(NOT(ISNUMBER($V194)),NOT(ISNUMBER($W194)),NOT(ISNUMBER($AL194))),"",($V194-$W194)/(6*$AL194))</f>
        <v/>
      </c>
      <c r="AN194" s="154">
        <f>IF(OR(NOT(ISNUMBER($V194)),NOT(ISNUMBER($W194)),NOT(ISNUMBER($AF194)),NOT(ISNUMBER($AL194))),"",MIN(($V194-$AF194)/(3*$AL194),($AF194-$W194)/(3*$AL194)))</f>
        <v/>
      </c>
      <c r="AO194" s="64">
        <f>IF($Z194="","",IF(OR(NOT(ISNUMBER($AG194)),NOT(ISNUMBER($AH194))),"限界未設定",IF(OR($Z194&gt;$AG194,$Z194&lt;$AH194),"管理外","管理内")))</f>
        <v/>
      </c>
      <c r="AP194" s="64">
        <f>IF($AA194="","",IF(OR(NOT(ISNUMBER($AJ194)),NOT(ISNUMBER($AK194))),"限界未設定",IF(OR($AA194&gt;$AJ194,$AA194&lt;$AK194),"管理外","管理内")))</f>
        <v/>
      </c>
      <c r="AQ194" s="64">
        <f>IF($Z194="","",IF(OR($AO194="限界未設定",$AP194="限界未設定"),"限界未設定",IF(OR($AO194="管理外",$AP194="管理外"),"調査必要",IF(AND(ISNUMBER($AN194),$AN194&lt;1.33),"能力不足","管理内"))))</f>
        <v/>
      </c>
      <c r="AR194" s="24" t="n"/>
      <c r="AS194" s="24" t="n"/>
      <c r="AT194" s="24" t="n"/>
      <c r="AU194" s="24" t="n"/>
      <c r="AV194" s="24" t="n"/>
      <c r="AW194" s="49">
        <f>IF(AND($F194='SPCダッシュボード'!$C$4,$G194='SPCダッシュボード'!$C$5),COUNTIFS($F$7:$F194,'SPCダッシュボード'!$C$4,$G$7:$G194,'SPCダッシュボード'!$C$5),"")</f>
        <v/>
      </c>
    </row>
    <row r="195">
      <c r="A195" s="64">
        <f>IF(B195="","",ROW()-6)</f>
        <v/>
      </c>
      <c r="B195" s="150" t="n"/>
      <c r="C195" s="66" t="n"/>
      <c r="D195" s="66" t="n"/>
      <c r="E195" s="66" t="n"/>
      <c r="F195" s="66" t="n"/>
      <c r="G195" s="66" t="n"/>
      <c r="H195" s="66" t="n"/>
      <c r="I195" s="66" t="n"/>
      <c r="J195" s="66" t="n"/>
      <c r="K195" s="66" t="n"/>
      <c r="L195" s="151" t="n"/>
      <c r="M195" s="151" t="n"/>
      <c r="N195" s="151" t="n"/>
      <c r="O195" s="151" t="n"/>
      <c r="P195" s="151" t="n"/>
      <c r="Q195" s="151" t="n"/>
      <c r="R195" s="151" t="n"/>
      <c r="S195" s="151" t="n"/>
      <c r="T195" s="151" t="n"/>
      <c r="U195" s="151" t="n"/>
      <c r="V195" s="152" t="n"/>
      <c r="W195" s="152" t="n"/>
      <c r="X195" s="152" t="n"/>
      <c r="Y195" s="153">
        <f>IF(COUNT(L195:U195)&gt;=2,COUNT(L195:U195),"")</f>
        <v/>
      </c>
      <c r="Z195" s="153">
        <f>IF($Y195="","",AVERAGE(L195:U195))</f>
        <v/>
      </c>
      <c r="AA195" s="153">
        <f>IF($Y195="","",MAX(L195:U195)-MIN(L195:U195))</f>
        <v/>
      </c>
      <c r="AB195" s="153">
        <f>IFERROR(VLOOKUP($Y195,'設定'!$D$4:$H$13,2,FALSE),"")</f>
        <v/>
      </c>
      <c r="AC195" s="153">
        <f>IFERROR(VLOOKUP($Y195,'設定'!$D$4:$H$13,3,FALSE),"")</f>
        <v/>
      </c>
      <c r="AD195" s="153">
        <f>IFERROR(VLOOKUP($Y195,'設定'!$D$4:$H$13,4,FALSE),"")</f>
        <v/>
      </c>
      <c r="AE195" s="153">
        <f>IFERROR(VLOOKUP($Y195,'設定'!$D$4:$H$13,5,FALSE),"")</f>
        <v/>
      </c>
      <c r="AF195" s="153">
        <f>IF($Z195="","",IFERROR(SUMIFS($Z$7:$Z$206,$F$7:$F$206,$F195,$G$7:$G$206,$G195,$K$7:$K$206,"Y")/COUNTIFS($F$7:$F$206,$F195,$G$7:$G$206,$G195,$K$7:$K$206,"Y",$Z$7:$Z$206,"&gt;-1E+99"),""))</f>
        <v/>
      </c>
      <c r="AG195" s="153">
        <f>IF(OR(NOT(ISNUMBER($AF195)),NOT(ISNUMBER($AB195)),NOT(ISNUMBER($AI195))),"",$AF195+$AB195*$AI195)</f>
        <v/>
      </c>
      <c r="AH195" s="153">
        <f>IF(OR(NOT(ISNUMBER($AF195)),NOT(ISNUMBER($AB195)),NOT(ISNUMBER($AI195))),"",$AF195-$AB195*$AI195)</f>
        <v/>
      </c>
      <c r="AI195" s="153">
        <f>IF($AA195="","",IFERROR(SUMIFS($AA$7:$AA$206,$F$7:$F$206,$F195,$G$7:$G$206,$G195,$K$7:$K$206,"Y")/COUNTIFS($F$7:$F$206,$F195,$G$7:$G$206,$G195,$K$7:$K$206,"Y",$AA$7:$AA$206,"&gt;-1E+99"),""))</f>
        <v/>
      </c>
      <c r="AJ195" s="153">
        <f>IF(OR(NOT(ISNUMBER($AI195)),NOT(ISNUMBER($AD195))),"",$AD195*$AI195)</f>
        <v/>
      </c>
      <c r="AK195" s="153">
        <f>IF(OR(NOT(ISNUMBER($AI195)),NOT(ISNUMBER($AC195))),"",$AC195*$AI195)</f>
        <v/>
      </c>
      <c r="AL195" s="153">
        <f>IF(OR(NOT(ISNUMBER($AI195)),NOT(ISNUMBER($AE195))),"",$AI195/$AE195)</f>
        <v/>
      </c>
      <c r="AM195" s="154">
        <f>IF(OR(NOT(ISNUMBER($V195)),NOT(ISNUMBER($W195)),NOT(ISNUMBER($AL195))),"",($V195-$W195)/(6*$AL195))</f>
        <v/>
      </c>
      <c r="AN195" s="154">
        <f>IF(OR(NOT(ISNUMBER($V195)),NOT(ISNUMBER($W195)),NOT(ISNUMBER($AF195)),NOT(ISNUMBER($AL195))),"",MIN(($V195-$AF195)/(3*$AL195),($AF195-$W195)/(3*$AL195)))</f>
        <v/>
      </c>
      <c r="AO195" s="64">
        <f>IF($Z195="","",IF(OR(NOT(ISNUMBER($AG195)),NOT(ISNUMBER($AH195))),"限界未設定",IF(OR($Z195&gt;$AG195,$Z195&lt;$AH195),"管理外","管理内")))</f>
        <v/>
      </c>
      <c r="AP195" s="64">
        <f>IF($AA195="","",IF(OR(NOT(ISNUMBER($AJ195)),NOT(ISNUMBER($AK195))),"限界未設定",IF(OR($AA195&gt;$AJ195,$AA195&lt;$AK195),"管理外","管理内")))</f>
        <v/>
      </c>
      <c r="AQ195" s="64">
        <f>IF($Z195="","",IF(OR($AO195="限界未設定",$AP195="限界未設定"),"限界未設定",IF(OR($AO195="管理外",$AP195="管理外"),"調査必要",IF(AND(ISNUMBER($AN195),$AN195&lt;1.33),"能力不足","管理内"))))</f>
        <v/>
      </c>
      <c r="AR195" s="24" t="n"/>
      <c r="AS195" s="24" t="n"/>
      <c r="AT195" s="24" t="n"/>
      <c r="AU195" s="24" t="n"/>
      <c r="AV195" s="24" t="n"/>
      <c r="AW195" s="49">
        <f>IF(AND($F195='SPCダッシュボード'!$C$4,$G195='SPCダッシュボード'!$C$5),COUNTIFS($F$7:$F195,'SPCダッシュボード'!$C$4,$G$7:$G195,'SPCダッシュボード'!$C$5),"")</f>
        <v/>
      </c>
    </row>
    <row r="196">
      <c r="A196" s="64">
        <f>IF(B196="","",ROW()-6)</f>
        <v/>
      </c>
      <c r="B196" s="150" t="n"/>
      <c r="C196" s="66" t="n"/>
      <c r="D196" s="66" t="n"/>
      <c r="E196" s="66" t="n"/>
      <c r="F196" s="66" t="n"/>
      <c r="G196" s="66" t="n"/>
      <c r="H196" s="66" t="n"/>
      <c r="I196" s="66" t="n"/>
      <c r="J196" s="66" t="n"/>
      <c r="K196" s="66" t="n"/>
      <c r="L196" s="151" t="n"/>
      <c r="M196" s="151" t="n"/>
      <c r="N196" s="151" t="n"/>
      <c r="O196" s="151" t="n"/>
      <c r="P196" s="151" t="n"/>
      <c r="Q196" s="151" t="n"/>
      <c r="R196" s="151" t="n"/>
      <c r="S196" s="151" t="n"/>
      <c r="T196" s="151" t="n"/>
      <c r="U196" s="151" t="n"/>
      <c r="V196" s="152" t="n"/>
      <c r="W196" s="152" t="n"/>
      <c r="X196" s="152" t="n"/>
      <c r="Y196" s="153">
        <f>IF(COUNT(L196:U196)&gt;=2,COUNT(L196:U196),"")</f>
        <v/>
      </c>
      <c r="Z196" s="153">
        <f>IF($Y196="","",AVERAGE(L196:U196))</f>
        <v/>
      </c>
      <c r="AA196" s="153">
        <f>IF($Y196="","",MAX(L196:U196)-MIN(L196:U196))</f>
        <v/>
      </c>
      <c r="AB196" s="153">
        <f>IFERROR(VLOOKUP($Y196,'設定'!$D$4:$H$13,2,FALSE),"")</f>
        <v/>
      </c>
      <c r="AC196" s="153">
        <f>IFERROR(VLOOKUP($Y196,'設定'!$D$4:$H$13,3,FALSE),"")</f>
        <v/>
      </c>
      <c r="AD196" s="153">
        <f>IFERROR(VLOOKUP($Y196,'設定'!$D$4:$H$13,4,FALSE),"")</f>
        <v/>
      </c>
      <c r="AE196" s="153">
        <f>IFERROR(VLOOKUP($Y196,'設定'!$D$4:$H$13,5,FALSE),"")</f>
        <v/>
      </c>
      <c r="AF196" s="153">
        <f>IF($Z196="","",IFERROR(SUMIFS($Z$7:$Z$206,$F$7:$F$206,$F196,$G$7:$G$206,$G196,$K$7:$K$206,"Y")/COUNTIFS($F$7:$F$206,$F196,$G$7:$G$206,$G196,$K$7:$K$206,"Y",$Z$7:$Z$206,"&gt;-1E+99"),""))</f>
        <v/>
      </c>
      <c r="AG196" s="153">
        <f>IF(OR(NOT(ISNUMBER($AF196)),NOT(ISNUMBER($AB196)),NOT(ISNUMBER($AI196))),"",$AF196+$AB196*$AI196)</f>
        <v/>
      </c>
      <c r="AH196" s="153">
        <f>IF(OR(NOT(ISNUMBER($AF196)),NOT(ISNUMBER($AB196)),NOT(ISNUMBER($AI196))),"",$AF196-$AB196*$AI196)</f>
        <v/>
      </c>
      <c r="AI196" s="153">
        <f>IF($AA196="","",IFERROR(SUMIFS($AA$7:$AA$206,$F$7:$F$206,$F196,$G$7:$G$206,$G196,$K$7:$K$206,"Y")/COUNTIFS($F$7:$F$206,$F196,$G$7:$G$206,$G196,$K$7:$K$206,"Y",$AA$7:$AA$206,"&gt;-1E+99"),""))</f>
        <v/>
      </c>
      <c r="AJ196" s="153">
        <f>IF(OR(NOT(ISNUMBER($AI196)),NOT(ISNUMBER($AD196))),"",$AD196*$AI196)</f>
        <v/>
      </c>
      <c r="AK196" s="153">
        <f>IF(OR(NOT(ISNUMBER($AI196)),NOT(ISNUMBER($AC196))),"",$AC196*$AI196)</f>
        <v/>
      </c>
      <c r="AL196" s="153">
        <f>IF(OR(NOT(ISNUMBER($AI196)),NOT(ISNUMBER($AE196))),"",$AI196/$AE196)</f>
        <v/>
      </c>
      <c r="AM196" s="154">
        <f>IF(OR(NOT(ISNUMBER($V196)),NOT(ISNUMBER($W196)),NOT(ISNUMBER($AL196))),"",($V196-$W196)/(6*$AL196))</f>
        <v/>
      </c>
      <c r="AN196" s="154">
        <f>IF(OR(NOT(ISNUMBER($V196)),NOT(ISNUMBER($W196)),NOT(ISNUMBER($AF196)),NOT(ISNUMBER($AL196))),"",MIN(($V196-$AF196)/(3*$AL196),($AF196-$W196)/(3*$AL196)))</f>
        <v/>
      </c>
      <c r="AO196" s="64">
        <f>IF($Z196="","",IF(OR(NOT(ISNUMBER($AG196)),NOT(ISNUMBER($AH196))),"限界未設定",IF(OR($Z196&gt;$AG196,$Z196&lt;$AH196),"管理外","管理内")))</f>
        <v/>
      </c>
      <c r="AP196" s="64">
        <f>IF($AA196="","",IF(OR(NOT(ISNUMBER($AJ196)),NOT(ISNUMBER($AK196))),"限界未設定",IF(OR($AA196&gt;$AJ196,$AA196&lt;$AK196),"管理外","管理内")))</f>
        <v/>
      </c>
      <c r="AQ196" s="64">
        <f>IF($Z196="","",IF(OR($AO196="限界未設定",$AP196="限界未設定"),"限界未設定",IF(OR($AO196="管理外",$AP196="管理外"),"調査必要",IF(AND(ISNUMBER($AN196),$AN196&lt;1.33),"能力不足","管理内"))))</f>
        <v/>
      </c>
      <c r="AR196" s="24" t="n"/>
      <c r="AS196" s="24" t="n"/>
      <c r="AT196" s="24" t="n"/>
      <c r="AU196" s="24" t="n"/>
      <c r="AV196" s="24" t="n"/>
      <c r="AW196" s="49">
        <f>IF(AND($F196='SPCダッシュボード'!$C$4,$G196='SPCダッシュボード'!$C$5),COUNTIFS($F$7:$F196,'SPCダッシュボード'!$C$4,$G$7:$G196,'SPCダッシュボード'!$C$5),"")</f>
        <v/>
      </c>
    </row>
    <row r="197">
      <c r="A197" s="64">
        <f>IF(B197="","",ROW()-6)</f>
        <v/>
      </c>
      <c r="B197" s="150" t="n"/>
      <c r="C197" s="66" t="n"/>
      <c r="D197" s="66" t="n"/>
      <c r="E197" s="66" t="n"/>
      <c r="F197" s="66" t="n"/>
      <c r="G197" s="66" t="n"/>
      <c r="H197" s="66" t="n"/>
      <c r="I197" s="66" t="n"/>
      <c r="J197" s="66" t="n"/>
      <c r="K197" s="66" t="n"/>
      <c r="L197" s="151" t="n"/>
      <c r="M197" s="151" t="n"/>
      <c r="N197" s="151" t="n"/>
      <c r="O197" s="151" t="n"/>
      <c r="P197" s="151" t="n"/>
      <c r="Q197" s="151" t="n"/>
      <c r="R197" s="151" t="n"/>
      <c r="S197" s="151" t="n"/>
      <c r="T197" s="151" t="n"/>
      <c r="U197" s="151" t="n"/>
      <c r="V197" s="152" t="n"/>
      <c r="W197" s="152" t="n"/>
      <c r="X197" s="152" t="n"/>
      <c r="Y197" s="153">
        <f>IF(COUNT(L197:U197)&gt;=2,COUNT(L197:U197),"")</f>
        <v/>
      </c>
      <c r="Z197" s="153">
        <f>IF($Y197="","",AVERAGE(L197:U197))</f>
        <v/>
      </c>
      <c r="AA197" s="153">
        <f>IF($Y197="","",MAX(L197:U197)-MIN(L197:U197))</f>
        <v/>
      </c>
      <c r="AB197" s="153">
        <f>IFERROR(VLOOKUP($Y197,'設定'!$D$4:$H$13,2,FALSE),"")</f>
        <v/>
      </c>
      <c r="AC197" s="153">
        <f>IFERROR(VLOOKUP($Y197,'設定'!$D$4:$H$13,3,FALSE),"")</f>
        <v/>
      </c>
      <c r="AD197" s="153">
        <f>IFERROR(VLOOKUP($Y197,'設定'!$D$4:$H$13,4,FALSE),"")</f>
        <v/>
      </c>
      <c r="AE197" s="153">
        <f>IFERROR(VLOOKUP($Y197,'設定'!$D$4:$H$13,5,FALSE),"")</f>
        <v/>
      </c>
      <c r="AF197" s="153">
        <f>IF($Z197="","",IFERROR(SUMIFS($Z$7:$Z$206,$F$7:$F$206,$F197,$G$7:$G$206,$G197,$K$7:$K$206,"Y")/COUNTIFS($F$7:$F$206,$F197,$G$7:$G$206,$G197,$K$7:$K$206,"Y",$Z$7:$Z$206,"&gt;-1E+99"),""))</f>
        <v/>
      </c>
      <c r="AG197" s="153">
        <f>IF(OR(NOT(ISNUMBER($AF197)),NOT(ISNUMBER($AB197)),NOT(ISNUMBER($AI197))),"",$AF197+$AB197*$AI197)</f>
        <v/>
      </c>
      <c r="AH197" s="153">
        <f>IF(OR(NOT(ISNUMBER($AF197)),NOT(ISNUMBER($AB197)),NOT(ISNUMBER($AI197))),"",$AF197-$AB197*$AI197)</f>
        <v/>
      </c>
      <c r="AI197" s="153">
        <f>IF($AA197="","",IFERROR(SUMIFS($AA$7:$AA$206,$F$7:$F$206,$F197,$G$7:$G$206,$G197,$K$7:$K$206,"Y")/COUNTIFS($F$7:$F$206,$F197,$G$7:$G$206,$G197,$K$7:$K$206,"Y",$AA$7:$AA$206,"&gt;-1E+99"),""))</f>
        <v/>
      </c>
      <c r="AJ197" s="153">
        <f>IF(OR(NOT(ISNUMBER($AI197)),NOT(ISNUMBER($AD197))),"",$AD197*$AI197)</f>
        <v/>
      </c>
      <c r="AK197" s="153">
        <f>IF(OR(NOT(ISNUMBER($AI197)),NOT(ISNUMBER($AC197))),"",$AC197*$AI197)</f>
        <v/>
      </c>
      <c r="AL197" s="153">
        <f>IF(OR(NOT(ISNUMBER($AI197)),NOT(ISNUMBER($AE197))),"",$AI197/$AE197)</f>
        <v/>
      </c>
      <c r="AM197" s="154">
        <f>IF(OR(NOT(ISNUMBER($V197)),NOT(ISNUMBER($W197)),NOT(ISNUMBER($AL197))),"",($V197-$W197)/(6*$AL197))</f>
        <v/>
      </c>
      <c r="AN197" s="154">
        <f>IF(OR(NOT(ISNUMBER($V197)),NOT(ISNUMBER($W197)),NOT(ISNUMBER($AF197)),NOT(ISNUMBER($AL197))),"",MIN(($V197-$AF197)/(3*$AL197),($AF197-$W197)/(3*$AL197)))</f>
        <v/>
      </c>
      <c r="AO197" s="64">
        <f>IF($Z197="","",IF(OR(NOT(ISNUMBER($AG197)),NOT(ISNUMBER($AH197))),"限界未設定",IF(OR($Z197&gt;$AG197,$Z197&lt;$AH197),"管理外","管理内")))</f>
        <v/>
      </c>
      <c r="AP197" s="64">
        <f>IF($AA197="","",IF(OR(NOT(ISNUMBER($AJ197)),NOT(ISNUMBER($AK197))),"限界未設定",IF(OR($AA197&gt;$AJ197,$AA197&lt;$AK197),"管理外","管理内")))</f>
        <v/>
      </c>
      <c r="AQ197" s="64">
        <f>IF($Z197="","",IF(OR($AO197="限界未設定",$AP197="限界未設定"),"限界未設定",IF(OR($AO197="管理外",$AP197="管理外"),"調査必要",IF(AND(ISNUMBER($AN197),$AN197&lt;1.33),"能力不足","管理内"))))</f>
        <v/>
      </c>
      <c r="AR197" s="24" t="n"/>
      <c r="AS197" s="24" t="n"/>
      <c r="AT197" s="24" t="n"/>
      <c r="AU197" s="24" t="n"/>
      <c r="AV197" s="24" t="n"/>
      <c r="AW197" s="49">
        <f>IF(AND($F197='SPCダッシュボード'!$C$4,$G197='SPCダッシュボード'!$C$5),COUNTIFS($F$7:$F197,'SPCダッシュボード'!$C$4,$G$7:$G197,'SPCダッシュボード'!$C$5),"")</f>
        <v/>
      </c>
    </row>
    <row r="198">
      <c r="A198" s="64">
        <f>IF(B198="","",ROW()-6)</f>
        <v/>
      </c>
      <c r="B198" s="150" t="n"/>
      <c r="C198" s="66" t="n"/>
      <c r="D198" s="66" t="n"/>
      <c r="E198" s="66" t="n"/>
      <c r="F198" s="66" t="n"/>
      <c r="G198" s="66" t="n"/>
      <c r="H198" s="66" t="n"/>
      <c r="I198" s="66" t="n"/>
      <c r="J198" s="66" t="n"/>
      <c r="K198" s="66" t="n"/>
      <c r="L198" s="151" t="n"/>
      <c r="M198" s="151" t="n"/>
      <c r="N198" s="151" t="n"/>
      <c r="O198" s="151" t="n"/>
      <c r="P198" s="151" t="n"/>
      <c r="Q198" s="151" t="n"/>
      <c r="R198" s="151" t="n"/>
      <c r="S198" s="151" t="n"/>
      <c r="T198" s="151" t="n"/>
      <c r="U198" s="151" t="n"/>
      <c r="V198" s="152" t="n"/>
      <c r="W198" s="152" t="n"/>
      <c r="X198" s="152" t="n"/>
      <c r="Y198" s="153">
        <f>IF(COUNT(L198:U198)&gt;=2,COUNT(L198:U198),"")</f>
        <v/>
      </c>
      <c r="Z198" s="153">
        <f>IF($Y198="","",AVERAGE(L198:U198))</f>
        <v/>
      </c>
      <c r="AA198" s="153">
        <f>IF($Y198="","",MAX(L198:U198)-MIN(L198:U198))</f>
        <v/>
      </c>
      <c r="AB198" s="153">
        <f>IFERROR(VLOOKUP($Y198,'設定'!$D$4:$H$13,2,FALSE),"")</f>
        <v/>
      </c>
      <c r="AC198" s="153">
        <f>IFERROR(VLOOKUP($Y198,'設定'!$D$4:$H$13,3,FALSE),"")</f>
        <v/>
      </c>
      <c r="AD198" s="153">
        <f>IFERROR(VLOOKUP($Y198,'設定'!$D$4:$H$13,4,FALSE),"")</f>
        <v/>
      </c>
      <c r="AE198" s="153">
        <f>IFERROR(VLOOKUP($Y198,'設定'!$D$4:$H$13,5,FALSE),"")</f>
        <v/>
      </c>
      <c r="AF198" s="153">
        <f>IF($Z198="","",IFERROR(SUMIFS($Z$7:$Z$206,$F$7:$F$206,$F198,$G$7:$G$206,$G198,$K$7:$K$206,"Y")/COUNTIFS($F$7:$F$206,$F198,$G$7:$G$206,$G198,$K$7:$K$206,"Y",$Z$7:$Z$206,"&gt;-1E+99"),""))</f>
        <v/>
      </c>
      <c r="AG198" s="153">
        <f>IF(OR(NOT(ISNUMBER($AF198)),NOT(ISNUMBER($AB198)),NOT(ISNUMBER($AI198))),"",$AF198+$AB198*$AI198)</f>
        <v/>
      </c>
      <c r="AH198" s="153">
        <f>IF(OR(NOT(ISNUMBER($AF198)),NOT(ISNUMBER($AB198)),NOT(ISNUMBER($AI198))),"",$AF198-$AB198*$AI198)</f>
        <v/>
      </c>
      <c r="AI198" s="153">
        <f>IF($AA198="","",IFERROR(SUMIFS($AA$7:$AA$206,$F$7:$F$206,$F198,$G$7:$G$206,$G198,$K$7:$K$206,"Y")/COUNTIFS($F$7:$F$206,$F198,$G$7:$G$206,$G198,$K$7:$K$206,"Y",$AA$7:$AA$206,"&gt;-1E+99"),""))</f>
        <v/>
      </c>
      <c r="AJ198" s="153">
        <f>IF(OR(NOT(ISNUMBER($AI198)),NOT(ISNUMBER($AD198))),"",$AD198*$AI198)</f>
        <v/>
      </c>
      <c r="AK198" s="153">
        <f>IF(OR(NOT(ISNUMBER($AI198)),NOT(ISNUMBER($AC198))),"",$AC198*$AI198)</f>
        <v/>
      </c>
      <c r="AL198" s="153">
        <f>IF(OR(NOT(ISNUMBER($AI198)),NOT(ISNUMBER($AE198))),"",$AI198/$AE198)</f>
        <v/>
      </c>
      <c r="AM198" s="154">
        <f>IF(OR(NOT(ISNUMBER($V198)),NOT(ISNUMBER($W198)),NOT(ISNUMBER($AL198))),"",($V198-$W198)/(6*$AL198))</f>
        <v/>
      </c>
      <c r="AN198" s="154">
        <f>IF(OR(NOT(ISNUMBER($V198)),NOT(ISNUMBER($W198)),NOT(ISNUMBER($AF198)),NOT(ISNUMBER($AL198))),"",MIN(($V198-$AF198)/(3*$AL198),($AF198-$W198)/(3*$AL198)))</f>
        <v/>
      </c>
      <c r="AO198" s="64">
        <f>IF($Z198="","",IF(OR(NOT(ISNUMBER($AG198)),NOT(ISNUMBER($AH198))),"限界未設定",IF(OR($Z198&gt;$AG198,$Z198&lt;$AH198),"管理外","管理内")))</f>
        <v/>
      </c>
      <c r="AP198" s="64">
        <f>IF($AA198="","",IF(OR(NOT(ISNUMBER($AJ198)),NOT(ISNUMBER($AK198))),"限界未設定",IF(OR($AA198&gt;$AJ198,$AA198&lt;$AK198),"管理外","管理内")))</f>
        <v/>
      </c>
      <c r="AQ198" s="64">
        <f>IF($Z198="","",IF(OR($AO198="限界未設定",$AP198="限界未設定"),"限界未設定",IF(OR($AO198="管理外",$AP198="管理外"),"調査必要",IF(AND(ISNUMBER($AN198),$AN198&lt;1.33),"能力不足","管理内"))))</f>
        <v/>
      </c>
      <c r="AR198" s="24" t="n"/>
      <c r="AS198" s="24" t="n"/>
      <c r="AT198" s="24" t="n"/>
      <c r="AU198" s="24" t="n"/>
      <c r="AV198" s="24" t="n"/>
      <c r="AW198" s="49">
        <f>IF(AND($F198='SPCダッシュボード'!$C$4,$G198='SPCダッシュボード'!$C$5),COUNTIFS($F$7:$F198,'SPCダッシュボード'!$C$4,$G$7:$G198,'SPCダッシュボード'!$C$5),"")</f>
        <v/>
      </c>
    </row>
    <row r="199">
      <c r="A199" s="64">
        <f>IF(B199="","",ROW()-6)</f>
        <v/>
      </c>
      <c r="B199" s="150" t="n"/>
      <c r="C199" s="66" t="n"/>
      <c r="D199" s="66" t="n"/>
      <c r="E199" s="66" t="n"/>
      <c r="F199" s="66" t="n"/>
      <c r="G199" s="66" t="n"/>
      <c r="H199" s="66" t="n"/>
      <c r="I199" s="66" t="n"/>
      <c r="J199" s="66" t="n"/>
      <c r="K199" s="66" t="n"/>
      <c r="L199" s="151" t="n"/>
      <c r="M199" s="151" t="n"/>
      <c r="N199" s="151" t="n"/>
      <c r="O199" s="151" t="n"/>
      <c r="P199" s="151" t="n"/>
      <c r="Q199" s="151" t="n"/>
      <c r="R199" s="151" t="n"/>
      <c r="S199" s="151" t="n"/>
      <c r="T199" s="151" t="n"/>
      <c r="U199" s="151" t="n"/>
      <c r="V199" s="152" t="n"/>
      <c r="W199" s="152" t="n"/>
      <c r="X199" s="152" t="n"/>
      <c r="Y199" s="153">
        <f>IF(COUNT(L199:U199)&gt;=2,COUNT(L199:U199),"")</f>
        <v/>
      </c>
      <c r="Z199" s="153">
        <f>IF($Y199="","",AVERAGE(L199:U199))</f>
        <v/>
      </c>
      <c r="AA199" s="153">
        <f>IF($Y199="","",MAX(L199:U199)-MIN(L199:U199))</f>
        <v/>
      </c>
      <c r="AB199" s="153">
        <f>IFERROR(VLOOKUP($Y199,'設定'!$D$4:$H$13,2,FALSE),"")</f>
        <v/>
      </c>
      <c r="AC199" s="153">
        <f>IFERROR(VLOOKUP($Y199,'設定'!$D$4:$H$13,3,FALSE),"")</f>
        <v/>
      </c>
      <c r="AD199" s="153">
        <f>IFERROR(VLOOKUP($Y199,'設定'!$D$4:$H$13,4,FALSE),"")</f>
        <v/>
      </c>
      <c r="AE199" s="153">
        <f>IFERROR(VLOOKUP($Y199,'設定'!$D$4:$H$13,5,FALSE),"")</f>
        <v/>
      </c>
      <c r="AF199" s="153">
        <f>IF($Z199="","",IFERROR(SUMIFS($Z$7:$Z$206,$F$7:$F$206,$F199,$G$7:$G$206,$G199,$K$7:$K$206,"Y")/COUNTIFS($F$7:$F$206,$F199,$G$7:$G$206,$G199,$K$7:$K$206,"Y",$Z$7:$Z$206,"&gt;-1E+99"),""))</f>
        <v/>
      </c>
      <c r="AG199" s="153">
        <f>IF(OR(NOT(ISNUMBER($AF199)),NOT(ISNUMBER($AB199)),NOT(ISNUMBER($AI199))),"",$AF199+$AB199*$AI199)</f>
        <v/>
      </c>
      <c r="AH199" s="153">
        <f>IF(OR(NOT(ISNUMBER($AF199)),NOT(ISNUMBER($AB199)),NOT(ISNUMBER($AI199))),"",$AF199-$AB199*$AI199)</f>
        <v/>
      </c>
      <c r="AI199" s="153">
        <f>IF($AA199="","",IFERROR(SUMIFS($AA$7:$AA$206,$F$7:$F$206,$F199,$G$7:$G$206,$G199,$K$7:$K$206,"Y")/COUNTIFS($F$7:$F$206,$F199,$G$7:$G$206,$G199,$K$7:$K$206,"Y",$AA$7:$AA$206,"&gt;-1E+99"),""))</f>
        <v/>
      </c>
      <c r="AJ199" s="153">
        <f>IF(OR(NOT(ISNUMBER($AI199)),NOT(ISNUMBER($AD199))),"",$AD199*$AI199)</f>
        <v/>
      </c>
      <c r="AK199" s="153">
        <f>IF(OR(NOT(ISNUMBER($AI199)),NOT(ISNUMBER($AC199))),"",$AC199*$AI199)</f>
        <v/>
      </c>
      <c r="AL199" s="153">
        <f>IF(OR(NOT(ISNUMBER($AI199)),NOT(ISNUMBER($AE199))),"",$AI199/$AE199)</f>
        <v/>
      </c>
      <c r="AM199" s="154">
        <f>IF(OR(NOT(ISNUMBER($V199)),NOT(ISNUMBER($W199)),NOT(ISNUMBER($AL199))),"",($V199-$W199)/(6*$AL199))</f>
        <v/>
      </c>
      <c r="AN199" s="154">
        <f>IF(OR(NOT(ISNUMBER($V199)),NOT(ISNUMBER($W199)),NOT(ISNUMBER($AF199)),NOT(ISNUMBER($AL199))),"",MIN(($V199-$AF199)/(3*$AL199),($AF199-$W199)/(3*$AL199)))</f>
        <v/>
      </c>
      <c r="AO199" s="64">
        <f>IF($Z199="","",IF(OR(NOT(ISNUMBER($AG199)),NOT(ISNUMBER($AH199))),"限界未設定",IF(OR($Z199&gt;$AG199,$Z199&lt;$AH199),"管理外","管理内")))</f>
        <v/>
      </c>
      <c r="AP199" s="64">
        <f>IF($AA199="","",IF(OR(NOT(ISNUMBER($AJ199)),NOT(ISNUMBER($AK199))),"限界未設定",IF(OR($AA199&gt;$AJ199,$AA199&lt;$AK199),"管理外","管理内")))</f>
        <v/>
      </c>
      <c r="AQ199" s="64">
        <f>IF($Z199="","",IF(OR($AO199="限界未設定",$AP199="限界未設定"),"限界未設定",IF(OR($AO199="管理外",$AP199="管理外"),"調査必要",IF(AND(ISNUMBER($AN199),$AN199&lt;1.33),"能力不足","管理内"))))</f>
        <v/>
      </c>
      <c r="AR199" s="24" t="n"/>
      <c r="AS199" s="24" t="n"/>
      <c r="AT199" s="24" t="n"/>
      <c r="AU199" s="24" t="n"/>
      <c r="AV199" s="24" t="n"/>
      <c r="AW199" s="49">
        <f>IF(AND($F199='SPCダッシュボード'!$C$4,$G199='SPCダッシュボード'!$C$5),COUNTIFS($F$7:$F199,'SPCダッシュボード'!$C$4,$G$7:$G199,'SPCダッシュボード'!$C$5),"")</f>
        <v/>
      </c>
    </row>
    <row r="200">
      <c r="A200" s="64">
        <f>IF(B200="","",ROW()-6)</f>
        <v/>
      </c>
      <c r="B200" s="150" t="n"/>
      <c r="C200" s="66" t="n"/>
      <c r="D200" s="66" t="n"/>
      <c r="E200" s="66" t="n"/>
      <c r="F200" s="66" t="n"/>
      <c r="G200" s="66" t="n"/>
      <c r="H200" s="66" t="n"/>
      <c r="I200" s="66" t="n"/>
      <c r="J200" s="66" t="n"/>
      <c r="K200" s="66" t="n"/>
      <c r="L200" s="151" t="n"/>
      <c r="M200" s="151" t="n"/>
      <c r="N200" s="151" t="n"/>
      <c r="O200" s="151" t="n"/>
      <c r="P200" s="151" t="n"/>
      <c r="Q200" s="151" t="n"/>
      <c r="R200" s="151" t="n"/>
      <c r="S200" s="151" t="n"/>
      <c r="T200" s="151" t="n"/>
      <c r="U200" s="151" t="n"/>
      <c r="V200" s="152" t="n"/>
      <c r="W200" s="152" t="n"/>
      <c r="X200" s="152" t="n"/>
      <c r="Y200" s="153">
        <f>IF(COUNT(L200:U200)&gt;=2,COUNT(L200:U200),"")</f>
        <v/>
      </c>
      <c r="Z200" s="153">
        <f>IF($Y200="","",AVERAGE(L200:U200))</f>
        <v/>
      </c>
      <c r="AA200" s="153">
        <f>IF($Y200="","",MAX(L200:U200)-MIN(L200:U200))</f>
        <v/>
      </c>
      <c r="AB200" s="153">
        <f>IFERROR(VLOOKUP($Y200,'設定'!$D$4:$H$13,2,FALSE),"")</f>
        <v/>
      </c>
      <c r="AC200" s="153">
        <f>IFERROR(VLOOKUP($Y200,'設定'!$D$4:$H$13,3,FALSE),"")</f>
        <v/>
      </c>
      <c r="AD200" s="153">
        <f>IFERROR(VLOOKUP($Y200,'設定'!$D$4:$H$13,4,FALSE),"")</f>
        <v/>
      </c>
      <c r="AE200" s="153">
        <f>IFERROR(VLOOKUP($Y200,'設定'!$D$4:$H$13,5,FALSE),"")</f>
        <v/>
      </c>
      <c r="AF200" s="153">
        <f>IF($Z200="","",IFERROR(SUMIFS($Z$7:$Z$206,$F$7:$F$206,$F200,$G$7:$G$206,$G200,$K$7:$K$206,"Y")/COUNTIFS($F$7:$F$206,$F200,$G$7:$G$206,$G200,$K$7:$K$206,"Y",$Z$7:$Z$206,"&gt;-1E+99"),""))</f>
        <v/>
      </c>
      <c r="AG200" s="153">
        <f>IF(OR(NOT(ISNUMBER($AF200)),NOT(ISNUMBER($AB200)),NOT(ISNUMBER($AI200))),"",$AF200+$AB200*$AI200)</f>
        <v/>
      </c>
      <c r="AH200" s="153">
        <f>IF(OR(NOT(ISNUMBER($AF200)),NOT(ISNUMBER($AB200)),NOT(ISNUMBER($AI200))),"",$AF200-$AB200*$AI200)</f>
        <v/>
      </c>
      <c r="AI200" s="153">
        <f>IF($AA200="","",IFERROR(SUMIFS($AA$7:$AA$206,$F$7:$F$206,$F200,$G$7:$G$206,$G200,$K$7:$K$206,"Y")/COUNTIFS($F$7:$F$206,$F200,$G$7:$G$206,$G200,$K$7:$K$206,"Y",$AA$7:$AA$206,"&gt;-1E+99"),""))</f>
        <v/>
      </c>
      <c r="AJ200" s="153">
        <f>IF(OR(NOT(ISNUMBER($AI200)),NOT(ISNUMBER($AD200))),"",$AD200*$AI200)</f>
        <v/>
      </c>
      <c r="AK200" s="153">
        <f>IF(OR(NOT(ISNUMBER($AI200)),NOT(ISNUMBER($AC200))),"",$AC200*$AI200)</f>
        <v/>
      </c>
      <c r="AL200" s="153">
        <f>IF(OR(NOT(ISNUMBER($AI200)),NOT(ISNUMBER($AE200))),"",$AI200/$AE200)</f>
        <v/>
      </c>
      <c r="AM200" s="154">
        <f>IF(OR(NOT(ISNUMBER($V200)),NOT(ISNUMBER($W200)),NOT(ISNUMBER($AL200))),"",($V200-$W200)/(6*$AL200))</f>
        <v/>
      </c>
      <c r="AN200" s="154">
        <f>IF(OR(NOT(ISNUMBER($V200)),NOT(ISNUMBER($W200)),NOT(ISNUMBER($AF200)),NOT(ISNUMBER($AL200))),"",MIN(($V200-$AF200)/(3*$AL200),($AF200-$W200)/(3*$AL200)))</f>
        <v/>
      </c>
      <c r="AO200" s="64">
        <f>IF($Z200="","",IF(OR(NOT(ISNUMBER($AG200)),NOT(ISNUMBER($AH200))),"限界未設定",IF(OR($Z200&gt;$AG200,$Z200&lt;$AH200),"管理外","管理内")))</f>
        <v/>
      </c>
      <c r="AP200" s="64">
        <f>IF($AA200="","",IF(OR(NOT(ISNUMBER($AJ200)),NOT(ISNUMBER($AK200))),"限界未設定",IF(OR($AA200&gt;$AJ200,$AA200&lt;$AK200),"管理外","管理内")))</f>
        <v/>
      </c>
      <c r="AQ200" s="64">
        <f>IF($Z200="","",IF(OR($AO200="限界未設定",$AP200="限界未設定"),"限界未設定",IF(OR($AO200="管理外",$AP200="管理外"),"調査必要",IF(AND(ISNUMBER($AN200),$AN200&lt;1.33),"能力不足","管理内"))))</f>
        <v/>
      </c>
      <c r="AR200" s="24" t="n"/>
      <c r="AS200" s="24" t="n"/>
      <c r="AT200" s="24" t="n"/>
      <c r="AU200" s="24" t="n"/>
      <c r="AV200" s="24" t="n"/>
      <c r="AW200" s="49">
        <f>IF(AND($F200='SPCダッシュボード'!$C$4,$G200='SPCダッシュボード'!$C$5),COUNTIFS($F$7:$F200,'SPCダッシュボード'!$C$4,$G$7:$G200,'SPCダッシュボード'!$C$5),"")</f>
        <v/>
      </c>
    </row>
    <row r="201">
      <c r="A201" s="64">
        <f>IF(B201="","",ROW()-6)</f>
        <v/>
      </c>
      <c r="B201" s="150" t="n"/>
      <c r="C201" s="66" t="n"/>
      <c r="D201" s="66" t="n"/>
      <c r="E201" s="66" t="n"/>
      <c r="F201" s="66" t="n"/>
      <c r="G201" s="66" t="n"/>
      <c r="H201" s="66" t="n"/>
      <c r="I201" s="66" t="n"/>
      <c r="J201" s="66" t="n"/>
      <c r="K201" s="66" t="n"/>
      <c r="L201" s="151" t="n"/>
      <c r="M201" s="151" t="n"/>
      <c r="N201" s="151" t="n"/>
      <c r="O201" s="151" t="n"/>
      <c r="P201" s="151" t="n"/>
      <c r="Q201" s="151" t="n"/>
      <c r="R201" s="151" t="n"/>
      <c r="S201" s="151" t="n"/>
      <c r="T201" s="151" t="n"/>
      <c r="U201" s="151" t="n"/>
      <c r="V201" s="152" t="n"/>
      <c r="W201" s="152" t="n"/>
      <c r="X201" s="152" t="n"/>
      <c r="Y201" s="153">
        <f>IF(COUNT(L201:U201)&gt;=2,COUNT(L201:U201),"")</f>
        <v/>
      </c>
      <c r="Z201" s="153">
        <f>IF($Y201="","",AVERAGE(L201:U201))</f>
        <v/>
      </c>
      <c r="AA201" s="153">
        <f>IF($Y201="","",MAX(L201:U201)-MIN(L201:U201))</f>
        <v/>
      </c>
      <c r="AB201" s="153">
        <f>IFERROR(VLOOKUP($Y201,'設定'!$D$4:$H$13,2,FALSE),"")</f>
        <v/>
      </c>
      <c r="AC201" s="153">
        <f>IFERROR(VLOOKUP($Y201,'設定'!$D$4:$H$13,3,FALSE),"")</f>
        <v/>
      </c>
      <c r="AD201" s="153">
        <f>IFERROR(VLOOKUP($Y201,'設定'!$D$4:$H$13,4,FALSE),"")</f>
        <v/>
      </c>
      <c r="AE201" s="153">
        <f>IFERROR(VLOOKUP($Y201,'設定'!$D$4:$H$13,5,FALSE),"")</f>
        <v/>
      </c>
      <c r="AF201" s="153">
        <f>IF($Z201="","",IFERROR(SUMIFS($Z$7:$Z$206,$F$7:$F$206,$F201,$G$7:$G$206,$G201,$K$7:$K$206,"Y")/COUNTIFS($F$7:$F$206,$F201,$G$7:$G$206,$G201,$K$7:$K$206,"Y",$Z$7:$Z$206,"&gt;-1E+99"),""))</f>
        <v/>
      </c>
      <c r="AG201" s="153">
        <f>IF(OR(NOT(ISNUMBER($AF201)),NOT(ISNUMBER($AB201)),NOT(ISNUMBER($AI201))),"",$AF201+$AB201*$AI201)</f>
        <v/>
      </c>
      <c r="AH201" s="153">
        <f>IF(OR(NOT(ISNUMBER($AF201)),NOT(ISNUMBER($AB201)),NOT(ISNUMBER($AI201))),"",$AF201-$AB201*$AI201)</f>
        <v/>
      </c>
      <c r="AI201" s="153">
        <f>IF($AA201="","",IFERROR(SUMIFS($AA$7:$AA$206,$F$7:$F$206,$F201,$G$7:$G$206,$G201,$K$7:$K$206,"Y")/COUNTIFS($F$7:$F$206,$F201,$G$7:$G$206,$G201,$K$7:$K$206,"Y",$AA$7:$AA$206,"&gt;-1E+99"),""))</f>
        <v/>
      </c>
      <c r="AJ201" s="153">
        <f>IF(OR(NOT(ISNUMBER($AI201)),NOT(ISNUMBER($AD201))),"",$AD201*$AI201)</f>
        <v/>
      </c>
      <c r="AK201" s="153">
        <f>IF(OR(NOT(ISNUMBER($AI201)),NOT(ISNUMBER($AC201))),"",$AC201*$AI201)</f>
        <v/>
      </c>
      <c r="AL201" s="153">
        <f>IF(OR(NOT(ISNUMBER($AI201)),NOT(ISNUMBER($AE201))),"",$AI201/$AE201)</f>
        <v/>
      </c>
      <c r="AM201" s="154">
        <f>IF(OR(NOT(ISNUMBER($V201)),NOT(ISNUMBER($W201)),NOT(ISNUMBER($AL201))),"",($V201-$W201)/(6*$AL201))</f>
        <v/>
      </c>
      <c r="AN201" s="154">
        <f>IF(OR(NOT(ISNUMBER($V201)),NOT(ISNUMBER($W201)),NOT(ISNUMBER($AF201)),NOT(ISNUMBER($AL201))),"",MIN(($V201-$AF201)/(3*$AL201),($AF201-$W201)/(3*$AL201)))</f>
        <v/>
      </c>
      <c r="AO201" s="64">
        <f>IF($Z201="","",IF(OR(NOT(ISNUMBER($AG201)),NOT(ISNUMBER($AH201))),"限界未設定",IF(OR($Z201&gt;$AG201,$Z201&lt;$AH201),"管理外","管理内")))</f>
        <v/>
      </c>
      <c r="AP201" s="64">
        <f>IF($AA201="","",IF(OR(NOT(ISNUMBER($AJ201)),NOT(ISNUMBER($AK201))),"限界未設定",IF(OR($AA201&gt;$AJ201,$AA201&lt;$AK201),"管理外","管理内")))</f>
        <v/>
      </c>
      <c r="AQ201" s="64">
        <f>IF($Z201="","",IF(OR($AO201="限界未設定",$AP201="限界未設定"),"限界未設定",IF(OR($AO201="管理外",$AP201="管理外"),"調査必要",IF(AND(ISNUMBER($AN201),$AN201&lt;1.33),"能力不足","管理内"))))</f>
        <v/>
      </c>
      <c r="AR201" s="24" t="n"/>
      <c r="AS201" s="24" t="n"/>
      <c r="AT201" s="24" t="n"/>
      <c r="AU201" s="24" t="n"/>
      <c r="AV201" s="24" t="n"/>
      <c r="AW201" s="49">
        <f>IF(AND($F201='SPCダッシュボード'!$C$4,$G201='SPCダッシュボード'!$C$5),COUNTIFS($F$7:$F201,'SPCダッシュボード'!$C$4,$G$7:$G201,'SPCダッシュボード'!$C$5),"")</f>
        <v/>
      </c>
    </row>
    <row r="202">
      <c r="A202" s="64">
        <f>IF(B202="","",ROW()-6)</f>
        <v/>
      </c>
      <c r="B202" s="150" t="n"/>
      <c r="C202" s="66" t="n"/>
      <c r="D202" s="66" t="n"/>
      <c r="E202" s="66" t="n"/>
      <c r="F202" s="66" t="n"/>
      <c r="G202" s="66" t="n"/>
      <c r="H202" s="66" t="n"/>
      <c r="I202" s="66" t="n"/>
      <c r="J202" s="66" t="n"/>
      <c r="K202" s="66" t="n"/>
      <c r="L202" s="151" t="n"/>
      <c r="M202" s="151" t="n"/>
      <c r="N202" s="151" t="n"/>
      <c r="O202" s="151" t="n"/>
      <c r="P202" s="151" t="n"/>
      <c r="Q202" s="151" t="n"/>
      <c r="R202" s="151" t="n"/>
      <c r="S202" s="151" t="n"/>
      <c r="T202" s="151" t="n"/>
      <c r="U202" s="151" t="n"/>
      <c r="V202" s="152" t="n"/>
      <c r="W202" s="152" t="n"/>
      <c r="X202" s="152" t="n"/>
      <c r="Y202" s="153">
        <f>IF(COUNT(L202:U202)&gt;=2,COUNT(L202:U202),"")</f>
        <v/>
      </c>
      <c r="Z202" s="153">
        <f>IF($Y202="","",AVERAGE(L202:U202))</f>
        <v/>
      </c>
      <c r="AA202" s="153">
        <f>IF($Y202="","",MAX(L202:U202)-MIN(L202:U202))</f>
        <v/>
      </c>
      <c r="AB202" s="153">
        <f>IFERROR(VLOOKUP($Y202,'設定'!$D$4:$H$13,2,FALSE),"")</f>
        <v/>
      </c>
      <c r="AC202" s="153">
        <f>IFERROR(VLOOKUP($Y202,'設定'!$D$4:$H$13,3,FALSE),"")</f>
        <v/>
      </c>
      <c r="AD202" s="153">
        <f>IFERROR(VLOOKUP($Y202,'設定'!$D$4:$H$13,4,FALSE),"")</f>
        <v/>
      </c>
      <c r="AE202" s="153">
        <f>IFERROR(VLOOKUP($Y202,'設定'!$D$4:$H$13,5,FALSE),"")</f>
        <v/>
      </c>
      <c r="AF202" s="153">
        <f>IF($Z202="","",IFERROR(SUMIFS($Z$7:$Z$206,$F$7:$F$206,$F202,$G$7:$G$206,$G202,$K$7:$K$206,"Y")/COUNTIFS($F$7:$F$206,$F202,$G$7:$G$206,$G202,$K$7:$K$206,"Y",$Z$7:$Z$206,"&gt;-1E+99"),""))</f>
        <v/>
      </c>
      <c r="AG202" s="153">
        <f>IF(OR(NOT(ISNUMBER($AF202)),NOT(ISNUMBER($AB202)),NOT(ISNUMBER($AI202))),"",$AF202+$AB202*$AI202)</f>
        <v/>
      </c>
      <c r="AH202" s="153">
        <f>IF(OR(NOT(ISNUMBER($AF202)),NOT(ISNUMBER($AB202)),NOT(ISNUMBER($AI202))),"",$AF202-$AB202*$AI202)</f>
        <v/>
      </c>
      <c r="AI202" s="153">
        <f>IF($AA202="","",IFERROR(SUMIFS($AA$7:$AA$206,$F$7:$F$206,$F202,$G$7:$G$206,$G202,$K$7:$K$206,"Y")/COUNTIFS($F$7:$F$206,$F202,$G$7:$G$206,$G202,$K$7:$K$206,"Y",$AA$7:$AA$206,"&gt;-1E+99"),""))</f>
        <v/>
      </c>
      <c r="AJ202" s="153">
        <f>IF(OR(NOT(ISNUMBER($AI202)),NOT(ISNUMBER($AD202))),"",$AD202*$AI202)</f>
        <v/>
      </c>
      <c r="AK202" s="153">
        <f>IF(OR(NOT(ISNUMBER($AI202)),NOT(ISNUMBER($AC202))),"",$AC202*$AI202)</f>
        <v/>
      </c>
      <c r="AL202" s="153">
        <f>IF(OR(NOT(ISNUMBER($AI202)),NOT(ISNUMBER($AE202))),"",$AI202/$AE202)</f>
        <v/>
      </c>
      <c r="AM202" s="154">
        <f>IF(OR(NOT(ISNUMBER($V202)),NOT(ISNUMBER($W202)),NOT(ISNUMBER($AL202))),"",($V202-$W202)/(6*$AL202))</f>
        <v/>
      </c>
      <c r="AN202" s="154">
        <f>IF(OR(NOT(ISNUMBER($V202)),NOT(ISNUMBER($W202)),NOT(ISNUMBER($AF202)),NOT(ISNUMBER($AL202))),"",MIN(($V202-$AF202)/(3*$AL202),($AF202-$W202)/(3*$AL202)))</f>
        <v/>
      </c>
      <c r="AO202" s="64">
        <f>IF($Z202="","",IF(OR(NOT(ISNUMBER($AG202)),NOT(ISNUMBER($AH202))),"限界未設定",IF(OR($Z202&gt;$AG202,$Z202&lt;$AH202),"管理外","管理内")))</f>
        <v/>
      </c>
      <c r="AP202" s="64">
        <f>IF($AA202="","",IF(OR(NOT(ISNUMBER($AJ202)),NOT(ISNUMBER($AK202))),"限界未設定",IF(OR($AA202&gt;$AJ202,$AA202&lt;$AK202),"管理外","管理内")))</f>
        <v/>
      </c>
      <c r="AQ202" s="64">
        <f>IF($Z202="","",IF(OR($AO202="限界未設定",$AP202="限界未設定"),"限界未設定",IF(OR($AO202="管理外",$AP202="管理外"),"調査必要",IF(AND(ISNUMBER($AN202),$AN202&lt;1.33),"能力不足","管理内"))))</f>
        <v/>
      </c>
      <c r="AR202" s="24" t="n"/>
      <c r="AS202" s="24" t="n"/>
      <c r="AT202" s="24" t="n"/>
      <c r="AU202" s="24" t="n"/>
      <c r="AV202" s="24" t="n"/>
      <c r="AW202" s="49">
        <f>IF(AND($F202='SPCダッシュボード'!$C$4,$G202='SPCダッシュボード'!$C$5),COUNTIFS($F$7:$F202,'SPCダッシュボード'!$C$4,$G$7:$G202,'SPCダッシュボード'!$C$5),"")</f>
        <v/>
      </c>
    </row>
    <row r="203">
      <c r="A203" s="64">
        <f>IF(B203="","",ROW()-6)</f>
        <v/>
      </c>
      <c r="B203" s="150" t="n"/>
      <c r="C203" s="66" t="n"/>
      <c r="D203" s="66" t="n"/>
      <c r="E203" s="66" t="n"/>
      <c r="F203" s="66" t="n"/>
      <c r="G203" s="66" t="n"/>
      <c r="H203" s="66" t="n"/>
      <c r="I203" s="66" t="n"/>
      <c r="J203" s="66" t="n"/>
      <c r="K203" s="66" t="n"/>
      <c r="L203" s="151" t="n"/>
      <c r="M203" s="151" t="n"/>
      <c r="N203" s="151" t="n"/>
      <c r="O203" s="151" t="n"/>
      <c r="P203" s="151" t="n"/>
      <c r="Q203" s="151" t="n"/>
      <c r="R203" s="151" t="n"/>
      <c r="S203" s="151" t="n"/>
      <c r="T203" s="151" t="n"/>
      <c r="U203" s="151" t="n"/>
      <c r="V203" s="152" t="n"/>
      <c r="W203" s="152" t="n"/>
      <c r="X203" s="152" t="n"/>
      <c r="Y203" s="153">
        <f>IF(COUNT(L203:U203)&gt;=2,COUNT(L203:U203),"")</f>
        <v/>
      </c>
      <c r="Z203" s="153">
        <f>IF($Y203="","",AVERAGE(L203:U203))</f>
        <v/>
      </c>
      <c r="AA203" s="153">
        <f>IF($Y203="","",MAX(L203:U203)-MIN(L203:U203))</f>
        <v/>
      </c>
      <c r="AB203" s="153">
        <f>IFERROR(VLOOKUP($Y203,'設定'!$D$4:$H$13,2,FALSE),"")</f>
        <v/>
      </c>
      <c r="AC203" s="153">
        <f>IFERROR(VLOOKUP($Y203,'設定'!$D$4:$H$13,3,FALSE),"")</f>
        <v/>
      </c>
      <c r="AD203" s="153">
        <f>IFERROR(VLOOKUP($Y203,'設定'!$D$4:$H$13,4,FALSE),"")</f>
        <v/>
      </c>
      <c r="AE203" s="153">
        <f>IFERROR(VLOOKUP($Y203,'設定'!$D$4:$H$13,5,FALSE),"")</f>
        <v/>
      </c>
      <c r="AF203" s="153">
        <f>IF($Z203="","",IFERROR(SUMIFS($Z$7:$Z$206,$F$7:$F$206,$F203,$G$7:$G$206,$G203,$K$7:$K$206,"Y")/COUNTIFS($F$7:$F$206,$F203,$G$7:$G$206,$G203,$K$7:$K$206,"Y",$Z$7:$Z$206,"&gt;-1E+99"),""))</f>
        <v/>
      </c>
      <c r="AG203" s="153">
        <f>IF(OR(NOT(ISNUMBER($AF203)),NOT(ISNUMBER($AB203)),NOT(ISNUMBER($AI203))),"",$AF203+$AB203*$AI203)</f>
        <v/>
      </c>
      <c r="AH203" s="153">
        <f>IF(OR(NOT(ISNUMBER($AF203)),NOT(ISNUMBER($AB203)),NOT(ISNUMBER($AI203))),"",$AF203-$AB203*$AI203)</f>
        <v/>
      </c>
      <c r="AI203" s="153">
        <f>IF($AA203="","",IFERROR(SUMIFS($AA$7:$AA$206,$F$7:$F$206,$F203,$G$7:$G$206,$G203,$K$7:$K$206,"Y")/COUNTIFS($F$7:$F$206,$F203,$G$7:$G$206,$G203,$K$7:$K$206,"Y",$AA$7:$AA$206,"&gt;-1E+99"),""))</f>
        <v/>
      </c>
      <c r="AJ203" s="153">
        <f>IF(OR(NOT(ISNUMBER($AI203)),NOT(ISNUMBER($AD203))),"",$AD203*$AI203)</f>
        <v/>
      </c>
      <c r="AK203" s="153">
        <f>IF(OR(NOT(ISNUMBER($AI203)),NOT(ISNUMBER($AC203))),"",$AC203*$AI203)</f>
        <v/>
      </c>
      <c r="AL203" s="153">
        <f>IF(OR(NOT(ISNUMBER($AI203)),NOT(ISNUMBER($AE203))),"",$AI203/$AE203)</f>
        <v/>
      </c>
      <c r="AM203" s="154">
        <f>IF(OR(NOT(ISNUMBER($V203)),NOT(ISNUMBER($W203)),NOT(ISNUMBER($AL203))),"",($V203-$W203)/(6*$AL203))</f>
        <v/>
      </c>
      <c r="AN203" s="154">
        <f>IF(OR(NOT(ISNUMBER($V203)),NOT(ISNUMBER($W203)),NOT(ISNUMBER($AF203)),NOT(ISNUMBER($AL203))),"",MIN(($V203-$AF203)/(3*$AL203),($AF203-$W203)/(3*$AL203)))</f>
        <v/>
      </c>
      <c r="AO203" s="64">
        <f>IF($Z203="","",IF(OR(NOT(ISNUMBER($AG203)),NOT(ISNUMBER($AH203))),"限界未設定",IF(OR($Z203&gt;$AG203,$Z203&lt;$AH203),"管理外","管理内")))</f>
        <v/>
      </c>
      <c r="AP203" s="64">
        <f>IF($AA203="","",IF(OR(NOT(ISNUMBER($AJ203)),NOT(ISNUMBER($AK203))),"限界未設定",IF(OR($AA203&gt;$AJ203,$AA203&lt;$AK203),"管理外","管理内")))</f>
        <v/>
      </c>
      <c r="AQ203" s="64">
        <f>IF($Z203="","",IF(OR($AO203="限界未設定",$AP203="限界未設定"),"限界未設定",IF(OR($AO203="管理外",$AP203="管理外"),"調査必要",IF(AND(ISNUMBER($AN203),$AN203&lt;1.33),"能力不足","管理内"))))</f>
        <v/>
      </c>
      <c r="AR203" s="24" t="n"/>
      <c r="AS203" s="24" t="n"/>
      <c r="AT203" s="24" t="n"/>
      <c r="AU203" s="24" t="n"/>
      <c r="AV203" s="24" t="n"/>
      <c r="AW203" s="49">
        <f>IF(AND($F203='SPCダッシュボード'!$C$4,$G203='SPCダッシュボード'!$C$5),COUNTIFS($F$7:$F203,'SPCダッシュボード'!$C$4,$G$7:$G203,'SPCダッシュボード'!$C$5),"")</f>
        <v/>
      </c>
    </row>
    <row r="204">
      <c r="A204" s="64">
        <f>IF(B204="","",ROW()-6)</f>
        <v/>
      </c>
      <c r="B204" s="150" t="n"/>
      <c r="C204" s="66" t="n"/>
      <c r="D204" s="66" t="n"/>
      <c r="E204" s="66" t="n"/>
      <c r="F204" s="66" t="n"/>
      <c r="G204" s="66" t="n"/>
      <c r="H204" s="66" t="n"/>
      <c r="I204" s="66" t="n"/>
      <c r="J204" s="66" t="n"/>
      <c r="K204" s="66" t="n"/>
      <c r="L204" s="151" t="n"/>
      <c r="M204" s="151" t="n"/>
      <c r="N204" s="151" t="n"/>
      <c r="O204" s="151" t="n"/>
      <c r="P204" s="151" t="n"/>
      <c r="Q204" s="151" t="n"/>
      <c r="R204" s="151" t="n"/>
      <c r="S204" s="151" t="n"/>
      <c r="T204" s="151" t="n"/>
      <c r="U204" s="151" t="n"/>
      <c r="V204" s="152" t="n"/>
      <c r="W204" s="152" t="n"/>
      <c r="X204" s="152" t="n"/>
      <c r="Y204" s="153">
        <f>IF(COUNT(L204:U204)&gt;=2,COUNT(L204:U204),"")</f>
        <v/>
      </c>
      <c r="Z204" s="153">
        <f>IF($Y204="","",AVERAGE(L204:U204))</f>
        <v/>
      </c>
      <c r="AA204" s="153">
        <f>IF($Y204="","",MAX(L204:U204)-MIN(L204:U204))</f>
        <v/>
      </c>
      <c r="AB204" s="153">
        <f>IFERROR(VLOOKUP($Y204,'設定'!$D$4:$H$13,2,FALSE),"")</f>
        <v/>
      </c>
      <c r="AC204" s="153">
        <f>IFERROR(VLOOKUP($Y204,'設定'!$D$4:$H$13,3,FALSE),"")</f>
        <v/>
      </c>
      <c r="AD204" s="153">
        <f>IFERROR(VLOOKUP($Y204,'設定'!$D$4:$H$13,4,FALSE),"")</f>
        <v/>
      </c>
      <c r="AE204" s="153">
        <f>IFERROR(VLOOKUP($Y204,'設定'!$D$4:$H$13,5,FALSE),"")</f>
        <v/>
      </c>
      <c r="AF204" s="153">
        <f>IF($Z204="","",IFERROR(SUMIFS($Z$7:$Z$206,$F$7:$F$206,$F204,$G$7:$G$206,$G204,$K$7:$K$206,"Y")/COUNTIFS($F$7:$F$206,$F204,$G$7:$G$206,$G204,$K$7:$K$206,"Y",$Z$7:$Z$206,"&gt;-1E+99"),""))</f>
        <v/>
      </c>
      <c r="AG204" s="153">
        <f>IF(OR(NOT(ISNUMBER($AF204)),NOT(ISNUMBER($AB204)),NOT(ISNUMBER($AI204))),"",$AF204+$AB204*$AI204)</f>
        <v/>
      </c>
      <c r="AH204" s="153">
        <f>IF(OR(NOT(ISNUMBER($AF204)),NOT(ISNUMBER($AB204)),NOT(ISNUMBER($AI204))),"",$AF204-$AB204*$AI204)</f>
        <v/>
      </c>
      <c r="AI204" s="153">
        <f>IF($AA204="","",IFERROR(SUMIFS($AA$7:$AA$206,$F$7:$F$206,$F204,$G$7:$G$206,$G204,$K$7:$K$206,"Y")/COUNTIFS($F$7:$F$206,$F204,$G$7:$G$206,$G204,$K$7:$K$206,"Y",$AA$7:$AA$206,"&gt;-1E+99"),""))</f>
        <v/>
      </c>
      <c r="AJ204" s="153">
        <f>IF(OR(NOT(ISNUMBER($AI204)),NOT(ISNUMBER($AD204))),"",$AD204*$AI204)</f>
        <v/>
      </c>
      <c r="AK204" s="153">
        <f>IF(OR(NOT(ISNUMBER($AI204)),NOT(ISNUMBER($AC204))),"",$AC204*$AI204)</f>
        <v/>
      </c>
      <c r="AL204" s="153">
        <f>IF(OR(NOT(ISNUMBER($AI204)),NOT(ISNUMBER($AE204))),"",$AI204/$AE204)</f>
        <v/>
      </c>
      <c r="AM204" s="154">
        <f>IF(OR(NOT(ISNUMBER($V204)),NOT(ISNUMBER($W204)),NOT(ISNUMBER($AL204))),"",($V204-$W204)/(6*$AL204))</f>
        <v/>
      </c>
      <c r="AN204" s="154">
        <f>IF(OR(NOT(ISNUMBER($V204)),NOT(ISNUMBER($W204)),NOT(ISNUMBER($AF204)),NOT(ISNUMBER($AL204))),"",MIN(($V204-$AF204)/(3*$AL204),($AF204-$W204)/(3*$AL204)))</f>
        <v/>
      </c>
      <c r="AO204" s="64">
        <f>IF($Z204="","",IF(OR(NOT(ISNUMBER($AG204)),NOT(ISNUMBER($AH204))),"限界未設定",IF(OR($Z204&gt;$AG204,$Z204&lt;$AH204),"管理外","管理内")))</f>
        <v/>
      </c>
      <c r="AP204" s="64">
        <f>IF($AA204="","",IF(OR(NOT(ISNUMBER($AJ204)),NOT(ISNUMBER($AK204))),"限界未設定",IF(OR($AA204&gt;$AJ204,$AA204&lt;$AK204),"管理外","管理内")))</f>
        <v/>
      </c>
      <c r="AQ204" s="64">
        <f>IF($Z204="","",IF(OR($AO204="限界未設定",$AP204="限界未設定"),"限界未設定",IF(OR($AO204="管理外",$AP204="管理外"),"調査必要",IF(AND(ISNUMBER($AN204),$AN204&lt;1.33),"能力不足","管理内"))))</f>
        <v/>
      </c>
      <c r="AR204" s="24" t="n"/>
      <c r="AS204" s="24" t="n"/>
      <c r="AT204" s="24" t="n"/>
      <c r="AU204" s="24" t="n"/>
      <c r="AV204" s="24" t="n"/>
      <c r="AW204" s="49">
        <f>IF(AND($F204='SPCダッシュボード'!$C$4,$G204='SPCダッシュボード'!$C$5),COUNTIFS($F$7:$F204,'SPCダッシュボード'!$C$4,$G$7:$G204,'SPCダッシュボード'!$C$5),"")</f>
        <v/>
      </c>
    </row>
    <row r="205">
      <c r="A205" s="64">
        <f>IF(B205="","",ROW()-6)</f>
        <v/>
      </c>
      <c r="B205" s="150" t="n"/>
      <c r="C205" s="66" t="n"/>
      <c r="D205" s="66" t="n"/>
      <c r="E205" s="66" t="n"/>
      <c r="F205" s="66" t="n"/>
      <c r="G205" s="66" t="n"/>
      <c r="H205" s="66" t="n"/>
      <c r="I205" s="66" t="n"/>
      <c r="J205" s="66" t="n"/>
      <c r="K205" s="66" t="n"/>
      <c r="L205" s="151" t="n"/>
      <c r="M205" s="151" t="n"/>
      <c r="N205" s="151" t="n"/>
      <c r="O205" s="151" t="n"/>
      <c r="P205" s="151" t="n"/>
      <c r="Q205" s="151" t="n"/>
      <c r="R205" s="151" t="n"/>
      <c r="S205" s="151" t="n"/>
      <c r="T205" s="151" t="n"/>
      <c r="U205" s="151" t="n"/>
      <c r="V205" s="152" t="n"/>
      <c r="W205" s="152" t="n"/>
      <c r="X205" s="152" t="n"/>
      <c r="Y205" s="153">
        <f>IF(COUNT(L205:U205)&gt;=2,COUNT(L205:U205),"")</f>
        <v/>
      </c>
      <c r="Z205" s="153">
        <f>IF($Y205="","",AVERAGE(L205:U205))</f>
        <v/>
      </c>
      <c r="AA205" s="153">
        <f>IF($Y205="","",MAX(L205:U205)-MIN(L205:U205))</f>
        <v/>
      </c>
      <c r="AB205" s="153">
        <f>IFERROR(VLOOKUP($Y205,'設定'!$D$4:$H$13,2,FALSE),"")</f>
        <v/>
      </c>
      <c r="AC205" s="153">
        <f>IFERROR(VLOOKUP($Y205,'設定'!$D$4:$H$13,3,FALSE),"")</f>
        <v/>
      </c>
      <c r="AD205" s="153">
        <f>IFERROR(VLOOKUP($Y205,'設定'!$D$4:$H$13,4,FALSE),"")</f>
        <v/>
      </c>
      <c r="AE205" s="153">
        <f>IFERROR(VLOOKUP($Y205,'設定'!$D$4:$H$13,5,FALSE),"")</f>
        <v/>
      </c>
      <c r="AF205" s="153">
        <f>IF($Z205="","",IFERROR(SUMIFS($Z$7:$Z$206,$F$7:$F$206,$F205,$G$7:$G$206,$G205,$K$7:$K$206,"Y")/COUNTIFS($F$7:$F$206,$F205,$G$7:$G$206,$G205,$K$7:$K$206,"Y",$Z$7:$Z$206,"&gt;-1E+99"),""))</f>
        <v/>
      </c>
      <c r="AG205" s="153">
        <f>IF(OR(NOT(ISNUMBER($AF205)),NOT(ISNUMBER($AB205)),NOT(ISNUMBER($AI205))),"",$AF205+$AB205*$AI205)</f>
        <v/>
      </c>
      <c r="AH205" s="153">
        <f>IF(OR(NOT(ISNUMBER($AF205)),NOT(ISNUMBER($AB205)),NOT(ISNUMBER($AI205))),"",$AF205-$AB205*$AI205)</f>
        <v/>
      </c>
      <c r="AI205" s="153">
        <f>IF($AA205="","",IFERROR(SUMIFS($AA$7:$AA$206,$F$7:$F$206,$F205,$G$7:$G$206,$G205,$K$7:$K$206,"Y")/COUNTIFS($F$7:$F$206,$F205,$G$7:$G$206,$G205,$K$7:$K$206,"Y",$AA$7:$AA$206,"&gt;-1E+99"),""))</f>
        <v/>
      </c>
      <c r="AJ205" s="153">
        <f>IF(OR(NOT(ISNUMBER($AI205)),NOT(ISNUMBER($AD205))),"",$AD205*$AI205)</f>
        <v/>
      </c>
      <c r="AK205" s="153">
        <f>IF(OR(NOT(ISNUMBER($AI205)),NOT(ISNUMBER($AC205))),"",$AC205*$AI205)</f>
        <v/>
      </c>
      <c r="AL205" s="153">
        <f>IF(OR(NOT(ISNUMBER($AI205)),NOT(ISNUMBER($AE205))),"",$AI205/$AE205)</f>
        <v/>
      </c>
      <c r="AM205" s="154">
        <f>IF(OR(NOT(ISNUMBER($V205)),NOT(ISNUMBER($W205)),NOT(ISNUMBER($AL205))),"",($V205-$W205)/(6*$AL205))</f>
        <v/>
      </c>
      <c r="AN205" s="154">
        <f>IF(OR(NOT(ISNUMBER($V205)),NOT(ISNUMBER($W205)),NOT(ISNUMBER($AF205)),NOT(ISNUMBER($AL205))),"",MIN(($V205-$AF205)/(3*$AL205),($AF205-$W205)/(3*$AL205)))</f>
        <v/>
      </c>
      <c r="AO205" s="64">
        <f>IF($Z205="","",IF(OR(NOT(ISNUMBER($AG205)),NOT(ISNUMBER($AH205))),"限界未設定",IF(OR($Z205&gt;$AG205,$Z205&lt;$AH205),"管理外","管理内")))</f>
        <v/>
      </c>
      <c r="AP205" s="64">
        <f>IF($AA205="","",IF(OR(NOT(ISNUMBER($AJ205)),NOT(ISNUMBER($AK205))),"限界未設定",IF(OR($AA205&gt;$AJ205,$AA205&lt;$AK205),"管理外","管理内")))</f>
        <v/>
      </c>
      <c r="AQ205" s="64">
        <f>IF($Z205="","",IF(OR($AO205="限界未設定",$AP205="限界未設定"),"限界未設定",IF(OR($AO205="管理外",$AP205="管理外"),"調査必要",IF(AND(ISNUMBER($AN205),$AN205&lt;1.33),"能力不足","管理内"))))</f>
        <v/>
      </c>
      <c r="AR205" s="24" t="n"/>
      <c r="AS205" s="24" t="n"/>
      <c r="AT205" s="24" t="n"/>
      <c r="AU205" s="24" t="n"/>
      <c r="AV205" s="24" t="n"/>
      <c r="AW205" s="49">
        <f>IF(AND($F205='SPCダッシュボード'!$C$4,$G205='SPCダッシュボード'!$C$5),COUNTIFS($F$7:$F205,'SPCダッシュボード'!$C$4,$G$7:$G205,'SPCダッシュボード'!$C$5),"")</f>
        <v/>
      </c>
    </row>
    <row r="206">
      <c r="A206" s="64">
        <f>IF(B206="","",ROW()-6)</f>
        <v/>
      </c>
      <c r="B206" s="150" t="n"/>
      <c r="C206" s="66" t="n"/>
      <c r="D206" s="66" t="n"/>
      <c r="E206" s="66" t="n"/>
      <c r="F206" s="66" t="n"/>
      <c r="G206" s="66" t="n"/>
      <c r="H206" s="66" t="n"/>
      <c r="I206" s="66" t="n"/>
      <c r="J206" s="66" t="n"/>
      <c r="K206" s="66" t="n"/>
      <c r="L206" s="151" t="n"/>
      <c r="M206" s="151" t="n"/>
      <c r="N206" s="151" t="n"/>
      <c r="O206" s="151" t="n"/>
      <c r="P206" s="151" t="n"/>
      <c r="Q206" s="151" t="n"/>
      <c r="R206" s="151" t="n"/>
      <c r="S206" s="151" t="n"/>
      <c r="T206" s="151" t="n"/>
      <c r="U206" s="151" t="n"/>
      <c r="V206" s="152" t="n"/>
      <c r="W206" s="152" t="n"/>
      <c r="X206" s="152" t="n"/>
      <c r="Y206" s="153">
        <f>IF(COUNT(L206:U206)&gt;=2,COUNT(L206:U206),"")</f>
        <v/>
      </c>
      <c r="Z206" s="153">
        <f>IF($Y206="","",AVERAGE(L206:U206))</f>
        <v/>
      </c>
      <c r="AA206" s="153">
        <f>IF($Y206="","",MAX(L206:U206)-MIN(L206:U206))</f>
        <v/>
      </c>
      <c r="AB206" s="153">
        <f>IFERROR(VLOOKUP($Y206,'設定'!$D$4:$H$13,2,FALSE),"")</f>
        <v/>
      </c>
      <c r="AC206" s="153">
        <f>IFERROR(VLOOKUP($Y206,'設定'!$D$4:$H$13,3,FALSE),"")</f>
        <v/>
      </c>
      <c r="AD206" s="153">
        <f>IFERROR(VLOOKUP($Y206,'設定'!$D$4:$H$13,4,FALSE),"")</f>
        <v/>
      </c>
      <c r="AE206" s="153">
        <f>IFERROR(VLOOKUP($Y206,'設定'!$D$4:$H$13,5,FALSE),"")</f>
        <v/>
      </c>
      <c r="AF206" s="153">
        <f>IF($Z206="","",IFERROR(SUMIFS($Z$7:$Z$206,$F$7:$F$206,$F206,$G$7:$G$206,$G206,$K$7:$K$206,"Y")/COUNTIFS($F$7:$F$206,$F206,$G$7:$G$206,$G206,$K$7:$K$206,"Y",$Z$7:$Z$206,"&gt;-1E+99"),""))</f>
        <v/>
      </c>
      <c r="AG206" s="153">
        <f>IF(OR(NOT(ISNUMBER($AF206)),NOT(ISNUMBER($AB206)),NOT(ISNUMBER($AI206))),"",$AF206+$AB206*$AI206)</f>
        <v/>
      </c>
      <c r="AH206" s="153">
        <f>IF(OR(NOT(ISNUMBER($AF206)),NOT(ISNUMBER($AB206)),NOT(ISNUMBER($AI206))),"",$AF206-$AB206*$AI206)</f>
        <v/>
      </c>
      <c r="AI206" s="153">
        <f>IF($AA206="","",IFERROR(SUMIFS($AA$7:$AA$206,$F$7:$F$206,$F206,$G$7:$G$206,$G206,$K$7:$K$206,"Y")/COUNTIFS($F$7:$F$206,$F206,$G$7:$G$206,$G206,$K$7:$K$206,"Y",$AA$7:$AA$206,"&gt;-1E+99"),""))</f>
        <v/>
      </c>
      <c r="AJ206" s="153">
        <f>IF(OR(NOT(ISNUMBER($AI206)),NOT(ISNUMBER($AD206))),"",$AD206*$AI206)</f>
        <v/>
      </c>
      <c r="AK206" s="153">
        <f>IF(OR(NOT(ISNUMBER($AI206)),NOT(ISNUMBER($AC206))),"",$AC206*$AI206)</f>
        <v/>
      </c>
      <c r="AL206" s="153">
        <f>IF(OR(NOT(ISNUMBER($AI206)),NOT(ISNUMBER($AE206))),"",$AI206/$AE206)</f>
        <v/>
      </c>
      <c r="AM206" s="154">
        <f>IF(OR(NOT(ISNUMBER($V206)),NOT(ISNUMBER($W206)),NOT(ISNUMBER($AL206))),"",($V206-$W206)/(6*$AL206))</f>
        <v/>
      </c>
      <c r="AN206" s="154">
        <f>IF(OR(NOT(ISNUMBER($V206)),NOT(ISNUMBER($W206)),NOT(ISNUMBER($AF206)),NOT(ISNUMBER($AL206))),"",MIN(($V206-$AF206)/(3*$AL206),($AF206-$W206)/(3*$AL206)))</f>
        <v/>
      </c>
      <c r="AO206" s="64">
        <f>IF($Z206="","",IF(OR(NOT(ISNUMBER($AG206)),NOT(ISNUMBER($AH206))),"限界未設定",IF(OR($Z206&gt;$AG206,$Z206&lt;$AH206),"管理外","管理内")))</f>
        <v/>
      </c>
      <c r="AP206" s="64">
        <f>IF($AA206="","",IF(OR(NOT(ISNUMBER($AJ206)),NOT(ISNUMBER($AK206))),"限界未設定",IF(OR($AA206&gt;$AJ206,$AA206&lt;$AK206),"管理外","管理内")))</f>
        <v/>
      </c>
      <c r="AQ206" s="64">
        <f>IF($Z206="","",IF(OR($AO206="限界未設定",$AP206="限界未設定"),"限界未設定",IF(OR($AO206="管理外",$AP206="管理外"),"調査必要",IF(AND(ISNUMBER($AN206),$AN206&lt;1.33),"能力不足","管理内"))))</f>
        <v/>
      </c>
      <c r="AR206" s="24" t="n"/>
      <c r="AS206" s="24" t="n"/>
      <c r="AT206" s="24" t="n"/>
      <c r="AU206" s="24" t="n"/>
      <c r="AV206" s="24" t="n"/>
      <c r="AW206" s="49">
        <f>IF(AND($F206='SPCダッシュボード'!$C$4,$G206='SPCダッシュボード'!$C$5),COUNTIFS($F$7:$F206,'SPCダッシュボード'!$C$4,$G$7:$G206,'SPCダッシュボード'!$C$5),"")</f>
        <v/>
      </c>
    </row>
  </sheetData>
  <mergeCells count="1">
    <mergeCell ref="A1:AW1"/>
  </mergeCells>
  <conditionalFormatting sqref="AO7:AP206">
    <cfRule type="expression" priority="1" dxfId="0">
      <formula>AO7="管理外"</formula>
    </cfRule>
  </conditionalFormatting>
  <conditionalFormatting sqref="AQ7:AQ206">
    <cfRule type="expression" priority="2" dxfId="0">
      <formula>AQ7="調査必要"</formula>
    </cfRule>
    <cfRule type="expression" priority="3" dxfId="2">
      <formula>AQ7="能力不足"</formula>
    </cfRule>
    <cfRule type="expression" priority="4" dxfId="3">
      <formula>AQ7="管理内"</formula>
    </cfRule>
  </conditionalFormatting>
  <conditionalFormatting sqref="AN7:AN206">
    <cfRule type="cellIs" priority="5" operator="lessThan" dxfId="2">
      <formula>1.33</formula>
    </cfRule>
    <cfRule type="cellIs" priority="6" operator="lessThan" dxfId="0">
      <formula>1</formula>
    </cfRule>
  </conditionalFormatting>
  <dataValidations count="10">
    <dataValidation sqref="C7:C206" showDropDown="0" showInputMessage="0" showErrorMessage="0" allowBlank="0" type="list">
      <formula1>'設定'!$K$4:$K$10</formula1>
    </dataValidation>
    <dataValidation sqref="D7:D206" showDropDown="0" showInputMessage="0" showErrorMessage="0" allowBlank="0" type="list">
      <formula1>'設定'!$L$4:$L$12</formula1>
    </dataValidation>
    <dataValidation sqref="E7:E206" showDropDown="0" showInputMessage="0" showErrorMessage="0" allowBlank="0" type="list">
      <formula1>'設定'!$M$4:$M$12</formula1>
    </dataValidation>
    <dataValidation sqref="F7:F206" showDropDown="0" showInputMessage="0" showErrorMessage="0" allowBlank="0" type="list">
      <formula1>'設定'!$N$4:$N$12</formula1>
    </dataValidation>
    <dataValidation sqref="G7:G206" showDropDown="0" showInputMessage="0" showErrorMessage="0" allowBlank="0" type="list">
      <formula1>'設定'!$O$4:$O$12</formula1>
    </dataValidation>
    <dataValidation sqref="H7:H206" showDropDown="0" showInputMessage="0" showErrorMessage="0" allowBlank="0" type="list">
      <formula1>'設定'!$P$4:$P$12</formula1>
    </dataValidation>
    <dataValidation sqref="I7:I206" showDropDown="0" showInputMessage="0" showErrorMessage="0" allowBlank="0" type="list">
      <formula1>'設定'!$Q$4:$Q$9</formula1>
    </dataValidation>
    <dataValidation sqref="K7:K206" showDropDown="0" showInputMessage="0" showErrorMessage="0" allowBlank="0" type="list">
      <formula1>'設定'!$R$4:$R$6</formula1>
    </dataValidation>
    <dataValidation sqref="AS7:AS206" showDropDown="0" showInputMessage="0" showErrorMessage="0" allowBlank="0" type="list">
      <formula1>'設定'!$S$4:$S$9</formula1>
    </dataValidation>
    <dataValidation sqref="AV7:AV206" showDropDown="0" showInputMessage="0" showErrorMessage="0" allowBlank="0" type="list">
      <formula1>'設定'!$T$4:$T$8</formula1>
    </dataValidation>
  </dataValidations>
  <pageMargins left="0.7" right="0.7" top="0.75" bottom="0.75" header="0.3" footer="0.3"/>
  <tableParts count="1">
    <tablePart xmlns:r="http://schemas.openxmlformats.org/officeDocument/2006/relationships" r:id="rId1"/>
  </tableParts>
</worksheet>
</file>

<file path=xl/worksheets/sheet4.xml><?xml version="1.0" encoding="utf-8"?>
<worksheet xmlns="http://schemas.openxmlformats.org/spreadsheetml/2006/main">
  <sheetPr>
    <outlinePr summaryBelow="1" summaryRight="1"/>
    <pageSetUpPr/>
  </sheetPr>
  <dimension ref="A1:N201"/>
  <sheetViews>
    <sheetView workbookViewId="0">
      <selection activeCell="A1" sqref="A1"/>
    </sheetView>
  </sheetViews>
  <sheetFormatPr baseColWidth="8" defaultRowHeight="15"/>
  <cols>
    <col width="12" customWidth="1" min="1" max="1"/>
    <col width="12" customWidth="1" min="2" max="2"/>
    <col width="12"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 width="12" customWidth="1" min="14" max="14"/>
  </cols>
  <sheetData>
    <row r="1">
      <c r="A1" s="11" t="inlineStr">
        <is>
          <t>No.</t>
        </is>
      </c>
      <c r="B1" s="11" t="inlineStr">
        <is>
          <t>一致番号</t>
        </is>
      </c>
      <c r="C1" s="11" t="inlineStr">
        <is>
          <t>日付</t>
        </is>
      </c>
      <c r="D1" s="11" t="inlineStr">
        <is>
          <t>サブグループID</t>
        </is>
      </c>
      <c r="E1" s="11" t="inlineStr">
        <is>
          <t>Xbar</t>
        </is>
      </c>
      <c r="F1" s="11" t="inlineStr">
        <is>
          <t>Xbar_UCL</t>
        </is>
      </c>
      <c r="G1" s="11" t="inlineStr">
        <is>
          <t>Xbar_CL</t>
        </is>
      </c>
      <c r="H1" s="11" t="inlineStr">
        <is>
          <t>Xbar_LCL</t>
        </is>
      </c>
      <c r="I1" s="11" t="inlineStr">
        <is>
          <t>R</t>
        </is>
      </c>
      <c r="J1" s="11" t="inlineStr">
        <is>
          <t>R_UCL</t>
        </is>
      </c>
      <c r="K1" s="11" t="inlineStr">
        <is>
          <t>R_CL</t>
        </is>
      </c>
      <c r="L1" s="11" t="inlineStr">
        <is>
          <t>R_LCL</t>
        </is>
      </c>
      <c r="M1" s="11" t="inlineStr">
        <is>
          <t>Cpk</t>
        </is>
      </c>
      <c r="N1" s="11" t="inlineStr">
        <is>
          <t>総合ステータス</t>
        </is>
      </c>
    </row>
    <row r="2">
      <c r="A2" s="32">
        <f>IF($B2="","",ROW()-1)</f>
        <v/>
      </c>
      <c r="B2" s="32">
        <f>IFERROR(MATCH(ROW()-1,'データ入力'!$AW$7:$AW$206,0),"")</f>
        <v/>
      </c>
      <c r="C2" s="148">
        <f>IF($B2="","",INDEX('データ入力'!$B$7:$B$206,$B2))</f>
        <v/>
      </c>
      <c r="D2" s="32">
        <f>IF($B2="","",INDEX('データ入力'!$J$7:$J$206,$B2))</f>
        <v/>
      </c>
      <c r="E2" s="149">
        <f>IF($B2="","",INDEX('データ入力'!$Z$7:$Z$206,$B2))</f>
        <v/>
      </c>
      <c r="F2" s="149">
        <f>IF($B2="","",INDEX('データ入力'!$AG$7:$AG$206,$B2))</f>
        <v/>
      </c>
      <c r="G2" s="149">
        <f>IF($B2="","",INDEX('データ入力'!$AF$7:$AF$206,$B2))</f>
        <v/>
      </c>
      <c r="H2" s="149">
        <f>IF($B2="","",INDEX('データ入力'!$AH$7:$AH$206,$B2))</f>
        <v/>
      </c>
      <c r="I2" s="149">
        <f>IF($B2="","",INDEX('データ入力'!$AA$7:$AA$206,$B2))</f>
        <v/>
      </c>
      <c r="J2" s="149">
        <f>IF($B2="","",INDEX('データ入力'!$AJ$7:$AJ$206,$B2))</f>
        <v/>
      </c>
      <c r="K2" s="149">
        <f>IF($B2="","",INDEX('データ入力'!$AI$7:$AI$206,$B2))</f>
        <v/>
      </c>
      <c r="L2" s="149">
        <f>IF($B2="","",INDEX('データ入力'!$AK$7:$AK$206,$B2))</f>
        <v/>
      </c>
      <c r="M2" s="149">
        <f>IF($B2="","",INDEX('データ入力'!$AN$7:$AN$206,$B2))</f>
        <v/>
      </c>
      <c r="N2" s="32">
        <f>IF($B2="","",INDEX('データ入力'!$AQ$7:$AQ$206,$B2))</f>
        <v/>
      </c>
    </row>
    <row r="3">
      <c r="A3" s="32">
        <f>IF($B3="","",ROW()-1)</f>
        <v/>
      </c>
      <c r="B3" s="32">
        <f>IFERROR(MATCH(ROW()-1,'データ入力'!$AW$7:$AW$206,0),"")</f>
        <v/>
      </c>
      <c r="C3" s="148">
        <f>IF($B3="","",INDEX('データ入力'!$B$7:$B$206,$B3))</f>
        <v/>
      </c>
      <c r="D3" s="32">
        <f>IF($B3="","",INDEX('データ入力'!$J$7:$J$206,$B3))</f>
        <v/>
      </c>
      <c r="E3" s="149">
        <f>IF($B3="","",INDEX('データ入力'!$Z$7:$Z$206,$B3))</f>
        <v/>
      </c>
      <c r="F3" s="149">
        <f>IF($B3="","",INDEX('データ入力'!$AG$7:$AG$206,$B3))</f>
        <v/>
      </c>
      <c r="G3" s="149">
        <f>IF($B3="","",INDEX('データ入力'!$AF$7:$AF$206,$B3))</f>
        <v/>
      </c>
      <c r="H3" s="149">
        <f>IF($B3="","",INDEX('データ入力'!$AH$7:$AH$206,$B3))</f>
        <v/>
      </c>
      <c r="I3" s="149">
        <f>IF($B3="","",INDEX('データ入力'!$AA$7:$AA$206,$B3))</f>
        <v/>
      </c>
      <c r="J3" s="149">
        <f>IF($B3="","",INDEX('データ入力'!$AJ$7:$AJ$206,$B3))</f>
        <v/>
      </c>
      <c r="K3" s="149">
        <f>IF($B3="","",INDEX('データ入力'!$AI$7:$AI$206,$B3))</f>
        <v/>
      </c>
      <c r="L3" s="149">
        <f>IF($B3="","",INDEX('データ入力'!$AK$7:$AK$206,$B3))</f>
        <v/>
      </c>
      <c r="M3" s="149">
        <f>IF($B3="","",INDEX('データ入力'!$AN$7:$AN$206,$B3))</f>
        <v/>
      </c>
      <c r="N3" s="32">
        <f>IF($B3="","",INDEX('データ入力'!$AQ$7:$AQ$206,$B3))</f>
        <v/>
      </c>
    </row>
    <row r="4">
      <c r="A4" s="32">
        <f>IF($B4="","",ROW()-1)</f>
        <v/>
      </c>
      <c r="B4" s="32">
        <f>IFERROR(MATCH(ROW()-1,'データ入力'!$AW$7:$AW$206,0),"")</f>
        <v/>
      </c>
      <c r="C4" s="148">
        <f>IF($B4="","",INDEX('データ入力'!$B$7:$B$206,$B4))</f>
        <v/>
      </c>
      <c r="D4" s="32">
        <f>IF($B4="","",INDEX('データ入力'!$J$7:$J$206,$B4))</f>
        <v/>
      </c>
      <c r="E4" s="149">
        <f>IF($B4="","",INDEX('データ入力'!$Z$7:$Z$206,$B4))</f>
        <v/>
      </c>
      <c r="F4" s="149">
        <f>IF($B4="","",INDEX('データ入力'!$AG$7:$AG$206,$B4))</f>
        <v/>
      </c>
      <c r="G4" s="149">
        <f>IF($B4="","",INDEX('データ入力'!$AF$7:$AF$206,$B4))</f>
        <v/>
      </c>
      <c r="H4" s="149">
        <f>IF($B4="","",INDEX('データ入力'!$AH$7:$AH$206,$B4))</f>
        <v/>
      </c>
      <c r="I4" s="149">
        <f>IF($B4="","",INDEX('データ入力'!$AA$7:$AA$206,$B4))</f>
        <v/>
      </c>
      <c r="J4" s="149">
        <f>IF($B4="","",INDEX('データ入力'!$AJ$7:$AJ$206,$B4))</f>
        <v/>
      </c>
      <c r="K4" s="149">
        <f>IF($B4="","",INDEX('データ入力'!$AI$7:$AI$206,$B4))</f>
        <v/>
      </c>
      <c r="L4" s="149">
        <f>IF($B4="","",INDEX('データ入力'!$AK$7:$AK$206,$B4))</f>
        <v/>
      </c>
      <c r="M4" s="149">
        <f>IF($B4="","",INDEX('データ入力'!$AN$7:$AN$206,$B4))</f>
        <v/>
      </c>
      <c r="N4" s="32">
        <f>IF($B4="","",INDEX('データ入力'!$AQ$7:$AQ$206,$B4))</f>
        <v/>
      </c>
    </row>
    <row r="5">
      <c r="A5" s="32">
        <f>IF($B5="","",ROW()-1)</f>
        <v/>
      </c>
      <c r="B5" s="32">
        <f>IFERROR(MATCH(ROW()-1,'データ入力'!$AW$7:$AW$206,0),"")</f>
        <v/>
      </c>
      <c r="C5" s="148">
        <f>IF($B5="","",INDEX('データ入力'!$B$7:$B$206,$B5))</f>
        <v/>
      </c>
      <c r="D5" s="32">
        <f>IF($B5="","",INDEX('データ入力'!$J$7:$J$206,$B5))</f>
        <v/>
      </c>
      <c r="E5" s="149">
        <f>IF($B5="","",INDEX('データ入力'!$Z$7:$Z$206,$B5))</f>
        <v/>
      </c>
      <c r="F5" s="149">
        <f>IF($B5="","",INDEX('データ入力'!$AG$7:$AG$206,$B5))</f>
        <v/>
      </c>
      <c r="G5" s="149">
        <f>IF($B5="","",INDEX('データ入力'!$AF$7:$AF$206,$B5))</f>
        <v/>
      </c>
      <c r="H5" s="149">
        <f>IF($B5="","",INDEX('データ入力'!$AH$7:$AH$206,$B5))</f>
        <v/>
      </c>
      <c r="I5" s="149">
        <f>IF($B5="","",INDEX('データ入力'!$AA$7:$AA$206,$B5))</f>
        <v/>
      </c>
      <c r="J5" s="149">
        <f>IF($B5="","",INDEX('データ入力'!$AJ$7:$AJ$206,$B5))</f>
        <v/>
      </c>
      <c r="K5" s="149">
        <f>IF($B5="","",INDEX('データ入力'!$AI$7:$AI$206,$B5))</f>
        <v/>
      </c>
      <c r="L5" s="149">
        <f>IF($B5="","",INDEX('データ入力'!$AK$7:$AK$206,$B5))</f>
        <v/>
      </c>
      <c r="M5" s="149">
        <f>IF($B5="","",INDEX('データ入力'!$AN$7:$AN$206,$B5))</f>
        <v/>
      </c>
      <c r="N5" s="32">
        <f>IF($B5="","",INDEX('データ入力'!$AQ$7:$AQ$206,$B5))</f>
        <v/>
      </c>
    </row>
    <row r="6">
      <c r="A6" s="32">
        <f>IF($B6="","",ROW()-1)</f>
        <v/>
      </c>
      <c r="B6" s="32">
        <f>IFERROR(MATCH(ROW()-1,'データ入力'!$AW$7:$AW$206,0),"")</f>
        <v/>
      </c>
      <c r="C6" s="148">
        <f>IF($B6="","",INDEX('データ入力'!$B$7:$B$206,$B6))</f>
        <v/>
      </c>
      <c r="D6" s="32">
        <f>IF($B6="","",INDEX('データ入力'!$J$7:$J$206,$B6))</f>
        <v/>
      </c>
      <c r="E6" s="149">
        <f>IF($B6="","",INDEX('データ入力'!$Z$7:$Z$206,$B6))</f>
        <v/>
      </c>
      <c r="F6" s="149">
        <f>IF($B6="","",INDEX('データ入力'!$AG$7:$AG$206,$B6))</f>
        <v/>
      </c>
      <c r="G6" s="149">
        <f>IF($B6="","",INDEX('データ入力'!$AF$7:$AF$206,$B6))</f>
        <v/>
      </c>
      <c r="H6" s="149">
        <f>IF($B6="","",INDEX('データ入力'!$AH$7:$AH$206,$B6))</f>
        <v/>
      </c>
      <c r="I6" s="149">
        <f>IF($B6="","",INDEX('データ入力'!$AA$7:$AA$206,$B6))</f>
        <v/>
      </c>
      <c r="J6" s="149">
        <f>IF($B6="","",INDEX('データ入力'!$AJ$7:$AJ$206,$B6))</f>
        <v/>
      </c>
      <c r="K6" s="149">
        <f>IF($B6="","",INDEX('データ入力'!$AI$7:$AI$206,$B6))</f>
        <v/>
      </c>
      <c r="L6" s="149">
        <f>IF($B6="","",INDEX('データ入力'!$AK$7:$AK$206,$B6))</f>
        <v/>
      </c>
      <c r="M6" s="149">
        <f>IF($B6="","",INDEX('データ入力'!$AN$7:$AN$206,$B6))</f>
        <v/>
      </c>
      <c r="N6" s="32">
        <f>IF($B6="","",INDEX('データ入力'!$AQ$7:$AQ$206,$B6))</f>
        <v/>
      </c>
    </row>
    <row r="7">
      <c r="A7" s="32">
        <f>IF($B7="","",ROW()-1)</f>
        <v/>
      </c>
      <c r="B7" s="32">
        <f>IFERROR(MATCH(ROW()-1,'データ入力'!$AW$7:$AW$206,0),"")</f>
        <v/>
      </c>
      <c r="C7" s="148">
        <f>IF($B7="","",INDEX('データ入力'!$B$7:$B$206,$B7))</f>
        <v/>
      </c>
      <c r="D7" s="32">
        <f>IF($B7="","",INDEX('データ入力'!$J$7:$J$206,$B7))</f>
        <v/>
      </c>
      <c r="E7" s="149">
        <f>IF($B7="","",INDEX('データ入力'!$Z$7:$Z$206,$B7))</f>
        <v/>
      </c>
      <c r="F7" s="149">
        <f>IF($B7="","",INDEX('データ入力'!$AG$7:$AG$206,$B7))</f>
        <v/>
      </c>
      <c r="G7" s="149">
        <f>IF($B7="","",INDEX('データ入力'!$AF$7:$AF$206,$B7))</f>
        <v/>
      </c>
      <c r="H7" s="149">
        <f>IF($B7="","",INDEX('データ入力'!$AH$7:$AH$206,$B7))</f>
        <v/>
      </c>
      <c r="I7" s="149">
        <f>IF($B7="","",INDEX('データ入力'!$AA$7:$AA$206,$B7))</f>
        <v/>
      </c>
      <c r="J7" s="149">
        <f>IF($B7="","",INDEX('データ入力'!$AJ$7:$AJ$206,$B7))</f>
        <v/>
      </c>
      <c r="K7" s="149">
        <f>IF($B7="","",INDEX('データ入力'!$AI$7:$AI$206,$B7))</f>
        <v/>
      </c>
      <c r="L7" s="149">
        <f>IF($B7="","",INDEX('データ入力'!$AK$7:$AK$206,$B7))</f>
        <v/>
      </c>
      <c r="M7" s="149">
        <f>IF($B7="","",INDEX('データ入力'!$AN$7:$AN$206,$B7))</f>
        <v/>
      </c>
      <c r="N7" s="32">
        <f>IF($B7="","",INDEX('データ入力'!$AQ$7:$AQ$206,$B7))</f>
        <v/>
      </c>
    </row>
    <row r="8">
      <c r="A8" s="32">
        <f>IF($B8="","",ROW()-1)</f>
        <v/>
      </c>
      <c r="B8" s="32">
        <f>IFERROR(MATCH(ROW()-1,'データ入力'!$AW$7:$AW$206,0),"")</f>
        <v/>
      </c>
      <c r="C8" s="148">
        <f>IF($B8="","",INDEX('データ入力'!$B$7:$B$206,$B8))</f>
        <v/>
      </c>
      <c r="D8" s="32">
        <f>IF($B8="","",INDEX('データ入力'!$J$7:$J$206,$B8))</f>
        <v/>
      </c>
      <c r="E8" s="149">
        <f>IF($B8="","",INDEX('データ入力'!$Z$7:$Z$206,$B8))</f>
        <v/>
      </c>
      <c r="F8" s="149">
        <f>IF($B8="","",INDEX('データ入力'!$AG$7:$AG$206,$B8))</f>
        <v/>
      </c>
      <c r="G8" s="149">
        <f>IF($B8="","",INDEX('データ入力'!$AF$7:$AF$206,$B8))</f>
        <v/>
      </c>
      <c r="H8" s="149">
        <f>IF($B8="","",INDEX('データ入力'!$AH$7:$AH$206,$B8))</f>
        <v/>
      </c>
      <c r="I8" s="149">
        <f>IF($B8="","",INDEX('データ入力'!$AA$7:$AA$206,$B8))</f>
        <v/>
      </c>
      <c r="J8" s="149">
        <f>IF($B8="","",INDEX('データ入力'!$AJ$7:$AJ$206,$B8))</f>
        <v/>
      </c>
      <c r="K8" s="149">
        <f>IF($B8="","",INDEX('データ入力'!$AI$7:$AI$206,$B8))</f>
        <v/>
      </c>
      <c r="L8" s="149">
        <f>IF($B8="","",INDEX('データ入力'!$AK$7:$AK$206,$B8))</f>
        <v/>
      </c>
      <c r="M8" s="149">
        <f>IF($B8="","",INDEX('データ入力'!$AN$7:$AN$206,$B8))</f>
        <v/>
      </c>
      <c r="N8" s="32">
        <f>IF($B8="","",INDEX('データ入力'!$AQ$7:$AQ$206,$B8))</f>
        <v/>
      </c>
    </row>
    <row r="9">
      <c r="A9" s="32">
        <f>IF($B9="","",ROW()-1)</f>
        <v/>
      </c>
      <c r="B9" s="32">
        <f>IFERROR(MATCH(ROW()-1,'データ入力'!$AW$7:$AW$206,0),"")</f>
        <v/>
      </c>
      <c r="C9" s="148">
        <f>IF($B9="","",INDEX('データ入力'!$B$7:$B$206,$B9))</f>
        <v/>
      </c>
      <c r="D9" s="32">
        <f>IF($B9="","",INDEX('データ入力'!$J$7:$J$206,$B9))</f>
        <v/>
      </c>
      <c r="E9" s="149">
        <f>IF($B9="","",INDEX('データ入力'!$Z$7:$Z$206,$B9))</f>
        <v/>
      </c>
      <c r="F9" s="149">
        <f>IF($B9="","",INDEX('データ入力'!$AG$7:$AG$206,$B9))</f>
        <v/>
      </c>
      <c r="G9" s="149">
        <f>IF($B9="","",INDEX('データ入力'!$AF$7:$AF$206,$B9))</f>
        <v/>
      </c>
      <c r="H9" s="149">
        <f>IF($B9="","",INDEX('データ入力'!$AH$7:$AH$206,$B9))</f>
        <v/>
      </c>
      <c r="I9" s="149">
        <f>IF($B9="","",INDEX('データ入力'!$AA$7:$AA$206,$B9))</f>
        <v/>
      </c>
      <c r="J9" s="149">
        <f>IF($B9="","",INDEX('データ入力'!$AJ$7:$AJ$206,$B9))</f>
        <v/>
      </c>
      <c r="K9" s="149">
        <f>IF($B9="","",INDEX('データ入力'!$AI$7:$AI$206,$B9))</f>
        <v/>
      </c>
      <c r="L9" s="149">
        <f>IF($B9="","",INDEX('データ入力'!$AK$7:$AK$206,$B9))</f>
        <v/>
      </c>
      <c r="M9" s="149">
        <f>IF($B9="","",INDEX('データ入力'!$AN$7:$AN$206,$B9))</f>
        <v/>
      </c>
      <c r="N9" s="32">
        <f>IF($B9="","",INDEX('データ入力'!$AQ$7:$AQ$206,$B9))</f>
        <v/>
      </c>
    </row>
    <row r="10">
      <c r="A10" s="32">
        <f>IF($B10="","",ROW()-1)</f>
        <v/>
      </c>
      <c r="B10" s="32">
        <f>IFERROR(MATCH(ROW()-1,'データ入力'!$AW$7:$AW$206,0),"")</f>
        <v/>
      </c>
      <c r="C10" s="148">
        <f>IF($B10="","",INDEX('データ入力'!$B$7:$B$206,$B10))</f>
        <v/>
      </c>
      <c r="D10" s="32">
        <f>IF($B10="","",INDEX('データ入力'!$J$7:$J$206,$B10))</f>
        <v/>
      </c>
      <c r="E10" s="149">
        <f>IF($B10="","",INDEX('データ入力'!$Z$7:$Z$206,$B10))</f>
        <v/>
      </c>
      <c r="F10" s="149">
        <f>IF($B10="","",INDEX('データ入力'!$AG$7:$AG$206,$B10))</f>
        <v/>
      </c>
      <c r="G10" s="149">
        <f>IF($B10="","",INDEX('データ入力'!$AF$7:$AF$206,$B10))</f>
        <v/>
      </c>
      <c r="H10" s="149">
        <f>IF($B10="","",INDEX('データ入力'!$AH$7:$AH$206,$B10))</f>
        <v/>
      </c>
      <c r="I10" s="149">
        <f>IF($B10="","",INDEX('データ入力'!$AA$7:$AA$206,$B10))</f>
        <v/>
      </c>
      <c r="J10" s="149">
        <f>IF($B10="","",INDEX('データ入力'!$AJ$7:$AJ$206,$B10))</f>
        <v/>
      </c>
      <c r="K10" s="149">
        <f>IF($B10="","",INDEX('データ入力'!$AI$7:$AI$206,$B10))</f>
        <v/>
      </c>
      <c r="L10" s="149">
        <f>IF($B10="","",INDEX('データ入力'!$AK$7:$AK$206,$B10))</f>
        <v/>
      </c>
      <c r="M10" s="149">
        <f>IF($B10="","",INDEX('データ入力'!$AN$7:$AN$206,$B10))</f>
        <v/>
      </c>
      <c r="N10" s="32">
        <f>IF($B10="","",INDEX('データ入力'!$AQ$7:$AQ$206,$B10))</f>
        <v/>
      </c>
    </row>
    <row r="11">
      <c r="A11" s="32">
        <f>IF($B11="","",ROW()-1)</f>
        <v/>
      </c>
      <c r="B11" s="32">
        <f>IFERROR(MATCH(ROW()-1,'データ入力'!$AW$7:$AW$206,0),"")</f>
        <v/>
      </c>
      <c r="C11" s="148">
        <f>IF($B11="","",INDEX('データ入力'!$B$7:$B$206,$B11))</f>
        <v/>
      </c>
      <c r="D11" s="32">
        <f>IF($B11="","",INDEX('データ入力'!$J$7:$J$206,$B11))</f>
        <v/>
      </c>
      <c r="E11" s="149">
        <f>IF($B11="","",INDEX('データ入力'!$Z$7:$Z$206,$B11))</f>
        <v/>
      </c>
      <c r="F11" s="149">
        <f>IF($B11="","",INDEX('データ入力'!$AG$7:$AG$206,$B11))</f>
        <v/>
      </c>
      <c r="G11" s="149">
        <f>IF($B11="","",INDEX('データ入力'!$AF$7:$AF$206,$B11))</f>
        <v/>
      </c>
      <c r="H11" s="149">
        <f>IF($B11="","",INDEX('データ入力'!$AH$7:$AH$206,$B11))</f>
        <v/>
      </c>
      <c r="I11" s="149">
        <f>IF($B11="","",INDEX('データ入力'!$AA$7:$AA$206,$B11))</f>
        <v/>
      </c>
      <c r="J11" s="149">
        <f>IF($B11="","",INDEX('データ入力'!$AJ$7:$AJ$206,$B11))</f>
        <v/>
      </c>
      <c r="K11" s="149">
        <f>IF($B11="","",INDEX('データ入力'!$AI$7:$AI$206,$B11))</f>
        <v/>
      </c>
      <c r="L11" s="149">
        <f>IF($B11="","",INDEX('データ入力'!$AK$7:$AK$206,$B11))</f>
        <v/>
      </c>
      <c r="M11" s="149">
        <f>IF($B11="","",INDEX('データ入力'!$AN$7:$AN$206,$B11))</f>
        <v/>
      </c>
      <c r="N11" s="32">
        <f>IF($B11="","",INDEX('データ入力'!$AQ$7:$AQ$206,$B11))</f>
        <v/>
      </c>
    </row>
    <row r="12">
      <c r="A12" s="32">
        <f>IF($B12="","",ROW()-1)</f>
        <v/>
      </c>
      <c r="B12" s="32">
        <f>IFERROR(MATCH(ROW()-1,'データ入力'!$AW$7:$AW$206,0),"")</f>
        <v/>
      </c>
      <c r="C12" s="148">
        <f>IF($B12="","",INDEX('データ入力'!$B$7:$B$206,$B12))</f>
        <v/>
      </c>
      <c r="D12" s="32">
        <f>IF($B12="","",INDEX('データ入力'!$J$7:$J$206,$B12))</f>
        <v/>
      </c>
      <c r="E12" s="149">
        <f>IF($B12="","",INDEX('データ入力'!$Z$7:$Z$206,$B12))</f>
        <v/>
      </c>
      <c r="F12" s="149">
        <f>IF($B12="","",INDEX('データ入力'!$AG$7:$AG$206,$B12))</f>
        <v/>
      </c>
      <c r="G12" s="149">
        <f>IF($B12="","",INDEX('データ入力'!$AF$7:$AF$206,$B12))</f>
        <v/>
      </c>
      <c r="H12" s="149">
        <f>IF($B12="","",INDEX('データ入力'!$AH$7:$AH$206,$B12))</f>
        <v/>
      </c>
      <c r="I12" s="149">
        <f>IF($B12="","",INDEX('データ入力'!$AA$7:$AA$206,$B12))</f>
        <v/>
      </c>
      <c r="J12" s="149">
        <f>IF($B12="","",INDEX('データ入力'!$AJ$7:$AJ$206,$B12))</f>
        <v/>
      </c>
      <c r="K12" s="149">
        <f>IF($B12="","",INDEX('データ入力'!$AI$7:$AI$206,$B12))</f>
        <v/>
      </c>
      <c r="L12" s="149">
        <f>IF($B12="","",INDEX('データ入力'!$AK$7:$AK$206,$B12))</f>
        <v/>
      </c>
      <c r="M12" s="149">
        <f>IF($B12="","",INDEX('データ入力'!$AN$7:$AN$206,$B12))</f>
        <v/>
      </c>
      <c r="N12" s="32">
        <f>IF($B12="","",INDEX('データ入力'!$AQ$7:$AQ$206,$B12))</f>
        <v/>
      </c>
    </row>
    <row r="13">
      <c r="A13" s="32">
        <f>IF($B13="","",ROW()-1)</f>
        <v/>
      </c>
      <c r="B13" s="32">
        <f>IFERROR(MATCH(ROW()-1,'データ入力'!$AW$7:$AW$206,0),"")</f>
        <v/>
      </c>
      <c r="C13" s="148">
        <f>IF($B13="","",INDEX('データ入力'!$B$7:$B$206,$B13))</f>
        <v/>
      </c>
      <c r="D13" s="32">
        <f>IF($B13="","",INDEX('データ入力'!$J$7:$J$206,$B13))</f>
        <v/>
      </c>
      <c r="E13" s="149">
        <f>IF($B13="","",INDEX('データ入力'!$Z$7:$Z$206,$B13))</f>
        <v/>
      </c>
      <c r="F13" s="149">
        <f>IF($B13="","",INDEX('データ入力'!$AG$7:$AG$206,$B13))</f>
        <v/>
      </c>
      <c r="G13" s="149">
        <f>IF($B13="","",INDEX('データ入力'!$AF$7:$AF$206,$B13))</f>
        <v/>
      </c>
      <c r="H13" s="149">
        <f>IF($B13="","",INDEX('データ入力'!$AH$7:$AH$206,$B13))</f>
        <v/>
      </c>
      <c r="I13" s="149">
        <f>IF($B13="","",INDEX('データ入力'!$AA$7:$AA$206,$B13))</f>
        <v/>
      </c>
      <c r="J13" s="149">
        <f>IF($B13="","",INDEX('データ入力'!$AJ$7:$AJ$206,$B13))</f>
        <v/>
      </c>
      <c r="K13" s="149">
        <f>IF($B13="","",INDEX('データ入力'!$AI$7:$AI$206,$B13))</f>
        <v/>
      </c>
      <c r="L13" s="149">
        <f>IF($B13="","",INDEX('データ入力'!$AK$7:$AK$206,$B13))</f>
        <v/>
      </c>
      <c r="M13" s="149">
        <f>IF($B13="","",INDEX('データ入力'!$AN$7:$AN$206,$B13))</f>
        <v/>
      </c>
      <c r="N13" s="32">
        <f>IF($B13="","",INDEX('データ入力'!$AQ$7:$AQ$206,$B13))</f>
        <v/>
      </c>
    </row>
    <row r="14">
      <c r="A14" s="32">
        <f>IF($B14="","",ROW()-1)</f>
        <v/>
      </c>
      <c r="B14" s="32">
        <f>IFERROR(MATCH(ROW()-1,'データ入力'!$AW$7:$AW$206,0),"")</f>
        <v/>
      </c>
      <c r="C14" s="148">
        <f>IF($B14="","",INDEX('データ入力'!$B$7:$B$206,$B14))</f>
        <v/>
      </c>
      <c r="D14" s="32">
        <f>IF($B14="","",INDEX('データ入力'!$J$7:$J$206,$B14))</f>
        <v/>
      </c>
      <c r="E14" s="149">
        <f>IF($B14="","",INDEX('データ入力'!$Z$7:$Z$206,$B14))</f>
        <v/>
      </c>
      <c r="F14" s="149">
        <f>IF($B14="","",INDEX('データ入力'!$AG$7:$AG$206,$B14))</f>
        <v/>
      </c>
      <c r="G14" s="149">
        <f>IF($B14="","",INDEX('データ入力'!$AF$7:$AF$206,$B14))</f>
        <v/>
      </c>
      <c r="H14" s="149">
        <f>IF($B14="","",INDEX('データ入力'!$AH$7:$AH$206,$B14))</f>
        <v/>
      </c>
      <c r="I14" s="149">
        <f>IF($B14="","",INDEX('データ入力'!$AA$7:$AA$206,$B14))</f>
        <v/>
      </c>
      <c r="J14" s="149">
        <f>IF($B14="","",INDEX('データ入力'!$AJ$7:$AJ$206,$B14))</f>
        <v/>
      </c>
      <c r="K14" s="149">
        <f>IF($B14="","",INDEX('データ入力'!$AI$7:$AI$206,$B14))</f>
        <v/>
      </c>
      <c r="L14" s="149">
        <f>IF($B14="","",INDEX('データ入力'!$AK$7:$AK$206,$B14))</f>
        <v/>
      </c>
      <c r="M14" s="149">
        <f>IF($B14="","",INDEX('データ入力'!$AN$7:$AN$206,$B14))</f>
        <v/>
      </c>
      <c r="N14" s="32">
        <f>IF($B14="","",INDEX('データ入力'!$AQ$7:$AQ$206,$B14))</f>
        <v/>
      </c>
    </row>
    <row r="15">
      <c r="A15" s="32">
        <f>IF($B15="","",ROW()-1)</f>
        <v/>
      </c>
      <c r="B15" s="32">
        <f>IFERROR(MATCH(ROW()-1,'データ入力'!$AW$7:$AW$206,0),"")</f>
        <v/>
      </c>
      <c r="C15" s="148">
        <f>IF($B15="","",INDEX('データ入力'!$B$7:$B$206,$B15))</f>
        <v/>
      </c>
      <c r="D15" s="32">
        <f>IF($B15="","",INDEX('データ入力'!$J$7:$J$206,$B15))</f>
        <v/>
      </c>
      <c r="E15" s="149">
        <f>IF($B15="","",INDEX('データ入力'!$Z$7:$Z$206,$B15))</f>
        <v/>
      </c>
      <c r="F15" s="149">
        <f>IF($B15="","",INDEX('データ入力'!$AG$7:$AG$206,$B15))</f>
        <v/>
      </c>
      <c r="G15" s="149">
        <f>IF($B15="","",INDEX('データ入力'!$AF$7:$AF$206,$B15))</f>
        <v/>
      </c>
      <c r="H15" s="149">
        <f>IF($B15="","",INDEX('データ入力'!$AH$7:$AH$206,$B15))</f>
        <v/>
      </c>
      <c r="I15" s="149">
        <f>IF($B15="","",INDEX('データ入力'!$AA$7:$AA$206,$B15))</f>
        <v/>
      </c>
      <c r="J15" s="149">
        <f>IF($B15="","",INDEX('データ入力'!$AJ$7:$AJ$206,$B15))</f>
        <v/>
      </c>
      <c r="K15" s="149">
        <f>IF($B15="","",INDEX('データ入力'!$AI$7:$AI$206,$B15))</f>
        <v/>
      </c>
      <c r="L15" s="149">
        <f>IF($B15="","",INDEX('データ入力'!$AK$7:$AK$206,$B15))</f>
        <v/>
      </c>
      <c r="M15" s="149">
        <f>IF($B15="","",INDEX('データ入力'!$AN$7:$AN$206,$B15))</f>
        <v/>
      </c>
      <c r="N15" s="32">
        <f>IF($B15="","",INDEX('データ入力'!$AQ$7:$AQ$206,$B15))</f>
        <v/>
      </c>
    </row>
    <row r="16">
      <c r="A16" s="32">
        <f>IF($B16="","",ROW()-1)</f>
        <v/>
      </c>
      <c r="B16" s="32">
        <f>IFERROR(MATCH(ROW()-1,'データ入力'!$AW$7:$AW$206,0),"")</f>
        <v/>
      </c>
      <c r="C16" s="148">
        <f>IF($B16="","",INDEX('データ入力'!$B$7:$B$206,$B16))</f>
        <v/>
      </c>
      <c r="D16" s="32">
        <f>IF($B16="","",INDEX('データ入力'!$J$7:$J$206,$B16))</f>
        <v/>
      </c>
      <c r="E16" s="149">
        <f>IF($B16="","",INDEX('データ入力'!$Z$7:$Z$206,$B16))</f>
        <v/>
      </c>
      <c r="F16" s="149">
        <f>IF($B16="","",INDEX('データ入力'!$AG$7:$AG$206,$B16))</f>
        <v/>
      </c>
      <c r="G16" s="149">
        <f>IF($B16="","",INDEX('データ入力'!$AF$7:$AF$206,$B16))</f>
        <v/>
      </c>
      <c r="H16" s="149">
        <f>IF($B16="","",INDEX('データ入力'!$AH$7:$AH$206,$B16))</f>
        <v/>
      </c>
      <c r="I16" s="149">
        <f>IF($B16="","",INDEX('データ入力'!$AA$7:$AA$206,$B16))</f>
        <v/>
      </c>
      <c r="J16" s="149">
        <f>IF($B16="","",INDEX('データ入力'!$AJ$7:$AJ$206,$B16))</f>
        <v/>
      </c>
      <c r="K16" s="149">
        <f>IF($B16="","",INDEX('データ入力'!$AI$7:$AI$206,$B16))</f>
        <v/>
      </c>
      <c r="L16" s="149">
        <f>IF($B16="","",INDEX('データ入力'!$AK$7:$AK$206,$B16))</f>
        <v/>
      </c>
      <c r="M16" s="149">
        <f>IF($B16="","",INDEX('データ入力'!$AN$7:$AN$206,$B16))</f>
        <v/>
      </c>
      <c r="N16" s="32">
        <f>IF($B16="","",INDEX('データ入力'!$AQ$7:$AQ$206,$B16))</f>
        <v/>
      </c>
    </row>
    <row r="17">
      <c r="A17" s="32">
        <f>IF($B17="","",ROW()-1)</f>
        <v/>
      </c>
      <c r="B17" s="32">
        <f>IFERROR(MATCH(ROW()-1,'データ入力'!$AW$7:$AW$206,0),"")</f>
        <v/>
      </c>
      <c r="C17" s="148">
        <f>IF($B17="","",INDEX('データ入力'!$B$7:$B$206,$B17))</f>
        <v/>
      </c>
      <c r="D17" s="32">
        <f>IF($B17="","",INDEX('データ入力'!$J$7:$J$206,$B17))</f>
        <v/>
      </c>
      <c r="E17" s="149">
        <f>IF($B17="","",INDEX('データ入力'!$Z$7:$Z$206,$B17))</f>
        <v/>
      </c>
      <c r="F17" s="149">
        <f>IF($B17="","",INDEX('データ入力'!$AG$7:$AG$206,$B17))</f>
        <v/>
      </c>
      <c r="G17" s="149">
        <f>IF($B17="","",INDEX('データ入力'!$AF$7:$AF$206,$B17))</f>
        <v/>
      </c>
      <c r="H17" s="149">
        <f>IF($B17="","",INDEX('データ入力'!$AH$7:$AH$206,$B17))</f>
        <v/>
      </c>
      <c r="I17" s="149">
        <f>IF($B17="","",INDEX('データ入力'!$AA$7:$AA$206,$B17))</f>
        <v/>
      </c>
      <c r="J17" s="149">
        <f>IF($B17="","",INDEX('データ入力'!$AJ$7:$AJ$206,$B17))</f>
        <v/>
      </c>
      <c r="K17" s="149">
        <f>IF($B17="","",INDEX('データ入力'!$AI$7:$AI$206,$B17))</f>
        <v/>
      </c>
      <c r="L17" s="149">
        <f>IF($B17="","",INDEX('データ入力'!$AK$7:$AK$206,$B17))</f>
        <v/>
      </c>
      <c r="M17" s="149">
        <f>IF($B17="","",INDEX('データ入力'!$AN$7:$AN$206,$B17))</f>
        <v/>
      </c>
      <c r="N17" s="32">
        <f>IF($B17="","",INDEX('データ入力'!$AQ$7:$AQ$206,$B17))</f>
        <v/>
      </c>
    </row>
    <row r="18">
      <c r="A18" s="32">
        <f>IF($B18="","",ROW()-1)</f>
        <v/>
      </c>
      <c r="B18" s="32">
        <f>IFERROR(MATCH(ROW()-1,'データ入力'!$AW$7:$AW$206,0),"")</f>
        <v/>
      </c>
      <c r="C18" s="148">
        <f>IF($B18="","",INDEX('データ入力'!$B$7:$B$206,$B18))</f>
        <v/>
      </c>
      <c r="D18" s="32">
        <f>IF($B18="","",INDEX('データ入力'!$J$7:$J$206,$B18))</f>
        <v/>
      </c>
      <c r="E18" s="149">
        <f>IF($B18="","",INDEX('データ入力'!$Z$7:$Z$206,$B18))</f>
        <v/>
      </c>
      <c r="F18" s="149">
        <f>IF($B18="","",INDEX('データ入力'!$AG$7:$AG$206,$B18))</f>
        <v/>
      </c>
      <c r="G18" s="149">
        <f>IF($B18="","",INDEX('データ入力'!$AF$7:$AF$206,$B18))</f>
        <v/>
      </c>
      <c r="H18" s="149">
        <f>IF($B18="","",INDEX('データ入力'!$AH$7:$AH$206,$B18))</f>
        <v/>
      </c>
      <c r="I18" s="149">
        <f>IF($B18="","",INDEX('データ入力'!$AA$7:$AA$206,$B18))</f>
        <v/>
      </c>
      <c r="J18" s="149">
        <f>IF($B18="","",INDEX('データ入力'!$AJ$7:$AJ$206,$B18))</f>
        <v/>
      </c>
      <c r="K18" s="149">
        <f>IF($B18="","",INDEX('データ入力'!$AI$7:$AI$206,$B18))</f>
        <v/>
      </c>
      <c r="L18" s="149">
        <f>IF($B18="","",INDEX('データ入力'!$AK$7:$AK$206,$B18))</f>
        <v/>
      </c>
      <c r="M18" s="149">
        <f>IF($B18="","",INDEX('データ入力'!$AN$7:$AN$206,$B18))</f>
        <v/>
      </c>
      <c r="N18" s="32">
        <f>IF($B18="","",INDEX('データ入力'!$AQ$7:$AQ$206,$B18))</f>
        <v/>
      </c>
    </row>
    <row r="19">
      <c r="A19" s="32">
        <f>IF($B19="","",ROW()-1)</f>
        <v/>
      </c>
      <c r="B19" s="32">
        <f>IFERROR(MATCH(ROW()-1,'データ入力'!$AW$7:$AW$206,0),"")</f>
        <v/>
      </c>
      <c r="C19" s="148">
        <f>IF($B19="","",INDEX('データ入力'!$B$7:$B$206,$B19))</f>
        <v/>
      </c>
      <c r="D19" s="32">
        <f>IF($B19="","",INDEX('データ入力'!$J$7:$J$206,$B19))</f>
        <v/>
      </c>
      <c r="E19" s="149">
        <f>IF($B19="","",INDEX('データ入力'!$Z$7:$Z$206,$B19))</f>
        <v/>
      </c>
      <c r="F19" s="149">
        <f>IF($B19="","",INDEX('データ入力'!$AG$7:$AG$206,$B19))</f>
        <v/>
      </c>
      <c r="G19" s="149">
        <f>IF($B19="","",INDEX('データ入力'!$AF$7:$AF$206,$B19))</f>
        <v/>
      </c>
      <c r="H19" s="149">
        <f>IF($B19="","",INDEX('データ入力'!$AH$7:$AH$206,$B19))</f>
        <v/>
      </c>
      <c r="I19" s="149">
        <f>IF($B19="","",INDEX('データ入力'!$AA$7:$AA$206,$B19))</f>
        <v/>
      </c>
      <c r="J19" s="149">
        <f>IF($B19="","",INDEX('データ入力'!$AJ$7:$AJ$206,$B19))</f>
        <v/>
      </c>
      <c r="K19" s="149">
        <f>IF($B19="","",INDEX('データ入力'!$AI$7:$AI$206,$B19))</f>
        <v/>
      </c>
      <c r="L19" s="149">
        <f>IF($B19="","",INDEX('データ入力'!$AK$7:$AK$206,$B19))</f>
        <v/>
      </c>
      <c r="M19" s="149">
        <f>IF($B19="","",INDEX('データ入力'!$AN$7:$AN$206,$B19))</f>
        <v/>
      </c>
      <c r="N19" s="32">
        <f>IF($B19="","",INDEX('データ入力'!$AQ$7:$AQ$206,$B19))</f>
        <v/>
      </c>
    </row>
    <row r="20">
      <c r="A20" s="32">
        <f>IF($B20="","",ROW()-1)</f>
        <v/>
      </c>
      <c r="B20" s="32">
        <f>IFERROR(MATCH(ROW()-1,'データ入力'!$AW$7:$AW$206,0),"")</f>
        <v/>
      </c>
      <c r="C20" s="148">
        <f>IF($B20="","",INDEX('データ入力'!$B$7:$B$206,$B20))</f>
        <v/>
      </c>
      <c r="D20" s="32">
        <f>IF($B20="","",INDEX('データ入力'!$J$7:$J$206,$B20))</f>
        <v/>
      </c>
      <c r="E20" s="149">
        <f>IF($B20="","",INDEX('データ入力'!$Z$7:$Z$206,$B20))</f>
        <v/>
      </c>
      <c r="F20" s="149">
        <f>IF($B20="","",INDEX('データ入力'!$AG$7:$AG$206,$B20))</f>
        <v/>
      </c>
      <c r="G20" s="149">
        <f>IF($B20="","",INDEX('データ入力'!$AF$7:$AF$206,$B20))</f>
        <v/>
      </c>
      <c r="H20" s="149">
        <f>IF($B20="","",INDEX('データ入力'!$AH$7:$AH$206,$B20))</f>
        <v/>
      </c>
      <c r="I20" s="149">
        <f>IF($B20="","",INDEX('データ入力'!$AA$7:$AA$206,$B20))</f>
        <v/>
      </c>
      <c r="J20" s="149">
        <f>IF($B20="","",INDEX('データ入力'!$AJ$7:$AJ$206,$B20))</f>
        <v/>
      </c>
      <c r="K20" s="149">
        <f>IF($B20="","",INDEX('データ入力'!$AI$7:$AI$206,$B20))</f>
        <v/>
      </c>
      <c r="L20" s="149">
        <f>IF($B20="","",INDEX('データ入力'!$AK$7:$AK$206,$B20))</f>
        <v/>
      </c>
      <c r="M20" s="149">
        <f>IF($B20="","",INDEX('データ入力'!$AN$7:$AN$206,$B20))</f>
        <v/>
      </c>
      <c r="N20" s="32">
        <f>IF($B20="","",INDEX('データ入力'!$AQ$7:$AQ$206,$B20))</f>
        <v/>
      </c>
    </row>
    <row r="21">
      <c r="A21" s="32">
        <f>IF($B21="","",ROW()-1)</f>
        <v/>
      </c>
      <c r="B21" s="32">
        <f>IFERROR(MATCH(ROW()-1,'データ入力'!$AW$7:$AW$206,0),"")</f>
        <v/>
      </c>
      <c r="C21" s="148">
        <f>IF($B21="","",INDEX('データ入力'!$B$7:$B$206,$B21))</f>
        <v/>
      </c>
      <c r="D21" s="32">
        <f>IF($B21="","",INDEX('データ入力'!$J$7:$J$206,$B21))</f>
        <v/>
      </c>
      <c r="E21" s="149">
        <f>IF($B21="","",INDEX('データ入力'!$Z$7:$Z$206,$B21))</f>
        <v/>
      </c>
      <c r="F21" s="149">
        <f>IF($B21="","",INDEX('データ入力'!$AG$7:$AG$206,$B21))</f>
        <v/>
      </c>
      <c r="G21" s="149">
        <f>IF($B21="","",INDEX('データ入力'!$AF$7:$AF$206,$B21))</f>
        <v/>
      </c>
      <c r="H21" s="149">
        <f>IF($B21="","",INDEX('データ入力'!$AH$7:$AH$206,$B21))</f>
        <v/>
      </c>
      <c r="I21" s="149">
        <f>IF($B21="","",INDEX('データ入力'!$AA$7:$AA$206,$B21))</f>
        <v/>
      </c>
      <c r="J21" s="149">
        <f>IF($B21="","",INDEX('データ入力'!$AJ$7:$AJ$206,$B21))</f>
        <v/>
      </c>
      <c r="K21" s="149">
        <f>IF($B21="","",INDEX('データ入力'!$AI$7:$AI$206,$B21))</f>
        <v/>
      </c>
      <c r="L21" s="149">
        <f>IF($B21="","",INDEX('データ入力'!$AK$7:$AK$206,$B21))</f>
        <v/>
      </c>
      <c r="M21" s="149">
        <f>IF($B21="","",INDEX('データ入力'!$AN$7:$AN$206,$B21))</f>
        <v/>
      </c>
      <c r="N21" s="32">
        <f>IF($B21="","",INDEX('データ入力'!$AQ$7:$AQ$206,$B21))</f>
        <v/>
      </c>
    </row>
    <row r="22">
      <c r="A22" s="32">
        <f>IF($B22="","",ROW()-1)</f>
        <v/>
      </c>
      <c r="B22" s="32">
        <f>IFERROR(MATCH(ROW()-1,'データ入力'!$AW$7:$AW$206,0),"")</f>
        <v/>
      </c>
      <c r="C22" s="148">
        <f>IF($B22="","",INDEX('データ入力'!$B$7:$B$206,$B22))</f>
        <v/>
      </c>
      <c r="D22" s="32">
        <f>IF($B22="","",INDEX('データ入力'!$J$7:$J$206,$B22))</f>
        <v/>
      </c>
      <c r="E22" s="149">
        <f>IF($B22="","",INDEX('データ入力'!$Z$7:$Z$206,$B22))</f>
        <v/>
      </c>
      <c r="F22" s="149">
        <f>IF($B22="","",INDEX('データ入力'!$AG$7:$AG$206,$B22))</f>
        <v/>
      </c>
      <c r="G22" s="149">
        <f>IF($B22="","",INDEX('データ入力'!$AF$7:$AF$206,$B22))</f>
        <v/>
      </c>
      <c r="H22" s="149">
        <f>IF($B22="","",INDEX('データ入力'!$AH$7:$AH$206,$B22))</f>
        <v/>
      </c>
      <c r="I22" s="149">
        <f>IF($B22="","",INDEX('データ入力'!$AA$7:$AA$206,$B22))</f>
        <v/>
      </c>
      <c r="J22" s="149">
        <f>IF($B22="","",INDEX('データ入力'!$AJ$7:$AJ$206,$B22))</f>
        <v/>
      </c>
      <c r="K22" s="149">
        <f>IF($B22="","",INDEX('データ入力'!$AI$7:$AI$206,$B22))</f>
        <v/>
      </c>
      <c r="L22" s="149">
        <f>IF($B22="","",INDEX('データ入力'!$AK$7:$AK$206,$B22))</f>
        <v/>
      </c>
      <c r="M22" s="149">
        <f>IF($B22="","",INDEX('データ入力'!$AN$7:$AN$206,$B22))</f>
        <v/>
      </c>
      <c r="N22" s="32">
        <f>IF($B22="","",INDEX('データ入力'!$AQ$7:$AQ$206,$B22))</f>
        <v/>
      </c>
    </row>
    <row r="23">
      <c r="A23" s="32">
        <f>IF($B23="","",ROW()-1)</f>
        <v/>
      </c>
      <c r="B23" s="32">
        <f>IFERROR(MATCH(ROW()-1,'データ入力'!$AW$7:$AW$206,0),"")</f>
        <v/>
      </c>
      <c r="C23" s="148">
        <f>IF($B23="","",INDEX('データ入力'!$B$7:$B$206,$B23))</f>
        <v/>
      </c>
      <c r="D23" s="32">
        <f>IF($B23="","",INDEX('データ入力'!$J$7:$J$206,$B23))</f>
        <v/>
      </c>
      <c r="E23" s="149">
        <f>IF($B23="","",INDEX('データ入力'!$Z$7:$Z$206,$B23))</f>
        <v/>
      </c>
      <c r="F23" s="149">
        <f>IF($B23="","",INDEX('データ入力'!$AG$7:$AG$206,$B23))</f>
        <v/>
      </c>
      <c r="G23" s="149">
        <f>IF($B23="","",INDEX('データ入力'!$AF$7:$AF$206,$B23))</f>
        <v/>
      </c>
      <c r="H23" s="149">
        <f>IF($B23="","",INDEX('データ入力'!$AH$7:$AH$206,$B23))</f>
        <v/>
      </c>
      <c r="I23" s="149">
        <f>IF($B23="","",INDEX('データ入力'!$AA$7:$AA$206,$B23))</f>
        <v/>
      </c>
      <c r="J23" s="149">
        <f>IF($B23="","",INDEX('データ入力'!$AJ$7:$AJ$206,$B23))</f>
        <v/>
      </c>
      <c r="K23" s="149">
        <f>IF($B23="","",INDEX('データ入力'!$AI$7:$AI$206,$B23))</f>
        <v/>
      </c>
      <c r="L23" s="149">
        <f>IF($B23="","",INDEX('データ入力'!$AK$7:$AK$206,$B23))</f>
        <v/>
      </c>
      <c r="M23" s="149">
        <f>IF($B23="","",INDEX('データ入力'!$AN$7:$AN$206,$B23))</f>
        <v/>
      </c>
      <c r="N23" s="32">
        <f>IF($B23="","",INDEX('データ入力'!$AQ$7:$AQ$206,$B23))</f>
        <v/>
      </c>
    </row>
    <row r="24">
      <c r="A24" s="32">
        <f>IF($B24="","",ROW()-1)</f>
        <v/>
      </c>
      <c r="B24" s="32">
        <f>IFERROR(MATCH(ROW()-1,'データ入力'!$AW$7:$AW$206,0),"")</f>
        <v/>
      </c>
      <c r="C24" s="148">
        <f>IF($B24="","",INDEX('データ入力'!$B$7:$B$206,$B24))</f>
        <v/>
      </c>
      <c r="D24" s="32">
        <f>IF($B24="","",INDEX('データ入力'!$J$7:$J$206,$B24))</f>
        <v/>
      </c>
      <c r="E24" s="149">
        <f>IF($B24="","",INDEX('データ入力'!$Z$7:$Z$206,$B24))</f>
        <v/>
      </c>
      <c r="F24" s="149">
        <f>IF($B24="","",INDEX('データ入力'!$AG$7:$AG$206,$B24))</f>
        <v/>
      </c>
      <c r="G24" s="149">
        <f>IF($B24="","",INDEX('データ入力'!$AF$7:$AF$206,$B24))</f>
        <v/>
      </c>
      <c r="H24" s="149">
        <f>IF($B24="","",INDEX('データ入力'!$AH$7:$AH$206,$B24))</f>
        <v/>
      </c>
      <c r="I24" s="149">
        <f>IF($B24="","",INDEX('データ入力'!$AA$7:$AA$206,$B24))</f>
        <v/>
      </c>
      <c r="J24" s="149">
        <f>IF($B24="","",INDEX('データ入力'!$AJ$7:$AJ$206,$B24))</f>
        <v/>
      </c>
      <c r="K24" s="149">
        <f>IF($B24="","",INDEX('データ入力'!$AI$7:$AI$206,$B24))</f>
        <v/>
      </c>
      <c r="L24" s="149">
        <f>IF($B24="","",INDEX('データ入力'!$AK$7:$AK$206,$B24))</f>
        <v/>
      </c>
      <c r="M24" s="149">
        <f>IF($B24="","",INDEX('データ入力'!$AN$7:$AN$206,$B24))</f>
        <v/>
      </c>
      <c r="N24" s="32">
        <f>IF($B24="","",INDEX('データ入力'!$AQ$7:$AQ$206,$B24))</f>
        <v/>
      </c>
    </row>
    <row r="25">
      <c r="A25" s="32">
        <f>IF($B25="","",ROW()-1)</f>
        <v/>
      </c>
      <c r="B25" s="32">
        <f>IFERROR(MATCH(ROW()-1,'データ入力'!$AW$7:$AW$206,0),"")</f>
        <v/>
      </c>
      <c r="C25" s="148">
        <f>IF($B25="","",INDEX('データ入力'!$B$7:$B$206,$B25))</f>
        <v/>
      </c>
      <c r="D25" s="32">
        <f>IF($B25="","",INDEX('データ入力'!$J$7:$J$206,$B25))</f>
        <v/>
      </c>
      <c r="E25" s="149">
        <f>IF($B25="","",INDEX('データ入力'!$Z$7:$Z$206,$B25))</f>
        <v/>
      </c>
      <c r="F25" s="149">
        <f>IF($B25="","",INDEX('データ入力'!$AG$7:$AG$206,$B25))</f>
        <v/>
      </c>
      <c r="G25" s="149">
        <f>IF($B25="","",INDEX('データ入力'!$AF$7:$AF$206,$B25))</f>
        <v/>
      </c>
      <c r="H25" s="149">
        <f>IF($B25="","",INDEX('データ入力'!$AH$7:$AH$206,$B25))</f>
        <v/>
      </c>
      <c r="I25" s="149">
        <f>IF($B25="","",INDEX('データ入力'!$AA$7:$AA$206,$B25))</f>
        <v/>
      </c>
      <c r="J25" s="149">
        <f>IF($B25="","",INDEX('データ入力'!$AJ$7:$AJ$206,$B25))</f>
        <v/>
      </c>
      <c r="K25" s="149">
        <f>IF($B25="","",INDEX('データ入力'!$AI$7:$AI$206,$B25))</f>
        <v/>
      </c>
      <c r="L25" s="149">
        <f>IF($B25="","",INDEX('データ入力'!$AK$7:$AK$206,$B25))</f>
        <v/>
      </c>
      <c r="M25" s="149">
        <f>IF($B25="","",INDEX('データ入力'!$AN$7:$AN$206,$B25))</f>
        <v/>
      </c>
      <c r="N25" s="32">
        <f>IF($B25="","",INDEX('データ入力'!$AQ$7:$AQ$206,$B25))</f>
        <v/>
      </c>
    </row>
    <row r="26">
      <c r="A26" s="32">
        <f>IF($B26="","",ROW()-1)</f>
        <v/>
      </c>
      <c r="B26" s="32">
        <f>IFERROR(MATCH(ROW()-1,'データ入力'!$AW$7:$AW$206,0),"")</f>
        <v/>
      </c>
      <c r="C26" s="148">
        <f>IF($B26="","",INDEX('データ入力'!$B$7:$B$206,$B26))</f>
        <v/>
      </c>
      <c r="D26" s="32">
        <f>IF($B26="","",INDEX('データ入力'!$J$7:$J$206,$B26))</f>
        <v/>
      </c>
      <c r="E26" s="149">
        <f>IF($B26="","",INDEX('データ入力'!$Z$7:$Z$206,$B26))</f>
        <v/>
      </c>
      <c r="F26" s="149">
        <f>IF($B26="","",INDEX('データ入力'!$AG$7:$AG$206,$B26))</f>
        <v/>
      </c>
      <c r="G26" s="149">
        <f>IF($B26="","",INDEX('データ入力'!$AF$7:$AF$206,$B26))</f>
        <v/>
      </c>
      <c r="H26" s="149">
        <f>IF($B26="","",INDEX('データ入力'!$AH$7:$AH$206,$B26))</f>
        <v/>
      </c>
      <c r="I26" s="149">
        <f>IF($B26="","",INDEX('データ入力'!$AA$7:$AA$206,$B26))</f>
        <v/>
      </c>
      <c r="J26" s="149">
        <f>IF($B26="","",INDEX('データ入力'!$AJ$7:$AJ$206,$B26))</f>
        <v/>
      </c>
      <c r="K26" s="149">
        <f>IF($B26="","",INDEX('データ入力'!$AI$7:$AI$206,$B26))</f>
        <v/>
      </c>
      <c r="L26" s="149">
        <f>IF($B26="","",INDEX('データ入力'!$AK$7:$AK$206,$B26))</f>
        <v/>
      </c>
      <c r="M26" s="149">
        <f>IF($B26="","",INDEX('データ入力'!$AN$7:$AN$206,$B26))</f>
        <v/>
      </c>
      <c r="N26" s="32">
        <f>IF($B26="","",INDEX('データ入力'!$AQ$7:$AQ$206,$B26))</f>
        <v/>
      </c>
    </row>
    <row r="27">
      <c r="A27" s="32">
        <f>IF($B27="","",ROW()-1)</f>
        <v/>
      </c>
      <c r="B27" s="32">
        <f>IFERROR(MATCH(ROW()-1,'データ入力'!$AW$7:$AW$206,0),"")</f>
        <v/>
      </c>
      <c r="C27" s="148">
        <f>IF($B27="","",INDEX('データ入力'!$B$7:$B$206,$B27))</f>
        <v/>
      </c>
      <c r="D27" s="32">
        <f>IF($B27="","",INDEX('データ入力'!$J$7:$J$206,$B27))</f>
        <v/>
      </c>
      <c r="E27" s="149">
        <f>IF($B27="","",INDEX('データ入力'!$Z$7:$Z$206,$B27))</f>
        <v/>
      </c>
      <c r="F27" s="149">
        <f>IF($B27="","",INDEX('データ入力'!$AG$7:$AG$206,$B27))</f>
        <v/>
      </c>
      <c r="G27" s="149">
        <f>IF($B27="","",INDEX('データ入力'!$AF$7:$AF$206,$B27))</f>
        <v/>
      </c>
      <c r="H27" s="149">
        <f>IF($B27="","",INDEX('データ入力'!$AH$7:$AH$206,$B27))</f>
        <v/>
      </c>
      <c r="I27" s="149">
        <f>IF($B27="","",INDEX('データ入力'!$AA$7:$AA$206,$B27))</f>
        <v/>
      </c>
      <c r="J27" s="149">
        <f>IF($B27="","",INDEX('データ入力'!$AJ$7:$AJ$206,$B27))</f>
        <v/>
      </c>
      <c r="K27" s="149">
        <f>IF($B27="","",INDEX('データ入力'!$AI$7:$AI$206,$B27))</f>
        <v/>
      </c>
      <c r="L27" s="149">
        <f>IF($B27="","",INDEX('データ入力'!$AK$7:$AK$206,$B27))</f>
        <v/>
      </c>
      <c r="M27" s="149">
        <f>IF($B27="","",INDEX('データ入力'!$AN$7:$AN$206,$B27))</f>
        <v/>
      </c>
      <c r="N27" s="32">
        <f>IF($B27="","",INDEX('データ入力'!$AQ$7:$AQ$206,$B27))</f>
        <v/>
      </c>
    </row>
    <row r="28">
      <c r="A28" s="32">
        <f>IF($B28="","",ROW()-1)</f>
        <v/>
      </c>
      <c r="B28" s="32">
        <f>IFERROR(MATCH(ROW()-1,'データ入力'!$AW$7:$AW$206,0),"")</f>
        <v/>
      </c>
      <c r="C28" s="148">
        <f>IF($B28="","",INDEX('データ入力'!$B$7:$B$206,$B28))</f>
        <v/>
      </c>
      <c r="D28" s="32">
        <f>IF($B28="","",INDEX('データ入力'!$J$7:$J$206,$B28))</f>
        <v/>
      </c>
      <c r="E28" s="149">
        <f>IF($B28="","",INDEX('データ入力'!$Z$7:$Z$206,$B28))</f>
        <v/>
      </c>
      <c r="F28" s="149">
        <f>IF($B28="","",INDEX('データ入力'!$AG$7:$AG$206,$B28))</f>
        <v/>
      </c>
      <c r="G28" s="149">
        <f>IF($B28="","",INDEX('データ入力'!$AF$7:$AF$206,$B28))</f>
        <v/>
      </c>
      <c r="H28" s="149">
        <f>IF($B28="","",INDEX('データ入力'!$AH$7:$AH$206,$B28))</f>
        <v/>
      </c>
      <c r="I28" s="149">
        <f>IF($B28="","",INDEX('データ入力'!$AA$7:$AA$206,$B28))</f>
        <v/>
      </c>
      <c r="J28" s="149">
        <f>IF($B28="","",INDEX('データ入力'!$AJ$7:$AJ$206,$B28))</f>
        <v/>
      </c>
      <c r="K28" s="149">
        <f>IF($B28="","",INDEX('データ入力'!$AI$7:$AI$206,$B28))</f>
        <v/>
      </c>
      <c r="L28" s="149">
        <f>IF($B28="","",INDEX('データ入力'!$AK$7:$AK$206,$B28))</f>
        <v/>
      </c>
      <c r="M28" s="149">
        <f>IF($B28="","",INDEX('データ入力'!$AN$7:$AN$206,$B28))</f>
        <v/>
      </c>
      <c r="N28" s="32">
        <f>IF($B28="","",INDEX('データ入力'!$AQ$7:$AQ$206,$B28))</f>
        <v/>
      </c>
    </row>
    <row r="29">
      <c r="A29" s="32">
        <f>IF($B29="","",ROW()-1)</f>
        <v/>
      </c>
      <c r="B29" s="32">
        <f>IFERROR(MATCH(ROW()-1,'データ入力'!$AW$7:$AW$206,0),"")</f>
        <v/>
      </c>
      <c r="C29" s="148">
        <f>IF($B29="","",INDEX('データ入力'!$B$7:$B$206,$B29))</f>
        <v/>
      </c>
      <c r="D29" s="32">
        <f>IF($B29="","",INDEX('データ入力'!$J$7:$J$206,$B29))</f>
        <v/>
      </c>
      <c r="E29" s="149">
        <f>IF($B29="","",INDEX('データ入力'!$Z$7:$Z$206,$B29))</f>
        <v/>
      </c>
      <c r="F29" s="149">
        <f>IF($B29="","",INDEX('データ入力'!$AG$7:$AG$206,$B29))</f>
        <v/>
      </c>
      <c r="G29" s="149">
        <f>IF($B29="","",INDEX('データ入力'!$AF$7:$AF$206,$B29))</f>
        <v/>
      </c>
      <c r="H29" s="149">
        <f>IF($B29="","",INDEX('データ入力'!$AH$7:$AH$206,$B29))</f>
        <v/>
      </c>
      <c r="I29" s="149">
        <f>IF($B29="","",INDEX('データ入力'!$AA$7:$AA$206,$B29))</f>
        <v/>
      </c>
      <c r="J29" s="149">
        <f>IF($B29="","",INDEX('データ入力'!$AJ$7:$AJ$206,$B29))</f>
        <v/>
      </c>
      <c r="K29" s="149">
        <f>IF($B29="","",INDEX('データ入力'!$AI$7:$AI$206,$B29))</f>
        <v/>
      </c>
      <c r="L29" s="149">
        <f>IF($B29="","",INDEX('データ入力'!$AK$7:$AK$206,$B29))</f>
        <v/>
      </c>
      <c r="M29" s="149">
        <f>IF($B29="","",INDEX('データ入力'!$AN$7:$AN$206,$B29))</f>
        <v/>
      </c>
      <c r="N29" s="32">
        <f>IF($B29="","",INDEX('データ入力'!$AQ$7:$AQ$206,$B29))</f>
        <v/>
      </c>
    </row>
    <row r="30">
      <c r="A30" s="32">
        <f>IF($B30="","",ROW()-1)</f>
        <v/>
      </c>
      <c r="B30" s="32">
        <f>IFERROR(MATCH(ROW()-1,'データ入力'!$AW$7:$AW$206,0),"")</f>
        <v/>
      </c>
      <c r="C30" s="148">
        <f>IF($B30="","",INDEX('データ入力'!$B$7:$B$206,$B30))</f>
        <v/>
      </c>
      <c r="D30" s="32">
        <f>IF($B30="","",INDEX('データ入力'!$J$7:$J$206,$B30))</f>
        <v/>
      </c>
      <c r="E30" s="149">
        <f>IF($B30="","",INDEX('データ入力'!$Z$7:$Z$206,$B30))</f>
        <v/>
      </c>
      <c r="F30" s="149">
        <f>IF($B30="","",INDEX('データ入力'!$AG$7:$AG$206,$B30))</f>
        <v/>
      </c>
      <c r="G30" s="149">
        <f>IF($B30="","",INDEX('データ入力'!$AF$7:$AF$206,$B30))</f>
        <v/>
      </c>
      <c r="H30" s="149">
        <f>IF($B30="","",INDEX('データ入力'!$AH$7:$AH$206,$B30))</f>
        <v/>
      </c>
      <c r="I30" s="149">
        <f>IF($B30="","",INDEX('データ入力'!$AA$7:$AA$206,$B30))</f>
        <v/>
      </c>
      <c r="J30" s="149">
        <f>IF($B30="","",INDEX('データ入力'!$AJ$7:$AJ$206,$B30))</f>
        <v/>
      </c>
      <c r="K30" s="149">
        <f>IF($B30="","",INDEX('データ入力'!$AI$7:$AI$206,$B30))</f>
        <v/>
      </c>
      <c r="L30" s="149">
        <f>IF($B30="","",INDEX('データ入力'!$AK$7:$AK$206,$B30))</f>
        <v/>
      </c>
      <c r="M30" s="149">
        <f>IF($B30="","",INDEX('データ入力'!$AN$7:$AN$206,$B30))</f>
        <v/>
      </c>
      <c r="N30" s="32">
        <f>IF($B30="","",INDEX('データ入力'!$AQ$7:$AQ$206,$B30))</f>
        <v/>
      </c>
    </row>
    <row r="31">
      <c r="A31" s="32">
        <f>IF($B31="","",ROW()-1)</f>
        <v/>
      </c>
      <c r="B31" s="32">
        <f>IFERROR(MATCH(ROW()-1,'データ入力'!$AW$7:$AW$206,0),"")</f>
        <v/>
      </c>
      <c r="C31" s="148">
        <f>IF($B31="","",INDEX('データ入力'!$B$7:$B$206,$B31))</f>
        <v/>
      </c>
      <c r="D31" s="32">
        <f>IF($B31="","",INDEX('データ入力'!$J$7:$J$206,$B31))</f>
        <v/>
      </c>
      <c r="E31" s="149">
        <f>IF($B31="","",INDEX('データ入力'!$Z$7:$Z$206,$B31))</f>
        <v/>
      </c>
      <c r="F31" s="149">
        <f>IF($B31="","",INDEX('データ入力'!$AG$7:$AG$206,$B31))</f>
        <v/>
      </c>
      <c r="G31" s="149">
        <f>IF($B31="","",INDEX('データ入力'!$AF$7:$AF$206,$B31))</f>
        <v/>
      </c>
      <c r="H31" s="149">
        <f>IF($B31="","",INDEX('データ入力'!$AH$7:$AH$206,$B31))</f>
        <v/>
      </c>
      <c r="I31" s="149">
        <f>IF($B31="","",INDEX('データ入力'!$AA$7:$AA$206,$B31))</f>
        <v/>
      </c>
      <c r="J31" s="149">
        <f>IF($B31="","",INDEX('データ入力'!$AJ$7:$AJ$206,$B31))</f>
        <v/>
      </c>
      <c r="K31" s="149">
        <f>IF($B31="","",INDEX('データ入力'!$AI$7:$AI$206,$B31))</f>
        <v/>
      </c>
      <c r="L31" s="149">
        <f>IF($B31="","",INDEX('データ入力'!$AK$7:$AK$206,$B31))</f>
        <v/>
      </c>
      <c r="M31" s="149">
        <f>IF($B31="","",INDEX('データ入力'!$AN$7:$AN$206,$B31))</f>
        <v/>
      </c>
      <c r="N31" s="32">
        <f>IF($B31="","",INDEX('データ入力'!$AQ$7:$AQ$206,$B31))</f>
        <v/>
      </c>
    </row>
    <row r="32">
      <c r="A32" s="32">
        <f>IF($B32="","",ROW()-1)</f>
        <v/>
      </c>
      <c r="B32" s="32">
        <f>IFERROR(MATCH(ROW()-1,'データ入力'!$AW$7:$AW$206,0),"")</f>
        <v/>
      </c>
      <c r="C32" s="148">
        <f>IF($B32="","",INDEX('データ入力'!$B$7:$B$206,$B32))</f>
        <v/>
      </c>
      <c r="D32" s="32">
        <f>IF($B32="","",INDEX('データ入力'!$J$7:$J$206,$B32))</f>
        <v/>
      </c>
      <c r="E32" s="149">
        <f>IF($B32="","",INDEX('データ入力'!$Z$7:$Z$206,$B32))</f>
        <v/>
      </c>
      <c r="F32" s="149">
        <f>IF($B32="","",INDEX('データ入力'!$AG$7:$AG$206,$B32))</f>
        <v/>
      </c>
      <c r="G32" s="149">
        <f>IF($B32="","",INDEX('データ入力'!$AF$7:$AF$206,$B32))</f>
        <v/>
      </c>
      <c r="H32" s="149">
        <f>IF($B32="","",INDEX('データ入力'!$AH$7:$AH$206,$B32))</f>
        <v/>
      </c>
      <c r="I32" s="149">
        <f>IF($B32="","",INDEX('データ入力'!$AA$7:$AA$206,$B32))</f>
        <v/>
      </c>
      <c r="J32" s="149">
        <f>IF($B32="","",INDEX('データ入力'!$AJ$7:$AJ$206,$B32))</f>
        <v/>
      </c>
      <c r="K32" s="149">
        <f>IF($B32="","",INDEX('データ入力'!$AI$7:$AI$206,$B32))</f>
        <v/>
      </c>
      <c r="L32" s="149">
        <f>IF($B32="","",INDEX('データ入力'!$AK$7:$AK$206,$B32))</f>
        <v/>
      </c>
      <c r="M32" s="149">
        <f>IF($B32="","",INDEX('データ入力'!$AN$7:$AN$206,$B32))</f>
        <v/>
      </c>
      <c r="N32" s="32">
        <f>IF($B32="","",INDEX('データ入力'!$AQ$7:$AQ$206,$B32))</f>
        <v/>
      </c>
    </row>
    <row r="33">
      <c r="A33" s="32">
        <f>IF($B33="","",ROW()-1)</f>
        <v/>
      </c>
      <c r="B33" s="32">
        <f>IFERROR(MATCH(ROW()-1,'データ入力'!$AW$7:$AW$206,0),"")</f>
        <v/>
      </c>
      <c r="C33" s="148">
        <f>IF($B33="","",INDEX('データ入力'!$B$7:$B$206,$B33))</f>
        <v/>
      </c>
      <c r="D33" s="32">
        <f>IF($B33="","",INDEX('データ入力'!$J$7:$J$206,$B33))</f>
        <v/>
      </c>
      <c r="E33" s="149">
        <f>IF($B33="","",INDEX('データ入力'!$Z$7:$Z$206,$B33))</f>
        <v/>
      </c>
      <c r="F33" s="149">
        <f>IF($B33="","",INDEX('データ入力'!$AG$7:$AG$206,$B33))</f>
        <v/>
      </c>
      <c r="G33" s="149">
        <f>IF($B33="","",INDEX('データ入力'!$AF$7:$AF$206,$B33))</f>
        <v/>
      </c>
      <c r="H33" s="149">
        <f>IF($B33="","",INDEX('データ入力'!$AH$7:$AH$206,$B33))</f>
        <v/>
      </c>
      <c r="I33" s="149">
        <f>IF($B33="","",INDEX('データ入力'!$AA$7:$AA$206,$B33))</f>
        <v/>
      </c>
      <c r="J33" s="149">
        <f>IF($B33="","",INDEX('データ入力'!$AJ$7:$AJ$206,$B33))</f>
        <v/>
      </c>
      <c r="K33" s="149">
        <f>IF($B33="","",INDEX('データ入力'!$AI$7:$AI$206,$B33))</f>
        <v/>
      </c>
      <c r="L33" s="149">
        <f>IF($B33="","",INDEX('データ入力'!$AK$7:$AK$206,$B33))</f>
        <v/>
      </c>
      <c r="M33" s="149">
        <f>IF($B33="","",INDEX('データ入力'!$AN$7:$AN$206,$B33))</f>
        <v/>
      </c>
      <c r="N33" s="32">
        <f>IF($B33="","",INDEX('データ入力'!$AQ$7:$AQ$206,$B33))</f>
        <v/>
      </c>
    </row>
    <row r="34">
      <c r="A34" s="32">
        <f>IF($B34="","",ROW()-1)</f>
        <v/>
      </c>
      <c r="B34" s="32">
        <f>IFERROR(MATCH(ROW()-1,'データ入力'!$AW$7:$AW$206,0),"")</f>
        <v/>
      </c>
      <c r="C34" s="148">
        <f>IF($B34="","",INDEX('データ入力'!$B$7:$B$206,$B34))</f>
        <v/>
      </c>
      <c r="D34" s="32">
        <f>IF($B34="","",INDEX('データ入力'!$J$7:$J$206,$B34))</f>
        <v/>
      </c>
      <c r="E34" s="149">
        <f>IF($B34="","",INDEX('データ入力'!$Z$7:$Z$206,$B34))</f>
        <v/>
      </c>
      <c r="F34" s="149">
        <f>IF($B34="","",INDEX('データ入力'!$AG$7:$AG$206,$B34))</f>
        <v/>
      </c>
      <c r="G34" s="149">
        <f>IF($B34="","",INDEX('データ入力'!$AF$7:$AF$206,$B34))</f>
        <v/>
      </c>
      <c r="H34" s="149">
        <f>IF($B34="","",INDEX('データ入力'!$AH$7:$AH$206,$B34))</f>
        <v/>
      </c>
      <c r="I34" s="149">
        <f>IF($B34="","",INDEX('データ入力'!$AA$7:$AA$206,$B34))</f>
        <v/>
      </c>
      <c r="J34" s="149">
        <f>IF($B34="","",INDEX('データ入力'!$AJ$7:$AJ$206,$B34))</f>
        <v/>
      </c>
      <c r="K34" s="149">
        <f>IF($B34="","",INDEX('データ入力'!$AI$7:$AI$206,$B34))</f>
        <v/>
      </c>
      <c r="L34" s="149">
        <f>IF($B34="","",INDEX('データ入力'!$AK$7:$AK$206,$B34))</f>
        <v/>
      </c>
      <c r="M34" s="149">
        <f>IF($B34="","",INDEX('データ入力'!$AN$7:$AN$206,$B34))</f>
        <v/>
      </c>
      <c r="N34" s="32">
        <f>IF($B34="","",INDEX('データ入力'!$AQ$7:$AQ$206,$B34))</f>
        <v/>
      </c>
    </row>
    <row r="35">
      <c r="A35" s="32">
        <f>IF($B35="","",ROW()-1)</f>
        <v/>
      </c>
      <c r="B35" s="32">
        <f>IFERROR(MATCH(ROW()-1,'データ入力'!$AW$7:$AW$206,0),"")</f>
        <v/>
      </c>
      <c r="C35" s="148">
        <f>IF($B35="","",INDEX('データ入力'!$B$7:$B$206,$B35))</f>
        <v/>
      </c>
      <c r="D35" s="32">
        <f>IF($B35="","",INDEX('データ入力'!$J$7:$J$206,$B35))</f>
        <v/>
      </c>
      <c r="E35" s="149">
        <f>IF($B35="","",INDEX('データ入力'!$Z$7:$Z$206,$B35))</f>
        <v/>
      </c>
      <c r="F35" s="149">
        <f>IF($B35="","",INDEX('データ入力'!$AG$7:$AG$206,$B35))</f>
        <v/>
      </c>
      <c r="G35" s="149">
        <f>IF($B35="","",INDEX('データ入力'!$AF$7:$AF$206,$B35))</f>
        <v/>
      </c>
      <c r="H35" s="149">
        <f>IF($B35="","",INDEX('データ入力'!$AH$7:$AH$206,$B35))</f>
        <v/>
      </c>
      <c r="I35" s="149">
        <f>IF($B35="","",INDEX('データ入力'!$AA$7:$AA$206,$B35))</f>
        <v/>
      </c>
      <c r="J35" s="149">
        <f>IF($B35="","",INDEX('データ入力'!$AJ$7:$AJ$206,$B35))</f>
        <v/>
      </c>
      <c r="K35" s="149">
        <f>IF($B35="","",INDEX('データ入力'!$AI$7:$AI$206,$B35))</f>
        <v/>
      </c>
      <c r="L35" s="149">
        <f>IF($B35="","",INDEX('データ入力'!$AK$7:$AK$206,$B35))</f>
        <v/>
      </c>
      <c r="M35" s="149">
        <f>IF($B35="","",INDEX('データ入力'!$AN$7:$AN$206,$B35))</f>
        <v/>
      </c>
      <c r="N35" s="32">
        <f>IF($B35="","",INDEX('データ入力'!$AQ$7:$AQ$206,$B35))</f>
        <v/>
      </c>
    </row>
    <row r="36">
      <c r="A36" s="32">
        <f>IF($B36="","",ROW()-1)</f>
        <v/>
      </c>
      <c r="B36" s="32">
        <f>IFERROR(MATCH(ROW()-1,'データ入力'!$AW$7:$AW$206,0),"")</f>
        <v/>
      </c>
      <c r="C36" s="148">
        <f>IF($B36="","",INDEX('データ入力'!$B$7:$B$206,$B36))</f>
        <v/>
      </c>
      <c r="D36" s="32">
        <f>IF($B36="","",INDEX('データ入力'!$J$7:$J$206,$B36))</f>
        <v/>
      </c>
      <c r="E36" s="149">
        <f>IF($B36="","",INDEX('データ入力'!$Z$7:$Z$206,$B36))</f>
        <v/>
      </c>
      <c r="F36" s="149">
        <f>IF($B36="","",INDEX('データ入力'!$AG$7:$AG$206,$B36))</f>
        <v/>
      </c>
      <c r="G36" s="149">
        <f>IF($B36="","",INDEX('データ入力'!$AF$7:$AF$206,$B36))</f>
        <v/>
      </c>
      <c r="H36" s="149">
        <f>IF($B36="","",INDEX('データ入力'!$AH$7:$AH$206,$B36))</f>
        <v/>
      </c>
      <c r="I36" s="149">
        <f>IF($B36="","",INDEX('データ入力'!$AA$7:$AA$206,$B36))</f>
        <v/>
      </c>
      <c r="J36" s="149">
        <f>IF($B36="","",INDEX('データ入力'!$AJ$7:$AJ$206,$B36))</f>
        <v/>
      </c>
      <c r="K36" s="149">
        <f>IF($B36="","",INDEX('データ入力'!$AI$7:$AI$206,$B36))</f>
        <v/>
      </c>
      <c r="L36" s="149">
        <f>IF($B36="","",INDEX('データ入力'!$AK$7:$AK$206,$B36))</f>
        <v/>
      </c>
      <c r="M36" s="149">
        <f>IF($B36="","",INDEX('データ入力'!$AN$7:$AN$206,$B36))</f>
        <v/>
      </c>
      <c r="N36" s="32">
        <f>IF($B36="","",INDEX('データ入力'!$AQ$7:$AQ$206,$B36))</f>
        <v/>
      </c>
    </row>
    <row r="37">
      <c r="A37" s="32">
        <f>IF($B37="","",ROW()-1)</f>
        <v/>
      </c>
      <c r="B37" s="32">
        <f>IFERROR(MATCH(ROW()-1,'データ入力'!$AW$7:$AW$206,0),"")</f>
        <v/>
      </c>
      <c r="C37" s="148">
        <f>IF($B37="","",INDEX('データ入力'!$B$7:$B$206,$B37))</f>
        <v/>
      </c>
      <c r="D37" s="32">
        <f>IF($B37="","",INDEX('データ入力'!$J$7:$J$206,$B37))</f>
        <v/>
      </c>
      <c r="E37" s="149">
        <f>IF($B37="","",INDEX('データ入力'!$Z$7:$Z$206,$B37))</f>
        <v/>
      </c>
      <c r="F37" s="149">
        <f>IF($B37="","",INDEX('データ入力'!$AG$7:$AG$206,$B37))</f>
        <v/>
      </c>
      <c r="G37" s="149">
        <f>IF($B37="","",INDEX('データ入力'!$AF$7:$AF$206,$B37))</f>
        <v/>
      </c>
      <c r="H37" s="149">
        <f>IF($B37="","",INDEX('データ入力'!$AH$7:$AH$206,$B37))</f>
        <v/>
      </c>
      <c r="I37" s="149">
        <f>IF($B37="","",INDEX('データ入力'!$AA$7:$AA$206,$B37))</f>
        <v/>
      </c>
      <c r="J37" s="149">
        <f>IF($B37="","",INDEX('データ入力'!$AJ$7:$AJ$206,$B37))</f>
        <v/>
      </c>
      <c r="K37" s="149">
        <f>IF($B37="","",INDEX('データ入力'!$AI$7:$AI$206,$B37))</f>
        <v/>
      </c>
      <c r="L37" s="149">
        <f>IF($B37="","",INDEX('データ入力'!$AK$7:$AK$206,$B37))</f>
        <v/>
      </c>
      <c r="M37" s="149">
        <f>IF($B37="","",INDEX('データ入力'!$AN$7:$AN$206,$B37))</f>
        <v/>
      </c>
      <c r="N37" s="32">
        <f>IF($B37="","",INDEX('データ入力'!$AQ$7:$AQ$206,$B37))</f>
        <v/>
      </c>
    </row>
    <row r="38">
      <c r="A38" s="32">
        <f>IF($B38="","",ROW()-1)</f>
        <v/>
      </c>
      <c r="B38" s="32">
        <f>IFERROR(MATCH(ROW()-1,'データ入力'!$AW$7:$AW$206,0),"")</f>
        <v/>
      </c>
      <c r="C38" s="148">
        <f>IF($B38="","",INDEX('データ入力'!$B$7:$B$206,$B38))</f>
        <v/>
      </c>
      <c r="D38" s="32">
        <f>IF($B38="","",INDEX('データ入力'!$J$7:$J$206,$B38))</f>
        <v/>
      </c>
      <c r="E38" s="149">
        <f>IF($B38="","",INDEX('データ入力'!$Z$7:$Z$206,$B38))</f>
        <v/>
      </c>
      <c r="F38" s="149">
        <f>IF($B38="","",INDEX('データ入力'!$AG$7:$AG$206,$B38))</f>
        <v/>
      </c>
      <c r="G38" s="149">
        <f>IF($B38="","",INDEX('データ入力'!$AF$7:$AF$206,$B38))</f>
        <v/>
      </c>
      <c r="H38" s="149">
        <f>IF($B38="","",INDEX('データ入力'!$AH$7:$AH$206,$B38))</f>
        <v/>
      </c>
      <c r="I38" s="149">
        <f>IF($B38="","",INDEX('データ入力'!$AA$7:$AA$206,$B38))</f>
        <v/>
      </c>
      <c r="J38" s="149">
        <f>IF($B38="","",INDEX('データ入力'!$AJ$7:$AJ$206,$B38))</f>
        <v/>
      </c>
      <c r="K38" s="149">
        <f>IF($B38="","",INDEX('データ入力'!$AI$7:$AI$206,$B38))</f>
        <v/>
      </c>
      <c r="L38" s="149">
        <f>IF($B38="","",INDEX('データ入力'!$AK$7:$AK$206,$B38))</f>
        <v/>
      </c>
      <c r="M38" s="149">
        <f>IF($B38="","",INDEX('データ入力'!$AN$7:$AN$206,$B38))</f>
        <v/>
      </c>
      <c r="N38" s="32">
        <f>IF($B38="","",INDEX('データ入力'!$AQ$7:$AQ$206,$B38))</f>
        <v/>
      </c>
    </row>
    <row r="39">
      <c r="A39" s="32">
        <f>IF($B39="","",ROW()-1)</f>
        <v/>
      </c>
      <c r="B39" s="32">
        <f>IFERROR(MATCH(ROW()-1,'データ入力'!$AW$7:$AW$206,0),"")</f>
        <v/>
      </c>
      <c r="C39" s="148">
        <f>IF($B39="","",INDEX('データ入力'!$B$7:$B$206,$B39))</f>
        <v/>
      </c>
      <c r="D39" s="32">
        <f>IF($B39="","",INDEX('データ入力'!$J$7:$J$206,$B39))</f>
        <v/>
      </c>
      <c r="E39" s="149">
        <f>IF($B39="","",INDEX('データ入力'!$Z$7:$Z$206,$B39))</f>
        <v/>
      </c>
      <c r="F39" s="149">
        <f>IF($B39="","",INDEX('データ入力'!$AG$7:$AG$206,$B39))</f>
        <v/>
      </c>
      <c r="G39" s="149">
        <f>IF($B39="","",INDEX('データ入力'!$AF$7:$AF$206,$B39))</f>
        <v/>
      </c>
      <c r="H39" s="149">
        <f>IF($B39="","",INDEX('データ入力'!$AH$7:$AH$206,$B39))</f>
        <v/>
      </c>
      <c r="I39" s="149">
        <f>IF($B39="","",INDEX('データ入力'!$AA$7:$AA$206,$B39))</f>
        <v/>
      </c>
      <c r="J39" s="149">
        <f>IF($B39="","",INDEX('データ入力'!$AJ$7:$AJ$206,$B39))</f>
        <v/>
      </c>
      <c r="K39" s="149">
        <f>IF($B39="","",INDEX('データ入力'!$AI$7:$AI$206,$B39))</f>
        <v/>
      </c>
      <c r="L39" s="149">
        <f>IF($B39="","",INDEX('データ入力'!$AK$7:$AK$206,$B39))</f>
        <v/>
      </c>
      <c r="M39" s="149">
        <f>IF($B39="","",INDEX('データ入力'!$AN$7:$AN$206,$B39))</f>
        <v/>
      </c>
      <c r="N39" s="32">
        <f>IF($B39="","",INDEX('データ入力'!$AQ$7:$AQ$206,$B39))</f>
        <v/>
      </c>
    </row>
    <row r="40">
      <c r="A40" s="32">
        <f>IF($B40="","",ROW()-1)</f>
        <v/>
      </c>
      <c r="B40" s="32">
        <f>IFERROR(MATCH(ROW()-1,'データ入力'!$AW$7:$AW$206,0),"")</f>
        <v/>
      </c>
      <c r="C40" s="148">
        <f>IF($B40="","",INDEX('データ入力'!$B$7:$B$206,$B40))</f>
        <v/>
      </c>
      <c r="D40" s="32">
        <f>IF($B40="","",INDEX('データ入力'!$J$7:$J$206,$B40))</f>
        <v/>
      </c>
      <c r="E40" s="149">
        <f>IF($B40="","",INDEX('データ入力'!$Z$7:$Z$206,$B40))</f>
        <v/>
      </c>
      <c r="F40" s="149">
        <f>IF($B40="","",INDEX('データ入力'!$AG$7:$AG$206,$B40))</f>
        <v/>
      </c>
      <c r="G40" s="149">
        <f>IF($B40="","",INDEX('データ入力'!$AF$7:$AF$206,$B40))</f>
        <v/>
      </c>
      <c r="H40" s="149">
        <f>IF($B40="","",INDEX('データ入力'!$AH$7:$AH$206,$B40))</f>
        <v/>
      </c>
      <c r="I40" s="149">
        <f>IF($B40="","",INDEX('データ入力'!$AA$7:$AA$206,$B40))</f>
        <v/>
      </c>
      <c r="J40" s="149">
        <f>IF($B40="","",INDEX('データ入力'!$AJ$7:$AJ$206,$B40))</f>
        <v/>
      </c>
      <c r="K40" s="149">
        <f>IF($B40="","",INDEX('データ入力'!$AI$7:$AI$206,$B40))</f>
        <v/>
      </c>
      <c r="L40" s="149">
        <f>IF($B40="","",INDEX('データ入力'!$AK$7:$AK$206,$B40))</f>
        <v/>
      </c>
      <c r="M40" s="149">
        <f>IF($B40="","",INDEX('データ入力'!$AN$7:$AN$206,$B40))</f>
        <v/>
      </c>
      <c r="N40" s="32">
        <f>IF($B40="","",INDEX('データ入力'!$AQ$7:$AQ$206,$B40))</f>
        <v/>
      </c>
    </row>
    <row r="41">
      <c r="A41" s="32">
        <f>IF($B41="","",ROW()-1)</f>
        <v/>
      </c>
      <c r="B41" s="32">
        <f>IFERROR(MATCH(ROW()-1,'データ入力'!$AW$7:$AW$206,0),"")</f>
        <v/>
      </c>
      <c r="C41" s="148">
        <f>IF($B41="","",INDEX('データ入力'!$B$7:$B$206,$B41))</f>
        <v/>
      </c>
      <c r="D41" s="32">
        <f>IF($B41="","",INDEX('データ入力'!$J$7:$J$206,$B41))</f>
        <v/>
      </c>
      <c r="E41" s="149">
        <f>IF($B41="","",INDEX('データ入力'!$Z$7:$Z$206,$B41))</f>
        <v/>
      </c>
      <c r="F41" s="149">
        <f>IF($B41="","",INDEX('データ入力'!$AG$7:$AG$206,$B41))</f>
        <v/>
      </c>
      <c r="G41" s="149">
        <f>IF($B41="","",INDEX('データ入力'!$AF$7:$AF$206,$B41))</f>
        <v/>
      </c>
      <c r="H41" s="149">
        <f>IF($B41="","",INDEX('データ入力'!$AH$7:$AH$206,$B41))</f>
        <v/>
      </c>
      <c r="I41" s="149">
        <f>IF($B41="","",INDEX('データ入力'!$AA$7:$AA$206,$B41))</f>
        <v/>
      </c>
      <c r="J41" s="149">
        <f>IF($B41="","",INDEX('データ入力'!$AJ$7:$AJ$206,$B41))</f>
        <v/>
      </c>
      <c r="K41" s="149">
        <f>IF($B41="","",INDEX('データ入力'!$AI$7:$AI$206,$B41))</f>
        <v/>
      </c>
      <c r="L41" s="149">
        <f>IF($B41="","",INDEX('データ入力'!$AK$7:$AK$206,$B41))</f>
        <v/>
      </c>
      <c r="M41" s="149">
        <f>IF($B41="","",INDEX('データ入力'!$AN$7:$AN$206,$B41))</f>
        <v/>
      </c>
      <c r="N41" s="32">
        <f>IF($B41="","",INDEX('データ入力'!$AQ$7:$AQ$206,$B41))</f>
        <v/>
      </c>
    </row>
    <row r="42">
      <c r="A42" s="32">
        <f>IF($B42="","",ROW()-1)</f>
        <v/>
      </c>
      <c r="B42" s="32">
        <f>IFERROR(MATCH(ROW()-1,'データ入力'!$AW$7:$AW$206,0),"")</f>
        <v/>
      </c>
      <c r="C42" s="148">
        <f>IF($B42="","",INDEX('データ入力'!$B$7:$B$206,$B42))</f>
        <v/>
      </c>
      <c r="D42" s="32">
        <f>IF($B42="","",INDEX('データ入力'!$J$7:$J$206,$B42))</f>
        <v/>
      </c>
      <c r="E42" s="149">
        <f>IF($B42="","",INDEX('データ入力'!$Z$7:$Z$206,$B42))</f>
        <v/>
      </c>
      <c r="F42" s="149">
        <f>IF($B42="","",INDEX('データ入力'!$AG$7:$AG$206,$B42))</f>
        <v/>
      </c>
      <c r="G42" s="149">
        <f>IF($B42="","",INDEX('データ入力'!$AF$7:$AF$206,$B42))</f>
        <v/>
      </c>
      <c r="H42" s="149">
        <f>IF($B42="","",INDEX('データ入力'!$AH$7:$AH$206,$B42))</f>
        <v/>
      </c>
      <c r="I42" s="149">
        <f>IF($B42="","",INDEX('データ入力'!$AA$7:$AA$206,$B42))</f>
        <v/>
      </c>
      <c r="J42" s="149">
        <f>IF($B42="","",INDEX('データ入力'!$AJ$7:$AJ$206,$B42))</f>
        <v/>
      </c>
      <c r="K42" s="149">
        <f>IF($B42="","",INDEX('データ入力'!$AI$7:$AI$206,$B42))</f>
        <v/>
      </c>
      <c r="L42" s="149">
        <f>IF($B42="","",INDEX('データ入力'!$AK$7:$AK$206,$B42))</f>
        <v/>
      </c>
      <c r="M42" s="149">
        <f>IF($B42="","",INDEX('データ入力'!$AN$7:$AN$206,$B42))</f>
        <v/>
      </c>
      <c r="N42" s="32">
        <f>IF($B42="","",INDEX('データ入力'!$AQ$7:$AQ$206,$B42))</f>
        <v/>
      </c>
    </row>
    <row r="43">
      <c r="A43" s="32">
        <f>IF($B43="","",ROW()-1)</f>
        <v/>
      </c>
      <c r="B43" s="32">
        <f>IFERROR(MATCH(ROW()-1,'データ入力'!$AW$7:$AW$206,0),"")</f>
        <v/>
      </c>
      <c r="C43" s="148">
        <f>IF($B43="","",INDEX('データ入力'!$B$7:$B$206,$B43))</f>
        <v/>
      </c>
      <c r="D43" s="32">
        <f>IF($B43="","",INDEX('データ入力'!$J$7:$J$206,$B43))</f>
        <v/>
      </c>
      <c r="E43" s="149">
        <f>IF($B43="","",INDEX('データ入力'!$Z$7:$Z$206,$B43))</f>
        <v/>
      </c>
      <c r="F43" s="149">
        <f>IF($B43="","",INDEX('データ入力'!$AG$7:$AG$206,$B43))</f>
        <v/>
      </c>
      <c r="G43" s="149">
        <f>IF($B43="","",INDEX('データ入力'!$AF$7:$AF$206,$B43))</f>
        <v/>
      </c>
      <c r="H43" s="149">
        <f>IF($B43="","",INDEX('データ入力'!$AH$7:$AH$206,$B43))</f>
        <v/>
      </c>
      <c r="I43" s="149">
        <f>IF($B43="","",INDEX('データ入力'!$AA$7:$AA$206,$B43))</f>
        <v/>
      </c>
      <c r="J43" s="149">
        <f>IF($B43="","",INDEX('データ入力'!$AJ$7:$AJ$206,$B43))</f>
        <v/>
      </c>
      <c r="K43" s="149">
        <f>IF($B43="","",INDEX('データ入力'!$AI$7:$AI$206,$B43))</f>
        <v/>
      </c>
      <c r="L43" s="149">
        <f>IF($B43="","",INDEX('データ入力'!$AK$7:$AK$206,$B43))</f>
        <v/>
      </c>
      <c r="M43" s="149">
        <f>IF($B43="","",INDEX('データ入力'!$AN$7:$AN$206,$B43))</f>
        <v/>
      </c>
      <c r="N43" s="32">
        <f>IF($B43="","",INDEX('データ入力'!$AQ$7:$AQ$206,$B43))</f>
        <v/>
      </c>
    </row>
    <row r="44">
      <c r="A44" s="32">
        <f>IF($B44="","",ROW()-1)</f>
        <v/>
      </c>
      <c r="B44" s="32">
        <f>IFERROR(MATCH(ROW()-1,'データ入力'!$AW$7:$AW$206,0),"")</f>
        <v/>
      </c>
      <c r="C44" s="148">
        <f>IF($B44="","",INDEX('データ入力'!$B$7:$B$206,$B44))</f>
        <v/>
      </c>
      <c r="D44" s="32">
        <f>IF($B44="","",INDEX('データ入力'!$J$7:$J$206,$B44))</f>
        <v/>
      </c>
      <c r="E44" s="149">
        <f>IF($B44="","",INDEX('データ入力'!$Z$7:$Z$206,$B44))</f>
        <v/>
      </c>
      <c r="F44" s="149">
        <f>IF($B44="","",INDEX('データ入力'!$AG$7:$AG$206,$B44))</f>
        <v/>
      </c>
      <c r="G44" s="149">
        <f>IF($B44="","",INDEX('データ入力'!$AF$7:$AF$206,$B44))</f>
        <v/>
      </c>
      <c r="H44" s="149">
        <f>IF($B44="","",INDEX('データ入力'!$AH$7:$AH$206,$B44))</f>
        <v/>
      </c>
      <c r="I44" s="149">
        <f>IF($B44="","",INDEX('データ入力'!$AA$7:$AA$206,$B44))</f>
        <v/>
      </c>
      <c r="J44" s="149">
        <f>IF($B44="","",INDEX('データ入力'!$AJ$7:$AJ$206,$B44))</f>
        <v/>
      </c>
      <c r="K44" s="149">
        <f>IF($B44="","",INDEX('データ入力'!$AI$7:$AI$206,$B44))</f>
        <v/>
      </c>
      <c r="L44" s="149">
        <f>IF($B44="","",INDEX('データ入力'!$AK$7:$AK$206,$B44))</f>
        <v/>
      </c>
      <c r="M44" s="149">
        <f>IF($B44="","",INDEX('データ入力'!$AN$7:$AN$206,$B44))</f>
        <v/>
      </c>
      <c r="N44" s="32">
        <f>IF($B44="","",INDEX('データ入力'!$AQ$7:$AQ$206,$B44))</f>
        <v/>
      </c>
    </row>
    <row r="45">
      <c r="A45" s="32">
        <f>IF($B45="","",ROW()-1)</f>
        <v/>
      </c>
      <c r="B45" s="32">
        <f>IFERROR(MATCH(ROW()-1,'データ入力'!$AW$7:$AW$206,0),"")</f>
        <v/>
      </c>
      <c r="C45" s="148">
        <f>IF($B45="","",INDEX('データ入力'!$B$7:$B$206,$B45))</f>
        <v/>
      </c>
      <c r="D45" s="32">
        <f>IF($B45="","",INDEX('データ入力'!$J$7:$J$206,$B45))</f>
        <v/>
      </c>
      <c r="E45" s="149">
        <f>IF($B45="","",INDEX('データ入力'!$Z$7:$Z$206,$B45))</f>
        <v/>
      </c>
      <c r="F45" s="149">
        <f>IF($B45="","",INDEX('データ入力'!$AG$7:$AG$206,$B45))</f>
        <v/>
      </c>
      <c r="G45" s="149">
        <f>IF($B45="","",INDEX('データ入力'!$AF$7:$AF$206,$B45))</f>
        <v/>
      </c>
      <c r="H45" s="149">
        <f>IF($B45="","",INDEX('データ入力'!$AH$7:$AH$206,$B45))</f>
        <v/>
      </c>
      <c r="I45" s="149">
        <f>IF($B45="","",INDEX('データ入力'!$AA$7:$AA$206,$B45))</f>
        <v/>
      </c>
      <c r="J45" s="149">
        <f>IF($B45="","",INDEX('データ入力'!$AJ$7:$AJ$206,$B45))</f>
        <v/>
      </c>
      <c r="K45" s="149">
        <f>IF($B45="","",INDEX('データ入力'!$AI$7:$AI$206,$B45))</f>
        <v/>
      </c>
      <c r="L45" s="149">
        <f>IF($B45="","",INDEX('データ入力'!$AK$7:$AK$206,$B45))</f>
        <v/>
      </c>
      <c r="M45" s="149">
        <f>IF($B45="","",INDEX('データ入力'!$AN$7:$AN$206,$B45))</f>
        <v/>
      </c>
      <c r="N45" s="32">
        <f>IF($B45="","",INDEX('データ入力'!$AQ$7:$AQ$206,$B45))</f>
        <v/>
      </c>
    </row>
    <row r="46">
      <c r="A46" s="32">
        <f>IF($B46="","",ROW()-1)</f>
        <v/>
      </c>
      <c r="B46" s="32">
        <f>IFERROR(MATCH(ROW()-1,'データ入力'!$AW$7:$AW$206,0),"")</f>
        <v/>
      </c>
      <c r="C46" s="148">
        <f>IF($B46="","",INDEX('データ入力'!$B$7:$B$206,$B46))</f>
        <v/>
      </c>
      <c r="D46" s="32">
        <f>IF($B46="","",INDEX('データ入力'!$J$7:$J$206,$B46))</f>
        <v/>
      </c>
      <c r="E46" s="149">
        <f>IF($B46="","",INDEX('データ入力'!$Z$7:$Z$206,$B46))</f>
        <v/>
      </c>
      <c r="F46" s="149">
        <f>IF($B46="","",INDEX('データ入力'!$AG$7:$AG$206,$B46))</f>
        <v/>
      </c>
      <c r="G46" s="149">
        <f>IF($B46="","",INDEX('データ入力'!$AF$7:$AF$206,$B46))</f>
        <v/>
      </c>
      <c r="H46" s="149">
        <f>IF($B46="","",INDEX('データ入力'!$AH$7:$AH$206,$B46))</f>
        <v/>
      </c>
      <c r="I46" s="149">
        <f>IF($B46="","",INDEX('データ入力'!$AA$7:$AA$206,$B46))</f>
        <v/>
      </c>
      <c r="J46" s="149">
        <f>IF($B46="","",INDEX('データ入力'!$AJ$7:$AJ$206,$B46))</f>
        <v/>
      </c>
      <c r="K46" s="149">
        <f>IF($B46="","",INDEX('データ入力'!$AI$7:$AI$206,$B46))</f>
        <v/>
      </c>
      <c r="L46" s="149">
        <f>IF($B46="","",INDEX('データ入力'!$AK$7:$AK$206,$B46))</f>
        <v/>
      </c>
      <c r="M46" s="149">
        <f>IF($B46="","",INDEX('データ入力'!$AN$7:$AN$206,$B46))</f>
        <v/>
      </c>
      <c r="N46" s="32">
        <f>IF($B46="","",INDEX('データ入力'!$AQ$7:$AQ$206,$B46))</f>
        <v/>
      </c>
    </row>
    <row r="47">
      <c r="A47" s="32">
        <f>IF($B47="","",ROW()-1)</f>
        <v/>
      </c>
      <c r="B47" s="32">
        <f>IFERROR(MATCH(ROW()-1,'データ入力'!$AW$7:$AW$206,0),"")</f>
        <v/>
      </c>
      <c r="C47" s="148">
        <f>IF($B47="","",INDEX('データ入力'!$B$7:$B$206,$B47))</f>
        <v/>
      </c>
      <c r="D47" s="32">
        <f>IF($B47="","",INDEX('データ入力'!$J$7:$J$206,$B47))</f>
        <v/>
      </c>
      <c r="E47" s="149">
        <f>IF($B47="","",INDEX('データ入力'!$Z$7:$Z$206,$B47))</f>
        <v/>
      </c>
      <c r="F47" s="149">
        <f>IF($B47="","",INDEX('データ入力'!$AG$7:$AG$206,$B47))</f>
        <v/>
      </c>
      <c r="G47" s="149">
        <f>IF($B47="","",INDEX('データ入力'!$AF$7:$AF$206,$B47))</f>
        <v/>
      </c>
      <c r="H47" s="149">
        <f>IF($B47="","",INDEX('データ入力'!$AH$7:$AH$206,$B47))</f>
        <v/>
      </c>
      <c r="I47" s="149">
        <f>IF($B47="","",INDEX('データ入力'!$AA$7:$AA$206,$B47))</f>
        <v/>
      </c>
      <c r="J47" s="149">
        <f>IF($B47="","",INDEX('データ入力'!$AJ$7:$AJ$206,$B47))</f>
        <v/>
      </c>
      <c r="K47" s="149">
        <f>IF($B47="","",INDEX('データ入力'!$AI$7:$AI$206,$B47))</f>
        <v/>
      </c>
      <c r="L47" s="149">
        <f>IF($B47="","",INDEX('データ入力'!$AK$7:$AK$206,$B47))</f>
        <v/>
      </c>
      <c r="M47" s="149">
        <f>IF($B47="","",INDEX('データ入力'!$AN$7:$AN$206,$B47))</f>
        <v/>
      </c>
      <c r="N47" s="32">
        <f>IF($B47="","",INDEX('データ入力'!$AQ$7:$AQ$206,$B47))</f>
        <v/>
      </c>
    </row>
    <row r="48">
      <c r="A48" s="32">
        <f>IF($B48="","",ROW()-1)</f>
        <v/>
      </c>
      <c r="B48" s="32">
        <f>IFERROR(MATCH(ROW()-1,'データ入力'!$AW$7:$AW$206,0),"")</f>
        <v/>
      </c>
      <c r="C48" s="148">
        <f>IF($B48="","",INDEX('データ入力'!$B$7:$B$206,$B48))</f>
        <v/>
      </c>
      <c r="D48" s="32">
        <f>IF($B48="","",INDEX('データ入力'!$J$7:$J$206,$B48))</f>
        <v/>
      </c>
      <c r="E48" s="149">
        <f>IF($B48="","",INDEX('データ入力'!$Z$7:$Z$206,$B48))</f>
        <v/>
      </c>
      <c r="F48" s="149">
        <f>IF($B48="","",INDEX('データ入力'!$AG$7:$AG$206,$B48))</f>
        <v/>
      </c>
      <c r="G48" s="149">
        <f>IF($B48="","",INDEX('データ入力'!$AF$7:$AF$206,$B48))</f>
        <v/>
      </c>
      <c r="H48" s="149">
        <f>IF($B48="","",INDEX('データ入力'!$AH$7:$AH$206,$B48))</f>
        <v/>
      </c>
      <c r="I48" s="149">
        <f>IF($B48="","",INDEX('データ入力'!$AA$7:$AA$206,$B48))</f>
        <v/>
      </c>
      <c r="J48" s="149">
        <f>IF($B48="","",INDEX('データ入力'!$AJ$7:$AJ$206,$B48))</f>
        <v/>
      </c>
      <c r="K48" s="149">
        <f>IF($B48="","",INDEX('データ入力'!$AI$7:$AI$206,$B48))</f>
        <v/>
      </c>
      <c r="L48" s="149">
        <f>IF($B48="","",INDEX('データ入力'!$AK$7:$AK$206,$B48))</f>
        <v/>
      </c>
      <c r="M48" s="149">
        <f>IF($B48="","",INDEX('データ入力'!$AN$7:$AN$206,$B48))</f>
        <v/>
      </c>
      <c r="N48" s="32">
        <f>IF($B48="","",INDEX('データ入力'!$AQ$7:$AQ$206,$B48))</f>
        <v/>
      </c>
    </row>
    <row r="49">
      <c r="A49" s="32">
        <f>IF($B49="","",ROW()-1)</f>
        <v/>
      </c>
      <c r="B49" s="32">
        <f>IFERROR(MATCH(ROW()-1,'データ入力'!$AW$7:$AW$206,0),"")</f>
        <v/>
      </c>
      <c r="C49" s="148">
        <f>IF($B49="","",INDEX('データ入力'!$B$7:$B$206,$B49))</f>
        <v/>
      </c>
      <c r="D49" s="32">
        <f>IF($B49="","",INDEX('データ入力'!$J$7:$J$206,$B49))</f>
        <v/>
      </c>
      <c r="E49" s="149">
        <f>IF($B49="","",INDEX('データ入力'!$Z$7:$Z$206,$B49))</f>
        <v/>
      </c>
      <c r="F49" s="149">
        <f>IF($B49="","",INDEX('データ入力'!$AG$7:$AG$206,$B49))</f>
        <v/>
      </c>
      <c r="G49" s="149">
        <f>IF($B49="","",INDEX('データ入力'!$AF$7:$AF$206,$B49))</f>
        <v/>
      </c>
      <c r="H49" s="149">
        <f>IF($B49="","",INDEX('データ入力'!$AH$7:$AH$206,$B49))</f>
        <v/>
      </c>
      <c r="I49" s="149">
        <f>IF($B49="","",INDEX('データ入力'!$AA$7:$AA$206,$B49))</f>
        <v/>
      </c>
      <c r="J49" s="149">
        <f>IF($B49="","",INDEX('データ入力'!$AJ$7:$AJ$206,$B49))</f>
        <v/>
      </c>
      <c r="K49" s="149">
        <f>IF($B49="","",INDEX('データ入力'!$AI$7:$AI$206,$B49))</f>
        <v/>
      </c>
      <c r="L49" s="149">
        <f>IF($B49="","",INDEX('データ入力'!$AK$7:$AK$206,$B49))</f>
        <v/>
      </c>
      <c r="M49" s="149">
        <f>IF($B49="","",INDEX('データ入力'!$AN$7:$AN$206,$B49))</f>
        <v/>
      </c>
      <c r="N49" s="32">
        <f>IF($B49="","",INDEX('データ入力'!$AQ$7:$AQ$206,$B49))</f>
        <v/>
      </c>
    </row>
    <row r="50">
      <c r="A50" s="32">
        <f>IF($B50="","",ROW()-1)</f>
        <v/>
      </c>
      <c r="B50" s="32">
        <f>IFERROR(MATCH(ROW()-1,'データ入力'!$AW$7:$AW$206,0),"")</f>
        <v/>
      </c>
      <c r="C50" s="148">
        <f>IF($B50="","",INDEX('データ入力'!$B$7:$B$206,$B50))</f>
        <v/>
      </c>
      <c r="D50" s="32">
        <f>IF($B50="","",INDEX('データ入力'!$J$7:$J$206,$B50))</f>
        <v/>
      </c>
      <c r="E50" s="149">
        <f>IF($B50="","",INDEX('データ入力'!$Z$7:$Z$206,$B50))</f>
        <v/>
      </c>
      <c r="F50" s="149">
        <f>IF($B50="","",INDEX('データ入力'!$AG$7:$AG$206,$B50))</f>
        <v/>
      </c>
      <c r="G50" s="149">
        <f>IF($B50="","",INDEX('データ入力'!$AF$7:$AF$206,$B50))</f>
        <v/>
      </c>
      <c r="H50" s="149">
        <f>IF($B50="","",INDEX('データ入力'!$AH$7:$AH$206,$B50))</f>
        <v/>
      </c>
      <c r="I50" s="149">
        <f>IF($B50="","",INDEX('データ入力'!$AA$7:$AA$206,$B50))</f>
        <v/>
      </c>
      <c r="J50" s="149">
        <f>IF($B50="","",INDEX('データ入力'!$AJ$7:$AJ$206,$B50))</f>
        <v/>
      </c>
      <c r="K50" s="149">
        <f>IF($B50="","",INDEX('データ入力'!$AI$7:$AI$206,$B50))</f>
        <v/>
      </c>
      <c r="L50" s="149">
        <f>IF($B50="","",INDEX('データ入力'!$AK$7:$AK$206,$B50))</f>
        <v/>
      </c>
      <c r="M50" s="149">
        <f>IF($B50="","",INDEX('データ入力'!$AN$7:$AN$206,$B50))</f>
        <v/>
      </c>
      <c r="N50" s="32">
        <f>IF($B50="","",INDEX('データ入力'!$AQ$7:$AQ$206,$B50))</f>
        <v/>
      </c>
    </row>
    <row r="51">
      <c r="A51" s="32">
        <f>IF($B51="","",ROW()-1)</f>
        <v/>
      </c>
      <c r="B51" s="32">
        <f>IFERROR(MATCH(ROW()-1,'データ入力'!$AW$7:$AW$206,0),"")</f>
        <v/>
      </c>
      <c r="C51" s="148">
        <f>IF($B51="","",INDEX('データ入力'!$B$7:$B$206,$B51))</f>
        <v/>
      </c>
      <c r="D51" s="32">
        <f>IF($B51="","",INDEX('データ入力'!$J$7:$J$206,$B51))</f>
        <v/>
      </c>
      <c r="E51" s="149">
        <f>IF($B51="","",INDEX('データ入力'!$Z$7:$Z$206,$B51))</f>
        <v/>
      </c>
      <c r="F51" s="149">
        <f>IF($B51="","",INDEX('データ入力'!$AG$7:$AG$206,$B51))</f>
        <v/>
      </c>
      <c r="G51" s="149">
        <f>IF($B51="","",INDEX('データ入力'!$AF$7:$AF$206,$B51))</f>
        <v/>
      </c>
      <c r="H51" s="149">
        <f>IF($B51="","",INDEX('データ入力'!$AH$7:$AH$206,$B51))</f>
        <v/>
      </c>
      <c r="I51" s="149">
        <f>IF($B51="","",INDEX('データ入力'!$AA$7:$AA$206,$B51))</f>
        <v/>
      </c>
      <c r="J51" s="149">
        <f>IF($B51="","",INDEX('データ入力'!$AJ$7:$AJ$206,$B51))</f>
        <v/>
      </c>
      <c r="K51" s="149">
        <f>IF($B51="","",INDEX('データ入力'!$AI$7:$AI$206,$B51))</f>
        <v/>
      </c>
      <c r="L51" s="149">
        <f>IF($B51="","",INDEX('データ入力'!$AK$7:$AK$206,$B51))</f>
        <v/>
      </c>
      <c r="M51" s="149">
        <f>IF($B51="","",INDEX('データ入力'!$AN$7:$AN$206,$B51))</f>
        <v/>
      </c>
      <c r="N51" s="32">
        <f>IF($B51="","",INDEX('データ入力'!$AQ$7:$AQ$206,$B51))</f>
        <v/>
      </c>
    </row>
    <row r="52">
      <c r="A52" s="32">
        <f>IF($B52="","",ROW()-1)</f>
        <v/>
      </c>
      <c r="B52" s="32">
        <f>IFERROR(MATCH(ROW()-1,'データ入力'!$AW$7:$AW$206,0),"")</f>
        <v/>
      </c>
      <c r="C52" s="148">
        <f>IF($B52="","",INDEX('データ入力'!$B$7:$B$206,$B52))</f>
        <v/>
      </c>
      <c r="D52" s="32">
        <f>IF($B52="","",INDEX('データ入力'!$J$7:$J$206,$B52))</f>
        <v/>
      </c>
      <c r="E52" s="149">
        <f>IF($B52="","",INDEX('データ入力'!$Z$7:$Z$206,$B52))</f>
        <v/>
      </c>
      <c r="F52" s="149">
        <f>IF($B52="","",INDEX('データ入力'!$AG$7:$AG$206,$B52))</f>
        <v/>
      </c>
      <c r="G52" s="149">
        <f>IF($B52="","",INDEX('データ入力'!$AF$7:$AF$206,$B52))</f>
        <v/>
      </c>
      <c r="H52" s="149">
        <f>IF($B52="","",INDEX('データ入力'!$AH$7:$AH$206,$B52))</f>
        <v/>
      </c>
      <c r="I52" s="149">
        <f>IF($B52="","",INDEX('データ入力'!$AA$7:$AA$206,$B52))</f>
        <v/>
      </c>
      <c r="J52" s="149">
        <f>IF($B52="","",INDEX('データ入力'!$AJ$7:$AJ$206,$B52))</f>
        <v/>
      </c>
      <c r="K52" s="149">
        <f>IF($B52="","",INDEX('データ入力'!$AI$7:$AI$206,$B52))</f>
        <v/>
      </c>
      <c r="L52" s="149">
        <f>IF($B52="","",INDEX('データ入力'!$AK$7:$AK$206,$B52))</f>
        <v/>
      </c>
      <c r="M52" s="149">
        <f>IF($B52="","",INDEX('データ入力'!$AN$7:$AN$206,$B52))</f>
        <v/>
      </c>
      <c r="N52" s="32">
        <f>IF($B52="","",INDEX('データ入力'!$AQ$7:$AQ$206,$B52))</f>
        <v/>
      </c>
    </row>
    <row r="53">
      <c r="A53" s="32">
        <f>IF($B53="","",ROW()-1)</f>
        <v/>
      </c>
      <c r="B53" s="32">
        <f>IFERROR(MATCH(ROW()-1,'データ入力'!$AW$7:$AW$206,0),"")</f>
        <v/>
      </c>
      <c r="C53" s="148">
        <f>IF($B53="","",INDEX('データ入力'!$B$7:$B$206,$B53))</f>
        <v/>
      </c>
      <c r="D53" s="32">
        <f>IF($B53="","",INDEX('データ入力'!$J$7:$J$206,$B53))</f>
        <v/>
      </c>
      <c r="E53" s="149">
        <f>IF($B53="","",INDEX('データ入力'!$Z$7:$Z$206,$B53))</f>
        <v/>
      </c>
      <c r="F53" s="149">
        <f>IF($B53="","",INDEX('データ入力'!$AG$7:$AG$206,$B53))</f>
        <v/>
      </c>
      <c r="G53" s="149">
        <f>IF($B53="","",INDEX('データ入力'!$AF$7:$AF$206,$B53))</f>
        <v/>
      </c>
      <c r="H53" s="149">
        <f>IF($B53="","",INDEX('データ入力'!$AH$7:$AH$206,$B53))</f>
        <v/>
      </c>
      <c r="I53" s="149">
        <f>IF($B53="","",INDEX('データ入力'!$AA$7:$AA$206,$B53))</f>
        <v/>
      </c>
      <c r="J53" s="149">
        <f>IF($B53="","",INDEX('データ入力'!$AJ$7:$AJ$206,$B53))</f>
        <v/>
      </c>
      <c r="K53" s="149">
        <f>IF($B53="","",INDEX('データ入力'!$AI$7:$AI$206,$B53))</f>
        <v/>
      </c>
      <c r="L53" s="149">
        <f>IF($B53="","",INDEX('データ入力'!$AK$7:$AK$206,$B53))</f>
        <v/>
      </c>
      <c r="M53" s="149">
        <f>IF($B53="","",INDEX('データ入力'!$AN$7:$AN$206,$B53))</f>
        <v/>
      </c>
      <c r="N53" s="32">
        <f>IF($B53="","",INDEX('データ入力'!$AQ$7:$AQ$206,$B53))</f>
        <v/>
      </c>
    </row>
    <row r="54">
      <c r="A54" s="32">
        <f>IF($B54="","",ROW()-1)</f>
        <v/>
      </c>
      <c r="B54" s="32">
        <f>IFERROR(MATCH(ROW()-1,'データ入力'!$AW$7:$AW$206,0),"")</f>
        <v/>
      </c>
      <c r="C54" s="148">
        <f>IF($B54="","",INDEX('データ入力'!$B$7:$B$206,$B54))</f>
        <v/>
      </c>
      <c r="D54" s="32">
        <f>IF($B54="","",INDEX('データ入力'!$J$7:$J$206,$B54))</f>
        <v/>
      </c>
      <c r="E54" s="149">
        <f>IF($B54="","",INDEX('データ入力'!$Z$7:$Z$206,$B54))</f>
        <v/>
      </c>
      <c r="F54" s="149">
        <f>IF($B54="","",INDEX('データ入力'!$AG$7:$AG$206,$B54))</f>
        <v/>
      </c>
      <c r="G54" s="149">
        <f>IF($B54="","",INDEX('データ入力'!$AF$7:$AF$206,$B54))</f>
        <v/>
      </c>
      <c r="H54" s="149">
        <f>IF($B54="","",INDEX('データ入力'!$AH$7:$AH$206,$B54))</f>
        <v/>
      </c>
      <c r="I54" s="149">
        <f>IF($B54="","",INDEX('データ入力'!$AA$7:$AA$206,$B54))</f>
        <v/>
      </c>
      <c r="J54" s="149">
        <f>IF($B54="","",INDEX('データ入力'!$AJ$7:$AJ$206,$B54))</f>
        <v/>
      </c>
      <c r="K54" s="149">
        <f>IF($B54="","",INDEX('データ入力'!$AI$7:$AI$206,$B54))</f>
        <v/>
      </c>
      <c r="L54" s="149">
        <f>IF($B54="","",INDEX('データ入力'!$AK$7:$AK$206,$B54))</f>
        <v/>
      </c>
      <c r="M54" s="149">
        <f>IF($B54="","",INDEX('データ入力'!$AN$7:$AN$206,$B54))</f>
        <v/>
      </c>
      <c r="N54" s="32">
        <f>IF($B54="","",INDEX('データ入力'!$AQ$7:$AQ$206,$B54))</f>
        <v/>
      </c>
    </row>
    <row r="55">
      <c r="A55" s="32">
        <f>IF($B55="","",ROW()-1)</f>
        <v/>
      </c>
      <c r="B55" s="32">
        <f>IFERROR(MATCH(ROW()-1,'データ入力'!$AW$7:$AW$206,0),"")</f>
        <v/>
      </c>
      <c r="C55" s="148">
        <f>IF($B55="","",INDEX('データ入力'!$B$7:$B$206,$B55))</f>
        <v/>
      </c>
      <c r="D55" s="32">
        <f>IF($B55="","",INDEX('データ入力'!$J$7:$J$206,$B55))</f>
        <v/>
      </c>
      <c r="E55" s="149">
        <f>IF($B55="","",INDEX('データ入力'!$Z$7:$Z$206,$B55))</f>
        <v/>
      </c>
      <c r="F55" s="149">
        <f>IF($B55="","",INDEX('データ入力'!$AG$7:$AG$206,$B55))</f>
        <v/>
      </c>
      <c r="G55" s="149">
        <f>IF($B55="","",INDEX('データ入力'!$AF$7:$AF$206,$B55))</f>
        <v/>
      </c>
      <c r="H55" s="149">
        <f>IF($B55="","",INDEX('データ入力'!$AH$7:$AH$206,$B55))</f>
        <v/>
      </c>
      <c r="I55" s="149">
        <f>IF($B55="","",INDEX('データ入力'!$AA$7:$AA$206,$B55))</f>
        <v/>
      </c>
      <c r="J55" s="149">
        <f>IF($B55="","",INDEX('データ入力'!$AJ$7:$AJ$206,$B55))</f>
        <v/>
      </c>
      <c r="K55" s="149">
        <f>IF($B55="","",INDEX('データ入力'!$AI$7:$AI$206,$B55))</f>
        <v/>
      </c>
      <c r="L55" s="149">
        <f>IF($B55="","",INDEX('データ入力'!$AK$7:$AK$206,$B55))</f>
        <v/>
      </c>
      <c r="M55" s="149">
        <f>IF($B55="","",INDEX('データ入力'!$AN$7:$AN$206,$B55))</f>
        <v/>
      </c>
      <c r="N55" s="32">
        <f>IF($B55="","",INDEX('データ入力'!$AQ$7:$AQ$206,$B55))</f>
        <v/>
      </c>
    </row>
    <row r="56">
      <c r="A56" s="32">
        <f>IF($B56="","",ROW()-1)</f>
        <v/>
      </c>
      <c r="B56" s="32">
        <f>IFERROR(MATCH(ROW()-1,'データ入力'!$AW$7:$AW$206,0),"")</f>
        <v/>
      </c>
      <c r="C56" s="148">
        <f>IF($B56="","",INDEX('データ入力'!$B$7:$B$206,$B56))</f>
        <v/>
      </c>
      <c r="D56" s="32">
        <f>IF($B56="","",INDEX('データ入力'!$J$7:$J$206,$B56))</f>
        <v/>
      </c>
      <c r="E56" s="149">
        <f>IF($B56="","",INDEX('データ入力'!$Z$7:$Z$206,$B56))</f>
        <v/>
      </c>
      <c r="F56" s="149">
        <f>IF($B56="","",INDEX('データ入力'!$AG$7:$AG$206,$B56))</f>
        <v/>
      </c>
      <c r="G56" s="149">
        <f>IF($B56="","",INDEX('データ入力'!$AF$7:$AF$206,$B56))</f>
        <v/>
      </c>
      <c r="H56" s="149">
        <f>IF($B56="","",INDEX('データ入力'!$AH$7:$AH$206,$B56))</f>
        <v/>
      </c>
      <c r="I56" s="149">
        <f>IF($B56="","",INDEX('データ入力'!$AA$7:$AA$206,$B56))</f>
        <v/>
      </c>
      <c r="J56" s="149">
        <f>IF($B56="","",INDEX('データ入力'!$AJ$7:$AJ$206,$B56))</f>
        <v/>
      </c>
      <c r="K56" s="149">
        <f>IF($B56="","",INDEX('データ入力'!$AI$7:$AI$206,$B56))</f>
        <v/>
      </c>
      <c r="L56" s="149">
        <f>IF($B56="","",INDEX('データ入力'!$AK$7:$AK$206,$B56))</f>
        <v/>
      </c>
      <c r="M56" s="149">
        <f>IF($B56="","",INDEX('データ入力'!$AN$7:$AN$206,$B56))</f>
        <v/>
      </c>
      <c r="N56" s="32">
        <f>IF($B56="","",INDEX('データ入力'!$AQ$7:$AQ$206,$B56))</f>
        <v/>
      </c>
    </row>
    <row r="57">
      <c r="A57" s="32">
        <f>IF($B57="","",ROW()-1)</f>
        <v/>
      </c>
      <c r="B57" s="32">
        <f>IFERROR(MATCH(ROW()-1,'データ入力'!$AW$7:$AW$206,0),"")</f>
        <v/>
      </c>
      <c r="C57" s="148">
        <f>IF($B57="","",INDEX('データ入力'!$B$7:$B$206,$B57))</f>
        <v/>
      </c>
      <c r="D57" s="32">
        <f>IF($B57="","",INDEX('データ入力'!$J$7:$J$206,$B57))</f>
        <v/>
      </c>
      <c r="E57" s="149">
        <f>IF($B57="","",INDEX('データ入力'!$Z$7:$Z$206,$B57))</f>
        <v/>
      </c>
      <c r="F57" s="149">
        <f>IF($B57="","",INDEX('データ入力'!$AG$7:$AG$206,$B57))</f>
        <v/>
      </c>
      <c r="G57" s="149">
        <f>IF($B57="","",INDEX('データ入力'!$AF$7:$AF$206,$B57))</f>
        <v/>
      </c>
      <c r="H57" s="149">
        <f>IF($B57="","",INDEX('データ入力'!$AH$7:$AH$206,$B57))</f>
        <v/>
      </c>
      <c r="I57" s="149">
        <f>IF($B57="","",INDEX('データ入力'!$AA$7:$AA$206,$B57))</f>
        <v/>
      </c>
      <c r="J57" s="149">
        <f>IF($B57="","",INDEX('データ入力'!$AJ$7:$AJ$206,$B57))</f>
        <v/>
      </c>
      <c r="K57" s="149">
        <f>IF($B57="","",INDEX('データ入力'!$AI$7:$AI$206,$B57))</f>
        <v/>
      </c>
      <c r="L57" s="149">
        <f>IF($B57="","",INDEX('データ入力'!$AK$7:$AK$206,$B57))</f>
        <v/>
      </c>
      <c r="M57" s="149">
        <f>IF($B57="","",INDEX('データ入力'!$AN$7:$AN$206,$B57))</f>
        <v/>
      </c>
      <c r="N57" s="32">
        <f>IF($B57="","",INDEX('データ入力'!$AQ$7:$AQ$206,$B57))</f>
        <v/>
      </c>
    </row>
    <row r="58">
      <c r="A58" s="32">
        <f>IF($B58="","",ROW()-1)</f>
        <v/>
      </c>
      <c r="B58" s="32">
        <f>IFERROR(MATCH(ROW()-1,'データ入力'!$AW$7:$AW$206,0),"")</f>
        <v/>
      </c>
      <c r="C58" s="148">
        <f>IF($B58="","",INDEX('データ入力'!$B$7:$B$206,$B58))</f>
        <v/>
      </c>
      <c r="D58" s="32">
        <f>IF($B58="","",INDEX('データ入力'!$J$7:$J$206,$B58))</f>
        <v/>
      </c>
      <c r="E58" s="149">
        <f>IF($B58="","",INDEX('データ入力'!$Z$7:$Z$206,$B58))</f>
        <v/>
      </c>
      <c r="F58" s="149">
        <f>IF($B58="","",INDEX('データ入力'!$AG$7:$AG$206,$B58))</f>
        <v/>
      </c>
      <c r="G58" s="149">
        <f>IF($B58="","",INDEX('データ入力'!$AF$7:$AF$206,$B58))</f>
        <v/>
      </c>
      <c r="H58" s="149">
        <f>IF($B58="","",INDEX('データ入力'!$AH$7:$AH$206,$B58))</f>
        <v/>
      </c>
      <c r="I58" s="149">
        <f>IF($B58="","",INDEX('データ入力'!$AA$7:$AA$206,$B58))</f>
        <v/>
      </c>
      <c r="J58" s="149">
        <f>IF($B58="","",INDEX('データ入力'!$AJ$7:$AJ$206,$B58))</f>
        <v/>
      </c>
      <c r="K58" s="149">
        <f>IF($B58="","",INDEX('データ入力'!$AI$7:$AI$206,$B58))</f>
        <v/>
      </c>
      <c r="L58" s="149">
        <f>IF($B58="","",INDEX('データ入力'!$AK$7:$AK$206,$B58))</f>
        <v/>
      </c>
      <c r="M58" s="149">
        <f>IF($B58="","",INDEX('データ入力'!$AN$7:$AN$206,$B58))</f>
        <v/>
      </c>
      <c r="N58" s="32">
        <f>IF($B58="","",INDEX('データ入力'!$AQ$7:$AQ$206,$B58))</f>
        <v/>
      </c>
    </row>
    <row r="59">
      <c r="A59" s="32">
        <f>IF($B59="","",ROW()-1)</f>
        <v/>
      </c>
      <c r="B59" s="32">
        <f>IFERROR(MATCH(ROW()-1,'データ入力'!$AW$7:$AW$206,0),"")</f>
        <v/>
      </c>
      <c r="C59" s="148">
        <f>IF($B59="","",INDEX('データ入力'!$B$7:$B$206,$B59))</f>
        <v/>
      </c>
      <c r="D59" s="32">
        <f>IF($B59="","",INDEX('データ入力'!$J$7:$J$206,$B59))</f>
        <v/>
      </c>
      <c r="E59" s="149">
        <f>IF($B59="","",INDEX('データ入力'!$Z$7:$Z$206,$B59))</f>
        <v/>
      </c>
      <c r="F59" s="149">
        <f>IF($B59="","",INDEX('データ入力'!$AG$7:$AG$206,$B59))</f>
        <v/>
      </c>
      <c r="G59" s="149">
        <f>IF($B59="","",INDEX('データ入力'!$AF$7:$AF$206,$B59))</f>
        <v/>
      </c>
      <c r="H59" s="149">
        <f>IF($B59="","",INDEX('データ入力'!$AH$7:$AH$206,$B59))</f>
        <v/>
      </c>
      <c r="I59" s="149">
        <f>IF($B59="","",INDEX('データ入力'!$AA$7:$AA$206,$B59))</f>
        <v/>
      </c>
      <c r="J59" s="149">
        <f>IF($B59="","",INDEX('データ入力'!$AJ$7:$AJ$206,$B59))</f>
        <v/>
      </c>
      <c r="K59" s="149">
        <f>IF($B59="","",INDEX('データ入力'!$AI$7:$AI$206,$B59))</f>
        <v/>
      </c>
      <c r="L59" s="149">
        <f>IF($B59="","",INDEX('データ入力'!$AK$7:$AK$206,$B59))</f>
        <v/>
      </c>
      <c r="M59" s="149">
        <f>IF($B59="","",INDEX('データ入力'!$AN$7:$AN$206,$B59))</f>
        <v/>
      </c>
      <c r="N59" s="32">
        <f>IF($B59="","",INDEX('データ入力'!$AQ$7:$AQ$206,$B59))</f>
        <v/>
      </c>
    </row>
    <row r="60">
      <c r="A60" s="32">
        <f>IF($B60="","",ROW()-1)</f>
        <v/>
      </c>
      <c r="B60" s="32">
        <f>IFERROR(MATCH(ROW()-1,'データ入力'!$AW$7:$AW$206,0),"")</f>
        <v/>
      </c>
      <c r="C60" s="148">
        <f>IF($B60="","",INDEX('データ入力'!$B$7:$B$206,$B60))</f>
        <v/>
      </c>
      <c r="D60" s="32">
        <f>IF($B60="","",INDEX('データ入力'!$J$7:$J$206,$B60))</f>
        <v/>
      </c>
      <c r="E60" s="149">
        <f>IF($B60="","",INDEX('データ入力'!$Z$7:$Z$206,$B60))</f>
        <v/>
      </c>
      <c r="F60" s="149">
        <f>IF($B60="","",INDEX('データ入力'!$AG$7:$AG$206,$B60))</f>
        <v/>
      </c>
      <c r="G60" s="149">
        <f>IF($B60="","",INDEX('データ入力'!$AF$7:$AF$206,$B60))</f>
        <v/>
      </c>
      <c r="H60" s="149">
        <f>IF($B60="","",INDEX('データ入力'!$AH$7:$AH$206,$B60))</f>
        <v/>
      </c>
      <c r="I60" s="149">
        <f>IF($B60="","",INDEX('データ入力'!$AA$7:$AA$206,$B60))</f>
        <v/>
      </c>
      <c r="J60" s="149">
        <f>IF($B60="","",INDEX('データ入力'!$AJ$7:$AJ$206,$B60))</f>
        <v/>
      </c>
      <c r="K60" s="149">
        <f>IF($B60="","",INDEX('データ入力'!$AI$7:$AI$206,$B60))</f>
        <v/>
      </c>
      <c r="L60" s="149">
        <f>IF($B60="","",INDEX('データ入力'!$AK$7:$AK$206,$B60))</f>
        <v/>
      </c>
      <c r="M60" s="149">
        <f>IF($B60="","",INDEX('データ入力'!$AN$7:$AN$206,$B60))</f>
        <v/>
      </c>
      <c r="N60" s="32">
        <f>IF($B60="","",INDEX('データ入力'!$AQ$7:$AQ$206,$B60))</f>
        <v/>
      </c>
    </row>
    <row r="61">
      <c r="A61" s="32">
        <f>IF($B61="","",ROW()-1)</f>
        <v/>
      </c>
      <c r="B61" s="32">
        <f>IFERROR(MATCH(ROW()-1,'データ入力'!$AW$7:$AW$206,0),"")</f>
        <v/>
      </c>
      <c r="C61" s="148">
        <f>IF($B61="","",INDEX('データ入力'!$B$7:$B$206,$B61))</f>
        <v/>
      </c>
      <c r="D61" s="32">
        <f>IF($B61="","",INDEX('データ入力'!$J$7:$J$206,$B61))</f>
        <v/>
      </c>
      <c r="E61" s="149">
        <f>IF($B61="","",INDEX('データ入力'!$Z$7:$Z$206,$B61))</f>
        <v/>
      </c>
      <c r="F61" s="149">
        <f>IF($B61="","",INDEX('データ入力'!$AG$7:$AG$206,$B61))</f>
        <v/>
      </c>
      <c r="G61" s="149">
        <f>IF($B61="","",INDEX('データ入力'!$AF$7:$AF$206,$B61))</f>
        <v/>
      </c>
      <c r="H61" s="149">
        <f>IF($B61="","",INDEX('データ入力'!$AH$7:$AH$206,$B61))</f>
        <v/>
      </c>
      <c r="I61" s="149">
        <f>IF($B61="","",INDEX('データ入力'!$AA$7:$AA$206,$B61))</f>
        <v/>
      </c>
      <c r="J61" s="149">
        <f>IF($B61="","",INDEX('データ入力'!$AJ$7:$AJ$206,$B61))</f>
        <v/>
      </c>
      <c r="K61" s="149">
        <f>IF($B61="","",INDEX('データ入力'!$AI$7:$AI$206,$B61))</f>
        <v/>
      </c>
      <c r="L61" s="149">
        <f>IF($B61="","",INDEX('データ入力'!$AK$7:$AK$206,$B61))</f>
        <v/>
      </c>
      <c r="M61" s="149">
        <f>IF($B61="","",INDEX('データ入力'!$AN$7:$AN$206,$B61))</f>
        <v/>
      </c>
      <c r="N61" s="32">
        <f>IF($B61="","",INDEX('データ入力'!$AQ$7:$AQ$206,$B61))</f>
        <v/>
      </c>
    </row>
    <row r="62">
      <c r="A62" s="32">
        <f>IF($B62="","",ROW()-1)</f>
        <v/>
      </c>
      <c r="B62" s="32">
        <f>IFERROR(MATCH(ROW()-1,'データ入力'!$AW$7:$AW$206,0),"")</f>
        <v/>
      </c>
      <c r="C62" s="148">
        <f>IF($B62="","",INDEX('データ入力'!$B$7:$B$206,$B62))</f>
        <v/>
      </c>
      <c r="D62" s="32">
        <f>IF($B62="","",INDEX('データ入力'!$J$7:$J$206,$B62))</f>
        <v/>
      </c>
      <c r="E62" s="149">
        <f>IF($B62="","",INDEX('データ入力'!$Z$7:$Z$206,$B62))</f>
        <v/>
      </c>
      <c r="F62" s="149">
        <f>IF($B62="","",INDEX('データ入力'!$AG$7:$AG$206,$B62))</f>
        <v/>
      </c>
      <c r="G62" s="149">
        <f>IF($B62="","",INDEX('データ入力'!$AF$7:$AF$206,$B62))</f>
        <v/>
      </c>
      <c r="H62" s="149">
        <f>IF($B62="","",INDEX('データ入力'!$AH$7:$AH$206,$B62))</f>
        <v/>
      </c>
      <c r="I62" s="149">
        <f>IF($B62="","",INDEX('データ入力'!$AA$7:$AA$206,$B62))</f>
        <v/>
      </c>
      <c r="J62" s="149">
        <f>IF($B62="","",INDEX('データ入力'!$AJ$7:$AJ$206,$B62))</f>
        <v/>
      </c>
      <c r="K62" s="149">
        <f>IF($B62="","",INDEX('データ入力'!$AI$7:$AI$206,$B62))</f>
        <v/>
      </c>
      <c r="L62" s="149">
        <f>IF($B62="","",INDEX('データ入力'!$AK$7:$AK$206,$B62))</f>
        <v/>
      </c>
      <c r="M62" s="149">
        <f>IF($B62="","",INDEX('データ入力'!$AN$7:$AN$206,$B62))</f>
        <v/>
      </c>
      <c r="N62" s="32">
        <f>IF($B62="","",INDEX('データ入力'!$AQ$7:$AQ$206,$B62))</f>
        <v/>
      </c>
    </row>
    <row r="63">
      <c r="A63" s="32">
        <f>IF($B63="","",ROW()-1)</f>
        <v/>
      </c>
      <c r="B63" s="32">
        <f>IFERROR(MATCH(ROW()-1,'データ入力'!$AW$7:$AW$206,0),"")</f>
        <v/>
      </c>
      <c r="C63" s="148">
        <f>IF($B63="","",INDEX('データ入力'!$B$7:$B$206,$B63))</f>
        <v/>
      </c>
      <c r="D63" s="32">
        <f>IF($B63="","",INDEX('データ入力'!$J$7:$J$206,$B63))</f>
        <v/>
      </c>
      <c r="E63" s="149">
        <f>IF($B63="","",INDEX('データ入力'!$Z$7:$Z$206,$B63))</f>
        <v/>
      </c>
      <c r="F63" s="149">
        <f>IF($B63="","",INDEX('データ入力'!$AG$7:$AG$206,$B63))</f>
        <v/>
      </c>
      <c r="G63" s="149">
        <f>IF($B63="","",INDEX('データ入力'!$AF$7:$AF$206,$B63))</f>
        <v/>
      </c>
      <c r="H63" s="149">
        <f>IF($B63="","",INDEX('データ入力'!$AH$7:$AH$206,$B63))</f>
        <v/>
      </c>
      <c r="I63" s="149">
        <f>IF($B63="","",INDEX('データ入力'!$AA$7:$AA$206,$B63))</f>
        <v/>
      </c>
      <c r="J63" s="149">
        <f>IF($B63="","",INDEX('データ入力'!$AJ$7:$AJ$206,$B63))</f>
        <v/>
      </c>
      <c r="K63" s="149">
        <f>IF($B63="","",INDEX('データ入力'!$AI$7:$AI$206,$B63))</f>
        <v/>
      </c>
      <c r="L63" s="149">
        <f>IF($B63="","",INDEX('データ入力'!$AK$7:$AK$206,$B63))</f>
        <v/>
      </c>
      <c r="M63" s="149">
        <f>IF($B63="","",INDEX('データ入力'!$AN$7:$AN$206,$B63))</f>
        <v/>
      </c>
      <c r="N63" s="32">
        <f>IF($B63="","",INDEX('データ入力'!$AQ$7:$AQ$206,$B63))</f>
        <v/>
      </c>
    </row>
    <row r="64">
      <c r="A64" s="32">
        <f>IF($B64="","",ROW()-1)</f>
        <v/>
      </c>
      <c r="B64" s="32">
        <f>IFERROR(MATCH(ROW()-1,'データ入力'!$AW$7:$AW$206,0),"")</f>
        <v/>
      </c>
      <c r="C64" s="148">
        <f>IF($B64="","",INDEX('データ入力'!$B$7:$B$206,$B64))</f>
        <v/>
      </c>
      <c r="D64" s="32">
        <f>IF($B64="","",INDEX('データ入力'!$J$7:$J$206,$B64))</f>
        <v/>
      </c>
      <c r="E64" s="149">
        <f>IF($B64="","",INDEX('データ入力'!$Z$7:$Z$206,$B64))</f>
        <v/>
      </c>
      <c r="F64" s="149">
        <f>IF($B64="","",INDEX('データ入力'!$AG$7:$AG$206,$B64))</f>
        <v/>
      </c>
      <c r="G64" s="149">
        <f>IF($B64="","",INDEX('データ入力'!$AF$7:$AF$206,$B64))</f>
        <v/>
      </c>
      <c r="H64" s="149">
        <f>IF($B64="","",INDEX('データ入力'!$AH$7:$AH$206,$B64))</f>
        <v/>
      </c>
      <c r="I64" s="149">
        <f>IF($B64="","",INDEX('データ入力'!$AA$7:$AA$206,$B64))</f>
        <v/>
      </c>
      <c r="J64" s="149">
        <f>IF($B64="","",INDEX('データ入力'!$AJ$7:$AJ$206,$B64))</f>
        <v/>
      </c>
      <c r="K64" s="149">
        <f>IF($B64="","",INDEX('データ入力'!$AI$7:$AI$206,$B64))</f>
        <v/>
      </c>
      <c r="L64" s="149">
        <f>IF($B64="","",INDEX('データ入力'!$AK$7:$AK$206,$B64))</f>
        <v/>
      </c>
      <c r="M64" s="149">
        <f>IF($B64="","",INDEX('データ入力'!$AN$7:$AN$206,$B64))</f>
        <v/>
      </c>
      <c r="N64" s="32">
        <f>IF($B64="","",INDEX('データ入力'!$AQ$7:$AQ$206,$B64))</f>
        <v/>
      </c>
    </row>
    <row r="65">
      <c r="A65" s="32">
        <f>IF($B65="","",ROW()-1)</f>
        <v/>
      </c>
      <c r="B65" s="32">
        <f>IFERROR(MATCH(ROW()-1,'データ入力'!$AW$7:$AW$206,0),"")</f>
        <v/>
      </c>
      <c r="C65" s="148">
        <f>IF($B65="","",INDEX('データ入力'!$B$7:$B$206,$B65))</f>
        <v/>
      </c>
      <c r="D65" s="32">
        <f>IF($B65="","",INDEX('データ入力'!$J$7:$J$206,$B65))</f>
        <v/>
      </c>
      <c r="E65" s="149">
        <f>IF($B65="","",INDEX('データ入力'!$Z$7:$Z$206,$B65))</f>
        <v/>
      </c>
      <c r="F65" s="149">
        <f>IF($B65="","",INDEX('データ入力'!$AG$7:$AG$206,$B65))</f>
        <v/>
      </c>
      <c r="G65" s="149">
        <f>IF($B65="","",INDEX('データ入力'!$AF$7:$AF$206,$B65))</f>
        <v/>
      </c>
      <c r="H65" s="149">
        <f>IF($B65="","",INDEX('データ入力'!$AH$7:$AH$206,$B65))</f>
        <v/>
      </c>
      <c r="I65" s="149">
        <f>IF($B65="","",INDEX('データ入力'!$AA$7:$AA$206,$B65))</f>
        <v/>
      </c>
      <c r="J65" s="149">
        <f>IF($B65="","",INDEX('データ入力'!$AJ$7:$AJ$206,$B65))</f>
        <v/>
      </c>
      <c r="K65" s="149">
        <f>IF($B65="","",INDEX('データ入力'!$AI$7:$AI$206,$B65))</f>
        <v/>
      </c>
      <c r="L65" s="149">
        <f>IF($B65="","",INDEX('データ入力'!$AK$7:$AK$206,$B65))</f>
        <v/>
      </c>
      <c r="M65" s="149">
        <f>IF($B65="","",INDEX('データ入力'!$AN$7:$AN$206,$B65))</f>
        <v/>
      </c>
      <c r="N65" s="32">
        <f>IF($B65="","",INDEX('データ入力'!$AQ$7:$AQ$206,$B65))</f>
        <v/>
      </c>
    </row>
    <row r="66">
      <c r="A66" s="32">
        <f>IF($B66="","",ROW()-1)</f>
        <v/>
      </c>
      <c r="B66" s="32">
        <f>IFERROR(MATCH(ROW()-1,'データ入力'!$AW$7:$AW$206,0),"")</f>
        <v/>
      </c>
      <c r="C66" s="148">
        <f>IF($B66="","",INDEX('データ入力'!$B$7:$B$206,$B66))</f>
        <v/>
      </c>
      <c r="D66" s="32">
        <f>IF($B66="","",INDEX('データ入力'!$J$7:$J$206,$B66))</f>
        <v/>
      </c>
      <c r="E66" s="149">
        <f>IF($B66="","",INDEX('データ入力'!$Z$7:$Z$206,$B66))</f>
        <v/>
      </c>
      <c r="F66" s="149">
        <f>IF($B66="","",INDEX('データ入力'!$AG$7:$AG$206,$B66))</f>
        <v/>
      </c>
      <c r="G66" s="149">
        <f>IF($B66="","",INDEX('データ入力'!$AF$7:$AF$206,$B66))</f>
        <v/>
      </c>
      <c r="H66" s="149">
        <f>IF($B66="","",INDEX('データ入力'!$AH$7:$AH$206,$B66))</f>
        <v/>
      </c>
      <c r="I66" s="149">
        <f>IF($B66="","",INDEX('データ入力'!$AA$7:$AA$206,$B66))</f>
        <v/>
      </c>
      <c r="J66" s="149">
        <f>IF($B66="","",INDEX('データ入力'!$AJ$7:$AJ$206,$B66))</f>
        <v/>
      </c>
      <c r="K66" s="149">
        <f>IF($B66="","",INDEX('データ入力'!$AI$7:$AI$206,$B66))</f>
        <v/>
      </c>
      <c r="L66" s="149">
        <f>IF($B66="","",INDEX('データ入力'!$AK$7:$AK$206,$B66))</f>
        <v/>
      </c>
      <c r="M66" s="149">
        <f>IF($B66="","",INDEX('データ入力'!$AN$7:$AN$206,$B66))</f>
        <v/>
      </c>
      <c r="N66" s="32">
        <f>IF($B66="","",INDEX('データ入力'!$AQ$7:$AQ$206,$B66))</f>
        <v/>
      </c>
    </row>
    <row r="67">
      <c r="A67" s="32">
        <f>IF($B67="","",ROW()-1)</f>
        <v/>
      </c>
      <c r="B67" s="32">
        <f>IFERROR(MATCH(ROW()-1,'データ入力'!$AW$7:$AW$206,0),"")</f>
        <v/>
      </c>
      <c r="C67" s="148">
        <f>IF($B67="","",INDEX('データ入力'!$B$7:$B$206,$B67))</f>
        <v/>
      </c>
      <c r="D67" s="32">
        <f>IF($B67="","",INDEX('データ入力'!$J$7:$J$206,$B67))</f>
        <v/>
      </c>
      <c r="E67" s="149">
        <f>IF($B67="","",INDEX('データ入力'!$Z$7:$Z$206,$B67))</f>
        <v/>
      </c>
      <c r="F67" s="149">
        <f>IF($B67="","",INDEX('データ入力'!$AG$7:$AG$206,$B67))</f>
        <v/>
      </c>
      <c r="G67" s="149">
        <f>IF($B67="","",INDEX('データ入力'!$AF$7:$AF$206,$B67))</f>
        <v/>
      </c>
      <c r="H67" s="149">
        <f>IF($B67="","",INDEX('データ入力'!$AH$7:$AH$206,$B67))</f>
        <v/>
      </c>
      <c r="I67" s="149">
        <f>IF($B67="","",INDEX('データ入力'!$AA$7:$AA$206,$B67))</f>
        <v/>
      </c>
      <c r="J67" s="149">
        <f>IF($B67="","",INDEX('データ入力'!$AJ$7:$AJ$206,$B67))</f>
        <v/>
      </c>
      <c r="K67" s="149">
        <f>IF($B67="","",INDEX('データ入力'!$AI$7:$AI$206,$B67))</f>
        <v/>
      </c>
      <c r="L67" s="149">
        <f>IF($B67="","",INDEX('データ入力'!$AK$7:$AK$206,$B67))</f>
        <v/>
      </c>
      <c r="M67" s="149">
        <f>IF($B67="","",INDEX('データ入力'!$AN$7:$AN$206,$B67))</f>
        <v/>
      </c>
      <c r="N67" s="32">
        <f>IF($B67="","",INDEX('データ入力'!$AQ$7:$AQ$206,$B67))</f>
        <v/>
      </c>
    </row>
    <row r="68">
      <c r="A68" s="32">
        <f>IF($B68="","",ROW()-1)</f>
        <v/>
      </c>
      <c r="B68" s="32">
        <f>IFERROR(MATCH(ROW()-1,'データ入力'!$AW$7:$AW$206,0),"")</f>
        <v/>
      </c>
      <c r="C68" s="148">
        <f>IF($B68="","",INDEX('データ入力'!$B$7:$B$206,$B68))</f>
        <v/>
      </c>
      <c r="D68" s="32">
        <f>IF($B68="","",INDEX('データ入力'!$J$7:$J$206,$B68))</f>
        <v/>
      </c>
      <c r="E68" s="149">
        <f>IF($B68="","",INDEX('データ入力'!$Z$7:$Z$206,$B68))</f>
        <v/>
      </c>
      <c r="F68" s="149">
        <f>IF($B68="","",INDEX('データ入力'!$AG$7:$AG$206,$B68))</f>
        <v/>
      </c>
      <c r="G68" s="149">
        <f>IF($B68="","",INDEX('データ入力'!$AF$7:$AF$206,$B68))</f>
        <v/>
      </c>
      <c r="H68" s="149">
        <f>IF($B68="","",INDEX('データ入力'!$AH$7:$AH$206,$B68))</f>
        <v/>
      </c>
      <c r="I68" s="149">
        <f>IF($B68="","",INDEX('データ入力'!$AA$7:$AA$206,$B68))</f>
        <v/>
      </c>
      <c r="J68" s="149">
        <f>IF($B68="","",INDEX('データ入力'!$AJ$7:$AJ$206,$B68))</f>
        <v/>
      </c>
      <c r="K68" s="149">
        <f>IF($B68="","",INDEX('データ入力'!$AI$7:$AI$206,$B68))</f>
        <v/>
      </c>
      <c r="L68" s="149">
        <f>IF($B68="","",INDEX('データ入力'!$AK$7:$AK$206,$B68))</f>
        <v/>
      </c>
      <c r="M68" s="149">
        <f>IF($B68="","",INDEX('データ入力'!$AN$7:$AN$206,$B68))</f>
        <v/>
      </c>
      <c r="N68" s="32">
        <f>IF($B68="","",INDEX('データ入力'!$AQ$7:$AQ$206,$B68))</f>
        <v/>
      </c>
    </row>
    <row r="69">
      <c r="A69" s="32">
        <f>IF($B69="","",ROW()-1)</f>
        <v/>
      </c>
      <c r="B69" s="32">
        <f>IFERROR(MATCH(ROW()-1,'データ入力'!$AW$7:$AW$206,0),"")</f>
        <v/>
      </c>
      <c r="C69" s="148">
        <f>IF($B69="","",INDEX('データ入力'!$B$7:$B$206,$B69))</f>
        <v/>
      </c>
      <c r="D69" s="32">
        <f>IF($B69="","",INDEX('データ入力'!$J$7:$J$206,$B69))</f>
        <v/>
      </c>
      <c r="E69" s="149">
        <f>IF($B69="","",INDEX('データ入力'!$Z$7:$Z$206,$B69))</f>
        <v/>
      </c>
      <c r="F69" s="149">
        <f>IF($B69="","",INDEX('データ入力'!$AG$7:$AG$206,$B69))</f>
        <v/>
      </c>
      <c r="G69" s="149">
        <f>IF($B69="","",INDEX('データ入力'!$AF$7:$AF$206,$B69))</f>
        <v/>
      </c>
      <c r="H69" s="149">
        <f>IF($B69="","",INDEX('データ入力'!$AH$7:$AH$206,$B69))</f>
        <v/>
      </c>
      <c r="I69" s="149">
        <f>IF($B69="","",INDEX('データ入力'!$AA$7:$AA$206,$B69))</f>
        <v/>
      </c>
      <c r="J69" s="149">
        <f>IF($B69="","",INDEX('データ入力'!$AJ$7:$AJ$206,$B69))</f>
        <v/>
      </c>
      <c r="K69" s="149">
        <f>IF($B69="","",INDEX('データ入力'!$AI$7:$AI$206,$B69))</f>
        <v/>
      </c>
      <c r="L69" s="149">
        <f>IF($B69="","",INDEX('データ入力'!$AK$7:$AK$206,$B69))</f>
        <v/>
      </c>
      <c r="M69" s="149">
        <f>IF($B69="","",INDEX('データ入力'!$AN$7:$AN$206,$B69))</f>
        <v/>
      </c>
      <c r="N69" s="32">
        <f>IF($B69="","",INDEX('データ入力'!$AQ$7:$AQ$206,$B69))</f>
        <v/>
      </c>
    </row>
    <row r="70">
      <c r="A70" s="32">
        <f>IF($B70="","",ROW()-1)</f>
        <v/>
      </c>
      <c r="B70" s="32">
        <f>IFERROR(MATCH(ROW()-1,'データ入力'!$AW$7:$AW$206,0),"")</f>
        <v/>
      </c>
      <c r="C70" s="148">
        <f>IF($B70="","",INDEX('データ入力'!$B$7:$B$206,$B70))</f>
        <v/>
      </c>
      <c r="D70" s="32">
        <f>IF($B70="","",INDEX('データ入力'!$J$7:$J$206,$B70))</f>
        <v/>
      </c>
      <c r="E70" s="149">
        <f>IF($B70="","",INDEX('データ入力'!$Z$7:$Z$206,$B70))</f>
        <v/>
      </c>
      <c r="F70" s="149">
        <f>IF($B70="","",INDEX('データ入力'!$AG$7:$AG$206,$B70))</f>
        <v/>
      </c>
      <c r="G70" s="149">
        <f>IF($B70="","",INDEX('データ入力'!$AF$7:$AF$206,$B70))</f>
        <v/>
      </c>
      <c r="H70" s="149">
        <f>IF($B70="","",INDEX('データ入力'!$AH$7:$AH$206,$B70))</f>
        <v/>
      </c>
      <c r="I70" s="149">
        <f>IF($B70="","",INDEX('データ入力'!$AA$7:$AA$206,$B70))</f>
        <v/>
      </c>
      <c r="J70" s="149">
        <f>IF($B70="","",INDEX('データ入力'!$AJ$7:$AJ$206,$B70))</f>
        <v/>
      </c>
      <c r="K70" s="149">
        <f>IF($B70="","",INDEX('データ入力'!$AI$7:$AI$206,$B70))</f>
        <v/>
      </c>
      <c r="L70" s="149">
        <f>IF($B70="","",INDEX('データ入力'!$AK$7:$AK$206,$B70))</f>
        <v/>
      </c>
      <c r="M70" s="149">
        <f>IF($B70="","",INDEX('データ入力'!$AN$7:$AN$206,$B70))</f>
        <v/>
      </c>
      <c r="N70" s="32">
        <f>IF($B70="","",INDEX('データ入力'!$AQ$7:$AQ$206,$B70))</f>
        <v/>
      </c>
    </row>
    <row r="71">
      <c r="A71" s="32">
        <f>IF($B71="","",ROW()-1)</f>
        <v/>
      </c>
      <c r="B71" s="32">
        <f>IFERROR(MATCH(ROW()-1,'データ入力'!$AW$7:$AW$206,0),"")</f>
        <v/>
      </c>
      <c r="C71" s="148">
        <f>IF($B71="","",INDEX('データ入力'!$B$7:$B$206,$B71))</f>
        <v/>
      </c>
      <c r="D71" s="32">
        <f>IF($B71="","",INDEX('データ入力'!$J$7:$J$206,$B71))</f>
        <v/>
      </c>
      <c r="E71" s="149">
        <f>IF($B71="","",INDEX('データ入力'!$Z$7:$Z$206,$B71))</f>
        <v/>
      </c>
      <c r="F71" s="149">
        <f>IF($B71="","",INDEX('データ入力'!$AG$7:$AG$206,$B71))</f>
        <v/>
      </c>
      <c r="G71" s="149">
        <f>IF($B71="","",INDEX('データ入力'!$AF$7:$AF$206,$B71))</f>
        <v/>
      </c>
      <c r="H71" s="149">
        <f>IF($B71="","",INDEX('データ入力'!$AH$7:$AH$206,$B71))</f>
        <v/>
      </c>
      <c r="I71" s="149">
        <f>IF($B71="","",INDEX('データ入力'!$AA$7:$AA$206,$B71))</f>
        <v/>
      </c>
      <c r="J71" s="149">
        <f>IF($B71="","",INDEX('データ入力'!$AJ$7:$AJ$206,$B71))</f>
        <v/>
      </c>
      <c r="K71" s="149">
        <f>IF($B71="","",INDEX('データ入力'!$AI$7:$AI$206,$B71))</f>
        <v/>
      </c>
      <c r="L71" s="149">
        <f>IF($B71="","",INDEX('データ入力'!$AK$7:$AK$206,$B71))</f>
        <v/>
      </c>
      <c r="M71" s="149">
        <f>IF($B71="","",INDEX('データ入力'!$AN$7:$AN$206,$B71))</f>
        <v/>
      </c>
      <c r="N71" s="32">
        <f>IF($B71="","",INDEX('データ入力'!$AQ$7:$AQ$206,$B71))</f>
        <v/>
      </c>
    </row>
    <row r="72">
      <c r="A72" s="32">
        <f>IF($B72="","",ROW()-1)</f>
        <v/>
      </c>
      <c r="B72" s="32">
        <f>IFERROR(MATCH(ROW()-1,'データ入力'!$AW$7:$AW$206,0),"")</f>
        <v/>
      </c>
      <c r="C72" s="148">
        <f>IF($B72="","",INDEX('データ入力'!$B$7:$B$206,$B72))</f>
        <v/>
      </c>
      <c r="D72" s="32">
        <f>IF($B72="","",INDEX('データ入力'!$J$7:$J$206,$B72))</f>
        <v/>
      </c>
      <c r="E72" s="149">
        <f>IF($B72="","",INDEX('データ入力'!$Z$7:$Z$206,$B72))</f>
        <v/>
      </c>
      <c r="F72" s="149">
        <f>IF($B72="","",INDEX('データ入力'!$AG$7:$AG$206,$B72))</f>
        <v/>
      </c>
      <c r="G72" s="149">
        <f>IF($B72="","",INDEX('データ入力'!$AF$7:$AF$206,$B72))</f>
        <v/>
      </c>
      <c r="H72" s="149">
        <f>IF($B72="","",INDEX('データ入力'!$AH$7:$AH$206,$B72))</f>
        <v/>
      </c>
      <c r="I72" s="149">
        <f>IF($B72="","",INDEX('データ入力'!$AA$7:$AA$206,$B72))</f>
        <v/>
      </c>
      <c r="J72" s="149">
        <f>IF($B72="","",INDEX('データ入力'!$AJ$7:$AJ$206,$B72))</f>
        <v/>
      </c>
      <c r="K72" s="149">
        <f>IF($B72="","",INDEX('データ入力'!$AI$7:$AI$206,$B72))</f>
        <v/>
      </c>
      <c r="L72" s="149">
        <f>IF($B72="","",INDEX('データ入力'!$AK$7:$AK$206,$B72))</f>
        <v/>
      </c>
      <c r="M72" s="149">
        <f>IF($B72="","",INDEX('データ入力'!$AN$7:$AN$206,$B72))</f>
        <v/>
      </c>
      <c r="N72" s="32">
        <f>IF($B72="","",INDEX('データ入力'!$AQ$7:$AQ$206,$B72))</f>
        <v/>
      </c>
    </row>
    <row r="73">
      <c r="A73" s="32">
        <f>IF($B73="","",ROW()-1)</f>
        <v/>
      </c>
      <c r="B73" s="32">
        <f>IFERROR(MATCH(ROW()-1,'データ入力'!$AW$7:$AW$206,0),"")</f>
        <v/>
      </c>
      <c r="C73" s="148">
        <f>IF($B73="","",INDEX('データ入力'!$B$7:$B$206,$B73))</f>
        <v/>
      </c>
      <c r="D73" s="32">
        <f>IF($B73="","",INDEX('データ入力'!$J$7:$J$206,$B73))</f>
        <v/>
      </c>
      <c r="E73" s="149">
        <f>IF($B73="","",INDEX('データ入力'!$Z$7:$Z$206,$B73))</f>
        <v/>
      </c>
      <c r="F73" s="149">
        <f>IF($B73="","",INDEX('データ入力'!$AG$7:$AG$206,$B73))</f>
        <v/>
      </c>
      <c r="G73" s="149">
        <f>IF($B73="","",INDEX('データ入力'!$AF$7:$AF$206,$B73))</f>
        <v/>
      </c>
      <c r="H73" s="149">
        <f>IF($B73="","",INDEX('データ入力'!$AH$7:$AH$206,$B73))</f>
        <v/>
      </c>
      <c r="I73" s="149">
        <f>IF($B73="","",INDEX('データ入力'!$AA$7:$AA$206,$B73))</f>
        <v/>
      </c>
      <c r="J73" s="149">
        <f>IF($B73="","",INDEX('データ入力'!$AJ$7:$AJ$206,$B73))</f>
        <v/>
      </c>
      <c r="K73" s="149">
        <f>IF($B73="","",INDEX('データ入力'!$AI$7:$AI$206,$B73))</f>
        <v/>
      </c>
      <c r="L73" s="149">
        <f>IF($B73="","",INDEX('データ入力'!$AK$7:$AK$206,$B73))</f>
        <v/>
      </c>
      <c r="M73" s="149">
        <f>IF($B73="","",INDEX('データ入力'!$AN$7:$AN$206,$B73))</f>
        <v/>
      </c>
      <c r="N73" s="32">
        <f>IF($B73="","",INDEX('データ入力'!$AQ$7:$AQ$206,$B73))</f>
        <v/>
      </c>
    </row>
    <row r="74">
      <c r="A74" s="32">
        <f>IF($B74="","",ROW()-1)</f>
        <v/>
      </c>
      <c r="B74" s="32">
        <f>IFERROR(MATCH(ROW()-1,'データ入力'!$AW$7:$AW$206,0),"")</f>
        <v/>
      </c>
      <c r="C74" s="148">
        <f>IF($B74="","",INDEX('データ入力'!$B$7:$B$206,$B74))</f>
        <v/>
      </c>
      <c r="D74" s="32">
        <f>IF($B74="","",INDEX('データ入力'!$J$7:$J$206,$B74))</f>
        <v/>
      </c>
      <c r="E74" s="149">
        <f>IF($B74="","",INDEX('データ入力'!$Z$7:$Z$206,$B74))</f>
        <v/>
      </c>
      <c r="F74" s="149">
        <f>IF($B74="","",INDEX('データ入力'!$AG$7:$AG$206,$B74))</f>
        <v/>
      </c>
      <c r="G74" s="149">
        <f>IF($B74="","",INDEX('データ入力'!$AF$7:$AF$206,$B74))</f>
        <v/>
      </c>
      <c r="H74" s="149">
        <f>IF($B74="","",INDEX('データ入力'!$AH$7:$AH$206,$B74))</f>
        <v/>
      </c>
      <c r="I74" s="149">
        <f>IF($B74="","",INDEX('データ入力'!$AA$7:$AA$206,$B74))</f>
        <v/>
      </c>
      <c r="J74" s="149">
        <f>IF($B74="","",INDEX('データ入力'!$AJ$7:$AJ$206,$B74))</f>
        <v/>
      </c>
      <c r="K74" s="149">
        <f>IF($B74="","",INDEX('データ入力'!$AI$7:$AI$206,$B74))</f>
        <v/>
      </c>
      <c r="L74" s="149">
        <f>IF($B74="","",INDEX('データ入力'!$AK$7:$AK$206,$B74))</f>
        <v/>
      </c>
      <c r="M74" s="149">
        <f>IF($B74="","",INDEX('データ入力'!$AN$7:$AN$206,$B74))</f>
        <v/>
      </c>
      <c r="N74" s="32">
        <f>IF($B74="","",INDEX('データ入力'!$AQ$7:$AQ$206,$B74))</f>
        <v/>
      </c>
    </row>
    <row r="75">
      <c r="A75" s="32">
        <f>IF($B75="","",ROW()-1)</f>
        <v/>
      </c>
      <c r="B75" s="32">
        <f>IFERROR(MATCH(ROW()-1,'データ入力'!$AW$7:$AW$206,0),"")</f>
        <v/>
      </c>
      <c r="C75" s="148">
        <f>IF($B75="","",INDEX('データ入力'!$B$7:$B$206,$B75))</f>
        <v/>
      </c>
      <c r="D75" s="32">
        <f>IF($B75="","",INDEX('データ入力'!$J$7:$J$206,$B75))</f>
        <v/>
      </c>
      <c r="E75" s="149">
        <f>IF($B75="","",INDEX('データ入力'!$Z$7:$Z$206,$B75))</f>
        <v/>
      </c>
      <c r="F75" s="149">
        <f>IF($B75="","",INDEX('データ入力'!$AG$7:$AG$206,$B75))</f>
        <v/>
      </c>
      <c r="G75" s="149">
        <f>IF($B75="","",INDEX('データ入力'!$AF$7:$AF$206,$B75))</f>
        <v/>
      </c>
      <c r="H75" s="149">
        <f>IF($B75="","",INDEX('データ入力'!$AH$7:$AH$206,$B75))</f>
        <v/>
      </c>
      <c r="I75" s="149">
        <f>IF($B75="","",INDEX('データ入力'!$AA$7:$AA$206,$B75))</f>
        <v/>
      </c>
      <c r="J75" s="149">
        <f>IF($B75="","",INDEX('データ入力'!$AJ$7:$AJ$206,$B75))</f>
        <v/>
      </c>
      <c r="K75" s="149">
        <f>IF($B75="","",INDEX('データ入力'!$AI$7:$AI$206,$B75))</f>
        <v/>
      </c>
      <c r="L75" s="149">
        <f>IF($B75="","",INDEX('データ入力'!$AK$7:$AK$206,$B75))</f>
        <v/>
      </c>
      <c r="M75" s="149">
        <f>IF($B75="","",INDEX('データ入力'!$AN$7:$AN$206,$B75))</f>
        <v/>
      </c>
      <c r="N75" s="32">
        <f>IF($B75="","",INDEX('データ入力'!$AQ$7:$AQ$206,$B75))</f>
        <v/>
      </c>
    </row>
    <row r="76">
      <c r="A76" s="32">
        <f>IF($B76="","",ROW()-1)</f>
        <v/>
      </c>
      <c r="B76" s="32">
        <f>IFERROR(MATCH(ROW()-1,'データ入力'!$AW$7:$AW$206,0),"")</f>
        <v/>
      </c>
      <c r="C76" s="148">
        <f>IF($B76="","",INDEX('データ入力'!$B$7:$B$206,$B76))</f>
        <v/>
      </c>
      <c r="D76" s="32">
        <f>IF($B76="","",INDEX('データ入力'!$J$7:$J$206,$B76))</f>
        <v/>
      </c>
      <c r="E76" s="149">
        <f>IF($B76="","",INDEX('データ入力'!$Z$7:$Z$206,$B76))</f>
        <v/>
      </c>
      <c r="F76" s="149">
        <f>IF($B76="","",INDEX('データ入力'!$AG$7:$AG$206,$B76))</f>
        <v/>
      </c>
      <c r="G76" s="149">
        <f>IF($B76="","",INDEX('データ入力'!$AF$7:$AF$206,$B76))</f>
        <v/>
      </c>
      <c r="H76" s="149">
        <f>IF($B76="","",INDEX('データ入力'!$AH$7:$AH$206,$B76))</f>
        <v/>
      </c>
      <c r="I76" s="149">
        <f>IF($B76="","",INDEX('データ入力'!$AA$7:$AA$206,$B76))</f>
        <v/>
      </c>
      <c r="J76" s="149">
        <f>IF($B76="","",INDEX('データ入力'!$AJ$7:$AJ$206,$B76))</f>
        <v/>
      </c>
      <c r="K76" s="149">
        <f>IF($B76="","",INDEX('データ入力'!$AI$7:$AI$206,$B76))</f>
        <v/>
      </c>
      <c r="L76" s="149">
        <f>IF($B76="","",INDEX('データ入力'!$AK$7:$AK$206,$B76))</f>
        <v/>
      </c>
      <c r="M76" s="149">
        <f>IF($B76="","",INDEX('データ入力'!$AN$7:$AN$206,$B76))</f>
        <v/>
      </c>
      <c r="N76" s="32">
        <f>IF($B76="","",INDEX('データ入力'!$AQ$7:$AQ$206,$B76))</f>
        <v/>
      </c>
    </row>
    <row r="77">
      <c r="A77" s="32">
        <f>IF($B77="","",ROW()-1)</f>
        <v/>
      </c>
      <c r="B77" s="32">
        <f>IFERROR(MATCH(ROW()-1,'データ入力'!$AW$7:$AW$206,0),"")</f>
        <v/>
      </c>
      <c r="C77" s="148">
        <f>IF($B77="","",INDEX('データ入力'!$B$7:$B$206,$B77))</f>
        <v/>
      </c>
      <c r="D77" s="32">
        <f>IF($B77="","",INDEX('データ入力'!$J$7:$J$206,$B77))</f>
        <v/>
      </c>
      <c r="E77" s="149">
        <f>IF($B77="","",INDEX('データ入力'!$Z$7:$Z$206,$B77))</f>
        <v/>
      </c>
      <c r="F77" s="149">
        <f>IF($B77="","",INDEX('データ入力'!$AG$7:$AG$206,$B77))</f>
        <v/>
      </c>
      <c r="G77" s="149">
        <f>IF($B77="","",INDEX('データ入力'!$AF$7:$AF$206,$B77))</f>
        <v/>
      </c>
      <c r="H77" s="149">
        <f>IF($B77="","",INDEX('データ入力'!$AH$7:$AH$206,$B77))</f>
        <v/>
      </c>
      <c r="I77" s="149">
        <f>IF($B77="","",INDEX('データ入力'!$AA$7:$AA$206,$B77))</f>
        <v/>
      </c>
      <c r="J77" s="149">
        <f>IF($B77="","",INDEX('データ入力'!$AJ$7:$AJ$206,$B77))</f>
        <v/>
      </c>
      <c r="K77" s="149">
        <f>IF($B77="","",INDEX('データ入力'!$AI$7:$AI$206,$B77))</f>
        <v/>
      </c>
      <c r="L77" s="149">
        <f>IF($B77="","",INDEX('データ入力'!$AK$7:$AK$206,$B77))</f>
        <v/>
      </c>
      <c r="M77" s="149">
        <f>IF($B77="","",INDEX('データ入力'!$AN$7:$AN$206,$B77))</f>
        <v/>
      </c>
      <c r="N77" s="32">
        <f>IF($B77="","",INDEX('データ入力'!$AQ$7:$AQ$206,$B77))</f>
        <v/>
      </c>
    </row>
    <row r="78">
      <c r="A78" s="32">
        <f>IF($B78="","",ROW()-1)</f>
        <v/>
      </c>
      <c r="B78" s="32">
        <f>IFERROR(MATCH(ROW()-1,'データ入力'!$AW$7:$AW$206,0),"")</f>
        <v/>
      </c>
      <c r="C78" s="148">
        <f>IF($B78="","",INDEX('データ入力'!$B$7:$B$206,$B78))</f>
        <v/>
      </c>
      <c r="D78" s="32">
        <f>IF($B78="","",INDEX('データ入力'!$J$7:$J$206,$B78))</f>
        <v/>
      </c>
      <c r="E78" s="149">
        <f>IF($B78="","",INDEX('データ入力'!$Z$7:$Z$206,$B78))</f>
        <v/>
      </c>
      <c r="F78" s="149">
        <f>IF($B78="","",INDEX('データ入力'!$AG$7:$AG$206,$B78))</f>
        <v/>
      </c>
      <c r="G78" s="149">
        <f>IF($B78="","",INDEX('データ入力'!$AF$7:$AF$206,$B78))</f>
        <v/>
      </c>
      <c r="H78" s="149">
        <f>IF($B78="","",INDEX('データ入力'!$AH$7:$AH$206,$B78))</f>
        <v/>
      </c>
      <c r="I78" s="149">
        <f>IF($B78="","",INDEX('データ入力'!$AA$7:$AA$206,$B78))</f>
        <v/>
      </c>
      <c r="J78" s="149">
        <f>IF($B78="","",INDEX('データ入力'!$AJ$7:$AJ$206,$B78))</f>
        <v/>
      </c>
      <c r="K78" s="149">
        <f>IF($B78="","",INDEX('データ入力'!$AI$7:$AI$206,$B78))</f>
        <v/>
      </c>
      <c r="L78" s="149">
        <f>IF($B78="","",INDEX('データ入力'!$AK$7:$AK$206,$B78))</f>
        <v/>
      </c>
      <c r="M78" s="149">
        <f>IF($B78="","",INDEX('データ入力'!$AN$7:$AN$206,$B78))</f>
        <v/>
      </c>
      <c r="N78" s="32">
        <f>IF($B78="","",INDEX('データ入力'!$AQ$7:$AQ$206,$B78))</f>
        <v/>
      </c>
    </row>
    <row r="79">
      <c r="A79" s="32">
        <f>IF($B79="","",ROW()-1)</f>
        <v/>
      </c>
      <c r="B79" s="32">
        <f>IFERROR(MATCH(ROW()-1,'データ入力'!$AW$7:$AW$206,0),"")</f>
        <v/>
      </c>
      <c r="C79" s="148">
        <f>IF($B79="","",INDEX('データ入力'!$B$7:$B$206,$B79))</f>
        <v/>
      </c>
      <c r="D79" s="32">
        <f>IF($B79="","",INDEX('データ入力'!$J$7:$J$206,$B79))</f>
        <v/>
      </c>
      <c r="E79" s="149">
        <f>IF($B79="","",INDEX('データ入力'!$Z$7:$Z$206,$B79))</f>
        <v/>
      </c>
      <c r="F79" s="149">
        <f>IF($B79="","",INDEX('データ入力'!$AG$7:$AG$206,$B79))</f>
        <v/>
      </c>
      <c r="G79" s="149">
        <f>IF($B79="","",INDEX('データ入力'!$AF$7:$AF$206,$B79))</f>
        <v/>
      </c>
      <c r="H79" s="149">
        <f>IF($B79="","",INDEX('データ入力'!$AH$7:$AH$206,$B79))</f>
        <v/>
      </c>
      <c r="I79" s="149">
        <f>IF($B79="","",INDEX('データ入力'!$AA$7:$AA$206,$B79))</f>
        <v/>
      </c>
      <c r="J79" s="149">
        <f>IF($B79="","",INDEX('データ入力'!$AJ$7:$AJ$206,$B79))</f>
        <v/>
      </c>
      <c r="K79" s="149">
        <f>IF($B79="","",INDEX('データ入力'!$AI$7:$AI$206,$B79))</f>
        <v/>
      </c>
      <c r="L79" s="149">
        <f>IF($B79="","",INDEX('データ入力'!$AK$7:$AK$206,$B79))</f>
        <v/>
      </c>
      <c r="M79" s="149">
        <f>IF($B79="","",INDEX('データ入力'!$AN$7:$AN$206,$B79))</f>
        <v/>
      </c>
      <c r="N79" s="32">
        <f>IF($B79="","",INDEX('データ入力'!$AQ$7:$AQ$206,$B79))</f>
        <v/>
      </c>
    </row>
    <row r="80">
      <c r="A80" s="32">
        <f>IF($B80="","",ROW()-1)</f>
        <v/>
      </c>
      <c r="B80" s="32">
        <f>IFERROR(MATCH(ROW()-1,'データ入力'!$AW$7:$AW$206,0),"")</f>
        <v/>
      </c>
      <c r="C80" s="148">
        <f>IF($B80="","",INDEX('データ入力'!$B$7:$B$206,$B80))</f>
        <v/>
      </c>
      <c r="D80" s="32">
        <f>IF($B80="","",INDEX('データ入力'!$J$7:$J$206,$B80))</f>
        <v/>
      </c>
      <c r="E80" s="149">
        <f>IF($B80="","",INDEX('データ入力'!$Z$7:$Z$206,$B80))</f>
        <v/>
      </c>
      <c r="F80" s="149">
        <f>IF($B80="","",INDEX('データ入力'!$AG$7:$AG$206,$B80))</f>
        <v/>
      </c>
      <c r="G80" s="149">
        <f>IF($B80="","",INDEX('データ入力'!$AF$7:$AF$206,$B80))</f>
        <v/>
      </c>
      <c r="H80" s="149">
        <f>IF($B80="","",INDEX('データ入力'!$AH$7:$AH$206,$B80))</f>
        <v/>
      </c>
      <c r="I80" s="149">
        <f>IF($B80="","",INDEX('データ入力'!$AA$7:$AA$206,$B80))</f>
        <v/>
      </c>
      <c r="J80" s="149">
        <f>IF($B80="","",INDEX('データ入力'!$AJ$7:$AJ$206,$B80))</f>
        <v/>
      </c>
      <c r="K80" s="149">
        <f>IF($B80="","",INDEX('データ入力'!$AI$7:$AI$206,$B80))</f>
        <v/>
      </c>
      <c r="L80" s="149">
        <f>IF($B80="","",INDEX('データ入力'!$AK$7:$AK$206,$B80))</f>
        <v/>
      </c>
      <c r="M80" s="149">
        <f>IF($B80="","",INDEX('データ入力'!$AN$7:$AN$206,$B80))</f>
        <v/>
      </c>
      <c r="N80" s="32">
        <f>IF($B80="","",INDEX('データ入力'!$AQ$7:$AQ$206,$B80))</f>
        <v/>
      </c>
    </row>
    <row r="81">
      <c r="A81" s="32">
        <f>IF($B81="","",ROW()-1)</f>
        <v/>
      </c>
      <c r="B81" s="32">
        <f>IFERROR(MATCH(ROW()-1,'データ入力'!$AW$7:$AW$206,0),"")</f>
        <v/>
      </c>
      <c r="C81" s="148">
        <f>IF($B81="","",INDEX('データ入力'!$B$7:$B$206,$B81))</f>
        <v/>
      </c>
      <c r="D81" s="32">
        <f>IF($B81="","",INDEX('データ入力'!$J$7:$J$206,$B81))</f>
        <v/>
      </c>
      <c r="E81" s="149">
        <f>IF($B81="","",INDEX('データ入力'!$Z$7:$Z$206,$B81))</f>
        <v/>
      </c>
      <c r="F81" s="149">
        <f>IF($B81="","",INDEX('データ入力'!$AG$7:$AG$206,$B81))</f>
        <v/>
      </c>
      <c r="G81" s="149">
        <f>IF($B81="","",INDEX('データ入力'!$AF$7:$AF$206,$B81))</f>
        <v/>
      </c>
      <c r="H81" s="149">
        <f>IF($B81="","",INDEX('データ入力'!$AH$7:$AH$206,$B81))</f>
        <v/>
      </c>
      <c r="I81" s="149">
        <f>IF($B81="","",INDEX('データ入力'!$AA$7:$AA$206,$B81))</f>
        <v/>
      </c>
      <c r="J81" s="149">
        <f>IF($B81="","",INDEX('データ入力'!$AJ$7:$AJ$206,$B81))</f>
        <v/>
      </c>
      <c r="K81" s="149">
        <f>IF($B81="","",INDEX('データ入力'!$AI$7:$AI$206,$B81))</f>
        <v/>
      </c>
      <c r="L81" s="149">
        <f>IF($B81="","",INDEX('データ入力'!$AK$7:$AK$206,$B81))</f>
        <v/>
      </c>
      <c r="M81" s="149">
        <f>IF($B81="","",INDEX('データ入力'!$AN$7:$AN$206,$B81))</f>
        <v/>
      </c>
      <c r="N81" s="32">
        <f>IF($B81="","",INDEX('データ入力'!$AQ$7:$AQ$206,$B81))</f>
        <v/>
      </c>
    </row>
    <row r="82">
      <c r="A82" s="32">
        <f>IF($B82="","",ROW()-1)</f>
        <v/>
      </c>
      <c r="B82" s="32">
        <f>IFERROR(MATCH(ROW()-1,'データ入力'!$AW$7:$AW$206,0),"")</f>
        <v/>
      </c>
      <c r="C82" s="148">
        <f>IF($B82="","",INDEX('データ入力'!$B$7:$B$206,$B82))</f>
        <v/>
      </c>
      <c r="D82" s="32">
        <f>IF($B82="","",INDEX('データ入力'!$J$7:$J$206,$B82))</f>
        <v/>
      </c>
      <c r="E82" s="149">
        <f>IF($B82="","",INDEX('データ入力'!$Z$7:$Z$206,$B82))</f>
        <v/>
      </c>
      <c r="F82" s="149">
        <f>IF($B82="","",INDEX('データ入力'!$AG$7:$AG$206,$B82))</f>
        <v/>
      </c>
      <c r="G82" s="149">
        <f>IF($B82="","",INDEX('データ入力'!$AF$7:$AF$206,$B82))</f>
        <v/>
      </c>
      <c r="H82" s="149">
        <f>IF($B82="","",INDEX('データ入力'!$AH$7:$AH$206,$B82))</f>
        <v/>
      </c>
      <c r="I82" s="149">
        <f>IF($B82="","",INDEX('データ入力'!$AA$7:$AA$206,$B82))</f>
        <v/>
      </c>
      <c r="J82" s="149">
        <f>IF($B82="","",INDEX('データ入力'!$AJ$7:$AJ$206,$B82))</f>
        <v/>
      </c>
      <c r="K82" s="149">
        <f>IF($B82="","",INDEX('データ入力'!$AI$7:$AI$206,$B82))</f>
        <v/>
      </c>
      <c r="L82" s="149">
        <f>IF($B82="","",INDEX('データ入力'!$AK$7:$AK$206,$B82))</f>
        <v/>
      </c>
      <c r="M82" s="149">
        <f>IF($B82="","",INDEX('データ入力'!$AN$7:$AN$206,$B82))</f>
        <v/>
      </c>
      <c r="N82" s="32">
        <f>IF($B82="","",INDEX('データ入力'!$AQ$7:$AQ$206,$B82))</f>
        <v/>
      </c>
    </row>
    <row r="83">
      <c r="A83" s="32">
        <f>IF($B83="","",ROW()-1)</f>
        <v/>
      </c>
      <c r="B83" s="32">
        <f>IFERROR(MATCH(ROW()-1,'データ入力'!$AW$7:$AW$206,0),"")</f>
        <v/>
      </c>
      <c r="C83" s="148">
        <f>IF($B83="","",INDEX('データ入力'!$B$7:$B$206,$B83))</f>
        <v/>
      </c>
      <c r="D83" s="32">
        <f>IF($B83="","",INDEX('データ入力'!$J$7:$J$206,$B83))</f>
        <v/>
      </c>
      <c r="E83" s="149">
        <f>IF($B83="","",INDEX('データ入力'!$Z$7:$Z$206,$B83))</f>
        <v/>
      </c>
      <c r="F83" s="149">
        <f>IF($B83="","",INDEX('データ入力'!$AG$7:$AG$206,$B83))</f>
        <v/>
      </c>
      <c r="G83" s="149">
        <f>IF($B83="","",INDEX('データ入力'!$AF$7:$AF$206,$B83))</f>
        <v/>
      </c>
      <c r="H83" s="149">
        <f>IF($B83="","",INDEX('データ入力'!$AH$7:$AH$206,$B83))</f>
        <v/>
      </c>
      <c r="I83" s="149">
        <f>IF($B83="","",INDEX('データ入力'!$AA$7:$AA$206,$B83))</f>
        <v/>
      </c>
      <c r="J83" s="149">
        <f>IF($B83="","",INDEX('データ入力'!$AJ$7:$AJ$206,$B83))</f>
        <v/>
      </c>
      <c r="K83" s="149">
        <f>IF($B83="","",INDEX('データ入力'!$AI$7:$AI$206,$B83))</f>
        <v/>
      </c>
      <c r="L83" s="149">
        <f>IF($B83="","",INDEX('データ入力'!$AK$7:$AK$206,$B83))</f>
        <v/>
      </c>
      <c r="M83" s="149">
        <f>IF($B83="","",INDEX('データ入力'!$AN$7:$AN$206,$B83))</f>
        <v/>
      </c>
      <c r="N83" s="32">
        <f>IF($B83="","",INDEX('データ入力'!$AQ$7:$AQ$206,$B83))</f>
        <v/>
      </c>
    </row>
    <row r="84">
      <c r="A84" s="32">
        <f>IF($B84="","",ROW()-1)</f>
        <v/>
      </c>
      <c r="B84" s="32">
        <f>IFERROR(MATCH(ROW()-1,'データ入力'!$AW$7:$AW$206,0),"")</f>
        <v/>
      </c>
      <c r="C84" s="148">
        <f>IF($B84="","",INDEX('データ入力'!$B$7:$B$206,$B84))</f>
        <v/>
      </c>
      <c r="D84" s="32">
        <f>IF($B84="","",INDEX('データ入力'!$J$7:$J$206,$B84))</f>
        <v/>
      </c>
      <c r="E84" s="149">
        <f>IF($B84="","",INDEX('データ入力'!$Z$7:$Z$206,$B84))</f>
        <v/>
      </c>
      <c r="F84" s="149">
        <f>IF($B84="","",INDEX('データ入力'!$AG$7:$AG$206,$B84))</f>
        <v/>
      </c>
      <c r="G84" s="149">
        <f>IF($B84="","",INDEX('データ入力'!$AF$7:$AF$206,$B84))</f>
        <v/>
      </c>
      <c r="H84" s="149">
        <f>IF($B84="","",INDEX('データ入力'!$AH$7:$AH$206,$B84))</f>
        <v/>
      </c>
      <c r="I84" s="149">
        <f>IF($B84="","",INDEX('データ入力'!$AA$7:$AA$206,$B84))</f>
        <v/>
      </c>
      <c r="J84" s="149">
        <f>IF($B84="","",INDEX('データ入力'!$AJ$7:$AJ$206,$B84))</f>
        <v/>
      </c>
      <c r="K84" s="149">
        <f>IF($B84="","",INDEX('データ入力'!$AI$7:$AI$206,$B84))</f>
        <v/>
      </c>
      <c r="L84" s="149">
        <f>IF($B84="","",INDEX('データ入力'!$AK$7:$AK$206,$B84))</f>
        <v/>
      </c>
      <c r="M84" s="149">
        <f>IF($B84="","",INDEX('データ入力'!$AN$7:$AN$206,$B84))</f>
        <v/>
      </c>
      <c r="N84" s="32">
        <f>IF($B84="","",INDEX('データ入力'!$AQ$7:$AQ$206,$B84))</f>
        <v/>
      </c>
    </row>
    <row r="85">
      <c r="A85" s="32">
        <f>IF($B85="","",ROW()-1)</f>
        <v/>
      </c>
      <c r="B85" s="32">
        <f>IFERROR(MATCH(ROW()-1,'データ入力'!$AW$7:$AW$206,0),"")</f>
        <v/>
      </c>
      <c r="C85" s="148">
        <f>IF($B85="","",INDEX('データ入力'!$B$7:$B$206,$B85))</f>
        <v/>
      </c>
      <c r="D85" s="32">
        <f>IF($B85="","",INDEX('データ入力'!$J$7:$J$206,$B85))</f>
        <v/>
      </c>
      <c r="E85" s="149">
        <f>IF($B85="","",INDEX('データ入力'!$Z$7:$Z$206,$B85))</f>
        <v/>
      </c>
      <c r="F85" s="149">
        <f>IF($B85="","",INDEX('データ入力'!$AG$7:$AG$206,$B85))</f>
        <v/>
      </c>
      <c r="G85" s="149">
        <f>IF($B85="","",INDEX('データ入力'!$AF$7:$AF$206,$B85))</f>
        <v/>
      </c>
      <c r="H85" s="149">
        <f>IF($B85="","",INDEX('データ入力'!$AH$7:$AH$206,$B85))</f>
        <v/>
      </c>
      <c r="I85" s="149">
        <f>IF($B85="","",INDEX('データ入力'!$AA$7:$AA$206,$B85))</f>
        <v/>
      </c>
      <c r="J85" s="149">
        <f>IF($B85="","",INDEX('データ入力'!$AJ$7:$AJ$206,$B85))</f>
        <v/>
      </c>
      <c r="K85" s="149">
        <f>IF($B85="","",INDEX('データ入力'!$AI$7:$AI$206,$B85))</f>
        <v/>
      </c>
      <c r="L85" s="149">
        <f>IF($B85="","",INDEX('データ入力'!$AK$7:$AK$206,$B85))</f>
        <v/>
      </c>
      <c r="M85" s="149">
        <f>IF($B85="","",INDEX('データ入力'!$AN$7:$AN$206,$B85))</f>
        <v/>
      </c>
      <c r="N85" s="32">
        <f>IF($B85="","",INDEX('データ入力'!$AQ$7:$AQ$206,$B85))</f>
        <v/>
      </c>
    </row>
    <row r="86">
      <c r="A86" s="32">
        <f>IF($B86="","",ROW()-1)</f>
        <v/>
      </c>
      <c r="B86" s="32">
        <f>IFERROR(MATCH(ROW()-1,'データ入力'!$AW$7:$AW$206,0),"")</f>
        <v/>
      </c>
      <c r="C86" s="148">
        <f>IF($B86="","",INDEX('データ入力'!$B$7:$B$206,$B86))</f>
        <v/>
      </c>
      <c r="D86" s="32">
        <f>IF($B86="","",INDEX('データ入力'!$J$7:$J$206,$B86))</f>
        <v/>
      </c>
      <c r="E86" s="149">
        <f>IF($B86="","",INDEX('データ入力'!$Z$7:$Z$206,$B86))</f>
        <v/>
      </c>
      <c r="F86" s="149">
        <f>IF($B86="","",INDEX('データ入力'!$AG$7:$AG$206,$B86))</f>
        <v/>
      </c>
      <c r="G86" s="149">
        <f>IF($B86="","",INDEX('データ入力'!$AF$7:$AF$206,$B86))</f>
        <v/>
      </c>
      <c r="H86" s="149">
        <f>IF($B86="","",INDEX('データ入力'!$AH$7:$AH$206,$B86))</f>
        <v/>
      </c>
      <c r="I86" s="149">
        <f>IF($B86="","",INDEX('データ入力'!$AA$7:$AA$206,$B86))</f>
        <v/>
      </c>
      <c r="J86" s="149">
        <f>IF($B86="","",INDEX('データ入力'!$AJ$7:$AJ$206,$B86))</f>
        <v/>
      </c>
      <c r="K86" s="149">
        <f>IF($B86="","",INDEX('データ入力'!$AI$7:$AI$206,$B86))</f>
        <v/>
      </c>
      <c r="L86" s="149">
        <f>IF($B86="","",INDEX('データ入力'!$AK$7:$AK$206,$B86))</f>
        <v/>
      </c>
      <c r="M86" s="149">
        <f>IF($B86="","",INDEX('データ入力'!$AN$7:$AN$206,$B86))</f>
        <v/>
      </c>
      <c r="N86" s="32">
        <f>IF($B86="","",INDEX('データ入力'!$AQ$7:$AQ$206,$B86))</f>
        <v/>
      </c>
    </row>
    <row r="87">
      <c r="A87" s="32">
        <f>IF($B87="","",ROW()-1)</f>
        <v/>
      </c>
      <c r="B87" s="32">
        <f>IFERROR(MATCH(ROW()-1,'データ入力'!$AW$7:$AW$206,0),"")</f>
        <v/>
      </c>
      <c r="C87" s="148">
        <f>IF($B87="","",INDEX('データ入力'!$B$7:$B$206,$B87))</f>
        <v/>
      </c>
      <c r="D87" s="32">
        <f>IF($B87="","",INDEX('データ入力'!$J$7:$J$206,$B87))</f>
        <v/>
      </c>
      <c r="E87" s="149">
        <f>IF($B87="","",INDEX('データ入力'!$Z$7:$Z$206,$B87))</f>
        <v/>
      </c>
      <c r="F87" s="149">
        <f>IF($B87="","",INDEX('データ入力'!$AG$7:$AG$206,$B87))</f>
        <v/>
      </c>
      <c r="G87" s="149">
        <f>IF($B87="","",INDEX('データ入力'!$AF$7:$AF$206,$B87))</f>
        <v/>
      </c>
      <c r="H87" s="149">
        <f>IF($B87="","",INDEX('データ入力'!$AH$7:$AH$206,$B87))</f>
        <v/>
      </c>
      <c r="I87" s="149">
        <f>IF($B87="","",INDEX('データ入力'!$AA$7:$AA$206,$B87))</f>
        <v/>
      </c>
      <c r="J87" s="149">
        <f>IF($B87="","",INDEX('データ入力'!$AJ$7:$AJ$206,$B87))</f>
        <v/>
      </c>
      <c r="K87" s="149">
        <f>IF($B87="","",INDEX('データ入力'!$AI$7:$AI$206,$B87))</f>
        <v/>
      </c>
      <c r="L87" s="149">
        <f>IF($B87="","",INDEX('データ入力'!$AK$7:$AK$206,$B87))</f>
        <v/>
      </c>
      <c r="M87" s="149">
        <f>IF($B87="","",INDEX('データ入力'!$AN$7:$AN$206,$B87))</f>
        <v/>
      </c>
      <c r="N87" s="32">
        <f>IF($B87="","",INDEX('データ入力'!$AQ$7:$AQ$206,$B87))</f>
        <v/>
      </c>
    </row>
    <row r="88">
      <c r="A88" s="32">
        <f>IF($B88="","",ROW()-1)</f>
        <v/>
      </c>
      <c r="B88" s="32">
        <f>IFERROR(MATCH(ROW()-1,'データ入力'!$AW$7:$AW$206,0),"")</f>
        <v/>
      </c>
      <c r="C88" s="148">
        <f>IF($B88="","",INDEX('データ入力'!$B$7:$B$206,$B88))</f>
        <v/>
      </c>
      <c r="D88" s="32">
        <f>IF($B88="","",INDEX('データ入力'!$J$7:$J$206,$B88))</f>
        <v/>
      </c>
      <c r="E88" s="149">
        <f>IF($B88="","",INDEX('データ入力'!$Z$7:$Z$206,$B88))</f>
        <v/>
      </c>
      <c r="F88" s="149">
        <f>IF($B88="","",INDEX('データ入力'!$AG$7:$AG$206,$B88))</f>
        <v/>
      </c>
      <c r="G88" s="149">
        <f>IF($B88="","",INDEX('データ入力'!$AF$7:$AF$206,$B88))</f>
        <v/>
      </c>
      <c r="H88" s="149">
        <f>IF($B88="","",INDEX('データ入力'!$AH$7:$AH$206,$B88))</f>
        <v/>
      </c>
      <c r="I88" s="149">
        <f>IF($B88="","",INDEX('データ入力'!$AA$7:$AA$206,$B88))</f>
        <v/>
      </c>
      <c r="J88" s="149">
        <f>IF($B88="","",INDEX('データ入力'!$AJ$7:$AJ$206,$B88))</f>
        <v/>
      </c>
      <c r="K88" s="149">
        <f>IF($B88="","",INDEX('データ入力'!$AI$7:$AI$206,$B88))</f>
        <v/>
      </c>
      <c r="L88" s="149">
        <f>IF($B88="","",INDEX('データ入力'!$AK$7:$AK$206,$B88))</f>
        <v/>
      </c>
      <c r="M88" s="149">
        <f>IF($B88="","",INDEX('データ入力'!$AN$7:$AN$206,$B88))</f>
        <v/>
      </c>
      <c r="N88" s="32">
        <f>IF($B88="","",INDEX('データ入力'!$AQ$7:$AQ$206,$B88))</f>
        <v/>
      </c>
    </row>
    <row r="89">
      <c r="A89" s="32">
        <f>IF($B89="","",ROW()-1)</f>
        <v/>
      </c>
      <c r="B89" s="32">
        <f>IFERROR(MATCH(ROW()-1,'データ入力'!$AW$7:$AW$206,0),"")</f>
        <v/>
      </c>
      <c r="C89" s="148">
        <f>IF($B89="","",INDEX('データ入力'!$B$7:$B$206,$B89))</f>
        <v/>
      </c>
      <c r="D89" s="32">
        <f>IF($B89="","",INDEX('データ入力'!$J$7:$J$206,$B89))</f>
        <v/>
      </c>
      <c r="E89" s="149">
        <f>IF($B89="","",INDEX('データ入力'!$Z$7:$Z$206,$B89))</f>
        <v/>
      </c>
      <c r="F89" s="149">
        <f>IF($B89="","",INDEX('データ入力'!$AG$7:$AG$206,$B89))</f>
        <v/>
      </c>
      <c r="G89" s="149">
        <f>IF($B89="","",INDEX('データ入力'!$AF$7:$AF$206,$B89))</f>
        <v/>
      </c>
      <c r="H89" s="149">
        <f>IF($B89="","",INDEX('データ入力'!$AH$7:$AH$206,$B89))</f>
        <v/>
      </c>
      <c r="I89" s="149">
        <f>IF($B89="","",INDEX('データ入力'!$AA$7:$AA$206,$B89))</f>
        <v/>
      </c>
      <c r="J89" s="149">
        <f>IF($B89="","",INDEX('データ入力'!$AJ$7:$AJ$206,$B89))</f>
        <v/>
      </c>
      <c r="K89" s="149">
        <f>IF($B89="","",INDEX('データ入力'!$AI$7:$AI$206,$B89))</f>
        <v/>
      </c>
      <c r="L89" s="149">
        <f>IF($B89="","",INDEX('データ入力'!$AK$7:$AK$206,$B89))</f>
        <v/>
      </c>
      <c r="M89" s="149">
        <f>IF($B89="","",INDEX('データ入力'!$AN$7:$AN$206,$B89))</f>
        <v/>
      </c>
      <c r="N89" s="32">
        <f>IF($B89="","",INDEX('データ入力'!$AQ$7:$AQ$206,$B89))</f>
        <v/>
      </c>
    </row>
    <row r="90">
      <c r="A90" s="32">
        <f>IF($B90="","",ROW()-1)</f>
        <v/>
      </c>
      <c r="B90" s="32">
        <f>IFERROR(MATCH(ROW()-1,'データ入力'!$AW$7:$AW$206,0),"")</f>
        <v/>
      </c>
      <c r="C90" s="148">
        <f>IF($B90="","",INDEX('データ入力'!$B$7:$B$206,$B90))</f>
        <v/>
      </c>
      <c r="D90" s="32">
        <f>IF($B90="","",INDEX('データ入力'!$J$7:$J$206,$B90))</f>
        <v/>
      </c>
      <c r="E90" s="149">
        <f>IF($B90="","",INDEX('データ入力'!$Z$7:$Z$206,$B90))</f>
        <v/>
      </c>
      <c r="F90" s="149">
        <f>IF($B90="","",INDEX('データ入力'!$AG$7:$AG$206,$B90))</f>
        <v/>
      </c>
      <c r="G90" s="149">
        <f>IF($B90="","",INDEX('データ入力'!$AF$7:$AF$206,$B90))</f>
        <v/>
      </c>
      <c r="H90" s="149">
        <f>IF($B90="","",INDEX('データ入力'!$AH$7:$AH$206,$B90))</f>
        <v/>
      </c>
      <c r="I90" s="149">
        <f>IF($B90="","",INDEX('データ入力'!$AA$7:$AA$206,$B90))</f>
        <v/>
      </c>
      <c r="J90" s="149">
        <f>IF($B90="","",INDEX('データ入力'!$AJ$7:$AJ$206,$B90))</f>
        <v/>
      </c>
      <c r="K90" s="149">
        <f>IF($B90="","",INDEX('データ入力'!$AI$7:$AI$206,$B90))</f>
        <v/>
      </c>
      <c r="L90" s="149">
        <f>IF($B90="","",INDEX('データ入力'!$AK$7:$AK$206,$B90))</f>
        <v/>
      </c>
      <c r="M90" s="149">
        <f>IF($B90="","",INDEX('データ入力'!$AN$7:$AN$206,$B90))</f>
        <v/>
      </c>
      <c r="N90" s="32">
        <f>IF($B90="","",INDEX('データ入力'!$AQ$7:$AQ$206,$B90))</f>
        <v/>
      </c>
    </row>
    <row r="91">
      <c r="A91" s="32">
        <f>IF($B91="","",ROW()-1)</f>
        <v/>
      </c>
      <c r="B91" s="32">
        <f>IFERROR(MATCH(ROW()-1,'データ入力'!$AW$7:$AW$206,0),"")</f>
        <v/>
      </c>
      <c r="C91" s="148">
        <f>IF($B91="","",INDEX('データ入力'!$B$7:$B$206,$B91))</f>
        <v/>
      </c>
      <c r="D91" s="32">
        <f>IF($B91="","",INDEX('データ入力'!$J$7:$J$206,$B91))</f>
        <v/>
      </c>
      <c r="E91" s="149">
        <f>IF($B91="","",INDEX('データ入力'!$Z$7:$Z$206,$B91))</f>
        <v/>
      </c>
      <c r="F91" s="149">
        <f>IF($B91="","",INDEX('データ入力'!$AG$7:$AG$206,$B91))</f>
        <v/>
      </c>
      <c r="G91" s="149">
        <f>IF($B91="","",INDEX('データ入力'!$AF$7:$AF$206,$B91))</f>
        <v/>
      </c>
      <c r="H91" s="149">
        <f>IF($B91="","",INDEX('データ入力'!$AH$7:$AH$206,$B91))</f>
        <v/>
      </c>
      <c r="I91" s="149">
        <f>IF($B91="","",INDEX('データ入力'!$AA$7:$AA$206,$B91))</f>
        <v/>
      </c>
      <c r="J91" s="149">
        <f>IF($B91="","",INDEX('データ入力'!$AJ$7:$AJ$206,$B91))</f>
        <v/>
      </c>
      <c r="K91" s="149">
        <f>IF($B91="","",INDEX('データ入力'!$AI$7:$AI$206,$B91))</f>
        <v/>
      </c>
      <c r="L91" s="149">
        <f>IF($B91="","",INDEX('データ入力'!$AK$7:$AK$206,$B91))</f>
        <v/>
      </c>
      <c r="M91" s="149">
        <f>IF($B91="","",INDEX('データ入力'!$AN$7:$AN$206,$B91))</f>
        <v/>
      </c>
      <c r="N91" s="32">
        <f>IF($B91="","",INDEX('データ入力'!$AQ$7:$AQ$206,$B91))</f>
        <v/>
      </c>
    </row>
    <row r="92">
      <c r="A92" s="32">
        <f>IF($B92="","",ROW()-1)</f>
        <v/>
      </c>
      <c r="B92" s="32">
        <f>IFERROR(MATCH(ROW()-1,'データ入力'!$AW$7:$AW$206,0),"")</f>
        <v/>
      </c>
      <c r="C92" s="148">
        <f>IF($B92="","",INDEX('データ入力'!$B$7:$B$206,$B92))</f>
        <v/>
      </c>
      <c r="D92" s="32">
        <f>IF($B92="","",INDEX('データ入力'!$J$7:$J$206,$B92))</f>
        <v/>
      </c>
      <c r="E92" s="149">
        <f>IF($B92="","",INDEX('データ入力'!$Z$7:$Z$206,$B92))</f>
        <v/>
      </c>
      <c r="F92" s="149">
        <f>IF($B92="","",INDEX('データ入力'!$AG$7:$AG$206,$B92))</f>
        <v/>
      </c>
      <c r="G92" s="149">
        <f>IF($B92="","",INDEX('データ入力'!$AF$7:$AF$206,$B92))</f>
        <v/>
      </c>
      <c r="H92" s="149">
        <f>IF($B92="","",INDEX('データ入力'!$AH$7:$AH$206,$B92))</f>
        <v/>
      </c>
      <c r="I92" s="149">
        <f>IF($B92="","",INDEX('データ入力'!$AA$7:$AA$206,$B92))</f>
        <v/>
      </c>
      <c r="J92" s="149">
        <f>IF($B92="","",INDEX('データ入力'!$AJ$7:$AJ$206,$B92))</f>
        <v/>
      </c>
      <c r="K92" s="149">
        <f>IF($B92="","",INDEX('データ入力'!$AI$7:$AI$206,$B92))</f>
        <v/>
      </c>
      <c r="L92" s="149">
        <f>IF($B92="","",INDEX('データ入力'!$AK$7:$AK$206,$B92))</f>
        <v/>
      </c>
      <c r="M92" s="149">
        <f>IF($B92="","",INDEX('データ入力'!$AN$7:$AN$206,$B92))</f>
        <v/>
      </c>
      <c r="N92" s="32">
        <f>IF($B92="","",INDEX('データ入力'!$AQ$7:$AQ$206,$B92))</f>
        <v/>
      </c>
    </row>
    <row r="93">
      <c r="A93" s="32">
        <f>IF($B93="","",ROW()-1)</f>
        <v/>
      </c>
      <c r="B93" s="32">
        <f>IFERROR(MATCH(ROW()-1,'データ入力'!$AW$7:$AW$206,0),"")</f>
        <v/>
      </c>
      <c r="C93" s="148">
        <f>IF($B93="","",INDEX('データ入力'!$B$7:$B$206,$B93))</f>
        <v/>
      </c>
      <c r="D93" s="32">
        <f>IF($B93="","",INDEX('データ入力'!$J$7:$J$206,$B93))</f>
        <v/>
      </c>
      <c r="E93" s="149">
        <f>IF($B93="","",INDEX('データ入力'!$Z$7:$Z$206,$B93))</f>
        <v/>
      </c>
      <c r="F93" s="149">
        <f>IF($B93="","",INDEX('データ入力'!$AG$7:$AG$206,$B93))</f>
        <v/>
      </c>
      <c r="G93" s="149">
        <f>IF($B93="","",INDEX('データ入力'!$AF$7:$AF$206,$B93))</f>
        <v/>
      </c>
      <c r="H93" s="149">
        <f>IF($B93="","",INDEX('データ入力'!$AH$7:$AH$206,$B93))</f>
        <v/>
      </c>
      <c r="I93" s="149">
        <f>IF($B93="","",INDEX('データ入力'!$AA$7:$AA$206,$B93))</f>
        <v/>
      </c>
      <c r="J93" s="149">
        <f>IF($B93="","",INDEX('データ入力'!$AJ$7:$AJ$206,$B93))</f>
        <v/>
      </c>
      <c r="K93" s="149">
        <f>IF($B93="","",INDEX('データ入力'!$AI$7:$AI$206,$B93))</f>
        <v/>
      </c>
      <c r="L93" s="149">
        <f>IF($B93="","",INDEX('データ入力'!$AK$7:$AK$206,$B93))</f>
        <v/>
      </c>
      <c r="M93" s="149">
        <f>IF($B93="","",INDEX('データ入力'!$AN$7:$AN$206,$B93))</f>
        <v/>
      </c>
      <c r="N93" s="32">
        <f>IF($B93="","",INDEX('データ入力'!$AQ$7:$AQ$206,$B93))</f>
        <v/>
      </c>
    </row>
    <row r="94">
      <c r="A94" s="32">
        <f>IF($B94="","",ROW()-1)</f>
        <v/>
      </c>
      <c r="B94" s="32">
        <f>IFERROR(MATCH(ROW()-1,'データ入力'!$AW$7:$AW$206,0),"")</f>
        <v/>
      </c>
      <c r="C94" s="148">
        <f>IF($B94="","",INDEX('データ入力'!$B$7:$B$206,$B94))</f>
        <v/>
      </c>
      <c r="D94" s="32">
        <f>IF($B94="","",INDEX('データ入力'!$J$7:$J$206,$B94))</f>
        <v/>
      </c>
      <c r="E94" s="149">
        <f>IF($B94="","",INDEX('データ入力'!$Z$7:$Z$206,$B94))</f>
        <v/>
      </c>
      <c r="F94" s="149">
        <f>IF($B94="","",INDEX('データ入力'!$AG$7:$AG$206,$B94))</f>
        <v/>
      </c>
      <c r="G94" s="149">
        <f>IF($B94="","",INDEX('データ入力'!$AF$7:$AF$206,$B94))</f>
        <v/>
      </c>
      <c r="H94" s="149">
        <f>IF($B94="","",INDEX('データ入力'!$AH$7:$AH$206,$B94))</f>
        <v/>
      </c>
      <c r="I94" s="149">
        <f>IF($B94="","",INDEX('データ入力'!$AA$7:$AA$206,$B94))</f>
        <v/>
      </c>
      <c r="J94" s="149">
        <f>IF($B94="","",INDEX('データ入力'!$AJ$7:$AJ$206,$B94))</f>
        <v/>
      </c>
      <c r="K94" s="149">
        <f>IF($B94="","",INDEX('データ入力'!$AI$7:$AI$206,$B94))</f>
        <v/>
      </c>
      <c r="L94" s="149">
        <f>IF($B94="","",INDEX('データ入力'!$AK$7:$AK$206,$B94))</f>
        <v/>
      </c>
      <c r="M94" s="149">
        <f>IF($B94="","",INDEX('データ入力'!$AN$7:$AN$206,$B94))</f>
        <v/>
      </c>
      <c r="N94" s="32">
        <f>IF($B94="","",INDEX('データ入力'!$AQ$7:$AQ$206,$B94))</f>
        <v/>
      </c>
    </row>
    <row r="95">
      <c r="A95" s="32">
        <f>IF($B95="","",ROW()-1)</f>
        <v/>
      </c>
      <c r="B95" s="32">
        <f>IFERROR(MATCH(ROW()-1,'データ入力'!$AW$7:$AW$206,0),"")</f>
        <v/>
      </c>
      <c r="C95" s="148">
        <f>IF($B95="","",INDEX('データ入力'!$B$7:$B$206,$B95))</f>
        <v/>
      </c>
      <c r="D95" s="32">
        <f>IF($B95="","",INDEX('データ入力'!$J$7:$J$206,$B95))</f>
        <v/>
      </c>
      <c r="E95" s="149">
        <f>IF($B95="","",INDEX('データ入力'!$Z$7:$Z$206,$B95))</f>
        <v/>
      </c>
      <c r="F95" s="149">
        <f>IF($B95="","",INDEX('データ入力'!$AG$7:$AG$206,$B95))</f>
        <v/>
      </c>
      <c r="G95" s="149">
        <f>IF($B95="","",INDEX('データ入力'!$AF$7:$AF$206,$B95))</f>
        <v/>
      </c>
      <c r="H95" s="149">
        <f>IF($B95="","",INDEX('データ入力'!$AH$7:$AH$206,$B95))</f>
        <v/>
      </c>
      <c r="I95" s="149">
        <f>IF($B95="","",INDEX('データ入力'!$AA$7:$AA$206,$B95))</f>
        <v/>
      </c>
      <c r="J95" s="149">
        <f>IF($B95="","",INDEX('データ入力'!$AJ$7:$AJ$206,$B95))</f>
        <v/>
      </c>
      <c r="K95" s="149">
        <f>IF($B95="","",INDEX('データ入力'!$AI$7:$AI$206,$B95))</f>
        <v/>
      </c>
      <c r="L95" s="149">
        <f>IF($B95="","",INDEX('データ入力'!$AK$7:$AK$206,$B95))</f>
        <v/>
      </c>
      <c r="M95" s="149">
        <f>IF($B95="","",INDEX('データ入力'!$AN$7:$AN$206,$B95))</f>
        <v/>
      </c>
      <c r="N95" s="32">
        <f>IF($B95="","",INDEX('データ入力'!$AQ$7:$AQ$206,$B95))</f>
        <v/>
      </c>
    </row>
    <row r="96">
      <c r="A96" s="32">
        <f>IF($B96="","",ROW()-1)</f>
        <v/>
      </c>
      <c r="B96" s="32">
        <f>IFERROR(MATCH(ROW()-1,'データ入力'!$AW$7:$AW$206,0),"")</f>
        <v/>
      </c>
      <c r="C96" s="148">
        <f>IF($B96="","",INDEX('データ入力'!$B$7:$B$206,$B96))</f>
        <v/>
      </c>
      <c r="D96" s="32">
        <f>IF($B96="","",INDEX('データ入力'!$J$7:$J$206,$B96))</f>
        <v/>
      </c>
      <c r="E96" s="149">
        <f>IF($B96="","",INDEX('データ入力'!$Z$7:$Z$206,$B96))</f>
        <v/>
      </c>
      <c r="F96" s="149">
        <f>IF($B96="","",INDEX('データ入力'!$AG$7:$AG$206,$B96))</f>
        <v/>
      </c>
      <c r="G96" s="149">
        <f>IF($B96="","",INDEX('データ入力'!$AF$7:$AF$206,$B96))</f>
        <v/>
      </c>
      <c r="H96" s="149">
        <f>IF($B96="","",INDEX('データ入力'!$AH$7:$AH$206,$B96))</f>
        <v/>
      </c>
      <c r="I96" s="149">
        <f>IF($B96="","",INDEX('データ入力'!$AA$7:$AA$206,$B96))</f>
        <v/>
      </c>
      <c r="J96" s="149">
        <f>IF($B96="","",INDEX('データ入力'!$AJ$7:$AJ$206,$B96))</f>
        <v/>
      </c>
      <c r="K96" s="149">
        <f>IF($B96="","",INDEX('データ入力'!$AI$7:$AI$206,$B96))</f>
        <v/>
      </c>
      <c r="L96" s="149">
        <f>IF($B96="","",INDEX('データ入力'!$AK$7:$AK$206,$B96))</f>
        <v/>
      </c>
      <c r="M96" s="149">
        <f>IF($B96="","",INDEX('データ入力'!$AN$7:$AN$206,$B96))</f>
        <v/>
      </c>
      <c r="N96" s="32">
        <f>IF($B96="","",INDEX('データ入力'!$AQ$7:$AQ$206,$B96))</f>
        <v/>
      </c>
    </row>
    <row r="97">
      <c r="A97" s="32">
        <f>IF($B97="","",ROW()-1)</f>
        <v/>
      </c>
      <c r="B97" s="32">
        <f>IFERROR(MATCH(ROW()-1,'データ入力'!$AW$7:$AW$206,0),"")</f>
        <v/>
      </c>
      <c r="C97" s="148">
        <f>IF($B97="","",INDEX('データ入力'!$B$7:$B$206,$B97))</f>
        <v/>
      </c>
      <c r="D97" s="32">
        <f>IF($B97="","",INDEX('データ入力'!$J$7:$J$206,$B97))</f>
        <v/>
      </c>
      <c r="E97" s="149">
        <f>IF($B97="","",INDEX('データ入力'!$Z$7:$Z$206,$B97))</f>
        <v/>
      </c>
      <c r="F97" s="149">
        <f>IF($B97="","",INDEX('データ入力'!$AG$7:$AG$206,$B97))</f>
        <v/>
      </c>
      <c r="G97" s="149">
        <f>IF($B97="","",INDEX('データ入力'!$AF$7:$AF$206,$B97))</f>
        <v/>
      </c>
      <c r="H97" s="149">
        <f>IF($B97="","",INDEX('データ入力'!$AH$7:$AH$206,$B97))</f>
        <v/>
      </c>
      <c r="I97" s="149">
        <f>IF($B97="","",INDEX('データ入力'!$AA$7:$AA$206,$B97))</f>
        <v/>
      </c>
      <c r="J97" s="149">
        <f>IF($B97="","",INDEX('データ入力'!$AJ$7:$AJ$206,$B97))</f>
        <v/>
      </c>
      <c r="K97" s="149">
        <f>IF($B97="","",INDEX('データ入力'!$AI$7:$AI$206,$B97))</f>
        <v/>
      </c>
      <c r="L97" s="149">
        <f>IF($B97="","",INDEX('データ入力'!$AK$7:$AK$206,$B97))</f>
        <v/>
      </c>
      <c r="M97" s="149">
        <f>IF($B97="","",INDEX('データ入力'!$AN$7:$AN$206,$B97))</f>
        <v/>
      </c>
      <c r="N97" s="32">
        <f>IF($B97="","",INDEX('データ入力'!$AQ$7:$AQ$206,$B97))</f>
        <v/>
      </c>
    </row>
    <row r="98">
      <c r="A98" s="32">
        <f>IF($B98="","",ROW()-1)</f>
        <v/>
      </c>
      <c r="B98" s="32">
        <f>IFERROR(MATCH(ROW()-1,'データ入力'!$AW$7:$AW$206,0),"")</f>
        <v/>
      </c>
      <c r="C98" s="148">
        <f>IF($B98="","",INDEX('データ入力'!$B$7:$B$206,$B98))</f>
        <v/>
      </c>
      <c r="D98" s="32">
        <f>IF($B98="","",INDEX('データ入力'!$J$7:$J$206,$B98))</f>
        <v/>
      </c>
      <c r="E98" s="149">
        <f>IF($B98="","",INDEX('データ入力'!$Z$7:$Z$206,$B98))</f>
        <v/>
      </c>
      <c r="F98" s="149">
        <f>IF($B98="","",INDEX('データ入力'!$AG$7:$AG$206,$B98))</f>
        <v/>
      </c>
      <c r="G98" s="149">
        <f>IF($B98="","",INDEX('データ入力'!$AF$7:$AF$206,$B98))</f>
        <v/>
      </c>
      <c r="H98" s="149">
        <f>IF($B98="","",INDEX('データ入力'!$AH$7:$AH$206,$B98))</f>
        <v/>
      </c>
      <c r="I98" s="149">
        <f>IF($B98="","",INDEX('データ入力'!$AA$7:$AA$206,$B98))</f>
        <v/>
      </c>
      <c r="J98" s="149">
        <f>IF($B98="","",INDEX('データ入力'!$AJ$7:$AJ$206,$B98))</f>
        <v/>
      </c>
      <c r="K98" s="149">
        <f>IF($B98="","",INDEX('データ入力'!$AI$7:$AI$206,$B98))</f>
        <v/>
      </c>
      <c r="L98" s="149">
        <f>IF($B98="","",INDEX('データ入力'!$AK$7:$AK$206,$B98))</f>
        <v/>
      </c>
      <c r="M98" s="149">
        <f>IF($B98="","",INDEX('データ入力'!$AN$7:$AN$206,$B98))</f>
        <v/>
      </c>
      <c r="N98" s="32">
        <f>IF($B98="","",INDEX('データ入力'!$AQ$7:$AQ$206,$B98))</f>
        <v/>
      </c>
    </row>
    <row r="99">
      <c r="A99" s="32">
        <f>IF($B99="","",ROW()-1)</f>
        <v/>
      </c>
      <c r="B99" s="32">
        <f>IFERROR(MATCH(ROW()-1,'データ入力'!$AW$7:$AW$206,0),"")</f>
        <v/>
      </c>
      <c r="C99" s="148">
        <f>IF($B99="","",INDEX('データ入力'!$B$7:$B$206,$B99))</f>
        <v/>
      </c>
      <c r="D99" s="32">
        <f>IF($B99="","",INDEX('データ入力'!$J$7:$J$206,$B99))</f>
        <v/>
      </c>
      <c r="E99" s="149">
        <f>IF($B99="","",INDEX('データ入力'!$Z$7:$Z$206,$B99))</f>
        <v/>
      </c>
      <c r="F99" s="149">
        <f>IF($B99="","",INDEX('データ入力'!$AG$7:$AG$206,$B99))</f>
        <v/>
      </c>
      <c r="G99" s="149">
        <f>IF($B99="","",INDEX('データ入力'!$AF$7:$AF$206,$B99))</f>
        <v/>
      </c>
      <c r="H99" s="149">
        <f>IF($B99="","",INDEX('データ入力'!$AH$7:$AH$206,$B99))</f>
        <v/>
      </c>
      <c r="I99" s="149">
        <f>IF($B99="","",INDEX('データ入力'!$AA$7:$AA$206,$B99))</f>
        <v/>
      </c>
      <c r="J99" s="149">
        <f>IF($B99="","",INDEX('データ入力'!$AJ$7:$AJ$206,$B99))</f>
        <v/>
      </c>
      <c r="K99" s="149">
        <f>IF($B99="","",INDEX('データ入力'!$AI$7:$AI$206,$B99))</f>
        <v/>
      </c>
      <c r="L99" s="149">
        <f>IF($B99="","",INDEX('データ入力'!$AK$7:$AK$206,$B99))</f>
        <v/>
      </c>
      <c r="M99" s="149">
        <f>IF($B99="","",INDEX('データ入力'!$AN$7:$AN$206,$B99))</f>
        <v/>
      </c>
      <c r="N99" s="32">
        <f>IF($B99="","",INDEX('データ入力'!$AQ$7:$AQ$206,$B99))</f>
        <v/>
      </c>
    </row>
    <row r="100">
      <c r="A100" s="32">
        <f>IF($B100="","",ROW()-1)</f>
        <v/>
      </c>
      <c r="B100" s="32">
        <f>IFERROR(MATCH(ROW()-1,'データ入力'!$AW$7:$AW$206,0),"")</f>
        <v/>
      </c>
      <c r="C100" s="148">
        <f>IF($B100="","",INDEX('データ入力'!$B$7:$B$206,$B100))</f>
        <v/>
      </c>
      <c r="D100" s="32">
        <f>IF($B100="","",INDEX('データ入力'!$J$7:$J$206,$B100))</f>
        <v/>
      </c>
      <c r="E100" s="149">
        <f>IF($B100="","",INDEX('データ入力'!$Z$7:$Z$206,$B100))</f>
        <v/>
      </c>
      <c r="F100" s="149">
        <f>IF($B100="","",INDEX('データ入力'!$AG$7:$AG$206,$B100))</f>
        <v/>
      </c>
      <c r="G100" s="149">
        <f>IF($B100="","",INDEX('データ入力'!$AF$7:$AF$206,$B100))</f>
        <v/>
      </c>
      <c r="H100" s="149">
        <f>IF($B100="","",INDEX('データ入力'!$AH$7:$AH$206,$B100))</f>
        <v/>
      </c>
      <c r="I100" s="149">
        <f>IF($B100="","",INDEX('データ入力'!$AA$7:$AA$206,$B100))</f>
        <v/>
      </c>
      <c r="J100" s="149">
        <f>IF($B100="","",INDEX('データ入力'!$AJ$7:$AJ$206,$B100))</f>
        <v/>
      </c>
      <c r="K100" s="149">
        <f>IF($B100="","",INDEX('データ入力'!$AI$7:$AI$206,$B100))</f>
        <v/>
      </c>
      <c r="L100" s="149">
        <f>IF($B100="","",INDEX('データ入力'!$AK$7:$AK$206,$B100))</f>
        <v/>
      </c>
      <c r="M100" s="149">
        <f>IF($B100="","",INDEX('データ入力'!$AN$7:$AN$206,$B100))</f>
        <v/>
      </c>
      <c r="N100" s="32">
        <f>IF($B100="","",INDEX('データ入力'!$AQ$7:$AQ$206,$B100))</f>
        <v/>
      </c>
    </row>
    <row r="101">
      <c r="A101" s="32">
        <f>IF($B101="","",ROW()-1)</f>
        <v/>
      </c>
      <c r="B101" s="32">
        <f>IFERROR(MATCH(ROW()-1,'データ入力'!$AW$7:$AW$206,0),"")</f>
        <v/>
      </c>
      <c r="C101" s="148">
        <f>IF($B101="","",INDEX('データ入力'!$B$7:$B$206,$B101))</f>
        <v/>
      </c>
      <c r="D101" s="32">
        <f>IF($B101="","",INDEX('データ入力'!$J$7:$J$206,$B101))</f>
        <v/>
      </c>
      <c r="E101" s="149">
        <f>IF($B101="","",INDEX('データ入力'!$Z$7:$Z$206,$B101))</f>
        <v/>
      </c>
      <c r="F101" s="149">
        <f>IF($B101="","",INDEX('データ入力'!$AG$7:$AG$206,$B101))</f>
        <v/>
      </c>
      <c r="G101" s="149">
        <f>IF($B101="","",INDEX('データ入力'!$AF$7:$AF$206,$B101))</f>
        <v/>
      </c>
      <c r="H101" s="149">
        <f>IF($B101="","",INDEX('データ入力'!$AH$7:$AH$206,$B101))</f>
        <v/>
      </c>
      <c r="I101" s="149">
        <f>IF($B101="","",INDEX('データ入力'!$AA$7:$AA$206,$B101))</f>
        <v/>
      </c>
      <c r="J101" s="149">
        <f>IF($B101="","",INDEX('データ入力'!$AJ$7:$AJ$206,$B101))</f>
        <v/>
      </c>
      <c r="K101" s="149">
        <f>IF($B101="","",INDEX('データ入力'!$AI$7:$AI$206,$B101))</f>
        <v/>
      </c>
      <c r="L101" s="149">
        <f>IF($B101="","",INDEX('データ入力'!$AK$7:$AK$206,$B101))</f>
        <v/>
      </c>
      <c r="M101" s="149">
        <f>IF($B101="","",INDEX('データ入力'!$AN$7:$AN$206,$B101))</f>
        <v/>
      </c>
      <c r="N101" s="32">
        <f>IF($B101="","",INDEX('データ入力'!$AQ$7:$AQ$206,$B101))</f>
        <v/>
      </c>
    </row>
    <row r="102">
      <c r="A102" s="32">
        <f>IF($B102="","",ROW()-1)</f>
        <v/>
      </c>
      <c r="B102" s="32">
        <f>IFERROR(MATCH(ROW()-1,'データ入力'!$AW$7:$AW$206,0),"")</f>
        <v/>
      </c>
      <c r="C102" s="148">
        <f>IF($B102="","",INDEX('データ入力'!$B$7:$B$206,$B102))</f>
        <v/>
      </c>
      <c r="D102" s="32">
        <f>IF($B102="","",INDEX('データ入力'!$J$7:$J$206,$B102))</f>
        <v/>
      </c>
      <c r="E102" s="149">
        <f>IF($B102="","",INDEX('データ入力'!$Z$7:$Z$206,$B102))</f>
        <v/>
      </c>
      <c r="F102" s="149">
        <f>IF($B102="","",INDEX('データ入力'!$AG$7:$AG$206,$B102))</f>
        <v/>
      </c>
      <c r="G102" s="149">
        <f>IF($B102="","",INDEX('データ入力'!$AF$7:$AF$206,$B102))</f>
        <v/>
      </c>
      <c r="H102" s="149">
        <f>IF($B102="","",INDEX('データ入力'!$AH$7:$AH$206,$B102))</f>
        <v/>
      </c>
      <c r="I102" s="149">
        <f>IF($B102="","",INDEX('データ入力'!$AA$7:$AA$206,$B102))</f>
        <v/>
      </c>
      <c r="J102" s="149">
        <f>IF($B102="","",INDEX('データ入力'!$AJ$7:$AJ$206,$B102))</f>
        <v/>
      </c>
      <c r="K102" s="149">
        <f>IF($B102="","",INDEX('データ入力'!$AI$7:$AI$206,$B102))</f>
        <v/>
      </c>
      <c r="L102" s="149">
        <f>IF($B102="","",INDEX('データ入力'!$AK$7:$AK$206,$B102))</f>
        <v/>
      </c>
      <c r="M102" s="149">
        <f>IF($B102="","",INDEX('データ入力'!$AN$7:$AN$206,$B102))</f>
        <v/>
      </c>
      <c r="N102" s="32">
        <f>IF($B102="","",INDEX('データ入力'!$AQ$7:$AQ$206,$B102))</f>
        <v/>
      </c>
    </row>
    <row r="103">
      <c r="A103" s="32">
        <f>IF($B103="","",ROW()-1)</f>
        <v/>
      </c>
      <c r="B103" s="32">
        <f>IFERROR(MATCH(ROW()-1,'データ入力'!$AW$7:$AW$206,0),"")</f>
        <v/>
      </c>
      <c r="C103" s="148">
        <f>IF($B103="","",INDEX('データ入力'!$B$7:$B$206,$B103))</f>
        <v/>
      </c>
      <c r="D103" s="32">
        <f>IF($B103="","",INDEX('データ入力'!$J$7:$J$206,$B103))</f>
        <v/>
      </c>
      <c r="E103" s="149">
        <f>IF($B103="","",INDEX('データ入力'!$Z$7:$Z$206,$B103))</f>
        <v/>
      </c>
      <c r="F103" s="149">
        <f>IF($B103="","",INDEX('データ入力'!$AG$7:$AG$206,$B103))</f>
        <v/>
      </c>
      <c r="G103" s="149">
        <f>IF($B103="","",INDEX('データ入力'!$AF$7:$AF$206,$B103))</f>
        <v/>
      </c>
      <c r="H103" s="149">
        <f>IF($B103="","",INDEX('データ入力'!$AH$7:$AH$206,$B103))</f>
        <v/>
      </c>
      <c r="I103" s="149">
        <f>IF($B103="","",INDEX('データ入力'!$AA$7:$AA$206,$B103))</f>
        <v/>
      </c>
      <c r="J103" s="149">
        <f>IF($B103="","",INDEX('データ入力'!$AJ$7:$AJ$206,$B103))</f>
        <v/>
      </c>
      <c r="K103" s="149">
        <f>IF($B103="","",INDEX('データ入力'!$AI$7:$AI$206,$B103))</f>
        <v/>
      </c>
      <c r="L103" s="149">
        <f>IF($B103="","",INDEX('データ入力'!$AK$7:$AK$206,$B103))</f>
        <v/>
      </c>
      <c r="M103" s="149">
        <f>IF($B103="","",INDEX('データ入力'!$AN$7:$AN$206,$B103))</f>
        <v/>
      </c>
      <c r="N103" s="32">
        <f>IF($B103="","",INDEX('データ入力'!$AQ$7:$AQ$206,$B103))</f>
        <v/>
      </c>
    </row>
    <row r="104">
      <c r="A104" s="32">
        <f>IF($B104="","",ROW()-1)</f>
        <v/>
      </c>
      <c r="B104" s="32">
        <f>IFERROR(MATCH(ROW()-1,'データ入力'!$AW$7:$AW$206,0),"")</f>
        <v/>
      </c>
      <c r="C104" s="148">
        <f>IF($B104="","",INDEX('データ入力'!$B$7:$B$206,$B104))</f>
        <v/>
      </c>
      <c r="D104" s="32">
        <f>IF($B104="","",INDEX('データ入力'!$J$7:$J$206,$B104))</f>
        <v/>
      </c>
      <c r="E104" s="149">
        <f>IF($B104="","",INDEX('データ入力'!$Z$7:$Z$206,$B104))</f>
        <v/>
      </c>
      <c r="F104" s="149">
        <f>IF($B104="","",INDEX('データ入力'!$AG$7:$AG$206,$B104))</f>
        <v/>
      </c>
      <c r="G104" s="149">
        <f>IF($B104="","",INDEX('データ入力'!$AF$7:$AF$206,$B104))</f>
        <v/>
      </c>
      <c r="H104" s="149">
        <f>IF($B104="","",INDEX('データ入力'!$AH$7:$AH$206,$B104))</f>
        <v/>
      </c>
      <c r="I104" s="149">
        <f>IF($B104="","",INDEX('データ入力'!$AA$7:$AA$206,$B104))</f>
        <v/>
      </c>
      <c r="J104" s="149">
        <f>IF($B104="","",INDEX('データ入力'!$AJ$7:$AJ$206,$B104))</f>
        <v/>
      </c>
      <c r="K104" s="149">
        <f>IF($B104="","",INDEX('データ入力'!$AI$7:$AI$206,$B104))</f>
        <v/>
      </c>
      <c r="L104" s="149">
        <f>IF($B104="","",INDEX('データ入力'!$AK$7:$AK$206,$B104))</f>
        <v/>
      </c>
      <c r="M104" s="149">
        <f>IF($B104="","",INDEX('データ入力'!$AN$7:$AN$206,$B104))</f>
        <v/>
      </c>
      <c r="N104" s="32">
        <f>IF($B104="","",INDEX('データ入力'!$AQ$7:$AQ$206,$B104))</f>
        <v/>
      </c>
    </row>
    <row r="105">
      <c r="A105" s="32">
        <f>IF($B105="","",ROW()-1)</f>
        <v/>
      </c>
      <c r="B105" s="32">
        <f>IFERROR(MATCH(ROW()-1,'データ入力'!$AW$7:$AW$206,0),"")</f>
        <v/>
      </c>
      <c r="C105" s="148">
        <f>IF($B105="","",INDEX('データ入力'!$B$7:$B$206,$B105))</f>
        <v/>
      </c>
      <c r="D105" s="32">
        <f>IF($B105="","",INDEX('データ入力'!$J$7:$J$206,$B105))</f>
        <v/>
      </c>
      <c r="E105" s="149">
        <f>IF($B105="","",INDEX('データ入力'!$Z$7:$Z$206,$B105))</f>
        <v/>
      </c>
      <c r="F105" s="149">
        <f>IF($B105="","",INDEX('データ入力'!$AG$7:$AG$206,$B105))</f>
        <v/>
      </c>
      <c r="G105" s="149">
        <f>IF($B105="","",INDEX('データ入力'!$AF$7:$AF$206,$B105))</f>
        <v/>
      </c>
      <c r="H105" s="149">
        <f>IF($B105="","",INDEX('データ入力'!$AH$7:$AH$206,$B105))</f>
        <v/>
      </c>
      <c r="I105" s="149">
        <f>IF($B105="","",INDEX('データ入力'!$AA$7:$AA$206,$B105))</f>
        <v/>
      </c>
      <c r="J105" s="149">
        <f>IF($B105="","",INDEX('データ入力'!$AJ$7:$AJ$206,$B105))</f>
        <v/>
      </c>
      <c r="K105" s="149">
        <f>IF($B105="","",INDEX('データ入力'!$AI$7:$AI$206,$B105))</f>
        <v/>
      </c>
      <c r="L105" s="149">
        <f>IF($B105="","",INDEX('データ入力'!$AK$7:$AK$206,$B105))</f>
        <v/>
      </c>
      <c r="M105" s="149">
        <f>IF($B105="","",INDEX('データ入力'!$AN$7:$AN$206,$B105))</f>
        <v/>
      </c>
      <c r="N105" s="32">
        <f>IF($B105="","",INDEX('データ入力'!$AQ$7:$AQ$206,$B105))</f>
        <v/>
      </c>
    </row>
    <row r="106">
      <c r="A106" s="32">
        <f>IF($B106="","",ROW()-1)</f>
        <v/>
      </c>
      <c r="B106" s="32">
        <f>IFERROR(MATCH(ROW()-1,'データ入力'!$AW$7:$AW$206,0),"")</f>
        <v/>
      </c>
      <c r="C106" s="148">
        <f>IF($B106="","",INDEX('データ入力'!$B$7:$B$206,$B106))</f>
        <v/>
      </c>
      <c r="D106" s="32">
        <f>IF($B106="","",INDEX('データ入力'!$J$7:$J$206,$B106))</f>
        <v/>
      </c>
      <c r="E106" s="149">
        <f>IF($B106="","",INDEX('データ入力'!$Z$7:$Z$206,$B106))</f>
        <v/>
      </c>
      <c r="F106" s="149">
        <f>IF($B106="","",INDEX('データ入力'!$AG$7:$AG$206,$B106))</f>
        <v/>
      </c>
      <c r="G106" s="149">
        <f>IF($B106="","",INDEX('データ入力'!$AF$7:$AF$206,$B106))</f>
        <v/>
      </c>
      <c r="H106" s="149">
        <f>IF($B106="","",INDEX('データ入力'!$AH$7:$AH$206,$B106))</f>
        <v/>
      </c>
      <c r="I106" s="149">
        <f>IF($B106="","",INDEX('データ入力'!$AA$7:$AA$206,$B106))</f>
        <v/>
      </c>
      <c r="J106" s="149">
        <f>IF($B106="","",INDEX('データ入力'!$AJ$7:$AJ$206,$B106))</f>
        <v/>
      </c>
      <c r="K106" s="149">
        <f>IF($B106="","",INDEX('データ入力'!$AI$7:$AI$206,$B106))</f>
        <v/>
      </c>
      <c r="L106" s="149">
        <f>IF($B106="","",INDEX('データ入力'!$AK$7:$AK$206,$B106))</f>
        <v/>
      </c>
      <c r="M106" s="149">
        <f>IF($B106="","",INDEX('データ入力'!$AN$7:$AN$206,$B106))</f>
        <v/>
      </c>
      <c r="N106" s="32">
        <f>IF($B106="","",INDEX('データ入力'!$AQ$7:$AQ$206,$B106))</f>
        <v/>
      </c>
    </row>
    <row r="107">
      <c r="A107" s="32">
        <f>IF($B107="","",ROW()-1)</f>
        <v/>
      </c>
      <c r="B107" s="32">
        <f>IFERROR(MATCH(ROW()-1,'データ入力'!$AW$7:$AW$206,0),"")</f>
        <v/>
      </c>
      <c r="C107" s="148">
        <f>IF($B107="","",INDEX('データ入力'!$B$7:$B$206,$B107))</f>
        <v/>
      </c>
      <c r="D107" s="32">
        <f>IF($B107="","",INDEX('データ入力'!$J$7:$J$206,$B107))</f>
        <v/>
      </c>
      <c r="E107" s="149">
        <f>IF($B107="","",INDEX('データ入力'!$Z$7:$Z$206,$B107))</f>
        <v/>
      </c>
      <c r="F107" s="149">
        <f>IF($B107="","",INDEX('データ入力'!$AG$7:$AG$206,$B107))</f>
        <v/>
      </c>
      <c r="G107" s="149">
        <f>IF($B107="","",INDEX('データ入力'!$AF$7:$AF$206,$B107))</f>
        <v/>
      </c>
      <c r="H107" s="149">
        <f>IF($B107="","",INDEX('データ入力'!$AH$7:$AH$206,$B107))</f>
        <v/>
      </c>
      <c r="I107" s="149">
        <f>IF($B107="","",INDEX('データ入力'!$AA$7:$AA$206,$B107))</f>
        <v/>
      </c>
      <c r="J107" s="149">
        <f>IF($B107="","",INDEX('データ入力'!$AJ$7:$AJ$206,$B107))</f>
        <v/>
      </c>
      <c r="K107" s="149">
        <f>IF($B107="","",INDEX('データ入力'!$AI$7:$AI$206,$B107))</f>
        <v/>
      </c>
      <c r="L107" s="149">
        <f>IF($B107="","",INDEX('データ入力'!$AK$7:$AK$206,$B107))</f>
        <v/>
      </c>
      <c r="M107" s="149">
        <f>IF($B107="","",INDEX('データ入力'!$AN$7:$AN$206,$B107))</f>
        <v/>
      </c>
      <c r="N107" s="32">
        <f>IF($B107="","",INDEX('データ入力'!$AQ$7:$AQ$206,$B107))</f>
        <v/>
      </c>
    </row>
    <row r="108">
      <c r="A108" s="32">
        <f>IF($B108="","",ROW()-1)</f>
        <v/>
      </c>
      <c r="B108" s="32">
        <f>IFERROR(MATCH(ROW()-1,'データ入力'!$AW$7:$AW$206,0),"")</f>
        <v/>
      </c>
      <c r="C108" s="148">
        <f>IF($B108="","",INDEX('データ入力'!$B$7:$B$206,$B108))</f>
        <v/>
      </c>
      <c r="D108" s="32">
        <f>IF($B108="","",INDEX('データ入力'!$J$7:$J$206,$B108))</f>
        <v/>
      </c>
      <c r="E108" s="149">
        <f>IF($B108="","",INDEX('データ入力'!$Z$7:$Z$206,$B108))</f>
        <v/>
      </c>
      <c r="F108" s="149">
        <f>IF($B108="","",INDEX('データ入力'!$AG$7:$AG$206,$B108))</f>
        <v/>
      </c>
      <c r="G108" s="149">
        <f>IF($B108="","",INDEX('データ入力'!$AF$7:$AF$206,$B108))</f>
        <v/>
      </c>
      <c r="H108" s="149">
        <f>IF($B108="","",INDEX('データ入力'!$AH$7:$AH$206,$B108))</f>
        <v/>
      </c>
      <c r="I108" s="149">
        <f>IF($B108="","",INDEX('データ入力'!$AA$7:$AA$206,$B108))</f>
        <v/>
      </c>
      <c r="J108" s="149">
        <f>IF($B108="","",INDEX('データ入力'!$AJ$7:$AJ$206,$B108))</f>
        <v/>
      </c>
      <c r="K108" s="149">
        <f>IF($B108="","",INDEX('データ入力'!$AI$7:$AI$206,$B108))</f>
        <v/>
      </c>
      <c r="L108" s="149">
        <f>IF($B108="","",INDEX('データ入力'!$AK$7:$AK$206,$B108))</f>
        <v/>
      </c>
      <c r="M108" s="149">
        <f>IF($B108="","",INDEX('データ入力'!$AN$7:$AN$206,$B108))</f>
        <v/>
      </c>
      <c r="N108" s="32">
        <f>IF($B108="","",INDEX('データ入力'!$AQ$7:$AQ$206,$B108))</f>
        <v/>
      </c>
    </row>
    <row r="109">
      <c r="A109" s="32">
        <f>IF($B109="","",ROW()-1)</f>
        <v/>
      </c>
      <c r="B109" s="32">
        <f>IFERROR(MATCH(ROW()-1,'データ入力'!$AW$7:$AW$206,0),"")</f>
        <v/>
      </c>
      <c r="C109" s="148">
        <f>IF($B109="","",INDEX('データ入力'!$B$7:$B$206,$B109))</f>
        <v/>
      </c>
      <c r="D109" s="32">
        <f>IF($B109="","",INDEX('データ入力'!$J$7:$J$206,$B109))</f>
        <v/>
      </c>
      <c r="E109" s="149">
        <f>IF($B109="","",INDEX('データ入力'!$Z$7:$Z$206,$B109))</f>
        <v/>
      </c>
      <c r="F109" s="149">
        <f>IF($B109="","",INDEX('データ入力'!$AG$7:$AG$206,$B109))</f>
        <v/>
      </c>
      <c r="G109" s="149">
        <f>IF($B109="","",INDEX('データ入力'!$AF$7:$AF$206,$B109))</f>
        <v/>
      </c>
      <c r="H109" s="149">
        <f>IF($B109="","",INDEX('データ入力'!$AH$7:$AH$206,$B109))</f>
        <v/>
      </c>
      <c r="I109" s="149">
        <f>IF($B109="","",INDEX('データ入力'!$AA$7:$AA$206,$B109))</f>
        <v/>
      </c>
      <c r="J109" s="149">
        <f>IF($B109="","",INDEX('データ入力'!$AJ$7:$AJ$206,$B109))</f>
        <v/>
      </c>
      <c r="K109" s="149">
        <f>IF($B109="","",INDEX('データ入力'!$AI$7:$AI$206,$B109))</f>
        <v/>
      </c>
      <c r="L109" s="149">
        <f>IF($B109="","",INDEX('データ入力'!$AK$7:$AK$206,$B109))</f>
        <v/>
      </c>
      <c r="M109" s="149">
        <f>IF($B109="","",INDEX('データ入力'!$AN$7:$AN$206,$B109))</f>
        <v/>
      </c>
      <c r="N109" s="32">
        <f>IF($B109="","",INDEX('データ入力'!$AQ$7:$AQ$206,$B109))</f>
        <v/>
      </c>
    </row>
    <row r="110">
      <c r="A110" s="32">
        <f>IF($B110="","",ROW()-1)</f>
        <v/>
      </c>
      <c r="B110" s="32">
        <f>IFERROR(MATCH(ROW()-1,'データ入力'!$AW$7:$AW$206,0),"")</f>
        <v/>
      </c>
      <c r="C110" s="148">
        <f>IF($B110="","",INDEX('データ入力'!$B$7:$B$206,$B110))</f>
        <v/>
      </c>
      <c r="D110" s="32">
        <f>IF($B110="","",INDEX('データ入力'!$J$7:$J$206,$B110))</f>
        <v/>
      </c>
      <c r="E110" s="149">
        <f>IF($B110="","",INDEX('データ入力'!$Z$7:$Z$206,$B110))</f>
        <v/>
      </c>
      <c r="F110" s="149">
        <f>IF($B110="","",INDEX('データ入力'!$AG$7:$AG$206,$B110))</f>
        <v/>
      </c>
      <c r="G110" s="149">
        <f>IF($B110="","",INDEX('データ入力'!$AF$7:$AF$206,$B110))</f>
        <v/>
      </c>
      <c r="H110" s="149">
        <f>IF($B110="","",INDEX('データ入力'!$AH$7:$AH$206,$B110))</f>
        <v/>
      </c>
      <c r="I110" s="149">
        <f>IF($B110="","",INDEX('データ入力'!$AA$7:$AA$206,$B110))</f>
        <v/>
      </c>
      <c r="J110" s="149">
        <f>IF($B110="","",INDEX('データ入力'!$AJ$7:$AJ$206,$B110))</f>
        <v/>
      </c>
      <c r="K110" s="149">
        <f>IF($B110="","",INDEX('データ入力'!$AI$7:$AI$206,$B110))</f>
        <v/>
      </c>
      <c r="L110" s="149">
        <f>IF($B110="","",INDEX('データ入力'!$AK$7:$AK$206,$B110))</f>
        <v/>
      </c>
      <c r="M110" s="149">
        <f>IF($B110="","",INDEX('データ入力'!$AN$7:$AN$206,$B110))</f>
        <v/>
      </c>
      <c r="N110" s="32">
        <f>IF($B110="","",INDEX('データ入力'!$AQ$7:$AQ$206,$B110))</f>
        <v/>
      </c>
    </row>
    <row r="111">
      <c r="A111" s="32">
        <f>IF($B111="","",ROW()-1)</f>
        <v/>
      </c>
      <c r="B111" s="32">
        <f>IFERROR(MATCH(ROW()-1,'データ入力'!$AW$7:$AW$206,0),"")</f>
        <v/>
      </c>
      <c r="C111" s="148">
        <f>IF($B111="","",INDEX('データ入力'!$B$7:$B$206,$B111))</f>
        <v/>
      </c>
      <c r="D111" s="32">
        <f>IF($B111="","",INDEX('データ入力'!$J$7:$J$206,$B111))</f>
        <v/>
      </c>
      <c r="E111" s="149">
        <f>IF($B111="","",INDEX('データ入力'!$Z$7:$Z$206,$B111))</f>
        <v/>
      </c>
      <c r="F111" s="149">
        <f>IF($B111="","",INDEX('データ入力'!$AG$7:$AG$206,$B111))</f>
        <v/>
      </c>
      <c r="G111" s="149">
        <f>IF($B111="","",INDEX('データ入力'!$AF$7:$AF$206,$B111))</f>
        <v/>
      </c>
      <c r="H111" s="149">
        <f>IF($B111="","",INDEX('データ入力'!$AH$7:$AH$206,$B111))</f>
        <v/>
      </c>
      <c r="I111" s="149">
        <f>IF($B111="","",INDEX('データ入力'!$AA$7:$AA$206,$B111))</f>
        <v/>
      </c>
      <c r="J111" s="149">
        <f>IF($B111="","",INDEX('データ入力'!$AJ$7:$AJ$206,$B111))</f>
        <v/>
      </c>
      <c r="K111" s="149">
        <f>IF($B111="","",INDEX('データ入力'!$AI$7:$AI$206,$B111))</f>
        <v/>
      </c>
      <c r="L111" s="149">
        <f>IF($B111="","",INDEX('データ入力'!$AK$7:$AK$206,$B111))</f>
        <v/>
      </c>
      <c r="M111" s="149">
        <f>IF($B111="","",INDEX('データ入力'!$AN$7:$AN$206,$B111))</f>
        <v/>
      </c>
      <c r="N111" s="32">
        <f>IF($B111="","",INDEX('データ入力'!$AQ$7:$AQ$206,$B111))</f>
        <v/>
      </c>
    </row>
    <row r="112">
      <c r="A112" s="32">
        <f>IF($B112="","",ROW()-1)</f>
        <v/>
      </c>
      <c r="B112" s="32">
        <f>IFERROR(MATCH(ROW()-1,'データ入力'!$AW$7:$AW$206,0),"")</f>
        <v/>
      </c>
      <c r="C112" s="148">
        <f>IF($B112="","",INDEX('データ入力'!$B$7:$B$206,$B112))</f>
        <v/>
      </c>
      <c r="D112" s="32">
        <f>IF($B112="","",INDEX('データ入力'!$J$7:$J$206,$B112))</f>
        <v/>
      </c>
      <c r="E112" s="149">
        <f>IF($B112="","",INDEX('データ入力'!$Z$7:$Z$206,$B112))</f>
        <v/>
      </c>
      <c r="F112" s="149">
        <f>IF($B112="","",INDEX('データ入力'!$AG$7:$AG$206,$B112))</f>
        <v/>
      </c>
      <c r="G112" s="149">
        <f>IF($B112="","",INDEX('データ入力'!$AF$7:$AF$206,$B112))</f>
        <v/>
      </c>
      <c r="H112" s="149">
        <f>IF($B112="","",INDEX('データ入力'!$AH$7:$AH$206,$B112))</f>
        <v/>
      </c>
      <c r="I112" s="149">
        <f>IF($B112="","",INDEX('データ入力'!$AA$7:$AA$206,$B112))</f>
        <v/>
      </c>
      <c r="J112" s="149">
        <f>IF($B112="","",INDEX('データ入力'!$AJ$7:$AJ$206,$B112))</f>
        <v/>
      </c>
      <c r="K112" s="149">
        <f>IF($B112="","",INDEX('データ入力'!$AI$7:$AI$206,$B112))</f>
        <v/>
      </c>
      <c r="L112" s="149">
        <f>IF($B112="","",INDEX('データ入力'!$AK$7:$AK$206,$B112))</f>
        <v/>
      </c>
      <c r="M112" s="149">
        <f>IF($B112="","",INDEX('データ入力'!$AN$7:$AN$206,$B112))</f>
        <v/>
      </c>
      <c r="N112" s="32">
        <f>IF($B112="","",INDEX('データ入力'!$AQ$7:$AQ$206,$B112))</f>
        <v/>
      </c>
    </row>
    <row r="113">
      <c r="A113" s="32">
        <f>IF($B113="","",ROW()-1)</f>
        <v/>
      </c>
      <c r="B113" s="32">
        <f>IFERROR(MATCH(ROW()-1,'データ入力'!$AW$7:$AW$206,0),"")</f>
        <v/>
      </c>
      <c r="C113" s="148">
        <f>IF($B113="","",INDEX('データ入力'!$B$7:$B$206,$B113))</f>
        <v/>
      </c>
      <c r="D113" s="32">
        <f>IF($B113="","",INDEX('データ入力'!$J$7:$J$206,$B113))</f>
        <v/>
      </c>
      <c r="E113" s="149">
        <f>IF($B113="","",INDEX('データ入力'!$Z$7:$Z$206,$B113))</f>
        <v/>
      </c>
      <c r="F113" s="149">
        <f>IF($B113="","",INDEX('データ入力'!$AG$7:$AG$206,$B113))</f>
        <v/>
      </c>
      <c r="G113" s="149">
        <f>IF($B113="","",INDEX('データ入力'!$AF$7:$AF$206,$B113))</f>
        <v/>
      </c>
      <c r="H113" s="149">
        <f>IF($B113="","",INDEX('データ入力'!$AH$7:$AH$206,$B113))</f>
        <v/>
      </c>
      <c r="I113" s="149">
        <f>IF($B113="","",INDEX('データ入力'!$AA$7:$AA$206,$B113))</f>
        <v/>
      </c>
      <c r="J113" s="149">
        <f>IF($B113="","",INDEX('データ入力'!$AJ$7:$AJ$206,$B113))</f>
        <v/>
      </c>
      <c r="K113" s="149">
        <f>IF($B113="","",INDEX('データ入力'!$AI$7:$AI$206,$B113))</f>
        <v/>
      </c>
      <c r="L113" s="149">
        <f>IF($B113="","",INDEX('データ入力'!$AK$7:$AK$206,$B113))</f>
        <v/>
      </c>
      <c r="M113" s="149">
        <f>IF($B113="","",INDEX('データ入力'!$AN$7:$AN$206,$B113))</f>
        <v/>
      </c>
      <c r="N113" s="32">
        <f>IF($B113="","",INDEX('データ入力'!$AQ$7:$AQ$206,$B113))</f>
        <v/>
      </c>
    </row>
    <row r="114">
      <c r="A114" s="32">
        <f>IF($B114="","",ROW()-1)</f>
        <v/>
      </c>
      <c r="B114" s="32">
        <f>IFERROR(MATCH(ROW()-1,'データ入力'!$AW$7:$AW$206,0),"")</f>
        <v/>
      </c>
      <c r="C114" s="148">
        <f>IF($B114="","",INDEX('データ入力'!$B$7:$B$206,$B114))</f>
        <v/>
      </c>
      <c r="D114" s="32">
        <f>IF($B114="","",INDEX('データ入力'!$J$7:$J$206,$B114))</f>
        <v/>
      </c>
      <c r="E114" s="149">
        <f>IF($B114="","",INDEX('データ入力'!$Z$7:$Z$206,$B114))</f>
        <v/>
      </c>
      <c r="F114" s="149">
        <f>IF($B114="","",INDEX('データ入力'!$AG$7:$AG$206,$B114))</f>
        <v/>
      </c>
      <c r="G114" s="149">
        <f>IF($B114="","",INDEX('データ入力'!$AF$7:$AF$206,$B114))</f>
        <v/>
      </c>
      <c r="H114" s="149">
        <f>IF($B114="","",INDEX('データ入力'!$AH$7:$AH$206,$B114))</f>
        <v/>
      </c>
      <c r="I114" s="149">
        <f>IF($B114="","",INDEX('データ入力'!$AA$7:$AA$206,$B114))</f>
        <v/>
      </c>
      <c r="J114" s="149">
        <f>IF($B114="","",INDEX('データ入力'!$AJ$7:$AJ$206,$B114))</f>
        <v/>
      </c>
      <c r="K114" s="149">
        <f>IF($B114="","",INDEX('データ入力'!$AI$7:$AI$206,$B114))</f>
        <v/>
      </c>
      <c r="L114" s="149">
        <f>IF($B114="","",INDEX('データ入力'!$AK$7:$AK$206,$B114))</f>
        <v/>
      </c>
      <c r="M114" s="149">
        <f>IF($B114="","",INDEX('データ入力'!$AN$7:$AN$206,$B114))</f>
        <v/>
      </c>
      <c r="N114" s="32">
        <f>IF($B114="","",INDEX('データ入力'!$AQ$7:$AQ$206,$B114))</f>
        <v/>
      </c>
    </row>
    <row r="115">
      <c r="A115" s="32">
        <f>IF($B115="","",ROW()-1)</f>
        <v/>
      </c>
      <c r="B115" s="32">
        <f>IFERROR(MATCH(ROW()-1,'データ入力'!$AW$7:$AW$206,0),"")</f>
        <v/>
      </c>
      <c r="C115" s="148">
        <f>IF($B115="","",INDEX('データ入力'!$B$7:$B$206,$B115))</f>
        <v/>
      </c>
      <c r="D115" s="32">
        <f>IF($B115="","",INDEX('データ入力'!$J$7:$J$206,$B115))</f>
        <v/>
      </c>
      <c r="E115" s="149">
        <f>IF($B115="","",INDEX('データ入力'!$Z$7:$Z$206,$B115))</f>
        <v/>
      </c>
      <c r="F115" s="149">
        <f>IF($B115="","",INDEX('データ入力'!$AG$7:$AG$206,$B115))</f>
        <v/>
      </c>
      <c r="G115" s="149">
        <f>IF($B115="","",INDEX('データ入力'!$AF$7:$AF$206,$B115))</f>
        <v/>
      </c>
      <c r="H115" s="149">
        <f>IF($B115="","",INDEX('データ入力'!$AH$7:$AH$206,$B115))</f>
        <v/>
      </c>
      <c r="I115" s="149">
        <f>IF($B115="","",INDEX('データ入力'!$AA$7:$AA$206,$B115))</f>
        <v/>
      </c>
      <c r="J115" s="149">
        <f>IF($B115="","",INDEX('データ入力'!$AJ$7:$AJ$206,$B115))</f>
        <v/>
      </c>
      <c r="K115" s="149">
        <f>IF($B115="","",INDEX('データ入力'!$AI$7:$AI$206,$B115))</f>
        <v/>
      </c>
      <c r="L115" s="149">
        <f>IF($B115="","",INDEX('データ入力'!$AK$7:$AK$206,$B115))</f>
        <v/>
      </c>
      <c r="M115" s="149">
        <f>IF($B115="","",INDEX('データ入力'!$AN$7:$AN$206,$B115))</f>
        <v/>
      </c>
      <c r="N115" s="32">
        <f>IF($B115="","",INDEX('データ入力'!$AQ$7:$AQ$206,$B115))</f>
        <v/>
      </c>
    </row>
    <row r="116">
      <c r="A116" s="32">
        <f>IF($B116="","",ROW()-1)</f>
        <v/>
      </c>
      <c r="B116" s="32">
        <f>IFERROR(MATCH(ROW()-1,'データ入力'!$AW$7:$AW$206,0),"")</f>
        <v/>
      </c>
      <c r="C116" s="148">
        <f>IF($B116="","",INDEX('データ入力'!$B$7:$B$206,$B116))</f>
        <v/>
      </c>
      <c r="D116" s="32">
        <f>IF($B116="","",INDEX('データ入力'!$J$7:$J$206,$B116))</f>
        <v/>
      </c>
      <c r="E116" s="149">
        <f>IF($B116="","",INDEX('データ入力'!$Z$7:$Z$206,$B116))</f>
        <v/>
      </c>
      <c r="F116" s="149">
        <f>IF($B116="","",INDEX('データ入力'!$AG$7:$AG$206,$B116))</f>
        <v/>
      </c>
      <c r="G116" s="149">
        <f>IF($B116="","",INDEX('データ入力'!$AF$7:$AF$206,$B116))</f>
        <v/>
      </c>
      <c r="H116" s="149">
        <f>IF($B116="","",INDEX('データ入力'!$AH$7:$AH$206,$B116))</f>
        <v/>
      </c>
      <c r="I116" s="149">
        <f>IF($B116="","",INDEX('データ入力'!$AA$7:$AA$206,$B116))</f>
        <v/>
      </c>
      <c r="J116" s="149">
        <f>IF($B116="","",INDEX('データ入力'!$AJ$7:$AJ$206,$B116))</f>
        <v/>
      </c>
      <c r="K116" s="149">
        <f>IF($B116="","",INDEX('データ入力'!$AI$7:$AI$206,$B116))</f>
        <v/>
      </c>
      <c r="L116" s="149">
        <f>IF($B116="","",INDEX('データ入力'!$AK$7:$AK$206,$B116))</f>
        <v/>
      </c>
      <c r="M116" s="149">
        <f>IF($B116="","",INDEX('データ入力'!$AN$7:$AN$206,$B116))</f>
        <v/>
      </c>
      <c r="N116" s="32">
        <f>IF($B116="","",INDEX('データ入力'!$AQ$7:$AQ$206,$B116))</f>
        <v/>
      </c>
    </row>
    <row r="117">
      <c r="A117" s="32">
        <f>IF($B117="","",ROW()-1)</f>
        <v/>
      </c>
      <c r="B117" s="32">
        <f>IFERROR(MATCH(ROW()-1,'データ入力'!$AW$7:$AW$206,0),"")</f>
        <v/>
      </c>
      <c r="C117" s="148">
        <f>IF($B117="","",INDEX('データ入力'!$B$7:$B$206,$B117))</f>
        <v/>
      </c>
      <c r="D117" s="32">
        <f>IF($B117="","",INDEX('データ入力'!$J$7:$J$206,$B117))</f>
        <v/>
      </c>
      <c r="E117" s="149">
        <f>IF($B117="","",INDEX('データ入力'!$Z$7:$Z$206,$B117))</f>
        <v/>
      </c>
      <c r="F117" s="149">
        <f>IF($B117="","",INDEX('データ入力'!$AG$7:$AG$206,$B117))</f>
        <v/>
      </c>
      <c r="G117" s="149">
        <f>IF($B117="","",INDEX('データ入力'!$AF$7:$AF$206,$B117))</f>
        <v/>
      </c>
      <c r="H117" s="149">
        <f>IF($B117="","",INDEX('データ入力'!$AH$7:$AH$206,$B117))</f>
        <v/>
      </c>
      <c r="I117" s="149">
        <f>IF($B117="","",INDEX('データ入力'!$AA$7:$AA$206,$B117))</f>
        <v/>
      </c>
      <c r="J117" s="149">
        <f>IF($B117="","",INDEX('データ入力'!$AJ$7:$AJ$206,$B117))</f>
        <v/>
      </c>
      <c r="K117" s="149">
        <f>IF($B117="","",INDEX('データ入力'!$AI$7:$AI$206,$B117))</f>
        <v/>
      </c>
      <c r="L117" s="149">
        <f>IF($B117="","",INDEX('データ入力'!$AK$7:$AK$206,$B117))</f>
        <v/>
      </c>
      <c r="M117" s="149">
        <f>IF($B117="","",INDEX('データ入力'!$AN$7:$AN$206,$B117))</f>
        <v/>
      </c>
      <c r="N117" s="32">
        <f>IF($B117="","",INDEX('データ入力'!$AQ$7:$AQ$206,$B117))</f>
        <v/>
      </c>
    </row>
    <row r="118">
      <c r="A118" s="32">
        <f>IF($B118="","",ROW()-1)</f>
        <v/>
      </c>
      <c r="B118" s="32">
        <f>IFERROR(MATCH(ROW()-1,'データ入力'!$AW$7:$AW$206,0),"")</f>
        <v/>
      </c>
      <c r="C118" s="148">
        <f>IF($B118="","",INDEX('データ入力'!$B$7:$B$206,$B118))</f>
        <v/>
      </c>
      <c r="D118" s="32">
        <f>IF($B118="","",INDEX('データ入力'!$J$7:$J$206,$B118))</f>
        <v/>
      </c>
      <c r="E118" s="149">
        <f>IF($B118="","",INDEX('データ入力'!$Z$7:$Z$206,$B118))</f>
        <v/>
      </c>
      <c r="F118" s="149">
        <f>IF($B118="","",INDEX('データ入力'!$AG$7:$AG$206,$B118))</f>
        <v/>
      </c>
      <c r="G118" s="149">
        <f>IF($B118="","",INDEX('データ入力'!$AF$7:$AF$206,$B118))</f>
        <v/>
      </c>
      <c r="H118" s="149">
        <f>IF($B118="","",INDEX('データ入力'!$AH$7:$AH$206,$B118))</f>
        <v/>
      </c>
      <c r="I118" s="149">
        <f>IF($B118="","",INDEX('データ入力'!$AA$7:$AA$206,$B118))</f>
        <v/>
      </c>
      <c r="J118" s="149">
        <f>IF($B118="","",INDEX('データ入力'!$AJ$7:$AJ$206,$B118))</f>
        <v/>
      </c>
      <c r="K118" s="149">
        <f>IF($B118="","",INDEX('データ入力'!$AI$7:$AI$206,$B118))</f>
        <v/>
      </c>
      <c r="L118" s="149">
        <f>IF($B118="","",INDEX('データ入力'!$AK$7:$AK$206,$B118))</f>
        <v/>
      </c>
      <c r="M118" s="149">
        <f>IF($B118="","",INDEX('データ入力'!$AN$7:$AN$206,$B118))</f>
        <v/>
      </c>
      <c r="N118" s="32">
        <f>IF($B118="","",INDEX('データ入力'!$AQ$7:$AQ$206,$B118))</f>
        <v/>
      </c>
    </row>
    <row r="119">
      <c r="A119" s="32">
        <f>IF($B119="","",ROW()-1)</f>
        <v/>
      </c>
      <c r="B119" s="32">
        <f>IFERROR(MATCH(ROW()-1,'データ入力'!$AW$7:$AW$206,0),"")</f>
        <v/>
      </c>
      <c r="C119" s="148">
        <f>IF($B119="","",INDEX('データ入力'!$B$7:$B$206,$B119))</f>
        <v/>
      </c>
      <c r="D119" s="32">
        <f>IF($B119="","",INDEX('データ入力'!$J$7:$J$206,$B119))</f>
        <v/>
      </c>
      <c r="E119" s="149">
        <f>IF($B119="","",INDEX('データ入力'!$Z$7:$Z$206,$B119))</f>
        <v/>
      </c>
      <c r="F119" s="149">
        <f>IF($B119="","",INDEX('データ入力'!$AG$7:$AG$206,$B119))</f>
        <v/>
      </c>
      <c r="G119" s="149">
        <f>IF($B119="","",INDEX('データ入力'!$AF$7:$AF$206,$B119))</f>
        <v/>
      </c>
      <c r="H119" s="149">
        <f>IF($B119="","",INDEX('データ入力'!$AH$7:$AH$206,$B119))</f>
        <v/>
      </c>
      <c r="I119" s="149">
        <f>IF($B119="","",INDEX('データ入力'!$AA$7:$AA$206,$B119))</f>
        <v/>
      </c>
      <c r="J119" s="149">
        <f>IF($B119="","",INDEX('データ入力'!$AJ$7:$AJ$206,$B119))</f>
        <v/>
      </c>
      <c r="K119" s="149">
        <f>IF($B119="","",INDEX('データ入力'!$AI$7:$AI$206,$B119))</f>
        <v/>
      </c>
      <c r="L119" s="149">
        <f>IF($B119="","",INDEX('データ入力'!$AK$7:$AK$206,$B119))</f>
        <v/>
      </c>
      <c r="M119" s="149">
        <f>IF($B119="","",INDEX('データ入力'!$AN$7:$AN$206,$B119))</f>
        <v/>
      </c>
      <c r="N119" s="32">
        <f>IF($B119="","",INDEX('データ入力'!$AQ$7:$AQ$206,$B119))</f>
        <v/>
      </c>
    </row>
    <row r="120">
      <c r="A120" s="32">
        <f>IF($B120="","",ROW()-1)</f>
        <v/>
      </c>
      <c r="B120" s="32">
        <f>IFERROR(MATCH(ROW()-1,'データ入力'!$AW$7:$AW$206,0),"")</f>
        <v/>
      </c>
      <c r="C120" s="148">
        <f>IF($B120="","",INDEX('データ入力'!$B$7:$B$206,$B120))</f>
        <v/>
      </c>
      <c r="D120" s="32">
        <f>IF($B120="","",INDEX('データ入力'!$J$7:$J$206,$B120))</f>
        <v/>
      </c>
      <c r="E120" s="149">
        <f>IF($B120="","",INDEX('データ入力'!$Z$7:$Z$206,$B120))</f>
        <v/>
      </c>
      <c r="F120" s="149">
        <f>IF($B120="","",INDEX('データ入力'!$AG$7:$AG$206,$B120))</f>
        <v/>
      </c>
      <c r="G120" s="149">
        <f>IF($B120="","",INDEX('データ入力'!$AF$7:$AF$206,$B120))</f>
        <v/>
      </c>
      <c r="H120" s="149">
        <f>IF($B120="","",INDEX('データ入力'!$AH$7:$AH$206,$B120))</f>
        <v/>
      </c>
      <c r="I120" s="149">
        <f>IF($B120="","",INDEX('データ入力'!$AA$7:$AA$206,$B120))</f>
        <v/>
      </c>
      <c r="J120" s="149">
        <f>IF($B120="","",INDEX('データ入力'!$AJ$7:$AJ$206,$B120))</f>
        <v/>
      </c>
      <c r="K120" s="149">
        <f>IF($B120="","",INDEX('データ入力'!$AI$7:$AI$206,$B120))</f>
        <v/>
      </c>
      <c r="L120" s="149">
        <f>IF($B120="","",INDEX('データ入力'!$AK$7:$AK$206,$B120))</f>
        <v/>
      </c>
      <c r="M120" s="149">
        <f>IF($B120="","",INDEX('データ入力'!$AN$7:$AN$206,$B120))</f>
        <v/>
      </c>
      <c r="N120" s="32">
        <f>IF($B120="","",INDEX('データ入力'!$AQ$7:$AQ$206,$B120))</f>
        <v/>
      </c>
    </row>
    <row r="121">
      <c r="A121" s="32">
        <f>IF($B121="","",ROW()-1)</f>
        <v/>
      </c>
      <c r="B121" s="32">
        <f>IFERROR(MATCH(ROW()-1,'データ入力'!$AW$7:$AW$206,0),"")</f>
        <v/>
      </c>
      <c r="C121" s="148">
        <f>IF($B121="","",INDEX('データ入力'!$B$7:$B$206,$B121))</f>
        <v/>
      </c>
      <c r="D121" s="32">
        <f>IF($B121="","",INDEX('データ入力'!$J$7:$J$206,$B121))</f>
        <v/>
      </c>
      <c r="E121" s="149">
        <f>IF($B121="","",INDEX('データ入力'!$Z$7:$Z$206,$B121))</f>
        <v/>
      </c>
      <c r="F121" s="149">
        <f>IF($B121="","",INDEX('データ入力'!$AG$7:$AG$206,$B121))</f>
        <v/>
      </c>
      <c r="G121" s="149">
        <f>IF($B121="","",INDEX('データ入力'!$AF$7:$AF$206,$B121))</f>
        <v/>
      </c>
      <c r="H121" s="149">
        <f>IF($B121="","",INDEX('データ入力'!$AH$7:$AH$206,$B121))</f>
        <v/>
      </c>
      <c r="I121" s="149">
        <f>IF($B121="","",INDEX('データ入力'!$AA$7:$AA$206,$B121))</f>
        <v/>
      </c>
      <c r="J121" s="149">
        <f>IF($B121="","",INDEX('データ入力'!$AJ$7:$AJ$206,$B121))</f>
        <v/>
      </c>
      <c r="K121" s="149">
        <f>IF($B121="","",INDEX('データ入力'!$AI$7:$AI$206,$B121))</f>
        <v/>
      </c>
      <c r="L121" s="149">
        <f>IF($B121="","",INDEX('データ入力'!$AK$7:$AK$206,$B121))</f>
        <v/>
      </c>
      <c r="M121" s="149">
        <f>IF($B121="","",INDEX('データ入力'!$AN$7:$AN$206,$B121))</f>
        <v/>
      </c>
      <c r="N121" s="32">
        <f>IF($B121="","",INDEX('データ入力'!$AQ$7:$AQ$206,$B121))</f>
        <v/>
      </c>
    </row>
    <row r="122">
      <c r="A122" s="32">
        <f>IF($B122="","",ROW()-1)</f>
        <v/>
      </c>
      <c r="B122" s="32">
        <f>IFERROR(MATCH(ROW()-1,'データ入力'!$AW$7:$AW$206,0),"")</f>
        <v/>
      </c>
      <c r="C122" s="148">
        <f>IF($B122="","",INDEX('データ入力'!$B$7:$B$206,$B122))</f>
        <v/>
      </c>
      <c r="D122" s="32">
        <f>IF($B122="","",INDEX('データ入力'!$J$7:$J$206,$B122))</f>
        <v/>
      </c>
      <c r="E122" s="149">
        <f>IF($B122="","",INDEX('データ入力'!$Z$7:$Z$206,$B122))</f>
        <v/>
      </c>
      <c r="F122" s="149">
        <f>IF($B122="","",INDEX('データ入力'!$AG$7:$AG$206,$B122))</f>
        <v/>
      </c>
      <c r="G122" s="149">
        <f>IF($B122="","",INDEX('データ入力'!$AF$7:$AF$206,$B122))</f>
        <v/>
      </c>
      <c r="H122" s="149">
        <f>IF($B122="","",INDEX('データ入力'!$AH$7:$AH$206,$B122))</f>
        <v/>
      </c>
      <c r="I122" s="149">
        <f>IF($B122="","",INDEX('データ入力'!$AA$7:$AA$206,$B122))</f>
        <v/>
      </c>
      <c r="J122" s="149">
        <f>IF($B122="","",INDEX('データ入力'!$AJ$7:$AJ$206,$B122))</f>
        <v/>
      </c>
      <c r="K122" s="149">
        <f>IF($B122="","",INDEX('データ入力'!$AI$7:$AI$206,$B122))</f>
        <v/>
      </c>
      <c r="L122" s="149">
        <f>IF($B122="","",INDEX('データ入力'!$AK$7:$AK$206,$B122))</f>
        <v/>
      </c>
      <c r="M122" s="149">
        <f>IF($B122="","",INDEX('データ入力'!$AN$7:$AN$206,$B122))</f>
        <v/>
      </c>
      <c r="N122" s="32">
        <f>IF($B122="","",INDEX('データ入力'!$AQ$7:$AQ$206,$B122))</f>
        <v/>
      </c>
    </row>
    <row r="123">
      <c r="A123" s="32">
        <f>IF($B123="","",ROW()-1)</f>
        <v/>
      </c>
      <c r="B123" s="32">
        <f>IFERROR(MATCH(ROW()-1,'データ入力'!$AW$7:$AW$206,0),"")</f>
        <v/>
      </c>
      <c r="C123" s="148">
        <f>IF($B123="","",INDEX('データ入力'!$B$7:$B$206,$B123))</f>
        <v/>
      </c>
      <c r="D123" s="32">
        <f>IF($B123="","",INDEX('データ入力'!$J$7:$J$206,$B123))</f>
        <v/>
      </c>
      <c r="E123" s="149">
        <f>IF($B123="","",INDEX('データ入力'!$Z$7:$Z$206,$B123))</f>
        <v/>
      </c>
      <c r="F123" s="149">
        <f>IF($B123="","",INDEX('データ入力'!$AG$7:$AG$206,$B123))</f>
        <v/>
      </c>
      <c r="G123" s="149">
        <f>IF($B123="","",INDEX('データ入力'!$AF$7:$AF$206,$B123))</f>
        <v/>
      </c>
      <c r="H123" s="149">
        <f>IF($B123="","",INDEX('データ入力'!$AH$7:$AH$206,$B123))</f>
        <v/>
      </c>
      <c r="I123" s="149">
        <f>IF($B123="","",INDEX('データ入力'!$AA$7:$AA$206,$B123))</f>
        <v/>
      </c>
      <c r="J123" s="149">
        <f>IF($B123="","",INDEX('データ入力'!$AJ$7:$AJ$206,$B123))</f>
        <v/>
      </c>
      <c r="K123" s="149">
        <f>IF($B123="","",INDEX('データ入力'!$AI$7:$AI$206,$B123))</f>
        <v/>
      </c>
      <c r="L123" s="149">
        <f>IF($B123="","",INDEX('データ入力'!$AK$7:$AK$206,$B123))</f>
        <v/>
      </c>
      <c r="M123" s="149">
        <f>IF($B123="","",INDEX('データ入力'!$AN$7:$AN$206,$B123))</f>
        <v/>
      </c>
      <c r="N123" s="32">
        <f>IF($B123="","",INDEX('データ入力'!$AQ$7:$AQ$206,$B123))</f>
        <v/>
      </c>
    </row>
    <row r="124">
      <c r="A124" s="32">
        <f>IF($B124="","",ROW()-1)</f>
        <v/>
      </c>
      <c r="B124" s="32">
        <f>IFERROR(MATCH(ROW()-1,'データ入力'!$AW$7:$AW$206,0),"")</f>
        <v/>
      </c>
      <c r="C124" s="148">
        <f>IF($B124="","",INDEX('データ入力'!$B$7:$B$206,$B124))</f>
        <v/>
      </c>
      <c r="D124" s="32">
        <f>IF($B124="","",INDEX('データ入力'!$J$7:$J$206,$B124))</f>
        <v/>
      </c>
      <c r="E124" s="149">
        <f>IF($B124="","",INDEX('データ入力'!$Z$7:$Z$206,$B124))</f>
        <v/>
      </c>
      <c r="F124" s="149">
        <f>IF($B124="","",INDEX('データ入力'!$AG$7:$AG$206,$B124))</f>
        <v/>
      </c>
      <c r="G124" s="149">
        <f>IF($B124="","",INDEX('データ入力'!$AF$7:$AF$206,$B124))</f>
        <v/>
      </c>
      <c r="H124" s="149">
        <f>IF($B124="","",INDEX('データ入力'!$AH$7:$AH$206,$B124))</f>
        <v/>
      </c>
      <c r="I124" s="149">
        <f>IF($B124="","",INDEX('データ入力'!$AA$7:$AA$206,$B124))</f>
        <v/>
      </c>
      <c r="J124" s="149">
        <f>IF($B124="","",INDEX('データ入力'!$AJ$7:$AJ$206,$B124))</f>
        <v/>
      </c>
      <c r="K124" s="149">
        <f>IF($B124="","",INDEX('データ入力'!$AI$7:$AI$206,$B124))</f>
        <v/>
      </c>
      <c r="L124" s="149">
        <f>IF($B124="","",INDEX('データ入力'!$AK$7:$AK$206,$B124))</f>
        <v/>
      </c>
      <c r="M124" s="149">
        <f>IF($B124="","",INDEX('データ入力'!$AN$7:$AN$206,$B124))</f>
        <v/>
      </c>
      <c r="N124" s="32">
        <f>IF($B124="","",INDEX('データ入力'!$AQ$7:$AQ$206,$B124))</f>
        <v/>
      </c>
    </row>
    <row r="125">
      <c r="A125" s="32">
        <f>IF($B125="","",ROW()-1)</f>
        <v/>
      </c>
      <c r="B125" s="32">
        <f>IFERROR(MATCH(ROW()-1,'データ入力'!$AW$7:$AW$206,0),"")</f>
        <v/>
      </c>
      <c r="C125" s="148">
        <f>IF($B125="","",INDEX('データ入力'!$B$7:$B$206,$B125))</f>
        <v/>
      </c>
      <c r="D125" s="32">
        <f>IF($B125="","",INDEX('データ入力'!$J$7:$J$206,$B125))</f>
        <v/>
      </c>
      <c r="E125" s="149">
        <f>IF($B125="","",INDEX('データ入力'!$Z$7:$Z$206,$B125))</f>
        <v/>
      </c>
      <c r="F125" s="149">
        <f>IF($B125="","",INDEX('データ入力'!$AG$7:$AG$206,$B125))</f>
        <v/>
      </c>
      <c r="G125" s="149">
        <f>IF($B125="","",INDEX('データ入力'!$AF$7:$AF$206,$B125))</f>
        <v/>
      </c>
      <c r="H125" s="149">
        <f>IF($B125="","",INDEX('データ入力'!$AH$7:$AH$206,$B125))</f>
        <v/>
      </c>
      <c r="I125" s="149">
        <f>IF($B125="","",INDEX('データ入力'!$AA$7:$AA$206,$B125))</f>
        <v/>
      </c>
      <c r="J125" s="149">
        <f>IF($B125="","",INDEX('データ入力'!$AJ$7:$AJ$206,$B125))</f>
        <v/>
      </c>
      <c r="K125" s="149">
        <f>IF($B125="","",INDEX('データ入力'!$AI$7:$AI$206,$B125))</f>
        <v/>
      </c>
      <c r="L125" s="149">
        <f>IF($B125="","",INDEX('データ入力'!$AK$7:$AK$206,$B125))</f>
        <v/>
      </c>
      <c r="M125" s="149">
        <f>IF($B125="","",INDEX('データ入力'!$AN$7:$AN$206,$B125))</f>
        <v/>
      </c>
      <c r="N125" s="32">
        <f>IF($B125="","",INDEX('データ入力'!$AQ$7:$AQ$206,$B125))</f>
        <v/>
      </c>
    </row>
    <row r="126">
      <c r="A126" s="32">
        <f>IF($B126="","",ROW()-1)</f>
        <v/>
      </c>
      <c r="B126" s="32">
        <f>IFERROR(MATCH(ROW()-1,'データ入力'!$AW$7:$AW$206,0),"")</f>
        <v/>
      </c>
      <c r="C126" s="148">
        <f>IF($B126="","",INDEX('データ入力'!$B$7:$B$206,$B126))</f>
        <v/>
      </c>
      <c r="D126" s="32">
        <f>IF($B126="","",INDEX('データ入力'!$J$7:$J$206,$B126))</f>
        <v/>
      </c>
      <c r="E126" s="149">
        <f>IF($B126="","",INDEX('データ入力'!$Z$7:$Z$206,$B126))</f>
        <v/>
      </c>
      <c r="F126" s="149">
        <f>IF($B126="","",INDEX('データ入力'!$AG$7:$AG$206,$B126))</f>
        <v/>
      </c>
      <c r="G126" s="149">
        <f>IF($B126="","",INDEX('データ入力'!$AF$7:$AF$206,$B126))</f>
        <v/>
      </c>
      <c r="H126" s="149">
        <f>IF($B126="","",INDEX('データ入力'!$AH$7:$AH$206,$B126))</f>
        <v/>
      </c>
      <c r="I126" s="149">
        <f>IF($B126="","",INDEX('データ入力'!$AA$7:$AA$206,$B126))</f>
        <v/>
      </c>
      <c r="J126" s="149">
        <f>IF($B126="","",INDEX('データ入力'!$AJ$7:$AJ$206,$B126))</f>
        <v/>
      </c>
      <c r="K126" s="149">
        <f>IF($B126="","",INDEX('データ入力'!$AI$7:$AI$206,$B126))</f>
        <v/>
      </c>
      <c r="L126" s="149">
        <f>IF($B126="","",INDEX('データ入力'!$AK$7:$AK$206,$B126))</f>
        <v/>
      </c>
      <c r="M126" s="149">
        <f>IF($B126="","",INDEX('データ入力'!$AN$7:$AN$206,$B126))</f>
        <v/>
      </c>
      <c r="N126" s="32">
        <f>IF($B126="","",INDEX('データ入力'!$AQ$7:$AQ$206,$B126))</f>
        <v/>
      </c>
    </row>
    <row r="127">
      <c r="A127" s="32">
        <f>IF($B127="","",ROW()-1)</f>
        <v/>
      </c>
      <c r="B127" s="32">
        <f>IFERROR(MATCH(ROW()-1,'データ入力'!$AW$7:$AW$206,0),"")</f>
        <v/>
      </c>
      <c r="C127" s="148">
        <f>IF($B127="","",INDEX('データ入力'!$B$7:$B$206,$B127))</f>
        <v/>
      </c>
      <c r="D127" s="32">
        <f>IF($B127="","",INDEX('データ入力'!$J$7:$J$206,$B127))</f>
        <v/>
      </c>
      <c r="E127" s="149">
        <f>IF($B127="","",INDEX('データ入力'!$Z$7:$Z$206,$B127))</f>
        <v/>
      </c>
      <c r="F127" s="149">
        <f>IF($B127="","",INDEX('データ入力'!$AG$7:$AG$206,$B127))</f>
        <v/>
      </c>
      <c r="G127" s="149">
        <f>IF($B127="","",INDEX('データ入力'!$AF$7:$AF$206,$B127))</f>
        <v/>
      </c>
      <c r="H127" s="149">
        <f>IF($B127="","",INDEX('データ入力'!$AH$7:$AH$206,$B127))</f>
        <v/>
      </c>
      <c r="I127" s="149">
        <f>IF($B127="","",INDEX('データ入力'!$AA$7:$AA$206,$B127))</f>
        <v/>
      </c>
      <c r="J127" s="149">
        <f>IF($B127="","",INDEX('データ入力'!$AJ$7:$AJ$206,$B127))</f>
        <v/>
      </c>
      <c r="K127" s="149">
        <f>IF($B127="","",INDEX('データ入力'!$AI$7:$AI$206,$B127))</f>
        <v/>
      </c>
      <c r="L127" s="149">
        <f>IF($B127="","",INDEX('データ入力'!$AK$7:$AK$206,$B127))</f>
        <v/>
      </c>
      <c r="M127" s="149">
        <f>IF($B127="","",INDEX('データ入力'!$AN$7:$AN$206,$B127))</f>
        <v/>
      </c>
      <c r="N127" s="32">
        <f>IF($B127="","",INDEX('データ入力'!$AQ$7:$AQ$206,$B127))</f>
        <v/>
      </c>
    </row>
    <row r="128">
      <c r="A128" s="32">
        <f>IF($B128="","",ROW()-1)</f>
        <v/>
      </c>
      <c r="B128" s="32">
        <f>IFERROR(MATCH(ROW()-1,'データ入力'!$AW$7:$AW$206,0),"")</f>
        <v/>
      </c>
      <c r="C128" s="148">
        <f>IF($B128="","",INDEX('データ入力'!$B$7:$B$206,$B128))</f>
        <v/>
      </c>
      <c r="D128" s="32">
        <f>IF($B128="","",INDEX('データ入力'!$J$7:$J$206,$B128))</f>
        <v/>
      </c>
      <c r="E128" s="149">
        <f>IF($B128="","",INDEX('データ入力'!$Z$7:$Z$206,$B128))</f>
        <v/>
      </c>
      <c r="F128" s="149">
        <f>IF($B128="","",INDEX('データ入力'!$AG$7:$AG$206,$B128))</f>
        <v/>
      </c>
      <c r="G128" s="149">
        <f>IF($B128="","",INDEX('データ入力'!$AF$7:$AF$206,$B128))</f>
        <v/>
      </c>
      <c r="H128" s="149">
        <f>IF($B128="","",INDEX('データ入力'!$AH$7:$AH$206,$B128))</f>
        <v/>
      </c>
      <c r="I128" s="149">
        <f>IF($B128="","",INDEX('データ入力'!$AA$7:$AA$206,$B128))</f>
        <v/>
      </c>
      <c r="J128" s="149">
        <f>IF($B128="","",INDEX('データ入力'!$AJ$7:$AJ$206,$B128))</f>
        <v/>
      </c>
      <c r="K128" s="149">
        <f>IF($B128="","",INDEX('データ入力'!$AI$7:$AI$206,$B128))</f>
        <v/>
      </c>
      <c r="L128" s="149">
        <f>IF($B128="","",INDEX('データ入力'!$AK$7:$AK$206,$B128))</f>
        <v/>
      </c>
      <c r="M128" s="149">
        <f>IF($B128="","",INDEX('データ入力'!$AN$7:$AN$206,$B128))</f>
        <v/>
      </c>
      <c r="N128" s="32">
        <f>IF($B128="","",INDEX('データ入力'!$AQ$7:$AQ$206,$B128))</f>
        <v/>
      </c>
    </row>
    <row r="129">
      <c r="A129" s="32">
        <f>IF($B129="","",ROW()-1)</f>
        <v/>
      </c>
      <c r="B129" s="32">
        <f>IFERROR(MATCH(ROW()-1,'データ入力'!$AW$7:$AW$206,0),"")</f>
        <v/>
      </c>
      <c r="C129" s="148">
        <f>IF($B129="","",INDEX('データ入力'!$B$7:$B$206,$B129))</f>
        <v/>
      </c>
      <c r="D129" s="32">
        <f>IF($B129="","",INDEX('データ入力'!$J$7:$J$206,$B129))</f>
        <v/>
      </c>
      <c r="E129" s="149">
        <f>IF($B129="","",INDEX('データ入力'!$Z$7:$Z$206,$B129))</f>
        <v/>
      </c>
      <c r="F129" s="149">
        <f>IF($B129="","",INDEX('データ入力'!$AG$7:$AG$206,$B129))</f>
        <v/>
      </c>
      <c r="G129" s="149">
        <f>IF($B129="","",INDEX('データ入力'!$AF$7:$AF$206,$B129))</f>
        <v/>
      </c>
      <c r="H129" s="149">
        <f>IF($B129="","",INDEX('データ入力'!$AH$7:$AH$206,$B129))</f>
        <v/>
      </c>
      <c r="I129" s="149">
        <f>IF($B129="","",INDEX('データ入力'!$AA$7:$AA$206,$B129))</f>
        <v/>
      </c>
      <c r="J129" s="149">
        <f>IF($B129="","",INDEX('データ入力'!$AJ$7:$AJ$206,$B129))</f>
        <v/>
      </c>
      <c r="K129" s="149">
        <f>IF($B129="","",INDEX('データ入力'!$AI$7:$AI$206,$B129))</f>
        <v/>
      </c>
      <c r="L129" s="149">
        <f>IF($B129="","",INDEX('データ入力'!$AK$7:$AK$206,$B129))</f>
        <v/>
      </c>
      <c r="M129" s="149">
        <f>IF($B129="","",INDEX('データ入力'!$AN$7:$AN$206,$B129))</f>
        <v/>
      </c>
      <c r="N129" s="32">
        <f>IF($B129="","",INDEX('データ入力'!$AQ$7:$AQ$206,$B129))</f>
        <v/>
      </c>
    </row>
    <row r="130">
      <c r="A130" s="32">
        <f>IF($B130="","",ROW()-1)</f>
        <v/>
      </c>
      <c r="B130" s="32">
        <f>IFERROR(MATCH(ROW()-1,'データ入力'!$AW$7:$AW$206,0),"")</f>
        <v/>
      </c>
      <c r="C130" s="148">
        <f>IF($B130="","",INDEX('データ入力'!$B$7:$B$206,$B130))</f>
        <v/>
      </c>
      <c r="D130" s="32">
        <f>IF($B130="","",INDEX('データ入力'!$J$7:$J$206,$B130))</f>
        <v/>
      </c>
      <c r="E130" s="149">
        <f>IF($B130="","",INDEX('データ入力'!$Z$7:$Z$206,$B130))</f>
        <v/>
      </c>
      <c r="F130" s="149">
        <f>IF($B130="","",INDEX('データ入力'!$AG$7:$AG$206,$B130))</f>
        <v/>
      </c>
      <c r="G130" s="149">
        <f>IF($B130="","",INDEX('データ入力'!$AF$7:$AF$206,$B130))</f>
        <v/>
      </c>
      <c r="H130" s="149">
        <f>IF($B130="","",INDEX('データ入力'!$AH$7:$AH$206,$B130))</f>
        <v/>
      </c>
      <c r="I130" s="149">
        <f>IF($B130="","",INDEX('データ入力'!$AA$7:$AA$206,$B130))</f>
        <v/>
      </c>
      <c r="J130" s="149">
        <f>IF($B130="","",INDEX('データ入力'!$AJ$7:$AJ$206,$B130))</f>
        <v/>
      </c>
      <c r="K130" s="149">
        <f>IF($B130="","",INDEX('データ入力'!$AI$7:$AI$206,$B130))</f>
        <v/>
      </c>
      <c r="L130" s="149">
        <f>IF($B130="","",INDEX('データ入力'!$AK$7:$AK$206,$B130))</f>
        <v/>
      </c>
      <c r="M130" s="149">
        <f>IF($B130="","",INDEX('データ入力'!$AN$7:$AN$206,$B130))</f>
        <v/>
      </c>
      <c r="N130" s="32">
        <f>IF($B130="","",INDEX('データ入力'!$AQ$7:$AQ$206,$B130))</f>
        <v/>
      </c>
    </row>
    <row r="131">
      <c r="A131" s="32">
        <f>IF($B131="","",ROW()-1)</f>
        <v/>
      </c>
      <c r="B131" s="32">
        <f>IFERROR(MATCH(ROW()-1,'データ入力'!$AW$7:$AW$206,0),"")</f>
        <v/>
      </c>
      <c r="C131" s="148">
        <f>IF($B131="","",INDEX('データ入力'!$B$7:$B$206,$B131))</f>
        <v/>
      </c>
      <c r="D131" s="32">
        <f>IF($B131="","",INDEX('データ入力'!$J$7:$J$206,$B131))</f>
        <v/>
      </c>
      <c r="E131" s="149">
        <f>IF($B131="","",INDEX('データ入力'!$Z$7:$Z$206,$B131))</f>
        <v/>
      </c>
      <c r="F131" s="149">
        <f>IF($B131="","",INDEX('データ入力'!$AG$7:$AG$206,$B131))</f>
        <v/>
      </c>
      <c r="G131" s="149">
        <f>IF($B131="","",INDEX('データ入力'!$AF$7:$AF$206,$B131))</f>
        <v/>
      </c>
      <c r="H131" s="149">
        <f>IF($B131="","",INDEX('データ入力'!$AH$7:$AH$206,$B131))</f>
        <v/>
      </c>
      <c r="I131" s="149">
        <f>IF($B131="","",INDEX('データ入力'!$AA$7:$AA$206,$B131))</f>
        <v/>
      </c>
      <c r="J131" s="149">
        <f>IF($B131="","",INDEX('データ入力'!$AJ$7:$AJ$206,$B131))</f>
        <v/>
      </c>
      <c r="K131" s="149">
        <f>IF($B131="","",INDEX('データ入力'!$AI$7:$AI$206,$B131))</f>
        <v/>
      </c>
      <c r="L131" s="149">
        <f>IF($B131="","",INDEX('データ入力'!$AK$7:$AK$206,$B131))</f>
        <v/>
      </c>
      <c r="M131" s="149">
        <f>IF($B131="","",INDEX('データ入力'!$AN$7:$AN$206,$B131))</f>
        <v/>
      </c>
      <c r="N131" s="32">
        <f>IF($B131="","",INDEX('データ入力'!$AQ$7:$AQ$206,$B131))</f>
        <v/>
      </c>
    </row>
    <row r="132">
      <c r="A132" s="32">
        <f>IF($B132="","",ROW()-1)</f>
        <v/>
      </c>
      <c r="B132" s="32">
        <f>IFERROR(MATCH(ROW()-1,'データ入力'!$AW$7:$AW$206,0),"")</f>
        <v/>
      </c>
      <c r="C132" s="148">
        <f>IF($B132="","",INDEX('データ入力'!$B$7:$B$206,$B132))</f>
        <v/>
      </c>
      <c r="D132" s="32">
        <f>IF($B132="","",INDEX('データ入力'!$J$7:$J$206,$B132))</f>
        <v/>
      </c>
      <c r="E132" s="149">
        <f>IF($B132="","",INDEX('データ入力'!$Z$7:$Z$206,$B132))</f>
        <v/>
      </c>
      <c r="F132" s="149">
        <f>IF($B132="","",INDEX('データ入力'!$AG$7:$AG$206,$B132))</f>
        <v/>
      </c>
      <c r="G132" s="149">
        <f>IF($B132="","",INDEX('データ入力'!$AF$7:$AF$206,$B132))</f>
        <v/>
      </c>
      <c r="H132" s="149">
        <f>IF($B132="","",INDEX('データ入力'!$AH$7:$AH$206,$B132))</f>
        <v/>
      </c>
      <c r="I132" s="149">
        <f>IF($B132="","",INDEX('データ入力'!$AA$7:$AA$206,$B132))</f>
        <v/>
      </c>
      <c r="J132" s="149">
        <f>IF($B132="","",INDEX('データ入力'!$AJ$7:$AJ$206,$B132))</f>
        <v/>
      </c>
      <c r="K132" s="149">
        <f>IF($B132="","",INDEX('データ入力'!$AI$7:$AI$206,$B132))</f>
        <v/>
      </c>
      <c r="L132" s="149">
        <f>IF($B132="","",INDEX('データ入力'!$AK$7:$AK$206,$B132))</f>
        <v/>
      </c>
      <c r="M132" s="149">
        <f>IF($B132="","",INDEX('データ入力'!$AN$7:$AN$206,$B132))</f>
        <v/>
      </c>
      <c r="N132" s="32">
        <f>IF($B132="","",INDEX('データ入力'!$AQ$7:$AQ$206,$B132))</f>
        <v/>
      </c>
    </row>
    <row r="133">
      <c r="A133" s="32">
        <f>IF($B133="","",ROW()-1)</f>
        <v/>
      </c>
      <c r="B133" s="32">
        <f>IFERROR(MATCH(ROW()-1,'データ入力'!$AW$7:$AW$206,0),"")</f>
        <v/>
      </c>
      <c r="C133" s="148">
        <f>IF($B133="","",INDEX('データ入力'!$B$7:$B$206,$B133))</f>
        <v/>
      </c>
      <c r="D133" s="32">
        <f>IF($B133="","",INDEX('データ入力'!$J$7:$J$206,$B133))</f>
        <v/>
      </c>
      <c r="E133" s="149">
        <f>IF($B133="","",INDEX('データ入力'!$Z$7:$Z$206,$B133))</f>
        <v/>
      </c>
      <c r="F133" s="149">
        <f>IF($B133="","",INDEX('データ入力'!$AG$7:$AG$206,$B133))</f>
        <v/>
      </c>
      <c r="G133" s="149">
        <f>IF($B133="","",INDEX('データ入力'!$AF$7:$AF$206,$B133))</f>
        <v/>
      </c>
      <c r="H133" s="149">
        <f>IF($B133="","",INDEX('データ入力'!$AH$7:$AH$206,$B133))</f>
        <v/>
      </c>
      <c r="I133" s="149">
        <f>IF($B133="","",INDEX('データ入力'!$AA$7:$AA$206,$B133))</f>
        <v/>
      </c>
      <c r="J133" s="149">
        <f>IF($B133="","",INDEX('データ入力'!$AJ$7:$AJ$206,$B133))</f>
        <v/>
      </c>
      <c r="K133" s="149">
        <f>IF($B133="","",INDEX('データ入力'!$AI$7:$AI$206,$B133))</f>
        <v/>
      </c>
      <c r="L133" s="149">
        <f>IF($B133="","",INDEX('データ入力'!$AK$7:$AK$206,$B133))</f>
        <v/>
      </c>
      <c r="M133" s="149">
        <f>IF($B133="","",INDEX('データ入力'!$AN$7:$AN$206,$B133))</f>
        <v/>
      </c>
      <c r="N133" s="32">
        <f>IF($B133="","",INDEX('データ入力'!$AQ$7:$AQ$206,$B133))</f>
        <v/>
      </c>
    </row>
    <row r="134">
      <c r="A134" s="32">
        <f>IF($B134="","",ROW()-1)</f>
        <v/>
      </c>
      <c r="B134" s="32">
        <f>IFERROR(MATCH(ROW()-1,'データ入力'!$AW$7:$AW$206,0),"")</f>
        <v/>
      </c>
      <c r="C134" s="148">
        <f>IF($B134="","",INDEX('データ入力'!$B$7:$B$206,$B134))</f>
        <v/>
      </c>
      <c r="D134" s="32">
        <f>IF($B134="","",INDEX('データ入力'!$J$7:$J$206,$B134))</f>
        <v/>
      </c>
      <c r="E134" s="149">
        <f>IF($B134="","",INDEX('データ入力'!$Z$7:$Z$206,$B134))</f>
        <v/>
      </c>
      <c r="F134" s="149">
        <f>IF($B134="","",INDEX('データ入力'!$AG$7:$AG$206,$B134))</f>
        <v/>
      </c>
      <c r="G134" s="149">
        <f>IF($B134="","",INDEX('データ入力'!$AF$7:$AF$206,$B134))</f>
        <v/>
      </c>
      <c r="H134" s="149">
        <f>IF($B134="","",INDEX('データ入力'!$AH$7:$AH$206,$B134))</f>
        <v/>
      </c>
      <c r="I134" s="149">
        <f>IF($B134="","",INDEX('データ入力'!$AA$7:$AA$206,$B134))</f>
        <v/>
      </c>
      <c r="J134" s="149">
        <f>IF($B134="","",INDEX('データ入力'!$AJ$7:$AJ$206,$B134))</f>
        <v/>
      </c>
      <c r="K134" s="149">
        <f>IF($B134="","",INDEX('データ入力'!$AI$7:$AI$206,$B134))</f>
        <v/>
      </c>
      <c r="L134" s="149">
        <f>IF($B134="","",INDEX('データ入力'!$AK$7:$AK$206,$B134))</f>
        <v/>
      </c>
      <c r="M134" s="149">
        <f>IF($B134="","",INDEX('データ入力'!$AN$7:$AN$206,$B134))</f>
        <v/>
      </c>
      <c r="N134" s="32">
        <f>IF($B134="","",INDEX('データ入力'!$AQ$7:$AQ$206,$B134))</f>
        <v/>
      </c>
    </row>
    <row r="135">
      <c r="A135" s="32">
        <f>IF($B135="","",ROW()-1)</f>
        <v/>
      </c>
      <c r="B135" s="32">
        <f>IFERROR(MATCH(ROW()-1,'データ入力'!$AW$7:$AW$206,0),"")</f>
        <v/>
      </c>
      <c r="C135" s="148">
        <f>IF($B135="","",INDEX('データ入力'!$B$7:$B$206,$B135))</f>
        <v/>
      </c>
      <c r="D135" s="32">
        <f>IF($B135="","",INDEX('データ入力'!$J$7:$J$206,$B135))</f>
        <v/>
      </c>
      <c r="E135" s="149">
        <f>IF($B135="","",INDEX('データ入力'!$Z$7:$Z$206,$B135))</f>
        <v/>
      </c>
      <c r="F135" s="149">
        <f>IF($B135="","",INDEX('データ入力'!$AG$7:$AG$206,$B135))</f>
        <v/>
      </c>
      <c r="G135" s="149">
        <f>IF($B135="","",INDEX('データ入力'!$AF$7:$AF$206,$B135))</f>
        <v/>
      </c>
      <c r="H135" s="149">
        <f>IF($B135="","",INDEX('データ入力'!$AH$7:$AH$206,$B135))</f>
        <v/>
      </c>
      <c r="I135" s="149">
        <f>IF($B135="","",INDEX('データ入力'!$AA$7:$AA$206,$B135))</f>
        <v/>
      </c>
      <c r="J135" s="149">
        <f>IF($B135="","",INDEX('データ入力'!$AJ$7:$AJ$206,$B135))</f>
        <v/>
      </c>
      <c r="K135" s="149">
        <f>IF($B135="","",INDEX('データ入力'!$AI$7:$AI$206,$B135))</f>
        <v/>
      </c>
      <c r="L135" s="149">
        <f>IF($B135="","",INDEX('データ入力'!$AK$7:$AK$206,$B135))</f>
        <v/>
      </c>
      <c r="M135" s="149">
        <f>IF($B135="","",INDEX('データ入力'!$AN$7:$AN$206,$B135))</f>
        <v/>
      </c>
      <c r="N135" s="32">
        <f>IF($B135="","",INDEX('データ入力'!$AQ$7:$AQ$206,$B135))</f>
        <v/>
      </c>
    </row>
    <row r="136">
      <c r="A136" s="32">
        <f>IF($B136="","",ROW()-1)</f>
        <v/>
      </c>
      <c r="B136" s="32">
        <f>IFERROR(MATCH(ROW()-1,'データ入力'!$AW$7:$AW$206,0),"")</f>
        <v/>
      </c>
      <c r="C136" s="148">
        <f>IF($B136="","",INDEX('データ入力'!$B$7:$B$206,$B136))</f>
        <v/>
      </c>
      <c r="D136" s="32">
        <f>IF($B136="","",INDEX('データ入力'!$J$7:$J$206,$B136))</f>
        <v/>
      </c>
      <c r="E136" s="149">
        <f>IF($B136="","",INDEX('データ入力'!$Z$7:$Z$206,$B136))</f>
        <v/>
      </c>
      <c r="F136" s="149">
        <f>IF($B136="","",INDEX('データ入力'!$AG$7:$AG$206,$B136))</f>
        <v/>
      </c>
      <c r="G136" s="149">
        <f>IF($B136="","",INDEX('データ入力'!$AF$7:$AF$206,$B136))</f>
        <v/>
      </c>
      <c r="H136" s="149">
        <f>IF($B136="","",INDEX('データ入力'!$AH$7:$AH$206,$B136))</f>
        <v/>
      </c>
      <c r="I136" s="149">
        <f>IF($B136="","",INDEX('データ入力'!$AA$7:$AA$206,$B136))</f>
        <v/>
      </c>
      <c r="J136" s="149">
        <f>IF($B136="","",INDEX('データ入力'!$AJ$7:$AJ$206,$B136))</f>
        <v/>
      </c>
      <c r="K136" s="149">
        <f>IF($B136="","",INDEX('データ入力'!$AI$7:$AI$206,$B136))</f>
        <v/>
      </c>
      <c r="L136" s="149">
        <f>IF($B136="","",INDEX('データ入力'!$AK$7:$AK$206,$B136))</f>
        <v/>
      </c>
      <c r="M136" s="149">
        <f>IF($B136="","",INDEX('データ入力'!$AN$7:$AN$206,$B136))</f>
        <v/>
      </c>
      <c r="N136" s="32">
        <f>IF($B136="","",INDEX('データ入力'!$AQ$7:$AQ$206,$B136))</f>
        <v/>
      </c>
    </row>
    <row r="137">
      <c r="A137" s="32">
        <f>IF($B137="","",ROW()-1)</f>
        <v/>
      </c>
      <c r="B137" s="32">
        <f>IFERROR(MATCH(ROW()-1,'データ入力'!$AW$7:$AW$206,0),"")</f>
        <v/>
      </c>
      <c r="C137" s="148">
        <f>IF($B137="","",INDEX('データ入力'!$B$7:$B$206,$B137))</f>
        <v/>
      </c>
      <c r="D137" s="32">
        <f>IF($B137="","",INDEX('データ入力'!$J$7:$J$206,$B137))</f>
        <v/>
      </c>
      <c r="E137" s="149">
        <f>IF($B137="","",INDEX('データ入力'!$Z$7:$Z$206,$B137))</f>
        <v/>
      </c>
      <c r="F137" s="149">
        <f>IF($B137="","",INDEX('データ入力'!$AG$7:$AG$206,$B137))</f>
        <v/>
      </c>
      <c r="G137" s="149">
        <f>IF($B137="","",INDEX('データ入力'!$AF$7:$AF$206,$B137))</f>
        <v/>
      </c>
      <c r="H137" s="149">
        <f>IF($B137="","",INDEX('データ入力'!$AH$7:$AH$206,$B137))</f>
        <v/>
      </c>
      <c r="I137" s="149">
        <f>IF($B137="","",INDEX('データ入力'!$AA$7:$AA$206,$B137))</f>
        <v/>
      </c>
      <c r="J137" s="149">
        <f>IF($B137="","",INDEX('データ入力'!$AJ$7:$AJ$206,$B137))</f>
        <v/>
      </c>
      <c r="K137" s="149">
        <f>IF($B137="","",INDEX('データ入力'!$AI$7:$AI$206,$B137))</f>
        <v/>
      </c>
      <c r="L137" s="149">
        <f>IF($B137="","",INDEX('データ入力'!$AK$7:$AK$206,$B137))</f>
        <v/>
      </c>
      <c r="M137" s="149">
        <f>IF($B137="","",INDEX('データ入力'!$AN$7:$AN$206,$B137))</f>
        <v/>
      </c>
      <c r="N137" s="32">
        <f>IF($B137="","",INDEX('データ入力'!$AQ$7:$AQ$206,$B137))</f>
        <v/>
      </c>
    </row>
    <row r="138">
      <c r="A138" s="32">
        <f>IF($B138="","",ROW()-1)</f>
        <v/>
      </c>
      <c r="B138" s="32">
        <f>IFERROR(MATCH(ROW()-1,'データ入力'!$AW$7:$AW$206,0),"")</f>
        <v/>
      </c>
      <c r="C138" s="148">
        <f>IF($B138="","",INDEX('データ入力'!$B$7:$B$206,$B138))</f>
        <v/>
      </c>
      <c r="D138" s="32">
        <f>IF($B138="","",INDEX('データ入力'!$J$7:$J$206,$B138))</f>
        <v/>
      </c>
      <c r="E138" s="149">
        <f>IF($B138="","",INDEX('データ入力'!$Z$7:$Z$206,$B138))</f>
        <v/>
      </c>
      <c r="F138" s="149">
        <f>IF($B138="","",INDEX('データ入力'!$AG$7:$AG$206,$B138))</f>
        <v/>
      </c>
      <c r="G138" s="149">
        <f>IF($B138="","",INDEX('データ入力'!$AF$7:$AF$206,$B138))</f>
        <v/>
      </c>
      <c r="H138" s="149">
        <f>IF($B138="","",INDEX('データ入力'!$AH$7:$AH$206,$B138))</f>
        <v/>
      </c>
      <c r="I138" s="149">
        <f>IF($B138="","",INDEX('データ入力'!$AA$7:$AA$206,$B138))</f>
        <v/>
      </c>
      <c r="J138" s="149">
        <f>IF($B138="","",INDEX('データ入力'!$AJ$7:$AJ$206,$B138))</f>
        <v/>
      </c>
      <c r="K138" s="149">
        <f>IF($B138="","",INDEX('データ入力'!$AI$7:$AI$206,$B138))</f>
        <v/>
      </c>
      <c r="L138" s="149">
        <f>IF($B138="","",INDEX('データ入力'!$AK$7:$AK$206,$B138))</f>
        <v/>
      </c>
      <c r="M138" s="149">
        <f>IF($B138="","",INDEX('データ入力'!$AN$7:$AN$206,$B138))</f>
        <v/>
      </c>
      <c r="N138" s="32">
        <f>IF($B138="","",INDEX('データ入力'!$AQ$7:$AQ$206,$B138))</f>
        <v/>
      </c>
    </row>
    <row r="139">
      <c r="A139" s="32">
        <f>IF($B139="","",ROW()-1)</f>
        <v/>
      </c>
      <c r="B139" s="32">
        <f>IFERROR(MATCH(ROW()-1,'データ入力'!$AW$7:$AW$206,0),"")</f>
        <v/>
      </c>
      <c r="C139" s="148">
        <f>IF($B139="","",INDEX('データ入力'!$B$7:$B$206,$B139))</f>
        <v/>
      </c>
      <c r="D139" s="32">
        <f>IF($B139="","",INDEX('データ入力'!$J$7:$J$206,$B139))</f>
        <v/>
      </c>
      <c r="E139" s="149">
        <f>IF($B139="","",INDEX('データ入力'!$Z$7:$Z$206,$B139))</f>
        <v/>
      </c>
      <c r="F139" s="149">
        <f>IF($B139="","",INDEX('データ入力'!$AG$7:$AG$206,$B139))</f>
        <v/>
      </c>
      <c r="G139" s="149">
        <f>IF($B139="","",INDEX('データ入力'!$AF$7:$AF$206,$B139))</f>
        <v/>
      </c>
      <c r="H139" s="149">
        <f>IF($B139="","",INDEX('データ入力'!$AH$7:$AH$206,$B139))</f>
        <v/>
      </c>
      <c r="I139" s="149">
        <f>IF($B139="","",INDEX('データ入力'!$AA$7:$AA$206,$B139))</f>
        <v/>
      </c>
      <c r="J139" s="149">
        <f>IF($B139="","",INDEX('データ入力'!$AJ$7:$AJ$206,$B139))</f>
        <v/>
      </c>
      <c r="K139" s="149">
        <f>IF($B139="","",INDEX('データ入力'!$AI$7:$AI$206,$B139))</f>
        <v/>
      </c>
      <c r="L139" s="149">
        <f>IF($B139="","",INDEX('データ入力'!$AK$7:$AK$206,$B139))</f>
        <v/>
      </c>
      <c r="M139" s="149">
        <f>IF($B139="","",INDEX('データ入力'!$AN$7:$AN$206,$B139))</f>
        <v/>
      </c>
      <c r="N139" s="32">
        <f>IF($B139="","",INDEX('データ入力'!$AQ$7:$AQ$206,$B139))</f>
        <v/>
      </c>
    </row>
    <row r="140">
      <c r="A140" s="32">
        <f>IF($B140="","",ROW()-1)</f>
        <v/>
      </c>
      <c r="B140" s="32">
        <f>IFERROR(MATCH(ROW()-1,'データ入力'!$AW$7:$AW$206,0),"")</f>
        <v/>
      </c>
      <c r="C140" s="148">
        <f>IF($B140="","",INDEX('データ入力'!$B$7:$B$206,$B140))</f>
        <v/>
      </c>
      <c r="D140" s="32">
        <f>IF($B140="","",INDEX('データ入力'!$J$7:$J$206,$B140))</f>
        <v/>
      </c>
      <c r="E140" s="149">
        <f>IF($B140="","",INDEX('データ入力'!$Z$7:$Z$206,$B140))</f>
        <v/>
      </c>
      <c r="F140" s="149">
        <f>IF($B140="","",INDEX('データ入力'!$AG$7:$AG$206,$B140))</f>
        <v/>
      </c>
      <c r="G140" s="149">
        <f>IF($B140="","",INDEX('データ入力'!$AF$7:$AF$206,$B140))</f>
        <v/>
      </c>
      <c r="H140" s="149">
        <f>IF($B140="","",INDEX('データ入力'!$AH$7:$AH$206,$B140))</f>
        <v/>
      </c>
      <c r="I140" s="149">
        <f>IF($B140="","",INDEX('データ入力'!$AA$7:$AA$206,$B140))</f>
        <v/>
      </c>
      <c r="J140" s="149">
        <f>IF($B140="","",INDEX('データ入力'!$AJ$7:$AJ$206,$B140))</f>
        <v/>
      </c>
      <c r="K140" s="149">
        <f>IF($B140="","",INDEX('データ入力'!$AI$7:$AI$206,$B140))</f>
        <v/>
      </c>
      <c r="L140" s="149">
        <f>IF($B140="","",INDEX('データ入力'!$AK$7:$AK$206,$B140))</f>
        <v/>
      </c>
      <c r="M140" s="149">
        <f>IF($B140="","",INDEX('データ入力'!$AN$7:$AN$206,$B140))</f>
        <v/>
      </c>
      <c r="N140" s="32">
        <f>IF($B140="","",INDEX('データ入力'!$AQ$7:$AQ$206,$B140))</f>
        <v/>
      </c>
    </row>
    <row r="141">
      <c r="A141" s="32">
        <f>IF($B141="","",ROW()-1)</f>
        <v/>
      </c>
      <c r="B141" s="32">
        <f>IFERROR(MATCH(ROW()-1,'データ入力'!$AW$7:$AW$206,0),"")</f>
        <v/>
      </c>
      <c r="C141" s="148">
        <f>IF($B141="","",INDEX('データ入力'!$B$7:$B$206,$B141))</f>
        <v/>
      </c>
      <c r="D141" s="32">
        <f>IF($B141="","",INDEX('データ入力'!$J$7:$J$206,$B141))</f>
        <v/>
      </c>
      <c r="E141" s="149">
        <f>IF($B141="","",INDEX('データ入力'!$Z$7:$Z$206,$B141))</f>
        <v/>
      </c>
      <c r="F141" s="149">
        <f>IF($B141="","",INDEX('データ入力'!$AG$7:$AG$206,$B141))</f>
        <v/>
      </c>
      <c r="G141" s="149">
        <f>IF($B141="","",INDEX('データ入力'!$AF$7:$AF$206,$B141))</f>
        <v/>
      </c>
      <c r="H141" s="149">
        <f>IF($B141="","",INDEX('データ入力'!$AH$7:$AH$206,$B141))</f>
        <v/>
      </c>
      <c r="I141" s="149">
        <f>IF($B141="","",INDEX('データ入力'!$AA$7:$AA$206,$B141))</f>
        <v/>
      </c>
      <c r="J141" s="149">
        <f>IF($B141="","",INDEX('データ入力'!$AJ$7:$AJ$206,$B141))</f>
        <v/>
      </c>
      <c r="K141" s="149">
        <f>IF($B141="","",INDEX('データ入力'!$AI$7:$AI$206,$B141))</f>
        <v/>
      </c>
      <c r="L141" s="149">
        <f>IF($B141="","",INDEX('データ入力'!$AK$7:$AK$206,$B141))</f>
        <v/>
      </c>
      <c r="M141" s="149">
        <f>IF($B141="","",INDEX('データ入力'!$AN$7:$AN$206,$B141))</f>
        <v/>
      </c>
      <c r="N141" s="32">
        <f>IF($B141="","",INDEX('データ入力'!$AQ$7:$AQ$206,$B141))</f>
        <v/>
      </c>
    </row>
    <row r="142">
      <c r="A142" s="32">
        <f>IF($B142="","",ROW()-1)</f>
        <v/>
      </c>
      <c r="B142" s="32">
        <f>IFERROR(MATCH(ROW()-1,'データ入力'!$AW$7:$AW$206,0),"")</f>
        <v/>
      </c>
      <c r="C142" s="148">
        <f>IF($B142="","",INDEX('データ入力'!$B$7:$B$206,$B142))</f>
        <v/>
      </c>
      <c r="D142" s="32">
        <f>IF($B142="","",INDEX('データ入力'!$J$7:$J$206,$B142))</f>
        <v/>
      </c>
      <c r="E142" s="149">
        <f>IF($B142="","",INDEX('データ入力'!$Z$7:$Z$206,$B142))</f>
        <v/>
      </c>
      <c r="F142" s="149">
        <f>IF($B142="","",INDEX('データ入力'!$AG$7:$AG$206,$B142))</f>
        <v/>
      </c>
      <c r="G142" s="149">
        <f>IF($B142="","",INDEX('データ入力'!$AF$7:$AF$206,$B142))</f>
        <v/>
      </c>
      <c r="H142" s="149">
        <f>IF($B142="","",INDEX('データ入力'!$AH$7:$AH$206,$B142))</f>
        <v/>
      </c>
      <c r="I142" s="149">
        <f>IF($B142="","",INDEX('データ入力'!$AA$7:$AA$206,$B142))</f>
        <v/>
      </c>
      <c r="J142" s="149">
        <f>IF($B142="","",INDEX('データ入力'!$AJ$7:$AJ$206,$B142))</f>
        <v/>
      </c>
      <c r="K142" s="149">
        <f>IF($B142="","",INDEX('データ入力'!$AI$7:$AI$206,$B142))</f>
        <v/>
      </c>
      <c r="L142" s="149">
        <f>IF($B142="","",INDEX('データ入力'!$AK$7:$AK$206,$B142))</f>
        <v/>
      </c>
      <c r="M142" s="149">
        <f>IF($B142="","",INDEX('データ入力'!$AN$7:$AN$206,$B142))</f>
        <v/>
      </c>
      <c r="N142" s="32">
        <f>IF($B142="","",INDEX('データ入力'!$AQ$7:$AQ$206,$B142))</f>
        <v/>
      </c>
    </row>
    <row r="143">
      <c r="A143" s="32">
        <f>IF($B143="","",ROW()-1)</f>
        <v/>
      </c>
      <c r="B143" s="32">
        <f>IFERROR(MATCH(ROW()-1,'データ入力'!$AW$7:$AW$206,0),"")</f>
        <v/>
      </c>
      <c r="C143" s="148">
        <f>IF($B143="","",INDEX('データ入力'!$B$7:$B$206,$B143))</f>
        <v/>
      </c>
      <c r="D143" s="32">
        <f>IF($B143="","",INDEX('データ入力'!$J$7:$J$206,$B143))</f>
        <v/>
      </c>
      <c r="E143" s="149">
        <f>IF($B143="","",INDEX('データ入力'!$Z$7:$Z$206,$B143))</f>
        <v/>
      </c>
      <c r="F143" s="149">
        <f>IF($B143="","",INDEX('データ入力'!$AG$7:$AG$206,$B143))</f>
        <v/>
      </c>
      <c r="G143" s="149">
        <f>IF($B143="","",INDEX('データ入力'!$AF$7:$AF$206,$B143))</f>
        <v/>
      </c>
      <c r="H143" s="149">
        <f>IF($B143="","",INDEX('データ入力'!$AH$7:$AH$206,$B143))</f>
        <v/>
      </c>
      <c r="I143" s="149">
        <f>IF($B143="","",INDEX('データ入力'!$AA$7:$AA$206,$B143))</f>
        <v/>
      </c>
      <c r="J143" s="149">
        <f>IF($B143="","",INDEX('データ入力'!$AJ$7:$AJ$206,$B143))</f>
        <v/>
      </c>
      <c r="K143" s="149">
        <f>IF($B143="","",INDEX('データ入力'!$AI$7:$AI$206,$B143))</f>
        <v/>
      </c>
      <c r="L143" s="149">
        <f>IF($B143="","",INDEX('データ入力'!$AK$7:$AK$206,$B143))</f>
        <v/>
      </c>
      <c r="M143" s="149">
        <f>IF($B143="","",INDEX('データ入力'!$AN$7:$AN$206,$B143))</f>
        <v/>
      </c>
      <c r="N143" s="32">
        <f>IF($B143="","",INDEX('データ入力'!$AQ$7:$AQ$206,$B143))</f>
        <v/>
      </c>
    </row>
    <row r="144">
      <c r="A144" s="32">
        <f>IF($B144="","",ROW()-1)</f>
        <v/>
      </c>
      <c r="B144" s="32">
        <f>IFERROR(MATCH(ROW()-1,'データ入力'!$AW$7:$AW$206,0),"")</f>
        <v/>
      </c>
      <c r="C144" s="148">
        <f>IF($B144="","",INDEX('データ入力'!$B$7:$B$206,$B144))</f>
        <v/>
      </c>
      <c r="D144" s="32">
        <f>IF($B144="","",INDEX('データ入力'!$J$7:$J$206,$B144))</f>
        <v/>
      </c>
      <c r="E144" s="149">
        <f>IF($B144="","",INDEX('データ入力'!$Z$7:$Z$206,$B144))</f>
        <v/>
      </c>
      <c r="F144" s="149">
        <f>IF($B144="","",INDEX('データ入力'!$AG$7:$AG$206,$B144))</f>
        <v/>
      </c>
      <c r="G144" s="149">
        <f>IF($B144="","",INDEX('データ入力'!$AF$7:$AF$206,$B144))</f>
        <v/>
      </c>
      <c r="H144" s="149">
        <f>IF($B144="","",INDEX('データ入力'!$AH$7:$AH$206,$B144))</f>
        <v/>
      </c>
      <c r="I144" s="149">
        <f>IF($B144="","",INDEX('データ入力'!$AA$7:$AA$206,$B144))</f>
        <v/>
      </c>
      <c r="J144" s="149">
        <f>IF($B144="","",INDEX('データ入力'!$AJ$7:$AJ$206,$B144))</f>
        <v/>
      </c>
      <c r="K144" s="149">
        <f>IF($B144="","",INDEX('データ入力'!$AI$7:$AI$206,$B144))</f>
        <v/>
      </c>
      <c r="L144" s="149">
        <f>IF($B144="","",INDEX('データ入力'!$AK$7:$AK$206,$B144))</f>
        <v/>
      </c>
      <c r="M144" s="149">
        <f>IF($B144="","",INDEX('データ入力'!$AN$7:$AN$206,$B144))</f>
        <v/>
      </c>
      <c r="N144" s="32">
        <f>IF($B144="","",INDEX('データ入力'!$AQ$7:$AQ$206,$B144))</f>
        <v/>
      </c>
    </row>
    <row r="145">
      <c r="A145" s="32">
        <f>IF($B145="","",ROW()-1)</f>
        <v/>
      </c>
      <c r="B145" s="32">
        <f>IFERROR(MATCH(ROW()-1,'データ入力'!$AW$7:$AW$206,0),"")</f>
        <v/>
      </c>
      <c r="C145" s="148">
        <f>IF($B145="","",INDEX('データ入力'!$B$7:$B$206,$B145))</f>
        <v/>
      </c>
      <c r="D145" s="32">
        <f>IF($B145="","",INDEX('データ入力'!$J$7:$J$206,$B145))</f>
        <v/>
      </c>
      <c r="E145" s="149">
        <f>IF($B145="","",INDEX('データ入力'!$Z$7:$Z$206,$B145))</f>
        <v/>
      </c>
      <c r="F145" s="149">
        <f>IF($B145="","",INDEX('データ入力'!$AG$7:$AG$206,$B145))</f>
        <v/>
      </c>
      <c r="G145" s="149">
        <f>IF($B145="","",INDEX('データ入力'!$AF$7:$AF$206,$B145))</f>
        <v/>
      </c>
      <c r="H145" s="149">
        <f>IF($B145="","",INDEX('データ入力'!$AH$7:$AH$206,$B145))</f>
        <v/>
      </c>
      <c r="I145" s="149">
        <f>IF($B145="","",INDEX('データ入力'!$AA$7:$AA$206,$B145))</f>
        <v/>
      </c>
      <c r="J145" s="149">
        <f>IF($B145="","",INDEX('データ入力'!$AJ$7:$AJ$206,$B145))</f>
        <v/>
      </c>
      <c r="K145" s="149">
        <f>IF($B145="","",INDEX('データ入力'!$AI$7:$AI$206,$B145))</f>
        <v/>
      </c>
      <c r="L145" s="149">
        <f>IF($B145="","",INDEX('データ入力'!$AK$7:$AK$206,$B145))</f>
        <v/>
      </c>
      <c r="M145" s="149">
        <f>IF($B145="","",INDEX('データ入力'!$AN$7:$AN$206,$B145))</f>
        <v/>
      </c>
      <c r="N145" s="32">
        <f>IF($B145="","",INDEX('データ入力'!$AQ$7:$AQ$206,$B145))</f>
        <v/>
      </c>
    </row>
    <row r="146">
      <c r="A146" s="32">
        <f>IF($B146="","",ROW()-1)</f>
        <v/>
      </c>
      <c r="B146" s="32">
        <f>IFERROR(MATCH(ROW()-1,'データ入力'!$AW$7:$AW$206,0),"")</f>
        <v/>
      </c>
      <c r="C146" s="148">
        <f>IF($B146="","",INDEX('データ入力'!$B$7:$B$206,$B146))</f>
        <v/>
      </c>
      <c r="D146" s="32">
        <f>IF($B146="","",INDEX('データ入力'!$J$7:$J$206,$B146))</f>
        <v/>
      </c>
      <c r="E146" s="149">
        <f>IF($B146="","",INDEX('データ入力'!$Z$7:$Z$206,$B146))</f>
        <v/>
      </c>
      <c r="F146" s="149">
        <f>IF($B146="","",INDEX('データ入力'!$AG$7:$AG$206,$B146))</f>
        <v/>
      </c>
      <c r="G146" s="149">
        <f>IF($B146="","",INDEX('データ入力'!$AF$7:$AF$206,$B146))</f>
        <v/>
      </c>
      <c r="H146" s="149">
        <f>IF($B146="","",INDEX('データ入力'!$AH$7:$AH$206,$B146))</f>
        <v/>
      </c>
      <c r="I146" s="149">
        <f>IF($B146="","",INDEX('データ入力'!$AA$7:$AA$206,$B146))</f>
        <v/>
      </c>
      <c r="J146" s="149">
        <f>IF($B146="","",INDEX('データ入力'!$AJ$7:$AJ$206,$B146))</f>
        <v/>
      </c>
      <c r="K146" s="149">
        <f>IF($B146="","",INDEX('データ入力'!$AI$7:$AI$206,$B146))</f>
        <v/>
      </c>
      <c r="L146" s="149">
        <f>IF($B146="","",INDEX('データ入力'!$AK$7:$AK$206,$B146))</f>
        <v/>
      </c>
      <c r="M146" s="149">
        <f>IF($B146="","",INDEX('データ入力'!$AN$7:$AN$206,$B146))</f>
        <v/>
      </c>
      <c r="N146" s="32">
        <f>IF($B146="","",INDEX('データ入力'!$AQ$7:$AQ$206,$B146))</f>
        <v/>
      </c>
    </row>
    <row r="147">
      <c r="A147" s="32">
        <f>IF($B147="","",ROW()-1)</f>
        <v/>
      </c>
      <c r="B147" s="32">
        <f>IFERROR(MATCH(ROW()-1,'データ入力'!$AW$7:$AW$206,0),"")</f>
        <v/>
      </c>
      <c r="C147" s="148">
        <f>IF($B147="","",INDEX('データ入力'!$B$7:$B$206,$B147))</f>
        <v/>
      </c>
      <c r="D147" s="32">
        <f>IF($B147="","",INDEX('データ入力'!$J$7:$J$206,$B147))</f>
        <v/>
      </c>
      <c r="E147" s="149">
        <f>IF($B147="","",INDEX('データ入力'!$Z$7:$Z$206,$B147))</f>
        <v/>
      </c>
      <c r="F147" s="149">
        <f>IF($B147="","",INDEX('データ入力'!$AG$7:$AG$206,$B147))</f>
        <v/>
      </c>
      <c r="G147" s="149">
        <f>IF($B147="","",INDEX('データ入力'!$AF$7:$AF$206,$B147))</f>
        <v/>
      </c>
      <c r="H147" s="149">
        <f>IF($B147="","",INDEX('データ入力'!$AH$7:$AH$206,$B147))</f>
        <v/>
      </c>
      <c r="I147" s="149">
        <f>IF($B147="","",INDEX('データ入力'!$AA$7:$AA$206,$B147))</f>
        <v/>
      </c>
      <c r="J147" s="149">
        <f>IF($B147="","",INDEX('データ入力'!$AJ$7:$AJ$206,$B147))</f>
        <v/>
      </c>
      <c r="K147" s="149">
        <f>IF($B147="","",INDEX('データ入力'!$AI$7:$AI$206,$B147))</f>
        <v/>
      </c>
      <c r="L147" s="149">
        <f>IF($B147="","",INDEX('データ入力'!$AK$7:$AK$206,$B147))</f>
        <v/>
      </c>
      <c r="M147" s="149">
        <f>IF($B147="","",INDEX('データ入力'!$AN$7:$AN$206,$B147))</f>
        <v/>
      </c>
      <c r="N147" s="32">
        <f>IF($B147="","",INDEX('データ入力'!$AQ$7:$AQ$206,$B147))</f>
        <v/>
      </c>
    </row>
    <row r="148">
      <c r="A148" s="32">
        <f>IF($B148="","",ROW()-1)</f>
        <v/>
      </c>
      <c r="B148" s="32">
        <f>IFERROR(MATCH(ROW()-1,'データ入力'!$AW$7:$AW$206,0),"")</f>
        <v/>
      </c>
      <c r="C148" s="148">
        <f>IF($B148="","",INDEX('データ入力'!$B$7:$B$206,$B148))</f>
        <v/>
      </c>
      <c r="D148" s="32">
        <f>IF($B148="","",INDEX('データ入力'!$J$7:$J$206,$B148))</f>
        <v/>
      </c>
      <c r="E148" s="149">
        <f>IF($B148="","",INDEX('データ入力'!$Z$7:$Z$206,$B148))</f>
        <v/>
      </c>
      <c r="F148" s="149">
        <f>IF($B148="","",INDEX('データ入力'!$AG$7:$AG$206,$B148))</f>
        <v/>
      </c>
      <c r="G148" s="149">
        <f>IF($B148="","",INDEX('データ入力'!$AF$7:$AF$206,$B148))</f>
        <v/>
      </c>
      <c r="H148" s="149">
        <f>IF($B148="","",INDEX('データ入力'!$AH$7:$AH$206,$B148))</f>
        <v/>
      </c>
      <c r="I148" s="149">
        <f>IF($B148="","",INDEX('データ入力'!$AA$7:$AA$206,$B148))</f>
        <v/>
      </c>
      <c r="J148" s="149">
        <f>IF($B148="","",INDEX('データ入力'!$AJ$7:$AJ$206,$B148))</f>
        <v/>
      </c>
      <c r="K148" s="149">
        <f>IF($B148="","",INDEX('データ入力'!$AI$7:$AI$206,$B148))</f>
        <v/>
      </c>
      <c r="L148" s="149">
        <f>IF($B148="","",INDEX('データ入力'!$AK$7:$AK$206,$B148))</f>
        <v/>
      </c>
      <c r="M148" s="149">
        <f>IF($B148="","",INDEX('データ入力'!$AN$7:$AN$206,$B148))</f>
        <v/>
      </c>
      <c r="N148" s="32">
        <f>IF($B148="","",INDEX('データ入力'!$AQ$7:$AQ$206,$B148))</f>
        <v/>
      </c>
    </row>
    <row r="149">
      <c r="A149" s="32">
        <f>IF($B149="","",ROW()-1)</f>
        <v/>
      </c>
      <c r="B149" s="32">
        <f>IFERROR(MATCH(ROW()-1,'データ入力'!$AW$7:$AW$206,0),"")</f>
        <v/>
      </c>
      <c r="C149" s="148">
        <f>IF($B149="","",INDEX('データ入力'!$B$7:$B$206,$B149))</f>
        <v/>
      </c>
      <c r="D149" s="32">
        <f>IF($B149="","",INDEX('データ入力'!$J$7:$J$206,$B149))</f>
        <v/>
      </c>
      <c r="E149" s="149">
        <f>IF($B149="","",INDEX('データ入力'!$Z$7:$Z$206,$B149))</f>
        <v/>
      </c>
      <c r="F149" s="149">
        <f>IF($B149="","",INDEX('データ入力'!$AG$7:$AG$206,$B149))</f>
        <v/>
      </c>
      <c r="G149" s="149">
        <f>IF($B149="","",INDEX('データ入力'!$AF$7:$AF$206,$B149))</f>
        <v/>
      </c>
      <c r="H149" s="149">
        <f>IF($B149="","",INDEX('データ入力'!$AH$7:$AH$206,$B149))</f>
        <v/>
      </c>
      <c r="I149" s="149">
        <f>IF($B149="","",INDEX('データ入力'!$AA$7:$AA$206,$B149))</f>
        <v/>
      </c>
      <c r="J149" s="149">
        <f>IF($B149="","",INDEX('データ入力'!$AJ$7:$AJ$206,$B149))</f>
        <v/>
      </c>
      <c r="K149" s="149">
        <f>IF($B149="","",INDEX('データ入力'!$AI$7:$AI$206,$B149))</f>
        <v/>
      </c>
      <c r="L149" s="149">
        <f>IF($B149="","",INDEX('データ入力'!$AK$7:$AK$206,$B149))</f>
        <v/>
      </c>
      <c r="M149" s="149">
        <f>IF($B149="","",INDEX('データ入力'!$AN$7:$AN$206,$B149))</f>
        <v/>
      </c>
      <c r="N149" s="32">
        <f>IF($B149="","",INDEX('データ入力'!$AQ$7:$AQ$206,$B149))</f>
        <v/>
      </c>
    </row>
    <row r="150">
      <c r="A150" s="32">
        <f>IF($B150="","",ROW()-1)</f>
        <v/>
      </c>
      <c r="B150" s="32">
        <f>IFERROR(MATCH(ROW()-1,'データ入力'!$AW$7:$AW$206,0),"")</f>
        <v/>
      </c>
      <c r="C150" s="148">
        <f>IF($B150="","",INDEX('データ入力'!$B$7:$B$206,$B150))</f>
        <v/>
      </c>
      <c r="D150" s="32">
        <f>IF($B150="","",INDEX('データ入力'!$J$7:$J$206,$B150))</f>
        <v/>
      </c>
      <c r="E150" s="149">
        <f>IF($B150="","",INDEX('データ入力'!$Z$7:$Z$206,$B150))</f>
        <v/>
      </c>
      <c r="F150" s="149">
        <f>IF($B150="","",INDEX('データ入力'!$AG$7:$AG$206,$B150))</f>
        <v/>
      </c>
      <c r="G150" s="149">
        <f>IF($B150="","",INDEX('データ入力'!$AF$7:$AF$206,$B150))</f>
        <v/>
      </c>
      <c r="H150" s="149">
        <f>IF($B150="","",INDEX('データ入力'!$AH$7:$AH$206,$B150))</f>
        <v/>
      </c>
      <c r="I150" s="149">
        <f>IF($B150="","",INDEX('データ入力'!$AA$7:$AA$206,$B150))</f>
        <v/>
      </c>
      <c r="J150" s="149">
        <f>IF($B150="","",INDEX('データ入力'!$AJ$7:$AJ$206,$B150))</f>
        <v/>
      </c>
      <c r="K150" s="149">
        <f>IF($B150="","",INDEX('データ入力'!$AI$7:$AI$206,$B150))</f>
        <v/>
      </c>
      <c r="L150" s="149">
        <f>IF($B150="","",INDEX('データ入力'!$AK$7:$AK$206,$B150))</f>
        <v/>
      </c>
      <c r="M150" s="149">
        <f>IF($B150="","",INDEX('データ入力'!$AN$7:$AN$206,$B150))</f>
        <v/>
      </c>
      <c r="N150" s="32">
        <f>IF($B150="","",INDEX('データ入力'!$AQ$7:$AQ$206,$B150))</f>
        <v/>
      </c>
    </row>
    <row r="151">
      <c r="A151" s="32">
        <f>IF($B151="","",ROW()-1)</f>
        <v/>
      </c>
      <c r="B151" s="32">
        <f>IFERROR(MATCH(ROW()-1,'データ入力'!$AW$7:$AW$206,0),"")</f>
        <v/>
      </c>
      <c r="C151" s="148">
        <f>IF($B151="","",INDEX('データ入力'!$B$7:$B$206,$B151))</f>
        <v/>
      </c>
      <c r="D151" s="32">
        <f>IF($B151="","",INDEX('データ入力'!$J$7:$J$206,$B151))</f>
        <v/>
      </c>
      <c r="E151" s="149">
        <f>IF($B151="","",INDEX('データ入力'!$Z$7:$Z$206,$B151))</f>
        <v/>
      </c>
      <c r="F151" s="149">
        <f>IF($B151="","",INDEX('データ入力'!$AG$7:$AG$206,$B151))</f>
        <v/>
      </c>
      <c r="G151" s="149">
        <f>IF($B151="","",INDEX('データ入力'!$AF$7:$AF$206,$B151))</f>
        <v/>
      </c>
      <c r="H151" s="149">
        <f>IF($B151="","",INDEX('データ入力'!$AH$7:$AH$206,$B151))</f>
        <v/>
      </c>
      <c r="I151" s="149">
        <f>IF($B151="","",INDEX('データ入力'!$AA$7:$AA$206,$B151))</f>
        <v/>
      </c>
      <c r="J151" s="149">
        <f>IF($B151="","",INDEX('データ入力'!$AJ$7:$AJ$206,$B151))</f>
        <v/>
      </c>
      <c r="K151" s="149">
        <f>IF($B151="","",INDEX('データ入力'!$AI$7:$AI$206,$B151))</f>
        <v/>
      </c>
      <c r="L151" s="149">
        <f>IF($B151="","",INDEX('データ入力'!$AK$7:$AK$206,$B151))</f>
        <v/>
      </c>
      <c r="M151" s="149">
        <f>IF($B151="","",INDEX('データ入力'!$AN$7:$AN$206,$B151))</f>
        <v/>
      </c>
      <c r="N151" s="32">
        <f>IF($B151="","",INDEX('データ入力'!$AQ$7:$AQ$206,$B151))</f>
        <v/>
      </c>
    </row>
    <row r="152">
      <c r="A152" s="32">
        <f>IF($B152="","",ROW()-1)</f>
        <v/>
      </c>
      <c r="B152" s="32">
        <f>IFERROR(MATCH(ROW()-1,'データ入力'!$AW$7:$AW$206,0),"")</f>
        <v/>
      </c>
      <c r="C152" s="148">
        <f>IF($B152="","",INDEX('データ入力'!$B$7:$B$206,$B152))</f>
        <v/>
      </c>
      <c r="D152" s="32">
        <f>IF($B152="","",INDEX('データ入力'!$J$7:$J$206,$B152))</f>
        <v/>
      </c>
      <c r="E152" s="149">
        <f>IF($B152="","",INDEX('データ入力'!$Z$7:$Z$206,$B152))</f>
        <v/>
      </c>
      <c r="F152" s="149">
        <f>IF($B152="","",INDEX('データ入力'!$AG$7:$AG$206,$B152))</f>
        <v/>
      </c>
      <c r="G152" s="149">
        <f>IF($B152="","",INDEX('データ入力'!$AF$7:$AF$206,$B152))</f>
        <v/>
      </c>
      <c r="H152" s="149">
        <f>IF($B152="","",INDEX('データ入力'!$AH$7:$AH$206,$B152))</f>
        <v/>
      </c>
      <c r="I152" s="149">
        <f>IF($B152="","",INDEX('データ入力'!$AA$7:$AA$206,$B152))</f>
        <v/>
      </c>
      <c r="J152" s="149">
        <f>IF($B152="","",INDEX('データ入力'!$AJ$7:$AJ$206,$B152))</f>
        <v/>
      </c>
      <c r="K152" s="149">
        <f>IF($B152="","",INDEX('データ入力'!$AI$7:$AI$206,$B152))</f>
        <v/>
      </c>
      <c r="L152" s="149">
        <f>IF($B152="","",INDEX('データ入力'!$AK$7:$AK$206,$B152))</f>
        <v/>
      </c>
      <c r="M152" s="149">
        <f>IF($B152="","",INDEX('データ入力'!$AN$7:$AN$206,$B152))</f>
        <v/>
      </c>
      <c r="N152" s="32">
        <f>IF($B152="","",INDEX('データ入力'!$AQ$7:$AQ$206,$B152))</f>
        <v/>
      </c>
    </row>
    <row r="153">
      <c r="A153" s="32">
        <f>IF($B153="","",ROW()-1)</f>
        <v/>
      </c>
      <c r="B153" s="32">
        <f>IFERROR(MATCH(ROW()-1,'データ入力'!$AW$7:$AW$206,0),"")</f>
        <v/>
      </c>
      <c r="C153" s="148">
        <f>IF($B153="","",INDEX('データ入力'!$B$7:$B$206,$B153))</f>
        <v/>
      </c>
      <c r="D153" s="32">
        <f>IF($B153="","",INDEX('データ入力'!$J$7:$J$206,$B153))</f>
        <v/>
      </c>
      <c r="E153" s="149">
        <f>IF($B153="","",INDEX('データ入力'!$Z$7:$Z$206,$B153))</f>
        <v/>
      </c>
      <c r="F153" s="149">
        <f>IF($B153="","",INDEX('データ入力'!$AG$7:$AG$206,$B153))</f>
        <v/>
      </c>
      <c r="G153" s="149">
        <f>IF($B153="","",INDEX('データ入力'!$AF$7:$AF$206,$B153))</f>
        <v/>
      </c>
      <c r="H153" s="149">
        <f>IF($B153="","",INDEX('データ入力'!$AH$7:$AH$206,$B153))</f>
        <v/>
      </c>
      <c r="I153" s="149">
        <f>IF($B153="","",INDEX('データ入力'!$AA$7:$AA$206,$B153))</f>
        <v/>
      </c>
      <c r="J153" s="149">
        <f>IF($B153="","",INDEX('データ入力'!$AJ$7:$AJ$206,$B153))</f>
        <v/>
      </c>
      <c r="K153" s="149">
        <f>IF($B153="","",INDEX('データ入力'!$AI$7:$AI$206,$B153))</f>
        <v/>
      </c>
      <c r="L153" s="149">
        <f>IF($B153="","",INDEX('データ入力'!$AK$7:$AK$206,$B153))</f>
        <v/>
      </c>
      <c r="M153" s="149">
        <f>IF($B153="","",INDEX('データ入力'!$AN$7:$AN$206,$B153))</f>
        <v/>
      </c>
      <c r="N153" s="32">
        <f>IF($B153="","",INDEX('データ入力'!$AQ$7:$AQ$206,$B153))</f>
        <v/>
      </c>
    </row>
    <row r="154">
      <c r="A154" s="32">
        <f>IF($B154="","",ROW()-1)</f>
        <v/>
      </c>
      <c r="B154" s="32">
        <f>IFERROR(MATCH(ROW()-1,'データ入力'!$AW$7:$AW$206,0),"")</f>
        <v/>
      </c>
      <c r="C154" s="148">
        <f>IF($B154="","",INDEX('データ入力'!$B$7:$B$206,$B154))</f>
        <v/>
      </c>
      <c r="D154" s="32">
        <f>IF($B154="","",INDEX('データ入力'!$J$7:$J$206,$B154))</f>
        <v/>
      </c>
      <c r="E154" s="149">
        <f>IF($B154="","",INDEX('データ入力'!$Z$7:$Z$206,$B154))</f>
        <v/>
      </c>
      <c r="F154" s="149">
        <f>IF($B154="","",INDEX('データ入力'!$AG$7:$AG$206,$B154))</f>
        <v/>
      </c>
      <c r="G154" s="149">
        <f>IF($B154="","",INDEX('データ入力'!$AF$7:$AF$206,$B154))</f>
        <v/>
      </c>
      <c r="H154" s="149">
        <f>IF($B154="","",INDEX('データ入力'!$AH$7:$AH$206,$B154))</f>
        <v/>
      </c>
      <c r="I154" s="149">
        <f>IF($B154="","",INDEX('データ入力'!$AA$7:$AA$206,$B154))</f>
        <v/>
      </c>
      <c r="J154" s="149">
        <f>IF($B154="","",INDEX('データ入力'!$AJ$7:$AJ$206,$B154))</f>
        <v/>
      </c>
      <c r="K154" s="149">
        <f>IF($B154="","",INDEX('データ入力'!$AI$7:$AI$206,$B154))</f>
        <v/>
      </c>
      <c r="L154" s="149">
        <f>IF($B154="","",INDEX('データ入力'!$AK$7:$AK$206,$B154))</f>
        <v/>
      </c>
      <c r="M154" s="149">
        <f>IF($B154="","",INDEX('データ入力'!$AN$7:$AN$206,$B154))</f>
        <v/>
      </c>
      <c r="N154" s="32">
        <f>IF($B154="","",INDEX('データ入力'!$AQ$7:$AQ$206,$B154))</f>
        <v/>
      </c>
    </row>
    <row r="155">
      <c r="A155" s="32">
        <f>IF($B155="","",ROW()-1)</f>
        <v/>
      </c>
      <c r="B155" s="32">
        <f>IFERROR(MATCH(ROW()-1,'データ入力'!$AW$7:$AW$206,0),"")</f>
        <v/>
      </c>
      <c r="C155" s="148">
        <f>IF($B155="","",INDEX('データ入力'!$B$7:$B$206,$B155))</f>
        <v/>
      </c>
      <c r="D155" s="32">
        <f>IF($B155="","",INDEX('データ入力'!$J$7:$J$206,$B155))</f>
        <v/>
      </c>
      <c r="E155" s="149">
        <f>IF($B155="","",INDEX('データ入力'!$Z$7:$Z$206,$B155))</f>
        <v/>
      </c>
      <c r="F155" s="149">
        <f>IF($B155="","",INDEX('データ入力'!$AG$7:$AG$206,$B155))</f>
        <v/>
      </c>
      <c r="G155" s="149">
        <f>IF($B155="","",INDEX('データ入力'!$AF$7:$AF$206,$B155))</f>
        <v/>
      </c>
      <c r="H155" s="149">
        <f>IF($B155="","",INDEX('データ入力'!$AH$7:$AH$206,$B155))</f>
        <v/>
      </c>
      <c r="I155" s="149">
        <f>IF($B155="","",INDEX('データ入力'!$AA$7:$AA$206,$B155))</f>
        <v/>
      </c>
      <c r="J155" s="149">
        <f>IF($B155="","",INDEX('データ入力'!$AJ$7:$AJ$206,$B155))</f>
        <v/>
      </c>
      <c r="K155" s="149">
        <f>IF($B155="","",INDEX('データ入力'!$AI$7:$AI$206,$B155))</f>
        <v/>
      </c>
      <c r="L155" s="149">
        <f>IF($B155="","",INDEX('データ入力'!$AK$7:$AK$206,$B155))</f>
        <v/>
      </c>
      <c r="M155" s="149">
        <f>IF($B155="","",INDEX('データ入力'!$AN$7:$AN$206,$B155))</f>
        <v/>
      </c>
      <c r="N155" s="32">
        <f>IF($B155="","",INDEX('データ入力'!$AQ$7:$AQ$206,$B155))</f>
        <v/>
      </c>
    </row>
    <row r="156">
      <c r="A156" s="32">
        <f>IF($B156="","",ROW()-1)</f>
        <v/>
      </c>
      <c r="B156" s="32">
        <f>IFERROR(MATCH(ROW()-1,'データ入力'!$AW$7:$AW$206,0),"")</f>
        <v/>
      </c>
      <c r="C156" s="148">
        <f>IF($B156="","",INDEX('データ入力'!$B$7:$B$206,$B156))</f>
        <v/>
      </c>
      <c r="D156" s="32">
        <f>IF($B156="","",INDEX('データ入力'!$J$7:$J$206,$B156))</f>
        <v/>
      </c>
      <c r="E156" s="149">
        <f>IF($B156="","",INDEX('データ入力'!$Z$7:$Z$206,$B156))</f>
        <v/>
      </c>
      <c r="F156" s="149">
        <f>IF($B156="","",INDEX('データ入力'!$AG$7:$AG$206,$B156))</f>
        <v/>
      </c>
      <c r="G156" s="149">
        <f>IF($B156="","",INDEX('データ入力'!$AF$7:$AF$206,$B156))</f>
        <v/>
      </c>
      <c r="H156" s="149">
        <f>IF($B156="","",INDEX('データ入力'!$AH$7:$AH$206,$B156))</f>
        <v/>
      </c>
      <c r="I156" s="149">
        <f>IF($B156="","",INDEX('データ入力'!$AA$7:$AA$206,$B156))</f>
        <v/>
      </c>
      <c r="J156" s="149">
        <f>IF($B156="","",INDEX('データ入力'!$AJ$7:$AJ$206,$B156))</f>
        <v/>
      </c>
      <c r="K156" s="149">
        <f>IF($B156="","",INDEX('データ入力'!$AI$7:$AI$206,$B156))</f>
        <v/>
      </c>
      <c r="L156" s="149">
        <f>IF($B156="","",INDEX('データ入力'!$AK$7:$AK$206,$B156))</f>
        <v/>
      </c>
      <c r="M156" s="149">
        <f>IF($B156="","",INDEX('データ入力'!$AN$7:$AN$206,$B156))</f>
        <v/>
      </c>
      <c r="N156" s="32">
        <f>IF($B156="","",INDEX('データ入力'!$AQ$7:$AQ$206,$B156))</f>
        <v/>
      </c>
    </row>
    <row r="157">
      <c r="A157" s="32">
        <f>IF($B157="","",ROW()-1)</f>
        <v/>
      </c>
      <c r="B157" s="32">
        <f>IFERROR(MATCH(ROW()-1,'データ入力'!$AW$7:$AW$206,0),"")</f>
        <v/>
      </c>
      <c r="C157" s="148">
        <f>IF($B157="","",INDEX('データ入力'!$B$7:$B$206,$B157))</f>
        <v/>
      </c>
      <c r="D157" s="32">
        <f>IF($B157="","",INDEX('データ入力'!$J$7:$J$206,$B157))</f>
        <v/>
      </c>
      <c r="E157" s="149">
        <f>IF($B157="","",INDEX('データ入力'!$Z$7:$Z$206,$B157))</f>
        <v/>
      </c>
      <c r="F157" s="149">
        <f>IF($B157="","",INDEX('データ入力'!$AG$7:$AG$206,$B157))</f>
        <v/>
      </c>
      <c r="G157" s="149">
        <f>IF($B157="","",INDEX('データ入力'!$AF$7:$AF$206,$B157))</f>
        <v/>
      </c>
      <c r="H157" s="149">
        <f>IF($B157="","",INDEX('データ入力'!$AH$7:$AH$206,$B157))</f>
        <v/>
      </c>
      <c r="I157" s="149">
        <f>IF($B157="","",INDEX('データ入力'!$AA$7:$AA$206,$B157))</f>
        <v/>
      </c>
      <c r="J157" s="149">
        <f>IF($B157="","",INDEX('データ入力'!$AJ$7:$AJ$206,$B157))</f>
        <v/>
      </c>
      <c r="K157" s="149">
        <f>IF($B157="","",INDEX('データ入力'!$AI$7:$AI$206,$B157))</f>
        <v/>
      </c>
      <c r="L157" s="149">
        <f>IF($B157="","",INDEX('データ入力'!$AK$7:$AK$206,$B157))</f>
        <v/>
      </c>
      <c r="M157" s="149">
        <f>IF($B157="","",INDEX('データ入力'!$AN$7:$AN$206,$B157))</f>
        <v/>
      </c>
      <c r="N157" s="32">
        <f>IF($B157="","",INDEX('データ入力'!$AQ$7:$AQ$206,$B157))</f>
        <v/>
      </c>
    </row>
    <row r="158">
      <c r="A158" s="32">
        <f>IF($B158="","",ROW()-1)</f>
        <v/>
      </c>
      <c r="B158" s="32">
        <f>IFERROR(MATCH(ROW()-1,'データ入力'!$AW$7:$AW$206,0),"")</f>
        <v/>
      </c>
      <c r="C158" s="148">
        <f>IF($B158="","",INDEX('データ入力'!$B$7:$B$206,$B158))</f>
        <v/>
      </c>
      <c r="D158" s="32">
        <f>IF($B158="","",INDEX('データ入力'!$J$7:$J$206,$B158))</f>
        <v/>
      </c>
      <c r="E158" s="149">
        <f>IF($B158="","",INDEX('データ入力'!$Z$7:$Z$206,$B158))</f>
        <v/>
      </c>
      <c r="F158" s="149">
        <f>IF($B158="","",INDEX('データ入力'!$AG$7:$AG$206,$B158))</f>
        <v/>
      </c>
      <c r="G158" s="149">
        <f>IF($B158="","",INDEX('データ入力'!$AF$7:$AF$206,$B158))</f>
        <v/>
      </c>
      <c r="H158" s="149">
        <f>IF($B158="","",INDEX('データ入力'!$AH$7:$AH$206,$B158))</f>
        <v/>
      </c>
      <c r="I158" s="149">
        <f>IF($B158="","",INDEX('データ入力'!$AA$7:$AA$206,$B158))</f>
        <v/>
      </c>
      <c r="J158" s="149">
        <f>IF($B158="","",INDEX('データ入力'!$AJ$7:$AJ$206,$B158))</f>
        <v/>
      </c>
      <c r="K158" s="149">
        <f>IF($B158="","",INDEX('データ入力'!$AI$7:$AI$206,$B158))</f>
        <v/>
      </c>
      <c r="L158" s="149">
        <f>IF($B158="","",INDEX('データ入力'!$AK$7:$AK$206,$B158))</f>
        <v/>
      </c>
      <c r="M158" s="149">
        <f>IF($B158="","",INDEX('データ入力'!$AN$7:$AN$206,$B158))</f>
        <v/>
      </c>
      <c r="N158" s="32">
        <f>IF($B158="","",INDEX('データ入力'!$AQ$7:$AQ$206,$B158))</f>
        <v/>
      </c>
    </row>
    <row r="159">
      <c r="A159" s="32">
        <f>IF($B159="","",ROW()-1)</f>
        <v/>
      </c>
      <c r="B159" s="32">
        <f>IFERROR(MATCH(ROW()-1,'データ入力'!$AW$7:$AW$206,0),"")</f>
        <v/>
      </c>
      <c r="C159" s="148">
        <f>IF($B159="","",INDEX('データ入力'!$B$7:$B$206,$B159))</f>
        <v/>
      </c>
      <c r="D159" s="32">
        <f>IF($B159="","",INDEX('データ入力'!$J$7:$J$206,$B159))</f>
        <v/>
      </c>
      <c r="E159" s="149">
        <f>IF($B159="","",INDEX('データ入力'!$Z$7:$Z$206,$B159))</f>
        <v/>
      </c>
      <c r="F159" s="149">
        <f>IF($B159="","",INDEX('データ入力'!$AG$7:$AG$206,$B159))</f>
        <v/>
      </c>
      <c r="G159" s="149">
        <f>IF($B159="","",INDEX('データ入力'!$AF$7:$AF$206,$B159))</f>
        <v/>
      </c>
      <c r="H159" s="149">
        <f>IF($B159="","",INDEX('データ入力'!$AH$7:$AH$206,$B159))</f>
        <v/>
      </c>
      <c r="I159" s="149">
        <f>IF($B159="","",INDEX('データ入力'!$AA$7:$AA$206,$B159))</f>
        <v/>
      </c>
      <c r="J159" s="149">
        <f>IF($B159="","",INDEX('データ入力'!$AJ$7:$AJ$206,$B159))</f>
        <v/>
      </c>
      <c r="K159" s="149">
        <f>IF($B159="","",INDEX('データ入力'!$AI$7:$AI$206,$B159))</f>
        <v/>
      </c>
      <c r="L159" s="149">
        <f>IF($B159="","",INDEX('データ入力'!$AK$7:$AK$206,$B159))</f>
        <v/>
      </c>
      <c r="M159" s="149">
        <f>IF($B159="","",INDEX('データ入力'!$AN$7:$AN$206,$B159))</f>
        <v/>
      </c>
      <c r="N159" s="32">
        <f>IF($B159="","",INDEX('データ入力'!$AQ$7:$AQ$206,$B159))</f>
        <v/>
      </c>
    </row>
    <row r="160">
      <c r="A160" s="32">
        <f>IF($B160="","",ROW()-1)</f>
        <v/>
      </c>
      <c r="B160" s="32">
        <f>IFERROR(MATCH(ROW()-1,'データ入力'!$AW$7:$AW$206,0),"")</f>
        <v/>
      </c>
      <c r="C160" s="148">
        <f>IF($B160="","",INDEX('データ入力'!$B$7:$B$206,$B160))</f>
        <v/>
      </c>
      <c r="D160" s="32">
        <f>IF($B160="","",INDEX('データ入力'!$J$7:$J$206,$B160))</f>
        <v/>
      </c>
      <c r="E160" s="149">
        <f>IF($B160="","",INDEX('データ入力'!$Z$7:$Z$206,$B160))</f>
        <v/>
      </c>
      <c r="F160" s="149">
        <f>IF($B160="","",INDEX('データ入力'!$AG$7:$AG$206,$B160))</f>
        <v/>
      </c>
      <c r="G160" s="149">
        <f>IF($B160="","",INDEX('データ入力'!$AF$7:$AF$206,$B160))</f>
        <v/>
      </c>
      <c r="H160" s="149">
        <f>IF($B160="","",INDEX('データ入力'!$AH$7:$AH$206,$B160))</f>
        <v/>
      </c>
      <c r="I160" s="149">
        <f>IF($B160="","",INDEX('データ入力'!$AA$7:$AA$206,$B160))</f>
        <v/>
      </c>
      <c r="J160" s="149">
        <f>IF($B160="","",INDEX('データ入力'!$AJ$7:$AJ$206,$B160))</f>
        <v/>
      </c>
      <c r="K160" s="149">
        <f>IF($B160="","",INDEX('データ入力'!$AI$7:$AI$206,$B160))</f>
        <v/>
      </c>
      <c r="L160" s="149">
        <f>IF($B160="","",INDEX('データ入力'!$AK$7:$AK$206,$B160))</f>
        <v/>
      </c>
      <c r="M160" s="149">
        <f>IF($B160="","",INDEX('データ入力'!$AN$7:$AN$206,$B160))</f>
        <v/>
      </c>
      <c r="N160" s="32">
        <f>IF($B160="","",INDEX('データ入力'!$AQ$7:$AQ$206,$B160))</f>
        <v/>
      </c>
    </row>
    <row r="161">
      <c r="A161" s="32">
        <f>IF($B161="","",ROW()-1)</f>
        <v/>
      </c>
      <c r="B161" s="32">
        <f>IFERROR(MATCH(ROW()-1,'データ入力'!$AW$7:$AW$206,0),"")</f>
        <v/>
      </c>
      <c r="C161" s="148">
        <f>IF($B161="","",INDEX('データ入力'!$B$7:$B$206,$B161))</f>
        <v/>
      </c>
      <c r="D161" s="32">
        <f>IF($B161="","",INDEX('データ入力'!$J$7:$J$206,$B161))</f>
        <v/>
      </c>
      <c r="E161" s="149">
        <f>IF($B161="","",INDEX('データ入力'!$Z$7:$Z$206,$B161))</f>
        <v/>
      </c>
      <c r="F161" s="149">
        <f>IF($B161="","",INDEX('データ入力'!$AG$7:$AG$206,$B161))</f>
        <v/>
      </c>
      <c r="G161" s="149">
        <f>IF($B161="","",INDEX('データ入力'!$AF$7:$AF$206,$B161))</f>
        <v/>
      </c>
      <c r="H161" s="149">
        <f>IF($B161="","",INDEX('データ入力'!$AH$7:$AH$206,$B161))</f>
        <v/>
      </c>
      <c r="I161" s="149">
        <f>IF($B161="","",INDEX('データ入力'!$AA$7:$AA$206,$B161))</f>
        <v/>
      </c>
      <c r="J161" s="149">
        <f>IF($B161="","",INDEX('データ入力'!$AJ$7:$AJ$206,$B161))</f>
        <v/>
      </c>
      <c r="K161" s="149">
        <f>IF($B161="","",INDEX('データ入力'!$AI$7:$AI$206,$B161))</f>
        <v/>
      </c>
      <c r="L161" s="149">
        <f>IF($B161="","",INDEX('データ入力'!$AK$7:$AK$206,$B161))</f>
        <v/>
      </c>
      <c r="M161" s="149">
        <f>IF($B161="","",INDEX('データ入力'!$AN$7:$AN$206,$B161))</f>
        <v/>
      </c>
      <c r="N161" s="32">
        <f>IF($B161="","",INDEX('データ入力'!$AQ$7:$AQ$206,$B161))</f>
        <v/>
      </c>
    </row>
    <row r="162">
      <c r="A162" s="32">
        <f>IF($B162="","",ROW()-1)</f>
        <v/>
      </c>
      <c r="B162" s="32">
        <f>IFERROR(MATCH(ROW()-1,'データ入力'!$AW$7:$AW$206,0),"")</f>
        <v/>
      </c>
      <c r="C162" s="148">
        <f>IF($B162="","",INDEX('データ入力'!$B$7:$B$206,$B162))</f>
        <v/>
      </c>
      <c r="D162" s="32">
        <f>IF($B162="","",INDEX('データ入力'!$J$7:$J$206,$B162))</f>
        <v/>
      </c>
      <c r="E162" s="149">
        <f>IF($B162="","",INDEX('データ入力'!$Z$7:$Z$206,$B162))</f>
        <v/>
      </c>
      <c r="F162" s="149">
        <f>IF($B162="","",INDEX('データ入力'!$AG$7:$AG$206,$B162))</f>
        <v/>
      </c>
      <c r="G162" s="149">
        <f>IF($B162="","",INDEX('データ入力'!$AF$7:$AF$206,$B162))</f>
        <v/>
      </c>
      <c r="H162" s="149">
        <f>IF($B162="","",INDEX('データ入力'!$AH$7:$AH$206,$B162))</f>
        <v/>
      </c>
      <c r="I162" s="149">
        <f>IF($B162="","",INDEX('データ入力'!$AA$7:$AA$206,$B162))</f>
        <v/>
      </c>
      <c r="J162" s="149">
        <f>IF($B162="","",INDEX('データ入力'!$AJ$7:$AJ$206,$B162))</f>
        <v/>
      </c>
      <c r="K162" s="149">
        <f>IF($B162="","",INDEX('データ入力'!$AI$7:$AI$206,$B162))</f>
        <v/>
      </c>
      <c r="L162" s="149">
        <f>IF($B162="","",INDEX('データ入力'!$AK$7:$AK$206,$B162))</f>
        <v/>
      </c>
      <c r="M162" s="149">
        <f>IF($B162="","",INDEX('データ入力'!$AN$7:$AN$206,$B162))</f>
        <v/>
      </c>
      <c r="N162" s="32">
        <f>IF($B162="","",INDEX('データ入力'!$AQ$7:$AQ$206,$B162))</f>
        <v/>
      </c>
    </row>
    <row r="163">
      <c r="A163" s="32">
        <f>IF($B163="","",ROW()-1)</f>
        <v/>
      </c>
      <c r="B163" s="32">
        <f>IFERROR(MATCH(ROW()-1,'データ入力'!$AW$7:$AW$206,0),"")</f>
        <v/>
      </c>
      <c r="C163" s="148">
        <f>IF($B163="","",INDEX('データ入力'!$B$7:$B$206,$B163))</f>
        <v/>
      </c>
      <c r="D163" s="32">
        <f>IF($B163="","",INDEX('データ入力'!$J$7:$J$206,$B163))</f>
        <v/>
      </c>
      <c r="E163" s="149">
        <f>IF($B163="","",INDEX('データ入力'!$Z$7:$Z$206,$B163))</f>
        <v/>
      </c>
      <c r="F163" s="149">
        <f>IF($B163="","",INDEX('データ入力'!$AG$7:$AG$206,$B163))</f>
        <v/>
      </c>
      <c r="G163" s="149">
        <f>IF($B163="","",INDEX('データ入力'!$AF$7:$AF$206,$B163))</f>
        <v/>
      </c>
      <c r="H163" s="149">
        <f>IF($B163="","",INDEX('データ入力'!$AH$7:$AH$206,$B163))</f>
        <v/>
      </c>
      <c r="I163" s="149">
        <f>IF($B163="","",INDEX('データ入力'!$AA$7:$AA$206,$B163))</f>
        <v/>
      </c>
      <c r="J163" s="149">
        <f>IF($B163="","",INDEX('データ入力'!$AJ$7:$AJ$206,$B163))</f>
        <v/>
      </c>
      <c r="K163" s="149">
        <f>IF($B163="","",INDEX('データ入力'!$AI$7:$AI$206,$B163))</f>
        <v/>
      </c>
      <c r="L163" s="149">
        <f>IF($B163="","",INDEX('データ入力'!$AK$7:$AK$206,$B163))</f>
        <v/>
      </c>
      <c r="M163" s="149">
        <f>IF($B163="","",INDEX('データ入力'!$AN$7:$AN$206,$B163))</f>
        <v/>
      </c>
      <c r="N163" s="32">
        <f>IF($B163="","",INDEX('データ入力'!$AQ$7:$AQ$206,$B163))</f>
        <v/>
      </c>
    </row>
    <row r="164">
      <c r="A164" s="32">
        <f>IF($B164="","",ROW()-1)</f>
        <v/>
      </c>
      <c r="B164" s="32">
        <f>IFERROR(MATCH(ROW()-1,'データ入力'!$AW$7:$AW$206,0),"")</f>
        <v/>
      </c>
      <c r="C164" s="148">
        <f>IF($B164="","",INDEX('データ入力'!$B$7:$B$206,$B164))</f>
        <v/>
      </c>
      <c r="D164" s="32">
        <f>IF($B164="","",INDEX('データ入力'!$J$7:$J$206,$B164))</f>
        <v/>
      </c>
      <c r="E164" s="149">
        <f>IF($B164="","",INDEX('データ入力'!$Z$7:$Z$206,$B164))</f>
        <v/>
      </c>
      <c r="F164" s="149">
        <f>IF($B164="","",INDEX('データ入力'!$AG$7:$AG$206,$B164))</f>
        <v/>
      </c>
      <c r="G164" s="149">
        <f>IF($B164="","",INDEX('データ入力'!$AF$7:$AF$206,$B164))</f>
        <v/>
      </c>
      <c r="H164" s="149">
        <f>IF($B164="","",INDEX('データ入力'!$AH$7:$AH$206,$B164))</f>
        <v/>
      </c>
      <c r="I164" s="149">
        <f>IF($B164="","",INDEX('データ入力'!$AA$7:$AA$206,$B164))</f>
        <v/>
      </c>
      <c r="J164" s="149">
        <f>IF($B164="","",INDEX('データ入力'!$AJ$7:$AJ$206,$B164))</f>
        <v/>
      </c>
      <c r="K164" s="149">
        <f>IF($B164="","",INDEX('データ入力'!$AI$7:$AI$206,$B164))</f>
        <v/>
      </c>
      <c r="L164" s="149">
        <f>IF($B164="","",INDEX('データ入力'!$AK$7:$AK$206,$B164))</f>
        <v/>
      </c>
      <c r="M164" s="149">
        <f>IF($B164="","",INDEX('データ入力'!$AN$7:$AN$206,$B164))</f>
        <v/>
      </c>
      <c r="N164" s="32">
        <f>IF($B164="","",INDEX('データ入力'!$AQ$7:$AQ$206,$B164))</f>
        <v/>
      </c>
    </row>
    <row r="165">
      <c r="A165" s="32">
        <f>IF($B165="","",ROW()-1)</f>
        <v/>
      </c>
      <c r="B165" s="32">
        <f>IFERROR(MATCH(ROW()-1,'データ入力'!$AW$7:$AW$206,0),"")</f>
        <v/>
      </c>
      <c r="C165" s="148">
        <f>IF($B165="","",INDEX('データ入力'!$B$7:$B$206,$B165))</f>
        <v/>
      </c>
      <c r="D165" s="32">
        <f>IF($B165="","",INDEX('データ入力'!$J$7:$J$206,$B165))</f>
        <v/>
      </c>
      <c r="E165" s="149">
        <f>IF($B165="","",INDEX('データ入力'!$Z$7:$Z$206,$B165))</f>
        <v/>
      </c>
      <c r="F165" s="149">
        <f>IF($B165="","",INDEX('データ入力'!$AG$7:$AG$206,$B165))</f>
        <v/>
      </c>
      <c r="G165" s="149">
        <f>IF($B165="","",INDEX('データ入力'!$AF$7:$AF$206,$B165))</f>
        <v/>
      </c>
      <c r="H165" s="149">
        <f>IF($B165="","",INDEX('データ入力'!$AH$7:$AH$206,$B165))</f>
        <v/>
      </c>
      <c r="I165" s="149">
        <f>IF($B165="","",INDEX('データ入力'!$AA$7:$AA$206,$B165))</f>
        <v/>
      </c>
      <c r="J165" s="149">
        <f>IF($B165="","",INDEX('データ入力'!$AJ$7:$AJ$206,$B165))</f>
        <v/>
      </c>
      <c r="K165" s="149">
        <f>IF($B165="","",INDEX('データ入力'!$AI$7:$AI$206,$B165))</f>
        <v/>
      </c>
      <c r="L165" s="149">
        <f>IF($B165="","",INDEX('データ入力'!$AK$7:$AK$206,$B165))</f>
        <v/>
      </c>
      <c r="M165" s="149">
        <f>IF($B165="","",INDEX('データ入力'!$AN$7:$AN$206,$B165))</f>
        <v/>
      </c>
      <c r="N165" s="32">
        <f>IF($B165="","",INDEX('データ入力'!$AQ$7:$AQ$206,$B165))</f>
        <v/>
      </c>
    </row>
    <row r="166">
      <c r="A166" s="32">
        <f>IF($B166="","",ROW()-1)</f>
        <v/>
      </c>
      <c r="B166" s="32">
        <f>IFERROR(MATCH(ROW()-1,'データ入力'!$AW$7:$AW$206,0),"")</f>
        <v/>
      </c>
      <c r="C166" s="148">
        <f>IF($B166="","",INDEX('データ入力'!$B$7:$B$206,$B166))</f>
        <v/>
      </c>
      <c r="D166" s="32">
        <f>IF($B166="","",INDEX('データ入力'!$J$7:$J$206,$B166))</f>
        <v/>
      </c>
      <c r="E166" s="149">
        <f>IF($B166="","",INDEX('データ入力'!$Z$7:$Z$206,$B166))</f>
        <v/>
      </c>
      <c r="F166" s="149">
        <f>IF($B166="","",INDEX('データ入力'!$AG$7:$AG$206,$B166))</f>
        <v/>
      </c>
      <c r="G166" s="149">
        <f>IF($B166="","",INDEX('データ入力'!$AF$7:$AF$206,$B166))</f>
        <v/>
      </c>
      <c r="H166" s="149">
        <f>IF($B166="","",INDEX('データ入力'!$AH$7:$AH$206,$B166))</f>
        <v/>
      </c>
      <c r="I166" s="149">
        <f>IF($B166="","",INDEX('データ入力'!$AA$7:$AA$206,$B166))</f>
        <v/>
      </c>
      <c r="J166" s="149">
        <f>IF($B166="","",INDEX('データ入力'!$AJ$7:$AJ$206,$B166))</f>
        <v/>
      </c>
      <c r="K166" s="149">
        <f>IF($B166="","",INDEX('データ入力'!$AI$7:$AI$206,$B166))</f>
        <v/>
      </c>
      <c r="L166" s="149">
        <f>IF($B166="","",INDEX('データ入力'!$AK$7:$AK$206,$B166))</f>
        <v/>
      </c>
      <c r="M166" s="149">
        <f>IF($B166="","",INDEX('データ入力'!$AN$7:$AN$206,$B166))</f>
        <v/>
      </c>
      <c r="N166" s="32">
        <f>IF($B166="","",INDEX('データ入力'!$AQ$7:$AQ$206,$B166))</f>
        <v/>
      </c>
    </row>
    <row r="167">
      <c r="A167" s="32">
        <f>IF($B167="","",ROW()-1)</f>
        <v/>
      </c>
      <c r="B167" s="32">
        <f>IFERROR(MATCH(ROW()-1,'データ入力'!$AW$7:$AW$206,0),"")</f>
        <v/>
      </c>
      <c r="C167" s="148">
        <f>IF($B167="","",INDEX('データ入力'!$B$7:$B$206,$B167))</f>
        <v/>
      </c>
      <c r="D167" s="32">
        <f>IF($B167="","",INDEX('データ入力'!$J$7:$J$206,$B167))</f>
        <v/>
      </c>
      <c r="E167" s="149">
        <f>IF($B167="","",INDEX('データ入力'!$Z$7:$Z$206,$B167))</f>
        <v/>
      </c>
      <c r="F167" s="149">
        <f>IF($B167="","",INDEX('データ入力'!$AG$7:$AG$206,$B167))</f>
        <v/>
      </c>
      <c r="G167" s="149">
        <f>IF($B167="","",INDEX('データ入力'!$AF$7:$AF$206,$B167))</f>
        <v/>
      </c>
      <c r="H167" s="149">
        <f>IF($B167="","",INDEX('データ入力'!$AH$7:$AH$206,$B167))</f>
        <v/>
      </c>
      <c r="I167" s="149">
        <f>IF($B167="","",INDEX('データ入力'!$AA$7:$AA$206,$B167))</f>
        <v/>
      </c>
      <c r="J167" s="149">
        <f>IF($B167="","",INDEX('データ入力'!$AJ$7:$AJ$206,$B167))</f>
        <v/>
      </c>
      <c r="K167" s="149">
        <f>IF($B167="","",INDEX('データ入力'!$AI$7:$AI$206,$B167))</f>
        <v/>
      </c>
      <c r="L167" s="149">
        <f>IF($B167="","",INDEX('データ入力'!$AK$7:$AK$206,$B167))</f>
        <v/>
      </c>
      <c r="M167" s="149">
        <f>IF($B167="","",INDEX('データ入力'!$AN$7:$AN$206,$B167))</f>
        <v/>
      </c>
      <c r="N167" s="32">
        <f>IF($B167="","",INDEX('データ入力'!$AQ$7:$AQ$206,$B167))</f>
        <v/>
      </c>
    </row>
    <row r="168">
      <c r="A168" s="32">
        <f>IF($B168="","",ROW()-1)</f>
        <v/>
      </c>
      <c r="B168" s="32">
        <f>IFERROR(MATCH(ROW()-1,'データ入力'!$AW$7:$AW$206,0),"")</f>
        <v/>
      </c>
      <c r="C168" s="148">
        <f>IF($B168="","",INDEX('データ入力'!$B$7:$B$206,$B168))</f>
        <v/>
      </c>
      <c r="D168" s="32">
        <f>IF($B168="","",INDEX('データ入力'!$J$7:$J$206,$B168))</f>
        <v/>
      </c>
      <c r="E168" s="149">
        <f>IF($B168="","",INDEX('データ入力'!$Z$7:$Z$206,$B168))</f>
        <v/>
      </c>
      <c r="F168" s="149">
        <f>IF($B168="","",INDEX('データ入力'!$AG$7:$AG$206,$B168))</f>
        <v/>
      </c>
      <c r="G168" s="149">
        <f>IF($B168="","",INDEX('データ入力'!$AF$7:$AF$206,$B168))</f>
        <v/>
      </c>
      <c r="H168" s="149">
        <f>IF($B168="","",INDEX('データ入力'!$AH$7:$AH$206,$B168))</f>
        <v/>
      </c>
      <c r="I168" s="149">
        <f>IF($B168="","",INDEX('データ入力'!$AA$7:$AA$206,$B168))</f>
        <v/>
      </c>
      <c r="J168" s="149">
        <f>IF($B168="","",INDEX('データ入力'!$AJ$7:$AJ$206,$B168))</f>
        <v/>
      </c>
      <c r="K168" s="149">
        <f>IF($B168="","",INDEX('データ入力'!$AI$7:$AI$206,$B168))</f>
        <v/>
      </c>
      <c r="L168" s="149">
        <f>IF($B168="","",INDEX('データ入力'!$AK$7:$AK$206,$B168))</f>
        <v/>
      </c>
      <c r="M168" s="149">
        <f>IF($B168="","",INDEX('データ入力'!$AN$7:$AN$206,$B168))</f>
        <v/>
      </c>
      <c r="N168" s="32">
        <f>IF($B168="","",INDEX('データ入力'!$AQ$7:$AQ$206,$B168))</f>
        <v/>
      </c>
    </row>
    <row r="169">
      <c r="A169" s="32">
        <f>IF($B169="","",ROW()-1)</f>
        <v/>
      </c>
      <c r="B169" s="32">
        <f>IFERROR(MATCH(ROW()-1,'データ入力'!$AW$7:$AW$206,0),"")</f>
        <v/>
      </c>
      <c r="C169" s="148">
        <f>IF($B169="","",INDEX('データ入力'!$B$7:$B$206,$B169))</f>
        <v/>
      </c>
      <c r="D169" s="32">
        <f>IF($B169="","",INDEX('データ入力'!$J$7:$J$206,$B169))</f>
        <v/>
      </c>
      <c r="E169" s="149">
        <f>IF($B169="","",INDEX('データ入力'!$Z$7:$Z$206,$B169))</f>
        <v/>
      </c>
      <c r="F169" s="149">
        <f>IF($B169="","",INDEX('データ入力'!$AG$7:$AG$206,$B169))</f>
        <v/>
      </c>
      <c r="G169" s="149">
        <f>IF($B169="","",INDEX('データ入力'!$AF$7:$AF$206,$B169))</f>
        <v/>
      </c>
      <c r="H169" s="149">
        <f>IF($B169="","",INDEX('データ入力'!$AH$7:$AH$206,$B169))</f>
        <v/>
      </c>
      <c r="I169" s="149">
        <f>IF($B169="","",INDEX('データ入力'!$AA$7:$AA$206,$B169))</f>
        <v/>
      </c>
      <c r="J169" s="149">
        <f>IF($B169="","",INDEX('データ入力'!$AJ$7:$AJ$206,$B169))</f>
        <v/>
      </c>
      <c r="K169" s="149">
        <f>IF($B169="","",INDEX('データ入力'!$AI$7:$AI$206,$B169))</f>
        <v/>
      </c>
      <c r="L169" s="149">
        <f>IF($B169="","",INDEX('データ入力'!$AK$7:$AK$206,$B169))</f>
        <v/>
      </c>
      <c r="M169" s="149">
        <f>IF($B169="","",INDEX('データ入力'!$AN$7:$AN$206,$B169))</f>
        <v/>
      </c>
      <c r="N169" s="32">
        <f>IF($B169="","",INDEX('データ入力'!$AQ$7:$AQ$206,$B169))</f>
        <v/>
      </c>
    </row>
    <row r="170">
      <c r="A170" s="32">
        <f>IF($B170="","",ROW()-1)</f>
        <v/>
      </c>
      <c r="B170" s="32">
        <f>IFERROR(MATCH(ROW()-1,'データ入力'!$AW$7:$AW$206,0),"")</f>
        <v/>
      </c>
      <c r="C170" s="148">
        <f>IF($B170="","",INDEX('データ入力'!$B$7:$B$206,$B170))</f>
        <v/>
      </c>
      <c r="D170" s="32">
        <f>IF($B170="","",INDEX('データ入力'!$J$7:$J$206,$B170))</f>
        <v/>
      </c>
      <c r="E170" s="149">
        <f>IF($B170="","",INDEX('データ入力'!$Z$7:$Z$206,$B170))</f>
        <v/>
      </c>
      <c r="F170" s="149">
        <f>IF($B170="","",INDEX('データ入力'!$AG$7:$AG$206,$B170))</f>
        <v/>
      </c>
      <c r="G170" s="149">
        <f>IF($B170="","",INDEX('データ入力'!$AF$7:$AF$206,$B170))</f>
        <v/>
      </c>
      <c r="H170" s="149">
        <f>IF($B170="","",INDEX('データ入力'!$AH$7:$AH$206,$B170))</f>
        <v/>
      </c>
      <c r="I170" s="149">
        <f>IF($B170="","",INDEX('データ入力'!$AA$7:$AA$206,$B170))</f>
        <v/>
      </c>
      <c r="J170" s="149">
        <f>IF($B170="","",INDEX('データ入力'!$AJ$7:$AJ$206,$B170))</f>
        <v/>
      </c>
      <c r="K170" s="149">
        <f>IF($B170="","",INDEX('データ入力'!$AI$7:$AI$206,$B170))</f>
        <v/>
      </c>
      <c r="L170" s="149">
        <f>IF($B170="","",INDEX('データ入力'!$AK$7:$AK$206,$B170))</f>
        <v/>
      </c>
      <c r="M170" s="149">
        <f>IF($B170="","",INDEX('データ入力'!$AN$7:$AN$206,$B170))</f>
        <v/>
      </c>
      <c r="N170" s="32">
        <f>IF($B170="","",INDEX('データ入力'!$AQ$7:$AQ$206,$B170))</f>
        <v/>
      </c>
    </row>
    <row r="171">
      <c r="A171" s="32">
        <f>IF($B171="","",ROW()-1)</f>
        <v/>
      </c>
      <c r="B171" s="32">
        <f>IFERROR(MATCH(ROW()-1,'データ入力'!$AW$7:$AW$206,0),"")</f>
        <v/>
      </c>
      <c r="C171" s="148">
        <f>IF($B171="","",INDEX('データ入力'!$B$7:$B$206,$B171))</f>
        <v/>
      </c>
      <c r="D171" s="32">
        <f>IF($B171="","",INDEX('データ入力'!$J$7:$J$206,$B171))</f>
        <v/>
      </c>
      <c r="E171" s="149">
        <f>IF($B171="","",INDEX('データ入力'!$Z$7:$Z$206,$B171))</f>
        <v/>
      </c>
      <c r="F171" s="149">
        <f>IF($B171="","",INDEX('データ入力'!$AG$7:$AG$206,$B171))</f>
        <v/>
      </c>
      <c r="G171" s="149">
        <f>IF($B171="","",INDEX('データ入力'!$AF$7:$AF$206,$B171))</f>
        <v/>
      </c>
      <c r="H171" s="149">
        <f>IF($B171="","",INDEX('データ入力'!$AH$7:$AH$206,$B171))</f>
        <v/>
      </c>
      <c r="I171" s="149">
        <f>IF($B171="","",INDEX('データ入力'!$AA$7:$AA$206,$B171))</f>
        <v/>
      </c>
      <c r="J171" s="149">
        <f>IF($B171="","",INDEX('データ入力'!$AJ$7:$AJ$206,$B171))</f>
        <v/>
      </c>
      <c r="K171" s="149">
        <f>IF($B171="","",INDEX('データ入力'!$AI$7:$AI$206,$B171))</f>
        <v/>
      </c>
      <c r="L171" s="149">
        <f>IF($B171="","",INDEX('データ入力'!$AK$7:$AK$206,$B171))</f>
        <v/>
      </c>
      <c r="M171" s="149">
        <f>IF($B171="","",INDEX('データ入力'!$AN$7:$AN$206,$B171))</f>
        <v/>
      </c>
      <c r="N171" s="32">
        <f>IF($B171="","",INDEX('データ入力'!$AQ$7:$AQ$206,$B171))</f>
        <v/>
      </c>
    </row>
    <row r="172">
      <c r="A172" s="32">
        <f>IF($B172="","",ROW()-1)</f>
        <v/>
      </c>
      <c r="B172" s="32">
        <f>IFERROR(MATCH(ROW()-1,'データ入力'!$AW$7:$AW$206,0),"")</f>
        <v/>
      </c>
      <c r="C172" s="148">
        <f>IF($B172="","",INDEX('データ入力'!$B$7:$B$206,$B172))</f>
        <v/>
      </c>
      <c r="D172" s="32">
        <f>IF($B172="","",INDEX('データ入力'!$J$7:$J$206,$B172))</f>
        <v/>
      </c>
      <c r="E172" s="149">
        <f>IF($B172="","",INDEX('データ入力'!$Z$7:$Z$206,$B172))</f>
        <v/>
      </c>
      <c r="F172" s="149">
        <f>IF($B172="","",INDEX('データ入力'!$AG$7:$AG$206,$B172))</f>
        <v/>
      </c>
      <c r="G172" s="149">
        <f>IF($B172="","",INDEX('データ入力'!$AF$7:$AF$206,$B172))</f>
        <v/>
      </c>
      <c r="H172" s="149">
        <f>IF($B172="","",INDEX('データ入力'!$AH$7:$AH$206,$B172))</f>
        <v/>
      </c>
      <c r="I172" s="149">
        <f>IF($B172="","",INDEX('データ入力'!$AA$7:$AA$206,$B172))</f>
        <v/>
      </c>
      <c r="J172" s="149">
        <f>IF($B172="","",INDEX('データ入力'!$AJ$7:$AJ$206,$B172))</f>
        <v/>
      </c>
      <c r="K172" s="149">
        <f>IF($B172="","",INDEX('データ入力'!$AI$7:$AI$206,$B172))</f>
        <v/>
      </c>
      <c r="L172" s="149">
        <f>IF($B172="","",INDEX('データ入力'!$AK$7:$AK$206,$B172))</f>
        <v/>
      </c>
      <c r="M172" s="149">
        <f>IF($B172="","",INDEX('データ入力'!$AN$7:$AN$206,$B172))</f>
        <v/>
      </c>
      <c r="N172" s="32">
        <f>IF($B172="","",INDEX('データ入力'!$AQ$7:$AQ$206,$B172))</f>
        <v/>
      </c>
    </row>
    <row r="173">
      <c r="A173" s="32">
        <f>IF($B173="","",ROW()-1)</f>
        <v/>
      </c>
      <c r="B173" s="32">
        <f>IFERROR(MATCH(ROW()-1,'データ入力'!$AW$7:$AW$206,0),"")</f>
        <v/>
      </c>
      <c r="C173" s="148">
        <f>IF($B173="","",INDEX('データ入力'!$B$7:$B$206,$B173))</f>
        <v/>
      </c>
      <c r="D173" s="32">
        <f>IF($B173="","",INDEX('データ入力'!$J$7:$J$206,$B173))</f>
        <v/>
      </c>
      <c r="E173" s="149">
        <f>IF($B173="","",INDEX('データ入力'!$Z$7:$Z$206,$B173))</f>
        <v/>
      </c>
      <c r="F173" s="149">
        <f>IF($B173="","",INDEX('データ入力'!$AG$7:$AG$206,$B173))</f>
        <v/>
      </c>
      <c r="G173" s="149">
        <f>IF($B173="","",INDEX('データ入力'!$AF$7:$AF$206,$B173))</f>
        <v/>
      </c>
      <c r="H173" s="149">
        <f>IF($B173="","",INDEX('データ入力'!$AH$7:$AH$206,$B173))</f>
        <v/>
      </c>
      <c r="I173" s="149">
        <f>IF($B173="","",INDEX('データ入力'!$AA$7:$AA$206,$B173))</f>
        <v/>
      </c>
      <c r="J173" s="149">
        <f>IF($B173="","",INDEX('データ入力'!$AJ$7:$AJ$206,$B173))</f>
        <v/>
      </c>
      <c r="K173" s="149">
        <f>IF($B173="","",INDEX('データ入力'!$AI$7:$AI$206,$B173))</f>
        <v/>
      </c>
      <c r="L173" s="149">
        <f>IF($B173="","",INDEX('データ入力'!$AK$7:$AK$206,$B173))</f>
        <v/>
      </c>
      <c r="M173" s="149">
        <f>IF($B173="","",INDEX('データ入力'!$AN$7:$AN$206,$B173))</f>
        <v/>
      </c>
      <c r="N173" s="32">
        <f>IF($B173="","",INDEX('データ入力'!$AQ$7:$AQ$206,$B173))</f>
        <v/>
      </c>
    </row>
    <row r="174">
      <c r="A174" s="32">
        <f>IF($B174="","",ROW()-1)</f>
        <v/>
      </c>
      <c r="B174" s="32">
        <f>IFERROR(MATCH(ROW()-1,'データ入力'!$AW$7:$AW$206,0),"")</f>
        <v/>
      </c>
      <c r="C174" s="148">
        <f>IF($B174="","",INDEX('データ入力'!$B$7:$B$206,$B174))</f>
        <v/>
      </c>
      <c r="D174" s="32">
        <f>IF($B174="","",INDEX('データ入力'!$J$7:$J$206,$B174))</f>
        <v/>
      </c>
      <c r="E174" s="149">
        <f>IF($B174="","",INDEX('データ入力'!$Z$7:$Z$206,$B174))</f>
        <v/>
      </c>
      <c r="F174" s="149">
        <f>IF($B174="","",INDEX('データ入力'!$AG$7:$AG$206,$B174))</f>
        <v/>
      </c>
      <c r="G174" s="149">
        <f>IF($B174="","",INDEX('データ入力'!$AF$7:$AF$206,$B174))</f>
        <v/>
      </c>
      <c r="H174" s="149">
        <f>IF($B174="","",INDEX('データ入力'!$AH$7:$AH$206,$B174))</f>
        <v/>
      </c>
      <c r="I174" s="149">
        <f>IF($B174="","",INDEX('データ入力'!$AA$7:$AA$206,$B174))</f>
        <v/>
      </c>
      <c r="J174" s="149">
        <f>IF($B174="","",INDEX('データ入力'!$AJ$7:$AJ$206,$B174))</f>
        <v/>
      </c>
      <c r="K174" s="149">
        <f>IF($B174="","",INDEX('データ入力'!$AI$7:$AI$206,$B174))</f>
        <v/>
      </c>
      <c r="L174" s="149">
        <f>IF($B174="","",INDEX('データ入力'!$AK$7:$AK$206,$B174))</f>
        <v/>
      </c>
      <c r="M174" s="149">
        <f>IF($B174="","",INDEX('データ入力'!$AN$7:$AN$206,$B174))</f>
        <v/>
      </c>
      <c r="N174" s="32">
        <f>IF($B174="","",INDEX('データ入力'!$AQ$7:$AQ$206,$B174))</f>
        <v/>
      </c>
    </row>
    <row r="175">
      <c r="A175" s="32">
        <f>IF($B175="","",ROW()-1)</f>
        <v/>
      </c>
      <c r="B175" s="32">
        <f>IFERROR(MATCH(ROW()-1,'データ入力'!$AW$7:$AW$206,0),"")</f>
        <v/>
      </c>
      <c r="C175" s="148">
        <f>IF($B175="","",INDEX('データ入力'!$B$7:$B$206,$B175))</f>
        <v/>
      </c>
      <c r="D175" s="32">
        <f>IF($B175="","",INDEX('データ入力'!$J$7:$J$206,$B175))</f>
        <v/>
      </c>
      <c r="E175" s="149">
        <f>IF($B175="","",INDEX('データ入力'!$Z$7:$Z$206,$B175))</f>
        <v/>
      </c>
      <c r="F175" s="149">
        <f>IF($B175="","",INDEX('データ入力'!$AG$7:$AG$206,$B175))</f>
        <v/>
      </c>
      <c r="G175" s="149">
        <f>IF($B175="","",INDEX('データ入力'!$AF$7:$AF$206,$B175))</f>
        <v/>
      </c>
      <c r="H175" s="149">
        <f>IF($B175="","",INDEX('データ入力'!$AH$7:$AH$206,$B175))</f>
        <v/>
      </c>
      <c r="I175" s="149">
        <f>IF($B175="","",INDEX('データ入力'!$AA$7:$AA$206,$B175))</f>
        <v/>
      </c>
      <c r="J175" s="149">
        <f>IF($B175="","",INDEX('データ入力'!$AJ$7:$AJ$206,$B175))</f>
        <v/>
      </c>
      <c r="K175" s="149">
        <f>IF($B175="","",INDEX('データ入力'!$AI$7:$AI$206,$B175))</f>
        <v/>
      </c>
      <c r="L175" s="149">
        <f>IF($B175="","",INDEX('データ入力'!$AK$7:$AK$206,$B175))</f>
        <v/>
      </c>
      <c r="M175" s="149">
        <f>IF($B175="","",INDEX('データ入力'!$AN$7:$AN$206,$B175))</f>
        <v/>
      </c>
      <c r="N175" s="32">
        <f>IF($B175="","",INDEX('データ入力'!$AQ$7:$AQ$206,$B175))</f>
        <v/>
      </c>
    </row>
    <row r="176">
      <c r="A176" s="32">
        <f>IF($B176="","",ROW()-1)</f>
        <v/>
      </c>
      <c r="B176" s="32">
        <f>IFERROR(MATCH(ROW()-1,'データ入力'!$AW$7:$AW$206,0),"")</f>
        <v/>
      </c>
      <c r="C176" s="148">
        <f>IF($B176="","",INDEX('データ入力'!$B$7:$B$206,$B176))</f>
        <v/>
      </c>
      <c r="D176" s="32">
        <f>IF($B176="","",INDEX('データ入力'!$J$7:$J$206,$B176))</f>
        <v/>
      </c>
      <c r="E176" s="149">
        <f>IF($B176="","",INDEX('データ入力'!$Z$7:$Z$206,$B176))</f>
        <v/>
      </c>
      <c r="F176" s="149">
        <f>IF($B176="","",INDEX('データ入力'!$AG$7:$AG$206,$B176))</f>
        <v/>
      </c>
      <c r="G176" s="149">
        <f>IF($B176="","",INDEX('データ入力'!$AF$7:$AF$206,$B176))</f>
        <v/>
      </c>
      <c r="H176" s="149">
        <f>IF($B176="","",INDEX('データ入力'!$AH$7:$AH$206,$B176))</f>
        <v/>
      </c>
      <c r="I176" s="149">
        <f>IF($B176="","",INDEX('データ入力'!$AA$7:$AA$206,$B176))</f>
        <v/>
      </c>
      <c r="J176" s="149">
        <f>IF($B176="","",INDEX('データ入力'!$AJ$7:$AJ$206,$B176))</f>
        <v/>
      </c>
      <c r="K176" s="149">
        <f>IF($B176="","",INDEX('データ入力'!$AI$7:$AI$206,$B176))</f>
        <v/>
      </c>
      <c r="L176" s="149">
        <f>IF($B176="","",INDEX('データ入力'!$AK$7:$AK$206,$B176))</f>
        <v/>
      </c>
      <c r="M176" s="149">
        <f>IF($B176="","",INDEX('データ入力'!$AN$7:$AN$206,$B176))</f>
        <v/>
      </c>
      <c r="N176" s="32">
        <f>IF($B176="","",INDEX('データ入力'!$AQ$7:$AQ$206,$B176))</f>
        <v/>
      </c>
    </row>
    <row r="177">
      <c r="A177" s="32">
        <f>IF($B177="","",ROW()-1)</f>
        <v/>
      </c>
      <c r="B177" s="32">
        <f>IFERROR(MATCH(ROW()-1,'データ入力'!$AW$7:$AW$206,0),"")</f>
        <v/>
      </c>
      <c r="C177" s="148">
        <f>IF($B177="","",INDEX('データ入力'!$B$7:$B$206,$B177))</f>
        <v/>
      </c>
      <c r="D177" s="32">
        <f>IF($B177="","",INDEX('データ入力'!$J$7:$J$206,$B177))</f>
        <v/>
      </c>
      <c r="E177" s="149">
        <f>IF($B177="","",INDEX('データ入力'!$Z$7:$Z$206,$B177))</f>
        <v/>
      </c>
      <c r="F177" s="149">
        <f>IF($B177="","",INDEX('データ入力'!$AG$7:$AG$206,$B177))</f>
        <v/>
      </c>
      <c r="G177" s="149">
        <f>IF($B177="","",INDEX('データ入力'!$AF$7:$AF$206,$B177))</f>
        <v/>
      </c>
      <c r="H177" s="149">
        <f>IF($B177="","",INDEX('データ入力'!$AH$7:$AH$206,$B177))</f>
        <v/>
      </c>
      <c r="I177" s="149">
        <f>IF($B177="","",INDEX('データ入力'!$AA$7:$AA$206,$B177))</f>
        <v/>
      </c>
      <c r="J177" s="149">
        <f>IF($B177="","",INDEX('データ入力'!$AJ$7:$AJ$206,$B177))</f>
        <v/>
      </c>
      <c r="K177" s="149">
        <f>IF($B177="","",INDEX('データ入力'!$AI$7:$AI$206,$B177))</f>
        <v/>
      </c>
      <c r="L177" s="149">
        <f>IF($B177="","",INDEX('データ入力'!$AK$7:$AK$206,$B177))</f>
        <v/>
      </c>
      <c r="M177" s="149">
        <f>IF($B177="","",INDEX('データ入力'!$AN$7:$AN$206,$B177))</f>
        <v/>
      </c>
      <c r="N177" s="32">
        <f>IF($B177="","",INDEX('データ入力'!$AQ$7:$AQ$206,$B177))</f>
        <v/>
      </c>
    </row>
    <row r="178">
      <c r="A178" s="32">
        <f>IF($B178="","",ROW()-1)</f>
        <v/>
      </c>
      <c r="B178" s="32">
        <f>IFERROR(MATCH(ROW()-1,'データ入力'!$AW$7:$AW$206,0),"")</f>
        <v/>
      </c>
      <c r="C178" s="148">
        <f>IF($B178="","",INDEX('データ入力'!$B$7:$B$206,$B178))</f>
        <v/>
      </c>
      <c r="D178" s="32">
        <f>IF($B178="","",INDEX('データ入力'!$J$7:$J$206,$B178))</f>
        <v/>
      </c>
      <c r="E178" s="149">
        <f>IF($B178="","",INDEX('データ入力'!$Z$7:$Z$206,$B178))</f>
        <v/>
      </c>
      <c r="F178" s="149">
        <f>IF($B178="","",INDEX('データ入力'!$AG$7:$AG$206,$B178))</f>
        <v/>
      </c>
      <c r="G178" s="149">
        <f>IF($B178="","",INDEX('データ入力'!$AF$7:$AF$206,$B178))</f>
        <v/>
      </c>
      <c r="H178" s="149">
        <f>IF($B178="","",INDEX('データ入力'!$AH$7:$AH$206,$B178))</f>
        <v/>
      </c>
      <c r="I178" s="149">
        <f>IF($B178="","",INDEX('データ入力'!$AA$7:$AA$206,$B178))</f>
        <v/>
      </c>
      <c r="J178" s="149">
        <f>IF($B178="","",INDEX('データ入力'!$AJ$7:$AJ$206,$B178))</f>
        <v/>
      </c>
      <c r="K178" s="149">
        <f>IF($B178="","",INDEX('データ入力'!$AI$7:$AI$206,$B178))</f>
        <v/>
      </c>
      <c r="L178" s="149">
        <f>IF($B178="","",INDEX('データ入力'!$AK$7:$AK$206,$B178))</f>
        <v/>
      </c>
      <c r="M178" s="149">
        <f>IF($B178="","",INDEX('データ入力'!$AN$7:$AN$206,$B178))</f>
        <v/>
      </c>
      <c r="N178" s="32">
        <f>IF($B178="","",INDEX('データ入力'!$AQ$7:$AQ$206,$B178))</f>
        <v/>
      </c>
    </row>
    <row r="179">
      <c r="A179" s="32">
        <f>IF($B179="","",ROW()-1)</f>
        <v/>
      </c>
      <c r="B179" s="32">
        <f>IFERROR(MATCH(ROW()-1,'データ入力'!$AW$7:$AW$206,0),"")</f>
        <v/>
      </c>
      <c r="C179" s="148">
        <f>IF($B179="","",INDEX('データ入力'!$B$7:$B$206,$B179))</f>
        <v/>
      </c>
      <c r="D179" s="32">
        <f>IF($B179="","",INDEX('データ入力'!$J$7:$J$206,$B179))</f>
        <v/>
      </c>
      <c r="E179" s="149">
        <f>IF($B179="","",INDEX('データ入力'!$Z$7:$Z$206,$B179))</f>
        <v/>
      </c>
      <c r="F179" s="149">
        <f>IF($B179="","",INDEX('データ入力'!$AG$7:$AG$206,$B179))</f>
        <v/>
      </c>
      <c r="G179" s="149">
        <f>IF($B179="","",INDEX('データ入力'!$AF$7:$AF$206,$B179))</f>
        <v/>
      </c>
      <c r="H179" s="149">
        <f>IF($B179="","",INDEX('データ入力'!$AH$7:$AH$206,$B179))</f>
        <v/>
      </c>
      <c r="I179" s="149">
        <f>IF($B179="","",INDEX('データ入力'!$AA$7:$AA$206,$B179))</f>
        <v/>
      </c>
      <c r="J179" s="149">
        <f>IF($B179="","",INDEX('データ入力'!$AJ$7:$AJ$206,$B179))</f>
        <v/>
      </c>
      <c r="K179" s="149">
        <f>IF($B179="","",INDEX('データ入力'!$AI$7:$AI$206,$B179))</f>
        <v/>
      </c>
      <c r="L179" s="149">
        <f>IF($B179="","",INDEX('データ入力'!$AK$7:$AK$206,$B179))</f>
        <v/>
      </c>
      <c r="M179" s="149">
        <f>IF($B179="","",INDEX('データ入力'!$AN$7:$AN$206,$B179))</f>
        <v/>
      </c>
      <c r="N179" s="32">
        <f>IF($B179="","",INDEX('データ入力'!$AQ$7:$AQ$206,$B179))</f>
        <v/>
      </c>
    </row>
    <row r="180">
      <c r="A180" s="32">
        <f>IF($B180="","",ROW()-1)</f>
        <v/>
      </c>
      <c r="B180" s="32">
        <f>IFERROR(MATCH(ROW()-1,'データ入力'!$AW$7:$AW$206,0),"")</f>
        <v/>
      </c>
      <c r="C180" s="148">
        <f>IF($B180="","",INDEX('データ入力'!$B$7:$B$206,$B180))</f>
        <v/>
      </c>
      <c r="D180" s="32">
        <f>IF($B180="","",INDEX('データ入力'!$J$7:$J$206,$B180))</f>
        <v/>
      </c>
      <c r="E180" s="149">
        <f>IF($B180="","",INDEX('データ入力'!$Z$7:$Z$206,$B180))</f>
        <v/>
      </c>
      <c r="F180" s="149">
        <f>IF($B180="","",INDEX('データ入力'!$AG$7:$AG$206,$B180))</f>
        <v/>
      </c>
      <c r="G180" s="149">
        <f>IF($B180="","",INDEX('データ入力'!$AF$7:$AF$206,$B180))</f>
        <v/>
      </c>
      <c r="H180" s="149">
        <f>IF($B180="","",INDEX('データ入力'!$AH$7:$AH$206,$B180))</f>
        <v/>
      </c>
      <c r="I180" s="149">
        <f>IF($B180="","",INDEX('データ入力'!$AA$7:$AA$206,$B180))</f>
        <v/>
      </c>
      <c r="J180" s="149">
        <f>IF($B180="","",INDEX('データ入力'!$AJ$7:$AJ$206,$B180))</f>
        <v/>
      </c>
      <c r="K180" s="149">
        <f>IF($B180="","",INDEX('データ入力'!$AI$7:$AI$206,$B180))</f>
        <v/>
      </c>
      <c r="L180" s="149">
        <f>IF($B180="","",INDEX('データ入力'!$AK$7:$AK$206,$B180))</f>
        <v/>
      </c>
      <c r="M180" s="149">
        <f>IF($B180="","",INDEX('データ入力'!$AN$7:$AN$206,$B180))</f>
        <v/>
      </c>
      <c r="N180" s="32">
        <f>IF($B180="","",INDEX('データ入力'!$AQ$7:$AQ$206,$B180))</f>
        <v/>
      </c>
    </row>
    <row r="181">
      <c r="A181" s="32">
        <f>IF($B181="","",ROW()-1)</f>
        <v/>
      </c>
      <c r="B181" s="32">
        <f>IFERROR(MATCH(ROW()-1,'データ入力'!$AW$7:$AW$206,0),"")</f>
        <v/>
      </c>
      <c r="C181" s="148">
        <f>IF($B181="","",INDEX('データ入力'!$B$7:$B$206,$B181))</f>
        <v/>
      </c>
      <c r="D181" s="32">
        <f>IF($B181="","",INDEX('データ入力'!$J$7:$J$206,$B181))</f>
        <v/>
      </c>
      <c r="E181" s="149">
        <f>IF($B181="","",INDEX('データ入力'!$Z$7:$Z$206,$B181))</f>
        <v/>
      </c>
      <c r="F181" s="149">
        <f>IF($B181="","",INDEX('データ入力'!$AG$7:$AG$206,$B181))</f>
        <v/>
      </c>
      <c r="G181" s="149">
        <f>IF($B181="","",INDEX('データ入力'!$AF$7:$AF$206,$B181))</f>
        <v/>
      </c>
      <c r="H181" s="149">
        <f>IF($B181="","",INDEX('データ入力'!$AH$7:$AH$206,$B181))</f>
        <v/>
      </c>
      <c r="I181" s="149">
        <f>IF($B181="","",INDEX('データ入力'!$AA$7:$AA$206,$B181))</f>
        <v/>
      </c>
      <c r="J181" s="149">
        <f>IF($B181="","",INDEX('データ入力'!$AJ$7:$AJ$206,$B181))</f>
        <v/>
      </c>
      <c r="K181" s="149">
        <f>IF($B181="","",INDEX('データ入力'!$AI$7:$AI$206,$B181))</f>
        <v/>
      </c>
      <c r="L181" s="149">
        <f>IF($B181="","",INDEX('データ入力'!$AK$7:$AK$206,$B181))</f>
        <v/>
      </c>
      <c r="M181" s="149">
        <f>IF($B181="","",INDEX('データ入力'!$AN$7:$AN$206,$B181))</f>
        <v/>
      </c>
      <c r="N181" s="32">
        <f>IF($B181="","",INDEX('データ入力'!$AQ$7:$AQ$206,$B181))</f>
        <v/>
      </c>
    </row>
    <row r="182">
      <c r="A182" s="32">
        <f>IF($B182="","",ROW()-1)</f>
        <v/>
      </c>
      <c r="B182" s="32">
        <f>IFERROR(MATCH(ROW()-1,'データ入力'!$AW$7:$AW$206,0),"")</f>
        <v/>
      </c>
      <c r="C182" s="148">
        <f>IF($B182="","",INDEX('データ入力'!$B$7:$B$206,$B182))</f>
        <v/>
      </c>
      <c r="D182" s="32">
        <f>IF($B182="","",INDEX('データ入力'!$J$7:$J$206,$B182))</f>
        <v/>
      </c>
      <c r="E182" s="149">
        <f>IF($B182="","",INDEX('データ入力'!$Z$7:$Z$206,$B182))</f>
        <v/>
      </c>
      <c r="F182" s="149">
        <f>IF($B182="","",INDEX('データ入力'!$AG$7:$AG$206,$B182))</f>
        <v/>
      </c>
      <c r="G182" s="149">
        <f>IF($B182="","",INDEX('データ入力'!$AF$7:$AF$206,$B182))</f>
        <v/>
      </c>
      <c r="H182" s="149">
        <f>IF($B182="","",INDEX('データ入力'!$AH$7:$AH$206,$B182))</f>
        <v/>
      </c>
      <c r="I182" s="149">
        <f>IF($B182="","",INDEX('データ入力'!$AA$7:$AA$206,$B182))</f>
        <v/>
      </c>
      <c r="J182" s="149">
        <f>IF($B182="","",INDEX('データ入力'!$AJ$7:$AJ$206,$B182))</f>
        <v/>
      </c>
      <c r="K182" s="149">
        <f>IF($B182="","",INDEX('データ入力'!$AI$7:$AI$206,$B182))</f>
        <v/>
      </c>
      <c r="L182" s="149">
        <f>IF($B182="","",INDEX('データ入力'!$AK$7:$AK$206,$B182))</f>
        <v/>
      </c>
      <c r="M182" s="149">
        <f>IF($B182="","",INDEX('データ入力'!$AN$7:$AN$206,$B182))</f>
        <v/>
      </c>
      <c r="N182" s="32">
        <f>IF($B182="","",INDEX('データ入力'!$AQ$7:$AQ$206,$B182))</f>
        <v/>
      </c>
    </row>
    <row r="183">
      <c r="A183" s="32">
        <f>IF($B183="","",ROW()-1)</f>
        <v/>
      </c>
      <c r="B183" s="32">
        <f>IFERROR(MATCH(ROW()-1,'データ入力'!$AW$7:$AW$206,0),"")</f>
        <v/>
      </c>
      <c r="C183" s="148">
        <f>IF($B183="","",INDEX('データ入力'!$B$7:$B$206,$B183))</f>
        <v/>
      </c>
      <c r="D183" s="32">
        <f>IF($B183="","",INDEX('データ入力'!$J$7:$J$206,$B183))</f>
        <v/>
      </c>
      <c r="E183" s="149">
        <f>IF($B183="","",INDEX('データ入力'!$Z$7:$Z$206,$B183))</f>
        <v/>
      </c>
      <c r="F183" s="149">
        <f>IF($B183="","",INDEX('データ入力'!$AG$7:$AG$206,$B183))</f>
        <v/>
      </c>
      <c r="G183" s="149">
        <f>IF($B183="","",INDEX('データ入力'!$AF$7:$AF$206,$B183))</f>
        <v/>
      </c>
      <c r="H183" s="149">
        <f>IF($B183="","",INDEX('データ入力'!$AH$7:$AH$206,$B183))</f>
        <v/>
      </c>
      <c r="I183" s="149">
        <f>IF($B183="","",INDEX('データ入力'!$AA$7:$AA$206,$B183))</f>
        <v/>
      </c>
      <c r="J183" s="149">
        <f>IF($B183="","",INDEX('データ入力'!$AJ$7:$AJ$206,$B183))</f>
        <v/>
      </c>
      <c r="K183" s="149">
        <f>IF($B183="","",INDEX('データ入力'!$AI$7:$AI$206,$B183))</f>
        <v/>
      </c>
      <c r="L183" s="149">
        <f>IF($B183="","",INDEX('データ入力'!$AK$7:$AK$206,$B183))</f>
        <v/>
      </c>
      <c r="M183" s="149">
        <f>IF($B183="","",INDEX('データ入力'!$AN$7:$AN$206,$B183))</f>
        <v/>
      </c>
      <c r="N183" s="32">
        <f>IF($B183="","",INDEX('データ入力'!$AQ$7:$AQ$206,$B183))</f>
        <v/>
      </c>
    </row>
    <row r="184">
      <c r="A184" s="32">
        <f>IF($B184="","",ROW()-1)</f>
        <v/>
      </c>
      <c r="B184" s="32">
        <f>IFERROR(MATCH(ROW()-1,'データ入力'!$AW$7:$AW$206,0),"")</f>
        <v/>
      </c>
      <c r="C184" s="148">
        <f>IF($B184="","",INDEX('データ入力'!$B$7:$B$206,$B184))</f>
        <v/>
      </c>
      <c r="D184" s="32">
        <f>IF($B184="","",INDEX('データ入力'!$J$7:$J$206,$B184))</f>
        <v/>
      </c>
      <c r="E184" s="149">
        <f>IF($B184="","",INDEX('データ入力'!$Z$7:$Z$206,$B184))</f>
        <v/>
      </c>
      <c r="F184" s="149">
        <f>IF($B184="","",INDEX('データ入力'!$AG$7:$AG$206,$B184))</f>
        <v/>
      </c>
      <c r="G184" s="149">
        <f>IF($B184="","",INDEX('データ入力'!$AF$7:$AF$206,$B184))</f>
        <v/>
      </c>
      <c r="H184" s="149">
        <f>IF($B184="","",INDEX('データ入力'!$AH$7:$AH$206,$B184))</f>
        <v/>
      </c>
      <c r="I184" s="149">
        <f>IF($B184="","",INDEX('データ入力'!$AA$7:$AA$206,$B184))</f>
        <v/>
      </c>
      <c r="J184" s="149">
        <f>IF($B184="","",INDEX('データ入力'!$AJ$7:$AJ$206,$B184))</f>
        <v/>
      </c>
      <c r="K184" s="149">
        <f>IF($B184="","",INDEX('データ入力'!$AI$7:$AI$206,$B184))</f>
        <v/>
      </c>
      <c r="L184" s="149">
        <f>IF($B184="","",INDEX('データ入力'!$AK$7:$AK$206,$B184))</f>
        <v/>
      </c>
      <c r="M184" s="149">
        <f>IF($B184="","",INDEX('データ入力'!$AN$7:$AN$206,$B184))</f>
        <v/>
      </c>
      <c r="N184" s="32">
        <f>IF($B184="","",INDEX('データ入力'!$AQ$7:$AQ$206,$B184))</f>
        <v/>
      </c>
    </row>
    <row r="185">
      <c r="A185" s="32">
        <f>IF($B185="","",ROW()-1)</f>
        <v/>
      </c>
      <c r="B185" s="32">
        <f>IFERROR(MATCH(ROW()-1,'データ入力'!$AW$7:$AW$206,0),"")</f>
        <v/>
      </c>
      <c r="C185" s="148">
        <f>IF($B185="","",INDEX('データ入力'!$B$7:$B$206,$B185))</f>
        <v/>
      </c>
      <c r="D185" s="32">
        <f>IF($B185="","",INDEX('データ入力'!$J$7:$J$206,$B185))</f>
        <v/>
      </c>
      <c r="E185" s="149">
        <f>IF($B185="","",INDEX('データ入力'!$Z$7:$Z$206,$B185))</f>
        <v/>
      </c>
      <c r="F185" s="149">
        <f>IF($B185="","",INDEX('データ入力'!$AG$7:$AG$206,$B185))</f>
        <v/>
      </c>
      <c r="G185" s="149">
        <f>IF($B185="","",INDEX('データ入力'!$AF$7:$AF$206,$B185))</f>
        <v/>
      </c>
      <c r="H185" s="149">
        <f>IF($B185="","",INDEX('データ入力'!$AH$7:$AH$206,$B185))</f>
        <v/>
      </c>
      <c r="I185" s="149">
        <f>IF($B185="","",INDEX('データ入力'!$AA$7:$AA$206,$B185))</f>
        <v/>
      </c>
      <c r="J185" s="149">
        <f>IF($B185="","",INDEX('データ入力'!$AJ$7:$AJ$206,$B185))</f>
        <v/>
      </c>
      <c r="K185" s="149">
        <f>IF($B185="","",INDEX('データ入力'!$AI$7:$AI$206,$B185))</f>
        <v/>
      </c>
      <c r="L185" s="149">
        <f>IF($B185="","",INDEX('データ入力'!$AK$7:$AK$206,$B185))</f>
        <v/>
      </c>
      <c r="M185" s="149">
        <f>IF($B185="","",INDEX('データ入力'!$AN$7:$AN$206,$B185))</f>
        <v/>
      </c>
      <c r="N185" s="32">
        <f>IF($B185="","",INDEX('データ入力'!$AQ$7:$AQ$206,$B185))</f>
        <v/>
      </c>
    </row>
    <row r="186">
      <c r="A186" s="32">
        <f>IF($B186="","",ROW()-1)</f>
        <v/>
      </c>
      <c r="B186" s="32">
        <f>IFERROR(MATCH(ROW()-1,'データ入力'!$AW$7:$AW$206,0),"")</f>
        <v/>
      </c>
      <c r="C186" s="148">
        <f>IF($B186="","",INDEX('データ入力'!$B$7:$B$206,$B186))</f>
        <v/>
      </c>
      <c r="D186" s="32">
        <f>IF($B186="","",INDEX('データ入力'!$J$7:$J$206,$B186))</f>
        <v/>
      </c>
      <c r="E186" s="149">
        <f>IF($B186="","",INDEX('データ入力'!$Z$7:$Z$206,$B186))</f>
        <v/>
      </c>
      <c r="F186" s="149">
        <f>IF($B186="","",INDEX('データ入力'!$AG$7:$AG$206,$B186))</f>
        <v/>
      </c>
      <c r="G186" s="149">
        <f>IF($B186="","",INDEX('データ入力'!$AF$7:$AF$206,$B186))</f>
        <v/>
      </c>
      <c r="H186" s="149">
        <f>IF($B186="","",INDEX('データ入力'!$AH$7:$AH$206,$B186))</f>
        <v/>
      </c>
      <c r="I186" s="149">
        <f>IF($B186="","",INDEX('データ入力'!$AA$7:$AA$206,$B186))</f>
        <v/>
      </c>
      <c r="J186" s="149">
        <f>IF($B186="","",INDEX('データ入力'!$AJ$7:$AJ$206,$B186))</f>
        <v/>
      </c>
      <c r="K186" s="149">
        <f>IF($B186="","",INDEX('データ入力'!$AI$7:$AI$206,$B186))</f>
        <v/>
      </c>
      <c r="L186" s="149">
        <f>IF($B186="","",INDEX('データ入力'!$AK$7:$AK$206,$B186))</f>
        <v/>
      </c>
      <c r="M186" s="149">
        <f>IF($B186="","",INDEX('データ入力'!$AN$7:$AN$206,$B186))</f>
        <v/>
      </c>
      <c r="N186" s="32">
        <f>IF($B186="","",INDEX('データ入力'!$AQ$7:$AQ$206,$B186))</f>
        <v/>
      </c>
    </row>
    <row r="187">
      <c r="A187" s="32">
        <f>IF($B187="","",ROW()-1)</f>
        <v/>
      </c>
      <c r="B187" s="32">
        <f>IFERROR(MATCH(ROW()-1,'データ入力'!$AW$7:$AW$206,0),"")</f>
        <v/>
      </c>
      <c r="C187" s="148">
        <f>IF($B187="","",INDEX('データ入力'!$B$7:$B$206,$B187))</f>
        <v/>
      </c>
      <c r="D187" s="32">
        <f>IF($B187="","",INDEX('データ入力'!$J$7:$J$206,$B187))</f>
        <v/>
      </c>
      <c r="E187" s="149">
        <f>IF($B187="","",INDEX('データ入力'!$Z$7:$Z$206,$B187))</f>
        <v/>
      </c>
      <c r="F187" s="149">
        <f>IF($B187="","",INDEX('データ入力'!$AG$7:$AG$206,$B187))</f>
        <v/>
      </c>
      <c r="G187" s="149">
        <f>IF($B187="","",INDEX('データ入力'!$AF$7:$AF$206,$B187))</f>
        <v/>
      </c>
      <c r="H187" s="149">
        <f>IF($B187="","",INDEX('データ入力'!$AH$7:$AH$206,$B187))</f>
        <v/>
      </c>
      <c r="I187" s="149">
        <f>IF($B187="","",INDEX('データ入力'!$AA$7:$AA$206,$B187))</f>
        <v/>
      </c>
      <c r="J187" s="149">
        <f>IF($B187="","",INDEX('データ入力'!$AJ$7:$AJ$206,$B187))</f>
        <v/>
      </c>
      <c r="K187" s="149">
        <f>IF($B187="","",INDEX('データ入力'!$AI$7:$AI$206,$B187))</f>
        <v/>
      </c>
      <c r="L187" s="149">
        <f>IF($B187="","",INDEX('データ入力'!$AK$7:$AK$206,$B187))</f>
        <v/>
      </c>
      <c r="M187" s="149">
        <f>IF($B187="","",INDEX('データ入力'!$AN$7:$AN$206,$B187))</f>
        <v/>
      </c>
      <c r="N187" s="32">
        <f>IF($B187="","",INDEX('データ入力'!$AQ$7:$AQ$206,$B187))</f>
        <v/>
      </c>
    </row>
    <row r="188">
      <c r="A188" s="32">
        <f>IF($B188="","",ROW()-1)</f>
        <v/>
      </c>
      <c r="B188" s="32">
        <f>IFERROR(MATCH(ROW()-1,'データ入力'!$AW$7:$AW$206,0),"")</f>
        <v/>
      </c>
      <c r="C188" s="148">
        <f>IF($B188="","",INDEX('データ入力'!$B$7:$B$206,$B188))</f>
        <v/>
      </c>
      <c r="D188" s="32">
        <f>IF($B188="","",INDEX('データ入力'!$J$7:$J$206,$B188))</f>
        <v/>
      </c>
      <c r="E188" s="149">
        <f>IF($B188="","",INDEX('データ入力'!$Z$7:$Z$206,$B188))</f>
        <v/>
      </c>
      <c r="F188" s="149">
        <f>IF($B188="","",INDEX('データ入力'!$AG$7:$AG$206,$B188))</f>
        <v/>
      </c>
      <c r="G188" s="149">
        <f>IF($B188="","",INDEX('データ入力'!$AF$7:$AF$206,$B188))</f>
        <v/>
      </c>
      <c r="H188" s="149">
        <f>IF($B188="","",INDEX('データ入力'!$AH$7:$AH$206,$B188))</f>
        <v/>
      </c>
      <c r="I188" s="149">
        <f>IF($B188="","",INDEX('データ入力'!$AA$7:$AA$206,$B188))</f>
        <v/>
      </c>
      <c r="J188" s="149">
        <f>IF($B188="","",INDEX('データ入力'!$AJ$7:$AJ$206,$B188))</f>
        <v/>
      </c>
      <c r="K188" s="149">
        <f>IF($B188="","",INDEX('データ入力'!$AI$7:$AI$206,$B188))</f>
        <v/>
      </c>
      <c r="L188" s="149">
        <f>IF($B188="","",INDEX('データ入力'!$AK$7:$AK$206,$B188))</f>
        <v/>
      </c>
      <c r="M188" s="149">
        <f>IF($B188="","",INDEX('データ入力'!$AN$7:$AN$206,$B188))</f>
        <v/>
      </c>
      <c r="N188" s="32">
        <f>IF($B188="","",INDEX('データ入力'!$AQ$7:$AQ$206,$B188))</f>
        <v/>
      </c>
    </row>
    <row r="189">
      <c r="A189" s="32">
        <f>IF($B189="","",ROW()-1)</f>
        <v/>
      </c>
      <c r="B189" s="32">
        <f>IFERROR(MATCH(ROW()-1,'データ入力'!$AW$7:$AW$206,0),"")</f>
        <v/>
      </c>
      <c r="C189" s="148">
        <f>IF($B189="","",INDEX('データ入力'!$B$7:$B$206,$B189))</f>
        <v/>
      </c>
      <c r="D189" s="32">
        <f>IF($B189="","",INDEX('データ入力'!$J$7:$J$206,$B189))</f>
        <v/>
      </c>
      <c r="E189" s="149">
        <f>IF($B189="","",INDEX('データ入力'!$Z$7:$Z$206,$B189))</f>
        <v/>
      </c>
      <c r="F189" s="149">
        <f>IF($B189="","",INDEX('データ入力'!$AG$7:$AG$206,$B189))</f>
        <v/>
      </c>
      <c r="G189" s="149">
        <f>IF($B189="","",INDEX('データ入力'!$AF$7:$AF$206,$B189))</f>
        <v/>
      </c>
      <c r="H189" s="149">
        <f>IF($B189="","",INDEX('データ入力'!$AH$7:$AH$206,$B189))</f>
        <v/>
      </c>
      <c r="I189" s="149">
        <f>IF($B189="","",INDEX('データ入力'!$AA$7:$AA$206,$B189))</f>
        <v/>
      </c>
      <c r="J189" s="149">
        <f>IF($B189="","",INDEX('データ入力'!$AJ$7:$AJ$206,$B189))</f>
        <v/>
      </c>
      <c r="K189" s="149">
        <f>IF($B189="","",INDEX('データ入力'!$AI$7:$AI$206,$B189))</f>
        <v/>
      </c>
      <c r="L189" s="149">
        <f>IF($B189="","",INDEX('データ入力'!$AK$7:$AK$206,$B189))</f>
        <v/>
      </c>
      <c r="M189" s="149">
        <f>IF($B189="","",INDEX('データ入力'!$AN$7:$AN$206,$B189))</f>
        <v/>
      </c>
      <c r="N189" s="32">
        <f>IF($B189="","",INDEX('データ入力'!$AQ$7:$AQ$206,$B189))</f>
        <v/>
      </c>
    </row>
    <row r="190">
      <c r="A190" s="32">
        <f>IF($B190="","",ROW()-1)</f>
        <v/>
      </c>
      <c r="B190" s="32">
        <f>IFERROR(MATCH(ROW()-1,'データ入力'!$AW$7:$AW$206,0),"")</f>
        <v/>
      </c>
      <c r="C190" s="148">
        <f>IF($B190="","",INDEX('データ入力'!$B$7:$B$206,$B190))</f>
        <v/>
      </c>
      <c r="D190" s="32">
        <f>IF($B190="","",INDEX('データ入力'!$J$7:$J$206,$B190))</f>
        <v/>
      </c>
      <c r="E190" s="149">
        <f>IF($B190="","",INDEX('データ入力'!$Z$7:$Z$206,$B190))</f>
        <v/>
      </c>
      <c r="F190" s="149">
        <f>IF($B190="","",INDEX('データ入力'!$AG$7:$AG$206,$B190))</f>
        <v/>
      </c>
      <c r="G190" s="149">
        <f>IF($B190="","",INDEX('データ入力'!$AF$7:$AF$206,$B190))</f>
        <v/>
      </c>
      <c r="H190" s="149">
        <f>IF($B190="","",INDEX('データ入力'!$AH$7:$AH$206,$B190))</f>
        <v/>
      </c>
      <c r="I190" s="149">
        <f>IF($B190="","",INDEX('データ入力'!$AA$7:$AA$206,$B190))</f>
        <v/>
      </c>
      <c r="J190" s="149">
        <f>IF($B190="","",INDEX('データ入力'!$AJ$7:$AJ$206,$B190))</f>
        <v/>
      </c>
      <c r="K190" s="149">
        <f>IF($B190="","",INDEX('データ入力'!$AI$7:$AI$206,$B190))</f>
        <v/>
      </c>
      <c r="L190" s="149">
        <f>IF($B190="","",INDEX('データ入力'!$AK$7:$AK$206,$B190))</f>
        <v/>
      </c>
      <c r="M190" s="149">
        <f>IF($B190="","",INDEX('データ入力'!$AN$7:$AN$206,$B190))</f>
        <v/>
      </c>
      <c r="N190" s="32">
        <f>IF($B190="","",INDEX('データ入力'!$AQ$7:$AQ$206,$B190))</f>
        <v/>
      </c>
    </row>
    <row r="191">
      <c r="A191" s="32">
        <f>IF($B191="","",ROW()-1)</f>
        <v/>
      </c>
      <c r="B191" s="32">
        <f>IFERROR(MATCH(ROW()-1,'データ入力'!$AW$7:$AW$206,0),"")</f>
        <v/>
      </c>
      <c r="C191" s="148">
        <f>IF($B191="","",INDEX('データ入力'!$B$7:$B$206,$B191))</f>
        <v/>
      </c>
      <c r="D191" s="32">
        <f>IF($B191="","",INDEX('データ入力'!$J$7:$J$206,$B191))</f>
        <v/>
      </c>
      <c r="E191" s="149">
        <f>IF($B191="","",INDEX('データ入力'!$Z$7:$Z$206,$B191))</f>
        <v/>
      </c>
      <c r="F191" s="149">
        <f>IF($B191="","",INDEX('データ入力'!$AG$7:$AG$206,$B191))</f>
        <v/>
      </c>
      <c r="G191" s="149">
        <f>IF($B191="","",INDEX('データ入力'!$AF$7:$AF$206,$B191))</f>
        <v/>
      </c>
      <c r="H191" s="149">
        <f>IF($B191="","",INDEX('データ入力'!$AH$7:$AH$206,$B191))</f>
        <v/>
      </c>
      <c r="I191" s="149">
        <f>IF($B191="","",INDEX('データ入力'!$AA$7:$AA$206,$B191))</f>
        <v/>
      </c>
      <c r="J191" s="149">
        <f>IF($B191="","",INDEX('データ入力'!$AJ$7:$AJ$206,$B191))</f>
        <v/>
      </c>
      <c r="K191" s="149">
        <f>IF($B191="","",INDEX('データ入力'!$AI$7:$AI$206,$B191))</f>
        <v/>
      </c>
      <c r="L191" s="149">
        <f>IF($B191="","",INDEX('データ入力'!$AK$7:$AK$206,$B191))</f>
        <v/>
      </c>
      <c r="M191" s="149">
        <f>IF($B191="","",INDEX('データ入力'!$AN$7:$AN$206,$B191))</f>
        <v/>
      </c>
      <c r="N191" s="32">
        <f>IF($B191="","",INDEX('データ入力'!$AQ$7:$AQ$206,$B191))</f>
        <v/>
      </c>
    </row>
    <row r="192">
      <c r="A192" s="32">
        <f>IF($B192="","",ROW()-1)</f>
        <v/>
      </c>
      <c r="B192" s="32">
        <f>IFERROR(MATCH(ROW()-1,'データ入力'!$AW$7:$AW$206,0),"")</f>
        <v/>
      </c>
      <c r="C192" s="148">
        <f>IF($B192="","",INDEX('データ入力'!$B$7:$B$206,$B192))</f>
        <v/>
      </c>
      <c r="D192" s="32">
        <f>IF($B192="","",INDEX('データ入力'!$J$7:$J$206,$B192))</f>
        <v/>
      </c>
      <c r="E192" s="149">
        <f>IF($B192="","",INDEX('データ入力'!$Z$7:$Z$206,$B192))</f>
        <v/>
      </c>
      <c r="F192" s="149">
        <f>IF($B192="","",INDEX('データ入力'!$AG$7:$AG$206,$B192))</f>
        <v/>
      </c>
      <c r="G192" s="149">
        <f>IF($B192="","",INDEX('データ入力'!$AF$7:$AF$206,$B192))</f>
        <v/>
      </c>
      <c r="H192" s="149">
        <f>IF($B192="","",INDEX('データ入力'!$AH$7:$AH$206,$B192))</f>
        <v/>
      </c>
      <c r="I192" s="149">
        <f>IF($B192="","",INDEX('データ入力'!$AA$7:$AA$206,$B192))</f>
        <v/>
      </c>
      <c r="J192" s="149">
        <f>IF($B192="","",INDEX('データ入力'!$AJ$7:$AJ$206,$B192))</f>
        <v/>
      </c>
      <c r="K192" s="149">
        <f>IF($B192="","",INDEX('データ入力'!$AI$7:$AI$206,$B192))</f>
        <v/>
      </c>
      <c r="L192" s="149">
        <f>IF($B192="","",INDEX('データ入力'!$AK$7:$AK$206,$B192))</f>
        <v/>
      </c>
      <c r="M192" s="149">
        <f>IF($B192="","",INDEX('データ入力'!$AN$7:$AN$206,$B192))</f>
        <v/>
      </c>
      <c r="N192" s="32">
        <f>IF($B192="","",INDEX('データ入力'!$AQ$7:$AQ$206,$B192))</f>
        <v/>
      </c>
    </row>
    <row r="193">
      <c r="A193" s="32">
        <f>IF($B193="","",ROW()-1)</f>
        <v/>
      </c>
      <c r="B193" s="32">
        <f>IFERROR(MATCH(ROW()-1,'データ入力'!$AW$7:$AW$206,0),"")</f>
        <v/>
      </c>
      <c r="C193" s="148">
        <f>IF($B193="","",INDEX('データ入力'!$B$7:$B$206,$B193))</f>
        <v/>
      </c>
      <c r="D193" s="32">
        <f>IF($B193="","",INDEX('データ入力'!$J$7:$J$206,$B193))</f>
        <v/>
      </c>
      <c r="E193" s="149">
        <f>IF($B193="","",INDEX('データ入力'!$Z$7:$Z$206,$B193))</f>
        <v/>
      </c>
      <c r="F193" s="149">
        <f>IF($B193="","",INDEX('データ入力'!$AG$7:$AG$206,$B193))</f>
        <v/>
      </c>
      <c r="G193" s="149">
        <f>IF($B193="","",INDEX('データ入力'!$AF$7:$AF$206,$B193))</f>
        <v/>
      </c>
      <c r="H193" s="149">
        <f>IF($B193="","",INDEX('データ入力'!$AH$7:$AH$206,$B193))</f>
        <v/>
      </c>
      <c r="I193" s="149">
        <f>IF($B193="","",INDEX('データ入力'!$AA$7:$AA$206,$B193))</f>
        <v/>
      </c>
      <c r="J193" s="149">
        <f>IF($B193="","",INDEX('データ入力'!$AJ$7:$AJ$206,$B193))</f>
        <v/>
      </c>
      <c r="K193" s="149">
        <f>IF($B193="","",INDEX('データ入力'!$AI$7:$AI$206,$B193))</f>
        <v/>
      </c>
      <c r="L193" s="149">
        <f>IF($B193="","",INDEX('データ入力'!$AK$7:$AK$206,$B193))</f>
        <v/>
      </c>
      <c r="M193" s="149">
        <f>IF($B193="","",INDEX('データ入力'!$AN$7:$AN$206,$B193))</f>
        <v/>
      </c>
      <c r="N193" s="32">
        <f>IF($B193="","",INDEX('データ入力'!$AQ$7:$AQ$206,$B193))</f>
        <v/>
      </c>
    </row>
    <row r="194">
      <c r="A194" s="32">
        <f>IF($B194="","",ROW()-1)</f>
        <v/>
      </c>
      <c r="B194" s="32">
        <f>IFERROR(MATCH(ROW()-1,'データ入力'!$AW$7:$AW$206,0),"")</f>
        <v/>
      </c>
      <c r="C194" s="148">
        <f>IF($B194="","",INDEX('データ入力'!$B$7:$B$206,$B194))</f>
        <v/>
      </c>
      <c r="D194" s="32">
        <f>IF($B194="","",INDEX('データ入力'!$J$7:$J$206,$B194))</f>
        <v/>
      </c>
      <c r="E194" s="149">
        <f>IF($B194="","",INDEX('データ入力'!$Z$7:$Z$206,$B194))</f>
        <v/>
      </c>
      <c r="F194" s="149">
        <f>IF($B194="","",INDEX('データ入力'!$AG$7:$AG$206,$B194))</f>
        <v/>
      </c>
      <c r="G194" s="149">
        <f>IF($B194="","",INDEX('データ入力'!$AF$7:$AF$206,$B194))</f>
        <v/>
      </c>
      <c r="H194" s="149">
        <f>IF($B194="","",INDEX('データ入力'!$AH$7:$AH$206,$B194))</f>
        <v/>
      </c>
      <c r="I194" s="149">
        <f>IF($B194="","",INDEX('データ入力'!$AA$7:$AA$206,$B194))</f>
        <v/>
      </c>
      <c r="J194" s="149">
        <f>IF($B194="","",INDEX('データ入力'!$AJ$7:$AJ$206,$B194))</f>
        <v/>
      </c>
      <c r="K194" s="149">
        <f>IF($B194="","",INDEX('データ入力'!$AI$7:$AI$206,$B194))</f>
        <v/>
      </c>
      <c r="L194" s="149">
        <f>IF($B194="","",INDEX('データ入力'!$AK$7:$AK$206,$B194))</f>
        <v/>
      </c>
      <c r="M194" s="149">
        <f>IF($B194="","",INDEX('データ入力'!$AN$7:$AN$206,$B194))</f>
        <v/>
      </c>
      <c r="N194" s="32">
        <f>IF($B194="","",INDEX('データ入力'!$AQ$7:$AQ$206,$B194))</f>
        <v/>
      </c>
    </row>
    <row r="195">
      <c r="A195" s="32">
        <f>IF($B195="","",ROW()-1)</f>
        <v/>
      </c>
      <c r="B195" s="32">
        <f>IFERROR(MATCH(ROW()-1,'データ入力'!$AW$7:$AW$206,0),"")</f>
        <v/>
      </c>
      <c r="C195" s="148">
        <f>IF($B195="","",INDEX('データ入力'!$B$7:$B$206,$B195))</f>
        <v/>
      </c>
      <c r="D195" s="32">
        <f>IF($B195="","",INDEX('データ入力'!$J$7:$J$206,$B195))</f>
        <v/>
      </c>
      <c r="E195" s="149">
        <f>IF($B195="","",INDEX('データ入力'!$Z$7:$Z$206,$B195))</f>
        <v/>
      </c>
      <c r="F195" s="149">
        <f>IF($B195="","",INDEX('データ入力'!$AG$7:$AG$206,$B195))</f>
        <v/>
      </c>
      <c r="G195" s="149">
        <f>IF($B195="","",INDEX('データ入力'!$AF$7:$AF$206,$B195))</f>
        <v/>
      </c>
      <c r="H195" s="149">
        <f>IF($B195="","",INDEX('データ入力'!$AH$7:$AH$206,$B195))</f>
        <v/>
      </c>
      <c r="I195" s="149">
        <f>IF($B195="","",INDEX('データ入力'!$AA$7:$AA$206,$B195))</f>
        <v/>
      </c>
      <c r="J195" s="149">
        <f>IF($B195="","",INDEX('データ入力'!$AJ$7:$AJ$206,$B195))</f>
        <v/>
      </c>
      <c r="K195" s="149">
        <f>IF($B195="","",INDEX('データ入力'!$AI$7:$AI$206,$B195))</f>
        <v/>
      </c>
      <c r="L195" s="149">
        <f>IF($B195="","",INDEX('データ入力'!$AK$7:$AK$206,$B195))</f>
        <v/>
      </c>
      <c r="M195" s="149">
        <f>IF($B195="","",INDEX('データ入力'!$AN$7:$AN$206,$B195))</f>
        <v/>
      </c>
      <c r="N195" s="32">
        <f>IF($B195="","",INDEX('データ入力'!$AQ$7:$AQ$206,$B195))</f>
        <v/>
      </c>
    </row>
    <row r="196">
      <c r="A196" s="32">
        <f>IF($B196="","",ROW()-1)</f>
        <v/>
      </c>
      <c r="B196" s="32">
        <f>IFERROR(MATCH(ROW()-1,'データ入力'!$AW$7:$AW$206,0),"")</f>
        <v/>
      </c>
      <c r="C196" s="148">
        <f>IF($B196="","",INDEX('データ入力'!$B$7:$B$206,$B196))</f>
        <v/>
      </c>
      <c r="D196" s="32">
        <f>IF($B196="","",INDEX('データ入力'!$J$7:$J$206,$B196))</f>
        <v/>
      </c>
      <c r="E196" s="149">
        <f>IF($B196="","",INDEX('データ入力'!$Z$7:$Z$206,$B196))</f>
        <v/>
      </c>
      <c r="F196" s="149">
        <f>IF($B196="","",INDEX('データ入力'!$AG$7:$AG$206,$B196))</f>
        <v/>
      </c>
      <c r="G196" s="149">
        <f>IF($B196="","",INDEX('データ入力'!$AF$7:$AF$206,$B196))</f>
        <v/>
      </c>
      <c r="H196" s="149">
        <f>IF($B196="","",INDEX('データ入力'!$AH$7:$AH$206,$B196))</f>
        <v/>
      </c>
      <c r="I196" s="149">
        <f>IF($B196="","",INDEX('データ入力'!$AA$7:$AA$206,$B196))</f>
        <v/>
      </c>
      <c r="J196" s="149">
        <f>IF($B196="","",INDEX('データ入力'!$AJ$7:$AJ$206,$B196))</f>
        <v/>
      </c>
      <c r="K196" s="149">
        <f>IF($B196="","",INDEX('データ入力'!$AI$7:$AI$206,$B196))</f>
        <v/>
      </c>
      <c r="L196" s="149">
        <f>IF($B196="","",INDEX('データ入力'!$AK$7:$AK$206,$B196))</f>
        <v/>
      </c>
      <c r="M196" s="149">
        <f>IF($B196="","",INDEX('データ入力'!$AN$7:$AN$206,$B196))</f>
        <v/>
      </c>
      <c r="N196" s="32">
        <f>IF($B196="","",INDEX('データ入力'!$AQ$7:$AQ$206,$B196))</f>
        <v/>
      </c>
    </row>
    <row r="197">
      <c r="A197" s="32">
        <f>IF($B197="","",ROW()-1)</f>
        <v/>
      </c>
      <c r="B197" s="32">
        <f>IFERROR(MATCH(ROW()-1,'データ入力'!$AW$7:$AW$206,0),"")</f>
        <v/>
      </c>
      <c r="C197" s="148">
        <f>IF($B197="","",INDEX('データ入力'!$B$7:$B$206,$B197))</f>
        <v/>
      </c>
      <c r="D197" s="32">
        <f>IF($B197="","",INDEX('データ入力'!$J$7:$J$206,$B197))</f>
        <v/>
      </c>
      <c r="E197" s="149">
        <f>IF($B197="","",INDEX('データ入力'!$Z$7:$Z$206,$B197))</f>
        <v/>
      </c>
      <c r="F197" s="149">
        <f>IF($B197="","",INDEX('データ入力'!$AG$7:$AG$206,$B197))</f>
        <v/>
      </c>
      <c r="G197" s="149">
        <f>IF($B197="","",INDEX('データ入力'!$AF$7:$AF$206,$B197))</f>
        <v/>
      </c>
      <c r="H197" s="149">
        <f>IF($B197="","",INDEX('データ入力'!$AH$7:$AH$206,$B197))</f>
        <v/>
      </c>
      <c r="I197" s="149">
        <f>IF($B197="","",INDEX('データ入力'!$AA$7:$AA$206,$B197))</f>
        <v/>
      </c>
      <c r="J197" s="149">
        <f>IF($B197="","",INDEX('データ入力'!$AJ$7:$AJ$206,$B197))</f>
        <v/>
      </c>
      <c r="K197" s="149">
        <f>IF($B197="","",INDEX('データ入力'!$AI$7:$AI$206,$B197))</f>
        <v/>
      </c>
      <c r="L197" s="149">
        <f>IF($B197="","",INDEX('データ入力'!$AK$7:$AK$206,$B197))</f>
        <v/>
      </c>
      <c r="M197" s="149">
        <f>IF($B197="","",INDEX('データ入力'!$AN$7:$AN$206,$B197))</f>
        <v/>
      </c>
      <c r="N197" s="32">
        <f>IF($B197="","",INDEX('データ入力'!$AQ$7:$AQ$206,$B197))</f>
        <v/>
      </c>
    </row>
    <row r="198">
      <c r="A198" s="32">
        <f>IF($B198="","",ROW()-1)</f>
        <v/>
      </c>
      <c r="B198" s="32">
        <f>IFERROR(MATCH(ROW()-1,'データ入力'!$AW$7:$AW$206,0),"")</f>
        <v/>
      </c>
      <c r="C198" s="148">
        <f>IF($B198="","",INDEX('データ入力'!$B$7:$B$206,$B198))</f>
        <v/>
      </c>
      <c r="D198" s="32">
        <f>IF($B198="","",INDEX('データ入力'!$J$7:$J$206,$B198))</f>
        <v/>
      </c>
      <c r="E198" s="149">
        <f>IF($B198="","",INDEX('データ入力'!$Z$7:$Z$206,$B198))</f>
        <v/>
      </c>
      <c r="F198" s="149">
        <f>IF($B198="","",INDEX('データ入力'!$AG$7:$AG$206,$B198))</f>
        <v/>
      </c>
      <c r="G198" s="149">
        <f>IF($B198="","",INDEX('データ入力'!$AF$7:$AF$206,$B198))</f>
        <v/>
      </c>
      <c r="H198" s="149">
        <f>IF($B198="","",INDEX('データ入力'!$AH$7:$AH$206,$B198))</f>
        <v/>
      </c>
      <c r="I198" s="149">
        <f>IF($B198="","",INDEX('データ入力'!$AA$7:$AA$206,$B198))</f>
        <v/>
      </c>
      <c r="J198" s="149">
        <f>IF($B198="","",INDEX('データ入力'!$AJ$7:$AJ$206,$B198))</f>
        <v/>
      </c>
      <c r="K198" s="149">
        <f>IF($B198="","",INDEX('データ入力'!$AI$7:$AI$206,$B198))</f>
        <v/>
      </c>
      <c r="L198" s="149">
        <f>IF($B198="","",INDEX('データ入力'!$AK$7:$AK$206,$B198))</f>
        <v/>
      </c>
      <c r="M198" s="149">
        <f>IF($B198="","",INDEX('データ入力'!$AN$7:$AN$206,$B198))</f>
        <v/>
      </c>
      <c r="N198" s="32">
        <f>IF($B198="","",INDEX('データ入力'!$AQ$7:$AQ$206,$B198))</f>
        <v/>
      </c>
    </row>
    <row r="199">
      <c r="A199" s="32">
        <f>IF($B199="","",ROW()-1)</f>
        <v/>
      </c>
      <c r="B199" s="32">
        <f>IFERROR(MATCH(ROW()-1,'データ入力'!$AW$7:$AW$206,0),"")</f>
        <v/>
      </c>
      <c r="C199" s="148">
        <f>IF($B199="","",INDEX('データ入力'!$B$7:$B$206,$B199))</f>
        <v/>
      </c>
      <c r="D199" s="32">
        <f>IF($B199="","",INDEX('データ入力'!$J$7:$J$206,$B199))</f>
        <v/>
      </c>
      <c r="E199" s="149">
        <f>IF($B199="","",INDEX('データ入力'!$Z$7:$Z$206,$B199))</f>
        <v/>
      </c>
      <c r="F199" s="149">
        <f>IF($B199="","",INDEX('データ入力'!$AG$7:$AG$206,$B199))</f>
        <v/>
      </c>
      <c r="G199" s="149">
        <f>IF($B199="","",INDEX('データ入力'!$AF$7:$AF$206,$B199))</f>
        <v/>
      </c>
      <c r="H199" s="149">
        <f>IF($B199="","",INDEX('データ入力'!$AH$7:$AH$206,$B199))</f>
        <v/>
      </c>
      <c r="I199" s="149">
        <f>IF($B199="","",INDEX('データ入力'!$AA$7:$AA$206,$B199))</f>
        <v/>
      </c>
      <c r="J199" s="149">
        <f>IF($B199="","",INDEX('データ入力'!$AJ$7:$AJ$206,$B199))</f>
        <v/>
      </c>
      <c r="K199" s="149">
        <f>IF($B199="","",INDEX('データ入力'!$AI$7:$AI$206,$B199))</f>
        <v/>
      </c>
      <c r="L199" s="149">
        <f>IF($B199="","",INDEX('データ入力'!$AK$7:$AK$206,$B199))</f>
        <v/>
      </c>
      <c r="M199" s="149">
        <f>IF($B199="","",INDEX('データ入力'!$AN$7:$AN$206,$B199))</f>
        <v/>
      </c>
      <c r="N199" s="32">
        <f>IF($B199="","",INDEX('データ入力'!$AQ$7:$AQ$206,$B199))</f>
        <v/>
      </c>
    </row>
    <row r="200">
      <c r="A200" s="32">
        <f>IF($B200="","",ROW()-1)</f>
        <v/>
      </c>
      <c r="B200" s="32">
        <f>IFERROR(MATCH(ROW()-1,'データ入力'!$AW$7:$AW$206,0),"")</f>
        <v/>
      </c>
      <c r="C200" s="148">
        <f>IF($B200="","",INDEX('データ入力'!$B$7:$B$206,$B200))</f>
        <v/>
      </c>
      <c r="D200" s="32">
        <f>IF($B200="","",INDEX('データ入力'!$J$7:$J$206,$B200))</f>
        <v/>
      </c>
      <c r="E200" s="149">
        <f>IF($B200="","",INDEX('データ入力'!$Z$7:$Z$206,$B200))</f>
        <v/>
      </c>
      <c r="F200" s="149">
        <f>IF($B200="","",INDEX('データ入力'!$AG$7:$AG$206,$B200))</f>
        <v/>
      </c>
      <c r="G200" s="149">
        <f>IF($B200="","",INDEX('データ入力'!$AF$7:$AF$206,$B200))</f>
        <v/>
      </c>
      <c r="H200" s="149">
        <f>IF($B200="","",INDEX('データ入力'!$AH$7:$AH$206,$B200))</f>
        <v/>
      </c>
      <c r="I200" s="149">
        <f>IF($B200="","",INDEX('データ入力'!$AA$7:$AA$206,$B200))</f>
        <v/>
      </c>
      <c r="J200" s="149">
        <f>IF($B200="","",INDEX('データ入力'!$AJ$7:$AJ$206,$B200))</f>
        <v/>
      </c>
      <c r="K200" s="149">
        <f>IF($B200="","",INDEX('データ入力'!$AI$7:$AI$206,$B200))</f>
        <v/>
      </c>
      <c r="L200" s="149">
        <f>IF($B200="","",INDEX('データ入力'!$AK$7:$AK$206,$B200))</f>
        <v/>
      </c>
      <c r="M200" s="149">
        <f>IF($B200="","",INDEX('データ入力'!$AN$7:$AN$206,$B200))</f>
        <v/>
      </c>
      <c r="N200" s="32">
        <f>IF($B200="","",INDEX('データ入力'!$AQ$7:$AQ$206,$B200))</f>
        <v/>
      </c>
    </row>
    <row r="201">
      <c r="A201" s="32">
        <f>IF($B201="","",ROW()-1)</f>
        <v/>
      </c>
      <c r="B201" s="32">
        <f>IFERROR(MATCH(ROW()-1,'データ入力'!$AW$7:$AW$206,0),"")</f>
        <v/>
      </c>
      <c r="C201" s="148">
        <f>IF($B201="","",INDEX('データ入力'!$B$7:$B$206,$B201))</f>
        <v/>
      </c>
      <c r="D201" s="32">
        <f>IF($B201="","",INDEX('データ入力'!$J$7:$J$206,$B201))</f>
        <v/>
      </c>
      <c r="E201" s="149">
        <f>IF($B201="","",INDEX('データ入力'!$Z$7:$Z$206,$B201))</f>
        <v/>
      </c>
      <c r="F201" s="149">
        <f>IF($B201="","",INDEX('データ入力'!$AG$7:$AG$206,$B201))</f>
        <v/>
      </c>
      <c r="G201" s="149">
        <f>IF($B201="","",INDEX('データ入力'!$AF$7:$AF$206,$B201))</f>
        <v/>
      </c>
      <c r="H201" s="149">
        <f>IF($B201="","",INDEX('データ入力'!$AH$7:$AH$206,$B201))</f>
        <v/>
      </c>
      <c r="I201" s="149">
        <f>IF($B201="","",INDEX('データ入力'!$AA$7:$AA$206,$B201))</f>
        <v/>
      </c>
      <c r="J201" s="149">
        <f>IF($B201="","",INDEX('データ入力'!$AJ$7:$AJ$206,$B201))</f>
        <v/>
      </c>
      <c r="K201" s="149">
        <f>IF($B201="","",INDEX('データ入力'!$AI$7:$AI$206,$B201))</f>
        <v/>
      </c>
      <c r="L201" s="149">
        <f>IF($B201="","",INDEX('データ入力'!$AK$7:$AK$206,$B201))</f>
        <v/>
      </c>
      <c r="M201" s="149">
        <f>IF($B201="","",INDEX('データ入力'!$AN$7:$AN$206,$B201))</f>
        <v/>
      </c>
      <c r="N201" s="32">
        <f>IF($B201="","",INDEX('データ入力'!$AQ$7:$AQ$206,$B201))</f>
        <v/>
      </c>
    </row>
  </sheetData>
  <pageMargins left="0.7" right="0.7" top="0.75" bottom="0.75" header="0.3" footer="0.3"/>
</worksheet>
</file>

<file path=xl/worksheets/sheet5.xml><?xml version="1.0" encoding="utf-8"?>
<worksheet xmlns="http://schemas.openxmlformats.org/spreadsheetml/2006/main">
  <sheetPr>
    <outlinePr summaryBelow="1" summaryRight="1"/>
    <pageSetUpPr/>
  </sheetPr>
  <dimension ref="A1:T13"/>
  <sheetViews>
    <sheetView workbookViewId="0">
      <selection activeCell="A1" sqref="A1"/>
    </sheetView>
  </sheetViews>
  <sheetFormatPr baseColWidth="8" defaultRowHeight="15"/>
  <cols>
    <col width="14" customWidth="1" min="1" max="1"/>
    <col width="18" customWidth="1" min="2" max="2"/>
    <col width="14" customWidth="1" min="3" max="3"/>
    <col width="14" customWidth="1" min="4" max="4"/>
    <col width="14" customWidth="1" min="5" max="5"/>
    <col width="14" customWidth="1" min="6" max="6"/>
    <col width="14" customWidth="1" min="7" max="7"/>
    <col width="14" customWidth="1" min="8" max="8"/>
    <col width="18" customWidth="1" min="9" max="9"/>
    <col width="18" customWidth="1" min="10" max="10"/>
    <col width="14" customWidth="1" min="11" max="11"/>
    <col width="14" customWidth="1" min="12" max="12"/>
    <col width="14" customWidth="1" min="13" max="13"/>
    <col width="18" customWidth="1" min="14" max="14"/>
    <col width="18" customWidth="1" min="15" max="15"/>
    <col width="14" customWidth="1" min="16" max="16"/>
    <col width="14" customWidth="1" min="17" max="17"/>
    <col width="14" customWidth="1" min="18" max="18"/>
    <col width="14" customWidth="1" min="19" max="19"/>
    <col width="14" customWidth="1" min="20" max="20"/>
  </cols>
  <sheetData>
    <row r="1">
      <c r="A1" s="45" t="inlineStr">
        <is>
          <t>SPCテンプレート設定</t>
        </is>
      </c>
      <c r="B1" s="1" t="n"/>
      <c r="C1" s="1" t="n"/>
      <c r="D1" s="1" t="n"/>
      <c r="E1" s="1" t="n"/>
      <c r="F1" s="1" t="n"/>
      <c r="G1" s="1" t="n"/>
      <c r="H1" s="1" t="n"/>
      <c r="I1" s="32" t="n"/>
      <c r="J1" s="32" t="n"/>
      <c r="K1" s="32" t="n"/>
      <c r="L1" s="32" t="n"/>
      <c r="M1" s="32" t="n"/>
      <c r="N1" s="32" t="n"/>
      <c r="O1" s="32" t="n"/>
      <c r="P1" s="32" t="n"/>
      <c r="Q1" s="32" t="n"/>
      <c r="R1" s="32" t="n"/>
      <c r="S1" s="32" t="n"/>
      <c r="T1" s="32" t="n"/>
    </row>
    <row r="3">
      <c r="A3" s="11" t="inlineStr">
        <is>
          <t>パラメータ</t>
        </is>
      </c>
      <c r="B3" s="11" t="inlineStr">
        <is>
          <t>既定値または説明</t>
        </is>
      </c>
      <c r="C3" s="32" t="n"/>
      <c r="D3" s="11" t="inlineStr">
        <is>
          <t>n</t>
        </is>
      </c>
      <c r="E3" s="11" t="inlineStr">
        <is>
          <t>A2</t>
        </is>
      </c>
      <c r="F3" s="11" t="inlineStr">
        <is>
          <t>D3</t>
        </is>
      </c>
      <c r="G3" s="11" t="inlineStr">
        <is>
          <t>D4</t>
        </is>
      </c>
      <c r="H3" s="11" t="inlineStr">
        <is>
          <t>d2</t>
        </is>
      </c>
      <c r="I3" s="11" t="inlineStr">
        <is>
          <t>適用メモ</t>
        </is>
      </c>
      <c r="J3" s="32" t="n"/>
      <c r="K3" s="38" t="inlineStr">
        <is>
          <t>会社または事業部</t>
        </is>
      </c>
      <c r="L3" s="38" t="inlineStr">
        <is>
          <t>部門または拠点</t>
        </is>
      </c>
      <c r="M3" s="38" t="inlineStr">
        <is>
          <t>業務シナリオ</t>
        </is>
      </c>
      <c r="N3" s="38" t="inlineStr">
        <is>
          <t>工程名</t>
        </is>
      </c>
      <c r="O3" s="38" t="inlineStr">
        <is>
          <t>CTQ指標</t>
        </is>
      </c>
      <c r="P3" s="38" t="inlineStr">
        <is>
          <t>単位</t>
        </is>
      </c>
      <c r="Q3" s="38" t="inlineStr">
        <is>
          <t>シフトまたはチャネル</t>
        </is>
      </c>
      <c r="R3" s="38" t="inlineStr">
        <is>
          <t>管理限界に使用</t>
        </is>
      </c>
      <c r="S3" s="38" t="inlineStr">
        <is>
          <t>原因区分</t>
        </is>
      </c>
      <c r="T3" s="38" t="inlineStr">
        <is>
          <t>フォロー状況</t>
        </is>
      </c>
    </row>
    <row r="4">
      <c r="A4" s="18" t="inlineStr">
        <is>
          <t>会社名</t>
        </is>
      </c>
      <c r="B4" s="24" t="inlineStr">
        <is>
          <t>サンプル会社（編集可）</t>
        </is>
      </c>
      <c r="C4" s="32" t="n"/>
      <c r="D4" s="149" t="n">
        <v>2</v>
      </c>
      <c r="E4" s="149" t="n">
        <v>1.88</v>
      </c>
      <c r="F4" s="149" t="n">
        <v>0</v>
      </c>
      <c r="G4" s="149" t="n">
        <v>3.267</v>
      </c>
      <c r="H4" s="149" t="n">
        <v>1.128</v>
      </c>
      <c r="I4" s="32" t="inlineStr">
        <is>
          <t>Xbar-Rに適用可</t>
        </is>
      </c>
      <c r="J4" s="32" t="n"/>
      <c r="K4" s="32" t="inlineStr">
        <is>
          <t>サンプル製造株式会社</t>
        </is>
      </c>
      <c r="L4" s="32" t="inlineStr">
        <is>
          <t>製造一課</t>
        </is>
      </c>
      <c r="M4" s="32" t="inlineStr">
        <is>
          <t>製造・寸法と重量</t>
        </is>
      </c>
      <c r="N4" s="32" t="inlineStr">
        <is>
          <t>CNC精密加工</t>
        </is>
      </c>
      <c r="O4" s="32" t="inlineStr">
        <is>
          <t>部品長さ</t>
        </is>
      </c>
      <c r="P4" s="32" t="inlineStr">
        <is>
          <t>mm</t>
        </is>
      </c>
      <c r="Q4" s="32" t="inlineStr">
        <is>
          <t>早番</t>
        </is>
      </c>
      <c r="R4" s="32" t="inlineStr">
        <is>
          <t>Y</t>
        </is>
      </c>
      <c r="S4" s="32" t="inlineStr">
        <is>
          <t>分析待ち</t>
        </is>
      </c>
      <c r="T4" s="32" t="inlineStr">
        <is>
          <t>未着手</t>
        </is>
      </c>
    </row>
    <row r="5">
      <c r="A5" s="18" t="inlineStr">
        <is>
          <t>ダッシュボードタイトル</t>
        </is>
      </c>
      <c r="B5" s="24" t="inlineStr">
        <is>
          <t>SPC統計的工程管理ダッシュボード</t>
        </is>
      </c>
      <c r="C5" s="32" t="n"/>
      <c r="D5" s="149" t="n">
        <v>3</v>
      </c>
      <c r="E5" s="149" t="n">
        <v>1.023</v>
      </c>
      <c r="F5" s="149" t="n">
        <v>0</v>
      </c>
      <c r="G5" s="149" t="n">
        <v>2.575</v>
      </c>
      <c r="H5" s="149" t="n">
        <v>1.693</v>
      </c>
      <c r="I5" s="32" t="inlineStr">
        <is>
          <t>Xbar-Rに適用可</t>
        </is>
      </c>
      <c r="J5" s="32" t="n"/>
      <c r="K5" s="32" t="inlineStr">
        <is>
          <t>関東工場</t>
        </is>
      </c>
      <c r="L5" s="32" t="inlineStr">
        <is>
          <t>品質部</t>
        </is>
      </c>
      <c r="M5" s="32" t="inlineStr">
        <is>
          <t>製造・組立とトルク</t>
        </is>
      </c>
      <c r="N5" s="32" t="inlineStr">
        <is>
          <t>射出成形</t>
        </is>
      </c>
      <c r="O5" s="32" t="inlineStr">
        <is>
          <t>製品重量</t>
        </is>
      </c>
      <c r="P5" s="32" t="inlineStr">
        <is>
          <t>g</t>
        </is>
      </c>
      <c r="Q5" s="32" t="inlineStr">
        <is>
          <t>中番</t>
        </is>
      </c>
      <c r="R5" s="32" t="inlineStr">
        <is>
          <t>N</t>
        </is>
      </c>
      <c r="S5" s="32" t="inlineStr">
        <is>
          <t>人員</t>
        </is>
      </c>
      <c r="T5" s="32" t="inlineStr">
        <is>
          <t>進行中</t>
        </is>
      </c>
    </row>
    <row r="6">
      <c r="A6" s="18" t="inlineStr">
        <is>
          <t>既定工程</t>
        </is>
      </c>
      <c r="B6" s="24" t="inlineStr">
        <is>
          <t>CNC精密加工</t>
        </is>
      </c>
      <c r="C6" s="32" t="n"/>
      <c r="D6" s="149" t="n">
        <v>4</v>
      </c>
      <c r="E6" s="149" t="n">
        <v>0.729</v>
      </c>
      <c r="F6" s="149" t="n">
        <v>0</v>
      </c>
      <c r="G6" s="149" t="n">
        <v>2.282</v>
      </c>
      <c r="H6" s="149" t="n">
        <v>2.059</v>
      </c>
      <c r="I6" s="32" t="inlineStr">
        <is>
          <t>代表的なサブグループ</t>
        </is>
      </c>
      <c r="J6" s="32" t="n"/>
      <c r="K6" s="32" t="inlineStr">
        <is>
          <t>東日本オペレーション</t>
        </is>
      </c>
      <c r="L6" s="32" t="inlineStr">
        <is>
          <t>倉庫A</t>
        </is>
      </c>
      <c r="M6" s="32" t="inlineStr">
        <is>
          <t>サービス・処理時間</t>
        </is>
      </c>
      <c r="N6" s="32" t="inlineStr">
        <is>
          <t>組立締付</t>
        </is>
      </c>
      <c r="O6" s="32" t="inlineStr">
        <is>
          <t>トルク</t>
        </is>
      </c>
      <c r="P6" s="32" t="inlineStr">
        <is>
          <t>N・m</t>
        </is>
      </c>
      <c r="Q6" s="32" t="inlineStr">
        <is>
          <t>遅番</t>
        </is>
      </c>
      <c r="R6" s="32" t="inlineStr">
        <is>
          <t>レビュー</t>
        </is>
      </c>
      <c r="S6" s="32" t="inlineStr">
        <is>
          <t>設備</t>
        </is>
      </c>
      <c r="T6" s="32" t="inlineStr">
        <is>
          <t>完了</t>
        </is>
      </c>
    </row>
    <row r="7">
      <c r="A7" s="18" t="inlineStr">
        <is>
          <t>既定CTQ指標</t>
        </is>
      </c>
      <c r="B7" s="24" t="inlineStr">
        <is>
          <t>部品長さ</t>
        </is>
      </c>
      <c r="C7" s="32" t="n"/>
      <c r="D7" s="149" t="n">
        <v>5</v>
      </c>
      <c r="E7" s="149" t="n">
        <v>0.577</v>
      </c>
      <c r="F7" s="149" t="n">
        <v>0</v>
      </c>
      <c r="G7" s="149" t="n">
        <v>2.115</v>
      </c>
      <c r="H7" s="149" t="n">
        <v>2.326</v>
      </c>
      <c r="I7" s="32" t="inlineStr">
        <is>
          <t>代表的なサブグループ</t>
        </is>
      </c>
      <c r="J7" s="32" t="n"/>
      <c r="K7" s="32" t="inlineStr">
        <is>
          <t>シェアードサービスセンター</t>
        </is>
      </c>
      <c r="L7" s="32" t="inlineStr">
        <is>
          <t>カスタマーサポートセンター</t>
        </is>
      </c>
      <c r="M7" s="32" t="inlineStr">
        <is>
          <t>物流・納期サイクル</t>
        </is>
      </c>
      <c r="N7" s="32" t="inlineStr">
        <is>
          <t>問い合わせ受付</t>
        </is>
      </c>
      <c r="O7" s="32" t="inlineStr">
        <is>
          <t>処理時間</t>
        </is>
      </c>
      <c r="P7" s="32" t="inlineStr">
        <is>
          <t>秒</t>
        </is>
      </c>
      <c r="Q7" s="32" t="inlineStr">
        <is>
          <t>終日</t>
        </is>
      </c>
      <c r="R7" s="32" t="n"/>
      <c r="S7" s="32" t="inlineStr">
        <is>
          <t>方法</t>
        </is>
      </c>
      <c r="T7" s="32" t="inlineStr">
        <is>
          <t>検証済み</t>
        </is>
      </c>
    </row>
    <row r="8">
      <c r="A8" s="18" t="inlineStr">
        <is>
          <t>既定開始日</t>
        </is>
      </c>
      <c r="B8" s="155" t="n">
        <v>46023</v>
      </c>
      <c r="C8" s="32" t="n"/>
      <c r="D8" s="149" t="n">
        <v>6</v>
      </c>
      <c r="E8" s="149" t="n">
        <v>0.483</v>
      </c>
      <c r="F8" s="149" t="n">
        <v>0</v>
      </c>
      <c r="G8" s="149" t="n">
        <v>2.004</v>
      </c>
      <c r="H8" s="149" t="n">
        <v>2.534</v>
      </c>
      <c r="I8" s="32" t="inlineStr">
        <is>
          <t>Xbar-Rに適用可</t>
        </is>
      </c>
      <c r="J8" s="32" t="n"/>
      <c r="K8" s="32" t="inlineStr">
        <is>
          <t>カスタマーサクセス部</t>
        </is>
      </c>
      <c r="L8" s="32" t="inlineStr">
        <is>
          <t>検査課</t>
        </is>
      </c>
      <c r="M8" s="32" t="inlineStr">
        <is>
          <t>医療・検査ターンアラウンド</t>
        </is>
      </c>
      <c r="N8" s="32" t="inlineStr">
        <is>
          <t>倉庫ピッキング</t>
        </is>
      </c>
      <c r="O8" s="32" t="inlineStr">
        <is>
          <t>ピッキングサイクル</t>
        </is>
      </c>
      <c r="P8" s="32" t="inlineStr">
        <is>
          <t>分</t>
        </is>
      </c>
      <c r="Q8" s="32" t="inlineStr">
        <is>
          <t>オンライン</t>
        </is>
      </c>
      <c r="R8" s="32" t="n"/>
      <c r="S8" s="32" t="inlineStr">
        <is>
          <t>材料</t>
        </is>
      </c>
      <c r="T8" s="32" t="inlineStr">
        <is>
          <t>保留</t>
        </is>
      </c>
    </row>
    <row r="9">
      <c r="A9" s="18" t="inlineStr">
        <is>
          <t>既定期限</t>
        </is>
      </c>
      <c r="B9" s="155" t="n">
        <v>46387</v>
      </c>
      <c r="C9" s="32" t="n"/>
      <c r="D9" s="149" t="n">
        <v>7</v>
      </c>
      <c r="E9" s="149" t="n">
        <v>0.419</v>
      </c>
      <c r="F9" s="149" t="n">
        <v>0.076</v>
      </c>
      <c r="G9" s="149" t="n">
        <v>1.924</v>
      </c>
      <c r="H9" s="149" t="n">
        <v>2.704</v>
      </c>
      <c r="I9" s="32" t="inlineStr">
        <is>
          <t>Xbar-Rに適用可</t>
        </is>
      </c>
      <c r="J9" s="32" t="n"/>
      <c r="K9" s="32" t="inlineStr">
        <is>
          <t>クラウド基盤チーム</t>
        </is>
      </c>
      <c r="L9" s="32" t="inlineStr">
        <is>
          <t>経理オペレーション</t>
        </is>
      </c>
      <c r="M9" s="32" t="inlineStr">
        <is>
          <t>金融・処理リードタイム</t>
        </is>
      </c>
      <c r="N9" s="32" t="inlineStr">
        <is>
          <t>検査TAT</t>
        </is>
      </c>
      <c r="O9" s="32" t="inlineStr">
        <is>
          <t>検査TAT</t>
        </is>
      </c>
      <c r="P9" s="32" t="inlineStr">
        <is>
          <t>時間</t>
        </is>
      </c>
      <c r="Q9" s="32" t="inlineStr">
        <is>
          <t>オフライン</t>
        </is>
      </c>
      <c r="R9" s="32" t="n"/>
      <c r="S9" s="32" t="inlineStr">
        <is>
          <t>環境</t>
        </is>
      </c>
      <c r="T9" s="32" t="inlineStr">
        <is>
          <t>クローズ</t>
        </is>
      </c>
    </row>
    <row r="10">
      <c r="A10" s="18" t="inlineStr">
        <is>
          <t>管理限界の根拠</t>
        </is>
      </c>
      <c r="B10" s="24" t="inlineStr">
        <is>
          <t>管理限界に使用=Yのサブグループのみ含める</t>
        </is>
      </c>
      <c r="C10" s="32" t="n"/>
      <c r="D10" s="149" t="n">
        <v>8</v>
      </c>
      <c r="E10" s="149" t="n">
        <v>0.373</v>
      </c>
      <c r="F10" s="149" t="n">
        <v>0.136</v>
      </c>
      <c r="G10" s="149" t="n">
        <v>1.864</v>
      </c>
      <c r="H10" s="149" t="n">
        <v>2.847</v>
      </c>
      <c r="I10" s="32" t="inlineStr">
        <is>
          <t>Xbar-Rに適用可</t>
        </is>
      </c>
      <c r="J10" s="32" t="n"/>
      <c r="K10" s="32" t="inlineStr">
        <is>
          <t>サプライチェーンセンター</t>
        </is>
      </c>
      <c r="L10" s="32" t="inlineStr">
        <is>
          <t>IT運用</t>
        </is>
      </c>
      <c r="M10" s="32" t="inlineStr">
        <is>
          <t>IT・応答遅延</t>
        </is>
      </c>
      <c r="N10" s="32" t="inlineStr">
        <is>
          <t>バッチ処理</t>
        </is>
      </c>
      <c r="O10" s="32" t="inlineStr">
        <is>
          <t>バッチ処理時間</t>
        </is>
      </c>
      <c r="P10" s="32" t="inlineStr">
        <is>
          <t>ms</t>
        </is>
      </c>
      <c r="Q10" s="32" t="inlineStr">
        <is>
          <t>自動化</t>
        </is>
      </c>
      <c r="R10" s="32" t="n"/>
      <c r="S10" s="32" t="inlineStr">
        <is>
          <t>測定</t>
        </is>
      </c>
      <c r="T10" s="32" t="n"/>
    </row>
    <row r="11">
      <c r="A11" s="18" t="inlineStr">
        <is>
          <t>推奨する最小管理限界算出サブグループ数</t>
        </is>
      </c>
      <c r="B11" s="24" t="n">
        <v>20</v>
      </c>
      <c r="C11" s="32" t="n"/>
      <c r="D11" s="149" t="n">
        <v>9</v>
      </c>
      <c r="E11" s="149" t="n">
        <v>0.337</v>
      </c>
      <c r="F11" s="149" t="n">
        <v>0.184</v>
      </c>
      <c r="G11" s="149" t="n">
        <v>1.816</v>
      </c>
      <c r="H11" s="149" t="n">
        <v>2.97</v>
      </c>
      <c r="I11" s="32" t="inlineStr">
        <is>
          <t>Xbar-Rに適用可</t>
        </is>
      </c>
      <c r="J11" s="32" t="n"/>
      <c r="K11" s="32" t="n"/>
      <c r="L11" s="32" t="inlineStr">
        <is>
          <t>購買</t>
        </is>
      </c>
      <c r="M11" s="32" t="inlineStr">
        <is>
          <t>小売・待ち時間</t>
        </is>
      </c>
      <c r="N11" s="32" t="inlineStr">
        <is>
          <t>API応答</t>
        </is>
      </c>
      <c r="O11" s="32" t="inlineStr">
        <is>
          <t>応答遅延</t>
        </is>
      </c>
      <c r="P11" s="32" t="inlineStr">
        <is>
          <t>%</t>
        </is>
      </c>
      <c r="Q11" s="32" t="n"/>
      <c r="R11" s="32" t="n"/>
      <c r="S11" s="32" t="n"/>
      <c r="T11" s="32" t="n"/>
    </row>
    <row r="12">
      <c r="A12" s="18" t="inlineStr">
        <is>
          <t>適用データ型</t>
        </is>
      </c>
      <c r="B12" s="24" t="inlineStr">
        <is>
          <t>連続変量データ。サブグループサイズn=2から10</t>
        </is>
      </c>
      <c r="C12" s="32" t="n"/>
      <c r="D12" s="149" t="n">
        <v>10</v>
      </c>
      <c r="E12" s="149" t="n">
        <v>0.308</v>
      </c>
      <c r="F12" s="149" t="n">
        <v>0.223</v>
      </c>
      <c r="G12" s="149" t="n">
        <v>1.777</v>
      </c>
      <c r="H12" s="149" t="n">
        <v>3.078</v>
      </c>
      <c r="I12" s="32" t="inlineStr">
        <is>
          <t>nが10を超える場合はXbar-Sを推奨</t>
        </is>
      </c>
      <c r="J12" s="32" t="n"/>
      <c r="K12" s="32" t="n"/>
      <c r="L12" s="32" t="n"/>
      <c r="M12" s="32" t="n"/>
      <c r="N12" s="32" t="n"/>
      <c r="O12" s="32" t="n"/>
      <c r="P12" s="32" t="n"/>
      <c r="Q12" s="32" t="n"/>
      <c r="R12" s="32" t="n"/>
      <c r="S12" s="32" t="n"/>
      <c r="T12" s="32" t="n"/>
    </row>
    <row r="13">
      <c r="A13" s="32" t="n"/>
      <c r="B13" s="32" t="n"/>
      <c r="C13" s="32" t="n"/>
      <c r="D13" s="149" t="n"/>
      <c r="E13" s="149" t="n"/>
      <c r="F13" s="149" t="n"/>
      <c r="G13" s="149" t="n"/>
      <c r="H13" s="149" t="n"/>
      <c r="I13" s="32" t="n"/>
      <c r="J13" s="32" t="n"/>
      <c r="K13" s="32" t="n"/>
      <c r="L13" s="32" t="n"/>
      <c r="M13" s="32" t="n"/>
      <c r="N13" s="32" t="n"/>
      <c r="O13" s="32" t="n"/>
      <c r="P13" s="32" t="n"/>
      <c r="Q13" s="32" t="n"/>
      <c r="R13" s="32" t="n"/>
      <c r="S13" s="32" t="n"/>
      <c r="T13" s="32" t="n"/>
    </row>
  </sheetData>
  <mergeCells count="1">
    <mergeCell ref="A1:H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J15"/>
  <sheetViews>
    <sheetView workbookViewId="0">
      <selection activeCell="A1" sqref="A1"/>
    </sheetView>
  </sheetViews>
  <sheetFormatPr baseColWidth="8" defaultRowHeight="15"/>
  <cols>
    <col width="12" customWidth="1" min="1" max="1"/>
    <col width="16" customWidth="1" min="2" max="2"/>
    <col width="24" customWidth="1" min="3" max="3"/>
    <col width="10" customWidth="1" min="4" max="4"/>
    <col width="18" customWidth="1" min="5" max="5"/>
    <col width="16" customWidth="1" min="6" max="6"/>
    <col width="12" customWidth="1" min="7" max="7"/>
    <col width="20" customWidth="1" min="8" max="8"/>
    <col width="28" customWidth="1" min="9" max="9"/>
    <col width="24" customWidth="1" min="10" max="10"/>
  </cols>
  <sheetData>
    <row r="1">
      <c r="A1" s="7" t="inlineStr">
        <is>
          <t>業務シナリオ集：SPC監視対象の例</t>
        </is>
      </c>
      <c r="B1" s="1" t="n"/>
      <c r="C1" s="1" t="n"/>
      <c r="D1" s="1" t="n"/>
      <c r="E1" s="1" t="n"/>
      <c r="F1" s="1" t="n"/>
      <c r="G1" s="1" t="n"/>
      <c r="H1" s="1" t="n"/>
      <c r="I1" s="1" t="n"/>
      <c r="J1" s="1" t="n"/>
    </row>
    <row r="3">
      <c r="A3" s="11" t="inlineStr">
        <is>
          <t>業種または機能</t>
        </is>
      </c>
      <c r="B3" s="11" t="inlineStr">
        <is>
          <t>業務プロセス</t>
        </is>
      </c>
      <c r="C3" s="11" t="inlineStr">
        <is>
          <t>CTQ指標例</t>
        </is>
      </c>
      <c r="D3" s="11" t="inlineStr">
        <is>
          <t>単位</t>
        </is>
      </c>
      <c r="E3" s="11" t="inlineStr">
        <is>
          <t>推奨サブグループ</t>
        </is>
      </c>
      <c r="F3" s="11" t="inlineStr">
        <is>
          <t>サンプリング頻度</t>
        </is>
      </c>
      <c r="G3" s="11" t="inlineStr">
        <is>
          <t>利用できる管理図</t>
        </is>
      </c>
      <c r="H3" s="11" t="inlineStr">
        <is>
          <t>代表的な規格限界の出所</t>
        </is>
      </c>
      <c r="I3" s="11" t="inlineStr">
        <is>
          <t>異常時対応</t>
        </is>
      </c>
      <c r="J3" s="11" t="inlineStr">
        <is>
          <t>備考</t>
        </is>
      </c>
    </row>
    <row r="4">
      <c r="A4" s="32" t="inlineStr">
        <is>
          <t>製造</t>
        </is>
      </c>
      <c r="B4" s="32" t="inlineStr">
        <is>
          <t>CNC精密加工</t>
        </is>
      </c>
      <c r="C4" s="32" t="inlineStr">
        <is>
          <t>部品長さ、穴径、平面度</t>
        </is>
      </c>
      <c r="D4" s="32" t="inlineStr">
        <is>
          <t>mm</t>
        </is>
      </c>
      <c r="E4" s="32" t="inlineStr">
        <is>
          <t>毎時連続5個</t>
        </is>
      </c>
      <c r="F4" s="32" t="inlineStr">
        <is>
          <t>毎時またはロットごと</t>
        </is>
      </c>
      <c r="G4" s="32" t="inlineStr">
        <is>
          <t>Xbar-R</t>
        </is>
      </c>
      <c r="H4" s="32" t="inlineStr">
        <is>
          <t>図面、公差、顧客仕様</t>
        </is>
      </c>
      <c r="I4" s="32" t="inlineStr">
        <is>
          <t>ロットを隔離し、測定器を再確認し、工具または設備を点検</t>
        </is>
      </c>
      <c r="J4" s="32" t="inlineStr">
        <is>
          <t>安定した量産に適合</t>
        </is>
      </c>
    </row>
    <row r="5">
      <c r="A5" s="32" t="inlineStr">
        <is>
          <t>製造</t>
        </is>
      </c>
      <c r="B5" s="32" t="inlineStr">
        <is>
          <t>射出成形</t>
        </is>
      </c>
      <c r="C5" s="32" t="inlineStr">
        <is>
          <t>製品重量、重要寸法</t>
        </is>
      </c>
      <c r="D5" s="32" t="inlineStr">
        <is>
          <t>g/mm</t>
        </is>
      </c>
      <c r="E5" s="32" t="inlineStr">
        <is>
          <t>シフト交替ごとに5個</t>
        </is>
      </c>
      <c r="F5" s="32" t="inlineStr">
        <is>
          <t>シフトごとまたは成形回ごと</t>
        </is>
      </c>
      <c r="G5" s="32" t="inlineStr">
        <is>
          <t>Xbar-R</t>
        </is>
      </c>
      <c r="H5" s="32" t="inlineStr">
        <is>
          <t>工程仕様、顧客仕様</t>
        </is>
      </c>
      <c r="I5" s="32" t="inlineStr">
        <is>
          <t>金型温度、圧力、材料ロットを確認</t>
        </is>
      </c>
      <c r="J5" s="32" t="inlineStr">
        <is>
          <t>キャビティ別に層別可能</t>
        </is>
      </c>
    </row>
    <row r="6">
      <c r="A6" s="32" t="inlineStr">
        <is>
          <t>組立</t>
        </is>
      </c>
      <c r="B6" s="32" t="inlineStr">
        <is>
          <t>ボルト締付</t>
        </is>
      </c>
      <c r="C6" s="32" t="inlineStr">
        <is>
          <t>トルク、角度</t>
        </is>
      </c>
      <c r="D6" s="32" t="inlineStr">
        <is>
          <t>N・m/度</t>
        </is>
      </c>
      <c r="E6" s="32" t="inlineStr">
        <is>
          <t>ラインごとに5個</t>
        </is>
      </c>
      <c r="F6" s="32" t="inlineStr">
        <is>
          <t>毎時</t>
        </is>
      </c>
      <c r="G6" s="32" t="inlineStr">
        <is>
          <t>Xbar-R</t>
        </is>
      </c>
      <c r="H6" s="32" t="inlineStr">
        <is>
          <t>工程仕様</t>
        </is>
      </c>
      <c r="I6" s="32" t="inlineStr">
        <is>
          <t>トルク工具を校正し、プログラムを確認</t>
        </is>
      </c>
      <c r="J6" s="32" t="inlineStr">
        <is>
          <t>設備または工具番号別に分割可能</t>
        </is>
      </c>
    </row>
    <row r="7">
      <c r="A7" s="32" t="inlineStr">
        <is>
          <t>カスタマーサポート</t>
        </is>
      </c>
      <c r="B7" s="32" t="inlineStr">
        <is>
          <t>問い合わせ受付</t>
        </is>
      </c>
      <c r="C7" s="32" t="inlineStr">
        <is>
          <t>処理時間、待ち時間</t>
        </is>
      </c>
      <c r="D7" s="32" t="inlineStr">
        <is>
          <t>秒</t>
        </is>
      </c>
      <c r="E7" s="32" t="inlineStr">
        <is>
          <t>連続4から5件の通話</t>
        </is>
      </c>
      <c r="F7" s="32" t="inlineStr">
        <is>
          <t>30分ごとまたは毎時</t>
        </is>
      </c>
      <c r="G7" s="32" t="inlineStr">
        <is>
          <t>Xbar-R</t>
        </is>
      </c>
      <c r="H7" s="32" t="inlineStr">
        <is>
          <t>SLAまたは運用目標</t>
        </is>
      </c>
      <c r="I7" s="32" t="inlineStr">
        <is>
          <t>シフト、スクリプト、システム応答を確認</t>
        </is>
      </c>
      <c r="J7" s="32" t="inlineStr">
        <is>
          <t>異なる業務種別の混在を避ける</t>
        </is>
      </c>
    </row>
    <row r="8">
      <c r="A8" s="32" t="inlineStr">
        <is>
          <t>物流</t>
        </is>
      </c>
      <c r="B8" s="32" t="inlineStr">
        <is>
          <t>倉庫ピッキング</t>
        </is>
      </c>
      <c r="C8" s="32" t="inlineStr">
        <is>
          <t>ピッキングサイクル、梱包サイクル</t>
        </is>
      </c>
      <c r="D8" s="32" t="inlineStr">
        <is>
          <t>分</t>
        </is>
      </c>
      <c r="E8" s="32" t="inlineStr">
        <is>
          <t>波ごとに3から5件</t>
        </is>
      </c>
      <c r="F8" s="32" t="inlineStr">
        <is>
          <t>波ごとまたは毎時</t>
        </is>
      </c>
      <c r="G8" s="32" t="inlineStr">
        <is>
          <t>Xbar-R</t>
        </is>
      </c>
      <c r="H8" s="32" t="inlineStr">
        <is>
          <t>SLAまたは顧客コミットメント</t>
        </is>
      </c>
      <c r="I8" s="32" t="inlineStr">
        <is>
          <t>動線、欠品、システムタスク割当を確認</t>
        </is>
      </c>
      <c r="J8" s="32" t="inlineStr">
        <is>
          <t>エリアまたは商品分類別に分割可能</t>
        </is>
      </c>
    </row>
    <row r="9">
      <c r="A9" s="32" t="inlineStr">
        <is>
          <t>医療</t>
        </is>
      </c>
      <c r="B9" s="32" t="inlineStr">
        <is>
          <t>検査プロセス</t>
        </is>
      </c>
      <c r="C9" s="32" t="inlineStr">
        <is>
          <t>検査TAT、検体処理時間</t>
        </is>
      </c>
      <c r="D9" s="32" t="inlineStr">
        <is>
          <t>分または時間</t>
        </is>
      </c>
      <c r="E9" s="32" t="inlineStr">
        <is>
          <t>シフトごとに5検体</t>
        </is>
      </c>
      <c r="F9" s="32" t="inlineStr">
        <is>
          <t>シフトごとまたは毎日</t>
        </is>
      </c>
      <c r="G9" s="32" t="inlineStr">
        <is>
          <t>Xbar-R</t>
        </is>
      </c>
      <c r="H9" s="32" t="inlineStr">
        <is>
          <t>病院指標またはSLA</t>
        </is>
      </c>
      <c r="I9" s="32" t="inlineStr">
        <is>
          <t>設備、試薬、引継ぎプロセスを確認</t>
        </is>
      </c>
      <c r="J9" s="32" t="inlineStr">
        <is>
          <t>倫理とコンプライアンスに注意</t>
        </is>
      </c>
    </row>
    <row r="10">
      <c r="A10" s="32" t="inlineStr">
        <is>
          <t>金融オペレーション</t>
        </is>
      </c>
      <c r="B10" s="32" t="inlineStr">
        <is>
          <t>バッチ処理</t>
        </is>
      </c>
      <c r="C10" s="32" t="inlineStr">
        <is>
          <t>作業時間、エラー修正時間</t>
        </is>
      </c>
      <c r="D10" s="32" t="inlineStr">
        <is>
          <t>分</t>
        </is>
      </c>
      <c r="E10" s="32" t="inlineStr">
        <is>
          <t>バッチごとに3から5タスク</t>
        </is>
      </c>
      <c r="F10" s="32" t="inlineStr">
        <is>
          <t>毎日またはバッチごと</t>
        </is>
      </c>
      <c r="G10" s="32" t="inlineStr">
        <is>
          <t>Xbar-R</t>
        </is>
      </c>
      <c r="H10" s="32" t="inlineStr">
        <is>
          <t>SLAまたは内部統制要件</t>
        </is>
      </c>
      <c r="I10" s="32" t="inlineStr">
        <is>
          <t>システム負荷、異常取引を確認</t>
        </is>
      </c>
      <c r="J10" s="32" t="inlineStr">
        <is>
          <t>小サンプルではI-MRから開始可能</t>
        </is>
      </c>
    </row>
    <row r="11">
      <c r="A11" s="32" t="inlineStr">
        <is>
          <t>IT・プラットフォーム</t>
        </is>
      </c>
      <c r="B11" s="32" t="inlineStr">
        <is>
          <t>API応答</t>
        </is>
      </c>
      <c r="C11" s="32" t="inlineStr">
        <is>
          <t>応答遅延、処理時間</t>
        </is>
      </c>
      <c r="D11" s="32" t="inlineStr">
        <is>
          <t>ms</t>
        </is>
      </c>
      <c r="E11" s="32" t="inlineStr">
        <is>
          <t>時間窓ごとに5リクエスト</t>
        </is>
      </c>
      <c r="F11" s="32" t="inlineStr">
        <is>
          <t>5分ごとまたは毎時</t>
        </is>
      </c>
      <c r="G11" s="32" t="inlineStr">
        <is>
          <t>Xbar-R</t>
        </is>
      </c>
      <c r="H11" s="32" t="inlineStr">
        <is>
          <t>SLO/SLA</t>
        </is>
      </c>
      <c r="I11" s="32" t="inlineStr">
        <is>
          <t>容量、依存サービス、ネットワークを確認</t>
        </is>
      </c>
      <c r="J11" s="32" t="inlineStr">
        <is>
          <t>計画保守時間帯を除外</t>
        </is>
      </c>
    </row>
    <row r="12">
      <c r="A12" s="32" t="inlineStr">
        <is>
          <t>小売</t>
        </is>
      </c>
      <c r="B12" s="32" t="inlineStr">
        <is>
          <t>店舗運営</t>
        </is>
      </c>
      <c r="C12" s="32" t="inlineStr">
        <is>
          <t>待ち行列、補充サイクル</t>
        </is>
      </c>
      <c r="D12" s="32" t="inlineStr">
        <is>
          <t>分</t>
        </is>
      </c>
      <c r="E12" s="32" t="inlineStr">
        <is>
          <t>毎時5名の顧客または注文</t>
        </is>
      </c>
      <c r="F12" s="32" t="inlineStr">
        <is>
          <t>毎時または毎日</t>
        </is>
      </c>
      <c r="G12" s="32" t="inlineStr">
        <is>
          <t>Xbar-R</t>
        </is>
      </c>
      <c r="H12" s="32" t="inlineStr">
        <is>
          <t>サービス基準</t>
        </is>
      </c>
      <c r="I12" s="32" t="inlineStr">
        <is>
          <t>人員、陳列、POSシステムを確認</t>
        </is>
      </c>
      <c r="J12" s="32" t="inlineStr">
        <is>
          <t>繁忙期は層別が必要</t>
        </is>
      </c>
    </row>
    <row r="13">
      <c r="A13" s="32" t="inlineStr">
        <is>
          <t>サプライヤー品質</t>
        </is>
      </c>
      <c r="B13" s="32" t="inlineStr">
        <is>
          <t>受入検査</t>
        </is>
      </c>
      <c r="C13" s="32" t="inlineStr">
        <is>
          <t>寸法、重量、粘度、含有量</t>
        </is>
      </c>
      <c r="D13" s="32" t="inlineStr">
        <is>
          <t>指標ごとの単位</t>
        </is>
      </c>
      <c r="E13" s="32" t="inlineStr">
        <is>
          <t>ロットごとに5個または5測定点</t>
        </is>
      </c>
      <c r="F13" s="32" t="inlineStr">
        <is>
          <t>ロットごと</t>
        </is>
      </c>
      <c r="G13" s="32" t="inlineStr">
        <is>
          <t>Xbar-R</t>
        </is>
      </c>
      <c r="H13" s="32" t="inlineStr">
        <is>
          <t>検査仕様または購買基準</t>
        </is>
      </c>
      <c r="I13" s="32" t="inlineStr">
        <is>
          <t>サプライヤー8D、返品、特採</t>
        </is>
      </c>
      <c r="J13" s="32" t="inlineStr">
        <is>
          <t>サプライヤーまたは材料別に管理限界を算出</t>
        </is>
      </c>
    </row>
    <row r="14">
      <c r="A14" s="32" t="inlineStr">
        <is>
          <t>人事シェアードサービス</t>
        </is>
      </c>
      <c r="B14" s="32" t="inlineStr">
        <is>
          <t>従業員サービスチケット</t>
        </is>
      </c>
      <c r="C14" s="32" t="inlineStr">
        <is>
          <t>処理サイクル、応答時間</t>
        </is>
      </c>
      <c r="D14" s="32" t="inlineStr">
        <is>
          <t>時間または日</t>
        </is>
      </c>
      <c r="E14" s="32" t="inlineStr">
        <is>
          <t>毎日5件</t>
        </is>
      </c>
      <c r="F14" s="32" t="inlineStr">
        <is>
          <t>毎日または毎週</t>
        </is>
      </c>
      <c r="G14" s="32" t="inlineStr">
        <is>
          <t>Xbar-R</t>
        </is>
      </c>
      <c r="H14" s="32" t="inlineStr">
        <is>
          <t>サービスカタログSLA</t>
        </is>
      </c>
      <c r="I14" s="32" t="inlineStr">
        <is>
          <t>承認の滞留と資料不足を確認</t>
        </is>
      </c>
      <c r="J14" s="32" t="inlineStr">
        <is>
          <t>業務種別で分けると精度が上がる</t>
        </is>
      </c>
    </row>
    <row r="15">
      <c r="A15" s="32" t="inlineStr">
        <is>
          <t>購買</t>
        </is>
      </c>
      <c r="B15" s="32" t="inlineStr">
        <is>
          <t>注文処理</t>
        </is>
      </c>
      <c r="C15" s="32" t="inlineStr">
        <is>
          <t>PO作成サイクル、確認サイクル</t>
        </is>
      </c>
      <c r="D15" s="32" t="inlineStr">
        <is>
          <t>時間または日</t>
        </is>
      </c>
      <c r="E15" s="32" t="inlineStr">
        <is>
          <t>毎日3から5件のPO</t>
        </is>
      </c>
      <c r="F15" s="32" t="inlineStr">
        <is>
          <t>毎日または毎週</t>
        </is>
      </c>
      <c r="G15" s="32" t="inlineStr">
        <is>
          <t>Xbar-R</t>
        </is>
      </c>
      <c r="H15" s="32" t="inlineStr">
        <is>
          <t>社内SLA</t>
        </is>
      </c>
      <c r="I15" s="32" t="inlineStr">
        <is>
          <t>権限とサプライヤー応答を確認</t>
        </is>
      </c>
      <c r="J15" s="32" t="inlineStr">
        <is>
          <t>ロングテールや歪みのある分布では注意</t>
        </is>
      </c>
    </row>
  </sheetData>
  <mergeCells count="1">
    <mergeCell ref="A1:J1"/>
  </mergeCells>
  <pageMargins left="0.7" right="0.7" top="0.75" bottom="0.75" header="0.3" footer="0.3"/>
  <tableParts count="1">
    <tablePart xmlns:r="http://schemas.openxmlformats.org/officeDocument/2006/relationships" r:id="rId1"/>
  </tableParts>
</worksheet>
</file>

<file path=xl/worksheets/sheet7.xml><?xml version="1.0" encoding="utf-8"?>
<worksheet xmlns="http://schemas.openxmlformats.org/spreadsheetml/2006/main">
  <sheetPr>
    <outlinePr summaryBelow="1" summaryRight="1"/>
    <pageSetUpPr/>
  </sheetPr>
  <dimension ref="A1:M33"/>
  <sheetViews>
    <sheetView workbookViewId="0">
      <selection activeCell="A1" sqref="A1"/>
    </sheetView>
  </sheetViews>
  <sheetFormatPr baseColWidth="8" defaultRowHeight="15"/>
  <cols>
    <col width="10" customWidth="1" min="1" max="1"/>
    <col width="12" customWidth="1" min="2" max="2"/>
    <col width="14" customWidth="1" min="3" max="3"/>
    <col width="12" customWidth="1" min="4" max="4"/>
    <col width="12" customWidth="1" min="5" max="5"/>
    <col width="12" customWidth="1" min="6" max="6"/>
    <col width="24" customWidth="1" min="7" max="7"/>
    <col width="24" customWidth="1" min="8" max="8"/>
    <col width="26" customWidth="1" min="9" max="9"/>
    <col width="28" customWidth="1" min="10" max="10"/>
    <col width="12" customWidth="1" min="11" max="11"/>
    <col width="12" customWidth="1" min="12" max="12"/>
    <col width="12" customWidth="1" min="13" max="13"/>
  </cols>
  <sheetData>
    <row r="1">
      <c r="A1" s="7" t="inlineStr">
        <is>
          <t>異常および継続改善アクション管理</t>
        </is>
      </c>
      <c r="B1" s="1" t="n"/>
      <c r="C1" s="1" t="n"/>
      <c r="D1" s="1" t="n"/>
      <c r="E1" s="1" t="n"/>
      <c r="F1" s="1" t="n"/>
      <c r="G1" s="1" t="n"/>
      <c r="H1" s="1" t="n"/>
      <c r="I1" s="1" t="n"/>
      <c r="J1" s="1" t="n"/>
      <c r="K1" s="1" t="n"/>
      <c r="L1" s="1" t="n"/>
      <c r="M1" s="1" t="n"/>
    </row>
    <row r="3">
      <c r="A3" s="11" t="inlineStr">
        <is>
          <t>番号</t>
        </is>
      </c>
      <c r="B3" s="11" t="inlineStr">
        <is>
          <t>発見日</t>
        </is>
      </c>
      <c r="C3" s="11" t="inlineStr">
        <is>
          <t>工程名</t>
        </is>
      </c>
      <c r="D3" s="11" t="inlineStr">
        <is>
          <t>CTQ指標</t>
        </is>
      </c>
      <c r="E3" s="11" t="inlineStr">
        <is>
          <t>サブグループID</t>
        </is>
      </c>
      <c r="F3" s="11" t="inlineStr">
        <is>
          <t>問題種別</t>
        </is>
      </c>
      <c r="G3" s="11" t="inlineStr">
        <is>
          <t>異常内容</t>
        </is>
      </c>
      <c r="H3" s="11" t="inlineStr">
        <is>
          <t>暫定封じ込め</t>
        </is>
      </c>
      <c r="I3" s="11" t="inlineStr">
        <is>
          <t>根本原因分析</t>
        </is>
      </c>
      <c r="J3" s="11" t="inlineStr">
        <is>
          <t>是正・予防処置</t>
        </is>
      </c>
      <c r="K3" s="11" t="inlineStr">
        <is>
          <t>責任者</t>
        </is>
      </c>
      <c r="L3" s="11" t="inlineStr">
        <is>
          <t>期限</t>
        </is>
      </c>
      <c r="M3" s="11" t="inlineStr">
        <is>
          <t>ステータス</t>
        </is>
      </c>
    </row>
    <row r="4">
      <c r="A4" s="32" t="inlineStr">
        <is>
          <t>A-001</t>
        </is>
      </c>
      <c r="B4" s="148" t="n">
        <v>46043</v>
      </c>
      <c r="C4" s="32" t="inlineStr">
        <is>
          <t>CNC精密加工</t>
        </is>
      </c>
      <c r="D4" s="32" t="inlineStr">
        <is>
          <t>部品長さ</t>
        </is>
      </c>
      <c r="E4" s="32" t="inlineStr">
        <is>
          <t>CNC-017</t>
        </is>
      </c>
      <c r="F4" s="32" t="inlineStr">
        <is>
          <t>Xbar管理外</t>
        </is>
      </c>
      <c r="G4" s="32" t="inlineStr">
        <is>
          <t>平均値が管理限界を明確に上回っています</t>
        </is>
      </c>
      <c r="H4" s="32" t="inlineStr">
        <is>
          <t>当該シフト品を隔離して再測定</t>
        </is>
      </c>
      <c r="I4" s="32" t="inlineStr">
        <is>
          <t>確認待ち：工具補正、治具、測定システム</t>
        </is>
      </c>
      <c r="J4" s="32" t="inlineStr">
        <is>
          <t>工具補正パラメータを確認し、測定器を再校正し、安定した3サブグループで検証</t>
        </is>
      </c>
      <c r="K4" s="32" t="inlineStr">
        <is>
          <t>品質エンジニア</t>
        </is>
      </c>
      <c r="L4" s="148" t="n">
        <v>46046</v>
      </c>
      <c r="M4" s="32" t="inlineStr">
        <is>
          <t>進行中</t>
        </is>
      </c>
    </row>
    <row r="5">
      <c r="A5" s="32" t="inlineStr">
        <is>
          <t>A-002</t>
        </is>
      </c>
      <c r="B5" s="148" t="n">
        <v>46048</v>
      </c>
      <c r="C5" s="32" t="inlineStr">
        <is>
          <t>CNC精密加工</t>
        </is>
      </c>
      <c r="D5" s="32" t="inlineStr">
        <is>
          <t>部品長さ</t>
        </is>
      </c>
      <c r="E5" s="32" t="inlineStr">
        <is>
          <t>CNC-022</t>
        </is>
      </c>
      <c r="F5" s="32" t="inlineStr">
        <is>
          <t>R管理外</t>
        </is>
      </c>
      <c r="G5" s="32" t="inlineStr">
        <is>
          <t>サブグループ内範囲が大きい</t>
        </is>
      </c>
      <c r="H5" s="32" t="inlineStr">
        <is>
          <t>初品と終品の確認を強化</t>
        </is>
      </c>
      <c r="I5" s="32" t="inlineStr">
        <is>
          <t>治具の位置決めが不安定な可能性</t>
        </is>
      </c>
      <c r="J5" s="32" t="inlineStr">
        <is>
          <t>治具の位置決めピンを確認し、点検基準を更新</t>
        </is>
      </c>
      <c r="K5" s="32" t="inlineStr">
        <is>
          <t>製造監督者</t>
        </is>
      </c>
      <c r="L5" s="148" t="n">
        <v>46049</v>
      </c>
      <c r="M5" s="32" t="inlineStr">
        <is>
          <t>未着手</t>
        </is>
      </c>
    </row>
    <row r="6">
      <c r="A6" s="32" t="inlineStr">
        <is>
          <t>A-003</t>
        </is>
      </c>
      <c r="B6" s="148" t="n">
        <v>46037</v>
      </c>
      <c r="C6" s="32" t="inlineStr">
        <is>
          <t>問い合わせ受付</t>
        </is>
      </c>
      <c r="D6" s="32" t="inlineStr">
        <is>
          <t>処理時間</t>
        </is>
      </c>
      <c r="E6" s="32" t="inlineStr">
        <is>
          <t>CS-011</t>
        </is>
      </c>
      <c r="F6" s="32" t="inlineStr">
        <is>
          <t>Xbar管理外</t>
        </is>
      </c>
      <c r="G6" s="32" t="inlineStr">
        <is>
          <t>処理時間が全体的に上昇</t>
        </is>
      </c>
      <c r="H6" s="32" t="inlineStr">
        <is>
          <t>キュー支援を開始</t>
        </is>
      </c>
      <c r="I6" s="32" t="inlineStr">
        <is>
          <t>新システムの応答が遅く、新人比率が高い</t>
        </is>
      </c>
      <c r="J6" s="32" t="inlineStr">
        <is>
          <t>システム性能を調査し、スクリプトを更新し、新人フォローを実施</t>
        </is>
      </c>
      <c r="K6" s="32" t="inlineStr">
        <is>
          <t>カスタマーサポートマネージャー</t>
        </is>
      </c>
      <c r="L6" s="148" t="n">
        <v>46042</v>
      </c>
      <c r="M6" s="32" t="inlineStr">
        <is>
          <t>検証済み</t>
        </is>
      </c>
    </row>
    <row r="7">
      <c r="A7" s="32" t="n"/>
      <c r="B7" s="148" t="n"/>
      <c r="C7" s="32" t="n"/>
      <c r="D7" s="32" t="n"/>
      <c r="E7" s="32" t="n"/>
      <c r="F7" s="32" t="n"/>
      <c r="G7" s="32" t="n"/>
      <c r="H7" s="32" t="n"/>
      <c r="I7" s="32" t="n"/>
      <c r="J7" s="32" t="n"/>
      <c r="K7" s="32" t="n"/>
      <c r="L7" s="148" t="n"/>
      <c r="M7" s="32" t="n"/>
    </row>
    <row r="8">
      <c r="A8" s="32" t="n"/>
      <c r="B8" s="148" t="n"/>
      <c r="C8" s="32" t="n"/>
      <c r="D8" s="32" t="n"/>
      <c r="E8" s="32" t="n"/>
      <c r="F8" s="32" t="n"/>
      <c r="G8" s="32" t="n"/>
      <c r="H8" s="32" t="n"/>
      <c r="I8" s="32" t="n"/>
      <c r="J8" s="32" t="n"/>
      <c r="K8" s="32" t="n"/>
      <c r="L8" s="148" t="n"/>
      <c r="M8" s="32" t="n"/>
    </row>
    <row r="9">
      <c r="A9" s="32" t="n"/>
      <c r="B9" s="148" t="n"/>
      <c r="C9" s="32" t="n"/>
      <c r="D9" s="32" t="n"/>
      <c r="E9" s="32" t="n"/>
      <c r="F9" s="32" t="n"/>
      <c r="G9" s="32" t="n"/>
      <c r="H9" s="32" t="n"/>
      <c r="I9" s="32" t="n"/>
      <c r="J9" s="32" t="n"/>
      <c r="K9" s="32" t="n"/>
      <c r="L9" s="148" t="n"/>
      <c r="M9" s="32" t="n"/>
    </row>
    <row r="10">
      <c r="A10" s="32" t="n"/>
      <c r="B10" s="148" t="n"/>
      <c r="C10" s="32" t="n"/>
      <c r="D10" s="32" t="n"/>
      <c r="E10" s="32" t="n"/>
      <c r="F10" s="32" t="n"/>
      <c r="G10" s="32" t="n"/>
      <c r="H10" s="32" t="n"/>
      <c r="I10" s="32" t="n"/>
      <c r="J10" s="32" t="n"/>
      <c r="K10" s="32" t="n"/>
      <c r="L10" s="148" t="n"/>
      <c r="M10" s="32" t="n"/>
    </row>
    <row r="11">
      <c r="A11" s="32" t="n"/>
      <c r="B11" s="148" t="n"/>
      <c r="C11" s="32" t="n"/>
      <c r="D11" s="32" t="n"/>
      <c r="E11" s="32" t="n"/>
      <c r="F11" s="32" t="n"/>
      <c r="G11" s="32" t="n"/>
      <c r="H11" s="32" t="n"/>
      <c r="I11" s="32" t="n"/>
      <c r="J11" s="32" t="n"/>
      <c r="K11" s="32" t="n"/>
      <c r="L11" s="148" t="n"/>
      <c r="M11" s="32" t="n"/>
    </row>
    <row r="12">
      <c r="A12" s="32" t="n"/>
      <c r="B12" s="148" t="n"/>
      <c r="C12" s="32" t="n"/>
      <c r="D12" s="32" t="n"/>
      <c r="E12" s="32" t="n"/>
      <c r="F12" s="32" t="n"/>
      <c r="G12" s="32" t="n"/>
      <c r="H12" s="32" t="n"/>
      <c r="I12" s="32" t="n"/>
      <c r="J12" s="32" t="n"/>
      <c r="K12" s="32" t="n"/>
      <c r="L12" s="148" t="n"/>
      <c r="M12" s="32" t="n"/>
    </row>
    <row r="13">
      <c r="A13" s="32" t="n"/>
      <c r="B13" s="148" t="n"/>
      <c r="C13" s="32" t="n"/>
      <c r="D13" s="32" t="n"/>
      <c r="E13" s="32" t="n"/>
      <c r="F13" s="32" t="n"/>
      <c r="G13" s="32" t="n"/>
      <c r="H13" s="32" t="n"/>
      <c r="I13" s="32" t="n"/>
      <c r="J13" s="32" t="n"/>
      <c r="K13" s="32" t="n"/>
      <c r="L13" s="148" t="n"/>
      <c r="M13" s="32" t="n"/>
    </row>
    <row r="14">
      <c r="A14" s="32" t="n"/>
      <c r="B14" s="148" t="n"/>
      <c r="C14" s="32" t="n"/>
      <c r="D14" s="32" t="n"/>
      <c r="E14" s="32" t="n"/>
      <c r="F14" s="32" t="n"/>
      <c r="G14" s="32" t="n"/>
      <c r="H14" s="32" t="n"/>
      <c r="I14" s="32" t="n"/>
      <c r="J14" s="32" t="n"/>
      <c r="K14" s="32" t="n"/>
      <c r="L14" s="148" t="n"/>
      <c r="M14" s="32" t="n"/>
    </row>
    <row r="15">
      <c r="A15" s="32" t="n"/>
      <c r="B15" s="148" t="n"/>
      <c r="C15" s="32" t="n"/>
      <c r="D15" s="32" t="n"/>
      <c r="E15" s="32" t="n"/>
      <c r="F15" s="32" t="n"/>
      <c r="G15" s="32" t="n"/>
      <c r="H15" s="32" t="n"/>
      <c r="I15" s="32" t="n"/>
      <c r="J15" s="32" t="n"/>
      <c r="K15" s="32" t="n"/>
      <c r="L15" s="148" t="n"/>
      <c r="M15" s="32" t="n"/>
    </row>
    <row r="16">
      <c r="A16" s="32" t="n"/>
      <c r="B16" s="148" t="n"/>
      <c r="C16" s="32" t="n"/>
      <c r="D16" s="32" t="n"/>
      <c r="E16" s="32" t="n"/>
      <c r="F16" s="32" t="n"/>
      <c r="G16" s="32" t="n"/>
      <c r="H16" s="32" t="n"/>
      <c r="I16" s="32" t="n"/>
      <c r="J16" s="32" t="n"/>
      <c r="K16" s="32" t="n"/>
      <c r="L16" s="148" t="n"/>
      <c r="M16" s="32" t="n"/>
    </row>
    <row r="17">
      <c r="A17" s="32" t="n"/>
      <c r="B17" s="148" t="n"/>
      <c r="C17" s="32" t="n"/>
      <c r="D17" s="32" t="n"/>
      <c r="E17" s="32" t="n"/>
      <c r="F17" s="32" t="n"/>
      <c r="G17" s="32" t="n"/>
      <c r="H17" s="32" t="n"/>
      <c r="I17" s="32" t="n"/>
      <c r="J17" s="32" t="n"/>
      <c r="K17" s="32" t="n"/>
      <c r="L17" s="148" t="n"/>
      <c r="M17" s="32" t="n"/>
    </row>
    <row r="18">
      <c r="A18" s="32" t="n"/>
      <c r="B18" s="148" t="n"/>
      <c r="C18" s="32" t="n"/>
      <c r="D18" s="32" t="n"/>
      <c r="E18" s="32" t="n"/>
      <c r="F18" s="32" t="n"/>
      <c r="G18" s="32" t="n"/>
      <c r="H18" s="32" t="n"/>
      <c r="I18" s="32" t="n"/>
      <c r="J18" s="32" t="n"/>
      <c r="K18" s="32" t="n"/>
      <c r="L18" s="148" t="n"/>
      <c r="M18" s="32" t="n"/>
    </row>
    <row r="19">
      <c r="A19" s="32" t="n"/>
      <c r="B19" s="148" t="n"/>
      <c r="C19" s="32" t="n"/>
      <c r="D19" s="32" t="n"/>
      <c r="E19" s="32" t="n"/>
      <c r="F19" s="32" t="n"/>
      <c r="G19" s="32" t="n"/>
      <c r="H19" s="32" t="n"/>
      <c r="I19" s="32" t="n"/>
      <c r="J19" s="32" t="n"/>
      <c r="K19" s="32" t="n"/>
      <c r="L19" s="148" t="n"/>
      <c r="M19" s="32" t="n"/>
    </row>
    <row r="20">
      <c r="A20" s="32" t="n"/>
      <c r="B20" s="148" t="n"/>
      <c r="C20" s="32" t="n"/>
      <c r="D20" s="32" t="n"/>
      <c r="E20" s="32" t="n"/>
      <c r="F20" s="32" t="n"/>
      <c r="G20" s="32" t="n"/>
      <c r="H20" s="32" t="n"/>
      <c r="I20" s="32" t="n"/>
      <c r="J20" s="32" t="n"/>
      <c r="K20" s="32" t="n"/>
      <c r="L20" s="148" t="n"/>
      <c r="M20" s="32" t="n"/>
    </row>
    <row r="21">
      <c r="A21" s="32" t="n"/>
      <c r="B21" s="148" t="n"/>
      <c r="C21" s="32" t="n"/>
      <c r="D21" s="32" t="n"/>
      <c r="E21" s="32" t="n"/>
      <c r="F21" s="32" t="n"/>
      <c r="G21" s="32" t="n"/>
      <c r="H21" s="32" t="n"/>
      <c r="I21" s="32" t="n"/>
      <c r="J21" s="32" t="n"/>
      <c r="K21" s="32" t="n"/>
      <c r="L21" s="148" t="n"/>
      <c r="M21" s="32" t="n"/>
    </row>
    <row r="22">
      <c r="A22" s="32" t="n"/>
      <c r="B22" s="148" t="n"/>
      <c r="C22" s="32" t="n"/>
      <c r="D22" s="32" t="n"/>
      <c r="E22" s="32" t="n"/>
      <c r="F22" s="32" t="n"/>
      <c r="G22" s="32" t="n"/>
      <c r="H22" s="32" t="n"/>
      <c r="I22" s="32" t="n"/>
      <c r="J22" s="32" t="n"/>
      <c r="K22" s="32" t="n"/>
      <c r="L22" s="148" t="n"/>
      <c r="M22" s="32" t="n"/>
    </row>
    <row r="23">
      <c r="A23" s="32" t="n"/>
      <c r="B23" s="148" t="n"/>
      <c r="C23" s="32" t="n"/>
      <c r="D23" s="32" t="n"/>
      <c r="E23" s="32" t="n"/>
      <c r="F23" s="32" t="n"/>
      <c r="G23" s="32" t="n"/>
      <c r="H23" s="32" t="n"/>
      <c r="I23" s="32" t="n"/>
      <c r="J23" s="32" t="n"/>
      <c r="K23" s="32" t="n"/>
      <c r="L23" s="148" t="n"/>
      <c r="M23" s="32" t="n"/>
    </row>
    <row r="24">
      <c r="A24" s="32" t="n"/>
      <c r="B24" s="148" t="n"/>
      <c r="C24" s="32" t="n"/>
      <c r="D24" s="32" t="n"/>
      <c r="E24" s="32" t="n"/>
      <c r="F24" s="32" t="n"/>
      <c r="G24" s="32" t="n"/>
      <c r="H24" s="32" t="n"/>
      <c r="I24" s="32" t="n"/>
      <c r="J24" s="32" t="n"/>
      <c r="K24" s="32" t="n"/>
      <c r="L24" s="148" t="n"/>
      <c r="M24" s="32" t="n"/>
    </row>
    <row r="25">
      <c r="A25" s="32" t="n"/>
      <c r="B25" s="148" t="n"/>
      <c r="C25" s="32" t="n"/>
      <c r="D25" s="32" t="n"/>
      <c r="E25" s="32" t="n"/>
      <c r="F25" s="32" t="n"/>
      <c r="G25" s="32" t="n"/>
      <c r="H25" s="32" t="n"/>
      <c r="I25" s="32" t="n"/>
      <c r="J25" s="32" t="n"/>
      <c r="K25" s="32" t="n"/>
      <c r="L25" s="148" t="n"/>
      <c r="M25" s="32" t="n"/>
    </row>
    <row r="26">
      <c r="A26" s="32" t="n"/>
      <c r="B26" s="148" t="n"/>
      <c r="C26" s="32" t="n"/>
      <c r="D26" s="32" t="n"/>
      <c r="E26" s="32" t="n"/>
      <c r="F26" s="32" t="n"/>
      <c r="G26" s="32" t="n"/>
      <c r="H26" s="32" t="n"/>
      <c r="I26" s="32" t="n"/>
      <c r="J26" s="32" t="n"/>
      <c r="K26" s="32" t="n"/>
      <c r="L26" s="148" t="n"/>
      <c r="M26" s="32" t="n"/>
    </row>
    <row r="27">
      <c r="A27" s="32" t="n"/>
      <c r="B27" s="148" t="n"/>
      <c r="C27" s="32" t="n"/>
      <c r="D27" s="32" t="n"/>
      <c r="E27" s="32" t="n"/>
      <c r="F27" s="32" t="n"/>
      <c r="G27" s="32" t="n"/>
      <c r="H27" s="32" t="n"/>
      <c r="I27" s="32" t="n"/>
      <c r="J27" s="32" t="n"/>
      <c r="K27" s="32" t="n"/>
      <c r="L27" s="148" t="n"/>
      <c r="M27" s="32" t="n"/>
    </row>
    <row r="28">
      <c r="A28" s="32" t="n"/>
      <c r="B28" s="148" t="n"/>
      <c r="C28" s="32" t="n"/>
      <c r="D28" s="32" t="n"/>
      <c r="E28" s="32" t="n"/>
      <c r="F28" s="32" t="n"/>
      <c r="G28" s="32" t="n"/>
      <c r="H28" s="32" t="n"/>
      <c r="I28" s="32" t="n"/>
      <c r="J28" s="32" t="n"/>
      <c r="K28" s="32" t="n"/>
      <c r="L28" s="148" t="n"/>
      <c r="M28" s="32" t="n"/>
    </row>
    <row r="29">
      <c r="A29" s="32" t="n"/>
      <c r="B29" s="148" t="n"/>
      <c r="C29" s="32" t="n"/>
      <c r="D29" s="32" t="n"/>
      <c r="E29" s="32" t="n"/>
      <c r="F29" s="32" t="n"/>
      <c r="G29" s="32" t="n"/>
      <c r="H29" s="32" t="n"/>
      <c r="I29" s="32" t="n"/>
      <c r="J29" s="32" t="n"/>
      <c r="K29" s="32" t="n"/>
      <c r="L29" s="148" t="n"/>
      <c r="M29" s="32" t="n"/>
    </row>
    <row r="30">
      <c r="A30" s="32" t="n"/>
      <c r="B30" s="148" t="n"/>
      <c r="C30" s="32" t="n"/>
      <c r="D30" s="32" t="n"/>
      <c r="E30" s="32" t="n"/>
      <c r="F30" s="32" t="n"/>
      <c r="G30" s="32" t="n"/>
      <c r="H30" s="32" t="n"/>
      <c r="I30" s="32" t="n"/>
      <c r="J30" s="32" t="n"/>
      <c r="K30" s="32" t="n"/>
      <c r="L30" s="148" t="n"/>
      <c r="M30" s="32" t="n"/>
    </row>
    <row r="31">
      <c r="A31" s="32" t="n"/>
      <c r="B31" s="148" t="n"/>
      <c r="C31" s="32" t="n"/>
      <c r="D31" s="32" t="n"/>
      <c r="E31" s="32" t="n"/>
      <c r="F31" s="32" t="n"/>
      <c r="G31" s="32" t="n"/>
      <c r="H31" s="32" t="n"/>
      <c r="I31" s="32" t="n"/>
      <c r="J31" s="32" t="n"/>
      <c r="K31" s="32" t="n"/>
      <c r="L31" s="148" t="n"/>
      <c r="M31" s="32" t="n"/>
    </row>
    <row r="32">
      <c r="A32" s="32" t="n"/>
      <c r="B32" s="148" t="n"/>
      <c r="C32" s="32" t="n"/>
      <c r="D32" s="32" t="n"/>
      <c r="E32" s="32" t="n"/>
      <c r="F32" s="32" t="n"/>
      <c r="G32" s="32" t="n"/>
      <c r="H32" s="32" t="n"/>
      <c r="I32" s="32" t="n"/>
      <c r="J32" s="32" t="n"/>
      <c r="K32" s="32" t="n"/>
      <c r="L32" s="148" t="n"/>
      <c r="M32" s="32" t="n"/>
    </row>
    <row r="33">
      <c r="A33" s="32" t="n"/>
      <c r="B33" s="148" t="n"/>
      <c r="C33" s="32" t="n"/>
      <c r="D33" s="32" t="n"/>
      <c r="E33" s="32" t="n"/>
      <c r="F33" s="32" t="n"/>
      <c r="G33" s="32" t="n"/>
      <c r="H33" s="32" t="n"/>
      <c r="I33" s="32" t="n"/>
      <c r="J33" s="32" t="n"/>
      <c r="K33" s="32" t="n"/>
      <c r="L33" s="148" t="n"/>
      <c r="M33" s="32" t="n"/>
    </row>
  </sheetData>
  <mergeCells count="1">
    <mergeCell ref="A1:M1"/>
  </mergeCells>
  <conditionalFormatting sqref="M4:M33">
    <cfRule type="expression" priority="1" dxfId="2">
      <formula>M4="進行中"</formula>
    </cfRule>
    <cfRule type="expression" priority="2" dxfId="0">
      <formula>M4="未着手"</formula>
    </cfRule>
    <cfRule type="expression" priority="3" dxfId="3">
      <formula>M4="検証済み"</formula>
    </cfRule>
    <cfRule type="expression" priority="4" dxfId="3">
      <formula>M4="クローズ"</formula>
    </cfRule>
  </conditionalFormatting>
  <dataValidations count="4">
    <dataValidation sqref="C4:C33" showDropDown="0" showInputMessage="0" showErrorMessage="0" allowBlank="0" type="list">
      <formula1>'設定'!$N$4:$N$12</formula1>
    </dataValidation>
    <dataValidation sqref="D4:D33" showDropDown="0" showInputMessage="0" showErrorMessage="0" allowBlank="0" type="list">
      <formula1>'設定'!$O$4:$O$12</formula1>
    </dataValidation>
    <dataValidation sqref="F4:F33" showDropDown="0" showInputMessage="0" showErrorMessage="0" allowBlank="0" type="list">
      <formula1>"Xbar管理外,R管理外,能力不足,トレンド異常,顧客苦情,内部監査指摘"</formula1>
    </dataValidation>
    <dataValidation sqref="M4:M33" showDropDown="0" showInputMessage="0" showErrorMessage="0" allowBlank="0" type="list">
      <formula1>'設定'!$T$4:$T$8</formula1>
    </dataValidation>
  </dataValidations>
  <pageMargins left="0.7" right="0.7" top="0.75" bottom="0.75" header="0.3" footer="0.3"/>
  <tableParts count="1">
    <tablePart xmlns:r="http://schemas.openxmlformats.org/officeDocument/2006/relationships" r:id="rId1"/>
  </tableParts>
</worksheet>
</file>

<file path=xl/worksheets/sheet8.xml><?xml version="1.0" encoding="utf-8"?>
<worksheet xmlns="http://schemas.openxmlformats.org/spreadsheetml/2006/main">
  <sheetPr>
    <outlinePr summaryBelow="1" summaryRight="1"/>
    <pageSetUpPr/>
  </sheetPr>
  <dimension ref="A1:H14"/>
  <sheetViews>
    <sheetView workbookViewId="0">
      <selection activeCell="A1" sqref="A1"/>
    </sheetView>
  </sheetViews>
  <sheetFormatPr baseColWidth="8" defaultRowHeight="15"/>
  <cols>
    <col width="36" customWidth="1" min="1" max="1"/>
    <col width="76" customWidth="1" min="2" max="2"/>
    <col width="48" customWidth="1" min="3" max="3"/>
    <col width="26" customWidth="1" min="4" max="4"/>
    <col width="4" customWidth="1" min="5" max="5"/>
    <col width="24" customWidth="1" min="6" max="6"/>
    <col width="58" customWidth="1" min="7" max="7"/>
    <col width="10" customWidth="1" min="8" max="8"/>
  </cols>
  <sheetData>
    <row r="1">
      <c r="A1" s="7" t="inlineStr">
        <is>
          <t>注記と出典</t>
        </is>
      </c>
      <c r="B1" s="1" t="n"/>
      <c r="C1" s="1" t="n"/>
      <c r="D1" s="1" t="n"/>
      <c r="E1" s="1" t="n"/>
      <c r="F1" s="1" t="n"/>
      <c r="G1" s="1" t="n"/>
      <c r="H1" s="1" t="n"/>
    </row>
    <row r="3">
      <c r="A3" s="17" t="inlineStr">
        <is>
          <t>ページ説明</t>
        </is>
      </c>
      <c r="B3" s="33" t="inlineStr">
        <is>
          <t>ユーザー提供URLである http://localhost:2020/zh/excel-templates/quality-management/spc-xbar-r-control-chart/ はローカルアドレスのため、外部環境からは直接読み取れません。このテンプレートは、SPCとXbar-R管理図の公開されている一般的な数式と実務上の考え方に基づいて作成しています。</t>
        </is>
      </c>
      <c r="C3" s="1" t="n"/>
      <c r="D3" s="1" t="n"/>
      <c r="E3" s="1" t="n"/>
      <c r="F3" s="1" t="n"/>
      <c r="G3" s="1" t="n"/>
      <c r="H3" s="1" t="n"/>
    </row>
    <row r="4">
      <c r="A4" s="17" t="inlineStr">
        <is>
          <t>用途範囲</t>
        </is>
      </c>
      <c r="B4" s="33" t="inlineStr">
        <is>
          <t>このテンプレートは、工程監視、工程能力指標、アクションのクローズドループ管理の枠組みを提供します。社内品質基準、業界規制、顧客固有要求、統計専門家による確認の代替ではありません。</t>
        </is>
      </c>
      <c r="C4" s="1" t="n"/>
      <c r="D4" s="1" t="n"/>
      <c r="E4" s="1" t="n"/>
      <c r="F4" s="1" t="n"/>
      <c r="G4" s="1" t="n"/>
      <c r="H4" s="1" t="n"/>
    </row>
    <row r="7">
      <c r="A7" s="11" t="inlineStr">
        <is>
          <t>出典名</t>
        </is>
      </c>
      <c r="B7" s="11" t="inlineStr">
        <is>
          <t>URL</t>
        </is>
      </c>
      <c r="C7" s="11" t="inlineStr">
        <is>
          <t>テンプレートで使用した内容</t>
        </is>
      </c>
      <c r="D7" s="11" t="inlineStr">
        <is>
          <t>備考</t>
        </is>
      </c>
      <c r="F7" s="11" t="inlineStr">
        <is>
          <t>数式またはルール</t>
        </is>
      </c>
      <c r="G7" s="11" t="inlineStr">
        <is>
          <t>テンプレート実装</t>
        </is>
      </c>
    </row>
    <row r="8">
      <c r="A8" s="32" t="inlineStr">
        <is>
          <t>NIST/Sematech Engineering Statistics Handbook</t>
        </is>
      </c>
      <c r="B8" s="32" t="inlineStr">
        <is>
          <t>https://www.itl.nist.gov/div898/handbook/pmc/section3/pmc321.htm</t>
        </is>
      </c>
      <c r="C8" s="32" t="inlineStr">
        <is>
          <t>Xbar-R図におけるXbar管理限界、R管理限界、A2、D3、D4定数、R/d2によるSigma推定、nが10以下の場合の範囲法の適用性。</t>
        </is>
      </c>
      <c r="D8" s="32" t="inlineStr">
        <is>
          <t>権威ある工学統計ハンドブック</t>
        </is>
      </c>
      <c r="F8" s="127" t="inlineStr">
        <is>
          <t>Xbar_CL</t>
        </is>
      </c>
      <c r="G8" s="32" t="inlineStr">
        <is>
          <t>同じ工程、CTQ指標、管理限界に使用=YのXbar平均値</t>
        </is>
      </c>
    </row>
    <row r="9">
      <c r="A9" s="32" t="inlineStr">
        <is>
          <t>SPC for Excel - Xbar-R Charts Part 1</t>
        </is>
      </c>
      <c r="B9" s="32" t="inlineStr">
        <is>
          <t>https://www.spcforexcel.com/knowledge/variable-control-charts/xbar-r-charts-part-1/</t>
        </is>
      </c>
      <c r="C9" s="32" t="inlineStr">
        <is>
          <t>Xbar-R作図手順、RbarとXbarbar、管理図係数、R図を先に解釈してからXbar図を解釈する実務上の注意。</t>
        </is>
      </c>
      <c r="D9" s="32" t="inlineStr">
        <is>
          <t>実務向けSPC資料</t>
        </is>
      </c>
      <c r="F9" s="127" t="inlineStr">
        <is>
          <t>R_CL</t>
        </is>
      </c>
      <c r="G9" s="32" t="inlineStr">
        <is>
          <t>同じ工程、CTQ指標、管理限界に使用=YのR平均値</t>
        </is>
      </c>
    </row>
    <row r="10">
      <c r="A10" s="32" t="inlineStr">
        <is>
          <t>Six Sigma Study Guide - X Bar R Control Charts</t>
        </is>
      </c>
      <c r="B10" s="32" t="inlineStr">
        <is>
          <t>https://sixsigmastudyguide.com/x-bar-r-control-charts/</t>
        </is>
      </c>
      <c r="C10" s="32" t="inlineStr">
        <is>
          <t>Xbar-Rは連続データと合理的サブグループに適用し、R図を先に確認し、工程が安定してから能力分析を行うという使用上の助言。</t>
        </is>
      </c>
      <c r="D10" s="32" t="inlineStr">
        <is>
          <t>シックスシグマ学習資料</t>
        </is>
      </c>
      <c r="F10" s="127" t="inlineStr">
        <is>
          <t>Xbar_UCL/LCL</t>
        </is>
      </c>
      <c r="G10" s="32" t="inlineStr">
        <is>
          <t>Xbar_CL ± A2 × R_CL</t>
        </is>
      </c>
    </row>
    <row r="11">
      <c r="A11" s="32" t="inlineStr">
        <is>
          <t>ユーザー提供のローカルページ</t>
        </is>
      </c>
      <c r="B11" s="32" t="inlineStr">
        <is>
          <t>http://localhost:2020/zh/excel-templates/quality-management/spc-xbar-r-control-chart/</t>
        </is>
      </c>
      <c r="C11" s="32" t="inlineStr">
        <is>
          <t>ページタイトルと要件の対象：SPC統計的工程管理ダッシュボード、Xbar-R管理図Excelテンプレート。</t>
        </is>
      </c>
      <c r="D11" s="32" t="inlineStr">
        <is>
          <t>ローカルアドレスのため直接アクセス不可</t>
        </is>
      </c>
      <c r="F11" s="127" t="inlineStr">
        <is>
          <t>R_UCL/LCL</t>
        </is>
      </c>
      <c r="G11" s="32" t="inlineStr">
        <is>
          <t>D4 × R_CL / D3 × R_CL</t>
        </is>
      </c>
    </row>
    <row r="12">
      <c r="F12" s="127" t="inlineStr">
        <is>
          <t>Sigma推定</t>
        </is>
      </c>
      <c r="G12" s="32" t="inlineStr">
        <is>
          <t>R_CL / d2</t>
        </is>
      </c>
    </row>
    <row r="13">
      <c r="F13" s="127" t="inlineStr">
        <is>
          <t>異常判定</t>
        </is>
      </c>
      <c r="G13" s="32" t="inlineStr">
        <is>
          <t>XbarまたはRが管理限界を超えた場合は調査必要、Cpkが1.33未満で管理限界超過がない場合は能力不足と判定します。</t>
        </is>
      </c>
    </row>
    <row r="14">
      <c r="F14" s="127" t="inlineStr">
        <is>
          <t>管理限界算出からの除外</t>
        </is>
      </c>
      <c r="G14" s="32" t="inlineStr">
        <is>
          <t>サブグループの管理限界に使用をNに変更すると、データ表示は残したまま管理限界計算から除外できます。</t>
        </is>
      </c>
    </row>
  </sheetData>
  <mergeCells count="3">
    <mergeCell ref="B3:H3"/>
    <mergeCell ref="B4:H4"/>
    <mergeCell ref="A1:H1"/>
  </mergeCells>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2026-05-02T14:14:42Z</dcterms:created>
  <dcterms:modified xmlns:dcterms="http://purl.org/dc/terms/" xmlns:xsi="http://www.w3.org/2001/XMLSchema-instance" xsi:type="dcterms:W3CDTF">2026-05-02T14:15:24Z</dcterms:modified>
</cp:coreProperties>
</file>