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Verwendung" sheetId="1" r:id="rId1" state="visible"/>
    <sheet name="Dashboard" sheetId="2" r:id="rId2" state="visible"/>
    <sheet name="Dateneingabe" sheetId="3" r:id="rId3" state="visible"/>
    <sheet name="Regelkartenkonstanten" sheetId="4" r:id="rId4" state="visible"/>
  </sheets>
  <calcPr calcId="124519" calcMode="auto" forceFullCalc="true" fullCalcOnLoad="true"/>
</workbook>
</file>

<file path=xl/sharedStrings.xml><?xml version="1.0" encoding="utf-8"?>
<sst xmlns="http://schemas.openxmlformats.org/spreadsheetml/2006/main" count="130" uniqueCount="114">
  <si>
    <t>Eingabezellen</t>
  </si>
  <si>
    <t>SPC Statistical Process Control Dashboard Instructions</t>
  </si>
  <si>
    <t>Vorlagenvorschau</t>
  </si>
  <si>
    <t>Ein Werkzeug zur Überwachung, ob Prozesse unter statistischer Kontrolle stehen, durch Eingabe von Stichprobenwerten pro Untergruppe zur automatischen Berechnung der Kontrollgrenzen für Mittelwert- (X-Quer) und Spannweiten- (R) Karten.</t>
  </si>
  <si>
    <t>Operating Steps (4 Steps)</t>
  </si>
  <si>
    <t>Step 1: Set Basic Information</t>
  </si>
  <si>
    <t>Specify subgroup size n (e.g., 5).</t>
  </si>
  <si>
    <t>Step 2: Enter Measurement Data</t>
  </si>
  <si>
    <t>Geben Sie die täglichen Stichprobendaten in das Blatt 'Dateneingabe' ein.</t>
  </si>
  <si>
    <t>Step 3: Auto-calculate Control Limits</t>
  </si>
  <si>
    <t>UCL, CL und LCL werden automatisch basierend auf den Kontrollkartengrenzwerten berechnet.</t>
  </si>
  <si>
    <t>Step 4: Verify Alerts on Dashboard</t>
  </si>
  <si>
    <t>Punkte, die von den Kontrollgrenzen abweichen (außerhalb der Kontrollgrenzen liegende Punkte), werden rot hervorgehoben.</t>
  </si>
  <si>
    <t>Summary of Decision Rules (Shewhart Control Chart Rules)</t>
  </si>
  <si>
    <t>Out of Limits</t>
  </si>
  <si>
    <t>Wenn ein Punkt außerhalb der oberen (UCL) oder unteren (LCL) Kontrollgrenze liegt, führen Sie sofort eine Ursachenanalyse und Korrekturmaßnahmen durch.</t>
  </si>
  <si>
    <t>Cell Color Legend</t>
  </si>
  <si>
    <t>Cells where users enter measurements, subgroup sizes, etc.</t>
  </si>
  <si>
    <t>Berechnete Zellen</t>
  </si>
  <si>
    <t>Cells calculated automatically by formulas or reference values.</t>
  </si>
  <si>
    <t>Normal / In Control</t>
  </si>
  <si>
    <t>Statusfarbe, wenn der Prozess als normal eingestuft wird.</t>
  </si>
  <si>
    <t>Alert / Out of Control</t>
  </si>
  <si>
    <t>Color showing out-of-control points or rows exceeding UCL/LCL.</t>
  </si>
  <si>
    <t>Control Limit Formulas</t>
  </si>
  <si>
    <t>Xbar CL</t>
  </si>
  <si>
    <t>CL = Xbarbar (Grand average of subgroup averages)</t>
  </si>
  <si>
    <t>Xbar UCL</t>
  </si>
  <si>
    <t>UCL = Xbarbar + A2 × Rbar</t>
  </si>
  <si>
    <t>Xbar LCL</t>
  </si>
  <si>
    <t>LCL = Xbarbar - A2 × Rbar</t>
  </si>
  <si>
    <t>R CL</t>
  </si>
  <si>
    <t>CL = Rbar (Average of subgroup ranges)</t>
  </si>
  <si>
    <t>R UCL</t>
  </si>
  <si>
    <t>UCL = D4 × Rbar</t>
  </si>
  <si>
    <t>R LCL</t>
  </si>
  <si>
    <t>LCL = D3 × Rbar</t>
  </si>
  <si>
    <t>SPC Xbar-R Control Chart Dashboard</t>
  </si>
  <si>
    <t>Berechnet automatisch die Kontrollgrenzen für X-Quer (Mittelwert) und R (Spannweite), um den Prozessstatus und außerhalb der Kontrollgrenzen liegende Punkte zu überwachen.</t>
  </si>
  <si>
    <t>Number of Subgroups</t>
  </si>
  <si>
    <t>Grand Average (Xbarbar)</t>
  </si>
  <si>
    <t>Average Range (Rbar)</t>
  </si>
  <si>
    <t>Number of Alerts</t>
  </si>
  <si>
    <t>Process Status</t>
  </si>
  <si>
    <t>Control Limits Summary</t>
  </si>
  <si>
    <t>Constants Used</t>
  </si>
  <si>
    <t>Signalregeln</t>
  </si>
  <si>
    <t>Control Chart</t>
  </si>
  <si>
    <t>CL</t>
  </si>
  <si>
    <t>UCL</t>
  </si>
  <si>
    <t>LCL</t>
  </si>
  <si>
    <t>A2</t>
  </si>
  <si>
    <t>D3</t>
  </si>
  <si>
    <t>D4</t>
  </si>
  <si>
    <t>Punkte, die UCL oder LCL überschreiten, gelten als außerhalb der Kontrollgrenzen. Überprüfen Sie bei Erkennung Messmethoden, Geräte, Materialcharge, Betriebsbedingungen und Umweltfaktoren.</t>
  </si>
  <si>
    <t>Xbar</t>
  </si>
  <si>
    <t>R</t>
  </si>
  <si>
    <t>n refers to 'Data Entry'!B4</t>
  </si>
  <si>
    <t>Out-of-Control Data List</t>
  </si>
  <si>
    <t>Nein</t>
  </si>
  <si>
    <t>Lot/Date/No.</t>
  </si>
  <si>
    <t>Datum</t>
  </si>
  <si>
    <t>Deviation</t>
  </si>
  <si>
    <t>Empfohlene Aktion</t>
  </si>
  <si>
    <t>Data Entry: Subgroup Measurement Data</t>
  </si>
  <si>
    <t>Einstellungen</t>
  </si>
  <si>
    <t>Subgroup Size n</t>
  </si>
  <si>
    <t>Input cells are shown in beige, formula cells in gray. Out-of-control points are highlighted in red.</t>
  </si>
  <si>
    <t>Sample 1</t>
  </si>
  <si>
    <t>Sample 2</t>
  </si>
  <si>
    <t>Sample 3</t>
  </si>
  <si>
    <t>Sample 4</t>
  </si>
  <si>
    <t>Sample 5</t>
  </si>
  <si>
    <t>Average (Xbar)</t>
  </si>
  <si>
    <t>Range (R)</t>
  </si>
  <si>
    <t>Xbar Status</t>
  </si>
  <si>
    <t>R Status</t>
  </si>
  <si>
    <t>Erinnerung</t>
  </si>
  <si>
    <t>Alert No.</t>
  </si>
  <si>
    <t>Date Reference</t>
  </si>
  <si>
    <t>Xbar Out of Control</t>
  </si>
  <si>
    <t>R Out of Control</t>
  </si>
  <si>
    <t>LOT-A / 2026-06-01 / No.01</t>
  </si>
  <si>
    <t>LOT-A / 2026-06-02 / No.02</t>
  </si>
  <si>
    <t>LOT-A / 2026-06-03 / No.03</t>
  </si>
  <si>
    <t>LOT-A / 2026-06-04 / No.04</t>
  </si>
  <si>
    <t>LOT-A / 2026-06-05 / No.05</t>
  </si>
  <si>
    <t>LOT-A / 2026-06-06 / No.06</t>
  </si>
  <si>
    <t>LOT-A / 2026-06-07 / No.07</t>
  </si>
  <si>
    <t>LOT-A / 2026-06-08 / No.08</t>
  </si>
  <si>
    <t>LOT-A / 2026-06-09 / No.09</t>
  </si>
  <si>
    <t>LOT-A / 2026-06-10 / No.10</t>
  </si>
  <si>
    <t>LOT-A / 2026-06-11 / No.11</t>
  </si>
  <si>
    <t>LOT-A / 2026-06-12 / No.12</t>
  </si>
  <si>
    <t>LOT-A / 2026-06-13 / No.13</t>
  </si>
  <si>
    <t>LOT-A / 2026-06-14 / No.14</t>
  </si>
  <si>
    <t>LOT-A / 2026-06-15 / No.15</t>
  </si>
  <si>
    <t>LOT-A / 2026-06-16 / No.16</t>
  </si>
  <si>
    <t>LOT-A / 2026-06-17 / No.17</t>
  </si>
  <si>
    <t>LOT-A / 2026-06-18 / No.18</t>
  </si>
  <si>
    <t>LOT-A / 2026-06-19 / No.19</t>
  </si>
  <si>
    <t>LOT-A / 2026-06-20 / No.20</t>
  </si>
  <si>
    <t>LOT-A / 2026-06-21 / No.21</t>
  </si>
  <si>
    <t>LOT-A / 2026-06-22 / No.22</t>
  </si>
  <si>
    <t>LOT-A / 2026-06-23 / No.23</t>
  </si>
  <si>
    <t>LOT-A / 2026-06-24 / No.24</t>
  </si>
  <si>
    <t>LOT-A / 2026-06-25 / No.25</t>
  </si>
  <si>
    <t>Control Chart Constants (for Xbar-R Control Chart)</t>
  </si>
  <si>
    <t>Refer to A2, d2, D3, D4 by VLOOKUP based on group size n.</t>
  </si>
  <si>
    <t>Group Size n</t>
  </si>
  <si>
    <t>d2 (Ref)</t>
  </si>
  <si>
    <t>Notizen</t>
  </si>
  <si>
    <t>If n=5: A2=0.577, D3=0, D4=2.114.</t>
  </si>
  <si>
    <t>This constants table shows standard factors used in typical Xbar-R charts. Verify against company standards or customer requirements.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</si>
</sst>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yyyy-mm-dd"/>
    <numFmt numFmtId="166" formatCode="yyyy-mm-dd h:mm:ss"/>
  </numFmts>
  <fonts count="13">
    <font>
      <sz val="11"/>
      <color theme="1"/>
      <name val="Calibri"/>
      <family val="2"/>
      <scheme val="minor"/>
    </font>
    <font>
      <b val="1"/>
      <sz val="18"/>
      <color rgb="00FFFFFF"/>
      <name val="Meiryo"/>
    </font>
    <font>
      <b val="1"/>
      <sz val="12"/>
      <color rgb="00202124"/>
      <name val="Meiryo"/>
    </font>
    <font>
      <sz val="10.5"/>
      <color rgb="00202124"/>
      <name val="Meiryo"/>
    </font>
    <font>
      <b val="1"/>
      <sz val="13"/>
      <color rgb="00202124"/>
      <name val="Meiryo"/>
    </font>
    <font>
      <b val="1"/>
      <sz val="10.5"/>
      <color rgb="00FFFFFF"/>
      <name val="Meiryo"/>
    </font>
    <font>
      <b val="1"/>
      <sz val="10.5"/>
      <color rgb="00C5221F"/>
      <name val="Meiryo"/>
    </font>
    <font>
      <b val="1"/>
      <sz val="10.5"/>
      <color rgb="00202124"/>
      <name val="Meiryo"/>
    </font>
    <font>
      <sz val="10.5"/>
      <color rgb="005F6368"/>
      <name val="Meiryo"/>
    </font>
    <font>
      <b val="1"/>
      <sz val="11"/>
      <color rgb="00FFFFFF"/>
      <name val="Meiryo"/>
    </font>
    <font>
      <b val="1"/>
      <sz val="16"/>
      <color rgb="00202124"/>
      <name val="Meiryo"/>
    </font>
    <font>
      <sz val="10.5"/>
      <color rgb="00B06000"/>
      <name val="Meiryo"/>
    </font>
    <font>
      <sz val="11"/>
      <color theme="1"/>
      <name val="Meiryo"/>
      <family val="2"/>
      <scheme val="minor"/>
    </font>
  </fonts>
  <fills count="13">
    <fill>
      <patternFill/>
    </fill>
    <fill>
      <patternFill patternType="gray125"/>
    </fill>
    <fill>
      <patternFill patternType="solid">
        <fgColor rgb="002C3E50"/>
      </patternFill>
    </fill>
    <fill>
      <patternFill patternType="solid">
        <fgColor rgb="00E8F0FE"/>
      </patternFill>
    </fill>
    <fill>
      <patternFill patternType="solid">
        <fgColor rgb="00F8F9FA"/>
      </patternFill>
    </fill>
    <fill>
      <patternFill patternType="solid">
        <fgColor rgb="001E3D59"/>
      </patternFill>
    </fill>
    <fill>
      <patternFill patternType="solid">
        <fgColor rgb="00FCE8E6"/>
      </patternFill>
    </fill>
    <fill>
      <patternFill patternType="solid">
        <fgColor rgb="00FFF8E1"/>
      </patternFill>
    </fill>
    <fill>
      <patternFill patternType="solid">
        <fgColor rgb="00F1F3F4"/>
      </patternFill>
    </fill>
    <fill>
      <patternFill patternType="solid">
        <fgColor rgb="00E6F4EA"/>
      </patternFill>
    </fill>
    <fill>
      <patternFill patternType="solid">
        <fgColor rgb="00F0F4F8"/>
      </patternFill>
    </fill>
    <fill>
      <patternFill patternType="solid">
        <fgColor rgb="00FEF7E0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48">
    <xf numFmtId="0" fontId="0" fillId="0" borderId="0" xfId="0" quotePrefix="false" pivotButton="false"/>
    <xf numFmtId="0" fontId="1" fillId="2" borderId="0" xfId="0" quotePrefix="false" pivotButton="false" applyAlignment="true">
      <alignment horizontal="left" vertical="center"/>
    </xf>
    <xf numFmtId="0" fontId="2" fillId="3" borderId="1" xfId="0" quotePrefix="false" pivotButton="false"/>
    <xf numFmtId="0" fontId="3" fillId="4" borderId="1" xfId="0" quotePrefix="false" pivotButton="false" applyAlignment="true">
      <alignment vertical="center" wrapText="true"/>
    </xf>
    <xf numFmtId="0" fontId="4" fillId="3" borderId="1" xfId="0" quotePrefix="false" pivotButton="false" applyAlignment="true">
      <alignment horizontal="left" vertical="center"/>
    </xf>
    <xf numFmtId="0" fontId="5" fillId="5" borderId="1" xfId="0" quotePrefix="false" pivotButton="false" applyAlignment="true">
      <alignment vertical="center" wrapText="true"/>
    </xf>
    <xf numFmtId="0" fontId="6" fillId="6" borderId="1" xfId="0" quotePrefix="false" pivotButton="false" applyAlignment="true">
      <alignment horizontal="center" vertical="center"/>
    </xf>
    <xf numFmtId="0" fontId="7" fillId="7" borderId="1" xfId="0" quotePrefix="false" pivotButton="false" applyAlignment="true">
      <alignment horizontal="center" vertical="center"/>
    </xf>
    <xf numFmtId="0" fontId="7" fillId="8" borderId="1" xfId="0" quotePrefix="false" pivotButton="false" applyAlignment="true">
      <alignment horizontal="center" vertical="center"/>
    </xf>
    <xf numFmtId="0" fontId="7" fillId="9" borderId="1" xfId="0" quotePrefix="false" pivotButton="false" applyAlignment="true">
      <alignment horizontal="center" vertical="center"/>
    </xf>
    <xf numFmtId="0" fontId="7" fillId="6" borderId="1" xfId="0" quotePrefix="false" pivotButton="false" applyAlignment="true">
      <alignment horizontal="center" vertical="center"/>
    </xf>
    <xf numFmtId="0" fontId="7" fillId="10" borderId="1" xfId="0" quotePrefix="false" pivotButton="false"/>
    <xf numFmtId="0" fontId="3" fillId="4" borderId="1" xfId="0" quotePrefix="false" pivotButton="false"/>
    <xf numFmtId="0" fontId="8" fillId="0" borderId="0" xfId="0" quotePrefix="false" pivotButton="false" applyAlignment="true">
      <alignment vertical="center" wrapText="true"/>
    </xf>
    <xf numFmtId="0" fontId="9" fillId="5" borderId="1" xfId="0" quotePrefix="false" pivotButton="false" applyAlignment="true">
      <alignment horizontal="center" vertical="center"/>
    </xf>
    <xf numFmtId="1" fontId="10" fillId="4" borderId="1" xfId="0" quotePrefix="false" pivotButton="false" applyAlignment="true">
      <alignment horizontal="center" vertical="center"/>
    </xf>
    <xf numFmtId="0" fontId="10" fillId="4" borderId="1" xfId="0" quotePrefix="false" pivotButton="false" applyAlignment="true">
      <alignment horizontal="center" vertical="center"/>
    </xf>
    <xf numFmtId="164" fontId="10" fillId="4" borderId="1" xfId="0" quotePrefix="false" pivotButton="false" applyAlignment="true">
      <alignment horizontal="center" vertical="center"/>
    </xf>
    <xf numFmtId="49" fontId="10" fillId="4" borderId="1" xfId="0" quotePrefix="false" pivotButton="false" applyAlignment="true">
      <alignment horizontal="center" vertical="center"/>
    </xf>
    <xf numFmtId="0" fontId="9" fillId="2" borderId="1" xfId="0" quotePrefix="false" pivotButton="false" applyAlignment="true">
      <alignment horizontal="center" vertical="center" wrapText="true"/>
    </xf>
    <xf numFmtId="0" fontId="11" fillId="11" borderId="1" xfId="0" quotePrefix="false" pivotButton="false" applyAlignment="true">
      <alignment vertical="center" wrapText="true"/>
    </xf>
    <xf numFmtId="0" fontId="12" fillId="10" borderId="1" xfId="0" quotePrefix="false" pivotButton="false" applyAlignment="true">
      <alignment horizontal="center" vertical="center"/>
    </xf>
    <xf numFmtId="164" fontId="12" fillId="8" borderId="1" xfId="0" quotePrefix="false" pivotButton="false" applyAlignment="true">
      <alignment horizontal="center" vertical="center"/>
    </xf>
    <xf numFmtId="0" fontId="8" fillId="4" borderId="1" xfId="0" quotePrefix="false" pivotButton="false" applyAlignment="true">
      <alignment horizontal="center" vertical="center"/>
    </xf>
    <xf numFmtId="0" fontId="12" fillId="4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 wrapText="true"/>
    </xf>
    <xf numFmtId="165" fontId="12" fillId="4" borderId="1" xfId="0" quotePrefix="false" pivotButton="false" applyAlignment="true">
      <alignment horizontal="center" vertical="center" wrapText="true"/>
    </xf>
    <xf numFmtId="164" fontId="12" fillId="4" borderId="1" xfId="0" quotePrefix="false" pivotButton="false" applyAlignment="true">
      <alignment horizontal="left" vertical="center" wrapText="true"/>
    </xf>
    <xf numFmtId="0" fontId="12" fillId="12" borderId="1" xfId="0" quotePrefix="false" pivotButton="false" applyAlignment="true">
      <alignment horizontal="center" vertical="center" wrapText="true"/>
    </xf>
    <xf numFmtId="0" fontId="12" fillId="12" borderId="1" xfId="0" quotePrefix="false" pivotButton="false" applyAlignment="true">
      <alignment horizontal="left" vertical="center" wrapText="true"/>
    </xf>
    <xf numFmtId="165" fontId="12" fillId="12" borderId="1" xfId="0" quotePrefix="false" pivotButton="false" applyAlignment="true">
      <alignment horizontal="center" vertical="center" wrapText="true"/>
    </xf>
    <xf numFmtId="164" fontId="12" fillId="12" borderId="1" xfId="0" quotePrefix="false" pivotButton="false" applyAlignment="true">
      <alignment horizontal="left" vertical="center" wrapText="true"/>
    </xf>
    <xf numFmtId="0" fontId="5" fillId="5" borderId="1" xfId="0" quotePrefix="false" pivotButton="false" applyAlignment="true">
      <alignment horizontal="center" vertical="center" wrapText="true"/>
    </xf>
    <xf numFmtId="0" fontId="2" fillId="7" borderId="1" xfId="0" quotePrefix="false" pivotButton="false" applyAlignment="true">
      <alignment horizontal="center" vertical="center" wrapText="true"/>
    </xf>
    <xf numFmtId="164" fontId="12" fillId="8" borderId="1" xfId="0" quotePrefix="false" pivotButton="false" applyAlignment="true">
      <alignment horizontal="center" vertical="center" wrapText="true"/>
    </xf>
    <xf numFmtId="0" fontId="12" fillId="4" borderId="1" xfId="0" quotePrefix="false" pivotButton="false" applyAlignment="true">
      <alignment horizontal="left" vertical="center"/>
    </xf>
    <xf numFmtId="164" fontId="12" fillId="7" borderId="1" xfId="0" quotePrefix="false" pivotButton="false" applyAlignment="true">
      <alignment horizontal="right" vertical="center"/>
    </xf>
    <xf numFmtId="164" fontId="12" fillId="8" borderId="1" xfId="0" quotePrefix="false" pivotButton="false" applyAlignment="true">
      <alignment horizontal="right" vertical="center"/>
    </xf>
    <xf numFmtId="0" fontId="12" fillId="4" borderId="1" xfId="0" quotePrefix="false" pivotButton="false" applyAlignment="true">
      <alignment horizontal="center" vertical="center"/>
    </xf>
    <xf numFmtId="0" fontId="12" fillId="8" borderId="1" xfId="0" quotePrefix="false" pivotButton="false" applyAlignment="true">
      <alignment horizontal="right" vertical="center"/>
    </xf>
    <xf numFmtId="0" fontId="12" fillId="8" borderId="1" xfId="0" quotePrefix="false" pivotButton="false" applyAlignment="true">
      <alignment horizontal="center" vertical="center"/>
    </xf>
    <xf numFmtId="165" fontId="12" fillId="8" borderId="1" xfId="0" quotePrefix="false" pivotButton="false" applyAlignment="true">
      <alignment horizontal="right" vertical="center"/>
    </xf>
    <xf numFmtId="0" fontId="12" fillId="12" borderId="1" xfId="0" quotePrefix="false" pivotButton="false" applyAlignment="true">
      <alignment horizontal="left" vertical="center"/>
    </xf>
    <xf numFmtId="0" fontId="12" fillId="12" borderId="1" xfId="0" quotePrefix="false" pivotButton="false" applyAlignment="true">
      <alignment horizontal="center" vertical="center"/>
    </xf>
    <xf numFmtId="0" fontId="8" fillId="0" borderId="0" xfId="0" quotePrefix="false" pivotButton="false"/>
    <xf numFmtId="164" fontId="12" fillId="12" borderId="1" xfId="0" quotePrefix="false" pivotButton="false" applyAlignment="true">
      <alignment horizontal="center" vertical="center"/>
    </xf>
    <xf numFmtId="0" fontId="3" fillId="10" borderId="1" xfId="0" quotePrefix="false" pivotButton="false" applyAlignment="true">
      <alignment vertical="center" wrapText="true"/>
    </xf>
    <xf numFmtId="164" fontId="12" fillId="4" borderId="1" xfId="0" quotePrefix="false" pivotButton="false" applyAlignment="true">
      <alignment horizontal="center" vertical="center"/>
    </xf>
  </cellXfs>
  <cellStyles count="1">
    <cellStyle name="Normal" xfId="0" builtinId="0" hidden="false"/>
  </cellStyles>
  <dxfs count="6">
    <dxf>
      <font>
        <b val="1"/>
        <sz val="14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4"/>
        <color rgb="00137333"/>
        <name val="Meiryo"/>
      </font>
      <fill>
        <patternFill patternType="solid">
          <fgColor rgb="00E6F4EA"/>
        </patternFill>
      </fill>
    </dxf>
    <dxf>
      <fill>
        <patternFill patternType="solid">
          <fgColor rgb="00FCE8E6"/>
        </patternFill>
      </fill>
    </dxf>
    <dxf>
      <font>
        <b val="1"/>
        <sz val="10.5"/>
        <color rgb="00C5221F"/>
        <name val="Meiryo"/>
      </font>
    </dxf>
    <dxf>
      <font>
        <b val="1"/>
        <sz val="10.5"/>
        <color rgb="00C5221F"/>
        <name val="Meiryo"/>
      </font>
      <fill>
        <patternFill patternType="solid">
          <fgColor rgb="00FCE8E6"/>
        </patternFill>
      </fill>
    </dxf>
    <dxf>
      <font>
        <b val="1"/>
        <sz val="10.5"/>
        <color rgb="00137333"/>
        <name val="Meiryo"/>
      </font>
      <fill>
        <patternFill patternType="solid">
          <fgColor rgb="00E6F4EA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styles.xml" Type="http://schemas.openxmlformats.org/officeDocument/2006/relationships/styles"></Relationship><Relationship Id="rId6" Target="theme/theme1.xml" Type="http://schemas.openxmlformats.org/officeDocument/2006/relationships/theme"></Relationship><Relationship Id="rId7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Xbar（平均値）管理図</a:t>
            </a:r>
          </a:p>
        </rich>
      </tx>
    </title>
    <plotArea>
      <lineChart>
        <grouping val="standard"/>
        <ser>
          <idx val="0"/>
          <order val="0"/>
          <tx>
            <strRef>
              <f>'Dateneingabe'!G9</f>
            </strRef>
          </tx>
          <spPr>
            <a:ln xmlns:a="http://schemas.openxmlformats.org/drawingml/2006/main" w="25000">
              <a:solidFill>
                <a:srgbClr val="1A73E8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A73E8"/>
              </a:solidFill>
              <a:ln xmlns:a="http://schemas.openxmlformats.org/drawingml/2006/main">
                <a:solidFill>
                  <a:srgbClr val="1A73E8"/>
                </a:solidFill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'Dateneingabe'!$G$10:$G$34</f>
            </numRef>
          </val>
        </ser>
        <ser>
          <idx val="1"/>
          <order val="1"/>
          <tx>
            <strRef>
              <f>'Dateneingabe'!L9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'Dateneingabe'!$L$10:$L$34</f>
            </numRef>
          </val>
        </ser>
        <ser>
          <idx val="2"/>
          <order val="2"/>
          <tx>
            <strRef>
              <f>'Dateneingabe'!K9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'Dateneingabe'!$K$10:$K$34</f>
            </numRef>
          </val>
        </ser>
        <ser>
          <idx val="3"/>
          <order val="3"/>
          <tx>
            <strRef>
              <f>'Dateneingabe'!M9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'Dateneingabe'!$M$10:$M$34</f>
            </numRef>
          </val>
        </ser>
        <ser>
          <idx val="4"/>
          <order val="4"/>
          <tx>
            <strRef>
              <f>'Dateneingabe'!U9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'Dateneingabe'!$U$10:$U$34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平均値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R（範囲）管理図</a:t>
            </a:r>
          </a:p>
        </rich>
      </tx>
    </title>
    <plotArea>
      <lineChart>
        <grouping val="standard"/>
        <ser>
          <idx val="0"/>
          <order val="0"/>
          <tx>
            <strRef>
              <f>'Dateneingabe'!H9</f>
            </strRef>
          </tx>
          <spPr>
            <a:ln xmlns:a="http://schemas.openxmlformats.org/drawingml/2006/main" w="25000">
              <a:solidFill>
                <a:srgbClr val="137333"/>
              </a:solidFill>
              <a:prstDash val="solid"/>
            </a:ln>
          </spPr>
          <marker>
            <symbol val="circle"/>
            <size val="5"/>
            <spPr>
              <a:solidFill xmlns:a="http://schemas.openxmlformats.org/drawingml/2006/main">
                <a:srgbClr val="137333"/>
              </a:solidFill>
              <a:ln xmlns:a="http://schemas.openxmlformats.org/drawingml/2006/main">
                <a:solidFill>
                  <a:srgbClr val="137333"/>
                </a:solidFill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'Dateneingabe'!$H$10:$H$34</f>
            </numRef>
          </val>
        </ser>
        <ser>
          <idx val="1"/>
          <order val="1"/>
          <tx>
            <strRef>
              <f>'Dateneingabe'!O9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'Dateneingabe'!$O$10:$O$34</f>
            </numRef>
          </val>
        </ser>
        <ser>
          <idx val="2"/>
          <order val="2"/>
          <tx>
            <strRef>
              <f>'Dateneingabe'!N9</f>
            </strRef>
          </tx>
          <spPr>
            <a:ln xmlns:a="http://schemas.openxmlformats.org/drawingml/2006/main" w="25000">
              <a:solidFill>
                <a:srgbClr val="9AA0A6"/>
              </a:solidFill>
              <a:prstDash val="sysDot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'Dateneingabe'!$N$10:$N$34</f>
            </numRef>
          </val>
        </ser>
        <ser>
          <idx val="3"/>
          <order val="3"/>
          <tx>
            <strRef>
              <f>'Dateneingabe'!P9</f>
            </strRef>
          </tx>
          <spPr>
            <a:ln xmlns:a="http://schemas.openxmlformats.org/drawingml/2006/main" w="25000">
              <a:solidFill>
                <a:srgbClr val="C5221F"/>
              </a:solidFill>
              <a:prstDash val="dash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'Dateneingabe'!$P$10:$P$34</f>
            </numRef>
          </val>
        </ser>
        <ser>
          <idx val="4"/>
          <order val="4"/>
          <tx>
            <strRef>
              <f>'Dateneingabe'!V9</f>
            </strRef>
          </tx>
          <spPr>
            <a:ln xmlns:a="http://schemas.openxmlformats.org/drawingml/2006/main">
              <a:noFill/>
              <a:prstDash val="solid"/>
            </a:ln>
          </spPr>
          <marker>
            <symbol val="circle"/>
            <size val="8"/>
            <spPr>
              <a:solidFill xmlns:a="http://schemas.openxmlformats.org/drawingml/2006/main">
                <a:srgbClr val="C5221F"/>
              </a:solidFill>
              <a:ln xmlns:a="http://schemas.openxmlformats.org/drawingml/2006/main">
                <a:solidFill>
                  <a:srgbClr val="C5221F"/>
                </a:solidFill>
                <a:prstDash val="solid"/>
              </a:ln>
            </spPr>
          </marker>
          <cat>
            <numRef>
              <f>'Dateneingabe'!$A$10:$A$34</f>
            </numRef>
          </cat>
          <val>
            <numRef>
              <f>'Dateneingabe'!$V$10:$V$34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サブグループ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範囲</a:t>
                </a:r>
              </a:p>
            </rich>
          </tx>
        </title>
        <numFmt formatCode="0.000" sourceLinked="0"/>
        <majorTickMark val="none"/>
        <minorTickMark val="none"/>
        <crossAx val="10"/>
      </valAx>
    </plotArea>
    <legend>
      <legendPos val="b"/>
    </legend>
    <plotVisOnly val="0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972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28</row>
      <rowOff>0</rowOff>
    </from>
    <ext cx="9720000" cy="30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ables/table1.xml><?xml version="1.0" encoding="utf-8"?>
<table xmlns="http://schemas.openxmlformats.org/spreadsheetml/2006/main" id="1" name="ControlLimitsSummary" displayName="ControlLimitsSummary" ref="A8:D10" headerRowCount="1">
  <autoFilter ref="A8:D10"/>
  <tableColumns count="4">
    <tableColumn id="1" name="Control Chart"/>
    <tableColumn id="2" name="CL"/>
    <tableColumn id="3" name="UCL"/>
    <tableColumn id="4" name="LCL"/>
  </tableColumns>
  <tableStyleInfo name="TableStyleMedium2" showRowStripes="1" showColumnStripes="0"/>
</table>
</file>

<file path=xl/tables/table2.xml><?xml version="1.0" encoding="utf-8"?>
<table xmlns="http://schemas.openxmlformats.org/spreadsheetml/2006/main" id="2" name="AnomalyList" displayName="AnomalyList" ref="A47:G62" headerRowCount="1">
  <autoFilter ref="A47:G62"/>
  <tableColumns count="7">
    <tableColumn id="1" name="Nein"/>
    <tableColumn id="2" name="Lot/Date/No."/>
    <tableColumn id="3" name="Datum"/>
    <tableColumn id="4" name="Xbar"/>
    <tableColumn id="5" name="R"/>
    <tableColumn id="6" name="Deviation"/>
    <tableColumn id="7" name="Empfohlene Aktion"/>
  </tableColumns>
  <tableStyleInfo name="TableStyleMedium2" showRowStripes="1" showColumnStripes="0"/>
</table>
</file>

<file path=xl/tables/table3.xml><?xml version="1.0" encoding="utf-8"?>
<table xmlns="http://schemas.openxmlformats.org/spreadsheetml/2006/main" id="3" name="SPCDataEntry" displayName="SPCDataEntry" ref="A9:J34" headerRowCount="1">
  <autoFilter ref="A9:J34"/>
  <tableColumns count="10">
    <tableColumn id="1" name="Lot/Date/No."/>
    <tableColumn id="2" name="Sample 1"/>
    <tableColumn id="3" name="Sample 2"/>
    <tableColumn id="4" name="Sample 3"/>
    <tableColumn id="5" name="Sample 4"/>
    <tableColumn id="6" name="Sample 5"/>
    <tableColumn id="7" name="Average (Xbar)"/>
    <tableColumn id="8" name="Range (R)"/>
    <tableColumn id="9" name="Xbar Status"/>
    <tableColumn id="10" name="R Status"/>
  </tableColumns>
  <tableStyleInfo name="TableStyleMedium2" showRowStripes="1" showColumnStripes="0"/>
</table>
</file>

<file path=xl/tables/table4.xml><?xml version="1.0" encoding="utf-8"?>
<table xmlns="http://schemas.openxmlformats.org/spreadsheetml/2006/main" id="4" name="ControlChartCoefficients" displayName="ControlChartCoefficients" ref="A4:E13" headerRowCount="1">
  <autoFilter ref="A4:E13"/>
  <tableColumns count="5">
    <tableColumn id="1" name="Group Size n"/>
    <tableColumn id="2" name="A2"/>
    <tableColumn id="3" name="d2 (Ref)"/>
    <tableColumn id="4" name="D3"/>
    <tableColumn id="5" name="D4"/>
  </tableColumns>
  <tableStyleInfo name="TableStyleMedium2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Relationship Type="http://schemas.openxmlformats.org/officeDocument/2006/relationships/table" Target="../tables/table1.xml" Id="rId2"/><Relationship Type="http://schemas.openxmlformats.org/officeDocument/2006/relationships/table" Target="../tables/table2.xml" Id="rId3"/></Relationships>
</file>

<file path=xl/worksheets/_rels/sheet3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H29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15"/>
  <cols>
    <col customWidth="true" max="1" min="1" width="3"/>
    <col customWidth="true" max="2" min="2" width="20"/>
    <col customWidth="true" max="3" min="3" width="76"/>
    <col customWidth="true" max="4" min="4" width="3"/>
    <col customWidth="true" max="5" min="5" width="18"/>
    <col customWidth="true" max="7" min="6" width="20"/>
    <col customWidth="true" max="8" min="8" width="3"/>
  </cols>
  <sheetData>
    <row r="1" ht="42" customHeight="true">
      <c r="A1" s="1" t="s">
        <v>1</v>
      </c>
      <c r="B1" s="1" t="n"/>
      <c r="C1" s="1" t="n"/>
      <c r="D1" s="1" t="n"/>
      <c r="E1" s="1" t="n"/>
      <c r="F1" s="1" t="n"/>
      <c r="G1" s="1" t="n"/>
      <c r="H1" s="1" t="n"/>
    </row>
    <row r="2"/>
    <row r="3" ht="54" customHeight="true">
      <c r="B3" s="2" t="s">
        <v>2</v>
      </c>
      <c r="C3" s="3" t="s">
        <v>3</v>
      </c>
    </row>
    <row r="4"/>
    <row r="5">
      <c r="B5" s="4" t="s">
        <v>4</v>
      </c>
      <c r="C5" s="4" t="n"/>
      <c r="D5" s="4" t="n"/>
      <c r="E5" s="4" t="n"/>
      <c r="F5" s="4" t="n"/>
      <c r="G5" s="4" t="n"/>
    </row>
    <row r="6" ht="36" customHeight="true">
      <c r="B6" s="5" t="s">
        <v>5</v>
      </c>
      <c r="C6" s="3" t="s">
        <v>6</v>
      </c>
    </row>
    <row r="7" ht="36" customHeight="true">
      <c r="B7" s="5" t="s">
        <v>7</v>
      </c>
      <c r="C7" s="3" t="s">
        <v>8</v>
      </c>
    </row>
    <row r="8" ht="36" customHeight="true">
      <c r="B8" s="5" t="s">
        <v>9</v>
      </c>
      <c r="C8" s="3" t="s">
        <v>10</v>
      </c>
    </row>
    <row r="9" ht="36" customHeight="true">
      <c r="B9" s="5" t="s">
        <v>11</v>
      </c>
      <c r="C9" s="3" t="s">
        <v>12</v>
      </c>
    </row>
    <row r="10"/>
    <row r="11"/>
    <row r="12">
      <c r="B12" s="4" t="s">
        <v>13</v>
      </c>
      <c r="C12" s="4" t="n"/>
      <c r="D12" s="4" t="n"/>
      <c r="E12" s="4" t="n"/>
      <c r="F12" s="4" t="n"/>
      <c r="G12" s="4" t="n"/>
    </row>
    <row r="13" ht="42" customHeight="true">
      <c r="B13" s="6" t="s">
        <v>14</v>
      </c>
      <c r="C13" s="3" t="s">
        <v>15</v>
      </c>
    </row>
    <row r="14"/>
    <row r="15"/>
    <row r="16">
      <c r="B16" s="4" t="s">
        <v>16</v>
      </c>
      <c r="C16" s="4" t="n"/>
      <c r="D16" s="4" t="n"/>
      <c r="E16" s="4" t="n"/>
      <c r="F16" s="4" t="n"/>
      <c r="G16" s="4" t="n"/>
    </row>
    <row r="17" ht="28" customHeight="true">
      <c r="B17" s="7" t="s">
        <v>0</v>
      </c>
      <c r="C17" s="3" t="s">
        <v>17</v>
      </c>
    </row>
    <row r="18" ht="28" customHeight="true">
      <c r="B18" s="8" t="s">
        <v>18</v>
      </c>
      <c r="C18" s="3" t="s">
        <v>19</v>
      </c>
    </row>
    <row r="19" ht="28" customHeight="true">
      <c r="B19" s="9" t="s">
        <v>20</v>
      </c>
      <c r="C19" s="3" t="s">
        <v>21</v>
      </c>
    </row>
    <row r="20" ht="28" customHeight="true">
      <c r="B20" s="10" t="s">
        <v>22</v>
      </c>
      <c r="C20" s="3" t="s">
        <v>23</v>
      </c>
    </row>
    <row r="21"/>
    <row r="22"/>
    <row r="23">
      <c r="B23" s="4" t="s">
        <v>24</v>
      </c>
      <c r="C23" s="4" t="n"/>
      <c r="D23" s="4" t="n"/>
      <c r="E23" s="4" t="n"/>
      <c r="F23" s="4" t="n"/>
      <c r="G23" s="4" t="n"/>
    </row>
    <row r="24" ht="24" customHeight="true">
      <c r="B24" s="11" t="s">
        <v>25</v>
      </c>
      <c r="C24" s="12" t="s">
        <v>26</v>
      </c>
    </row>
    <row r="25" ht="24" customHeight="true">
      <c r="B25" s="11" t="s">
        <v>27</v>
      </c>
      <c r="C25" s="12" t="s">
        <v>28</v>
      </c>
    </row>
    <row r="26" ht="24" customHeight="true">
      <c r="B26" s="11" t="s">
        <v>29</v>
      </c>
      <c r="C26" s="12" t="s">
        <v>30</v>
      </c>
    </row>
    <row r="27" ht="24" customHeight="true">
      <c r="B27" s="11" t="s">
        <v>31</v>
      </c>
      <c r="C27" s="12" t="s">
        <v>32</v>
      </c>
    </row>
    <row r="28" ht="24" customHeight="true">
      <c r="B28" s="11" t="s">
        <v>33</v>
      </c>
      <c r="C28" s="12" t="s">
        <v>34</v>
      </c>
    </row>
    <row r="29" ht="24" customHeight="true">
      <c r="B29" s="11" t="s">
        <v>35</v>
      </c>
      <c r="C29" s="12" t="s">
        <v>36</v>
      </c>
    </row>
  </sheetData>
  <mergeCells count="5">
    <mergeCell ref="B16:G16"/>
    <mergeCell ref="B5:G5"/>
    <mergeCell ref="B23:G23"/>
    <mergeCell ref="B12:G12"/>
    <mergeCell ref="A1:H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N62"/>
  <sheetViews>
    <sheetView showGridLines="true"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true" max="1" min="1" width="13"/>
    <col customWidth="true" max="2" min="2" width="25"/>
    <col customWidth="true" max="6" min="3" width="13"/>
    <col customWidth="true" max="7" min="7" width="28"/>
    <col customWidth="true" max="14" min="8" width="13"/>
  </cols>
  <sheetData>
    <row r="1" ht="42" customHeight="true">
      <c r="A1" s="1" t="s">
        <v>37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24" customHeight="true">
      <c r="A2" s="13" t="s">
        <v>38</v>
      </c>
    </row>
    <row r="3"/>
    <row r="4" ht="28" customHeight="true">
      <c r="A4" s="14" t="s">
        <v>39</v>
      </c>
      <c r="B4" s="14" t="n"/>
      <c r="C4" s="14" t="n"/>
      <c r="D4" s="14" t="s">
        <v>40</v>
      </c>
      <c r="E4" s="14" t="n"/>
      <c r="F4" s="14" t="n"/>
      <c r="G4" s="14" t="s">
        <v>41</v>
      </c>
      <c r="H4" s="14" t="n"/>
      <c r="I4" s="14" t="n"/>
      <c r="J4" s="14" t="s">
        <v>42</v>
      </c>
      <c r="K4" s="14" t="n"/>
      <c r="L4" s="14" t="n"/>
      <c r="M4" s="14" t="s">
        <v>43</v>
      </c>
      <c r="N4" s="14" t="n"/>
    </row>
    <row r="5" ht="28" customHeight="true">
      <c r="A5" s="15">
        <f>COUNT('Dateneingabe'!$G$10:$G$34)</f>
      </c>
      <c r="B5" s="16" t="n"/>
      <c r="C5" s="16" t="n"/>
      <c r="D5" s="17">
        <f>'Dashboard'!$B$9</f>
      </c>
      <c r="E5" s="16" t="n"/>
      <c r="F5" s="16" t="n"/>
      <c r="G5" s="17">
        <f>'Dashboard'!$B$10</f>
      </c>
      <c r="H5" s="16" t="n"/>
      <c r="I5" s="16" t="n"/>
      <c r="J5" s="15">
        <f>COUNTIF('Dateneingabe'!$Q$10:$Q$34,"異常")</f>
      </c>
      <c r="K5" s="16" t="n"/>
      <c r="L5" s="16" t="n"/>
      <c r="M5" s="18">
        <f>IF($J$5&gt;0,"要確認","正常")</f>
      </c>
      <c r="N5" s="16" t="n"/>
    </row>
    <row r="6" ht="28" customHeight="true">
      <c r="A6" s="16" t="n"/>
      <c r="B6" s="16" t="n"/>
      <c r="C6" s="16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4" t="s">
        <v>44</v>
      </c>
      <c r="B7" s="4" t="n"/>
      <c r="C7" s="4" t="n"/>
      <c r="D7" s="4" t="n"/>
      <c r="F7" s="4" t="s">
        <v>45</v>
      </c>
      <c r="G7" s="4" t="n"/>
      <c r="H7" s="4" t="n"/>
      <c r="J7" s="4" t="s">
        <v>46</v>
      </c>
      <c r="K7" s="4" t="n"/>
      <c r="L7" s="4" t="n"/>
      <c r="M7" s="4" t="n"/>
      <c r="N7" s="4" t="n"/>
    </row>
    <row r="8" ht="29" customHeight="true">
      <c r="A8" s="19" t="s">
        <v>47</v>
      </c>
      <c r="B8" s="19" t="s">
        <v>48</v>
      </c>
      <c r="C8" s="19" t="s">
        <v>49</v>
      </c>
      <c r="D8" s="19" t="s">
        <v>50</v>
      </c>
      <c r="F8" s="19" t="s">
        <v>51</v>
      </c>
      <c r="G8" s="19" t="s">
        <v>52</v>
      </c>
      <c r="H8" s="19" t="s">
        <v>53</v>
      </c>
      <c r="J8" s="20" t="s">
        <v>54</v>
      </c>
      <c r="K8" s="20" t="n"/>
      <c r="L8" s="20" t="n"/>
      <c r="M8" s="20" t="n"/>
      <c r="N8" s="20" t="n"/>
    </row>
    <row r="9">
      <c r="A9" s="21" t="s">
        <v>55</v>
      </c>
      <c r="B9" s="22">
        <f>IFERROR(AVERAGE('Dateneingabe'!$G$10:$G$34),"")</f>
      </c>
      <c r="C9" s="22">
        <f>IF($B$9="","",$B$9+'Dateneingabe'!$D$4*$B$10)</f>
      </c>
      <c r="D9" s="22">
        <f>IF($B$9="","",$B$9-'Dateneingabe'!$D$4*$B$10)</f>
      </c>
      <c r="F9" s="22">
        <f>'Dateneingabe'!$D$4</f>
      </c>
      <c r="G9" s="22">
        <f>'Dateneingabe'!$F$4</f>
      </c>
      <c r="H9" s="22">
        <f>'Dateneingabe'!$H$4</f>
      </c>
      <c r="J9" s="20" t="n"/>
      <c r="K9" s="20" t="n"/>
      <c r="L9" s="20" t="n"/>
      <c r="M9" s="20" t="n"/>
      <c r="N9" s="20" t="n"/>
    </row>
    <row r="10">
      <c r="A10" s="21" t="s">
        <v>56</v>
      </c>
      <c r="B10" s="22">
        <f>IFERROR(AVERAGE('Dateneingabe'!$H$10:$H$34),"")</f>
      </c>
      <c r="C10" s="22">
        <f>IF($B$10="","",'Dateneingabe'!$H$4*$B$10)</f>
      </c>
      <c r="D10" s="22">
        <f>IF($B$10="","",'Dateneingabe'!$F$4*$B$10)</f>
      </c>
      <c r="F10" s="23" t="s">
        <v>57</v>
      </c>
      <c r="G10" s="23" t="n"/>
      <c r="H10" s="23" t="n"/>
      <c r="J10" s="20" t="n"/>
      <c r="K10" s="20" t="n"/>
      <c r="L10" s="20" t="n"/>
      <c r="M10" s="20" t="n"/>
      <c r="N10" s="20" t="n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>
      <c r="A46" s="4" t="s">
        <v>58</v>
      </c>
      <c r="B46" s="4" t="n"/>
      <c r="C46" s="4" t="n"/>
      <c r="D46" s="4" t="n"/>
      <c r="E46" s="4" t="n"/>
      <c r="F46" s="4" t="n"/>
      <c r="G46" s="4" t="n"/>
    </row>
    <row r="47" ht="29" customHeight="true">
      <c r="A47" s="19" t="s">
        <v>59</v>
      </c>
      <c r="B47" s="19" t="s">
        <v>60</v>
      </c>
      <c r="C47" s="19" t="s">
        <v>61</v>
      </c>
      <c r="D47" s="19" t="s">
        <v>55</v>
      </c>
      <c r="E47" s="19" t="s">
        <v>56</v>
      </c>
      <c r="F47" s="19" t="s">
        <v>62</v>
      </c>
      <c r="G47" s="19" t="s">
        <v>63</v>
      </c>
    </row>
    <row r="48" ht="24" customHeight="true">
      <c r="A48" s="24">
        <f>IF($B48="","",ROWS($A$48:A48))</f>
      </c>
      <c r="B48" s="25">
        <f>IFERROR(INDEX('Dateneingabe'!$A$10:$A$34,MATCH(ROWS($A$48:A48),'Dateneingabe'!$R$10:$R$34,0)),"")</f>
      </c>
      <c r="C48" s="26">
        <f>IFERROR(INDEX('Dateneingabe'!$T$10:$T$34,MATCH(ROWS($A$48:A48),'Dateneingabe'!$R$10:$R$34,0)),"")</f>
      </c>
      <c r="D48" s="27">
        <f>IFERROR(INDEX('Dateneingabe'!$G$10:$G$34,MATCH(ROWS($A$48:A48),'Dateneingabe'!$R$10:$R$34,0)),"")</f>
      </c>
      <c r="E48" s="27">
        <f>IFERROR(INDEX('Dateneingabe'!$H$10:$H$34,MATCH(ROWS($A$48:A48),'Dateneingabe'!$R$10:$R$34,0)),"")</f>
      </c>
      <c r="F48" s="24">
        <f>IFERROR(INDEX('Dateneingabe'!$S$10:$S$34,MATCH(ROWS($A$48:A48),'Dateneingabe'!$R$10:$R$34,0)),"")</f>
      </c>
      <c r="G48" s="25">
        <f>IF($B48="","","原因調査・測定/設備/材料条件を確認")</f>
      </c>
    </row>
    <row r="49" ht="24" customHeight="true">
      <c r="A49" s="28">
        <f>IF($B49="","",ROWS($A$48:A49))</f>
      </c>
      <c r="B49" s="29">
        <f>IFERROR(INDEX('Dateneingabe'!$A$10:$A$34,MATCH(ROWS($A$48:A49),'Dateneingabe'!$R$10:$R$34,0)),"")</f>
      </c>
      <c r="C49" s="30">
        <f>IFERROR(INDEX('Dateneingabe'!$T$10:$T$34,MATCH(ROWS($A$48:A49),'Dateneingabe'!$R$10:$R$34,0)),"")</f>
      </c>
      <c r="D49" s="31">
        <f>IFERROR(INDEX('Dateneingabe'!$G$10:$G$34,MATCH(ROWS($A$48:A49),'Dateneingabe'!$R$10:$R$34,0)),"")</f>
      </c>
      <c r="E49" s="31">
        <f>IFERROR(INDEX('Dateneingabe'!$H$10:$H$34,MATCH(ROWS($A$48:A49),'Dateneingabe'!$R$10:$R$34,0)),"")</f>
      </c>
      <c r="F49" s="28">
        <f>IFERROR(INDEX('Dateneingabe'!$S$10:$S$34,MATCH(ROWS($A$48:A49),'Dateneingabe'!$R$10:$R$34,0)),"")</f>
      </c>
      <c r="G49" s="29">
        <f>IF($B49="","","原因調査・測定/設備/材料条件を確認")</f>
      </c>
    </row>
    <row r="50" ht="24" customHeight="true">
      <c r="A50" s="24">
        <f>IF($B50="","",ROWS($A$48:A50))</f>
      </c>
      <c r="B50" s="25">
        <f>IFERROR(INDEX('Dateneingabe'!$A$10:$A$34,MATCH(ROWS($A$48:A50),'Dateneingabe'!$R$10:$R$34,0)),"")</f>
      </c>
      <c r="C50" s="26">
        <f>IFERROR(INDEX('Dateneingabe'!$T$10:$T$34,MATCH(ROWS($A$48:A50),'Dateneingabe'!$R$10:$R$34,0)),"")</f>
      </c>
      <c r="D50" s="27">
        <f>IFERROR(INDEX('Dateneingabe'!$G$10:$G$34,MATCH(ROWS($A$48:A50),'Dateneingabe'!$R$10:$R$34,0)),"")</f>
      </c>
      <c r="E50" s="27">
        <f>IFERROR(INDEX('Dateneingabe'!$H$10:$H$34,MATCH(ROWS($A$48:A50),'Dateneingabe'!$R$10:$R$34,0)),"")</f>
      </c>
      <c r="F50" s="24">
        <f>IFERROR(INDEX('Dateneingabe'!$S$10:$S$34,MATCH(ROWS($A$48:A50),'Dateneingabe'!$R$10:$R$34,0)),"")</f>
      </c>
      <c r="G50" s="25">
        <f>IF($B50="","","原因調査・測定/設備/材料条件を確認")</f>
      </c>
    </row>
    <row r="51" ht="24" customHeight="true">
      <c r="A51" s="28">
        <f>IF($B51="","",ROWS($A$48:A51))</f>
      </c>
      <c r="B51" s="29">
        <f>IFERROR(INDEX('Dateneingabe'!$A$10:$A$34,MATCH(ROWS($A$48:A51),'Dateneingabe'!$R$10:$R$34,0)),"")</f>
      </c>
      <c r="C51" s="30">
        <f>IFERROR(INDEX('Dateneingabe'!$T$10:$T$34,MATCH(ROWS($A$48:A51),'Dateneingabe'!$R$10:$R$34,0)),"")</f>
      </c>
      <c r="D51" s="31">
        <f>IFERROR(INDEX('Dateneingabe'!$G$10:$G$34,MATCH(ROWS($A$48:A51),'Dateneingabe'!$R$10:$R$34,0)),"")</f>
      </c>
      <c r="E51" s="31">
        <f>IFERROR(INDEX('Dateneingabe'!$H$10:$H$34,MATCH(ROWS($A$48:A51),'Dateneingabe'!$R$10:$R$34,0)),"")</f>
      </c>
      <c r="F51" s="28">
        <f>IFERROR(INDEX('Dateneingabe'!$S$10:$S$34,MATCH(ROWS($A$48:A51),'Dateneingabe'!$R$10:$R$34,0)),"")</f>
      </c>
      <c r="G51" s="29">
        <f>IF($B51="","","原因調査・測定/設備/材料条件を確認")</f>
      </c>
    </row>
    <row r="52" ht="24" customHeight="true">
      <c r="A52" s="24">
        <f>IF($B52="","",ROWS($A$48:A52))</f>
      </c>
      <c r="B52" s="25">
        <f>IFERROR(INDEX('Dateneingabe'!$A$10:$A$34,MATCH(ROWS($A$48:A52),'Dateneingabe'!$R$10:$R$34,0)),"")</f>
      </c>
      <c r="C52" s="26">
        <f>IFERROR(INDEX('Dateneingabe'!$T$10:$T$34,MATCH(ROWS($A$48:A52),'Dateneingabe'!$R$10:$R$34,0)),"")</f>
      </c>
      <c r="D52" s="27">
        <f>IFERROR(INDEX('Dateneingabe'!$G$10:$G$34,MATCH(ROWS($A$48:A52),'Dateneingabe'!$R$10:$R$34,0)),"")</f>
      </c>
      <c r="E52" s="27">
        <f>IFERROR(INDEX('Dateneingabe'!$H$10:$H$34,MATCH(ROWS($A$48:A52),'Dateneingabe'!$R$10:$R$34,0)),"")</f>
      </c>
      <c r="F52" s="24">
        <f>IFERROR(INDEX('Dateneingabe'!$S$10:$S$34,MATCH(ROWS($A$48:A52),'Dateneingabe'!$R$10:$R$34,0)),"")</f>
      </c>
      <c r="G52" s="25">
        <f>IF($B52="","","原因調査・測定/設備/材料条件を確認")</f>
      </c>
    </row>
    <row r="53" ht="24" customHeight="true">
      <c r="A53" s="28">
        <f>IF($B53="","",ROWS($A$48:A53))</f>
      </c>
      <c r="B53" s="29">
        <f>IFERROR(INDEX('Dateneingabe'!$A$10:$A$34,MATCH(ROWS($A$48:A53),'Dateneingabe'!$R$10:$R$34,0)),"")</f>
      </c>
      <c r="C53" s="30">
        <f>IFERROR(INDEX('Dateneingabe'!$T$10:$T$34,MATCH(ROWS($A$48:A53),'Dateneingabe'!$R$10:$R$34,0)),"")</f>
      </c>
      <c r="D53" s="31">
        <f>IFERROR(INDEX('Dateneingabe'!$G$10:$G$34,MATCH(ROWS($A$48:A53),'Dateneingabe'!$R$10:$R$34,0)),"")</f>
      </c>
      <c r="E53" s="31">
        <f>IFERROR(INDEX('Dateneingabe'!$H$10:$H$34,MATCH(ROWS($A$48:A53),'Dateneingabe'!$R$10:$R$34,0)),"")</f>
      </c>
      <c r="F53" s="28">
        <f>IFERROR(INDEX('Dateneingabe'!$S$10:$S$34,MATCH(ROWS($A$48:A53),'Dateneingabe'!$R$10:$R$34,0)),"")</f>
      </c>
      <c r="G53" s="29">
        <f>IF($B53="","","原因調査・測定/設備/材料条件を確認")</f>
      </c>
    </row>
    <row r="54" ht="24" customHeight="true">
      <c r="A54" s="24">
        <f>IF($B54="","",ROWS($A$48:A54))</f>
      </c>
      <c r="B54" s="25">
        <f>IFERROR(INDEX('Dateneingabe'!$A$10:$A$34,MATCH(ROWS($A$48:A54),'Dateneingabe'!$R$10:$R$34,0)),"")</f>
      </c>
      <c r="C54" s="26">
        <f>IFERROR(INDEX('Dateneingabe'!$T$10:$T$34,MATCH(ROWS($A$48:A54),'Dateneingabe'!$R$10:$R$34,0)),"")</f>
      </c>
      <c r="D54" s="27">
        <f>IFERROR(INDEX('Dateneingabe'!$G$10:$G$34,MATCH(ROWS($A$48:A54),'Dateneingabe'!$R$10:$R$34,0)),"")</f>
      </c>
      <c r="E54" s="27">
        <f>IFERROR(INDEX('Dateneingabe'!$H$10:$H$34,MATCH(ROWS($A$48:A54),'Dateneingabe'!$R$10:$R$34,0)),"")</f>
      </c>
      <c r="F54" s="24">
        <f>IFERROR(INDEX('Dateneingabe'!$S$10:$S$34,MATCH(ROWS($A$48:A54),'Dateneingabe'!$R$10:$R$34,0)),"")</f>
      </c>
      <c r="G54" s="25">
        <f>IF($B54="","","原因調査・測定/設備/材料条件を確認")</f>
      </c>
    </row>
    <row r="55" ht="24" customHeight="true">
      <c r="A55" s="28">
        <f>IF($B55="","",ROWS($A$48:A55))</f>
      </c>
      <c r="B55" s="29">
        <f>IFERROR(INDEX('Dateneingabe'!$A$10:$A$34,MATCH(ROWS($A$48:A55),'Dateneingabe'!$R$10:$R$34,0)),"")</f>
      </c>
      <c r="C55" s="30">
        <f>IFERROR(INDEX('Dateneingabe'!$T$10:$T$34,MATCH(ROWS($A$48:A55),'Dateneingabe'!$R$10:$R$34,0)),"")</f>
      </c>
      <c r="D55" s="31">
        <f>IFERROR(INDEX('Dateneingabe'!$G$10:$G$34,MATCH(ROWS($A$48:A55),'Dateneingabe'!$R$10:$R$34,0)),"")</f>
      </c>
      <c r="E55" s="31">
        <f>IFERROR(INDEX('Dateneingabe'!$H$10:$H$34,MATCH(ROWS($A$48:A55),'Dateneingabe'!$R$10:$R$34,0)),"")</f>
      </c>
      <c r="F55" s="28">
        <f>IFERROR(INDEX('Dateneingabe'!$S$10:$S$34,MATCH(ROWS($A$48:A55),'Dateneingabe'!$R$10:$R$34,0)),"")</f>
      </c>
      <c r="G55" s="29">
        <f>IF($B55="","","原因調査・測定/設備/材料条件を確認")</f>
      </c>
    </row>
    <row r="56" ht="24" customHeight="true">
      <c r="A56" s="24">
        <f>IF($B56="","",ROWS($A$48:A56))</f>
      </c>
      <c r="B56" s="25">
        <f>IFERROR(INDEX('Dateneingabe'!$A$10:$A$34,MATCH(ROWS($A$48:A56),'Dateneingabe'!$R$10:$R$34,0)),"")</f>
      </c>
      <c r="C56" s="26">
        <f>IFERROR(INDEX('Dateneingabe'!$T$10:$T$34,MATCH(ROWS($A$48:A56),'Dateneingabe'!$R$10:$R$34,0)),"")</f>
      </c>
      <c r="D56" s="27">
        <f>IFERROR(INDEX('Dateneingabe'!$G$10:$G$34,MATCH(ROWS($A$48:A56),'Dateneingabe'!$R$10:$R$34,0)),"")</f>
      </c>
      <c r="E56" s="27">
        <f>IFERROR(INDEX('Dateneingabe'!$H$10:$H$34,MATCH(ROWS($A$48:A56),'Dateneingabe'!$R$10:$R$34,0)),"")</f>
      </c>
      <c r="F56" s="24">
        <f>IFERROR(INDEX('Dateneingabe'!$S$10:$S$34,MATCH(ROWS($A$48:A56),'Dateneingabe'!$R$10:$R$34,0)),"")</f>
      </c>
      <c r="G56" s="25">
        <f>IF($B56="","","原因調査・測定/設備/材料条件を確認")</f>
      </c>
    </row>
    <row r="57" ht="24" customHeight="true">
      <c r="A57" s="28">
        <f>IF($B57="","",ROWS($A$48:A57))</f>
      </c>
      <c r="B57" s="29">
        <f>IFERROR(INDEX('Dateneingabe'!$A$10:$A$34,MATCH(ROWS($A$48:A57),'Dateneingabe'!$R$10:$R$34,0)),"")</f>
      </c>
      <c r="C57" s="30">
        <f>IFERROR(INDEX('Dateneingabe'!$T$10:$T$34,MATCH(ROWS($A$48:A57),'Dateneingabe'!$R$10:$R$34,0)),"")</f>
      </c>
      <c r="D57" s="31">
        <f>IFERROR(INDEX('Dateneingabe'!$G$10:$G$34,MATCH(ROWS($A$48:A57),'Dateneingabe'!$R$10:$R$34,0)),"")</f>
      </c>
      <c r="E57" s="31">
        <f>IFERROR(INDEX('Dateneingabe'!$H$10:$H$34,MATCH(ROWS($A$48:A57),'Dateneingabe'!$R$10:$R$34,0)),"")</f>
      </c>
      <c r="F57" s="28">
        <f>IFERROR(INDEX('Dateneingabe'!$S$10:$S$34,MATCH(ROWS($A$48:A57),'Dateneingabe'!$R$10:$R$34,0)),"")</f>
      </c>
      <c r="G57" s="29">
        <f>IF($B57="","","原因調査・測定/設備/材料条件を確認")</f>
      </c>
    </row>
    <row r="58" ht="24" customHeight="true">
      <c r="A58" s="24">
        <f>IF($B58="","",ROWS($A$48:A58))</f>
      </c>
      <c r="B58" s="25">
        <f>IFERROR(INDEX('Dateneingabe'!$A$10:$A$34,MATCH(ROWS($A$48:A58),'Dateneingabe'!$R$10:$R$34,0)),"")</f>
      </c>
      <c r="C58" s="26">
        <f>IFERROR(INDEX('Dateneingabe'!$T$10:$T$34,MATCH(ROWS($A$48:A58),'Dateneingabe'!$R$10:$R$34,0)),"")</f>
      </c>
      <c r="D58" s="27">
        <f>IFERROR(INDEX('Dateneingabe'!$G$10:$G$34,MATCH(ROWS($A$48:A58),'Dateneingabe'!$R$10:$R$34,0)),"")</f>
      </c>
      <c r="E58" s="27">
        <f>IFERROR(INDEX('Dateneingabe'!$H$10:$H$34,MATCH(ROWS($A$48:A58),'Dateneingabe'!$R$10:$R$34,0)),"")</f>
      </c>
      <c r="F58" s="24">
        <f>IFERROR(INDEX('Dateneingabe'!$S$10:$S$34,MATCH(ROWS($A$48:A58),'Dateneingabe'!$R$10:$R$34,0)),"")</f>
      </c>
      <c r="G58" s="25">
        <f>IF($B58="","","原因調査・測定/設備/材料条件を確認")</f>
      </c>
    </row>
    <row r="59" ht="24" customHeight="true">
      <c r="A59" s="28">
        <f>IF($B59="","",ROWS($A$48:A59))</f>
      </c>
      <c r="B59" s="29">
        <f>IFERROR(INDEX('Dateneingabe'!$A$10:$A$34,MATCH(ROWS($A$48:A59),'Dateneingabe'!$R$10:$R$34,0)),"")</f>
      </c>
      <c r="C59" s="30">
        <f>IFERROR(INDEX('Dateneingabe'!$T$10:$T$34,MATCH(ROWS($A$48:A59),'Dateneingabe'!$R$10:$R$34,0)),"")</f>
      </c>
      <c r="D59" s="31">
        <f>IFERROR(INDEX('Dateneingabe'!$G$10:$G$34,MATCH(ROWS($A$48:A59),'Dateneingabe'!$R$10:$R$34,0)),"")</f>
      </c>
      <c r="E59" s="31">
        <f>IFERROR(INDEX('Dateneingabe'!$H$10:$H$34,MATCH(ROWS($A$48:A59),'Dateneingabe'!$R$10:$R$34,0)),"")</f>
      </c>
      <c r="F59" s="28">
        <f>IFERROR(INDEX('Dateneingabe'!$S$10:$S$34,MATCH(ROWS($A$48:A59),'Dateneingabe'!$R$10:$R$34,0)),"")</f>
      </c>
      <c r="G59" s="29">
        <f>IF($B59="","","原因調査・測定/設備/材料条件を確認")</f>
      </c>
    </row>
    <row r="60" ht="24" customHeight="true">
      <c r="A60" s="24">
        <f>IF($B60="","",ROWS($A$48:A60))</f>
      </c>
      <c r="B60" s="25">
        <f>IFERROR(INDEX('Dateneingabe'!$A$10:$A$34,MATCH(ROWS($A$48:A60),'Dateneingabe'!$R$10:$R$34,0)),"")</f>
      </c>
      <c r="C60" s="26">
        <f>IFERROR(INDEX('Dateneingabe'!$T$10:$T$34,MATCH(ROWS($A$48:A60),'Dateneingabe'!$R$10:$R$34,0)),"")</f>
      </c>
      <c r="D60" s="27">
        <f>IFERROR(INDEX('Dateneingabe'!$G$10:$G$34,MATCH(ROWS($A$48:A60),'Dateneingabe'!$R$10:$R$34,0)),"")</f>
      </c>
      <c r="E60" s="27">
        <f>IFERROR(INDEX('Dateneingabe'!$H$10:$H$34,MATCH(ROWS($A$48:A60),'Dateneingabe'!$R$10:$R$34,0)),"")</f>
      </c>
      <c r="F60" s="24">
        <f>IFERROR(INDEX('Dateneingabe'!$S$10:$S$34,MATCH(ROWS($A$48:A60),'Dateneingabe'!$R$10:$R$34,0)),"")</f>
      </c>
      <c r="G60" s="25">
        <f>IF($B60="","","原因調査・測定/設備/材料条件を確認")</f>
      </c>
    </row>
    <row r="61" ht="24" customHeight="true">
      <c r="A61" s="28">
        <f>IF($B61="","",ROWS($A$48:A61))</f>
      </c>
      <c r="B61" s="29">
        <f>IFERROR(INDEX('Dateneingabe'!$A$10:$A$34,MATCH(ROWS($A$48:A61),'Dateneingabe'!$R$10:$R$34,0)),"")</f>
      </c>
      <c r="C61" s="30">
        <f>IFERROR(INDEX('Dateneingabe'!$T$10:$T$34,MATCH(ROWS($A$48:A61),'Dateneingabe'!$R$10:$R$34,0)),"")</f>
      </c>
      <c r="D61" s="31">
        <f>IFERROR(INDEX('Dateneingabe'!$G$10:$G$34,MATCH(ROWS($A$48:A61),'Dateneingabe'!$R$10:$R$34,0)),"")</f>
      </c>
      <c r="E61" s="31">
        <f>IFERROR(INDEX('Dateneingabe'!$H$10:$H$34,MATCH(ROWS($A$48:A61),'Dateneingabe'!$R$10:$R$34,0)),"")</f>
      </c>
      <c r="F61" s="28">
        <f>IFERROR(INDEX('Dateneingabe'!$S$10:$S$34,MATCH(ROWS($A$48:A61),'Dateneingabe'!$R$10:$R$34,0)),"")</f>
      </c>
      <c r="G61" s="29">
        <f>IF($B61="","","原因調査・測定/設備/材料条件を確認")</f>
      </c>
    </row>
    <row r="62" ht="24" customHeight="true">
      <c r="A62" s="24">
        <f>IF($B62="","",ROWS($A$48:A62))</f>
      </c>
      <c r="B62" s="25">
        <f>IFERROR(INDEX('Dateneingabe'!$A$10:$A$34,MATCH(ROWS($A$48:A62),'Dateneingabe'!$R$10:$R$34,0)),"")</f>
      </c>
      <c r="C62" s="26">
        <f>IFERROR(INDEX('Dateneingabe'!$T$10:$T$34,MATCH(ROWS($A$48:A62),'Dateneingabe'!$R$10:$R$34,0)),"")</f>
      </c>
      <c r="D62" s="27">
        <f>IFERROR(INDEX('Dateneingabe'!$G$10:$G$34,MATCH(ROWS($A$48:A62),'Dateneingabe'!$R$10:$R$34,0)),"")</f>
      </c>
      <c r="E62" s="27">
        <f>IFERROR(INDEX('Dateneingabe'!$H$10:$H$34,MATCH(ROWS($A$48:A62),'Dateneingabe'!$R$10:$R$34,0)),"")</f>
      </c>
      <c r="F62" s="24">
        <f>IFERROR(INDEX('Dateneingabe'!$S$10:$S$34,MATCH(ROWS($A$48:A62),'Dateneingabe'!$R$10:$R$34,0)),"")</f>
      </c>
      <c r="G62" s="25">
        <f>IF($B62="","","原因調査・測定/設備/材料条件を確認")</f>
      </c>
    </row>
  </sheetData>
  <mergeCells count="18">
    <mergeCell ref="F10:H10"/>
    <mergeCell ref="D5:F6"/>
    <mergeCell ref="A5:C6"/>
    <mergeCell ref="G5:I6"/>
    <mergeCell ref="D4:F4"/>
    <mergeCell ref="A2:N2"/>
    <mergeCell ref="J7:N7"/>
    <mergeCell ref="A46:G46"/>
    <mergeCell ref="J5:L6"/>
    <mergeCell ref="G4:I4"/>
    <mergeCell ref="A7:D7"/>
    <mergeCell ref="J4:L4"/>
    <mergeCell ref="J8:N10"/>
    <mergeCell ref="F7:H7"/>
    <mergeCell ref="M5:N6"/>
    <mergeCell ref="A4:C4"/>
    <mergeCell ref="M4:N4"/>
    <mergeCell ref="A1:N1"/>
  </mergeCells>
  <conditionalFormatting sqref="M5:N6">
    <cfRule type="cellIs" dxfId="0" priority="1" operator="equal">
      <formula>"要確認"</formula>
    </cfRule>
    <cfRule type="cellIs" dxfId="1" priority="2" operator="equal">
      <formula>"正常"</formula>
    </cfRule>
  </conditionalFormatting>
  <conditionalFormatting sqref="J5:L6">
    <cfRule type="cellIs" dxfId="0" priority="3" operator="greaterThan">
      <formula>0</formula>
    </cfRule>
  </conditionalFormatting>
  <conditionalFormatting sqref="A48:G62">
    <cfRule type="expression" dxfId="2" priority="4">
      <formula>$F48&lt;&gt;""</formula>
    </cfRule>
  </conditionalFormatting>
  <conditionalFormatting sqref="F48:F62">
    <cfRule type="expression" dxfId="3" priority="5">
      <formula>$F48&lt;&gt;""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V34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5"/>
    <col customWidth="true" max="6" min="2" width="12"/>
    <col customWidth="true" max="7" min="7" width="14"/>
    <col customWidth="true" max="8" min="8" width="12"/>
    <col customWidth="true" max="9" min="9" width="13"/>
    <col customWidth="true" max="10" min="10" width="12"/>
    <col customWidth="true" hidden="true" max="18" min="11" width="12"/>
    <col customWidth="true" hidden="true" max="19" min="19" width="18"/>
    <col customWidth="true" hidden="true" max="22" min="20" width="12"/>
  </cols>
  <sheetData>
    <row r="1" ht="42" customHeight="true">
      <c r="A1" s="1" t="s">
        <v>64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/>
    <row r="3">
      <c r="A3" s="4" t="s">
        <v>65</v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4">
      <c r="A4" s="32" t="s">
        <v>66</v>
      </c>
      <c r="B4" s="33" t="n">
        <v>5</v>
      </c>
      <c r="C4" s="32" t="s">
        <v>51</v>
      </c>
      <c r="D4" s="34">
        <f>IFERROR(VLOOKUP($B$4,'Regelkartenkonstanten'!$A$5:$E$13,2,FALSE),"")</f>
      </c>
      <c r="E4" s="32" t="s">
        <v>52</v>
      </c>
      <c r="F4" s="34">
        <f>IFERROR(VLOOKUP($B$4,'Regelkartenkonstanten'!$A$5:$E$13,4,FALSE),"")</f>
      </c>
      <c r="G4" s="32" t="s">
        <v>53</v>
      </c>
      <c r="H4" s="34">
        <f>IFERROR(VLOOKUP($B$4,'Regelkartenkonstanten'!$A$5:$E$13,5,FALSE),"")</f>
      </c>
    </row>
    <row r="5"/>
    <row r="6" ht="32" customHeight="true">
      <c r="A6" s="13" t="s">
        <v>67</v>
      </c>
    </row>
    <row r="7"/>
    <row r="8"/>
    <row r="9" ht="29" customHeight="true">
      <c r="A9" s="19" t="s">
        <v>60</v>
      </c>
      <c r="B9" s="19" t="s">
        <v>68</v>
      </c>
      <c r="C9" s="19" t="s">
        <v>69</v>
      </c>
      <c r="D9" s="19" t="s">
        <v>70</v>
      </c>
      <c r="E9" s="19" t="s">
        <v>71</v>
      </c>
      <c r="F9" s="19" t="s">
        <v>72</v>
      </c>
      <c r="G9" s="19" t="s">
        <v>73</v>
      </c>
      <c r="H9" s="19" t="s">
        <v>74</v>
      </c>
      <c r="I9" s="19" t="s">
        <v>75</v>
      </c>
      <c r="J9" s="19" t="s">
        <v>76</v>
      </c>
      <c r="K9" s="19" t="s">
        <v>25</v>
      </c>
      <c r="L9" s="19" t="s">
        <v>27</v>
      </c>
      <c r="M9" s="19" t="s">
        <v>29</v>
      </c>
      <c r="N9" s="19" t="s">
        <v>31</v>
      </c>
      <c r="O9" s="19" t="s">
        <v>33</v>
      </c>
      <c r="P9" s="19" t="s">
        <v>35</v>
      </c>
      <c r="Q9" s="19" t="s">
        <v>77</v>
      </c>
      <c r="R9" s="19" t="s">
        <v>78</v>
      </c>
      <c r="S9" s="19" t="s">
        <v>62</v>
      </c>
      <c r="T9" s="19" t="s">
        <v>79</v>
      </c>
      <c r="U9" s="19" t="s">
        <v>80</v>
      </c>
      <c r="V9" s="19" t="s">
        <v>81</v>
      </c>
    </row>
    <row r="10" ht="22" customHeight="true">
      <c r="A10" s="35" t="s">
        <v>82</v>
      </c>
      <c r="B10" s="36" t="n">
        <v>10.01</v>
      </c>
      <c r="C10" s="36" t="n">
        <v>10.02</v>
      </c>
      <c r="D10" s="36" t="n">
        <v>9.99</v>
      </c>
      <c r="E10" s="36" t="n">
        <v>10</v>
      </c>
      <c r="F10" s="36" t="n">
        <v>10.01</v>
      </c>
      <c r="G10" s="37">
        <f>IF(COUNT(B10:F10)=0,"",AVERAGE(B10:F10))</f>
      </c>
      <c r="H10" s="37">
        <f>IF(COUNT(B10:F10)=0,"",MAX(B10:F10)-MIN(B10:F10))</f>
      </c>
      <c r="I10" s="38">
        <f>IF(G10="","",IF(OR(G10&gt;'Dashboard'!$C$9,G10&lt;'Dashboard'!$D$9),"異常","正常"))</f>
      </c>
      <c r="J10" s="38">
        <f>IF(H10="","",IF(OR(H10&gt;'Dashboard'!$C$10,H10&lt;'Dashboard'!$D$10),"異常","正常"))</f>
      </c>
      <c r="K10" s="39">
        <f>'Dashboard'!$B$9</f>
      </c>
      <c r="L10" s="39">
        <f>'Dashboard'!$C$9</f>
      </c>
      <c r="M10" s="39">
        <f>'Dashboard'!$D$9</f>
      </c>
      <c r="N10" s="39">
        <f>'Dashboard'!$B$10</f>
      </c>
      <c r="O10" s="39">
        <f>'Dashboard'!$C$10</f>
      </c>
      <c r="P10" s="39">
        <f>'Dashboard'!$D$10</f>
      </c>
      <c r="Q10" s="40">
        <f>IF(OR(I10="異常",J10="異常"),"異常","正常")</f>
      </c>
      <c r="R10" s="40">
        <f>IF(Q10="異常",COUNTIF($Q$10:Q10,"異常"),"")</f>
      </c>
      <c r="S10" s="40">
        <f>IF(Q10&lt;&gt;"異常","",IF(AND(I10="異常",J10="異常"),"Xbar/R異常",IF(I10="異常",IF(G10&gt;'Dashboard'!$C$9,"Xbar UCL超過","Xbar LCL未満"),IF(H10&gt;'Dashboard'!$C$10,"R UCL超過","R LCL未満"))))</f>
      </c>
      <c r="T10" s="41" t="n">
        <v>46174</v>
      </c>
      <c r="U10" s="37">
        <f>IF(I10="異常",G10,NA())</f>
      </c>
      <c r="V10" s="37">
        <f>IF(J10="異常",H10,NA())</f>
      </c>
    </row>
    <row r="11" ht="22" customHeight="true">
      <c r="A11" s="42" t="s">
        <v>83</v>
      </c>
      <c r="B11" s="36" t="n">
        <v>9.99</v>
      </c>
      <c r="C11" s="36" t="n">
        <v>10.01</v>
      </c>
      <c r="D11" s="36" t="n">
        <v>10</v>
      </c>
      <c r="E11" s="36" t="n">
        <v>10.02</v>
      </c>
      <c r="F11" s="36" t="n">
        <v>10</v>
      </c>
      <c r="G11" s="37">
        <f>IF(COUNT(B11:F11)=0,"",AVERAGE(B11:F11))</f>
      </c>
      <c r="H11" s="37">
        <f>IF(COUNT(B11:F11)=0,"",MAX(B11:F11)-MIN(B11:F11))</f>
      </c>
      <c r="I11" s="43">
        <f>IF(G11="","",IF(OR(G11&gt;'Dashboard'!$C$9,G11&lt;'Dashboard'!$D$9),"異常","正常"))</f>
      </c>
      <c r="J11" s="43">
        <f>IF(H11="","",IF(OR(H11&gt;'Dashboard'!$C$10,H11&lt;'Dashboard'!$D$10),"異常","正常"))</f>
      </c>
      <c r="K11" s="39">
        <f>'Dashboard'!$B$9</f>
      </c>
      <c r="L11" s="39">
        <f>'Dashboard'!$C$9</f>
      </c>
      <c r="M11" s="39">
        <f>'Dashboard'!$D$9</f>
      </c>
      <c r="N11" s="39">
        <f>'Dashboard'!$B$10</f>
      </c>
      <c r="O11" s="39">
        <f>'Dashboard'!$C$10</f>
      </c>
      <c r="P11" s="39">
        <f>'Dashboard'!$D$10</f>
      </c>
      <c r="Q11" s="40">
        <f>IF(OR(I11="異常",J11="異常"),"異常","正常")</f>
      </c>
      <c r="R11" s="40">
        <f>IF(Q11="異常",COUNTIF($Q$10:Q11,"異常"),"")</f>
      </c>
      <c r="S11" s="40">
        <f>IF(Q11&lt;&gt;"異常","",IF(AND(I11="異常",J11="異常"),"Xbar/R異常",IF(I11="異常",IF(G11&gt;'Dashboard'!$C$9,"Xbar UCL超過","Xbar LCL未満"),IF(H11&gt;'Dashboard'!$C$10,"R UCL超過","R LCL未満"))))</f>
      </c>
      <c r="T11" s="41" t="n">
        <v>46175</v>
      </c>
      <c r="U11" s="37">
        <f>IF(I11="異常",G11,NA())</f>
      </c>
      <c r="V11" s="37">
        <f>IF(J11="異常",H11,NA())</f>
      </c>
    </row>
    <row r="12" ht="22" customHeight="true">
      <c r="A12" s="35" t="s">
        <v>84</v>
      </c>
      <c r="B12" s="36" t="n">
        <v>10.02</v>
      </c>
      <c r="C12" s="36" t="n">
        <v>10.03</v>
      </c>
      <c r="D12" s="36" t="n">
        <v>10.01</v>
      </c>
      <c r="E12" s="36" t="n">
        <v>10</v>
      </c>
      <c r="F12" s="36" t="n">
        <v>10.02</v>
      </c>
      <c r="G12" s="37">
        <f>IF(COUNT(B12:F12)=0,"",AVERAGE(B12:F12))</f>
      </c>
      <c r="H12" s="37">
        <f>IF(COUNT(B12:F12)=0,"",MAX(B12:F12)-MIN(B12:F12))</f>
      </c>
      <c r="I12" s="38">
        <f>IF(G12="","",IF(OR(G12&gt;'Dashboard'!$C$9,G12&lt;'Dashboard'!$D$9),"異常","正常"))</f>
      </c>
      <c r="J12" s="38">
        <f>IF(H12="","",IF(OR(H12&gt;'Dashboard'!$C$10,H12&lt;'Dashboard'!$D$10),"異常","正常"))</f>
      </c>
      <c r="K12" s="39">
        <f>'Dashboard'!$B$9</f>
      </c>
      <c r="L12" s="39">
        <f>'Dashboard'!$C$9</f>
      </c>
      <c r="M12" s="39">
        <f>'Dashboard'!$D$9</f>
      </c>
      <c r="N12" s="39">
        <f>'Dashboard'!$B$10</f>
      </c>
      <c r="O12" s="39">
        <f>'Dashboard'!$C$10</f>
      </c>
      <c r="P12" s="39">
        <f>'Dashboard'!$D$10</f>
      </c>
      <c r="Q12" s="40">
        <f>IF(OR(I12="異常",J12="異常"),"異常","正常")</f>
      </c>
      <c r="R12" s="40">
        <f>IF(Q12="異常",COUNTIF($Q$10:Q12,"異常"),"")</f>
      </c>
      <c r="S12" s="40">
        <f>IF(Q12&lt;&gt;"異常","",IF(AND(I12="異常",J12="異常"),"Xbar/R異常",IF(I12="異常",IF(G12&gt;'Dashboard'!$C$9,"Xbar UCL超過","Xbar LCL未満"),IF(H12&gt;'Dashboard'!$C$10,"R UCL超過","R LCL未満"))))</f>
      </c>
      <c r="T12" s="41" t="n">
        <v>46176</v>
      </c>
      <c r="U12" s="37">
        <f>IF(I12="異常",G12,NA())</f>
      </c>
      <c r="V12" s="37">
        <f>IF(J12="異常",H12,NA())</f>
      </c>
    </row>
    <row r="13" ht="22" customHeight="true">
      <c r="A13" s="42" t="s">
        <v>85</v>
      </c>
      <c r="B13" s="36" t="n">
        <v>9.98</v>
      </c>
      <c r="C13" s="36" t="n">
        <v>10</v>
      </c>
      <c r="D13" s="36" t="n">
        <v>10.01</v>
      </c>
      <c r="E13" s="36" t="n">
        <v>9.99</v>
      </c>
      <c r="F13" s="36" t="n">
        <v>10</v>
      </c>
      <c r="G13" s="37">
        <f>IF(COUNT(B13:F13)=0,"",AVERAGE(B13:F13))</f>
      </c>
      <c r="H13" s="37">
        <f>IF(COUNT(B13:F13)=0,"",MAX(B13:F13)-MIN(B13:F13))</f>
      </c>
      <c r="I13" s="43">
        <f>IF(G13="","",IF(OR(G13&gt;'Dashboard'!$C$9,G13&lt;'Dashboard'!$D$9),"異常","正常"))</f>
      </c>
      <c r="J13" s="43">
        <f>IF(H13="","",IF(OR(H13&gt;'Dashboard'!$C$10,H13&lt;'Dashboard'!$D$10),"異常","正常"))</f>
      </c>
      <c r="K13" s="39">
        <f>'Dashboard'!$B$9</f>
      </c>
      <c r="L13" s="39">
        <f>'Dashboard'!$C$9</f>
      </c>
      <c r="M13" s="39">
        <f>'Dashboard'!$D$9</f>
      </c>
      <c r="N13" s="39">
        <f>'Dashboard'!$B$10</f>
      </c>
      <c r="O13" s="39">
        <f>'Dashboard'!$C$10</f>
      </c>
      <c r="P13" s="39">
        <f>'Dashboard'!$D$10</f>
      </c>
      <c r="Q13" s="40">
        <f>IF(OR(I13="異常",J13="異常"),"異常","正常")</f>
      </c>
      <c r="R13" s="40">
        <f>IF(Q13="異常",COUNTIF($Q$10:Q13,"異常"),"")</f>
      </c>
      <c r="S13" s="40">
        <f>IF(Q13&lt;&gt;"異常","",IF(AND(I13="異常",J13="異常"),"Xbar/R異常",IF(I13="異常",IF(G13&gt;'Dashboard'!$C$9,"Xbar UCL超過","Xbar LCL未満"),IF(H13&gt;'Dashboard'!$C$10,"R UCL超過","R LCL未満"))))</f>
      </c>
      <c r="T13" s="41" t="n">
        <v>46177</v>
      </c>
      <c r="U13" s="37">
        <f>IF(I13="異常",G13,NA())</f>
      </c>
      <c r="V13" s="37">
        <f>IF(J13="異常",H13,NA())</f>
      </c>
    </row>
    <row r="14" ht="22" customHeight="true">
      <c r="A14" s="35" t="s">
        <v>86</v>
      </c>
      <c r="B14" s="36" t="n">
        <v>10</v>
      </c>
      <c r="C14" s="36" t="n">
        <v>10.01</v>
      </c>
      <c r="D14" s="36" t="n">
        <v>10.03</v>
      </c>
      <c r="E14" s="36" t="n">
        <v>10.02</v>
      </c>
      <c r="F14" s="36" t="n">
        <v>10.01</v>
      </c>
      <c r="G14" s="37">
        <f>IF(COUNT(B14:F14)=0,"",AVERAGE(B14:F14))</f>
      </c>
      <c r="H14" s="37">
        <f>IF(COUNT(B14:F14)=0,"",MAX(B14:F14)-MIN(B14:F14))</f>
      </c>
      <c r="I14" s="38">
        <f>IF(G14="","",IF(OR(G14&gt;'Dashboard'!$C$9,G14&lt;'Dashboard'!$D$9),"異常","正常"))</f>
      </c>
      <c r="J14" s="38">
        <f>IF(H14="","",IF(OR(H14&gt;'Dashboard'!$C$10,H14&lt;'Dashboard'!$D$10),"異常","正常"))</f>
      </c>
      <c r="K14" s="39">
        <f>'Dashboard'!$B$9</f>
      </c>
      <c r="L14" s="39">
        <f>'Dashboard'!$C$9</f>
      </c>
      <c r="M14" s="39">
        <f>'Dashboard'!$D$9</f>
      </c>
      <c r="N14" s="39">
        <f>'Dashboard'!$B$10</f>
      </c>
      <c r="O14" s="39">
        <f>'Dashboard'!$C$10</f>
      </c>
      <c r="P14" s="39">
        <f>'Dashboard'!$D$10</f>
      </c>
      <c r="Q14" s="40">
        <f>IF(OR(I14="異常",J14="異常"),"異常","正常")</f>
      </c>
      <c r="R14" s="40">
        <f>IF(Q14="異常",COUNTIF($Q$10:Q14,"異常"),"")</f>
      </c>
      <c r="S14" s="40">
        <f>IF(Q14&lt;&gt;"異常","",IF(AND(I14="異常",J14="異常"),"Xbar/R異常",IF(I14="異常",IF(G14&gt;'Dashboard'!$C$9,"Xbar UCL超過","Xbar LCL未満"),IF(H14&gt;'Dashboard'!$C$10,"R UCL超過","R LCL未満"))))</f>
      </c>
      <c r="T14" s="41" t="n">
        <v>46178</v>
      </c>
      <c r="U14" s="37">
        <f>IF(I14="異常",G14,NA())</f>
      </c>
      <c r="V14" s="37">
        <f>IF(J14="異常",H14,NA())</f>
      </c>
    </row>
    <row r="15" ht="22" customHeight="true">
      <c r="A15" s="42" t="s">
        <v>87</v>
      </c>
      <c r="B15" s="36" t="n">
        <v>9.99</v>
      </c>
      <c r="C15" s="36" t="n">
        <v>10</v>
      </c>
      <c r="D15" s="36" t="n">
        <v>9.98</v>
      </c>
      <c r="E15" s="36" t="n">
        <v>10.01</v>
      </c>
      <c r="F15" s="36" t="n">
        <v>10</v>
      </c>
      <c r="G15" s="37">
        <f>IF(COUNT(B15:F15)=0,"",AVERAGE(B15:F15))</f>
      </c>
      <c r="H15" s="37">
        <f>IF(COUNT(B15:F15)=0,"",MAX(B15:F15)-MIN(B15:F15))</f>
      </c>
      <c r="I15" s="43">
        <f>IF(G15="","",IF(OR(G15&gt;'Dashboard'!$C$9,G15&lt;'Dashboard'!$D$9),"異常","正常"))</f>
      </c>
      <c r="J15" s="43">
        <f>IF(H15="","",IF(OR(H15&gt;'Dashboard'!$C$10,H15&lt;'Dashboard'!$D$10),"異常","正常"))</f>
      </c>
      <c r="K15" s="39">
        <f>'Dashboard'!$B$9</f>
      </c>
      <c r="L15" s="39">
        <f>'Dashboard'!$C$9</f>
      </c>
      <c r="M15" s="39">
        <f>'Dashboard'!$D$9</f>
      </c>
      <c r="N15" s="39">
        <f>'Dashboard'!$B$10</f>
      </c>
      <c r="O15" s="39">
        <f>'Dashboard'!$C$10</f>
      </c>
      <c r="P15" s="39">
        <f>'Dashboard'!$D$10</f>
      </c>
      <c r="Q15" s="40">
        <f>IF(OR(I15="異常",J15="異常"),"異常","正常")</f>
      </c>
      <c r="R15" s="40">
        <f>IF(Q15="異常",COUNTIF($Q$10:Q15,"異常"),"")</f>
      </c>
      <c r="S15" s="40">
        <f>IF(Q15&lt;&gt;"異常","",IF(AND(I15="異常",J15="異常"),"Xbar/R異常",IF(I15="異常",IF(G15&gt;'Dashboard'!$C$9,"Xbar UCL超過","Xbar LCL未満"),IF(H15&gt;'Dashboard'!$C$10,"R UCL超過","R LCL未満"))))</f>
      </c>
      <c r="T15" s="41" t="n">
        <v>46179</v>
      </c>
      <c r="U15" s="37">
        <f>IF(I15="異常",G15,NA())</f>
      </c>
      <c r="V15" s="37">
        <f>IF(J15="異常",H15,NA())</f>
      </c>
    </row>
    <row r="16" ht="22" customHeight="true">
      <c r="A16" s="35" t="s">
        <v>88</v>
      </c>
      <c r="B16" s="36" t="n">
        <v>10.02</v>
      </c>
      <c r="C16" s="36" t="n">
        <v>10.01</v>
      </c>
      <c r="D16" s="36" t="n">
        <v>10.03</v>
      </c>
      <c r="E16" s="36" t="n">
        <v>10</v>
      </c>
      <c r="F16" s="36" t="n">
        <v>10.02</v>
      </c>
      <c r="G16" s="37">
        <f>IF(COUNT(B16:F16)=0,"",AVERAGE(B16:F16))</f>
      </c>
      <c r="H16" s="37">
        <f>IF(COUNT(B16:F16)=0,"",MAX(B16:F16)-MIN(B16:F16))</f>
      </c>
      <c r="I16" s="38">
        <f>IF(G16="","",IF(OR(G16&gt;'Dashboard'!$C$9,G16&lt;'Dashboard'!$D$9),"異常","正常"))</f>
      </c>
      <c r="J16" s="38">
        <f>IF(H16="","",IF(OR(H16&gt;'Dashboard'!$C$10,H16&lt;'Dashboard'!$D$10),"異常","正常"))</f>
      </c>
      <c r="K16" s="39">
        <f>'Dashboard'!$B$9</f>
      </c>
      <c r="L16" s="39">
        <f>'Dashboard'!$C$9</f>
      </c>
      <c r="M16" s="39">
        <f>'Dashboard'!$D$9</f>
      </c>
      <c r="N16" s="39">
        <f>'Dashboard'!$B$10</f>
      </c>
      <c r="O16" s="39">
        <f>'Dashboard'!$C$10</f>
      </c>
      <c r="P16" s="39">
        <f>'Dashboard'!$D$10</f>
      </c>
      <c r="Q16" s="40">
        <f>IF(OR(I16="異常",J16="異常"),"異常","正常")</f>
      </c>
      <c r="R16" s="40">
        <f>IF(Q16="異常",COUNTIF($Q$10:Q16,"異常"),"")</f>
      </c>
      <c r="S16" s="40">
        <f>IF(Q16&lt;&gt;"異常","",IF(AND(I16="異常",J16="異常"),"Xbar/R異常",IF(I16="異常",IF(G16&gt;'Dashboard'!$C$9,"Xbar UCL超過","Xbar LCL未満"),IF(H16&gt;'Dashboard'!$C$10,"R UCL超過","R LCL未満"))))</f>
      </c>
      <c r="T16" s="41" t="n">
        <v>46180</v>
      </c>
      <c r="U16" s="37">
        <f>IF(I16="異常",G16,NA())</f>
      </c>
      <c r="V16" s="37">
        <f>IF(J16="異常",H16,NA())</f>
      </c>
    </row>
    <row r="17" ht="22" customHeight="true">
      <c r="A17" s="42" t="s">
        <v>89</v>
      </c>
      <c r="B17" s="36" t="n">
        <v>10</v>
      </c>
      <c r="C17" s="36" t="n">
        <v>10.01</v>
      </c>
      <c r="D17" s="36" t="n">
        <v>9.99</v>
      </c>
      <c r="E17" s="36" t="n">
        <v>10.02</v>
      </c>
      <c r="F17" s="36" t="n">
        <v>10.01</v>
      </c>
      <c r="G17" s="37">
        <f>IF(COUNT(B17:F17)=0,"",AVERAGE(B17:F17))</f>
      </c>
      <c r="H17" s="37">
        <f>IF(COUNT(B17:F17)=0,"",MAX(B17:F17)-MIN(B17:F17))</f>
      </c>
      <c r="I17" s="43">
        <f>IF(G17="","",IF(OR(G17&gt;'Dashboard'!$C$9,G17&lt;'Dashboard'!$D$9),"異常","正常"))</f>
      </c>
      <c r="J17" s="43">
        <f>IF(H17="","",IF(OR(H17&gt;'Dashboard'!$C$10,H17&lt;'Dashboard'!$D$10),"異常","正常"))</f>
      </c>
      <c r="K17" s="39">
        <f>'Dashboard'!$B$9</f>
      </c>
      <c r="L17" s="39">
        <f>'Dashboard'!$C$9</f>
      </c>
      <c r="M17" s="39">
        <f>'Dashboard'!$D$9</f>
      </c>
      <c r="N17" s="39">
        <f>'Dashboard'!$B$10</f>
      </c>
      <c r="O17" s="39">
        <f>'Dashboard'!$C$10</f>
      </c>
      <c r="P17" s="39">
        <f>'Dashboard'!$D$10</f>
      </c>
      <c r="Q17" s="40">
        <f>IF(OR(I17="異常",J17="異常"),"異常","正常")</f>
      </c>
      <c r="R17" s="40">
        <f>IF(Q17="異常",COUNTIF($Q$10:Q17,"異常"),"")</f>
      </c>
      <c r="S17" s="40">
        <f>IF(Q17&lt;&gt;"異常","",IF(AND(I17="異常",J17="異常"),"Xbar/R異常",IF(I17="異常",IF(G17&gt;'Dashboard'!$C$9,"Xbar UCL超過","Xbar LCL未満"),IF(H17&gt;'Dashboard'!$C$10,"R UCL超過","R LCL未満"))))</f>
      </c>
      <c r="T17" s="41" t="n">
        <v>46181</v>
      </c>
      <c r="U17" s="37">
        <f>IF(I17="異常",G17,NA())</f>
      </c>
      <c r="V17" s="37">
        <f>IF(J17="異常",H17,NA())</f>
      </c>
    </row>
    <row r="18" ht="22" customHeight="true">
      <c r="A18" s="35" t="s">
        <v>90</v>
      </c>
      <c r="B18" s="36" t="n">
        <v>10.15</v>
      </c>
      <c r="C18" s="36" t="n">
        <v>10.16</v>
      </c>
      <c r="D18" s="36" t="n">
        <v>10.14</v>
      </c>
      <c r="E18" s="36" t="n">
        <v>10.17</v>
      </c>
      <c r="F18" s="36" t="n">
        <v>10.15</v>
      </c>
      <c r="G18" s="37">
        <f>IF(COUNT(B18:F18)=0,"",AVERAGE(B18:F18))</f>
      </c>
      <c r="H18" s="37">
        <f>IF(COUNT(B18:F18)=0,"",MAX(B18:F18)-MIN(B18:F18))</f>
      </c>
      <c r="I18" s="38">
        <f>IF(G18="","",IF(OR(G18&gt;'Dashboard'!$C$9,G18&lt;'Dashboard'!$D$9),"異常","正常"))</f>
      </c>
      <c r="J18" s="38">
        <f>IF(H18="","",IF(OR(H18&gt;'Dashboard'!$C$10,H18&lt;'Dashboard'!$D$10),"異常","正常"))</f>
      </c>
      <c r="K18" s="39">
        <f>'Dashboard'!$B$9</f>
      </c>
      <c r="L18" s="39">
        <f>'Dashboard'!$C$9</f>
      </c>
      <c r="M18" s="39">
        <f>'Dashboard'!$D$9</f>
      </c>
      <c r="N18" s="39">
        <f>'Dashboard'!$B$10</f>
      </c>
      <c r="O18" s="39">
        <f>'Dashboard'!$C$10</f>
      </c>
      <c r="P18" s="39">
        <f>'Dashboard'!$D$10</f>
      </c>
      <c r="Q18" s="40">
        <f>IF(OR(I18="異常",J18="異常"),"異常","正常")</f>
      </c>
      <c r="R18" s="40">
        <f>IF(Q18="異常",COUNTIF($Q$10:Q18,"異常"),"")</f>
      </c>
      <c r="S18" s="40">
        <f>IF(Q18&lt;&gt;"異常","",IF(AND(I18="異常",J18="異常"),"Xbar/R異常",IF(I18="異常",IF(G18&gt;'Dashboard'!$C$9,"Xbar UCL超過","Xbar LCL未満"),IF(H18&gt;'Dashboard'!$C$10,"R UCL超過","R LCL未満"))))</f>
      </c>
      <c r="T18" s="41" t="n">
        <v>46182</v>
      </c>
      <c r="U18" s="37">
        <f>IF(I18="異常",G18,NA())</f>
      </c>
      <c r="V18" s="37">
        <f>IF(J18="異常",H18,NA())</f>
      </c>
    </row>
    <row r="19" ht="22" customHeight="true">
      <c r="A19" s="42" t="s">
        <v>91</v>
      </c>
      <c r="B19" s="36" t="n">
        <v>9.99</v>
      </c>
      <c r="C19" s="36" t="n">
        <v>10</v>
      </c>
      <c r="D19" s="36" t="n">
        <v>10.02</v>
      </c>
      <c r="E19" s="36" t="n">
        <v>10.01</v>
      </c>
      <c r="F19" s="36" t="n">
        <v>10</v>
      </c>
      <c r="G19" s="37">
        <f>IF(COUNT(B19:F19)=0,"",AVERAGE(B19:F19))</f>
      </c>
      <c r="H19" s="37">
        <f>IF(COUNT(B19:F19)=0,"",MAX(B19:F19)-MIN(B19:F19))</f>
      </c>
      <c r="I19" s="43">
        <f>IF(G19="","",IF(OR(G19&gt;'Dashboard'!$C$9,G19&lt;'Dashboard'!$D$9),"異常","正常"))</f>
      </c>
      <c r="J19" s="43">
        <f>IF(H19="","",IF(OR(H19&gt;'Dashboard'!$C$10,H19&lt;'Dashboard'!$D$10),"異常","正常"))</f>
      </c>
      <c r="K19" s="39">
        <f>'Dashboard'!$B$9</f>
      </c>
      <c r="L19" s="39">
        <f>'Dashboard'!$C$9</f>
      </c>
      <c r="M19" s="39">
        <f>'Dashboard'!$D$9</f>
      </c>
      <c r="N19" s="39">
        <f>'Dashboard'!$B$10</f>
      </c>
      <c r="O19" s="39">
        <f>'Dashboard'!$C$10</f>
      </c>
      <c r="P19" s="39">
        <f>'Dashboard'!$D$10</f>
      </c>
      <c r="Q19" s="40">
        <f>IF(OR(I19="異常",J19="異常"),"異常","正常")</f>
      </c>
      <c r="R19" s="40">
        <f>IF(Q19="異常",COUNTIF($Q$10:Q19,"異常"),"")</f>
      </c>
      <c r="S19" s="40">
        <f>IF(Q19&lt;&gt;"異常","",IF(AND(I19="異常",J19="異常"),"Xbar/R異常",IF(I19="異常",IF(G19&gt;'Dashboard'!$C$9,"Xbar UCL超過","Xbar LCL未満"),IF(H19&gt;'Dashboard'!$C$10,"R UCL超過","R LCL未満"))))</f>
      </c>
      <c r="T19" s="41" t="n">
        <v>46183</v>
      </c>
      <c r="U19" s="37">
        <f>IF(I19="異常",G19,NA())</f>
      </c>
      <c r="V19" s="37">
        <f>IF(J19="異常",H19,NA())</f>
      </c>
    </row>
    <row r="20" ht="22" customHeight="true">
      <c r="A20" s="35" t="s">
        <v>92</v>
      </c>
      <c r="B20" s="36" t="n">
        <v>10.01</v>
      </c>
      <c r="C20" s="36" t="n">
        <v>10.02</v>
      </c>
      <c r="D20" s="36" t="n">
        <v>10</v>
      </c>
      <c r="E20" s="36" t="n">
        <v>9.99</v>
      </c>
      <c r="F20" s="36" t="n">
        <v>10.01</v>
      </c>
      <c r="G20" s="37">
        <f>IF(COUNT(B20:F20)=0,"",AVERAGE(B20:F20))</f>
      </c>
      <c r="H20" s="37">
        <f>IF(COUNT(B20:F20)=0,"",MAX(B20:F20)-MIN(B20:F20))</f>
      </c>
      <c r="I20" s="38">
        <f>IF(G20="","",IF(OR(G20&gt;'Dashboard'!$C$9,G20&lt;'Dashboard'!$D$9),"異常","正常"))</f>
      </c>
      <c r="J20" s="38">
        <f>IF(H20="","",IF(OR(H20&gt;'Dashboard'!$C$10,H20&lt;'Dashboard'!$D$10),"異常","正常"))</f>
      </c>
      <c r="K20" s="39">
        <f>'Dashboard'!$B$9</f>
      </c>
      <c r="L20" s="39">
        <f>'Dashboard'!$C$9</f>
      </c>
      <c r="M20" s="39">
        <f>'Dashboard'!$D$9</f>
      </c>
      <c r="N20" s="39">
        <f>'Dashboard'!$B$10</f>
      </c>
      <c r="O20" s="39">
        <f>'Dashboard'!$C$10</f>
      </c>
      <c r="P20" s="39">
        <f>'Dashboard'!$D$10</f>
      </c>
      <c r="Q20" s="40">
        <f>IF(OR(I20="異常",J20="異常"),"異常","正常")</f>
      </c>
      <c r="R20" s="40">
        <f>IF(Q20="異常",COUNTIF($Q$10:Q20,"異常"),"")</f>
      </c>
      <c r="S20" s="40">
        <f>IF(Q20&lt;&gt;"異常","",IF(AND(I20="異常",J20="異常"),"Xbar/R異常",IF(I20="異常",IF(G20&gt;'Dashboard'!$C$9,"Xbar UCL超過","Xbar LCL未満"),IF(H20&gt;'Dashboard'!$C$10,"R UCL超過","R LCL未満"))))</f>
      </c>
      <c r="T20" s="41" t="n">
        <v>46184</v>
      </c>
      <c r="U20" s="37">
        <f>IF(I20="異常",G20,NA())</f>
      </c>
      <c r="V20" s="37">
        <f>IF(J20="異常",H20,NA())</f>
      </c>
    </row>
    <row r="21" ht="22" customHeight="true">
      <c r="A21" s="42" t="s">
        <v>93</v>
      </c>
      <c r="B21" s="36" t="n">
        <v>10</v>
      </c>
      <c r="C21" s="36" t="n">
        <v>10.01</v>
      </c>
      <c r="D21" s="36" t="n">
        <v>9.99</v>
      </c>
      <c r="E21" s="36" t="n">
        <v>10.02</v>
      </c>
      <c r="F21" s="36" t="n">
        <v>10</v>
      </c>
      <c r="G21" s="37">
        <f>IF(COUNT(B21:F21)=0,"",AVERAGE(B21:F21))</f>
      </c>
      <c r="H21" s="37">
        <f>IF(COUNT(B21:F21)=0,"",MAX(B21:F21)-MIN(B21:F21))</f>
      </c>
      <c r="I21" s="43">
        <f>IF(G21="","",IF(OR(G21&gt;'Dashboard'!$C$9,G21&lt;'Dashboard'!$D$9),"異常","正常"))</f>
      </c>
      <c r="J21" s="43">
        <f>IF(H21="","",IF(OR(H21&gt;'Dashboard'!$C$10,H21&lt;'Dashboard'!$D$10),"異常","正常"))</f>
      </c>
      <c r="K21" s="39">
        <f>'Dashboard'!$B$9</f>
      </c>
      <c r="L21" s="39">
        <f>'Dashboard'!$C$9</f>
      </c>
      <c r="M21" s="39">
        <f>'Dashboard'!$D$9</f>
      </c>
      <c r="N21" s="39">
        <f>'Dashboard'!$B$10</f>
      </c>
      <c r="O21" s="39">
        <f>'Dashboard'!$C$10</f>
      </c>
      <c r="P21" s="39">
        <f>'Dashboard'!$D$10</f>
      </c>
      <c r="Q21" s="40">
        <f>IF(OR(I21="異常",J21="異常"),"異常","正常")</f>
      </c>
      <c r="R21" s="40">
        <f>IF(Q21="異常",COUNTIF($Q$10:Q21,"異常"),"")</f>
      </c>
      <c r="S21" s="40">
        <f>IF(Q21&lt;&gt;"異常","",IF(AND(I21="異常",J21="異常"),"Xbar/R異常",IF(I21="異常",IF(G21&gt;'Dashboard'!$C$9,"Xbar UCL超過","Xbar LCL未満"),IF(H21&gt;'Dashboard'!$C$10,"R UCL超過","R LCL未満"))))</f>
      </c>
      <c r="T21" s="41" t="n">
        <v>46185</v>
      </c>
      <c r="U21" s="37">
        <f>IF(I21="異常",G21,NA())</f>
      </c>
      <c r="V21" s="37">
        <f>IF(J21="異常",H21,NA())</f>
      </c>
    </row>
    <row r="22" ht="22" customHeight="true">
      <c r="A22" s="35" t="s">
        <v>94</v>
      </c>
      <c r="B22" s="36" t="n">
        <v>9.98</v>
      </c>
      <c r="C22" s="36" t="n">
        <v>10.01</v>
      </c>
      <c r="D22" s="36" t="n">
        <v>10</v>
      </c>
      <c r="E22" s="36" t="n">
        <v>10.02</v>
      </c>
      <c r="F22" s="36" t="n">
        <v>10.01</v>
      </c>
      <c r="G22" s="37">
        <f>IF(COUNT(B22:F22)=0,"",AVERAGE(B22:F22))</f>
      </c>
      <c r="H22" s="37">
        <f>IF(COUNT(B22:F22)=0,"",MAX(B22:F22)-MIN(B22:F22))</f>
      </c>
      <c r="I22" s="38">
        <f>IF(G22="","",IF(OR(G22&gt;'Dashboard'!$C$9,G22&lt;'Dashboard'!$D$9),"異常","正常"))</f>
      </c>
      <c r="J22" s="38">
        <f>IF(H22="","",IF(OR(H22&gt;'Dashboard'!$C$10,H22&lt;'Dashboard'!$D$10),"異常","正常"))</f>
      </c>
      <c r="K22" s="39">
        <f>'Dashboard'!$B$9</f>
      </c>
      <c r="L22" s="39">
        <f>'Dashboard'!$C$9</f>
      </c>
      <c r="M22" s="39">
        <f>'Dashboard'!$D$9</f>
      </c>
      <c r="N22" s="39">
        <f>'Dashboard'!$B$10</f>
      </c>
      <c r="O22" s="39">
        <f>'Dashboard'!$C$10</f>
      </c>
      <c r="P22" s="39">
        <f>'Dashboard'!$D$10</f>
      </c>
      <c r="Q22" s="40">
        <f>IF(OR(I22="異常",J22="異常"),"異常","正常")</f>
      </c>
      <c r="R22" s="40">
        <f>IF(Q22="異常",COUNTIF($Q$10:Q22,"異常"),"")</f>
      </c>
      <c r="S22" s="40">
        <f>IF(Q22&lt;&gt;"異常","",IF(AND(I22="異常",J22="異常"),"Xbar/R異常",IF(I22="異常",IF(G22&gt;'Dashboard'!$C$9,"Xbar UCL超過","Xbar LCL未満"),IF(H22&gt;'Dashboard'!$C$10,"R UCL超過","R LCL未満"))))</f>
      </c>
      <c r="T22" s="41" t="n">
        <v>46186</v>
      </c>
      <c r="U22" s="37">
        <f>IF(I22="異常",G22,NA())</f>
      </c>
      <c r="V22" s="37">
        <f>IF(J22="異常",H22,NA())</f>
      </c>
    </row>
    <row r="23" ht="22" customHeight="true">
      <c r="A23" s="42" t="s">
        <v>95</v>
      </c>
      <c r="B23" s="36" t="n">
        <v>10.02</v>
      </c>
      <c r="C23" s="36" t="n">
        <v>10.03</v>
      </c>
      <c r="D23" s="36" t="n">
        <v>10.01</v>
      </c>
      <c r="E23" s="36" t="n">
        <v>10.02</v>
      </c>
      <c r="F23" s="36" t="n">
        <v>10</v>
      </c>
      <c r="G23" s="37">
        <f>IF(COUNT(B23:F23)=0,"",AVERAGE(B23:F23))</f>
      </c>
      <c r="H23" s="37">
        <f>IF(COUNT(B23:F23)=0,"",MAX(B23:F23)-MIN(B23:F23))</f>
      </c>
      <c r="I23" s="43">
        <f>IF(G23="","",IF(OR(G23&gt;'Dashboard'!$C$9,G23&lt;'Dashboard'!$D$9),"異常","正常"))</f>
      </c>
      <c r="J23" s="43">
        <f>IF(H23="","",IF(OR(H23&gt;'Dashboard'!$C$10,H23&lt;'Dashboard'!$D$10),"異常","正常"))</f>
      </c>
      <c r="K23" s="39">
        <f>'Dashboard'!$B$9</f>
      </c>
      <c r="L23" s="39">
        <f>'Dashboard'!$C$9</f>
      </c>
      <c r="M23" s="39">
        <f>'Dashboard'!$D$9</f>
      </c>
      <c r="N23" s="39">
        <f>'Dashboard'!$B$10</f>
      </c>
      <c r="O23" s="39">
        <f>'Dashboard'!$C$10</f>
      </c>
      <c r="P23" s="39">
        <f>'Dashboard'!$D$10</f>
      </c>
      <c r="Q23" s="40">
        <f>IF(OR(I23="異常",J23="異常"),"異常","正常")</f>
      </c>
      <c r="R23" s="40">
        <f>IF(Q23="異常",COUNTIF($Q$10:Q23,"異常"),"")</f>
      </c>
      <c r="S23" s="40">
        <f>IF(Q23&lt;&gt;"異常","",IF(AND(I23="異常",J23="異常"),"Xbar/R異常",IF(I23="異常",IF(G23&gt;'Dashboard'!$C$9,"Xbar UCL超過","Xbar LCL未満"),IF(H23&gt;'Dashboard'!$C$10,"R UCL超過","R LCL未満"))))</f>
      </c>
      <c r="T23" s="41" t="n">
        <v>46187</v>
      </c>
      <c r="U23" s="37">
        <f>IF(I23="異常",G23,NA())</f>
      </c>
      <c r="V23" s="37">
        <f>IF(J23="異常",H23,NA())</f>
      </c>
    </row>
    <row r="24" ht="22" customHeight="true">
      <c r="A24" s="35" t="s">
        <v>96</v>
      </c>
      <c r="B24" s="36" t="n">
        <v>9.9</v>
      </c>
      <c r="C24" s="36" t="n">
        <v>10.15</v>
      </c>
      <c r="D24" s="36" t="n">
        <v>10.01</v>
      </c>
      <c r="E24" s="36" t="n">
        <v>10.02</v>
      </c>
      <c r="F24" s="36" t="n">
        <v>10.03</v>
      </c>
      <c r="G24" s="37">
        <f>IF(COUNT(B24:F24)=0,"",AVERAGE(B24:F24))</f>
      </c>
      <c r="H24" s="37">
        <f>IF(COUNT(B24:F24)=0,"",MAX(B24:F24)-MIN(B24:F24))</f>
      </c>
      <c r="I24" s="38">
        <f>IF(G24="","",IF(OR(G24&gt;'Dashboard'!$C$9,G24&lt;'Dashboard'!$D$9),"異常","正常"))</f>
      </c>
      <c r="J24" s="38">
        <f>IF(H24="","",IF(OR(H24&gt;'Dashboard'!$C$10,H24&lt;'Dashboard'!$D$10),"異常","正常"))</f>
      </c>
      <c r="K24" s="39">
        <f>'Dashboard'!$B$9</f>
      </c>
      <c r="L24" s="39">
        <f>'Dashboard'!$C$9</f>
      </c>
      <c r="M24" s="39">
        <f>'Dashboard'!$D$9</f>
      </c>
      <c r="N24" s="39">
        <f>'Dashboard'!$B$10</f>
      </c>
      <c r="O24" s="39">
        <f>'Dashboard'!$C$10</f>
      </c>
      <c r="P24" s="39">
        <f>'Dashboard'!$D$10</f>
      </c>
      <c r="Q24" s="40">
        <f>IF(OR(I24="異常",J24="異常"),"異常","正常")</f>
      </c>
      <c r="R24" s="40">
        <f>IF(Q24="異常",COUNTIF($Q$10:Q24,"異常"),"")</f>
      </c>
      <c r="S24" s="40">
        <f>IF(Q24&lt;&gt;"異常","",IF(AND(I24="異常",J24="異常"),"Xbar/R異常",IF(I24="異常",IF(G24&gt;'Dashboard'!$C$9,"Xbar UCL超過","Xbar LCL未満"),IF(H24&gt;'Dashboard'!$C$10,"R UCL超過","R LCL未満"))))</f>
      </c>
      <c r="T24" s="41" t="n">
        <v>46188</v>
      </c>
      <c r="U24" s="37">
        <f>IF(I24="異常",G24,NA())</f>
      </c>
      <c r="V24" s="37">
        <f>IF(J24="異常",H24,NA())</f>
      </c>
    </row>
    <row r="25" ht="22" customHeight="true">
      <c r="A25" s="42" t="s">
        <v>97</v>
      </c>
      <c r="B25" s="36" t="n">
        <v>9.99</v>
      </c>
      <c r="C25" s="36" t="n">
        <v>10</v>
      </c>
      <c r="D25" s="36" t="n">
        <v>10.01</v>
      </c>
      <c r="E25" s="36" t="n">
        <v>10.02</v>
      </c>
      <c r="F25" s="36" t="n">
        <v>10</v>
      </c>
      <c r="G25" s="37">
        <f>IF(COUNT(B25:F25)=0,"",AVERAGE(B25:F25))</f>
      </c>
      <c r="H25" s="37">
        <f>IF(COUNT(B25:F25)=0,"",MAX(B25:F25)-MIN(B25:F25))</f>
      </c>
      <c r="I25" s="43">
        <f>IF(G25="","",IF(OR(G25&gt;'Dashboard'!$C$9,G25&lt;'Dashboard'!$D$9),"異常","正常"))</f>
      </c>
      <c r="J25" s="43">
        <f>IF(H25="","",IF(OR(H25&gt;'Dashboard'!$C$10,H25&lt;'Dashboard'!$D$10),"異常","正常"))</f>
      </c>
      <c r="K25" s="39">
        <f>'Dashboard'!$B$9</f>
      </c>
      <c r="L25" s="39">
        <f>'Dashboard'!$C$9</f>
      </c>
      <c r="M25" s="39">
        <f>'Dashboard'!$D$9</f>
      </c>
      <c r="N25" s="39">
        <f>'Dashboard'!$B$10</f>
      </c>
      <c r="O25" s="39">
        <f>'Dashboard'!$C$10</f>
      </c>
      <c r="P25" s="39">
        <f>'Dashboard'!$D$10</f>
      </c>
      <c r="Q25" s="40">
        <f>IF(OR(I25="異常",J25="異常"),"異常","正常")</f>
      </c>
      <c r="R25" s="40">
        <f>IF(Q25="異常",COUNTIF($Q$10:Q25,"異常"),"")</f>
      </c>
      <c r="S25" s="40">
        <f>IF(Q25&lt;&gt;"異常","",IF(AND(I25="異常",J25="異常"),"Xbar/R異常",IF(I25="異常",IF(G25&gt;'Dashboard'!$C$9,"Xbar UCL超過","Xbar LCL未満"),IF(H25&gt;'Dashboard'!$C$10,"R UCL超過","R LCL未満"))))</f>
      </c>
      <c r="T25" s="41" t="n">
        <v>46189</v>
      </c>
      <c r="U25" s="37">
        <f>IF(I25="異常",G25,NA())</f>
      </c>
      <c r="V25" s="37">
        <f>IF(J25="異常",H25,NA())</f>
      </c>
    </row>
    <row r="26" ht="22" customHeight="true">
      <c r="A26" s="35" t="s">
        <v>98</v>
      </c>
      <c r="B26" s="36" t="n">
        <v>10.01</v>
      </c>
      <c r="C26" s="36" t="n">
        <v>10.03</v>
      </c>
      <c r="D26" s="36" t="n">
        <v>10.02</v>
      </c>
      <c r="E26" s="36" t="n">
        <v>10</v>
      </c>
      <c r="F26" s="36" t="n">
        <v>10.01</v>
      </c>
      <c r="G26" s="37">
        <f>IF(COUNT(B26:F26)=0,"",AVERAGE(B26:F26))</f>
      </c>
      <c r="H26" s="37">
        <f>IF(COUNT(B26:F26)=0,"",MAX(B26:F26)-MIN(B26:F26))</f>
      </c>
      <c r="I26" s="38">
        <f>IF(G26="","",IF(OR(G26&gt;'Dashboard'!$C$9,G26&lt;'Dashboard'!$D$9),"異常","正常"))</f>
      </c>
      <c r="J26" s="38">
        <f>IF(H26="","",IF(OR(H26&gt;'Dashboard'!$C$10,H26&lt;'Dashboard'!$D$10),"異常","正常"))</f>
      </c>
      <c r="K26" s="39">
        <f>'Dashboard'!$B$9</f>
      </c>
      <c r="L26" s="39">
        <f>'Dashboard'!$C$9</f>
      </c>
      <c r="M26" s="39">
        <f>'Dashboard'!$D$9</f>
      </c>
      <c r="N26" s="39">
        <f>'Dashboard'!$B$10</f>
      </c>
      <c r="O26" s="39">
        <f>'Dashboard'!$C$10</f>
      </c>
      <c r="P26" s="39">
        <f>'Dashboard'!$D$10</f>
      </c>
      <c r="Q26" s="40">
        <f>IF(OR(I26="異常",J26="異常"),"異常","正常")</f>
      </c>
      <c r="R26" s="40">
        <f>IF(Q26="異常",COUNTIF($Q$10:Q26,"異常"),"")</f>
      </c>
      <c r="S26" s="40">
        <f>IF(Q26&lt;&gt;"異常","",IF(AND(I26="異常",J26="異常"),"Xbar/R異常",IF(I26="異常",IF(G26&gt;'Dashboard'!$C$9,"Xbar UCL超過","Xbar LCL未満"),IF(H26&gt;'Dashboard'!$C$10,"R UCL超過","R LCL未満"))))</f>
      </c>
      <c r="T26" s="41" t="n">
        <v>46190</v>
      </c>
      <c r="U26" s="37">
        <f>IF(I26="異常",G26,NA())</f>
      </c>
      <c r="V26" s="37">
        <f>IF(J26="異常",H26,NA())</f>
      </c>
    </row>
    <row r="27" ht="22" customHeight="true">
      <c r="A27" s="42" t="s">
        <v>99</v>
      </c>
      <c r="B27" s="36" t="n">
        <v>10</v>
      </c>
      <c r="C27" s="36" t="n">
        <v>9.99</v>
      </c>
      <c r="D27" s="36" t="n">
        <v>10.01</v>
      </c>
      <c r="E27" s="36" t="n">
        <v>10.02</v>
      </c>
      <c r="F27" s="36" t="n">
        <v>10</v>
      </c>
      <c r="G27" s="37">
        <f>IF(COUNT(B27:F27)=0,"",AVERAGE(B27:F27))</f>
      </c>
      <c r="H27" s="37">
        <f>IF(COUNT(B27:F27)=0,"",MAX(B27:F27)-MIN(B27:F27))</f>
      </c>
      <c r="I27" s="43">
        <f>IF(G27="","",IF(OR(G27&gt;'Dashboard'!$C$9,G27&lt;'Dashboard'!$D$9),"異常","正常"))</f>
      </c>
      <c r="J27" s="43">
        <f>IF(H27="","",IF(OR(H27&gt;'Dashboard'!$C$10,H27&lt;'Dashboard'!$D$10),"異常","正常"))</f>
      </c>
      <c r="K27" s="39">
        <f>'Dashboard'!$B$9</f>
      </c>
      <c r="L27" s="39">
        <f>'Dashboard'!$C$9</f>
      </c>
      <c r="M27" s="39">
        <f>'Dashboard'!$D$9</f>
      </c>
      <c r="N27" s="39">
        <f>'Dashboard'!$B$10</f>
      </c>
      <c r="O27" s="39">
        <f>'Dashboard'!$C$10</f>
      </c>
      <c r="P27" s="39">
        <f>'Dashboard'!$D$10</f>
      </c>
      <c r="Q27" s="40">
        <f>IF(OR(I27="異常",J27="異常"),"異常","正常")</f>
      </c>
      <c r="R27" s="40">
        <f>IF(Q27="異常",COUNTIF($Q$10:Q27,"異常"),"")</f>
      </c>
      <c r="S27" s="40">
        <f>IF(Q27&lt;&gt;"異常","",IF(AND(I27="異常",J27="異常"),"Xbar/R異常",IF(I27="異常",IF(G27&gt;'Dashboard'!$C$9,"Xbar UCL超過","Xbar LCL未満"),IF(H27&gt;'Dashboard'!$C$10,"R UCL超過","R LCL未満"))))</f>
      </c>
      <c r="T27" s="41" t="n">
        <v>46191</v>
      </c>
      <c r="U27" s="37">
        <f>IF(I27="異常",G27,NA())</f>
      </c>
      <c r="V27" s="37">
        <f>IF(J27="異常",H27,NA())</f>
      </c>
    </row>
    <row r="28" ht="22" customHeight="true">
      <c r="A28" s="35" t="s">
        <v>100</v>
      </c>
      <c r="B28" s="36" t="n">
        <v>9.98</v>
      </c>
      <c r="C28" s="36" t="n">
        <v>9.99</v>
      </c>
      <c r="D28" s="36" t="n">
        <v>10</v>
      </c>
      <c r="E28" s="36" t="n">
        <v>10.01</v>
      </c>
      <c r="F28" s="36" t="n">
        <v>9.99</v>
      </c>
      <c r="G28" s="37">
        <f>IF(COUNT(B28:F28)=0,"",AVERAGE(B28:F28))</f>
      </c>
      <c r="H28" s="37">
        <f>IF(COUNT(B28:F28)=0,"",MAX(B28:F28)-MIN(B28:F28))</f>
      </c>
      <c r="I28" s="38">
        <f>IF(G28="","",IF(OR(G28&gt;'Dashboard'!$C$9,G28&lt;'Dashboard'!$D$9),"異常","正常"))</f>
      </c>
      <c r="J28" s="38">
        <f>IF(H28="","",IF(OR(H28&gt;'Dashboard'!$C$10,H28&lt;'Dashboard'!$D$10),"異常","正常"))</f>
      </c>
      <c r="K28" s="39">
        <f>'Dashboard'!$B$9</f>
      </c>
      <c r="L28" s="39">
        <f>'Dashboard'!$C$9</f>
      </c>
      <c r="M28" s="39">
        <f>'Dashboard'!$D$9</f>
      </c>
      <c r="N28" s="39">
        <f>'Dashboard'!$B$10</f>
      </c>
      <c r="O28" s="39">
        <f>'Dashboard'!$C$10</f>
      </c>
      <c r="P28" s="39">
        <f>'Dashboard'!$D$10</f>
      </c>
      <c r="Q28" s="40">
        <f>IF(OR(I28="異常",J28="異常"),"異常","正常")</f>
      </c>
      <c r="R28" s="40">
        <f>IF(Q28="異常",COUNTIF($Q$10:Q28,"異常"),"")</f>
      </c>
      <c r="S28" s="40">
        <f>IF(Q28&lt;&gt;"異常","",IF(AND(I28="異常",J28="異常"),"Xbar/R異常",IF(I28="異常",IF(G28&gt;'Dashboard'!$C$9,"Xbar UCL超過","Xbar LCL未満"),IF(H28&gt;'Dashboard'!$C$10,"R UCL超過","R LCL未満"))))</f>
      </c>
      <c r="T28" s="41" t="n">
        <v>46192</v>
      </c>
      <c r="U28" s="37">
        <f>IF(I28="異常",G28,NA())</f>
      </c>
      <c r="V28" s="37">
        <f>IF(J28="異常",H28,NA())</f>
      </c>
    </row>
    <row r="29" ht="22" customHeight="true">
      <c r="A29" s="42" t="s">
        <v>101</v>
      </c>
      <c r="B29" s="36" t="n">
        <v>10.02</v>
      </c>
      <c r="C29" s="36" t="n">
        <v>10.01</v>
      </c>
      <c r="D29" s="36" t="n">
        <v>10</v>
      </c>
      <c r="E29" s="36" t="n">
        <v>10.03</v>
      </c>
      <c r="F29" s="36" t="n">
        <v>10.02</v>
      </c>
      <c r="G29" s="37">
        <f>IF(COUNT(B29:F29)=0,"",AVERAGE(B29:F29))</f>
      </c>
      <c r="H29" s="37">
        <f>IF(COUNT(B29:F29)=0,"",MAX(B29:F29)-MIN(B29:F29))</f>
      </c>
      <c r="I29" s="43">
        <f>IF(G29="","",IF(OR(G29&gt;'Dashboard'!$C$9,G29&lt;'Dashboard'!$D$9),"異常","正常"))</f>
      </c>
      <c r="J29" s="43">
        <f>IF(H29="","",IF(OR(H29&gt;'Dashboard'!$C$10,H29&lt;'Dashboard'!$D$10),"異常","正常"))</f>
      </c>
      <c r="K29" s="39">
        <f>'Dashboard'!$B$9</f>
      </c>
      <c r="L29" s="39">
        <f>'Dashboard'!$C$9</f>
      </c>
      <c r="M29" s="39">
        <f>'Dashboard'!$D$9</f>
      </c>
      <c r="N29" s="39">
        <f>'Dashboard'!$B$10</f>
      </c>
      <c r="O29" s="39">
        <f>'Dashboard'!$C$10</f>
      </c>
      <c r="P29" s="39">
        <f>'Dashboard'!$D$10</f>
      </c>
      <c r="Q29" s="40">
        <f>IF(OR(I29="異常",J29="異常"),"異常","正常")</f>
      </c>
      <c r="R29" s="40">
        <f>IF(Q29="異常",COUNTIF($Q$10:Q29,"異常"),"")</f>
      </c>
      <c r="S29" s="40">
        <f>IF(Q29&lt;&gt;"異常","",IF(AND(I29="異常",J29="異常"),"Xbar/R異常",IF(I29="異常",IF(G29&gt;'Dashboard'!$C$9,"Xbar UCL超過","Xbar LCL未満"),IF(H29&gt;'Dashboard'!$C$10,"R UCL超過","R LCL未満"))))</f>
      </c>
      <c r="T29" s="41" t="n">
        <v>46193</v>
      </c>
      <c r="U29" s="37">
        <f>IF(I29="異常",G29,NA())</f>
      </c>
      <c r="V29" s="37">
        <f>IF(J29="異常",H29,NA())</f>
      </c>
    </row>
    <row r="30" ht="22" customHeight="true">
      <c r="A30" s="35" t="s">
        <v>102</v>
      </c>
      <c r="B30" s="36" t="n">
        <v>10</v>
      </c>
      <c r="C30" s="36" t="n">
        <v>10.01</v>
      </c>
      <c r="D30" s="36" t="n">
        <v>10.02</v>
      </c>
      <c r="E30" s="36" t="n">
        <v>9.99</v>
      </c>
      <c r="F30" s="36" t="n">
        <v>10.01</v>
      </c>
      <c r="G30" s="37">
        <f>IF(COUNT(B30:F30)=0,"",AVERAGE(B30:F30))</f>
      </c>
      <c r="H30" s="37">
        <f>IF(COUNT(B30:F30)=0,"",MAX(B30:F30)-MIN(B30:F30))</f>
      </c>
      <c r="I30" s="38">
        <f>IF(G30="","",IF(OR(G30&gt;'Dashboard'!$C$9,G30&lt;'Dashboard'!$D$9),"異常","正常"))</f>
      </c>
      <c r="J30" s="38">
        <f>IF(H30="","",IF(OR(H30&gt;'Dashboard'!$C$10,H30&lt;'Dashboard'!$D$10),"異常","正常"))</f>
      </c>
      <c r="K30" s="39">
        <f>'Dashboard'!$B$9</f>
      </c>
      <c r="L30" s="39">
        <f>'Dashboard'!$C$9</f>
      </c>
      <c r="M30" s="39">
        <f>'Dashboard'!$D$9</f>
      </c>
      <c r="N30" s="39">
        <f>'Dashboard'!$B$10</f>
      </c>
      <c r="O30" s="39">
        <f>'Dashboard'!$C$10</f>
      </c>
      <c r="P30" s="39">
        <f>'Dashboard'!$D$10</f>
      </c>
      <c r="Q30" s="40">
        <f>IF(OR(I30="異常",J30="異常"),"異常","正常")</f>
      </c>
      <c r="R30" s="40">
        <f>IF(Q30="異常",COUNTIF($Q$10:Q30,"異常"),"")</f>
      </c>
      <c r="S30" s="40">
        <f>IF(Q30&lt;&gt;"異常","",IF(AND(I30="異常",J30="異常"),"Xbar/R異常",IF(I30="異常",IF(G30&gt;'Dashboard'!$C$9,"Xbar UCL超過","Xbar LCL未満"),IF(H30&gt;'Dashboard'!$C$10,"R UCL超過","R LCL未満"))))</f>
      </c>
      <c r="T30" s="41" t="n">
        <v>46194</v>
      </c>
      <c r="U30" s="37">
        <f>IF(I30="異常",G30,NA())</f>
      </c>
      <c r="V30" s="37">
        <f>IF(J30="異常",H30,NA())</f>
      </c>
    </row>
    <row r="31" ht="22" customHeight="true">
      <c r="A31" s="42" t="s">
        <v>103</v>
      </c>
      <c r="B31" s="36" t="n">
        <v>9.99</v>
      </c>
      <c r="C31" s="36" t="n">
        <v>10</v>
      </c>
      <c r="D31" s="36" t="n">
        <v>10.01</v>
      </c>
      <c r="E31" s="36" t="n">
        <v>10</v>
      </c>
      <c r="F31" s="36" t="n">
        <v>9.98</v>
      </c>
      <c r="G31" s="37">
        <f>IF(COUNT(B31:F31)=0,"",AVERAGE(B31:F31))</f>
      </c>
      <c r="H31" s="37">
        <f>IF(COUNT(B31:F31)=0,"",MAX(B31:F31)-MIN(B31:F31))</f>
      </c>
      <c r="I31" s="43">
        <f>IF(G31="","",IF(OR(G31&gt;'Dashboard'!$C$9,G31&lt;'Dashboard'!$D$9),"異常","正常"))</f>
      </c>
      <c r="J31" s="43">
        <f>IF(H31="","",IF(OR(H31&gt;'Dashboard'!$C$10,H31&lt;'Dashboard'!$D$10),"異常","正常"))</f>
      </c>
      <c r="K31" s="39">
        <f>'Dashboard'!$B$9</f>
      </c>
      <c r="L31" s="39">
        <f>'Dashboard'!$C$9</f>
      </c>
      <c r="M31" s="39">
        <f>'Dashboard'!$D$9</f>
      </c>
      <c r="N31" s="39">
        <f>'Dashboard'!$B$10</f>
      </c>
      <c r="O31" s="39">
        <f>'Dashboard'!$C$10</f>
      </c>
      <c r="P31" s="39">
        <f>'Dashboard'!$D$10</f>
      </c>
      <c r="Q31" s="40">
        <f>IF(OR(I31="異常",J31="異常"),"異常","正常")</f>
      </c>
      <c r="R31" s="40">
        <f>IF(Q31="異常",COUNTIF($Q$10:Q31,"異常"),"")</f>
      </c>
      <c r="S31" s="40">
        <f>IF(Q31&lt;&gt;"異常","",IF(AND(I31="異常",J31="異常"),"Xbar/R異常",IF(I31="異常",IF(G31&gt;'Dashboard'!$C$9,"Xbar UCL超過","Xbar LCL未満"),IF(H31&gt;'Dashboard'!$C$10,"R UCL超過","R LCL未満"))))</f>
      </c>
      <c r="T31" s="41" t="n">
        <v>46195</v>
      </c>
      <c r="U31" s="37">
        <f>IF(I31="異常",G31,NA())</f>
      </c>
      <c r="V31" s="37">
        <f>IF(J31="異常",H31,NA())</f>
      </c>
    </row>
    <row r="32" ht="22" customHeight="true">
      <c r="A32" s="35" t="s">
        <v>104</v>
      </c>
      <c r="B32" s="36" t="n">
        <v>10.03</v>
      </c>
      <c r="C32" s="36" t="n">
        <v>10.02</v>
      </c>
      <c r="D32" s="36" t="n">
        <v>10.01</v>
      </c>
      <c r="E32" s="36" t="n">
        <v>10</v>
      </c>
      <c r="F32" s="36" t="n">
        <v>10.02</v>
      </c>
      <c r="G32" s="37">
        <f>IF(COUNT(B32:F32)=0,"",AVERAGE(B32:F32))</f>
      </c>
      <c r="H32" s="37">
        <f>IF(COUNT(B32:F32)=0,"",MAX(B32:F32)-MIN(B32:F32))</f>
      </c>
      <c r="I32" s="38">
        <f>IF(G32="","",IF(OR(G32&gt;'Dashboard'!$C$9,G32&lt;'Dashboard'!$D$9),"異常","正常"))</f>
      </c>
      <c r="J32" s="38">
        <f>IF(H32="","",IF(OR(H32&gt;'Dashboard'!$C$10,H32&lt;'Dashboard'!$D$10),"異常","正常"))</f>
      </c>
      <c r="K32" s="39">
        <f>'Dashboard'!$B$9</f>
      </c>
      <c r="L32" s="39">
        <f>'Dashboard'!$C$9</f>
      </c>
      <c r="M32" s="39">
        <f>'Dashboard'!$D$9</f>
      </c>
      <c r="N32" s="39">
        <f>'Dashboard'!$B$10</f>
      </c>
      <c r="O32" s="39">
        <f>'Dashboard'!$C$10</f>
      </c>
      <c r="P32" s="39">
        <f>'Dashboard'!$D$10</f>
      </c>
      <c r="Q32" s="40">
        <f>IF(OR(I32="異常",J32="異常"),"異常","正常")</f>
      </c>
      <c r="R32" s="40">
        <f>IF(Q32="異常",COUNTIF($Q$10:Q32,"異常"),"")</f>
      </c>
      <c r="S32" s="40">
        <f>IF(Q32&lt;&gt;"異常","",IF(AND(I32="異常",J32="異常"),"Xbar/R異常",IF(I32="異常",IF(G32&gt;'Dashboard'!$C$9,"Xbar UCL超過","Xbar LCL未満"),IF(H32&gt;'Dashboard'!$C$10,"R UCL超過","R LCL未満"))))</f>
      </c>
      <c r="T32" s="41" t="n">
        <v>46196</v>
      </c>
      <c r="U32" s="37">
        <f>IF(I32="異常",G32,NA())</f>
      </c>
      <c r="V32" s="37">
        <f>IF(J32="異常",H32,NA())</f>
      </c>
    </row>
    <row r="33" ht="22" customHeight="true">
      <c r="A33" s="42" t="s">
        <v>105</v>
      </c>
      <c r="B33" s="36" t="n">
        <v>9.970000000000001</v>
      </c>
      <c r="C33" s="36" t="n">
        <v>9.98</v>
      </c>
      <c r="D33" s="36" t="n">
        <v>9.99</v>
      </c>
      <c r="E33" s="36" t="n">
        <v>9.98</v>
      </c>
      <c r="F33" s="36" t="n">
        <v>9.970000000000001</v>
      </c>
      <c r="G33" s="37">
        <f>IF(COUNT(B33:F33)=0,"",AVERAGE(B33:F33))</f>
      </c>
      <c r="H33" s="37">
        <f>IF(COUNT(B33:F33)=0,"",MAX(B33:F33)-MIN(B33:F33))</f>
      </c>
      <c r="I33" s="43">
        <f>IF(G33="","",IF(OR(G33&gt;'Dashboard'!$C$9,G33&lt;'Dashboard'!$D$9),"異常","正常"))</f>
      </c>
      <c r="J33" s="43">
        <f>IF(H33="","",IF(OR(H33&gt;'Dashboard'!$C$10,H33&lt;'Dashboard'!$D$10),"異常","正常"))</f>
      </c>
      <c r="K33" s="39">
        <f>'Dashboard'!$B$9</f>
      </c>
      <c r="L33" s="39">
        <f>'Dashboard'!$C$9</f>
      </c>
      <c r="M33" s="39">
        <f>'Dashboard'!$D$9</f>
      </c>
      <c r="N33" s="39">
        <f>'Dashboard'!$B$10</f>
      </c>
      <c r="O33" s="39">
        <f>'Dashboard'!$C$10</f>
      </c>
      <c r="P33" s="39">
        <f>'Dashboard'!$D$10</f>
      </c>
      <c r="Q33" s="40">
        <f>IF(OR(I33="異常",J33="異常"),"異常","正常")</f>
      </c>
      <c r="R33" s="40">
        <f>IF(Q33="異常",COUNTIF($Q$10:Q33,"異常"),"")</f>
      </c>
      <c r="S33" s="40">
        <f>IF(Q33&lt;&gt;"異常","",IF(AND(I33="異常",J33="異常"),"Xbar/R異常",IF(I33="異常",IF(G33&gt;'Dashboard'!$C$9,"Xbar UCL超過","Xbar LCL未満"),IF(H33&gt;'Dashboard'!$C$10,"R UCL超過","R LCL未満"))))</f>
      </c>
      <c r="T33" s="41" t="n">
        <v>46197</v>
      </c>
      <c r="U33" s="37">
        <f>IF(I33="異常",G33,NA())</f>
      </c>
      <c r="V33" s="37">
        <f>IF(J33="異常",H33,NA())</f>
      </c>
    </row>
    <row r="34" ht="22" customHeight="true">
      <c r="A34" s="35" t="s">
        <v>106</v>
      </c>
      <c r="B34" s="36" t="n">
        <v>10</v>
      </c>
      <c r="C34" s="36" t="n">
        <v>10.01</v>
      </c>
      <c r="D34" s="36" t="n">
        <v>9.99</v>
      </c>
      <c r="E34" s="36" t="n">
        <v>10.02</v>
      </c>
      <c r="F34" s="36" t="n">
        <v>10</v>
      </c>
      <c r="G34" s="37">
        <f>IF(COUNT(B34:F34)=0,"",AVERAGE(B34:F34))</f>
      </c>
      <c r="H34" s="37">
        <f>IF(COUNT(B34:F34)=0,"",MAX(B34:F34)-MIN(B34:F34))</f>
      </c>
      <c r="I34" s="38">
        <f>IF(G34="","",IF(OR(G34&gt;'Dashboard'!$C$9,G34&lt;'Dashboard'!$D$9),"異常","正常"))</f>
      </c>
      <c r="J34" s="38">
        <f>IF(H34="","",IF(OR(H34&gt;'Dashboard'!$C$10,H34&lt;'Dashboard'!$D$10),"異常","正常"))</f>
      </c>
      <c r="K34" s="39">
        <f>'Dashboard'!$B$9</f>
      </c>
      <c r="L34" s="39">
        <f>'Dashboard'!$C$9</f>
      </c>
      <c r="M34" s="39">
        <f>'Dashboard'!$D$9</f>
      </c>
      <c r="N34" s="39">
        <f>'Dashboard'!$B$10</f>
      </c>
      <c r="O34" s="39">
        <f>'Dashboard'!$C$10</f>
      </c>
      <c r="P34" s="39">
        <f>'Dashboard'!$D$10</f>
      </c>
      <c r="Q34" s="40">
        <f>IF(OR(I34="異常",J34="異常"),"異常","正常")</f>
      </c>
      <c r="R34" s="40">
        <f>IF(Q34="異常",COUNTIF($Q$10:Q34,"異常"),"")</f>
      </c>
      <c r="S34" s="40">
        <f>IF(Q34&lt;&gt;"異常","",IF(AND(I34="異常",J34="異常"),"Xbar/R異常",IF(I34="異常",IF(G34&gt;'Dashboard'!$C$9,"Xbar UCL超過","Xbar LCL未満"),IF(H34&gt;'Dashboard'!$C$10,"R UCL超過","R LCL未満"))))</f>
      </c>
      <c r="T34" s="41" t="n">
        <v>46198</v>
      </c>
      <c r="U34" s="37">
        <f>IF(I34="異常",G34,NA())</f>
      </c>
      <c r="V34" s="37">
        <f>IF(J34="異常",H34,NA())</f>
      </c>
    </row>
  </sheetData>
  <mergeCells count="3">
    <mergeCell ref="A6:J6"/>
    <mergeCell ref="A1:J1"/>
    <mergeCell ref="A3:J3"/>
  </mergeCells>
  <conditionalFormatting sqref="I10:J34">
    <cfRule type="cellIs" dxfId="4" priority="1" operator="equal">
      <formula>"異常"</formula>
    </cfRule>
    <cfRule type="cellIs" dxfId="5" priority="2" operator="equal">
      <formula>"正常"</formula>
    </cfRule>
  </conditionalFormatting>
  <conditionalFormatting sqref="A10:J34">
    <cfRule type="expression" dxfId="2" priority="3">
      <formula>OR($I10="異常",$J10="異常")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error="2〜10 の整数を入力してください。" errorTitle="入力エラー" operator="between" prompt="サブグループサイズ n を入力します。標準例は 5 です。" promptTitle="サブグループサイズ" sqref="B4" type="whole">
      <formula1>2</formula1>
      <formula2>10</formula2>
    </dataValidation>
    <dataValidation allowBlank="true" error="数値を入力してください。" errorTitle="入力エラー" operator="between" prompt="測定値を入力してください。" promptTitle="サンプル入力" sqref="B10:F34" type="decimal">
      <formula1>-999999</formula1>
      <formula2>999999</formula2>
    </dataValidation>
  </dataValidations>
  <pageMargins left="0.35" right="0.35" top="0.5" bottom="0.5" header="0.5" footer="0.5"/>
  <pageSetup fitToHeight="0" fitToWidth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3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15"/>
  <cols>
    <col customWidth="true" max="5" min="1" width="14"/>
    <col customWidth="true" max="6" min="6" width="4"/>
    <col customWidth="true" max="7" min="7" width="62"/>
  </cols>
  <sheetData>
    <row r="1" ht="42" customHeight="true">
      <c r="A1" s="1" t="s">
        <v>107</v>
      </c>
      <c r="B1" s="1" t="n"/>
      <c r="C1" s="1" t="n"/>
      <c r="D1" s="1" t="n"/>
      <c r="E1" s="1" t="n"/>
      <c r="F1" s="1" t="n"/>
      <c r="G1" s="1" t="n"/>
    </row>
    <row r="2"/>
    <row r="3">
      <c r="A3" s="44" t="s">
        <v>108</v>
      </c>
    </row>
    <row r="4" ht="29" customHeight="true">
      <c r="A4" s="19" t="s">
        <v>109</v>
      </c>
      <c r="B4" s="19" t="s">
        <v>51</v>
      </c>
      <c r="C4" s="19" t="s">
        <v>110</v>
      </c>
      <c r="D4" s="19" t="s">
        <v>52</v>
      </c>
      <c r="E4" s="19" t="s">
        <v>53</v>
      </c>
      <c r="G4" s="4" t="s">
        <v>111</v>
      </c>
    </row>
    <row r="5" ht="34" customHeight="true">
      <c r="A5" s="43" t="n">
        <v>2</v>
      </c>
      <c r="B5" s="45" t="n">
        <v>1.88</v>
      </c>
      <c r="C5" s="45" t="n">
        <v>1.128</v>
      </c>
      <c r="D5" s="45" t="n">
        <v>0</v>
      </c>
      <c r="E5" s="45" t="n">
        <v>3.267</v>
      </c>
      <c r="G5" s="46" t="s">
        <v>112</v>
      </c>
    </row>
    <row r="6" ht="50" customHeight="true">
      <c r="A6" s="38" t="n">
        <v>3</v>
      </c>
      <c r="B6" s="47" t="n">
        <v>1.023</v>
      </c>
      <c r="C6" s="47" t="n">
        <v>1.693</v>
      </c>
      <c r="D6" s="47" t="n">
        <v>0</v>
      </c>
      <c r="E6" s="47" t="n">
        <v>2.574</v>
      </c>
      <c r="G6" s="46" t="s">
        <v>113</v>
      </c>
    </row>
    <row r="7" ht="22" customHeight="true">
      <c r="A7" s="43" t="n">
        <v>4</v>
      </c>
      <c r="B7" s="45" t="n">
        <v>0.729</v>
      </c>
      <c r="C7" s="45" t="n">
        <v>2.059</v>
      </c>
      <c r="D7" s="45" t="n">
        <v>0</v>
      </c>
      <c r="E7" s="45" t="n">
        <v>2.282</v>
      </c>
    </row>
    <row r="8" ht="22" customHeight="true">
      <c r="A8" s="38" t="n">
        <v>5</v>
      </c>
      <c r="B8" s="47" t="n">
        <v>0.577</v>
      </c>
      <c r="C8" s="47" t="n">
        <v>2.326</v>
      </c>
      <c r="D8" s="47" t="n">
        <v>0</v>
      </c>
      <c r="E8" s="47" t="n">
        <v>2.114</v>
      </c>
    </row>
    <row r="9" ht="22" customHeight="true">
      <c r="A9" s="43" t="n">
        <v>6</v>
      </c>
      <c r="B9" s="45" t="n">
        <v>0.483</v>
      </c>
      <c r="C9" s="45" t="n">
        <v>2.534</v>
      </c>
      <c r="D9" s="45" t="n">
        <v>0</v>
      </c>
      <c r="E9" s="45" t="n">
        <v>2.004</v>
      </c>
    </row>
    <row r="10" ht="22" customHeight="true">
      <c r="A10" s="38" t="n">
        <v>7</v>
      </c>
      <c r="B10" s="47" t="n">
        <v>0.419</v>
      </c>
      <c r="C10" s="47" t="n">
        <v>2.704</v>
      </c>
      <c r="D10" s="47" t="n">
        <v>0.076</v>
      </c>
      <c r="E10" s="47" t="n">
        <v>1.924</v>
      </c>
    </row>
    <row r="11" ht="22" customHeight="true">
      <c r="A11" s="43" t="n">
        <v>8</v>
      </c>
      <c r="B11" s="45" t="n">
        <v>0.373</v>
      </c>
      <c r="C11" s="45" t="n">
        <v>2.847</v>
      </c>
      <c r="D11" s="45" t="n">
        <v>0.136</v>
      </c>
      <c r="E11" s="45" t="n">
        <v>1.864</v>
      </c>
    </row>
    <row r="12" ht="22" customHeight="true">
      <c r="A12" s="38" t="n">
        <v>9</v>
      </c>
      <c r="B12" s="47" t="n">
        <v>0.337</v>
      </c>
      <c r="C12" s="47" t="n">
        <v>2.97</v>
      </c>
      <c r="D12" s="47" t="n">
        <v>0.184</v>
      </c>
      <c r="E12" s="47" t="n">
        <v>1.816</v>
      </c>
    </row>
    <row r="13" ht="22" customHeight="true">
      <c r="A13" s="43" t="n">
        <v>10</v>
      </c>
      <c r="B13" s="45" t="n">
        <v>0.308</v>
      </c>
      <c r="C13" s="45" t="n">
        <v>3.078</v>
      </c>
      <c r="D13" s="45" t="n">
        <v>0.223</v>
      </c>
      <c r="E13" s="45" t="n">
        <v>1.777</v>
      </c>
    </row>
  </sheetData>
  <mergeCells count="2">
    <mergeCell ref="G4"/>
    <mergeCell ref="A1:G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" bottom="0.5" header="0.5" footer="0.5"/>
  <pageSetup fitToHeight="0" fitToWidth="1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Qualitätsmanagement-Vorlage für SPC-Regelkarten (X-Quer und R)</dc:title>
  <dc:creator>Finite Field</dc:creator>
  <dc:description>Excel-Vorlage für Qualitätsmanagement SPC X-Quer- und R-Regelkarten.</dc:description>
  <lastModifiedBy/>
  <dcterms:created xsi:type="dcterms:W3CDTF">2026-06-15T07:48:58Z</dcterms:created>
  <dcterms:modified xsi:type="dcterms:W3CDTF">2026-06-15T07:48:59Z</dcterms:modified>
  <category>Quality Management</category>
</coreProperties>
</file>