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ables/table1.xml" ContentType="application/vnd.openxmlformats-officedocument.spreadsheetml.table+xml"/>
  <Override PartName="/xl/worksheets/sheet5.xml" ContentType="application/vnd.openxmlformats-officedocument.spreadsheetml.worksheet+xml"/>
  <Override PartName="/xl/tables/table2.xml" ContentType="application/vnd.openxmlformats-officedocument.spreadsheetml.table+xml"/>
  <Override PartName="/xl/worksheets/sheet6.xml" ContentType="application/vnd.openxmlformats-officedocument.spreadsheetml.worksheet+xml"/>
  <Override PartName="/xl/tables/table3.xml" ContentType="application/vnd.openxmlformats-officedocument.spreadsheetml.table+xml"/>
  <Override PartName="/xl/worksheets/sheet7.xml" ContentType="application/vnd.openxmlformats-officedocument.spreadsheetml.worksheet+xml"/>
  <Override PartName="/xl/worksheets/sheet8.xml" ContentType="application/vnd.openxmlformats-officedocument.spreadsheetml.worksheet+xml"/>
  <Override PartName="/xl/tables/table4.xml" ContentType="application/vnd.openxmlformats-officedocument.spreadsheetml.table+xml"/>
  <Override PartName="/xl/worksheets/sheet9.xml" ContentType="application/vnd.openxmlformats-officedocument.spreadsheetml.worksheet+xml"/>
  <Override PartName="/xl/tables/table5.xml" ContentType="application/vnd.openxmlformats-officedocument.spreadsheetml.table+xml"/>
  <Override PartName="/xl/worksheets/sheet10.xml" ContentType="application/vnd.openxmlformats-officedocument.spreadsheetml.worksheet+xml"/>
  <Override PartName="/xl/tables/table6.xml" ContentType="application/vnd.openxmlformats-officedocument.spreadsheetml.table+xml"/>
  <Override PartName="/xl/workbook.xml" ContentType="application/vnd.openxmlformats-officedocument.spreadsheetml.sheet.main+xml"/>
</Types>
</file>

<file path=_rels/.rels><?xml version="1.0" encoding="UTF-8"?>
<Relationships xmlns="http://schemas.openxmlformats.org/package/2006/relationships"><Relationship Id="R6036f26b1ec84f6c" Target="xl/workbook.xml" Type="http://schemas.openxmlformats.org/officeDocument/2006/relationships/officeDocument"></Relationship></Relationships>
</file>

<file path=xl/workbook.xml><?xml version="1.0" encoding="utf-8"?>
<workbook xmlns:x="http://schemas.openxmlformats.org/spreadsheetml/2006/main" xmlns="http://schemas.openxmlformats.org/spreadsheetml/2006/main" xmlns:r="http://schemas.openxmlformats.org/officeDocument/2006/relationships" xmlns:mc="http://schemas.openxmlformats.org/markup-compatibility/2006">
  <bookViews>
    <workbookView/>
  </bookViews>
  <sheets>
    <sheet name="Panel" sheetId="1" r:id="R9255178b7f204739"/>
    <sheet name="Instrucciones" sheetId="2" r:id="R88483d43322a47d4"/>
    <sheet name="Configuración de puntuación" sheetId="3" r:id="R08aefbc331f24c7d"/>
    <sheet name="Biblioteca de herramientas" sheetId="4" r:id="R124073910bef46ce"/>
    <sheet name="Biblioteca de recursos" sheetId="5" r:id="R421c215b4f1e484d"/>
    <sheet name="Coincidencia de escenarios" sheetId="6" r:id="R3b0878262a9e4af1"/>
    <sheet name="Recomendador" sheetId="7" r:id="Rc45d9023a392466b"/>
    <sheet name="Presupuesto TCO" sheetId="8" r:id="R1a220724370d47b3"/>
    <sheet name="Plan de despliegue" sheetId="9" r:id="R9576dd4a379b4e89"/>
    <sheet name="Fuentes y actualizaciones" sheetId="10" r:id="R0b434f7b936f48a0"/>
  </sheets>
</workbook>
</file>

<file path=xl/sharedStrings.xml><?xml version="1.0" encoding="utf-8"?>
<sst xmlns="http://schemas.openxmlformats.org/spreadsheetml/2006/main" count="585" uniqueCount="585">
  <si>
    <t>Biblioteca de comparación de herramientas y recursos de proyecto</t>
  </si>
  <si>
    <t>Use este libro de trabajo para seleccionar herramientas de gestión de proyectos, mantener una biblioteca de recursos, estimar presupuestos y planificar la implementación o migración en todas las organizaciones y escenarios empresariales. Comience en Recomendador, luego ajuste el modelo de evaluación en Configuración de puntuación y Biblioteca de herramientas.</t>
  </si>
  <si>
    <t>Cantidad de herramientas</t>
  </si>
  <si>
    <t>Recuento de recursos</t>
  </si>
  <si>
    <t>Cantidad de escenarios empresariales</t>
  </si>
  <si>
    <t>Peso total</t>
  </si>
  <si>
    <t>Escenario empresarial actual</t>
  </si>
  <si>
    <t>Top 1 recomendado</t>
  </si>
  <si>
    <t>Notas del mapa de calor de puntuación</t>
  </si>
  <si>
    <t>El panel y las hojas de herramientas/escenarios utilizan barras de datos, escalas de colores y colores de estado como resúmenes visuales: las puntuaciones más altas avanzan hacia el verde, y las entradas de costo/TCO se muestran como barras de datos.</t>
  </si>
  <si>
    <t>Los objetos de gráfico se evitan intencionalmente para que la plantilla sea compatible entre entornos de Excel.</t>
  </si>
  <si>
    <t>Las 8 mejores puntuaciones generales</t>
  </si>
  <si>
    <t>Top 3 recomendaciones por escenario empresarial</t>
  </si>
  <si>
    <t/>
  </si>
  <si>
    <t>herramienta</t>
  </si>
  <si>
    <t>ponderado</t>
  </si>
  <si>
    <t>Posicionamiento recomendado</t>
  </si>
  <si>
    <t>Escenario empresarial</t>
  </si>
  <si>
    <t>Elementos que necesitan atención</t>
  </si>
  <si>
    <t>Fórmula / fuente</t>
  </si>
  <si>
    <t>Valor actual</t>
  </si>
  <si>
    <t>Acción recomendada</t>
  </si>
  <si>
    <t>Los pesos suman 100</t>
  </si>
  <si>
    <t>scoringsettings!B16</t>
  </si>
  <si>
    <t>Debe sumar 100; confirme en configuración de puntuación.</t>
  </si>
  <si>
    <t>Fuentes que necesitan revisión</t>
  </si>
  <si>
    <t>Estado de origen COUNTIF</t>
  </si>
  <si>
    <t>Puntuar la misma herramienta candidata de manera consistente en todas las dimensiones.</t>
  </si>
  <si>
    <t>Recuento de la lista corta</t>
  </si>
  <si>
    <t>Estado de herramienta</t>
  </si>
  <si>
    <t>Mantener 2 o 3 herramientas por escenario.</t>
  </si>
  <si>
    <t>Recuento de herramientas piloto</t>
  </si>
  <si>
    <t>Completar puntuaciones y riesgos después del piloto.</t>
  </si>
  <si>
    <t>Plantilla de biblioteca de comparación de herramientas y recursos de proyecto - Instrucciones</t>
  </si>
  <si>
    <t>Esta plantilla admite la selección de herramientas de gestión de proyectos y la gobernanza de la biblioteca de recursos en todas las organizaciones y escenarios empresariales. Cubre la puntuación de candidatos, la captura de recursos, las recomendaciones de escenarios, las estimaciones de TCO presupuestario y el seguimiento de la implementación.</t>
  </si>
  <si>
    <t>Paso</t>
  </si>
  <si>
    <t>Hoja de cálculo</t>
  </si>
  <si>
    <t>Acción</t>
  </si>
  <si>
    <t>Salida</t>
  </si>
  <si>
    <t>Reglas de puntuación</t>
  </si>
  <si>
    <t>Recomendador</t>
  </si>
  <si>
    <t>Introduzca tamaño de empresa, industria / departamento, escenario empresarial prioritario, sensibilidad de presupuesto y ecosistema existente.</t>
  </si>
  <si>
    <t>Generar recomendaciones de herramientas Top 1, Top 2 y Top 3.</t>
  </si>
  <si>
    <t>5 = Excelente / ajuste muy fuerte</t>
  </si>
  <si>
    <t>Configuración de puntuación</t>
  </si>
  <si>
    <t>Usar para la revisión semanal del progreso y los informes de gestión.</t>
  </si>
  <si>
    <t>Unificar criterios de puntuación.</t>
  </si>
  <si>
    <t>4 = Fuerte / buen ajuste</t>
  </si>
  <si>
    <t>Biblioteca de herramientas</t>
  </si>
  <si>
    <t>Gestionar herramientas candidatas, escenarios aplicables, fuentes, puntuaciones, estado y notas.</t>
  </si>
  <si>
    <t>Crear una biblioteca de comparación de herramientas filtrable.</t>
  </si>
  <si>
    <t>3 = Utilizable / requiere configuración</t>
  </si>
  <si>
    <t>Biblioteca de recursos</t>
  </si>
  <si>
    <t>Mantener los enlaces oficiales de las fuentes y los ciclos de revisión para las actualizaciones trimestrales.</t>
  </si>
  <si>
    <t>Crear un catálogo de recursos de gestión de proyectos.</t>
  </si>
  <si>
    <t>2 = Débil / necesita apoyo</t>
  </si>
  <si>
    <t>Coincidencia de escenarios</t>
  </si>
  <si>
    <t>Usar cuando el resultado, la aceptación y la responsabilidad deben ser explícitos.</t>
  </si>
  <si>
    <t>Realizar seguimiento de la tasa de adopción, la eficiencia, los riesgos y las recomendaciones de implementación.</t>
  </si>
  <si>
    <t>1 = Ajuste pobre / faltante</t>
  </si>
  <si>
    <t>Usuarios, cotización, implementación, integración y capacitación.</t>
  </si>
  <si>
    <t>Generar estimaciones de costos para el primer año y el año siguiente.</t>
  </si>
  <si>
    <t>Plan de despliegue</t>
  </si>
  <si>
    <t>Realizar un seguimiento de las tareas de piloto, migración, capacitación, lanzamiento y retrospectiva.</t>
  </si>
  <si>
    <t>Crear una hoja de ruta de implementación accionable.</t>
  </si>
  <si>
    <t>Fuentes y actualizaciones</t>
  </si>
  <si>
    <t>Revisión trimestral de precio, seguridad y fuentes de integración.</t>
  </si>
  <si>
    <t>Validez de la biblioteca de herramientas.</t>
  </si>
  <si>
    <t>applicableBusiness scenario</t>
  </si>
  <si>
    <t>Colaboración de tareas en equipo pequeño</t>
  </si>
  <si>
    <t>Desarrollo de software ágil</t>
  </si>
  <si>
    <t>Consejos de edición</t>
  </si>
  <si>
    <t>notes</t>
  </si>
  <si>
    <t>Gobernanza de cartera PMO</t>
  </si>
  <si>
    <t>Señales verdes/amarillas</t>
  </si>
  <si>
    <t>Verde significa lista corta preferida o utilizable. Amarillo significa que se necesita revisión o desviación de peso.</t>
  </si>
  <si>
    <t>Campaña de marketing y colaboración creativa</t>
  </si>
  <si>
    <t>Columnas de puntuación</t>
  </si>
  <si>
    <t>En la biblioteca de herramientas se pueden actualizar 12 puntuaciones y el posicionamiento recomendado.</t>
  </si>
  <si>
    <t>Entrega a cliente / servicios de consultoría</t>
  </si>
  <si>
    <t>Columna de origen</t>
  </si>
  <si>
    <t>No elimine la URL de origen; futuras revisiones, precios y términos de seguridad deben poder consultarse.</t>
  </si>
  <si>
    <t>Construcción, ingeniería y proyectos de ciclo largo</t>
  </si>
  <si>
    <t>Entrada de cotización</t>
  </si>
  <si>
    <t>Los precios cambian rápido; en presupuesto TCO, deje precios de proveedor en blanco por defecto y use la cotización más reciente como base.</t>
  </si>
  <si>
    <t>Lanzamiento de producto / colaboración multifuncional</t>
  </si>
  <si>
    <t>Reutilización entre empresas</t>
  </si>
  <si>
    <t>Para diferentes empresas, copie el libro o la recomendación; puede mantener la biblioteca maestra de herramientas/recursos.</t>
  </si>
  <si>
    <t>Gestión de recursos y tiempo</t>
  </si>
  <si>
    <t>Base de conocimientos más proyectos ligeros</t>
  </si>
  <si>
    <t>Seguimiento estratégico de OKR / objetivos</t>
  </si>
  <si>
    <t>Configuración de puntuación y opciones desplegables</t>
  </si>
  <si>
    <t>Una vez ajustados los pesos, la biblioteca de herramientas, la coincidencia de escenarios y el recomendador se actualizan automáticamente. Los pesos predeterminados se adaptan a la gestión general de proyectos empresariales y se pueden adaptar para el enfoque en gobernanza, entrega ágil, recursos o costos.</t>
  </si>
  <si>
    <t>Dimensión de evaluación</t>
  </si>
  <si>
    <t>Ponderación %</t>
  </si>
  <si>
    <t>Notas de puntuación</t>
  </si>
  <si>
    <t>Tamaño de la empresa</t>
  </si>
  <si>
    <t>Estado del proyecto / adquisiciones</t>
  </si>
  <si>
    <t>Prioridad</t>
  </si>
  <si>
    <t>resourcetype</t>
  </si>
  <si>
    <t>Facilidad de uso</t>
  </si>
  <si>
    <t>La interfaz es intuitiva, el costo de aprendizaje es bajo y la fricción de adopción del equipo es limitada.</t>
  </si>
  <si>
    <t>Individual / personal</t>
  </si>
  <si>
    <t>Por evaluar</t>
  </si>
  <si>
    <t>Alto</t>
  </si>
  <si>
    <t>Plantilla</t>
  </si>
  <si>
    <t>Cobertura funcional</t>
  </si>
  <si>
    <t>Tareas, hitos, vistas, dependencias, colaboración, aprobación y capacidades básicas</t>
  </si>
  <si>
    <t>Equipo pequeño</t>
  </si>
  <si>
    <t>Preseleccionado</t>
  </si>
  <si>
    <t>Media</t>
  </si>
  <si>
    <t>Método</t>
  </si>
  <si>
    <t>Agile / Kanban</t>
  </si>
  <si>
    <t>Tableros, Scrum, planificación de sprints, backlog e informes ágiles</t>
  </si>
  <si>
    <t>Empresa mediana</t>
  </si>
  <si>
    <t>Piloto</t>
  </si>
  <si>
    <t>Baja</t>
  </si>
  <si>
    <t>Capacitación</t>
  </si>
  <si>
    <t>Gantt / dependencias</t>
  </si>
  <si>
    <t>Cronograma, ruta crítica, dependencias y planificación de hitos</t>
  </si>
  <si>
    <t>Gran empresa</t>
  </si>
  <si>
    <t>Comprado</t>
  </si>
  <si>
    <t>Comunidad</t>
  </si>
  <si>
    <t>Recursos / capacidad</t>
  </si>
  <si>
    <t>Carga de trabajo de recursos, esfuerzo, disponibilidad y coincidencia de roles/habilidades</t>
  </si>
  <si>
    <t>Grupo / multi-división</t>
  </si>
  <si>
    <t>Rechazado</t>
  </si>
  <si>
    <t>Integración</t>
  </si>
  <si>
    <t>PMO / cartera</t>
  </si>
  <si>
    <t>Cartera de proyectos, programa, gobernanza y prioridades entre proyectos</t>
  </si>
  <si>
    <t>Seguir observando</t>
  </si>
  <si>
    <t>Documento</t>
  </si>
  <si>
    <t>Paneles de informes</t>
  </si>
  <si>
    <t>Progreso, estado, vistas ejecutivas y datos conectables</t>
  </si>
  <si>
    <t>Lista de verificación</t>
  </si>
  <si>
    <t>Integración de automatización</t>
  </si>
  <si>
    <t>Un solo modelo de puntuación mantiene consistentes las comparaciones de proveedores.</t>
  </si>
  <si>
    <t>Métrica</t>
  </si>
  <si>
    <t>Base de conocimientos de documentación</t>
  </si>
  <si>
    <t>Documentos, wiki, notas de reunión y captura de conocimientos del proyecto</t>
  </si>
  <si>
    <t>automation</t>
  </si>
  <si>
    <t>Permisos y seguridad</t>
  </si>
  <si>
    <t>Permisos, auditoría, SSO, gobernanza empresarial y seguridad de datos</t>
  </si>
  <si>
    <t>Soporte de IA / prompts</t>
  </si>
  <si>
    <t>Costo favorable</t>
  </si>
  <si>
    <t>Costo total de propiedad, flexibilidad de precios y opciones gratuitas o de bajo costo</t>
  </si>
  <si>
    <t>Baja complejidad de implementación</t>
  </si>
  <si>
    <t>Lanzamiento rápido, baja configuración y baja presión de migración y capacitación</t>
  </si>
  <si>
    <t>Debe ser 100; si no es 100, ajuste por ponderación.</t>
  </si>
  <si>
    <t>Mantener cada herramienta de gestión de proyectos candidata, su ajuste, fuentes, puntuaciones y posicionamiento recomendado. Las columnas de puntuación utilizan de 1 a 5, donde 5 significa un ajuste más fuerte o mejor; una puntuación más alta en Complejidad de implementación baja significa una implementación más fácil.</t>
  </si>
  <si>
    <t>category</t>
  </si>
  <si>
    <t>Tamaño de empresa adecuado</t>
  </si>
  <si>
    <t>Escenarios empresariales principales</t>
  </si>
  <si>
    <t>Fortalezas típicas</t>
  </si>
  <si>
    <t>Riesgos / limitaciones a vigilar</t>
  </si>
  <si>
    <t>Fuente oficial / referencia</t>
  </si>
  <si>
    <t>Estado inicial de compra</t>
  </si>
  <si>
    <t>Notas de licencia / presupuesto</t>
  </si>
  <si>
    <t>Residencia de datos / notas de seguridad</t>
  </si>
  <si>
    <t>Notas del ecosistema de integración</t>
  </si>
  <si>
    <t>Notas / personalización de empresa</t>
  </si>
  <si>
    <t>Asistente de ordenación</t>
  </si>
  <si>
    <t>Gestión colaborativa del trabajo</t>
  </si>
  <si>
    <t>Equipo pequeño; empresa mediana; gran empresa</t>
  </si>
  <si>
    <t>Los diferentes perfiles de herramientas pueden servir a diferentes niveles de madurez del proyecto.</t>
  </si>
  <si>
    <t>Tareas, proyectos, objetivos y automatización; adecuado para colaboración transparente y visualización ejecutiva.</t>
  </si>
  <si>
    <t>La capacidad profunda de recursos y la gobernanza PMO compleja necesitan planes de nivel superior o sistemas adicionales.</t>
  </si>
  <si>
    <t>Usar para la selección de herramientas, la planificación de la implementación y la revisión de la gobernanza.</t>
  </si>
  <si>
    <t>Vigile permisos, SSO, región de datos y auditoría.</t>
  </si>
  <si>
    <t>Integración con Slack, Google, Microsoft 365, Jira y más.</t>
  </si>
  <si>
    <t>Las puntuaciones de muestra se pueden ajustar después del piloto de su empresa.</t>
  </si>
  <si>
    <t>Desarrollo ágil / seguimiento de incidencias</t>
  </si>
  <si>
    <t>Empresa mediana; gran empresa</t>
  </si>
  <si>
    <t>Registrar restricciones como el ecosistema existente, la seguridad, los datos y los riesgos de adopción.</t>
  </si>
  <si>
    <t>Ágil, Scrum y ecosistema Atlassian con alto ajuste.</t>
  </si>
  <si>
    <t>Use la tabla de origen para registrar páginas oficiales, plantillas, marcos de evaluación y ciclos de revisión.</t>
  </si>
  <si>
    <t>Usar para la aprobación del inicio del proyecto y la alineación del alcance.</t>
  </si>
  <si>
    <t>Se adapta a equipos que necesitan permisos granulares, flujos de trabajo y auditoría.</t>
  </si>
  <si>
    <t>Integración con Confluence, Bitbucket, GitHub, Slack y CI/CD.</t>
  </si>
  <si>
    <t>Priorizar la evaluación para escenarios de desarrollo y TI.</t>
  </si>
  <si>
    <t>Gestión visual del trabajo</t>
  </si>
  <si>
    <t>Marketing, operaciones, PMO, ventas y proyectos de clientes</t>
  </si>
  <si>
    <t>Usuarios, roles, horas disponibles, horas asignadas y utilización</t>
  </si>
  <si>
    <t>Dependencias y recursos complejos requieren aclarar límites de plan y configuración.</t>
  </si>
  <si>
    <t>Usar para demostraciones de proveedores y comentarios de pilotos.</t>
  </si>
  <si>
    <t>Necesidades de permisos de edición empresarial.</t>
  </si>
  <si>
    <t>Conexión amplia con SaaS empresarial, comunicación y herramientas de automatización.</t>
  </si>
  <si>
    <t>Se adapta a la implementación rápida en múltiples departamentos.</t>
  </si>
  <si>
    <t>Colaboración todo en uno de proyecto / conocimiento</t>
  </si>
  <si>
    <t>Equipo pequeño; empresa mediana</t>
  </si>
  <si>
    <t>Actualizar el presupuesto después de las demostraciones de los proveedores o las cotizaciones formales.</t>
  </si>
  <si>
    <t>Cobertura funcional amplia, con documentos, vistas, automatización y capacidad de IA integradas; adecuada para integrar herramientas.</t>
  </si>
  <si>
    <t>La estandarización es importante; antes del lanzamiento se debe controlar la complejidad.</t>
  </si>
  <si>
    <t>Alta flexibilidad de precios; se deben comprobar límites de IA, automatización, almacenamiento y más.</t>
  </si>
  <si>
    <t>Necesidades empresariales de permisos y datos.</t>
  </si>
  <si>
    <t>Conexión con Slack, Google, Microsoft, GitHub y más.</t>
  </si>
  <si>
    <t>Se adapta a la escala después de un piloto.</t>
  </si>
  <si>
    <t>Kanban ligero</t>
  </si>
  <si>
    <t>Individual / personal; equipo pequeño</t>
  </si>
  <si>
    <t>Colaboración de tareas en equipo pequeño, seguimiento y ligereza</t>
  </si>
  <si>
    <t>Conceptos simples, intuitivos y claros de tarjeta/lista/tablero lo hacen adecuado para inicios rápidos.</t>
  </si>
  <si>
    <t>Capacidad compleja de proyectos, recursos y PMO; necesita opción o sistema.</t>
  </si>
  <si>
    <t>Inicio gratuito/de bajo costo; se deben confirmar límites de Power-Ups y automatización.</t>
  </si>
  <si>
    <t>Use cuando la entrega de tareas, la aceptación del cliente y las acciones de seguimiento deban estar claras.</t>
  </si>
  <si>
    <t>Integración con el ecosistema Atlassian, Slack, Google y más.</t>
  </si>
  <si>
    <t>Fuerte ajuste para escenarios ligeros.</t>
  </si>
  <si>
    <t>Gestión de tareas / proyectos de Microsoft 365</t>
  </si>
  <si>
    <t>Colaboración de tareas en M365, proyectos departamentales y seguimiento básico de planes</t>
  </si>
  <si>
    <t>Integración nativa con el ecosistema Microsoft 365; adecuada para adopción rápida en empresas M365.</t>
  </si>
  <si>
    <t>Necesidades de gestión de proyectos complejos, recursos y cartera, y capacidad de Project o cartera de herramientas.</t>
  </si>
  <si>
    <t>Relacionado con el plan de M365 / nivel Planner; se debe comprobar la licencia.</t>
  </si>
  <si>
    <t>Hereda las capacidades de identidad y cumplimiento de Microsoft. Evaluar detalles por inquilino.</t>
  </si>
  <si>
    <t>Teams, Outlook, Loop, Power Platform y más.</t>
  </si>
  <si>
    <t>Prioridad M365.</t>
  </si>
  <si>
    <t>Proyecto profesional / PPM</t>
  </si>
  <si>
    <t>Empresa mediana; gran empresa; grupo / varias divisiones</t>
  </si>
  <si>
    <t>Plan, recursos, PMO y cartera de proyectos</t>
  </si>
  <si>
    <t>Recursos, cartera y capacidad empresarial; adecuado para PMO.</t>
  </si>
  <si>
    <t>Alto costo y complejidad de implementación; se requieren necesidades claras de colaboración empresarial.</t>
  </si>
  <si>
    <t>Estimar juntos la licencia, implementación, capacitación y costos de gobernanza.</t>
  </si>
  <si>
    <t>Adecuado cuando los requisitos de identidad, permisos y cumplimiento empresarial son altos.</t>
  </si>
  <si>
    <t>M365, Power BI, Power Platform y más.</t>
  </si>
  <si>
    <t>Adecuado para una PMO madura y programación compleja.</t>
  </si>
  <si>
    <t>Plataforma de proyecto / PMO estilo hoja de cálculo</t>
  </si>
  <si>
    <t>PMO, cartera de proyectos, recursos/presupuesto y operaciones multifuncionales</t>
  </si>
  <si>
    <t>Introduzca los costos de usuarios, precio, tarifas fijas, implementación, integración y capacitación.</t>
  </si>
  <si>
    <t>Definir las reglas de puntuación antes de comparar herramientas.</t>
  </si>
  <si>
    <t>Usar para registros de fuentes de proveedores y revisión trimestral.</t>
  </si>
  <si>
    <t>Permisos empresariales y ajuste medio.</t>
  </si>
  <si>
    <t>Microsoft, Google, Slack, Salesforce y más.</t>
  </si>
  <si>
    <t>Se adapta a la estandarización de PMO.</t>
  </si>
  <si>
    <t>Trabajo empresarial / gestión de recursos</t>
  </si>
  <si>
    <t>PMO, operaciones de marketing, entregables de servicio y gestión de recursos</t>
  </si>
  <si>
    <t>Las capacidades de recursos, Gantt, panel, informes y gobernanza empresarial son fuertes.</t>
  </si>
  <si>
    <t>Comprobar si la herramienta admite el flujo de trabajo, los datos y el modelo de informes requeridos.</t>
  </si>
  <si>
    <t>La capacidad empresarial puede aumentar los costos de suscripción e implementación.</t>
  </si>
  <si>
    <t>Adecuado para permisos de múltiples equipos, auditoría y visibilidad de gestión.</t>
  </si>
  <si>
    <t>Integración de SaaS, comunicación y BI.</t>
  </si>
  <si>
    <t>Se adapta a organizaciones complejas y gestión de recursos.</t>
  </si>
  <si>
    <t>Documentos / base de conocimientos más proyectos ligeros</t>
  </si>
  <si>
    <t>Individual / personal; equipo pequeño; empresa mediana</t>
  </si>
  <si>
    <t>Evaluar por escenario porque las herramientas de gestión de proyectos difieren mucho según el contexto.</t>
  </si>
  <si>
    <t>Capacidad de PMO, recursos y complejidad; necesita plantilla y permisos.</t>
  </si>
  <si>
    <t>Usar para el cierre del proyecto y las lecciones aprendidas.</t>
  </si>
  <si>
    <t>El umbral de clasificación se puede ajustar según la política de la empresa.</t>
  </si>
  <si>
    <t>Slack, Google, GitHub, Figma y más.</t>
  </si>
  <si>
    <t>Se adapta a equipos orientados al conocimiento.</t>
  </si>
  <si>
    <t>Base de datos low-code / operaciones de proyecto</t>
  </si>
  <si>
    <t>Tareas del proyecto, hitos, riesgos y cadencia de informes</t>
  </si>
  <si>
    <t>Introduzca la URL fuente, el ciclo de revisión y el estado para cada referencia.</t>
  </si>
  <si>
    <t>Gobernanza de cartera de proyectos y programación de recursos</t>
  </si>
  <si>
    <t>Evaluar la escala porque la facturación puede depender de los usuarios, el volumen de datos o los límites de automatización.</t>
  </si>
  <si>
    <t>Los permisos, el modelo de datos y el intercambio multifuncional requieren gobernanza.</t>
  </si>
  <si>
    <t>API, automatización y conectores SaaS amplios.</t>
  </si>
  <si>
    <t>Se adapta a las operaciones de proyectos orientadas a procesos.</t>
  </si>
  <si>
    <t>Proyecto simple / colaboración con clientes</t>
  </si>
  <si>
    <t>Entregables de cliente, colaboración, proyecto y comunicación</t>
  </si>
  <si>
    <t>Si una herramienta se elimina de la lista corta, mantenga la razón y la fuente para referencia futura.</t>
  </si>
  <si>
    <t>Complejidad, recursos y cartera.</t>
  </si>
  <si>
    <t>Se deben revisar precios del plan; adecuado para controlar el costo de la herramienta.</t>
  </si>
  <si>
    <t>Actualización de rango y recomendación después del recálculo.</t>
  </si>
  <si>
    <t>Puede integrar documentos, información y herramientas de forma ligera.</t>
  </si>
  <si>
    <t>Se adapta a equipos que enfatizan la simplicidad y la colaboración con el cliente.</t>
  </si>
  <si>
    <t>Colaboración visual / pizarra de planificación</t>
  </si>
  <si>
    <t>Individual / personal; equipo pequeño; empresa mediana; gran empresa</t>
  </si>
  <si>
    <t>Planificación de proyectos, ágil y hoja de ruta visual</t>
  </si>
  <si>
    <t>Gestionar plantillas, métodos, capacitación, comunidades, integraciones y listas de verificación.</t>
  </si>
  <si>
    <t>No es un sistema completo de ejecución PMO; debe trabajar con herramientas de necesidades y tareas/proyectos.</t>
  </si>
  <si>
    <t>Usar para informes de estado, riesgo y presupuesto del proyecto.</t>
  </si>
  <si>
    <t>Permisos de edición empresarial, SSO y necesidades de datos.</t>
  </si>
  <si>
    <t>Integración con Asana, Slack, Jira y más.</t>
  </si>
  <si>
    <t>Valor para recursos de gestión de proyectos / colaboración.</t>
  </si>
  <si>
    <t>Mantener los recursos de gestión de proyectos, como plantillas, métodos, capacitación, comunidades, integraciones y listas de verificación. Filtrar por escenario empresarial, fase del proyecto, prioridad y propietario.</t>
  </si>
  <si>
    <t>ID de recurso</t>
  </si>
  <si>
    <t>Nombre del recurso</t>
  </si>
  <si>
    <t>type</t>
  </si>
  <si>
    <t>Fase del proyecto</t>
  </si>
  <si>
    <t>fitCompany size</t>
  </si>
  <si>
    <t>Frecuencia de uso</t>
  </si>
  <si>
    <t>Herramienta recomendada / fuente</t>
  </si>
  <si>
    <t>Propósito principal</t>
  </si>
  <si>
    <t>Campos / salidas clave</t>
  </si>
  <si>
    <t>Enlace de acceso / mantenimiento</t>
  </si>
  <si>
    <t>owner</t>
  </si>
  <si>
    <t>Frecuencia de actualización</t>
  </si>
  <si>
    <t>status</t>
  </si>
  <si>
    <t>notas</t>
  </si>
  <si>
    <t>project Template</t>
  </si>
  <si>
    <t>Inicio</t>
  </si>
  <si>
    <t>Todos los proyectos / aprobación de inicio</t>
  </si>
  <si>
    <t>Todo</t>
  </si>
  <si>
    <t>Cada proyecto</t>
  </si>
  <si>
    <t>Proyecto, alcance, objetivo, patrocinador y criterios de éxito.</t>
  </si>
  <si>
    <t>Solicitud de proyecto, alcance, patrocinador, prioridad y aprobación</t>
  </si>
  <si>
    <t>Trimestral</t>
  </si>
  <si>
    <t>Utilizable</t>
  </si>
  <si>
    <t>Uso prioritario en la fase de inicio.</t>
  </si>
  <si>
    <t>Plantilla de plan de proyecto</t>
  </si>
  <si>
    <t>Planificación</t>
  </si>
  <si>
    <t>Proyecto tradicional/híbrido, entregable de cliente</t>
  </si>
  <si>
    <t>Definir roles y responsabilidades para evitar vacíos de propiedad.</t>
  </si>
  <si>
    <t>WBS, progreso, presupuesto, calidad, riesgos y plan de comunicación</t>
  </si>
  <si>
    <t>Gerente de proyecto</t>
  </si>
  <si>
    <t>Puede usarse como plantilla de proyecto media en la herramienta.</t>
  </si>
  <si>
    <t>EDT (WBS)</t>
  </si>
  <si>
    <t>Entregables complejos, ingeniería, desarrollo</t>
  </si>
  <si>
    <t>Desglosar los entregables en paquetes de trabajo que puedan ser estimados, asignados y rastreados.</t>
  </si>
  <si>
    <t>Entregable, paquetes de trabajo, responsable y tiempo estimado</t>
  </si>
  <si>
    <t>Se adapta a las entradas ascendentes para la planificación de Gantt y recursos.</t>
  </si>
  <si>
    <t>Plan Gantt y lista de dependencias</t>
  </si>
  <si>
    <t>Planificación / ejecución</t>
  </si>
  <si>
    <t>Proyectos de ciclo largo y lanzamientos multifuncionales</t>
  </si>
  <si>
    <t>Dependencias, hitos y seguimiento.</t>
  </si>
  <si>
    <t>Tareas, dependencias, hitos y progreso</t>
  </si>
  <si>
    <t>Gerente de programa</t>
  </si>
  <si>
    <t>Se adapta al uso con Microsoft Project o Smartsheet.</t>
  </si>
  <si>
    <t>agileSprint</t>
  </si>
  <si>
    <t>Ejecución</t>
  </si>
  <si>
    <t>Desarrollo de software ágil e iteración de productos</t>
  </si>
  <si>
    <t>Semanal / por sprint</t>
  </si>
  <si>
    <t>Use la misma moneda en todo el libro de trabajo.</t>
  </si>
  <si>
    <t>Backlog, prioridad, sprint y estado</t>
  </si>
  <si>
    <t>Los equipos de desarrollo pueden migrar a Jira.</t>
  </si>
  <si>
    <t>Matriz de responsabilidades RACI</t>
  </si>
  <si>
    <t>Colaboración multifuncional y gobernanza de PMO</t>
  </si>
  <si>
    <t>Registrar detalles de la solicitud del proyecto, resultados requeridos y prioridad.</t>
  </si>
  <si>
    <t>Tareas, roles R/A/C/I y límites</t>
  </si>
  <si>
    <t>Se adapta a proyectos con partes interesadas complejas.</t>
  </si>
  <si>
    <t>risks</t>
  </si>
  <si>
    <t>Monitoreo</t>
  </si>
  <si>
    <t>Proyectos de alta incertidumbre y entrega de proveedores</t>
  </si>
  <si>
    <t>Semanal / mensual</t>
  </si>
  <si>
    <t>Registrar riesgos, probabilidad, impacto, estrategia de respuesta y propietario.</t>
  </si>
  <si>
    <t>Descripción del riesgo, probabilidad, impacto, nivel, respuesta y estado</t>
  </si>
  <si>
    <t>Conectarse automáticamente con la herramienta.</t>
  </si>
  <si>
    <t>issue/blocker</t>
  </si>
  <si>
    <t>Ejecución / monitoreo</t>
  </si>
  <si>
    <t>Todos los proyectos</t>
  </si>
  <si>
    <t>Realizar un seguimiento de problemas, bloqueadores, acciones y plazos de resolución.</t>
  </si>
  <si>
    <t>Problema, impacto, propietario, fecha de vencimiento y estado</t>
  </si>
  <si>
    <t>Mantener en la herramienta o en el libro.</t>
  </si>
  <si>
    <t>Formulario de solicitud de proyecto e ingreso de requisitos</t>
  </si>
  <si>
    <t>Necesidades de PMO, marketing, servicio de TI y operaciones</t>
  </si>
  <si>
    <t>En curso</t>
  </si>
  <si>
    <t>Este libro de trabajo es una ayuda para las decisiones, no un sustituto de la revisión de adquisiciones, seguridad o legal.</t>
  </si>
  <si>
    <t>Priorizar el tipo de proyecto, el tamaño del equipo, las capacidades requeridas y el presupuesto antes de puntuar.</t>
  </si>
  <si>
    <t>PMO / operaciones</t>
  </si>
  <si>
    <t>Se adapta a formularios y automatización low-code.</t>
  </si>
  <si>
    <t>resourcecapacityplan</t>
  </si>
  <si>
    <t>Planificación / monitoreo</t>
  </si>
  <si>
    <t>Gestión de recursos y esfuerzo, PMO</t>
  </si>
  <si>
    <t>Monitorear la disponibilidad del personal, la tasa de asignación y los cuellos de botella.</t>
  </si>
  <si>
    <t>Recursos, roles, horas disponibles, horas asignadas y utilización</t>
  </si>
  <si>
    <t>Administrador de recursos</t>
  </si>
  <si>
    <t>Escenario complejo conectado con Wrike/Project.</t>
  </si>
  <si>
    <t>budgetandTCO</t>
  </si>
  <si>
    <t>Planificación / adquisiciones</t>
  </si>
  <si>
    <t>Compra de herramienta y control de presupuesto de proyecto</t>
  </si>
  <si>
    <t>Por adquisición / trimestral</t>
  </si>
  <si>
    <t>Incorporado</t>
  </si>
  <si>
    <t>Evaluar costos de licencia, implementación, integración, capacitación y administración.</t>
  </si>
  <si>
    <t>Las integraciones comunes incluyen Microsoft, Google, Slack y Salesforce.</t>
  </si>
  <si>
    <t>Incorporado: Hoja de TCO presupuestario</t>
  </si>
  <si>
    <t>Adquisiciones / Finanzas</t>
  </si>
  <si>
    <t>Ya incorporado en esta plantilla.</t>
  </si>
  <si>
    <t>Informe de estado del proyecto</t>
  </si>
  <si>
    <t>Informes de liderazgo y entrega al cliente</t>
  </si>
  <si>
    <t>Use esta tabla para comparar el ajuste del escenario y la clasificación de recomendación.</t>
  </si>
  <si>
    <t>Estado RAG, hitos, riesgos, presupuesto y solicitud de decisión</t>
  </si>
  <si>
    <t>Se adapta a la generación automatizada de paneles.</t>
  </si>
  <si>
    <t>Plantilla de solicitud de cambio</t>
  </si>
  <si>
    <t>scope/budget/ change</t>
  </si>
  <si>
    <t>Según sea necesario</t>
  </si>
  <si>
    <t>Importar cotizaciones de proveedores solo después de confirmar la fecha de precios.</t>
  </si>
  <si>
    <t>Notas de cambio, impacto, aprobación y plan de implementación</t>
  </si>
  <si>
    <t>Requerido para organizaciones orientadas a la gobernanza.</t>
  </si>
  <si>
    <t>Plan de comunicación</t>
  </si>
  <si>
    <t>Proyecto multifuncional o de cliente</t>
  </si>
  <si>
    <t>Objeto de comunicación, alcance, responsable y notas.</t>
  </si>
  <si>
    <t>Vigilar estado, responsable, restricciones y notas.</t>
  </si>
  <si>
    <t>Puede vincularse con RACI.</t>
  </si>
  <si>
    <t>Plantilla de retrospectiva / lecciones</t>
  </si>
  <si>
    <t>Cierre</t>
  </si>
  <si>
    <t>Capturar problemas, éxitos, procesos reutilizables y elementos de mejora.</t>
  </si>
  <si>
    <t>Hechos, causas, lecciones, elementos de acción y responsable</t>
  </si>
  <si>
    <t>Se adapta a la captura de base de conocimientos.</t>
  </si>
  <si>
    <t>Panel de cartera de proyectos</t>
  </si>
  <si>
    <t>PMO, dirección ejecutiva</t>
  </si>
  <si>
    <t>Agregar la salud del proyecto, el progreso, el presupuesto, el riesgo y la utilización de recursos.</t>
  </si>
  <si>
    <t>Use los pesos del escenario para reflejar diferentes necesidades de la empresa, departamento o cliente.</t>
  </si>
  <si>
    <t>Puede construirse en la herramienta o conectarse a BI.</t>
  </si>
  <si>
    <t>Matriz de proveedores</t>
  </si>
  <si>
    <t>Adquisiciones / evaluación</t>
  </si>
  <si>
    <t>Herramienta y servicio</t>
  </si>
  <si>
    <t>Mantenga actualizada la biblioteca de herramientas revisando las características, precios, seguridad e integraciones cada trimestre.</t>
  </si>
  <si>
    <t>Dimensiones de puntuación, pesos, proveedores, puntuaciones y riesgos</t>
  </si>
  <si>
    <t>Incorporado: Biblioteca de herramientas / Configuración de puntuación</t>
  </si>
  <si>
    <t>Adquisiciones / PMO</t>
  </si>
  <si>
    <t>Biblioteca de prompts de resumen de proyectos con IA</t>
  </si>
  <si>
    <t>Resumen de reunión, estado e identificación de riesgos</t>
  </si>
  <si>
    <t>ClickUp / Asana / Miro / Airtable</t>
  </si>
  <si>
    <t>Usar IA para organizar notas de reuniones, crear elementos de acción y resumir riesgos.</t>
  </si>
  <si>
    <t>Contexto de entrada, formato de salida, revisor y alcance de uso</t>
  </si>
  <si>
    <t>Por completar</t>
  </si>
  <si>
    <t>Vigilar la seguridad de los datos y la información confidencial.</t>
  </si>
  <si>
    <t>Plantilla de estructura de base de conocimientos del proyecto</t>
  </si>
  <si>
    <t>Ciclo de vida completo</t>
  </si>
  <si>
    <t>Equipos de conocimiento, equipos de producto y equipos de contenido</t>
  </si>
  <si>
    <t>Usar con RACI o materiales de gestión de partes interesadas.</t>
  </si>
  <si>
    <t>Página de inicio del proyecto, notas de reuniones, registro de decisiones y catálogo de recursos</t>
  </si>
  <si>
    <t>Líder de equipo</t>
  </si>
  <si>
    <t>Se adapta a Notion, Basecamp y Confluence.</t>
  </si>
  <si>
    <t>Aceptación de entregables de cliente</t>
  </si>
  <si>
    <t>Consultoría y entregables de implementación</t>
  </si>
  <si>
    <t>Establecer las mismas definiciones de puntuación para todos los revisores.</t>
  </si>
  <si>
    <t>Entregable, criterios de aceptación, aprobación y elementos abiertos</t>
  </si>
  <si>
    <t>Gerente de cliente</t>
  </si>
  <si>
    <t>Se adapta a escenarios de colaboración con clientes.</t>
  </si>
  <si>
    <t>Matriz de coincidencia de escenarios empresariales</t>
  </si>
  <si>
    <t>Cada escenario empresarial utiliza sus propios pesos y los compara con las puntuaciones de la biblioteca de herramientas para devolver las 3 herramientas recomendadas principales. Ajuste los pesos del escenario según el tipo de organización, industria y madurez del proyecto.</t>
  </si>
  <si>
    <t>Notas de escenario</t>
  </si>
  <si>
    <t>Contexto del prompt, formato de salida, revisor y alcance de uso</t>
  </si>
  <si>
    <t>Cubre requisitos, defectos, sprints, lanzamientos e integración de herramientas de desarrollo con un enfoque ágil.</t>
  </si>
  <si>
    <t>Los permisos detallados, la auditoría y la visibilidad de la gestión funcionan bien para la gobernanza de múltiples equipos.</t>
  </si>
  <si>
    <t>Seleccionar herramientas candidatas y recopilar comentarios de demostración.</t>
  </si>
  <si>
    <t>Proyecto de cliente, entregables, aceptación, registro de comunicación y seguimiento; foco en colaboración transparente.</t>
  </si>
  <si>
    <t>Complejidad, dependencias, recursos e hitos; foco en recursos y cartera.</t>
  </si>
  <si>
    <t>Registrar los criterios de puntuación para que las revisiones futuras se puedan repetir.</t>
  </si>
  <si>
    <t>Capacidad de personas, carga, utilización y gestión de cuellos de botella; foco en recursos.</t>
  </si>
  <si>
    <t>Gestionar adopción, eficiencia, riesgo y recomendaciones de expansión.</t>
  </si>
  <si>
    <t>Plan de adopción de herramientas de proyecto</t>
  </si>
  <si>
    <t>Recomendación de perfil empresarial</t>
  </si>
  <si>
    <t>Después de seleccionar el tamaño de la empresa, el escenario empresarial y la sensibilidad presupuestaria, la sección a continuación lee las herramientas recomendadas de Coincidencia de escenarios y extrae las puntuaciones, el posicionamiento, las fortalezas, los riesgos y las fuentes de la Biblioteca de herramientas.</t>
  </si>
  <si>
    <t>Elemento de entrada</t>
  </si>
  <si>
    <t>Introducir / seleccionar</t>
  </si>
  <si>
    <t>Consejo de mantenimiento</t>
  </si>
  <si>
    <t>Nombre de la empresa</t>
  </si>
  <si>
    <t>Acme Operaciones Inc.</t>
  </si>
  <si>
    <t>Solo para registros internos; no se utiliza en los cálculos.</t>
  </si>
  <si>
    <t>Actualizar con el nombre real de la empresa o división.</t>
  </si>
  <si>
    <t>Afecta los criterios de discusión y puede respaldar la lógica de filtrado más adelante.</t>
  </si>
  <si>
    <t>Seleccionar desde opciones desplegables.</t>
  </si>
  <si>
    <t>Industria / departamento</t>
  </si>
  <si>
    <t>General / PMO</t>
  </si>
  <si>
    <t>Puede introducir software, marketing, consultoría, ingeniería y más.</t>
  </si>
  <si>
    <t>Para notas y criterios de revisión.</t>
  </si>
  <si>
    <t>Escenario empresarial prioritario</t>
  </si>
  <si>
    <t>Base principal para recomendaciones.</t>
  </si>
  <si>
    <t>Escenario; se puede copiar o ajustar por escenario.</t>
  </si>
  <si>
    <t>Budget sensitivity</t>
  </si>
  <si>
    <t>Sensibilidad media</t>
  </si>
  <si>
    <t>Utilizado para la discusión de adquisiciones y decisiones de TCO.</t>
  </si>
  <si>
    <t>Calcular con la hoja de TCO de presupuesto.</t>
  </si>
  <si>
    <t>Ecosistema existente / restricciones</t>
  </si>
  <si>
    <t>Introduzca herramienta existente, SSO, datos, seguridad y otras restricciones.</t>
  </si>
  <si>
    <t>Utilizado para la discusión de la reunión de revisión.</t>
  </si>
  <si>
    <t>Elemento recomendado</t>
  </si>
  <si>
    <t>Herramienta recomendada</t>
  </si>
  <si>
    <t>Puntuación general</t>
  </si>
  <si>
    <t>Fuente de referencia</t>
  </si>
  <si>
    <t>Próximas acciones</t>
  </si>
  <si>
    <t>Fecha de vencimiento</t>
  </si>
  <si>
    <t>1. Realizar entrevistas de requisitos</t>
  </si>
  <si>
    <t>Los requisitos de seguridad, identidad, permisos y auditoría deben confirmarse temprano.</t>
  </si>
  <si>
    <t>PMO / responsable empresarial</t>
  </si>
  <si>
    <t>2. Ajustar ponderaciones de puntuación</t>
  </si>
  <si>
    <t>En configuración de puntuación y escenario.</t>
  </si>
  <si>
    <t>3. Crear la lista corta</t>
  </si>
  <si>
    <t>Elija dos o tres herramientas para demostraciones de proveedores o pilotos.</t>
  </si>
  <si>
    <t>4. Introducir TCO</t>
  </si>
  <si>
    <t>En presupuesto TCO, cotización, implementación y capacitación.</t>
  </si>
  <si>
    <t>5. Retrospectiva del piloto</t>
  </si>
  <si>
    <t>Registrar la tasa de adopción, la eficiencia, los riesgos y las recomendaciones de lanzamiento.</t>
  </si>
  <si>
    <t>Presupuesto y estimación de TCO</t>
  </si>
  <si>
    <t>Introduzca cotizaciones de proveedores, usuarios, tarifas fijas, implementación, integración y costos de capacitación para calcular automáticamente el costo del primer año y de los años siguientes. Los precios cambian rápido, así que use cotizaciones formales de proveedores para las decisiones.</t>
  </si>
  <si>
    <t>users</t>
  </si>
  <si>
    <t>Precio mensual / usuario</t>
  </si>
  <si>
    <t>Tarifa mensual fija</t>
  </si>
  <si>
    <t>Costo único de implementación</t>
  </si>
  <si>
    <t>Costo de desarrollo de integración</t>
  </si>
  <si>
    <t>Costo de capacitación</t>
  </si>
  <si>
    <t>Licencia anual</t>
  </si>
  <si>
    <t>Costo total del primer año</t>
  </si>
  <si>
    <t>Costo anual del año siguiente</t>
  </si>
  <si>
    <t>Notas de costo / moneda</t>
  </si>
  <si>
    <t>Cotización / enlace de fuente</t>
  </si>
  <si>
    <t>Use una sola moneda de informe, como USD o moneda local.</t>
  </si>
  <si>
    <t>Plan de despliegue y migración</t>
  </si>
  <si>
    <t>Use este plan para pasar de la selección al piloto, lanzamiento, capacitación y retrospectiva. Ajuste las fechas, los propietarios, el estado y las salidas para que coincidan con la cadencia de la empresa.</t>
  </si>
  <si>
    <t>phase</t>
  </si>
  <si>
    <t>Tarea clave</t>
  </si>
  <si>
    <t>Fecha de inicio</t>
  </si>
  <si>
    <t>Fecha de finalización</t>
  </si>
  <si>
    <t>Duración (días)</t>
  </si>
  <si>
    <t>Dependencias / prerrequisitos</t>
  </si>
  <si>
    <t>Salida / aceptación</t>
  </si>
  <si>
    <t>Risk point</t>
  </si>
  <si>
    <t>Preparación de la evaluación</t>
  </si>
  <si>
    <t>Confirmar los objetivos de selección, el alcance, los criterios presupuestarios y el equipo de revisión.</t>
  </si>
  <si>
    <t>No iniciado</t>
  </si>
  <si>
    <t>Patrocinador empresarial</t>
  </si>
  <si>
    <t>Carta de selección / plan de revisión</t>
  </si>
  <si>
    <t>goalnot scope</t>
  </si>
  <si>
    <t>Entrevistas de requisitos</t>
  </si>
  <si>
    <t>Estimar el costo total con usuarios, precio unitario mensual, tarifas fijas y costos únicos.</t>
  </si>
  <si>
    <t>PMO / negocio</t>
  </si>
  <si>
    <t>Lista de requisitos / imprescindibles</t>
  </si>
  <si>
    <t>needs Priority</t>
  </si>
  <si>
    <t>Ajuste de peso</t>
  </si>
  <si>
    <t>Actualice configuración de puntuación y escenario según necesidades.</t>
  </si>
  <si>
    <t>Modelo de puntuación confirmado</t>
  </si>
  <si>
    <t>no</t>
  </si>
  <si>
    <t>Cribado inicial de herramientas candidatas</t>
  </si>
  <si>
    <t>Preseleccionar de tres a cinco herramientas candidatas y recopilar materiales de los proveedores.</t>
  </si>
  <si>
    <t>Información incompleta</t>
  </si>
  <si>
    <t>Revisión de seguridad / legal</t>
  </si>
  <si>
    <t>Evaluar SSO, permisos, residencia de datos, DPA y requisitos de auditoría.</t>
  </si>
  <si>
    <t>TI / Legal</t>
  </si>
  <si>
    <t>Notas de revisión de seguridad</t>
  </si>
  <si>
    <t>ciclo</t>
  </si>
  <si>
    <t>Configuración piloto</t>
  </si>
  <si>
    <t>Introduzca la última cotización del proveedor antes de usar la estimación de TCO para las adquisiciones.</t>
  </si>
  <si>
    <t>Administrador de herramienta</t>
  </si>
  <si>
    <t>Revisión de seguridad</t>
  </si>
  <si>
    <t>Entorno piloto</t>
  </si>
  <si>
    <t>configurationimpact</t>
  </si>
  <si>
    <t>Plan de migración de datos</t>
  </si>
  <si>
    <t>Los informes y paneles proporcionan vistas estables para el liderazgo.</t>
  </si>
  <si>
    <t>Lista de migración / scripts</t>
  </si>
  <si>
    <t>dataqualityorpermissions</t>
  </si>
  <si>
    <t>Pruebas de integración</t>
  </si>
  <si>
    <t>Registrar el propietario, la fecha de revisión y el estado para cada fuente.</t>
  </si>
  <si>
    <t>Informe de prueba</t>
  </si>
  <si>
    <t>Integrationlimitimpact</t>
  </si>
  <si>
    <t>Capacitación y comunicación de lanzamiento</t>
  </si>
  <si>
    <t>Prepare materiales de capacitación, FAQ, proyecto y comunicación de cambio.</t>
  </si>
  <si>
    <t>Registro de finalización de capacitación</t>
  </si>
  <si>
    <t>adoption not</t>
  </si>
  <si>
    <t>Lanzamiento completo</t>
  </si>
  <si>
    <t>Usar para el desglose del trabajo y la planificación de la entrega.</t>
  </si>
  <si>
    <t>Capacitación completada</t>
  </si>
  <si>
    <t>Informe de lanzamiento</t>
  </si>
  <si>
    <t>resourcenot</t>
  </si>
  <si>
    <t>Retrospectiva de efectividad</t>
  </si>
  <si>
    <t>Retrospectiva, costo, satisfacción, calidad de datos y hoja de ruta futura.</t>
  </si>
  <si>
    <t>Informe de retrospectiva / lista de optimización</t>
  </si>
  <si>
    <t>Registro de fuentes y actualizaciones</t>
  </si>
  <si>
    <t>Las fuentes externas se registran como URL de texto plano para su revisión. Revise las características de la herramienta, los precios, la seguridad y la información de integración cada trimestre.</t>
  </si>
  <si>
    <t>Objeto / herramienta / recurso</t>
  </si>
  <si>
    <t>URL de origen</t>
  </si>
  <si>
    <t>Tipo de origen</t>
  </si>
  <si>
    <t>Fecha de recopilación</t>
  </si>
  <si>
    <t>Cadencia de revisión</t>
  </si>
  <si>
    <t>Marco de evaluación</t>
  </si>
  <si>
    <t>Software PMI</t>
  </si>
  <si>
    <t>Las necesidades de software de gestión de proyectos deben vigilar capacidades y facilidad de uso.</t>
  </si>
  <si>
    <t>Artículo de PMI</t>
  </si>
  <si>
    <t>Necesita revisión</t>
  </si>
  <si>
    <t>Utilizado para diseñar dimensiones de puntuación.</t>
  </si>
  <si>
    <t>Plantillas e ideas de PMI</t>
  </si>
  <si>
    <t>Recursos PMI</t>
  </si>
  <si>
    <t>Utilizado para la biblioteca de recursos.</t>
  </si>
  <si>
    <t>Plantilla de ProjectManagement.com</t>
  </si>
  <si>
    <t>Las capacidades de panel, informes, recursos y gobernanza de cartera son fuertes.</t>
  </si>
  <si>
    <t>Comunidad PMI</t>
  </si>
  <si>
    <t>Plantilla de proyecto de Smartsheet</t>
  </si>
  <si>
    <t>Cartera de proyectos, programa, gobernanza y priorización entre proyectos</t>
  </si>
  <si>
    <t>Material del proveedor</t>
  </si>
  <si>
    <t>Plantilla de plan de proyecto de Microsoft</t>
  </si>
  <si>
    <t>Fortalezas de la plantilla del plan de proyecto y casos de uso</t>
  </si>
  <si>
    <t>Sitio oficial de la herramienta</t>
  </si>
  <si>
    <t>Los gerentes de proyecto y la PMO pueden usar este libro de trabajo como una línea de base de selección compartida.</t>
  </si>
  <si>
    <t>Utilizado para la puntuación de herramientas.</t>
  </si>
  <si>
    <t>Actualizar puntuaciones, riesgos y fuentes después de cada demo de proveedor o piloto.</t>
  </si>
  <si>
    <t>Capacidades de gestión de proyectos, Gantt, planificación, seguimiento y panel</t>
  </si>
  <si>
    <t>Ejecutar un piloto antes de la implementación completa cuando la gobernanza o el riesgo de migración sean altos.</t>
  </si>
  <si>
    <t>Tableros, tarjetas, listas y gestión de proyectos ligera.</t>
  </si>
  <si>
    <t>Capacidad media de gestión de tareas y proyectos de Microsoft 365.</t>
  </si>
  <si>
    <t>Documentación oficial</t>
  </si>
  <si>
    <t>Formulario de solicitud e ingreso de proyecto</t>
  </si>
  <si>
    <t>Crear una lista corta después de la revisión de requisitos y puntuación.</t>
  </si>
  <si>
    <t>Salud del proyecto, hitos, riesgos, presupuesto y elementos de acción</t>
  </si>
  <si>
    <t>Ritmo de gobernanza del proyecto, informes y solicitudes de decisión</t>
  </si>
  <si>
    <t>Proyectos, tareas pendientes, mensajes, archivos, colaboración con clientes e informes.</t>
  </si>
  <si>
    <t>Pizarras, diagramas de Gantt, tableros, líneas de tiempo y colaboración de proyectos.</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</si>
</sst>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5">
    <numFmt numFmtId="200" formatCode="0"/>
    <numFmt numFmtId="201" formatCode="0.00"/>
    <numFmt numFmtId="202" formatCode="#,##0.00"/>
    <numFmt numFmtId="203" formatCode="yyyy-mm-dd"/>
    <numFmt numFmtId="204" formatCode="0.000000"/>
  </numFmts>
  <fonts count="8">
    <font>
      <sz val="11"/>
      <name val="Carlito"/>
    </font>
    <font>
      <b val="1"/>
      <sz val="16"/>
      <color rgb="FF0F172A"/>
      <name val="Aptos"/>
    </font>
    <font>
      <sz val="10"/>
      <color rgb="FF475569"/>
      <name val="Aptos"/>
    </font>
    <font>
      <b val="1"/>
      <sz val="10"/>
      <color rgb="FF0F172A"/>
      <name val="Aptos"/>
    </font>
    <font>
      <sz val="10"/>
      <color rgb="FF0F172A"/>
      <name val="Aptos"/>
    </font>
    <font>
      <b val="1"/>
      <sz val="11"/>
      <color rgb="FF0F172A"/>
      <name val="Aptos"/>
    </font>
    <font>
      <b val="1"/>
      <sz val="18"/>
      <color rgb="FF0F172A"/>
      <name val="Aptos"/>
    </font>
    <font>
      <b val="1"/>
      <sz val="12"/>
      <color rgb="FF0F172A"/>
      <name val="Aptos"/>
    </font>
  </fonts>
  <fills count="8">
    <fill>
      <patternFill patternType="none"/>
    </fill>
    <fill>
      <patternFill patternType="gray125"/>
    </fill>
    <fill>
      <patternFill patternType="solid">
        <fgColor rgb="FFEFF6FF"/>
      </patternFill>
    </fill>
    <fill>
      <patternFill patternType="solid">
        <fgColor rgb="FFDBEAFE"/>
      </patternFill>
    </fill>
    <fill>
      <patternFill patternType="solid">
        <fgColor rgb="FFFEF3C7"/>
      </patternFill>
    </fill>
    <fill>
      <patternFill patternType="solid">
        <fgColor rgb="FFECFDF5"/>
      </patternFill>
    </fill>
    <fill>
      <patternFill patternType="solid">
        <fgColor rgb="FFDCFCE7"/>
      </patternFill>
    </fill>
    <fill>
      <patternFill patternType="solid">
        <fgColor rgb="FFF8FAFC"/>
      </patternFill>
    </fill>
  </fills>
  <borders count="2">
    <border/>
    <border/>
  </borders>
  <cellStyleXfs count="1">
    <xf numFmtId="0" fontId="0" fillId="0" borderId="0"/>
  </cellStyleXfs>
  <cellXfs count="116">
    <xf numFmtId="0" fontId="0" fillId="0" borderId="0" xfId="0"/>
    <xf numFmtId="0" fontId="0" fillId="0" borderId="1" xfId="0" applyNumberFormat="true" applyFont="true" applyFill="true" applyBorder="true"/>
    <xf numFmtId="0" fontId="0" fillId="2" borderId="0" xfId="0" applyNumberFormat="true" applyFont="true" applyFill="true" applyBorder="true"/>
    <xf numFmtId="0" fontId="0" fillId="2" borderId="1" xfId="0" applyNumberFormat="true" applyFont="true" applyFill="true" applyBorder="true"/>
    <xf numFmtId="0" fontId="1" fillId="2" borderId="0" xfId="0" applyNumberFormat="true" applyFont="true" applyFill="true" applyBorder="true"/>
    <xf numFmtId="0" fontId="1" fillId="2" borderId="1" xfId="0" applyNumberFormat="true" applyFont="true" applyFill="true" applyBorder="true"/>
    <xf numFmtId="0" fontId="1" fillId="2" borderId="0" xfId="0" applyNumberFormat="true" applyFont="true" applyFill="true" applyBorder="true" applyAlignment="true">
      <alignment wrapText="true"/>
    </xf>
    <xf numFmtId="0" fontId="1" fillId="2" borderId="1" xfId="0" applyNumberFormat="true" applyFont="true" applyFill="true" applyBorder="true" applyAlignment="true">
      <alignment wrapText="true"/>
    </xf>
    <xf numFmtId="0" fontId="1" fillId="2" borderId="0" xfId="0" applyNumberFormat="true" applyFont="true" applyFill="true" applyBorder="true" applyAlignment="true">
      <alignment vertical="center" wrapText="true"/>
    </xf>
    <xf numFmtId="0" fontId="1" fillId="2" borderId="1" xfId="0" applyNumberFormat="true" applyFont="true" applyFill="true" applyBorder="true" applyAlignment="true">
      <alignment vertical="center" wrapText="true"/>
    </xf>
    <xf numFmtId="0" fontId="2" fillId="0" borderId="0" xfId="0" applyNumberFormat="true" applyFont="true" applyFill="true" applyBorder="true"/>
    <xf numFmtId="0" fontId="2" fillId="0" borderId="1" xfId="0" applyNumberFormat="true" applyFont="true" applyFill="true" applyBorder="true"/>
    <xf numFmtId="0" fontId="2" fillId="0" borderId="0" xfId="0" applyNumberFormat="true" applyFont="true" applyFill="true" applyBorder="true" applyAlignment="true">
      <alignment wrapText="true"/>
    </xf>
    <xf numFmtId="0" fontId="2" fillId="0" borderId="1" xfId="0" applyNumberFormat="true" applyFont="true" applyFill="true" applyBorder="true" applyAlignment="true">
      <alignment wrapText="true"/>
    </xf>
    <xf numFmtId="0" fontId="0" fillId="3" borderId="0" xfId="0" applyNumberFormat="true" applyFont="true" applyFill="true" applyBorder="true"/>
    <xf numFmtId="0" fontId="0" fillId="3" borderId="1" xfId="0" applyNumberFormat="true" applyFont="true" applyFill="true" applyBorder="true"/>
    <xf numFmtId="0" fontId="3" fillId="3" borderId="0" xfId="0" applyNumberFormat="true" applyFont="true" applyFill="true" applyBorder="true"/>
    <xf numFmtId="0" fontId="3" fillId="3" borderId="1" xfId="0" applyNumberFormat="true" applyFont="true" applyFill="true" applyBorder="true"/>
    <xf numFmtId="0" fontId="3" fillId="3" borderId="0" xfId="0" applyNumberFormat="true" applyFont="true" applyFill="true" applyBorder="true" applyAlignment="true">
      <alignment wrapText="true"/>
    </xf>
    <xf numFmtId="0" fontId="3" fillId="3" borderId="1" xfId="0" applyNumberFormat="true" applyFont="true" applyFill="true" applyBorder="true" applyAlignment="true">
      <alignment wrapText="true"/>
    </xf>
    <xf numFmtId="0" fontId="3" fillId="3" borderId="0" xfId="0" applyNumberFormat="true" applyFont="true" applyFill="true" applyBorder="true" applyAlignment="true">
      <alignment horizontal="center" wrapText="true"/>
    </xf>
    <xf numFmtId="0" fontId="3" fillId="3" borderId="1" xfId="0" applyNumberFormat="true" applyFont="true" applyFill="true" applyBorder="true" applyAlignment="true">
      <alignment horizontal="center" wrapText="true"/>
    </xf>
    <xf numFmtId="0" fontId="3" fillId="3" borderId="0" xfId="0" applyNumberFormat="true" applyFont="true" applyFill="true" applyBorder="true" applyAlignment="true">
      <alignment horizontal="center" vertical="center" wrapText="true"/>
    </xf>
    <xf numFmtId="0" fontId="3" fillId="3" borderId="1" xfId="0" applyNumberFormat="true" applyFont="true" applyFill="true" applyBorder="true" applyAlignment="true">
      <alignment horizontal="center" vertical="center" wrapText="true"/>
    </xf>
    <xf numFmtId="0" fontId="4" fillId="0" borderId="0" xfId="0" applyNumberFormat="true" applyFont="true" applyFill="true" applyBorder="true"/>
    <xf numFmtId="0" fontId="4" fillId="0" borderId="1" xfId="0" applyNumberFormat="true" applyFont="true" applyFill="true" applyBorder="true"/>
    <xf numFmtId="0" fontId="4" fillId="0" borderId="0" xfId="0" applyNumberFormat="true" applyFont="true" applyFill="true" applyBorder="true" applyAlignment="true">
      <alignment wrapText="true"/>
    </xf>
    <xf numFmtId="0" fontId="4" fillId="0" borderId="1" xfId="0" applyNumberFormat="true" applyFont="true" applyFill="true" applyBorder="true" applyAlignment="true">
      <alignment wrapText="true"/>
    </xf>
    <xf numFmtId="0" fontId="4" fillId="0" borderId="0" xfId="0" applyNumberFormat="true" applyFont="true" applyFill="true" applyBorder="true" applyAlignment="true">
      <alignment vertical="top" wrapText="true"/>
    </xf>
    <xf numFmtId="0" fontId="4" fillId="0" borderId="1" xfId="0" applyNumberFormat="true" applyFont="true" applyFill="true" applyBorder="true" applyAlignment="true">
      <alignment vertical="top" wrapText="true"/>
    </xf>
    <xf numFmtId="0" fontId="4" fillId="4" borderId="0" xfId="0" applyNumberFormat="true" applyFont="true" applyFill="true" applyBorder="true" applyAlignment="true">
      <alignment vertical="top" wrapText="true"/>
    </xf>
    <xf numFmtId="0" fontId="4" fillId="4" borderId="1" xfId="0" applyNumberFormat="true" applyFont="true" applyFill="true" applyBorder="true" applyAlignment="true">
      <alignment vertical="top" wrapText="true"/>
    </xf>
    <xf numFmtId="200" fontId="4" fillId="0" borderId="0" xfId="0" applyNumberFormat="true" applyFont="true" applyFill="true" applyBorder="true" applyAlignment="true">
      <alignment vertical="top" wrapText="true"/>
    </xf>
    <xf numFmtId="200" fontId="4" fillId="4" borderId="0" xfId="0" applyNumberFormat="true" applyFont="true" applyFill="true" applyBorder="true" applyAlignment="true">
      <alignment vertical="top" wrapText="true"/>
    </xf>
    <xf numFmtId="200" fontId="4" fillId="0" borderId="1" xfId="0" applyNumberFormat="true" applyFont="true" applyFill="true" applyBorder="true" applyAlignment="true">
      <alignment vertical="top" wrapText="true"/>
    </xf>
    <xf numFmtId="200" fontId="4" fillId="4" borderId="1" xfId="0" applyNumberFormat="true" applyFont="true" applyFill="true" applyBorder="true" applyAlignment="true">
      <alignment vertical="top" wrapText="true"/>
    </xf>
    <xf numFmtId="200" fontId="4" fillId="0" borderId="0" xfId="0" applyNumberFormat="true" applyFont="true" applyFill="true" applyBorder="true" applyAlignment="true">
      <alignment horizontal="center" vertical="top" wrapText="true"/>
    </xf>
    <xf numFmtId="200" fontId="4" fillId="4" borderId="0" xfId="0" applyNumberFormat="true" applyFont="true" applyFill="true" applyBorder="true" applyAlignment="true">
      <alignment horizontal="center" vertical="top" wrapText="true"/>
    </xf>
    <xf numFmtId="200" fontId="4" fillId="0" borderId="1" xfId="0" applyNumberFormat="true" applyFont="true" applyFill="true" applyBorder="true" applyAlignment="true">
      <alignment horizontal="center" vertical="top" wrapText="true"/>
    </xf>
    <xf numFmtId="200" fontId="4" fillId="4" borderId="1" xfId="0" applyNumberFormat="true" applyFont="true" applyFill="true" applyBorder="true" applyAlignment="true">
      <alignment horizontal="center" vertical="top" wrapText="true"/>
    </xf>
    <xf numFmtId="0" fontId="0" fillId="5" borderId="0" xfId="0" applyNumberFormat="true" applyFont="true" applyFill="true" applyBorder="true"/>
    <xf numFmtId="0" fontId="0" fillId="5" borderId="1" xfId="0" applyNumberFormat="true" applyFont="true" applyFill="true" applyBorder="true"/>
    <xf numFmtId="0" fontId="3" fillId="5" borderId="0" xfId="0" applyNumberFormat="true" applyFont="true" applyFill="true" applyBorder="true"/>
    <xf numFmtId="0" fontId="3" fillId="5" borderId="1" xfId="0" applyNumberFormat="true" applyFont="true" applyFill="true" applyBorder="true"/>
    <xf numFmtId="0" fontId="3" fillId="5" borderId="0" xfId="0" applyNumberFormat="true" applyFont="true" applyFill="true" applyBorder="true" applyAlignment="true">
      <alignment wrapText="true"/>
    </xf>
    <xf numFmtId="0" fontId="3" fillId="5" borderId="1" xfId="0" applyNumberFormat="true" applyFont="true" applyFill="true" applyBorder="true" applyAlignment="true">
      <alignment wrapText="true"/>
    </xf>
    <xf numFmtId="0" fontId="3" fillId="5" borderId="0" xfId="0" applyNumberFormat="true" applyFont="true" applyFill="true" applyBorder="true" applyAlignment="true">
      <alignment horizontal="center" wrapText="true"/>
    </xf>
    <xf numFmtId="0" fontId="3" fillId="5" borderId="1" xfId="0" applyNumberFormat="true" applyFont="true" applyFill="true" applyBorder="true" applyAlignment="true">
      <alignment horizontal="center" wrapText="true"/>
    </xf>
    <xf numFmtId="0" fontId="3" fillId="5" borderId="0" xfId="0" applyNumberFormat="true" applyFont="true" applyFill="true" applyBorder="true" applyAlignment="true">
      <alignment horizontal="center" vertical="center" wrapText="true"/>
    </xf>
    <xf numFmtId="0" fontId="3" fillId="5" borderId="1" xfId="0" applyNumberFormat="true" applyFont="true" applyFill="true" applyBorder="true" applyAlignment="true">
      <alignment horizontal="center" vertical="center" wrapText="true"/>
    </xf>
    <xf numFmtId="0" fontId="4" fillId="0" borderId="0" xfId="0" applyNumberFormat="true" applyFont="true" applyFill="true" applyBorder="true" applyAlignment="true">
      <alignment horizontal="center" vertical="top" wrapText="true"/>
    </xf>
    <xf numFmtId="0" fontId="4" fillId="0" borderId="1" xfId="0" applyNumberFormat="true" applyFont="true" applyFill="true" applyBorder="true" applyAlignment="true">
      <alignment horizontal="center" vertical="top" wrapText="true"/>
    </xf>
    <xf numFmtId="201" fontId="4" fillId="0" borderId="0" xfId="0" applyNumberFormat="true" applyFont="true" applyFill="true" applyBorder="true" applyAlignment="true">
      <alignment horizontal="center" vertical="top" wrapText="true"/>
    </xf>
    <xf numFmtId="201" fontId="4" fillId="0" borderId="1" xfId="0" applyNumberFormat="true" applyFont="true" applyFill="true" applyBorder="true" applyAlignment="true">
      <alignment horizontal="center" vertical="top" wrapText="true"/>
    </xf>
    <xf numFmtId="201" fontId="4" fillId="0" borderId="0" xfId="0" applyNumberFormat="true" applyFont="true" applyFill="true" applyBorder="true" applyAlignment="true">
      <alignment vertical="top" wrapText="true"/>
    </xf>
    <xf numFmtId="201" fontId="4" fillId="0" borderId="1" xfId="0" applyNumberFormat="true" applyFont="true" applyFill="true" applyBorder="true" applyAlignment="true">
      <alignment vertical="top" wrapText="true"/>
    </xf>
    <xf numFmtId="0" fontId="4" fillId="6" borderId="0" xfId="0" applyNumberFormat="true" applyFont="true" applyFill="true" applyBorder="true" applyAlignment="true">
      <alignment vertical="top" wrapText="true"/>
    </xf>
    <xf numFmtId="0" fontId="4" fillId="6" borderId="1" xfId="0" applyNumberFormat="true" applyFont="true" applyFill="true" applyBorder="true" applyAlignment="true">
      <alignment vertical="top" wrapText="true"/>
    </xf>
    <xf numFmtId="0" fontId="5" fillId="6" borderId="0" xfId="0" applyNumberFormat="true" applyFont="true" applyFill="true" applyBorder="true" applyAlignment="true">
      <alignment vertical="top" wrapText="true"/>
    </xf>
    <xf numFmtId="201" fontId="5" fillId="0" borderId="0" xfId="0" applyNumberFormat="true" applyFont="true" applyFill="true" applyBorder="true" applyAlignment="true">
      <alignment vertical="top" wrapText="true"/>
    </xf>
    <xf numFmtId="0" fontId="5" fillId="0" borderId="0" xfId="0" applyNumberFormat="true" applyFont="true" applyFill="true" applyBorder="true" applyAlignment="true">
      <alignment vertical="top" wrapText="true"/>
    </xf>
    <xf numFmtId="0" fontId="5" fillId="6" borderId="1" xfId="0" applyNumberFormat="true" applyFont="true" applyFill="true" applyBorder="true" applyAlignment="true">
      <alignment vertical="top" wrapText="true"/>
    </xf>
    <xf numFmtId="201" fontId="5" fillId="0" borderId="1" xfId="0" applyNumberFormat="true" applyFont="true" applyFill="true" applyBorder="true" applyAlignment="true">
      <alignment vertical="top" wrapText="true"/>
    </xf>
    <xf numFmtId="0" fontId="5" fillId="0" borderId="1" xfId="0" applyNumberFormat="true" applyFont="true" applyFill="true" applyBorder="true" applyAlignment="true">
      <alignment vertical="top" wrapText="true"/>
    </xf>
    <xf numFmtId="202" fontId="4" fillId="0" borderId="0" xfId="0" applyNumberFormat="true" applyFont="true" applyFill="true" applyBorder="true" applyAlignment="true">
      <alignment vertical="top" wrapText="true"/>
    </xf>
    <xf numFmtId="202" fontId="4" fillId="0" borderId="1" xfId="0" applyNumberFormat="true" applyFont="true" applyFill="true" applyBorder="true" applyAlignment="true">
      <alignment vertical="top" wrapText="true"/>
    </xf>
    <xf numFmtId="202" fontId="4" fillId="0" borderId="0" xfId="0" applyNumberFormat="true" applyFont="true" applyFill="true" applyBorder="true" applyAlignment="true">
      <alignment horizontal="right" vertical="top" wrapText="true"/>
    </xf>
    <xf numFmtId="202" fontId="4" fillId="0" borderId="1" xfId="0" applyNumberFormat="true" applyFont="true" applyFill="true" applyBorder="true" applyAlignment="true">
      <alignment horizontal="right" vertical="top" wrapText="true"/>
    </xf>
    <xf numFmtId="203" fontId="4" fillId="0" borderId="0" xfId="0" applyNumberFormat="true" applyFont="true" applyFill="true" applyBorder="true" applyAlignment="true">
      <alignment vertical="top" wrapText="true"/>
    </xf>
    <xf numFmtId="203" fontId="4" fillId="0" borderId="1" xfId="0" applyNumberFormat="true" applyFont="true" applyFill="true" applyBorder="true" applyAlignment="true">
      <alignment vertical="top" wrapText="true"/>
    </xf>
    <xf numFmtId="0" fontId="6" fillId="2" borderId="0" xfId="0" applyNumberFormat="true" applyFont="true" applyFill="true" applyBorder="true"/>
    <xf numFmtId="0" fontId="6" fillId="2" borderId="1" xfId="0" applyNumberFormat="true" applyFont="true" applyFill="true" applyBorder="true"/>
    <xf numFmtId="0" fontId="6" fillId="2" borderId="0" xfId="0" applyNumberFormat="true" applyFont="true" applyFill="true" applyBorder="true" applyAlignment="true">
      <alignment wrapText="true"/>
    </xf>
    <xf numFmtId="0" fontId="6" fillId="2" borderId="1" xfId="0" applyNumberFormat="true" applyFont="true" applyFill="true" applyBorder="true" applyAlignment="true">
      <alignment wrapText="true"/>
    </xf>
    <xf numFmtId="0" fontId="6" fillId="2" borderId="0" xfId="0" applyNumberFormat="true" applyFont="true" applyFill="true" applyBorder="true" applyAlignment="true">
      <alignment vertical="center" wrapText="true"/>
    </xf>
    <xf numFmtId="0" fontId="6" fillId="2" borderId="1" xfId="0" applyNumberFormat="true" applyFont="true" applyFill="true" applyBorder="true" applyAlignment="true">
      <alignment vertical="center" wrapText="true"/>
    </xf>
    <xf numFmtId="0" fontId="1" fillId="0" borderId="0" xfId="0" applyNumberFormat="true" applyFont="true" applyFill="true" applyBorder="true"/>
    <xf numFmtId="0" fontId="1" fillId="0" borderId="1" xfId="0" applyNumberFormat="true" applyFont="true" applyFill="true" applyBorder="true"/>
    <xf numFmtId="0" fontId="1" fillId="7" borderId="0" xfId="0" applyNumberFormat="true" applyFont="true" applyFill="true" applyBorder="true"/>
    <xf numFmtId="0" fontId="1" fillId="7" borderId="1" xfId="0" applyNumberFormat="true" applyFont="true" applyFill="true" applyBorder="true"/>
    <xf numFmtId="0" fontId="1" fillId="7" borderId="0" xfId="0" applyNumberFormat="true" applyFont="true" applyFill="true" applyBorder="true" applyAlignment="true">
      <alignment horizontal="center"/>
    </xf>
    <xf numFmtId="0" fontId="1" fillId="7" borderId="1" xfId="0" applyNumberFormat="true" applyFont="true" applyFill="true" applyBorder="true" applyAlignment="true">
      <alignment horizontal="center"/>
    </xf>
    <xf numFmtId="0" fontId="7" fillId="0" borderId="0" xfId="0" applyNumberFormat="true" applyFont="true" applyFill="true" applyBorder="true"/>
    <xf numFmtId="0" fontId="7" fillId="0" borderId="1" xfId="0" applyNumberFormat="true" applyFont="true" applyFill="true" applyBorder="true"/>
    <xf numFmtId="0" fontId="7" fillId="7" borderId="0" xfId="0" applyNumberFormat="true" applyFont="true" applyFill="true" applyBorder="true"/>
    <xf numFmtId="0" fontId="7" fillId="7" borderId="1" xfId="0" applyNumberFormat="true" applyFont="true" applyFill="true" applyBorder="true"/>
    <xf numFmtId="0" fontId="7" fillId="7" borderId="0" xfId="0" applyNumberFormat="true" applyFont="true" applyFill="true" applyBorder="true" applyAlignment="true">
      <alignment wrapText="true"/>
    </xf>
    <xf numFmtId="0" fontId="7" fillId="7" borderId="1" xfId="0" applyNumberFormat="true" applyFont="true" applyFill="true" applyBorder="true" applyAlignment="true">
      <alignment wrapText="true"/>
    </xf>
    <xf numFmtId="0" fontId="3" fillId="2" borderId="0" xfId="0" applyNumberFormat="true" applyFont="true" applyFill="true" applyBorder="true" applyAlignment="true">
      <alignment vertical="center" wrapText="true"/>
    </xf>
    <xf numFmtId="0" fontId="3" fillId="7" borderId="0" xfId="0" applyNumberFormat="true" applyFont="true" applyFill="true" applyBorder="true" applyAlignment="true">
      <alignment horizontal="center"/>
    </xf>
    <xf numFmtId="0" fontId="3" fillId="7" borderId="0" xfId="0" applyNumberFormat="true" applyFont="true" applyFill="true" applyBorder="true" applyAlignment="true">
      <alignment wrapText="true"/>
    </xf>
    <xf numFmtId="0" fontId="3" fillId="2" borderId="1" xfId="0" applyNumberFormat="true" applyFont="true" applyFill="true" applyBorder="true" applyAlignment="true">
      <alignment vertical="center" wrapText="true"/>
    </xf>
    <xf numFmtId="0" fontId="3" fillId="7" borderId="1" xfId="0" applyNumberFormat="true" applyFont="true" applyFill="true" applyBorder="true" applyAlignment="true">
      <alignment horizontal="center"/>
    </xf>
    <xf numFmtId="0" fontId="3" fillId="7" borderId="1" xfId="0" applyNumberFormat="true" applyFont="true" applyFill="true" applyBorder="true" applyAlignment="true">
      <alignment wrapText="true"/>
    </xf>
    <xf numFmtId="0" fontId="3" fillId="6" borderId="0" xfId="0" applyNumberFormat="true" applyFont="true" applyFill="true" applyBorder="true" applyAlignment="true">
      <alignment vertical="top" wrapText="true"/>
    </xf>
    <xf numFmtId="201" fontId="3" fillId="0" borderId="0" xfId="0" applyNumberFormat="true" applyFont="true" applyFill="true" applyBorder="true" applyAlignment="true">
      <alignment vertical="top" wrapText="true"/>
    </xf>
    <xf numFmtId="0" fontId="3" fillId="0" borderId="0" xfId="0" applyNumberFormat="true" applyFont="true" applyFill="true" applyBorder="true" applyAlignment="true">
      <alignment vertical="top" wrapText="true"/>
    </xf>
    <xf numFmtId="0" fontId="3" fillId="6" borderId="1" xfId="0" applyNumberFormat="true" applyFont="true" applyFill="true" applyBorder="true" applyAlignment="true">
      <alignment vertical="top" wrapText="true"/>
    </xf>
    <xf numFmtId="201" fontId="3" fillId="0" borderId="1" xfId="0" applyNumberFormat="true" applyFont="true" applyFill="true" applyBorder="true" applyAlignment="true">
      <alignment vertical="top" wrapText="true"/>
    </xf>
    <xf numFmtId="0" fontId="3" fillId="0" borderId="1" xfId="0" applyNumberFormat="true" applyFont="true" applyFill="true" applyBorder="true" applyAlignment="true">
      <alignment vertical="top" wrapText="true"/>
    </xf>
    <xf numFmtId="0" fontId="4" fillId="5" borderId="0" xfId="0" applyNumberFormat="true" applyFont="true" applyFill="true" applyBorder="true"/>
    <xf numFmtId="0" fontId="4" fillId="5" borderId="1" xfId="0" applyNumberFormat="true" applyFont="true" applyFill="true" applyBorder="true"/>
    <xf numFmtId="204" fontId="4" fillId="0" borderId="0" xfId="0" applyNumberFormat="true" applyFont="true" applyFill="true" applyBorder="true" applyAlignment="true">
      <alignment vertical="top" wrapText="true"/>
    </xf>
    <xf numFmtId="204" fontId="4" fillId="0" borderId="1" xfId="0" applyNumberFormat="true" applyFont="true" applyFill="true" applyBorder="true" applyAlignment="true">
      <alignment vertical="top" wrapText="true"/>
    </xf>
    <xf numFmtId="0" fontId="4" fillId="2" borderId="0" xfId="0" applyNumberFormat="true" applyFont="true" applyFill="true" applyBorder="true"/>
    <xf numFmtId="0" fontId="4" fillId="2" borderId="1" xfId="0" applyNumberFormat="true" applyFont="true" applyFill="true" applyBorder="true"/>
    <xf numFmtId="0" fontId="6" fillId="2" borderId="0" xfId="0" applyNumberFormat="true" applyFont="true" applyFill="true" applyBorder="true" applyAlignment="true">
      <alignment vertical="center"/>
    </xf>
    <xf numFmtId="0" fontId="6" fillId="2" borderId="0" xfId="0" applyNumberFormat="true" applyFont="true" applyFill="true" applyBorder="true" applyAlignment="true">
      <alignment/>
    </xf>
    <xf numFmtId="0" fontId="6" fillId="2" borderId="1" xfId="0" applyNumberFormat="true" applyFont="true" applyFill="true" applyBorder="true" applyAlignment="true">
      <alignment vertical="center"/>
    </xf>
    <xf numFmtId="0" fontId="6" fillId="2" borderId="1" xfId="0" applyNumberFormat="true" applyFont="true" applyFill="true" applyBorder="true" applyAlignment="true">
      <alignment/>
    </xf>
    <xf numFmtId="0" fontId="2" fillId="0" borderId="0" xfId="0" applyNumberFormat="true" applyFont="true" applyFill="true" applyBorder="true" applyAlignment="true">
      <alignment vertical="top" wrapText="true"/>
    </xf>
    <xf numFmtId="0" fontId="2" fillId="0" borderId="1" xfId="0" applyNumberFormat="true" applyFont="true" applyFill="true" applyBorder="true" applyAlignment="true">
      <alignment vertical="top" wrapText="true"/>
    </xf>
    <xf numFmtId="0" fontId="1" fillId="2" borderId="0" xfId="0" applyNumberFormat="true" applyFont="true" applyFill="true" applyBorder="true" applyAlignment="true">
      <alignment vertical="center"/>
    </xf>
    <xf numFmtId="0" fontId="1" fillId="2" borderId="1" xfId="0" applyNumberFormat="true" applyFont="true" applyFill="true" applyBorder="true" applyAlignment="true">
      <alignment vertical="center"/>
    </xf>
    <xf numFmtId="0" fontId="1" fillId="2" borderId="0" xfId="0" applyNumberFormat="true" applyFont="true" applyFill="true" applyBorder="true" applyAlignment="true">
      <alignment/>
    </xf>
    <xf numFmtId="0" fontId="1" fillId="2" borderId="1" xfId="0" applyNumberFormat="true" applyFont="true" applyFill="true" applyBorder="true" applyAlignment="true">
      <alignment/>
    </xf>
  </cellXfs>
  <cellStyles count="1">
    <cellStyle name="Normal" xfId="0"/>
  </cellStyles>
  <dxfs count="10">
    <dxf>
      <font>
        <b val="1"/>
        <color rgb="FF991B1B"/>
      </font>
      <fill>
        <patternFill patternType="solid">
          <bgColor rgb="FFFEE2E2"/>
        </patternFill>
      </fill>
    </dxf>
    <dxf>
      <font>
        <b val="1"/>
        <color rgb="FF166534"/>
      </font>
      <fill>
        <patternFill patternType="solid">
          <bgColor rgb="FFDCFCE7"/>
        </patternFill>
      </fill>
    </dxf>
    <dxf>
      <font>
        <b val="1"/>
        <color rgb="FF991B1B"/>
      </font>
      <fill>
        <patternFill patternType="solid">
          <bgColor rgb="FFFEE2E2"/>
        </patternFill>
      </fill>
    </dxf>
    <dxf>
      <font>
        <b val="1"/>
        <color rgb="FF991B1B"/>
      </font>
      <fill>
        <patternFill patternType="solid">
          <bgColor rgb="FFFEE2E2"/>
        </patternFill>
      </fill>
    </dxf>
    <dxf>
      <font>
        <b val="1"/>
        <color rgb="FF92400E"/>
      </font>
      <fill>
        <patternFill patternType="solid">
          <bgColor rgb="FFFEF3C7"/>
        </patternFill>
      </fill>
    </dxf>
    <dxf>
      <font>
        <b val="1"/>
        <color rgb="FF991B1B"/>
      </font>
      <fill>
        <patternFill patternType="solid">
          <bgColor rgb="FFFEE2E2"/>
        </patternFill>
      </fill>
    </dxf>
    <dxf>
      <font>
        <b val="1"/>
        <color rgb="FF991B1B"/>
      </font>
      <fill>
        <patternFill patternType="solid">
          <bgColor rgb="FFFEE2E2"/>
        </patternFill>
      </fill>
    </dxf>
    <dxf>
      <font>
        <b val="1"/>
        <color rgb="FF166534"/>
      </font>
      <fill>
        <patternFill patternType="solid">
          <bgColor rgb="FFDCFCE7"/>
        </patternFill>
      </fill>
    </dxf>
    <dxf>
      <font>
        <b val="1"/>
        <color rgb="FF92400E"/>
      </font>
      <fill>
        <patternFill patternType="solid">
          <bgColor rgb="FFFEF3C7"/>
        </patternFill>
      </fill>
    </dxf>
    <dxf>
      <font>
        <b val="1"/>
        <color rgb="FF991B1B"/>
      </font>
      <fill>
        <patternFill patternType="solid">
          <bgColor rgb="FFFEE2E2"/>
        </patternFill>
      </fill>
    </dxf>
  </dxfs>
</styleSheet>
</file>

<file path=xl/_rels/workbook.xml.rels><?xml version="1.0" encoding="UTF-8"?>
<Relationships xmlns="http://schemas.openxmlformats.org/package/2006/relationships"><Relationship Id="Rd1d2383f0ef74f0d" Target="styles.xml" Type="http://schemas.openxmlformats.org/officeDocument/2006/relationships/styles"></Relationship><Relationship Id="R54ec2553c7f44f7a" Target="theme/theme1.xml" Type="http://schemas.openxmlformats.org/officeDocument/2006/relationships/theme"></Relationship><Relationship Id="R665885be286843c4" Target="sharedStrings.xml" Type="http://schemas.openxmlformats.org/officeDocument/2006/relationships/sharedStrings"></Relationship><Relationship Id="R9255178b7f204739" Target="worksheets/sheet1.xml" Type="http://schemas.openxmlformats.org/officeDocument/2006/relationships/worksheet"></Relationship><Relationship Id="R88483d43322a47d4" Target="worksheets/sheet2.xml" Type="http://schemas.openxmlformats.org/officeDocument/2006/relationships/worksheet"></Relationship><Relationship Id="R08aefbc331f24c7d" Target="worksheets/sheet3.xml" Type="http://schemas.openxmlformats.org/officeDocument/2006/relationships/worksheet"></Relationship><Relationship Id="R124073910bef46ce" Target="worksheets/sheet4.xml" Type="http://schemas.openxmlformats.org/officeDocument/2006/relationships/worksheet"></Relationship><Relationship Id="R421c215b4f1e484d" Target="worksheets/sheet5.xml" Type="http://schemas.openxmlformats.org/officeDocument/2006/relationships/worksheet"></Relationship><Relationship Id="R3b0878262a9e4af1" Target="worksheets/sheet6.xml" Type="http://schemas.openxmlformats.org/officeDocument/2006/relationships/worksheet"></Relationship><Relationship Id="Rc45d9023a392466b" Target="worksheets/sheet7.xml" Type="http://schemas.openxmlformats.org/officeDocument/2006/relationships/worksheet"></Relationship><Relationship Id="R1a220724370d47b3" Target="worksheets/sheet8.xml" Type="http://schemas.openxmlformats.org/officeDocument/2006/relationships/worksheet"></Relationship><Relationship Id="R9576dd4a379b4e89" Target="worksheets/sheet9.xml" Type="http://schemas.openxmlformats.org/officeDocument/2006/relationships/worksheet"></Relationship><Relationship Id="R0b434f7b936f48a0" Target="worksheets/sheet10.xml" Type="http://schemas.openxmlformats.org/officeDocument/2006/relationships/worksheet"></Relationship></Relationships>
</file>

<file path=xl/tables/table1.xml><?xml version="1.0" encoding="utf-8"?>
<x:table xmlns:x="http://schemas.openxmlformats.org/spreadsheetml/2006/main" id="1" name="ToolTable" displayName="ToolTable" ref="A4:AA17" headerRowCount="1">
  <x:tableColumns count="27">
    <x:tableColumn id="1" name="herramienta"/>
    <x:tableColumn id="2" name="category"/>
    <x:tableColumn id="3" name="Tamaño de empresa adecuado"/>
    <x:tableColumn id="4" name="Escenarios empresariales principales"/>
    <x:tableColumn id="5" name="Fortalezas típicas"/>
    <x:tableColumn id="6" name="Riesgos / limitaciones a vigilar"/>
    <x:tableColumn id="7" name="Fuente oficial / referencia"/>
    <x:tableColumn id="8" name="Estado inicial de compra"/>
    <x:tableColumn id="9" name="Notas de licencia / presupuesto"/>
    <x:tableColumn id="10" name="Residencia de datos / notas de seguridad"/>
    <x:tableColumn id="11" name="Notas del ecosistema de integración"/>
    <x:tableColumn id="12" name="Notas / personalización de empresa"/>
    <x:tableColumn id="13" name="Facilidad de uso"/>
    <x:tableColumn id="14" name="Cobertura funcional"/>
    <x:tableColumn id="15" name="Agile / Kanban"/>
    <x:tableColumn id="16" name="Gantt / dependencias"/>
    <x:tableColumn id="17" name="Recursos / capacidad"/>
    <x:tableColumn id="18" name="PMO / cartera"/>
    <x:tableColumn id="19" name="Paneles de informes"/>
    <x:tableColumn id="20" name="Integración de automatización"/>
    <x:tableColumn id="21" name="Base de conocimientos de documentación"/>
    <x:tableColumn id="22" name="Permisos y seguridad"/>
    <x:tableColumn id="23" name="Costo favorable"/>
    <x:tableColumn id="24" name="Baja complejidad de implementación"/>
    <x:tableColumn id="25" name="ponderado"/>
    <x:tableColumn id="26" name="Column26"/>
    <x:tableColumn id="27" name="Posicionamiento recomendado"/>
  </x:tableColumns>
  <x:tableStyleInfo name="TableStyleMedium2" showRowStripes="1"/>
</x:table>
</file>

<file path=xl/tables/table2.xml><?xml version="1.0" encoding="utf-8"?>
<x:table xmlns:x="http://schemas.openxmlformats.org/spreadsheetml/2006/main" id="2" name="ResourceTable" displayName="ResourceTable" ref="A4:P24" headerRowCount="1">
  <x:tableColumns count="16">
    <x:tableColumn id="1" name="ID de recurso"/>
    <x:tableColumn id="2" name="Nombre del recurso"/>
    <x:tableColumn id="3" name="type"/>
    <x:tableColumn id="4" name="Fase del proyecto"/>
    <x:tableColumn id="5" name="Escenario empresarial"/>
    <x:tableColumn id="6" name="fitCompany size"/>
    <x:tableColumn id="7" name="Frecuencia de uso"/>
    <x:tableColumn id="8" name="Prioridad"/>
    <x:tableColumn id="9" name="Herramienta recomendada / fuente"/>
    <x:tableColumn id="10" name="Propósito principal"/>
    <x:tableColumn id="11" name="Campos / salidas clave"/>
    <x:tableColumn id="12" name="Enlace de acceso / mantenimiento"/>
    <x:tableColumn id="13" name="owner"/>
    <x:tableColumn id="14" name="Frecuencia de actualización"/>
    <x:tableColumn id="15" name="status"/>
    <x:tableColumn id="16" name="notas"/>
  </x:tableColumns>
  <x:tableStyleInfo name="TableStyleMedium2" showRowStripes="1"/>
</x:table>
</file>

<file path=xl/tables/table3.xml><?xml version="1.0" encoding="utf-8"?>
<x:table xmlns:x="http://schemas.openxmlformats.org/spreadsheetml/2006/main" id="3" name="ScenarioMatchTable" displayName="ScenarioMatchTable" ref="A4:AE14" headerRowCount="1">
  <x:tableColumns count="31">
    <x:tableColumn id="1" name="Escenario empresarial"/>
    <x:tableColumn id="2" name="Notas de escenario"/>
    <x:tableColumn id="3" name="Facilidad de uso"/>
    <x:tableColumn id="4" name="Cobertura funcional"/>
    <x:tableColumn id="5" name="Agile / Kanban"/>
    <x:tableColumn id="6" name="Gantt / dependencias"/>
    <x:tableColumn id="7" name="Recursos / capacidad"/>
    <x:tableColumn id="8" name="PMO / cartera"/>
    <x:tableColumn id="9" name="Paneles de informes"/>
    <x:tableColumn id="10" name="Integración de automatización"/>
    <x:tableColumn id="11" name="Base de conocimientos de documentación"/>
    <x:tableColumn id="12" name="Permisos y seguridad"/>
    <x:tableColumn id="13" name="Costo favorable"/>
    <x:tableColumn id="14" name="Baja complejidad de implementación"/>
    <x:tableColumn id="15" name="Peso total"/>
    <x:tableColumn id="16" name="Top 1 recomendado"/>
    <x:tableColumn id="17" name="第2推荐"/>
    <x:tableColumn id="18" name="第3推荐"/>
    <x:tableColumn id="19" name="Asana"/>
    <x:tableColumn id="20" name="Jira"/>
    <x:tableColumn id="21" name="monday.com"/>
    <x:tableColumn id="22" name="ClickUp"/>
    <x:tableColumn id="23" name="Trello"/>
    <x:tableColumn id="24" name="Microsoft Planner"/>
    <x:tableColumn id="25" name="Microsoft Project/Project Online"/>
    <x:tableColumn id="26" name="Smartsheet"/>
    <x:tableColumn id="27" name="Wrike"/>
    <x:tableColumn id="28" name="Notion"/>
    <x:tableColumn id="29" name="Airtable"/>
    <x:tableColumn id="30" name="Basecamp"/>
    <x:tableColumn id="31" name="Miro"/>
  </x:tableColumns>
  <x:tableStyleInfo name="TableStyleMedium2" showRowStripes="1"/>
</x:table>
</file>

<file path=xl/tables/table4.xml><?xml version="1.0" encoding="utf-8"?>
<x:table xmlns:x="http://schemas.openxmlformats.org/spreadsheetml/2006/main" id="4" name="TCOEstimateTable" displayName="TCOEstimateTable" ref="A4:M17" headerRowCount="1">
  <x:tableColumns count="13">
    <x:tableColumn id="1" name="herramienta"/>
    <x:tableColumn id="2" name="users"/>
    <x:tableColumn id="3" name="Precio mensual / usuario"/>
    <x:tableColumn id="4" name="Tarifa mensual fija"/>
    <x:tableColumn id="5" name="Costo único de implementación"/>
    <x:tableColumn id="6" name="Costo de desarrollo de integración"/>
    <x:tableColumn id="7" name="Costo de capacitación"/>
    <x:tableColumn id="8" name="Licencia anual"/>
    <x:tableColumn id="9" name="Costo total del primer año"/>
    <x:tableColumn id="10" name="Costo anual del año siguiente"/>
    <x:tableColumn id="11" name="Notas de costo / moneda"/>
    <x:tableColumn id="12" name="Cotización / enlace de fuente"/>
    <x:tableColumn id="13" name="notas"/>
  </x:tableColumns>
  <x:tableStyleInfo name="TableStyleMedium2" showRowStripes="1"/>
</x:table>
</file>

<file path=xl/tables/table5.xml><?xml version="1.0" encoding="utf-8"?>
<x:table xmlns:x="http://schemas.openxmlformats.org/spreadsheetml/2006/main" id="5" name="ImplementationPlanTable" displayName="ImplementationPlanTable" ref="A4:L15" headerRowCount="1">
  <x:tableColumns count="12">
    <x:tableColumn id="1" name="phase"/>
    <x:tableColumn id="2" name="Tarea clave"/>
    <x:tableColumn id="3" name="owner"/>
    <x:tableColumn id="4" name="Fecha de inicio"/>
    <x:tableColumn id="5" name="Fecha de finalización"/>
    <x:tableColumn id="6" name="Duración (días)"/>
    <x:tableColumn id="7" name="status"/>
    <x:tableColumn id="8" name="Prioridad"/>
    <x:tableColumn id="9" name="Dependencias / prerrequisitos"/>
    <x:tableColumn id="10" name="Salida / aceptación"/>
    <x:tableColumn id="11" name="Risk point"/>
    <x:tableColumn id="12" name="notas"/>
  </x:tableColumns>
  <x:tableStyleInfo name="TableStyleMedium2" showRowStripes="1"/>
</x:table>
</file>

<file path=xl/tables/table6.xml><?xml version="1.0" encoding="utf-8"?>
<x:table xmlns:x="http://schemas.openxmlformats.org/spreadsheetml/2006/main" id="6" name="SourceTable" displayName="SourceTable" ref="A4:I22" headerRowCount="1">
  <x:tableColumns count="9">
    <x:tableColumn id="1" name="category"/>
    <x:tableColumn id="2" name="Objeto / herramienta / recurso"/>
    <x:tableColumn id="3" name="notes"/>
    <x:tableColumn id="4" name="URL de origen"/>
    <x:tableColumn id="5" name="Tipo de origen"/>
    <x:tableColumn id="6" name="Fecha de recopilación"/>
    <x:tableColumn id="7" name="Cadencia de revisión"/>
    <x:tableColumn id="8" name="status"/>
    <x:tableColumn id="9" name="notas"/>
  </x:tableColumns>
  <x:tableStyleInfo name="TableStyleMedium2" showRowStripes="1"/>
</x:table>
</file>

<file path=xl/theme/theme1.xml><?xml version="1.0" encoding="utf-8"?>
<a:theme xmlns:a="http://schemas.openxmlformats.org/drawingml/2006/main" xmlns:r="http://schemas.openxmlformats.org/officeDocument/2006/relationships" name="PM Library Calm">
  <a:themeElements>
    <a:clrScheme name="PM Library Calm">
      <a:dk1>
        <a:srgbClr val="0F172A"/>
      </a:dk1>
      <a:lt1>
        <a:srgbClr val="FFFFFF"/>
      </a:lt1>
      <a:dk2>
        <a:srgbClr val="0E2841"/>
      </a:dk2>
      <a:lt2>
        <a:srgbClr val="E2E8F0"/>
      </a:lt2>
      <a:accent1>
        <a:srgbClr val="2563EB"/>
      </a:accent1>
      <a:accent2>
        <a:srgbClr val="10B981"/>
      </a:accent2>
      <a:accent3>
        <a:srgbClr val="F59E0B"/>
      </a:accent3>
      <a:accent4>
        <a:srgbClr val="F43F5E"/>
      </a:accent4>
      <a:accent5>
        <a:srgbClr val="8B5CF6"/>
      </a:accent5>
      <a:accent6>
        <a:srgbClr val="06B6D4"/>
      </a:accent6>
      <a:hlink>
        <a:srgbClr val="2563EB"/>
      </a:hlink>
      <a:folHlink>
        <a:srgbClr val="7C3AED"/>
      </a:folHlink>
    </a:clrScheme>
    <a:fontScheme name="Office">
      <a:majorFont>
        <a:latin typeface="Calibri"/>
        <a:ea typeface="Calibri"/>
        <a:cs typeface="Calibri"/>
      </a:majorFont>
      <a:minorFont>
        <a:latin typeface="Calibri"/>
        <a:ea typeface="Calibri"/>
        <a:cs typeface="Calibri"/>
      </a:minorFont>
    </a:fontScheme>
    <a:fmtScheme name="PM Library Calm">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0.xml.rels>&#65279;<?xml version="1.0" encoding="utf-8"?><Relationships xmlns="http://schemas.openxmlformats.org/package/2006/relationships"><Relationship Type="http://schemas.openxmlformats.org/officeDocument/2006/relationships/table" Target="../tables/table6.xml" Id="Re357d2c602fa48ab" /></Relationships>
</file>

<file path=xl/worksheets/_rels/sheet4.xml.rels>&#65279;<?xml version="1.0" encoding="utf-8"?><Relationships xmlns="http://schemas.openxmlformats.org/package/2006/relationships"><Relationship Type="http://schemas.openxmlformats.org/officeDocument/2006/relationships/table" Target="../tables/table1.xml" Id="Rbb065b276c534bcd" /></Relationships>
</file>

<file path=xl/worksheets/_rels/sheet5.xml.rels>&#65279;<?xml version="1.0" encoding="utf-8"?><Relationships xmlns="http://schemas.openxmlformats.org/package/2006/relationships"><Relationship Type="http://schemas.openxmlformats.org/officeDocument/2006/relationships/table" Target="../tables/table2.xml" Id="R6609208ede114acc" /></Relationships>
</file>

<file path=xl/worksheets/_rels/sheet6.xml.rels>&#65279;<?xml version="1.0" encoding="utf-8"?><Relationships xmlns="http://schemas.openxmlformats.org/package/2006/relationships"><Relationship Type="http://schemas.openxmlformats.org/officeDocument/2006/relationships/table" Target="../tables/table3.xml" Id="R5079f90fd59c4f47" /></Relationships>
</file>

<file path=xl/worksheets/_rels/sheet8.xml.rels>&#65279;<?xml version="1.0" encoding="utf-8"?><Relationships xmlns="http://schemas.openxmlformats.org/package/2006/relationships"><Relationship Type="http://schemas.openxmlformats.org/officeDocument/2006/relationships/table" Target="../tables/table4.xml" Id="Rea03221e322641cd" /></Relationships>
</file>

<file path=xl/worksheets/_rels/sheet9.xml.rels>&#65279;<?xml version="1.0" encoding="utf-8"?><Relationships xmlns="http://schemas.openxmlformats.org/package/2006/relationships"><Relationship Type="http://schemas.openxmlformats.org/officeDocument/2006/relationships/table" Target="../tables/table5.xml" Id="R7510c00ee69d4dca" /></Relationships>
</file>

<file path=xl/worksheets/sheet1.xml><?xml version="1.0" encoding="utf-8"?>
<worksheet xmlns:x="http://schemas.openxmlformats.org/spreadsheetml/2006/main" xmlns="http://schemas.openxmlformats.org/spreadsheetml/2006/main">
  <sheetViews>
    <sheetView tabSelected="true" workbookViewId="0"/>
  </sheetViews>
  <sheetFormatPr defaultRowHeight="15"/>
  <cols>
    <col customWidth="true" max="1" min="1" width="13"/>
    <col customWidth="true" max="2" min="2" width="20"/>
    <col customWidth="true" max="3" min="3" width="12"/>
    <col customWidth="true" max="4" min="4" width="18"/>
    <col customWidth="true" max="6" min="6" width="24"/>
    <col customWidth="true" max="9" min="7" width="18"/>
    <col customWidth="true" max="10" min="10" width="2"/>
    <col customWidth="true" max="11" min="11" width="36"/>
  </cols>
  <sheetData>
    <row r="1" ht="28" customHeight="true">
      <c r="A1" s="106" t="s">
        <v>0</v>
      </c>
      <c r="B1" s="106"/>
      <c r="C1" s="106"/>
      <c r="D1" s="106"/>
      <c r="E1" s="106"/>
      <c r="F1" s="106"/>
      <c r="G1" s="106"/>
      <c r="H1" s="106"/>
      <c r="I1" s="106"/>
      <c r="J1" s="106"/>
      <c r="K1" s="106"/>
      <c r="L1" s="24"/>
      <c r="M1" s="24"/>
      <c r="N1" s="24"/>
      <c r="O1" s="24"/>
      <c r="P1" s="24"/>
      <c r="Q1" s="24"/>
      <c r="R1" s="24"/>
      <c r="S1" s="24"/>
      <c r="T1" s="24"/>
      <c r="U1" s="24"/>
      <c r="V1" s="24"/>
      <c r="W1" s="24"/>
      <c r="X1" s="24"/>
      <c r="Y1" s="24"/>
      <c r="Z1" s="24"/>
      <c r="AA1" s="24"/>
      <c r="AB1" s="24"/>
      <c r="AC1" s="24"/>
      <c r="AD1" s="24"/>
      <c r="AE1" s="24"/>
    </row>
    <row r="2" ht="34" customHeight="true">
      <c r="A2" s="110" t="s">
        <v>1</v>
      </c>
      <c r="B2" s="110"/>
      <c r="C2" s="110"/>
      <c r="D2" s="110"/>
      <c r="E2" s="110"/>
      <c r="F2" s="110"/>
      <c r="G2" s="110"/>
      <c r="H2" s="110"/>
      <c r="I2" s="110"/>
      <c r="J2" s="110"/>
      <c r="K2" s="110"/>
      <c r="L2" s="24"/>
      <c r="M2" s="24"/>
      <c r="N2" s="24"/>
      <c r="O2" s="24"/>
      <c r="P2" s="24"/>
      <c r="Q2" s="24"/>
      <c r="R2" s="24"/>
      <c r="S2" s="24"/>
      <c r="T2" s="24"/>
      <c r="U2" s="24"/>
      <c r="V2" s="24"/>
      <c r="W2" s="24"/>
      <c r="X2" s="24"/>
      <c r="Y2" s="24"/>
      <c r="Z2" s="24"/>
      <c r="AA2" s="24"/>
      <c r="AB2" s="24"/>
      <c r="AC2" s="24"/>
      <c r="AD2" s="24"/>
      <c r="AE2" s="24"/>
    </row>
    <row r="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row>
    <row r="4" ht="30" customHeight="true">
      <c r="A4" s="48" t="s">
        <v>2</v>
      </c>
      <c r="B4" s="48" t="s">
        <v>3</v>
      </c>
      <c r="C4" s="48" t="s">
        <v>4</v>
      </c>
      <c r="D4" s="48" t="s">
        <v>5</v>
      </c>
      <c r="E4" s="24"/>
      <c r="F4" s="48" t="s">
        <v>6</v>
      </c>
      <c r="G4" s="48" t="s">
        <v>7</v>
      </c>
      <c r="H4" s="24"/>
      <c r="I4" s="24"/>
      <c r="J4" s="24"/>
      <c r="K4" s="48" t="s">
        <v>8</v>
      </c>
      <c r="L4" s="24"/>
      <c r="M4" s="24"/>
      <c r="N4" s="24"/>
      <c r="O4" s="24"/>
      <c r="P4" s="24"/>
      <c r="Q4" s="24"/>
      <c r="R4" s="24"/>
      <c r="S4" s="24"/>
      <c r="T4" s="24"/>
      <c r="U4" s="24"/>
      <c r="V4" s="24"/>
      <c r="W4" s="24"/>
      <c r="X4" s="24"/>
      <c r="Y4" s="24"/>
      <c r="Z4" s="24"/>
      <c r="AA4" s="24"/>
      <c r="AB4" s="24"/>
      <c r="AC4" s="24"/>
      <c r="AD4" s="24"/>
      <c r="AE4" s="24"/>
    </row>
    <row r="5" ht="30" customHeight="true">
      <c r="A5" s="89" t="n">
        <f>COUNTA('Biblioteca de herramientas'!A5:A17)</f>
        <v>13</v>
      </c>
      <c r="B5" s="89" t="n">
        <f>COUNTA('Biblioteca de recursos'!A5:A24)</f>
        <v>20</v>
      </c>
      <c r="C5" s="89" t="n">
        <f>COUNTA('Coincidencia de escenarios'!A5:A14)</f>
        <v>10</v>
      </c>
      <c r="D5" s="89" t="n">
        <f>'Configuración de puntuación'!B16</f>
        <v>100</v>
      </c>
      <c r="E5" s="24"/>
      <c r="F5" s="90" t="str">
        <f>'Recomendador'!B8</f>
        <v>Gobernanza de cartera PMO</v>
      </c>
      <c r="G5" s="90" t="str">
        <f>'Recomendador'!B13</f>
        <v>Wrike</v>
      </c>
      <c r="H5" s="24"/>
      <c r="I5" s="24"/>
      <c r="J5" s="24"/>
      <c r="K5" s="48" t="s">
        <v>9</v>
      </c>
      <c r="L5" s="24"/>
      <c r="M5" s="24"/>
      <c r="N5" s="24"/>
      <c r="O5" s="24"/>
      <c r="P5" s="24"/>
      <c r="Q5" s="24"/>
      <c r="R5" s="24"/>
      <c r="S5" s="24"/>
      <c r="T5" s="24"/>
      <c r="U5" s="24"/>
      <c r="V5" s="24"/>
      <c r="W5" s="24"/>
      <c r="X5" s="24"/>
      <c r="Y5" s="24"/>
      <c r="Z5" s="24"/>
      <c r="AA5" s="24"/>
      <c r="AB5" s="24"/>
      <c r="AC5" s="24"/>
      <c r="AD5" s="24"/>
      <c r="AE5" s="24"/>
    </row>
    <row r="6" ht="30" customHeight="true">
      <c r="A6" s="24"/>
      <c r="B6" s="24"/>
      <c r="C6" s="24"/>
      <c r="D6" s="24"/>
      <c r="E6" s="24"/>
      <c r="F6" s="24"/>
      <c r="G6" s="24"/>
      <c r="H6" s="24"/>
      <c r="I6" s="24"/>
      <c r="J6" s="24"/>
      <c r="K6" s="48" t="s">
        <v>10</v>
      </c>
      <c r="L6" s="24"/>
      <c r="M6" s="24"/>
      <c r="N6" s="24"/>
      <c r="O6" s="24"/>
      <c r="P6" s="24"/>
      <c r="Q6" s="24"/>
      <c r="R6" s="24"/>
      <c r="S6" s="24"/>
      <c r="T6" s="24"/>
      <c r="U6" s="24"/>
      <c r="V6" s="24"/>
      <c r="W6" s="24"/>
      <c r="X6" s="24"/>
      <c r="Y6" s="24"/>
      <c r="Z6" s="24"/>
      <c r="AA6" s="24"/>
      <c r="AB6" s="24"/>
      <c r="AC6" s="24"/>
      <c r="AD6" s="24"/>
      <c r="AE6" s="24"/>
    </row>
    <row r="7">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row>
    <row r="8" ht="30" customHeight="true">
      <c r="A8" s="22" t="s">
        <v>11</v>
      </c>
      <c r="B8" s="22"/>
      <c r="C8" s="22"/>
      <c r="D8" s="22"/>
      <c r="E8" s="24"/>
      <c r="F8" s="22" t="s">
        <v>12</v>
      </c>
      <c r="G8" s="22"/>
      <c r="H8" s="22"/>
      <c r="I8" s="22"/>
      <c r="J8" s="24"/>
      <c r="K8" s="24"/>
      <c r="L8" s="24"/>
      <c r="M8" s="24"/>
      <c r="N8" s="24"/>
      <c r="O8" s="24"/>
      <c r="P8" s="24"/>
      <c r="Q8" s="24"/>
      <c r="R8" s="24"/>
      <c r="S8" s="24"/>
      <c r="T8" s="24"/>
      <c r="U8" s="24"/>
      <c r="V8" s="24"/>
      <c r="W8" s="24"/>
      <c r="X8" s="24"/>
      <c r="Y8" s="24"/>
      <c r="Z8" s="24"/>
      <c r="AA8" s="24"/>
      <c r="AB8" s="24"/>
      <c r="AC8" s="24"/>
      <c r="AD8" s="24"/>
      <c r="AE8" s="24"/>
    </row>
    <row r="9" ht="30" customHeight="true">
      <c r="A9" s="22" t="s">
        <v>13</v>
      </c>
      <c r="B9" s="22" t="s">
        <v>14</v>
      </c>
      <c r="C9" s="22" t="s">
        <v>15</v>
      </c>
      <c r="D9" s="22" t="s">
        <v>16</v>
      </c>
      <c r="E9" s="24"/>
      <c r="F9" s="22" t="s">
        <v>17</v>
      </c>
      <c r="G9" s="22" t="s">
        <v>7</v>
      </c>
      <c r="H9" s="22" t="str">
        <v>第2推荐</v>
      </c>
      <c r="I9" s="22" t="str">
        <v>第3推荐</v>
      </c>
      <c r="J9" s="24"/>
      <c r="K9" s="24"/>
      <c r="L9" s="24"/>
      <c r="M9" s="24"/>
      <c r="N9" s="24"/>
      <c r="O9" s="24"/>
      <c r="P9" s="24"/>
      <c r="Q9" s="24"/>
      <c r="R9" s="24"/>
      <c r="S9" s="24"/>
      <c r="T9" s="24"/>
      <c r="U9" s="24"/>
      <c r="V9" s="24"/>
      <c r="W9" s="24"/>
      <c r="X9" s="24"/>
      <c r="Y9" s="24"/>
      <c r="Z9" s="24"/>
      <c r="AA9" s="24"/>
      <c r="AB9" s="24"/>
      <c r="AC9" s="24"/>
      <c r="AD9" s="24"/>
      <c r="AE9" s="24"/>
    </row>
    <row r="10" ht="30" customHeight="true">
      <c r="A10" s="50" t="n">
        <f>1</f>
        <v>1</v>
      </c>
      <c r="B10" s="28" t="str">
        <f>INDEX('Biblioteca de herramientas'!$A$5:$A$17,MATCH(LARGE('Biblioteca de herramientas'!$AB$5:$AB$17,A10),'Biblioteca de herramientas'!$AB$5:$AB$17,0))</f>
        <v>Wrike</v>
      </c>
      <c r="C10" s="54" t="n">
        <f>INDEX('Biblioteca de herramientas'!$Y$5:$Y$17,MATCH(LARGE('Biblioteca de herramientas'!$AB$5:$AB$17,A10),'Biblioteca de herramientas'!$AB$5:$AB$17,0))</f>
        <v>4.2</v>
      </c>
      <c r="D10" s="28" t="str">
        <f>INDEX('Biblioteca de herramientas'!$AA$5:$AA$17,MATCH(LARGE('Biblioteca de herramientas'!$AB$5:$AB$17,A10),'Biblioteca de herramientas'!$AB$5:$AB$17,0))</f>
        <v>Lista prioritaria</v>
      </c>
      <c r="E10" s="24"/>
      <c r="F10" s="28" t="str">
        <f>'Coincidencia de escenarios'!A5</f>
        <v>Colaboración de tareas en equipo pequeño</v>
      </c>
      <c r="G10" s="28" t="str">
        <f>'Coincidencia de escenarios'!P5</f>
        <v>Trello</v>
      </c>
      <c r="H10" s="28" t="str">
        <f>'Coincidencia de escenarios'!Q5</f>
        <v>ClickUp</v>
      </c>
      <c r="I10" s="28" t="str">
        <f>'Coincidencia de escenarios'!R5</f>
        <v>monday.com</v>
      </c>
      <c r="J10" s="24"/>
      <c r="K10" s="24"/>
      <c r="L10" s="24"/>
      <c r="M10" s="24"/>
      <c r="N10" s="24"/>
      <c r="O10" s="24"/>
      <c r="P10" s="24"/>
      <c r="Q10" s="24"/>
      <c r="R10" s="24"/>
      <c r="S10" s="24"/>
      <c r="T10" s="24"/>
      <c r="U10" s="24"/>
      <c r="V10" s="24"/>
      <c r="W10" s="24"/>
      <c r="X10" s="24"/>
      <c r="Y10" s="24"/>
      <c r="Z10" s="24"/>
      <c r="AA10" s="24"/>
      <c r="AB10" s="24"/>
      <c r="AC10" s="24"/>
      <c r="AD10" s="24"/>
      <c r="AE10" s="24"/>
    </row>
    <row r="11" ht="30" customHeight="true">
      <c r="A11" s="50" t="n">
        <f>2</f>
        <v>2</v>
      </c>
      <c r="B11" s="28" t="str">
        <f>INDEX('Biblioteca de herramientas'!$A$5:$A$17,MATCH(LARGE('Biblioteca de herramientas'!$AB$5:$AB$17,A11),'Biblioteca de herramientas'!$AB$5:$AB$17,0))</f>
        <v>Smartsheet</v>
      </c>
      <c r="C11" s="54" t="n">
        <f>INDEX('Biblioteca de herramientas'!$Y$5:$Y$17,MATCH(LARGE('Biblioteca de herramientas'!$AB$5:$AB$17,A11),'Biblioteca de herramientas'!$AB$5:$AB$17,0))</f>
        <v>4.12</v>
      </c>
      <c r="D11" s="28" t="str">
        <f>INDEX('Biblioteca de herramientas'!$AA$5:$AA$17,MATCH(LARGE('Biblioteca de herramientas'!$AB$5:$AB$17,A11),'Biblioteca de herramientas'!$AB$5:$AB$17,0))</f>
        <v>Bueno para piloto</v>
      </c>
      <c r="E11" s="24"/>
      <c r="F11" s="28" t="str">
        <f>'Coincidencia de escenarios'!A6</f>
        <v>Desarrollo de software ágil</v>
      </c>
      <c r="G11" s="28" t="str">
        <f>'Coincidencia de escenarios'!P6</f>
        <v>Wrike</v>
      </c>
      <c r="H11" s="28" t="str">
        <f>'Coincidencia de escenarios'!Q6</f>
        <v>Smartsheet</v>
      </c>
      <c r="I11" s="28" t="str">
        <f>'Coincidencia de escenarios'!R6</f>
        <v>Jira</v>
      </c>
      <c r="J11" s="24"/>
      <c r="K11" s="24"/>
      <c r="L11" s="24"/>
      <c r="M11" s="24"/>
      <c r="N11" s="24"/>
      <c r="O11" s="24"/>
      <c r="P11" s="24"/>
      <c r="Q11" s="24"/>
      <c r="R11" s="24"/>
      <c r="S11" s="24"/>
      <c r="T11" s="24"/>
      <c r="U11" s="24"/>
      <c r="V11" s="24"/>
      <c r="W11" s="24"/>
      <c r="X11" s="24"/>
      <c r="Y11" s="24"/>
      <c r="Z11" s="24"/>
      <c r="AA11" s="24"/>
      <c r="AB11" s="24"/>
      <c r="AC11" s="24"/>
      <c r="AD11" s="24"/>
      <c r="AE11" s="24"/>
    </row>
    <row r="12" ht="30" customHeight="true">
      <c r="A12" s="50" t="n">
        <f>3</f>
        <v>3</v>
      </c>
      <c r="B12" s="28" t="str">
        <f>INDEX('Biblioteca de herramientas'!$A$5:$A$17,MATCH(LARGE('Biblioteca de herramientas'!$AB$5:$AB$17,A12),'Biblioteca de herramientas'!$AB$5:$AB$17,0))</f>
        <v>monday.com</v>
      </c>
      <c r="C12" s="54" t="n">
        <f>INDEX('Biblioteca de herramientas'!$Y$5:$Y$17,MATCH(LARGE('Biblioteca de herramientas'!$AB$5:$AB$17,A12),'Biblioteca de herramientas'!$AB$5:$AB$17,0))</f>
        <v>3.8</v>
      </c>
      <c r="D12" s="28" t="str">
        <f>INDEX('Biblioteca de herramientas'!$AA$5:$AA$17,MATCH(LARGE('Biblioteca de herramientas'!$AB$5:$AB$17,A12),'Biblioteca de herramientas'!$AB$5:$AB$17,0))</f>
        <v>Bueno para piloto</v>
      </c>
      <c r="E12" s="24"/>
      <c r="F12" s="28" t="str">
        <f>'Coincidencia de escenarios'!A7</f>
        <v>Gobernanza de cartera PMO</v>
      </c>
      <c r="G12" s="28" t="str">
        <f>'Coincidencia de escenarios'!P7</f>
        <v>Wrike</v>
      </c>
      <c r="H12" s="28" t="str">
        <f>'Coincidencia de escenarios'!Q7</f>
        <v>Smartsheet</v>
      </c>
      <c r="I12" s="28" t="str">
        <f>'Coincidencia de escenarios'!R7</f>
        <v>Microsoft Project/Project Online</v>
      </c>
      <c r="J12" s="24"/>
      <c r="K12" s="24"/>
      <c r="L12" s="24"/>
      <c r="M12" s="24"/>
      <c r="N12" s="24"/>
      <c r="O12" s="24"/>
      <c r="P12" s="24"/>
      <c r="Q12" s="24"/>
      <c r="R12" s="24"/>
      <c r="S12" s="24"/>
      <c r="T12" s="24"/>
      <c r="U12" s="24"/>
      <c r="V12" s="24"/>
      <c r="W12" s="24"/>
      <c r="X12" s="24"/>
      <c r="Y12" s="24"/>
      <c r="Z12" s="24"/>
      <c r="AA12" s="24"/>
      <c r="AB12" s="24"/>
      <c r="AC12" s="24"/>
      <c r="AD12" s="24"/>
      <c r="AE12" s="24"/>
    </row>
    <row r="13" ht="30" customHeight="true">
      <c r="A13" s="50" t="n">
        <f>4</f>
        <v>4</v>
      </c>
      <c r="B13" s="28" t="str">
        <f>INDEX('Biblioteca de herramientas'!$A$5:$A$17,MATCH(LARGE('Biblioteca de herramientas'!$AB$5:$AB$17,A13),'Biblioteca de herramientas'!$AB$5:$AB$17,0))</f>
        <v>Asana</v>
      </c>
      <c r="C13" s="54" t="n">
        <f>INDEX('Biblioteca de herramientas'!$Y$5:$Y$17,MATCH(LARGE('Biblioteca de herramientas'!$AB$5:$AB$17,A13),'Biblioteca de herramientas'!$AB$5:$AB$17,0))</f>
        <v>3.8</v>
      </c>
      <c r="D13" s="28" t="str">
        <f>INDEX('Biblioteca de herramientas'!$AA$5:$AA$17,MATCH(LARGE('Biblioteca de herramientas'!$AB$5:$AB$17,A13),'Biblioteca de herramientas'!$AB$5:$AB$17,0))</f>
        <v>Bueno para piloto</v>
      </c>
      <c r="E13" s="24"/>
      <c r="F13" s="28" t="str">
        <f>'Coincidencia de escenarios'!A8</f>
        <v>Campaña de marketing y colaboración creativa</v>
      </c>
      <c r="G13" s="28" t="str">
        <f>'Coincidencia de escenarios'!P8</f>
        <v>Wrike</v>
      </c>
      <c r="H13" s="28" t="str">
        <f>'Coincidencia de escenarios'!Q8</f>
        <v>Smartsheet</v>
      </c>
      <c r="I13" s="28" t="str">
        <f>'Coincidencia de escenarios'!R8</f>
        <v>ClickUp</v>
      </c>
      <c r="J13" s="24"/>
      <c r="K13" s="24"/>
      <c r="L13" s="24"/>
      <c r="M13" s="24"/>
      <c r="N13" s="24"/>
      <c r="O13" s="24"/>
      <c r="P13" s="24"/>
      <c r="Q13" s="24"/>
      <c r="R13" s="24"/>
      <c r="S13" s="24"/>
      <c r="T13" s="24"/>
      <c r="U13" s="24"/>
      <c r="V13" s="24"/>
      <c r="W13" s="24"/>
      <c r="X13" s="24"/>
      <c r="Y13" s="24"/>
      <c r="Z13" s="24"/>
      <c r="AA13" s="24"/>
      <c r="AB13" s="24"/>
      <c r="AC13" s="24"/>
      <c r="AD13" s="24"/>
      <c r="AE13" s="24"/>
    </row>
    <row r="14" ht="30" customHeight="true">
      <c r="A14" s="50" t="n">
        <f>5</f>
        <v>5</v>
      </c>
      <c r="B14" s="28" t="str">
        <f>INDEX('Biblioteca de herramientas'!$A$5:$A$17,MATCH(LARGE('Biblioteca de herramientas'!$AB$5:$AB$17,A14),'Biblioteca de herramientas'!$AB$5:$AB$17,0))</f>
        <v>Microsoft Project/Project Online</v>
      </c>
      <c r="C14" s="54" t="n">
        <f>INDEX('Biblioteca de herramientas'!$Y$5:$Y$17,MATCH(LARGE('Biblioteca de herramientas'!$AB$5:$AB$17,A14),'Biblioteca de herramientas'!$AB$5:$AB$17,0))</f>
        <v>3.79</v>
      </c>
      <c r="D14" s="28" t="str">
        <f>INDEX('Biblioteca de herramientas'!$AA$5:$AA$17,MATCH(LARGE('Biblioteca de herramientas'!$AB$5:$AB$17,A14),'Biblioteca de herramientas'!$AB$5:$AB$17,0))</f>
        <v>Bueno para piloto</v>
      </c>
      <c r="E14" s="24"/>
      <c r="F14" s="28" t="str">
        <f>'Coincidencia de escenarios'!A9</f>
        <v>Entrega a cliente / servicios de consultoría</v>
      </c>
      <c r="G14" s="28" t="str">
        <f>'Coincidencia de escenarios'!P9</f>
        <v>Wrike</v>
      </c>
      <c r="H14" s="28" t="str">
        <f>'Coincidencia de escenarios'!Q9</f>
        <v>Smartsheet</v>
      </c>
      <c r="I14" s="28" t="str">
        <f>'Coincidencia de escenarios'!R9</f>
        <v>monday.com</v>
      </c>
      <c r="J14" s="24"/>
      <c r="K14" s="24"/>
      <c r="L14" s="24"/>
      <c r="M14" s="24"/>
      <c r="N14" s="24"/>
      <c r="O14" s="24"/>
      <c r="P14" s="24"/>
      <c r="Q14" s="24"/>
      <c r="R14" s="24"/>
      <c r="S14" s="24"/>
      <c r="T14" s="24"/>
      <c r="U14" s="24"/>
      <c r="V14" s="24"/>
      <c r="W14" s="24"/>
      <c r="X14" s="24"/>
      <c r="Y14" s="24"/>
      <c r="Z14" s="24"/>
      <c r="AA14" s="24"/>
      <c r="AB14" s="24"/>
      <c r="AC14" s="24"/>
      <c r="AD14" s="24"/>
      <c r="AE14" s="24"/>
    </row>
    <row r="15" ht="30" customHeight="true">
      <c r="A15" s="50" t="n">
        <f>6</f>
        <v>6</v>
      </c>
      <c r="B15" s="28" t="str">
        <f>INDEX('Biblioteca de herramientas'!$A$5:$A$17,MATCH(LARGE('Biblioteca de herramientas'!$AB$5:$AB$17,A15),'Biblioteca de herramientas'!$AB$5:$AB$17,0))</f>
        <v>ClickUp</v>
      </c>
      <c r="C15" s="54" t="n">
        <f>INDEX('Biblioteca de herramientas'!$Y$5:$Y$17,MATCH(LARGE('Biblioteca de herramientas'!$AB$5:$AB$17,A15),'Biblioteca de herramientas'!$AB$5:$AB$17,0))</f>
        <v>3.77</v>
      </c>
      <c r="D15" s="28" t="str">
        <f>INDEX('Biblioteca de herramientas'!$AA$5:$AA$17,MATCH(LARGE('Biblioteca de herramientas'!$AB$5:$AB$17,A15),'Biblioteca de herramientas'!$AB$5:$AB$17,0))</f>
        <v>Bueno para piloto</v>
      </c>
      <c r="E15" s="24"/>
      <c r="F15" s="28" t="str">
        <f>'Coincidencia de escenarios'!A10</f>
        <v>Construcción, ingeniería y proyectos de ciclo largo</v>
      </c>
      <c r="G15" s="28" t="str">
        <f>'Coincidencia de escenarios'!P10</f>
        <v>Wrike</v>
      </c>
      <c r="H15" s="28" t="str">
        <f>'Coincidencia de escenarios'!Q10</f>
        <v>Smartsheet</v>
      </c>
      <c r="I15" s="28" t="str">
        <f>'Coincidencia de escenarios'!R10</f>
        <v>Microsoft Project/Project Online</v>
      </c>
      <c r="J15" s="24"/>
      <c r="K15" s="24"/>
      <c r="L15" s="24"/>
      <c r="M15" s="24"/>
      <c r="N15" s="24"/>
      <c r="O15" s="24"/>
      <c r="P15" s="24"/>
      <c r="Q15" s="24"/>
      <c r="R15" s="24"/>
      <c r="S15" s="24"/>
      <c r="T15" s="24"/>
      <c r="U15" s="24"/>
      <c r="V15" s="24"/>
      <c r="W15" s="24"/>
      <c r="X15" s="24"/>
      <c r="Y15" s="24"/>
      <c r="Z15" s="24"/>
      <c r="AA15" s="24"/>
      <c r="AB15" s="24"/>
      <c r="AC15" s="24"/>
      <c r="AD15" s="24"/>
      <c r="AE15" s="24"/>
    </row>
    <row r="16" ht="30" customHeight="true">
      <c r="A16" s="50" t="n">
        <f>7</f>
        <v>7</v>
      </c>
      <c r="B16" s="28" t="str">
        <f>INDEX('Biblioteca de herramientas'!$A$5:$A$17,MATCH(LARGE('Biblioteca de herramientas'!$AB$5:$AB$17,A16),'Biblioteca de herramientas'!$AB$5:$AB$17,0))</f>
        <v>Jira</v>
      </c>
      <c r="C16" s="54" t="n">
        <f>INDEX('Biblioteca de herramientas'!$Y$5:$Y$17,MATCH(LARGE('Biblioteca de herramientas'!$AB$5:$AB$17,A16),'Biblioteca de herramientas'!$AB$5:$AB$17,0))</f>
        <v>3.7</v>
      </c>
      <c r="D16" s="28" t="str">
        <f>INDEX('Biblioteca de herramientas'!$AA$5:$AA$17,MATCH(LARGE('Biblioteca de herramientas'!$AB$5:$AB$17,A16),'Biblioteca de herramientas'!$AB$5:$AB$17,0))</f>
        <v>Bueno para piloto</v>
      </c>
      <c r="E16" s="24"/>
      <c r="F16" s="28" t="str">
        <f>'Coincidencia de escenarios'!A11</f>
        <v>Lanzamiento de producto / colaboración multifuncional</v>
      </c>
      <c r="G16" s="28" t="str">
        <f>'Coincidencia de escenarios'!P11</f>
        <v>Wrike</v>
      </c>
      <c r="H16" s="28" t="str">
        <f>'Coincidencia de escenarios'!Q11</f>
        <v>Smartsheet</v>
      </c>
      <c r="I16" s="28" t="str">
        <f>'Coincidencia de escenarios'!R11</f>
        <v>Microsoft Project/Project Online</v>
      </c>
      <c r="J16" s="24"/>
      <c r="K16" s="24"/>
      <c r="L16" s="24"/>
      <c r="M16" s="24"/>
      <c r="N16" s="24"/>
      <c r="O16" s="24"/>
      <c r="P16" s="24"/>
      <c r="Q16" s="24"/>
      <c r="R16" s="24"/>
      <c r="S16" s="24"/>
      <c r="T16" s="24"/>
      <c r="U16" s="24"/>
      <c r="V16" s="24"/>
      <c r="W16" s="24"/>
      <c r="X16" s="24"/>
      <c r="Y16" s="24"/>
      <c r="Z16" s="24"/>
      <c r="AA16" s="24"/>
      <c r="AB16" s="24"/>
      <c r="AC16" s="24"/>
      <c r="AD16" s="24"/>
      <c r="AE16" s="24"/>
    </row>
    <row r="17" ht="30" customHeight="true">
      <c r="A17" s="50" t="n">
        <f>8</f>
        <v>8</v>
      </c>
      <c r="B17" s="28" t="str">
        <f>INDEX('Biblioteca de herramientas'!$A$5:$A$17,MATCH(LARGE('Biblioteca de herramientas'!$AB$5:$AB$17,A17),'Biblioteca de herramientas'!$AB$5:$AB$17,0))</f>
        <v>Airtable</v>
      </c>
      <c r="C17" s="54" t="n">
        <f>INDEX('Biblioteca de herramientas'!$Y$5:$Y$17,MATCH(LARGE('Biblioteca de herramientas'!$AB$5:$AB$17,A17),'Biblioteca de herramientas'!$AB$5:$AB$17,0))</f>
        <v>3.5</v>
      </c>
      <c r="D17" s="28" t="str">
        <f>INDEX('Biblioteca de herramientas'!$AA$5:$AA$17,MATCH(LARGE('Biblioteca de herramientas'!$AB$5:$AB$17,A17),'Biblioteca de herramientas'!$AB$5:$AB$17,0))</f>
        <v>Ajuste al escenario</v>
      </c>
      <c r="E17" s="24"/>
      <c r="F17" s="28" t="str">
        <f>'Coincidencia de escenarios'!A12</f>
        <v>Gestión de recursos y tiempo</v>
      </c>
      <c r="G17" s="28" t="str">
        <f>'Coincidencia de escenarios'!P12</f>
        <v>Wrike</v>
      </c>
      <c r="H17" s="28" t="str">
        <f>'Coincidencia de escenarios'!Q12</f>
        <v>Smartsheet</v>
      </c>
      <c r="I17" s="28" t="str">
        <f>'Coincidencia de escenarios'!R12</f>
        <v>Microsoft Project/Project Online</v>
      </c>
      <c r="J17" s="24"/>
      <c r="K17" s="24"/>
      <c r="L17" s="24"/>
      <c r="M17" s="24"/>
      <c r="N17" s="24"/>
      <c r="O17" s="24"/>
      <c r="P17" s="24"/>
      <c r="Q17" s="24"/>
      <c r="R17" s="24"/>
      <c r="S17" s="24"/>
      <c r="T17" s="24"/>
      <c r="U17" s="24"/>
      <c r="V17" s="24"/>
      <c r="W17" s="24"/>
      <c r="X17" s="24"/>
      <c r="Y17" s="24"/>
      <c r="Z17" s="24"/>
      <c r="AA17" s="24"/>
      <c r="AB17" s="24"/>
      <c r="AC17" s="24"/>
      <c r="AD17" s="24"/>
      <c r="AE17" s="24"/>
    </row>
    <row r="18" ht="30" customHeight="true">
      <c r="A18" s="24"/>
      <c r="B18" s="24"/>
      <c r="C18" s="24"/>
      <c r="D18" s="24"/>
      <c r="E18" s="24"/>
      <c r="F18" s="28" t="str">
        <f>'Coincidencia de escenarios'!A13</f>
        <v>Base de conocimientos más proyectos ligeros</v>
      </c>
      <c r="G18" s="28" t="str">
        <f>'Coincidencia de escenarios'!P13</f>
        <v>Notion</v>
      </c>
      <c r="H18" s="28" t="str">
        <f>'Coincidencia de escenarios'!Q13</f>
        <v>ClickUp</v>
      </c>
      <c r="I18" s="28" t="str">
        <f>'Coincidencia de escenarios'!R13</f>
        <v>monday.com</v>
      </c>
      <c r="J18" s="24"/>
      <c r="K18" s="24"/>
      <c r="L18" s="24"/>
      <c r="M18" s="24"/>
      <c r="N18" s="24"/>
      <c r="O18" s="24"/>
      <c r="P18" s="24"/>
      <c r="Q18" s="24"/>
      <c r="R18" s="24"/>
      <c r="S18" s="24"/>
      <c r="T18" s="24"/>
      <c r="U18" s="24"/>
      <c r="V18" s="24"/>
      <c r="W18" s="24"/>
      <c r="X18" s="24"/>
      <c r="Y18" s="24"/>
      <c r="Z18" s="24"/>
      <c r="AA18" s="24"/>
      <c r="AB18" s="24"/>
      <c r="AC18" s="24"/>
      <c r="AD18" s="24"/>
      <c r="AE18" s="24"/>
    </row>
    <row r="19" ht="30" customHeight="true">
      <c r="A19" s="24"/>
      <c r="B19" s="24"/>
      <c r="C19" s="24"/>
      <c r="D19" s="24"/>
      <c r="E19" s="24"/>
      <c r="F19" s="28" t="str">
        <f>'Coincidencia de escenarios'!A14</f>
        <v>Seguimiento estratégico de OKR / objetivos</v>
      </c>
      <c r="G19" s="28" t="str">
        <f>'Coincidencia de escenarios'!P14</f>
        <v>Wrike</v>
      </c>
      <c r="H19" s="28" t="str">
        <f>'Coincidencia de escenarios'!Q14</f>
        <v>Smartsheet</v>
      </c>
      <c r="I19" s="28" t="str">
        <f>'Coincidencia de escenarios'!R14</f>
        <v>Microsoft Project/Project Online</v>
      </c>
      <c r="J19" s="24"/>
      <c r="K19" s="24"/>
      <c r="L19" s="24"/>
      <c r="M19" s="24"/>
      <c r="N19" s="24"/>
      <c r="O19" s="24"/>
      <c r="P19" s="24"/>
      <c r="Q19" s="24"/>
      <c r="R19" s="24"/>
      <c r="S19" s="24"/>
      <c r="T19" s="24"/>
      <c r="U19" s="24"/>
      <c r="V19" s="24"/>
      <c r="W19" s="24"/>
      <c r="X19" s="24"/>
      <c r="Y19" s="24"/>
      <c r="Z19" s="24"/>
      <c r="AA19" s="24"/>
      <c r="AB19" s="24"/>
      <c r="AC19" s="24"/>
      <c r="AD19" s="24"/>
      <c r="AE19" s="24"/>
    </row>
    <row r="20">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row>
    <row r="21" ht="30" customHeight="true">
      <c r="A21" s="22" t="s">
        <v>18</v>
      </c>
      <c r="B21" s="22" t="s">
        <v>19</v>
      </c>
      <c r="C21" s="22" t="s">
        <v>20</v>
      </c>
      <c r="D21" s="22" t="s">
        <v>21</v>
      </c>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row>
    <row r="22" ht="36" customHeight="true">
      <c r="A22" s="28" t="s">
        <v>22</v>
      </c>
      <c r="B22" s="28" t="s">
        <v>23</v>
      </c>
      <c r="C22" s="50" t="n">
        <f>'Configuración de puntuación'!B16</f>
        <v>100</v>
      </c>
      <c r="D22" s="28" t="s">
        <v>24</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row>
    <row r="23" ht="36" customHeight="true">
      <c r="A23" s="28" t="s">
        <v>25</v>
      </c>
      <c r="B23" s="28" t="s">
        <v>26</v>
      </c>
      <c r="C23" s="50" t="n">
        <f>COUNTIF('Fuentes y actualizaciones'!H5:H22,"Necesita revisión")</f>
        <v>18</v>
      </c>
      <c r="D23" s="28" t="s">
        <v>27</v>
      </c>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row>
    <row r="24" ht="36" customHeight="true">
      <c r="A24" s="28" t="s">
        <v>28</v>
      </c>
      <c r="B24" s="28" t="s">
        <v>29</v>
      </c>
      <c r="C24" s="50" t="n">
        <f>COUNTIF('Biblioteca de herramientas'!H5:H17,"Preseleccionado")</f>
        <v>5</v>
      </c>
      <c r="D24" s="28" t="s">
        <v>30</v>
      </c>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row>
    <row r="25" ht="36" customHeight="true">
      <c r="A25" s="28" t="s">
        <v>31</v>
      </c>
      <c r="B25" s="28" t="s">
        <v>29</v>
      </c>
      <c r="C25" s="50" t="n">
        <f>COUNTIF('Biblioteca de herramientas'!H5:H17,"Piloto")</f>
        <v>0</v>
      </c>
      <c r="D25" s="28" t="s">
        <v>32</v>
      </c>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row>
  </sheetData>
  <mergeCells count="2">
    <mergeCell ref="A1:K1"/>
    <mergeCell ref="A2:K2"/>
  </mergeCells>
  <conditionalFormatting sqref="C10:C17">
    <cfRule type="dataBar" priority="1">
      <dataBar>
        <cfvo type="min"/>
        <cfvo type="max"/>
        <color rgb="2563EB"/>
      </dataBar>
      <ignoredErrors>
        <ignoredError sqref="A1:XFD25" evalError="1" twoDigitTextYear="1" numberStoredAsText="1" formula="1" formulaRange="1" unlockedFormula="1" emptyCellReference="1" listDataValidation="1" calculatedColumn="1"/>
      </ignoredErrors>
      <extLst>
        <x:ext xmlns:x14="http://schemas.microsoft.com/office/spreadsheetml/2009/9/main" uri="{B025F937-C7B1-47D3-B67F-A62EFF666E3E}">
          <x14:id>{5C107278-2731-4156-6F76-8CF656B3F020}</x14:id>
        </x:ext>
      </extLst>
    </cfRule>
  </conditionalFormatting>
  <conditionalFormatting sqref="C22:C22">
    <cfRule type="cellIs" dxfId="9" priority="2" operator="notEqual">
      <formula>100</formula>
    </cfRule>
  </conditionalFormatting>
  <pageMargins left="0.7" right="0.7" top="0.75" bottom="0.75" header="0.3" footer="0.3"/>
  <extLst>
    <x:ext xmlns:x14="http://schemas.microsoft.com/office/spreadsheetml/2009/9/main" xmlns:xm="http://schemas.microsoft.com/office/excel/2006/main" uri="{78C0D931-6437-407d-A8EE-F0AAD7539E65}">
      <x14:conditionalFormattings>
        <x14:conditionalFormatting>
          <x14:cfRule type="dataBar" priority="1" id="{5C107278-2731-4156-6F76-8CF656B3F020}">
            <x14:dataBar gradient="1">
              <x14:cfvo type="min"/>
              <x14:cfvo type="max"/>
              <x14:fillColor rgb="2563EB"/>
            </x14:dataBar>
          </x14:cfRule>
          <xm:sqref>C10:C17</xm:sqref>
        </x14:conditionalFormatting>
      </x14:conditionalFormattings>
    </x:ext>
  </extLst>
</worksheet>
</file>

<file path=xl/worksheets/sheet10.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4"/>
    <col customWidth="true" max="2" min="2" width="24"/>
    <col customWidth="true" max="3" min="3" width="48"/>
    <col customWidth="true" max="4" min="4" width="62"/>
    <col customWidth="true" max="5" min="5" width="14"/>
    <col customWidth="true" max="6" min="6" width="13"/>
    <col customWidth="true" max="8" min="7" width="12"/>
    <col customWidth="true" max="9" min="9" width="30"/>
  </cols>
  <sheetData>
    <row r="1" ht="28" customHeight="true">
      <c r="A1" s="112" t="s">
        <v>546</v>
      </c>
      <c r="B1" s="112"/>
      <c r="C1" s="112"/>
      <c r="D1" s="112"/>
      <c r="E1" s="112"/>
      <c r="F1" s="112"/>
      <c r="G1" s="112"/>
      <c r="H1" s="112"/>
      <c r="I1" s="112"/>
      <c r="J1" s="24"/>
      <c r="K1" s="24"/>
      <c r="L1" s="24"/>
      <c r="M1" s="24"/>
      <c r="N1" s="24"/>
      <c r="O1" s="24"/>
      <c r="P1" s="24"/>
      <c r="Q1" s="24"/>
      <c r="R1" s="24"/>
      <c r="S1" s="24"/>
      <c r="T1" s="24"/>
      <c r="U1" s="24"/>
      <c r="V1" s="24"/>
      <c r="W1" s="24"/>
      <c r="X1" s="24"/>
      <c r="Y1" s="24"/>
      <c r="Z1" s="24"/>
      <c r="AA1" s="24"/>
      <c r="AB1" s="24"/>
      <c r="AC1" s="24"/>
      <c r="AD1" s="24"/>
      <c r="AE1" s="24"/>
    </row>
    <row r="2" ht="34" customHeight="true">
      <c r="A2" s="110" t="s">
        <v>547</v>
      </c>
      <c r="B2" s="110"/>
      <c r="C2" s="110"/>
      <c r="D2" s="110"/>
      <c r="E2" s="110"/>
      <c r="F2" s="110"/>
      <c r="G2" s="110"/>
      <c r="H2" s="110"/>
      <c r="I2" s="110"/>
      <c r="J2" s="24"/>
      <c r="K2" s="24"/>
      <c r="L2" s="24"/>
      <c r="M2" s="24"/>
      <c r="N2" s="24"/>
      <c r="O2" s="24"/>
      <c r="P2" s="24"/>
      <c r="Q2" s="24"/>
      <c r="R2" s="24"/>
      <c r="S2" s="24"/>
      <c r="T2" s="24"/>
      <c r="U2" s="24"/>
      <c r="V2" s="24"/>
      <c r="W2" s="24"/>
      <c r="X2" s="24"/>
      <c r="Y2" s="24"/>
      <c r="Z2" s="24"/>
      <c r="AA2" s="24"/>
      <c r="AB2" s="24"/>
      <c r="AC2" s="24"/>
      <c r="AD2" s="24"/>
      <c r="AE2" s="24"/>
    </row>
    <row r="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row>
    <row r="4" ht="30" customHeight="true">
      <c r="A4" s="22" t="s">
        <v>150</v>
      </c>
      <c r="B4" s="22" t="s">
        <v>548</v>
      </c>
      <c r="C4" s="22" t="s">
        <v>72</v>
      </c>
      <c r="D4" s="22" t="s">
        <v>549</v>
      </c>
      <c r="E4" s="22" t="s">
        <v>550</v>
      </c>
      <c r="F4" s="22" t="s">
        <v>551</v>
      </c>
      <c r="G4" s="22" t="s">
        <v>552</v>
      </c>
      <c r="H4" s="22" t="s">
        <v>285</v>
      </c>
      <c r="I4" s="22" t="s">
        <v>286</v>
      </c>
      <c r="J4" s="24"/>
      <c r="K4" s="24"/>
      <c r="L4" s="24"/>
      <c r="M4" s="24"/>
      <c r="N4" s="24"/>
      <c r="O4" s="24"/>
      <c r="P4" s="24"/>
      <c r="Q4" s="24"/>
      <c r="R4" s="24"/>
      <c r="S4" s="24"/>
      <c r="T4" s="24"/>
      <c r="U4" s="24"/>
      <c r="V4" s="24"/>
      <c r="W4" s="24"/>
      <c r="X4" s="24"/>
      <c r="Y4" s="24"/>
      <c r="Z4" s="24"/>
      <c r="AA4" s="24"/>
      <c r="AB4" s="24"/>
      <c r="AC4" s="24"/>
      <c r="AD4" s="24"/>
      <c r="AE4" s="24"/>
    </row>
    <row r="5" ht="42" customHeight="true">
      <c r="A5" s="28" t="s">
        <v>553</v>
      </c>
      <c r="B5" s="28" t="s">
        <v>554</v>
      </c>
      <c r="C5" s="28" t="s">
        <v>555</v>
      </c>
      <c r="D5" s="28" t="str">
        <v>https://www.pmi.org/learning/library/guideline-evaluate-project-management-software-4629</v>
      </c>
      <c r="E5" s="28" t="s">
        <v>556</v>
      </c>
      <c r="F5" s="68" t="n">
        <v>46141</v>
      </c>
      <c r="G5" s="28" t="s">
        <v>294</v>
      </c>
      <c r="H5" s="28" t="s">
        <v>557</v>
      </c>
      <c r="I5" s="28" t="s">
        <v>558</v>
      </c>
      <c r="J5" s="24"/>
      <c r="K5" s="24"/>
      <c r="L5" s="24"/>
      <c r="M5" s="24"/>
      <c r="N5" s="24"/>
      <c r="O5" s="24"/>
      <c r="P5" s="24"/>
      <c r="Q5" s="24"/>
      <c r="R5" s="24"/>
      <c r="S5" s="24"/>
      <c r="T5" s="24"/>
      <c r="U5" s="24"/>
      <c r="V5" s="24"/>
      <c r="W5" s="24"/>
      <c r="X5" s="24"/>
      <c r="Y5" s="24"/>
      <c r="Z5" s="24"/>
      <c r="AA5" s="24"/>
      <c r="AB5" s="24"/>
      <c r="AC5" s="24"/>
      <c r="AD5" s="24"/>
      <c r="AE5" s="24"/>
    </row>
    <row r="6" ht="42" customHeight="true">
      <c r="A6" s="28" t="s">
        <v>52</v>
      </c>
      <c r="B6" s="28" t="s">
        <v>559</v>
      </c>
      <c r="C6" s="28" t="s">
        <v>386</v>
      </c>
      <c r="D6" s="28" t="str">
        <v>https://www.pmi.org/insights</v>
      </c>
      <c r="E6" s="28" t="s">
        <v>560</v>
      </c>
      <c r="F6" s="68" t="n">
        <v>46141</v>
      </c>
      <c r="G6" s="28" t="s">
        <v>294</v>
      </c>
      <c r="H6" s="28" t="s">
        <v>557</v>
      </c>
      <c r="I6" s="28" t="s">
        <v>561</v>
      </c>
      <c r="J6" s="24"/>
      <c r="K6" s="24"/>
      <c r="L6" s="24"/>
      <c r="M6" s="24"/>
      <c r="N6" s="24"/>
      <c r="O6" s="24"/>
      <c r="P6" s="24"/>
      <c r="Q6" s="24"/>
      <c r="R6" s="24"/>
      <c r="S6" s="24"/>
      <c r="T6" s="24"/>
      <c r="U6" s="24"/>
      <c r="V6" s="24"/>
      <c r="W6" s="24"/>
      <c r="X6" s="24"/>
      <c r="Y6" s="24"/>
      <c r="Z6" s="24"/>
      <c r="AA6" s="24"/>
      <c r="AB6" s="24"/>
      <c r="AC6" s="24"/>
      <c r="AD6" s="24"/>
      <c r="AE6" s="24"/>
    </row>
    <row r="7" ht="42" customHeight="true">
      <c r="A7" s="28" t="s">
        <v>52</v>
      </c>
      <c r="B7" s="28" t="s">
        <v>562</v>
      </c>
      <c r="C7" s="28" t="s">
        <v>563</v>
      </c>
      <c r="D7" s="28" t="str">
        <v>https://www.projectmanagement.com/templates/</v>
      </c>
      <c r="E7" s="28" t="s">
        <v>564</v>
      </c>
      <c r="F7" s="68" t="n">
        <v>46141</v>
      </c>
      <c r="G7" s="28" t="s">
        <v>294</v>
      </c>
      <c r="H7" s="28" t="s">
        <v>557</v>
      </c>
      <c r="I7" s="28" t="s">
        <v>561</v>
      </c>
      <c r="J7" s="24"/>
      <c r="K7" s="24"/>
      <c r="L7" s="24"/>
      <c r="M7" s="24"/>
      <c r="N7" s="24"/>
      <c r="O7" s="24"/>
      <c r="P7" s="24"/>
      <c r="Q7" s="24"/>
      <c r="R7" s="24"/>
      <c r="S7" s="24"/>
      <c r="T7" s="24"/>
      <c r="U7" s="24"/>
      <c r="V7" s="24"/>
      <c r="W7" s="24"/>
      <c r="X7" s="24"/>
      <c r="Y7" s="24"/>
      <c r="Z7" s="24"/>
      <c r="AA7" s="24"/>
      <c r="AB7" s="24"/>
      <c r="AC7" s="24"/>
      <c r="AD7" s="24"/>
      <c r="AE7" s="24"/>
    </row>
    <row r="8" ht="42" customHeight="true">
      <c r="A8" s="28" t="s">
        <v>52</v>
      </c>
      <c r="B8" s="28" t="s">
        <v>565</v>
      </c>
      <c r="C8" s="28" t="s">
        <v>566</v>
      </c>
      <c r="D8" s="28" t="str">
        <v>https://www.smartsheet.com/content-center/best-practices/project-management-guide/templates-project-management</v>
      </c>
      <c r="E8" s="28" t="s">
        <v>567</v>
      </c>
      <c r="F8" s="68" t="n">
        <v>46141</v>
      </c>
      <c r="G8" s="28" t="s">
        <v>294</v>
      </c>
      <c r="H8" s="28" t="s">
        <v>557</v>
      </c>
      <c r="I8" s="28" t="s">
        <v>561</v>
      </c>
      <c r="J8" s="24"/>
      <c r="K8" s="24"/>
      <c r="L8" s="24"/>
      <c r="M8" s="24"/>
      <c r="N8" s="24"/>
      <c r="O8" s="24"/>
      <c r="P8" s="24"/>
      <c r="Q8" s="24"/>
      <c r="R8" s="24"/>
      <c r="S8" s="24"/>
      <c r="T8" s="24"/>
      <c r="U8" s="24"/>
      <c r="V8" s="24"/>
      <c r="W8" s="24"/>
      <c r="X8" s="24"/>
      <c r="Y8" s="24"/>
      <c r="Z8" s="24"/>
      <c r="AA8" s="24"/>
      <c r="AB8" s="24"/>
      <c r="AC8" s="24"/>
      <c r="AD8" s="24"/>
      <c r="AE8" s="24"/>
    </row>
    <row r="9" ht="42" customHeight="true">
      <c r="A9" s="28" t="s">
        <v>52</v>
      </c>
      <c r="B9" s="28" t="s">
        <v>568</v>
      </c>
      <c r="C9" s="28" t="s">
        <v>569</v>
      </c>
      <c r="D9" s="28" t="str">
        <v>https://www.microsoft.com/en-ca/microsoft-365/project/project-planning-templates</v>
      </c>
      <c r="E9" s="28" t="s">
        <v>567</v>
      </c>
      <c r="F9" s="68" t="n">
        <v>46141</v>
      </c>
      <c r="G9" s="28" t="s">
        <v>294</v>
      </c>
      <c r="H9" s="28" t="s">
        <v>557</v>
      </c>
      <c r="I9" s="28" t="s">
        <v>561</v>
      </c>
      <c r="J9" s="24"/>
      <c r="K9" s="24"/>
      <c r="L9" s="24"/>
      <c r="M9" s="24"/>
      <c r="N9" s="24"/>
      <c r="O9" s="24"/>
      <c r="P9" s="24"/>
      <c r="Q9" s="24"/>
      <c r="R9" s="24"/>
      <c r="S9" s="24"/>
      <c r="T9" s="24"/>
      <c r="U9" s="24"/>
      <c r="V9" s="24"/>
      <c r="W9" s="24"/>
      <c r="X9" s="24"/>
      <c r="Y9" s="24"/>
      <c r="Z9" s="24"/>
      <c r="AA9" s="24"/>
      <c r="AB9" s="24"/>
      <c r="AC9" s="24"/>
      <c r="AD9" s="24"/>
      <c r="AE9" s="24"/>
    </row>
    <row r="10" ht="42" customHeight="true">
      <c r="A10" s="28" t="s">
        <v>570</v>
      </c>
      <c r="B10" s="28" t="str">
        <v>Asana</v>
      </c>
      <c r="C10" s="28" t="s">
        <v>571</v>
      </c>
      <c r="D10" s="28" t="str">
        <v>https://asana.com/features</v>
      </c>
      <c r="E10" s="28" t="s">
        <v>570</v>
      </c>
      <c r="F10" s="68" t="n">
        <v>46141</v>
      </c>
      <c r="G10" s="28" t="s">
        <v>294</v>
      </c>
      <c r="H10" s="28" t="s">
        <v>557</v>
      </c>
      <c r="I10" s="28" t="s">
        <v>572</v>
      </c>
      <c r="J10" s="24"/>
      <c r="K10" s="24"/>
      <c r="L10" s="24"/>
      <c r="M10" s="24"/>
      <c r="N10" s="24"/>
      <c r="O10" s="24"/>
      <c r="P10" s="24"/>
      <c r="Q10" s="24"/>
      <c r="R10" s="24"/>
      <c r="S10" s="24"/>
      <c r="T10" s="24"/>
      <c r="U10" s="24"/>
      <c r="V10" s="24"/>
      <c r="W10" s="24"/>
      <c r="X10" s="24"/>
      <c r="Y10" s="24"/>
      <c r="Z10" s="24"/>
      <c r="AA10" s="24"/>
      <c r="AB10" s="24"/>
      <c r="AC10" s="24"/>
      <c r="AD10" s="24"/>
      <c r="AE10" s="24"/>
    </row>
    <row r="11" ht="42" customHeight="true">
      <c r="A11" s="28" t="s">
        <v>570</v>
      </c>
      <c r="B11" s="28" t="str">
        <v>Jira</v>
      </c>
      <c r="C11" s="28" t="s">
        <v>573</v>
      </c>
      <c r="D11" s="28" t="str">
        <v>https://www.atlassian.com/software/jira/features</v>
      </c>
      <c r="E11" s="28" t="s">
        <v>570</v>
      </c>
      <c r="F11" s="68" t="n">
        <v>46141</v>
      </c>
      <c r="G11" s="28" t="s">
        <v>294</v>
      </c>
      <c r="H11" s="28" t="s">
        <v>557</v>
      </c>
      <c r="I11" s="28" t="s">
        <v>572</v>
      </c>
      <c r="J11" s="24"/>
      <c r="K11" s="24"/>
      <c r="L11" s="24"/>
      <c r="M11" s="24"/>
      <c r="N11" s="24"/>
      <c r="O11" s="24"/>
      <c r="P11" s="24"/>
      <c r="Q11" s="24"/>
      <c r="R11" s="24"/>
      <c r="S11" s="24"/>
      <c r="T11" s="24"/>
      <c r="U11" s="24"/>
      <c r="V11" s="24"/>
      <c r="W11" s="24"/>
      <c r="X11" s="24"/>
      <c r="Y11" s="24"/>
      <c r="Z11" s="24"/>
      <c r="AA11" s="24"/>
      <c r="AB11" s="24"/>
      <c r="AC11" s="24"/>
      <c r="AD11" s="24"/>
      <c r="AE11" s="24"/>
    </row>
    <row r="12" ht="42" customHeight="true">
      <c r="A12" s="28" t="s">
        <v>570</v>
      </c>
      <c r="B12" s="28" t="str">
        <v>monday.com</v>
      </c>
      <c r="C12" s="28" t="s">
        <v>574</v>
      </c>
      <c r="D12" s="28" t="str">
        <v>https://monday.com/partners/projectmanagement</v>
      </c>
      <c r="E12" s="28" t="s">
        <v>570</v>
      </c>
      <c r="F12" s="68" t="n">
        <v>46141</v>
      </c>
      <c r="G12" s="28" t="s">
        <v>294</v>
      </c>
      <c r="H12" s="28" t="s">
        <v>557</v>
      </c>
      <c r="I12" s="28" t="s">
        <v>572</v>
      </c>
      <c r="J12" s="24"/>
      <c r="K12" s="24"/>
      <c r="L12" s="24"/>
      <c r="M12" s="24"/>
      <c r="N12" s="24"/>
      <c r="O12" s="24"/>
      <c r="P12" s="24"/>
      <c r="Q12" s="24"/>
      <c r="R12" s="24"/>
      <c r="S12" s="24"/>
      <c r="T12" s="24"/>
      <c r="U12" s="24"/>
      <c r="V12" s="24"/>
      <c r="W12" s="24"/>
      <c r="X12" s="24"/>
      <c r="Y12" s="24"/>
      <c r="Z12" s="24"/>
      <c r="AA12" s="24"/>
      <c r="AB12" s="24"/>
      <c r="AC12" s="24"/>
      <c r="AD12" s="24"/>
      <c r="AE12" s="24"/>
    </row>
    <row r="13" ht="42" customHeight="true">
      <c r="A13" s="28" t="s">
        <v>570</v>
      </c>
      <c r="B13" s="28" t="str">
        <v>ClickUp</v>
      </c>
      <c r="C13" s="28" t="s">
        <v>575</v>
      </c>
      <c r="D13" s="28" t="str">
        <v>https://clickup.com/teams/project-management</v>
      </c>
      <c r="E13" s="28" t="s">
        <v>570</v>
      </c>
      <c r="F13" s="68" t="n">
        <v>46141</v>
      </c>
      <c r="G13" s="28" t="s">
        <v>294</v>
      </c>
      <c r="H13" s="28" t="s">
        <v>557</v>
      </c>
      <c r="I13" s="28" t="s">
        <v>572</v>
      </c>
      <c r="J13" s="24"/>
      <c r="K13" s="24"/>
      <c r="L13" s="24"/>
      <c r="M13" s="24"/>
      <c r="N13" s="24"/>
      <c r="O13" s="24"/>
      <c r="P13" s="24"/>
      <c r="Q13" s="24"/>
      <c r="R13" s="24"/>
      <c r="S13" s="24"/>
      <c r="T13" s="24"/>
      <c r="U13" s="24"/>
      <c r="V13" s="24"/>
      <c r="W13" s="24"/>
      <c r="X13" s="24"/>
      <c r="Y13" s="24"/>
      <c r="Z13" s="24"/>
      <c r="AA13" s="24"/>
      <c r="AB13" s="24"/>
      <c r="AC13" s="24"/>
      <c r="AD13" s="24"/>
      <c r="AE13" s="24"/>
    </row>
    <row r="14" ht="42" customHeight="true">
      <c r="A14" s="28" t="s">
        <v>570</v>
      </c>
      <c r="B14" s="28" t="str">
        <v>Trello</v>
      </c>
      <c r="C14" s="28" t="s">
        <v>576</v>
      </c>
      <c r="D14" s="28" t="str">
        <v>https://trello.com/tour</v>
      </c>
      <c r="E14" s="28" t="s">
        <v>570</v>
      </c>
      <c r="F14" s="68" t="n">
        <v>46141</v>
      </c>
      <c r="G14" s="28" t="s">
        <v>294</v>
      </c>
      <c r="H14" s="28" t="s">
        <v>557</v>
      </c>
      <c r="I14" s="28" t="s">
        <v>572</v>
      </c>
      <c r="J14" s="24"/>
      <c r="K14" s="24"/>
      <c r="L14" s="24"/>
      <c r="M14" s="24"/>
      <c r="N14" s="24"/>
      <c r="O14" s="24"/>
      <c r="P14" s="24"/>
      <c r="Q14" s="24"/>
      <c r="R14" s="24"/>
      <c r="S14" s="24"/>
      <c r="T14" s="24"/>
      <c r="U14" s="24"/>
      <c r="V14" s="24"/>
      <c r="W14" s="24"/>
      <c r="X14" s="24"/>
      <c r="Y14" s="24"/>
      <c r="Z14" s="24"/>
      <c r="AA14" s="24"/>
      <c r="AB14" s="24"/>
      <c r="AC14" s="24"/>
      <c r="AD14" s="24"/>
      <c r="AE14" s="24"/>
    </row>
    <row r="15" ht="42" customHeight="true">
      <c r="A15" s="28" t="s">
        <v>570</v>
      </c>
      <c r="B15" s="28" t="str">
        <v>Microsoft Planner</v>
      </c>
      <c r="C15" s="28" t="s">
        <v>577</v>
      </c>
      <c r="D15" s="28" t="str">
        <v>https://www.microsoft.com/en-us/microsoft-365/planner/project-management</v>
      </c>
      <c r="E15" s="28" t="s">
        <v>570</v>
      </c>
      <c r="F15" s="68" t="n">
        <v>46141</v>
      </c>
      <c r="G15" s="28" t="s">
        <v>294</v>
      </c>
      <c r="H15" s="28" t="s">
        <v>557</v>
      </c>
      <c r="I15" s="28" t="s">
        <v>572</v>
      </c>
      <c r="J15" s="24"/>
      <c r="K15" s="24"/>
      <c r="L15" s="24"/>
      <c r="M15" s="24"/>
      <c r="N15" s="24"/>
      <c r="O15" s="24"/>
      <c r="P15" s="24"/>
      <c r="Q15" s="24"/>
      <c r="R15" s="24"/>
      <c r="S15" s="24"/>
      <c r="T15" s="24"/>
      <c r="U15" s="24"/>
      <c r="V15" s="24"/>
      <c r="W15" s="24"/>
      <c r="X15" s="24"/>
      <c r="Y15" s="24"/>
      <c r="Z15" s="24"/>
      <c r="AA15" s="24"/>
      <c r="AB15" s="24"/>
      <c r="AC15" s="24"/>
      <c r="AD15" s="24"/>
      <c r="AE15" s="24"/>
    </row>
    <row r="16" ht="42" customHeight="true">
      <c r="A16" s="28" t="s">
        <v>570</v>
      </c>
      <c r="B16" s="28" t="str">
        <v>Microsoft Project Online</v>
      </c>
      <c r="C16" s="28" t="s">
        <v>569</v>
      </c>
      <c r="D16" s="28" t="str">
        <v>https://learn.microsoft.com/en-us/office365/servicedescriptions/project-online-service-description/microsoft-project-online-service-description</v>
      </c>
      <c r="E16" s="28" t="s">
        <v>578</v>
      </c>
      <c r="F16" s="68" t="n">
        <v>46141</v>
      </c>
      <c r="G16" s="28" t="s">
        <v>294</v>
      </c>
      <c r="H16" s="28" t="s">
        <v>557</v>
      </c>
      <c r="I16" s="28" t="s">
        <v>572</v>
      </c>
      <c r="J16" s="24"/>
      <c r="K16" s="24"/>
      <c r="L16" s="24"/>
      <c r="M16" s="24"/>
      <c r="N16" s="24"/>
      <c r="O16" s="24"/>
      <c r="P16" s="24"/>
      <c r="Q16" s="24"/>
      <c r="R16" s="24"/>
      <c r="S16" s="24"/>
      <c r="T16" s="24"/>
      <c r="U16" s="24"/>
      <c r="V16" s="24"/>
      <c r="W16" s="24"/>
      <c r="X16" s="24"/>
      <c r="Y16" s="24"/>
      <c r="Z16" s="24"/>
      <c r="AA16" s="24"/>
      <c r="AB16" s="24"/>
      <c r="AC16" s="24"/>
      <c r="AD16" s="24"/>
      <c r="AE16" s="24"/>
    </row>
    <row r="17" ht="42" customHeight="true">
      <c r="A17" s="28" t="s">
        <v>570</v>
      </c>
      <c r="B17" s="28" t="str">
        <v>Smartsheet</v>
      </c>
      <c r="C17" s="28" t="s">
        <v>579</v>
      </c>
      <c r="D17" s="28" t="str">
        <v>https://www.smartsheet.com/solutions/project-management</v>
      </c>
      <c r="E17" s="28" t="s">
        <v>570</v>
      </c>
      <c r="F17" s="68" t="n">
        <v>46141</v>
      </c>
      <c r="G17" s="28" t="s">
        <v>294</v>
      </c>
      <c r="H17" s="28" t="s">
        <v>557</v>
      </c>
      <c r="I17" s="28" t="s">
        <v>572</v>
      </c>
      <c r="J17" s="24"/>
      <c r="K17" s="24"/>
      <c r="L17" s="24"/>
      <c r="M17" s="24"/>
      <c r="N17" s="24"/>
      <c r="O17" s="24"/>
      <c r="P17" s="24"/>
      <c r="Q17" s="24"/>
      <c r="R17" s="24"/>
      <c r="S17" s="24"/>
      <c r="T17" s="24"/>
      <c r="U17" s="24"/>
      <c r="V17" s="24"/>
      <c r="W17" s="24"/>
      <c r="X17" s="24"/>
      <c r="Y17" s="24"/>
      <c r="Z17" s="24"/>
      <c r="AA17" s="24"/>
      <c r="AB17" s="24"/>
      <c r="AC17" s="24"/>
      <c r="AD17" s="24"/>
      <c r="AE17" s="24"/>
    </row>
    <row r="18" ht="42" customHeight="true">
      <c r="A18" s="28" t="s">
        <v>570</v>
      </c>
      <c r="B18" s="28" t="str">
        <v>Wrike</v>
      </c>
      <c r="C18" s="28" t="s">
        <v>580</v>
      </c>
      <c r="D18" s="28" t="str">
        <v>https://www.wrike.com/features/</v>
      </c>
      <c r="E18" s="28" t="s">
        <v>570</v>
      </c>
      <c r="F18" s="68" t="n">
        <v>46141</v>
      </c>
      <c r="G18" s="28" t="s">
        <v>294</v>
      </c>
      <c r="H18" s="28" t="s">
        <v>557</v>
      </c>
      <c r="I18" s="28" t="s">
        <v>572</v>
      </c>
      <c r="J18" s="24"/>
      <c r="K18" s="24"/>
      <c r="L18" s="24"/>
      <c r="M18" s="24"/>
      <c r="N18" s="24"/>
      <c r="O18" s="24"/>
      <c r="P18" s="24"/>
      <c r="Q18" s="24"/>
      <c r="R18" s="24"/>
      <c r="S18" s="24"/>
      <c r="T18" s="24"/>
      <c r="U18" s="24"/>
      <c r="V18" s="24"/>
      <c r="W18" s="24"/>
      <c r="X18" s="24"/>
      <c r="Y18" s="24"/>
      <c r="Z18" s="24"/>
      <c r="AA18" s="24"/>
      <c r="AB18" s="24"/>
      <c r="AC18" s="24"/>
      <c r="AD18" s="24"/>
      <c r="AE18" s="24"/>
    </row>
    <row r="19" ht="42" customHeight="true">
      <c r="A19" s="28" t="s">
        <v>570</v>
      </c>
      <c r="B19" s="28" t="str">
        <v>Notion</v>
      </c>
      <c r="C19" s="28" t="s">
        <v>581</v>
      </c>
      <c r="D19" s="28" t="str">
        <v>https://www.notion.com/product/projects</v>
      </c>
      <c r="E19" s="28" t="s">
        <v>570</v>
      </c>
      <c r="F19" s="68" t="n">
        <v>46141</v>
      </c>
      <c r="G19" s="28" t="s">
        <v>294</v>
      </c>
      <c r="H19" s="28" t="s">
        <v>557</v>
      </c>
      <c r="I19" s="28" t="s">
        <v>572</v>
      </c>
      <c r="J19" s="24"/>
      <c r="K19" s="24"/>
      <c r="L19" s="24"/>
      <c r="M19" s="24"/>
      <c r="N19" s="24"/>
      <c r="O19" s="24"/>
      <c r="P19" s="24"/>
      <c r="Q19" s="24"/>
      <c r="R19" s="24"/>
      <c r="S19" s="24"/>
      <c r="T19" s="24"/>
      <c r="U19" s="24"/>
      <c r="V19" s="24"/>
      <c r="W19" s="24"/>
      <c r="X19" s="24"/>
      <c r="Y19" s="24"/>
      <c r="Z19" s="24"/>
      <c r="AA19" s="24"/>
      <c r="AB19" s="24"/>
      <c r="AC19" s="24"/>
      <c r="AD19" s="24"/>
      <c r="AE19" s="24"/>
    </row>
    <row r="20" ht="42" customHeight="true">
      <c r="A20" s="28" t="s">
        <v>570</v>
      </c>
      <c r="B20" s="28" t="str">
        <v>Airtable</v>
      </c>
      <c r="C20" s="28" t="s">
        <v>582</v>
      </c>
      <c r="D20" s="28" t="str">
        <v>https://www.airtable.com/solutions/project-management</v>
      </c>
      <c r="E20" s="28" t="s">
        <v>570</v>
      </c>
      <c r="F20" s="68" t="n">
        <v>46141</v>
      </c>
      <c r="G20" s="28" t="s">
        <v>294</v>
      </c>
      <c r="H20" s="28" t="s">
        <v>557</v>
      </c>
      <c r="I20" s="28" t="s">
        <v>572</v>
      </c>
      <c r="J20" s="24"/>
      <c r="K20" s="24"/>
      <c r="L20" s="24"/>
      <c r="M20" s="24"/>
      <c r="N20" s="24"/>
      <c r="O20" s="24"/>
      <c r="P20" s="24"/>
      <c r="Q20" s="24"/>
      <c r="R20" s="24"/>
      <c r="S20" s="24"/>
      <c r="T20" s="24"/>
      <c r="U20" s="24"/>
      <c r="V20" s="24"/>
      <c r="W20" s="24"/>
      <c r="X20" s="24"/>
      <c r="Y20" s="24"/>
      <c r="Z20" s="24"/>
      <c r="AA20" s="24"/>
      <c r="AB20" s="24"/>
      <c r="AC20" s="24"/>
      <c r="AD20" s="24"/>
      <c r="AE20" s="24"/>
    </row>
    <row r="21" ht="42" customHeight="true">
      <c r="A21" s="28" t="s">
        <v>570</v>
      </c>
      <c r="B21" s="28" t="str">
        <v>Basecamp</v>
      </c>
      <c r="C21" s="28" t="s">
        <v>583</v>
      </c>
      <c r="D21" s="28" t="str">
        <v>https://basecamp.com/</v>
      </c>
      <c r="E21" s="28" t="s">
        <v>570</v>
      </c>
      <c r="F21" s="68" t="n">
        <v>46141</v>
      </c>
      <c r="G21" s="28" t="s">
        <v>294</v>
      </c>
      <c r="H21" s="28" t="s">
        <v>557</v>
      </c>
      <c r="I21" s="28" t="s">
        <v>572</v>
      </c>
      <c r="J21" s="24"/>
      <c r="K21" s="24"/>
      <c r="L21" s="24"/>
      <c r="M21" s="24"/>
      <c r="N21" s="24"/>
      <c r="O21" s="24"/>
      <c r="P21" s="24"/>
      <c r="Q21" s="24"/>
      <c r="R21" s="24"/>
      <c r="S21" s="24"/>
      <c r="T21" s="24"/>
      <c r="U21" s="24"/>
      <c r="V21" s="24"/>
      <c r="W21" s="24"/>
      <c r="X21" s="24"/>
      <c r="Y21" s="24"/>
      <c r="Z21" s="24"/>
      <c r="AA21" s="24"/>
      <c r="AB21" s="24"/>
      <c r="AC21" s="24"/>
      <c r="AD21" s="24"/>
      <c r="AE21" s="24"/>
    </row>
    <row r="22" ht="42" customHeight="true">
      <c r="A22" s="28" t="s">
        <v>570</v>
      </c>
      <c r="B22" s="28" t="str">
        <v>Miro</v>
      </c>
      <c r="C22" s="28" t="s">
        <v>584</v>
      </c>
      <c r="D22" s="28" t="str">
        <v>https://miro.com/project-management/</v>
      </c>
      <c r="E22" s="28" t="s">
        <v>570</v>
      </c>
      <c r="F22" s="68" t="n">
        <v>46141</v>
      </c>
      <c r="G22" s="28" t="s">
        <v>294</v>
      </c>
      <c r="H22" s="28" t="s">
        <v>557</v>
      </c>
      <c r="I22" s="28" t="s">
        <v>572</v>
      </c>
      <c r="J22" s="24"/>
      <c r="K22" s="24"/>
      <c r="L22" s="24"/>
      <c r="M22" s="24"/>
      <c r="N22" s="24"/>
      <c r="O22" s="24"/>
      <c r="P22" s="24"/>
      <c r="Q22" s="24"/>
      <c r="R22" s="24"/>
      <c r="S22" s="24"/>
      <c r="T22" s="24"/>
      <c r="U22" s="24"/>
      <c r="V22" s="24"/>
      <c r="W22" s="24"/>
      <c r="X22" s="24"/>
      <c r="Y22" s="24"/>
      <c r="Z22" s="24"/>
      <c r="AA22" s="24"/>
      <c r="AB22" s="24"/>
      <c r="AC22" s="24"/>
      <c r="AD22" s="24"/>
      <c r="AE22" s="24"/>
    </row>
  </sheetData>
  <mergeCells count="2">
    <mergeCell ref="A1:I1"/>
    <mergeCell ref="A2:I2"/>
  </mergeCells>
  <conditionalFormatting sqref="H5:H22">
    <cfRule type="containsText" dxfId="8" priority="1" operator="containsText" text="Necesita revisión">
      <formula>NOT(ISERROR(SEARCH("Necesita revisión",H5)))</formula>
    </cfRule>
  </conditionalFormatting>
  <pageMargins left="0.7" right="0.7" top="0.75" bottom="0.75" header="0.3" footer="0.3"/>
  <ignoredErrors>
    <ignoredError sqref="A1:XFD22" evalError="1" twoDigitTextYear="1" numberStoredAsText="1" formula="1" formulaRange="1" unlockedFormula="1" emptyCellReference="1" listDataValidation="1" calculatedColumn="1"/>
  </ignoredErrors>
  <tableParts count="1">
    <tablePart r:id="Re357d2c602fa48ab"/>
  </tableParts>
</worksheet>
</file>

<file path=xl/worksheets/sheet2.xml><?xml version="1.0" encoding="utf-8"?>
<worksheet xmlns:x="http://schemas.openxmlformats.org/spreadsheetml/2006/main" xmlns="http://schemas.openxmlformats.org/spreadsheetml/2006/main">
  <sheetViews>
    <sheetView workbookViewId="0"/>
  </sheetViews>
  <sheetFormatPr defaultRowHeight="15"/>
  <cols>
    <col customWidth="true" max="1" min="1" width="10"/>
    <col customWidth="true" max="2" min="2" width="18"/>
    <col customWidth="true" max="3" min="3" width="56"/>
    <col customWidth="true" max="4" min="4" width="34"/>
    <col customWidth="true" max="6" min="6" width="28"/>
    <col customWidth="true" max="7" min="7" width="24"/>
    <col customWidth="true" max="8" min="8" width="20"/>
  </cols>
  <sheetData>
    <row r="1" ht="28" customHeight="true">
      <c r="A1" s="112" t="s">
        <v>33</v>
      </c>
      <c r="B1" s="112"/>
      <c r="C1" s="112"/>
      <c r="D1" s="112"/>
      <c r="E1" s="112"/>
      <c r="F1" s="112"/>
      <c r="G1" s="112"/>
      <c r="H1" s="112"/>
      <c r="I1" s="24"/>
      <c r="J1" s="24"/>
      <c r="K1" s="24"/>
      <c r="L1" s="24"/>
      <c r="M1" s="24"/>
      <c r="N1" s="24"/>
      <c r="O1" s="24"/>
      <c r="P1" s="24"/>
      <c r="Q1" s="24"/>
      <c r="R1" s="24"/>
      <c r="S1" s="24"/>
      <c r="T1" s="24"/>
      <c r="U1" s="24"/>
      <c r="V1" s="24"/>
      <c r="W1" s="24"/>
      <c r="X1" s="24"/>
      <c r="Y1" s="24"/>
      <c r="Z1" s="24"/>
      <c r="AA1" s="24"/>
      <c r="AB1" s="24"/>
      <c r="AC1" s="24"/>
      <c r="AD1" s="24"/>
      <c r="AE1" s="24"/>
    </row>
    <row r="2" ht="34" customHeight="true">
      <c r="A2" s="110" t="s">
        <v>34</v>
      </c>
      <c r="B2" s="110"/>
      <c r="C2" s="110"/>
      <c r="D2" s="110"/>
      <c r="E2" s="110"/>
      <c r="F2" s="110"/>
      <c r="G2" s="110"/>
      <c r="H2" s="110"/>
      <c r="I2" s="24"/>
      <c r="J2" s="24"/>
      <c r="K2" s="24"/>
      <c r="L2" s="24"/>
      <c r="M2" s="24"/>
      <c r="N2" s="24"/>
      <c r="O2" s="24"/>
      <c r="P2" s="24"/>
      <c r="Q2" s="24"/>
      <c r="R2" s="24"/>
      <c r="S2" s="24"/>
      <c r="T2" s="24"/>
      <c r="U2" s="24"/>
      <c r="V2" s="24"/>
      <c r="W2" s="24"/>
      <c r="X2" s="24"/>
      <c r="Y2" s="24"/>
      <c r="Z2" s="24"/>
      <c r="AA2" s="24"/>
      <c r="AB2" s="24"/>
      <c r="AC2" s="24"/>
      <c r="AD2" s="24"/>
      <c r="AE2" s="24"/>
    </row>
    <row r="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row>
    <row r="4" ht="30" customHeight="true">
      <c r="A4" s="22" t="s">
        <v>35</v>
      </c>
      <c r="B4" s="22" t="s">
        <v>36</v>
      </c>
      <c r="C4" s="22" t="s">
        <v>37</v>
      </c>
      <c r="D4" s="22" t="s">
        <v>38</v>
      </c>
      <c r="E4" s="24"/>
      <c r="F4" s="48" t="s">
        <v>39</v>
      </c>
      <c r="G4" s="24"/>
      <c r="H4" s="24"/>
      <c r="I4" s="24"/>
      <c r="J4" s="24"/>
      <c r="K4" s="24"/>
      <c r="L4" s="24"/>
      <c r="M4" s="24"/>
      <c r="N4" s="24"/>
      <c r="O4" s="24"/>
      <c r="P4" s="24"/>
      <c r="Q4" s="24"/>
      <c r="R4" s="24"/>
      <c r="S4" s="24"/>
      <c r="T4" s="24"/>
      <c r="U4" s="24"/>
      <c r="V4" s="24"/>
      <c r="W4" s="24"/>
      <c r="X4" s="24"/>
      <c r="Y4" s="24"/>
      <c r="Z4" s="24"/>
      <c r="AA4" s="24"/>
      <c r="AB4" s="24"/>
      <c r="AC4" s="24"/>
      <c r="AD4" s="24"/>
      <c r="AE4" s="24"/>
    </row>
    <row r="5" ht="42" customHeight="true">
      <c r="A5" s="28" t="str">
        <v>1</v>
      </c>
      <c r="B5" s="28" t="s">
        <v>40</v>
      </c>
      <c r="C5" s="28" t="s">
        <v>41</v>
      </c>
      <c r="D5" s="28" t="s">
        <v>42</v>
      </c>
      <c r="E5" s="24"/>
      <c r="F5" s="48" t="s">
        <v>43</v>
      </c>
      <c r="G5" s="24"/>
      <c r="H5" s="24"/>
      <c r="I5" s="24"/>
      <c r="J5" s="24"/>
      <c r="K5" s="24"/>
      <c r="L5" s="24"/>
      <c r="M5" s="24"/>
      <c r="N5" s="24"/>
      <c r="O5" s="24"/>
      <c r="P5" s="24"/>
      <c r="Q5" s="24"/>
      <c r="R5" s="24"/>
      <c r="S5" s="24"/>
      <c r="T5" s="24"/>
      <c r="U5" s="24"/>
      <c r="V5" s="24"/>
      <c r="W5" s="24"/>
      <c r="X5" s="24"/>
      <c r="Y5" s="24"/>
      <c r="Z5" s="24"/>
      <c r="AA5" s="24"/>
      <c r="AB5" s="24"/>
      <c r="AC5" s="24"/>
      <c r="AD5" s="24"/>
      <c r="AE5" s="24"/>
    </row>
    <row r="6" ht="42" customHeight="true">
      <c r="A6" s="28" t="str">
        <v>2</v>
      </c>
      <c r="B6" s="28" t="s">
        <v>44</v>
      </c>
      <c r="C6" s="28" t="s">
        <v>45</v>
      </c>
      <c r="D6" s="28" t="s">
        <v>46</v>
      </c>
      <c r="E6" s="24"/>
      <c r="F6" s="48" t="s">
        <v>47</v>
      </c>
      <c r="G6" s="24"/>
      <c r="H6" s="24"/>
      <c r="I6" s="24"/>
      <c r="J6" s="24"/>
      <c r="K6" s="24"/>
      <c r="L6" s="24"/>
      <c r="M6" s="24"/>
      <c r="N6" s="24"/>
      <c r="O6" s="24"/>
      <c r="P6" s="24"/>
      <c r="Q6" s="24"/>
      <c r="R6" s="24"/>
      <c r="S6" s="24"/>
      <c r="T6" s="24"/>
      <c r="U6" s="24"/>
      <c r="V6" s="24"/>
      <c r="W6" s="24"/>
      <c r="X6" s="24"/>
      <c r="Y6" s="24"/>
      <c r="Z6" s="24"/>
      <c r="AA6" s="24"/>
      <c r="AB6" s="24"/>
      <c r="AC6" s="24"/>
      <c r="AD6" s="24"/>
      <c r="AE6" s="24"/>
    </row>
    <row r="7" ht="42" customHeight="true">
      <c r="A7" s="28" t="str">
        <v>3</v>
      </c>
      <c r="B7" s="28" t="s">
        <v>48</v>
      </c>
      <c r="C7" s="28" t="s">
        <v>49</v>
      </c>
      <c r="D7" s="28" t="s">
        <v>50</v>
      </c>
      <c r="E7" s="24"/>
      <c r="F7" s="48" t="s">
        <v>51</v>
      </c>
      <c r="G7" s="24"/>
      <c r="H7" s="24"/>
      <c r="I7" s="24"/>
      <c r="J7" s="24"/>
      <c r="K7" s="24"/>
      <c r="L7" s="24"/>
      <c r="M7" s="24"/>
      <c r="N7" s="24"/>
      <c r="O7" s="24"/>
      <c r="P7" s="24"/>
      <c r="Q7" s="24"/>
      <c r="R7" s="24"/>
      <c r="S7" s="24"/>
      <c r="T7" s="24"/>
      <c r="U7" s="24"/>
      <c r="V7" s="24"/>
      <c r="W7" s="24"/>
      <c r="X7" s="24"/>
      <c r="Y7" s="24"/>
      <c r="Z7" s="24"/>
      <c r="AA7" s="24"/>
      <c r="AB7" s="24"/>
      <c r="AC7" s="24"/>
      <c r="AD7" s="24"/>
      <c r="AE7" s="24"/>
    </row>
    <row r="8" ht="42" customHeight="true">
      <c r="A8" s="28" t="str">
        <v>4</v>
      </c>
      <c r="B8" s="28" t="s">
        <v>52</v>
      </c>
      <c r="C8" s="28" t="s">
        <v>53</v>
      </c>
      <c r="D8" s="28" t="s">
        <v>54</v>
      </c>
      <c r="E8" s="24"/>
      <c r="F8" s="48" t="s">
        <v>55</v>
      </c>
      <c r="G8" s="24"/>
      <c r="H8" s="24"/>
      <c r="I8" s="24"/>
      <c r="J8" s="24"/>
      <c r="K8" s="24"/>
      <c r="L8" s="24"/>
      <c r="M8" s="24"/>
      <c r="N8" s="24"/>
      <c r="O8" s="24"/>
      <c r="P8" s="24"/>
      <c r="Q8" s="24"/>
      <c r="R8" s="24"/>
      <c r="S8" s="24"/>
      <c r="T8" s="24"/>
      <c r="U8" s="24"/>
      <c r="V8" s="24"/>
      <c r="W8" s="24"/>
      <c r="X8" s="24"/>
      <c r="Y8" s="24"/>
      <c r="Z8" s="24"/>
      <c r="AA8" s="24"/>
      <c r="AB8" s="24"/>
      <c r="AC8" s="24"/>
      <c r="AD8" s="24"/>
      <c r="AE8" s="24"/>
    </row>
    <row r="9" ht="42" customHeight="true">
      <c r="A9" s="28" t="str">
        <v>5</v>
      </c>
      <c r="B9" s="28" t="s">
        <v>56</v>
      </c>
      <c r="C9" s="28" t="s">
        <v>57</v>
      </c>
      <c r="D9" s="28" t="s">
        <v>58</v>
      </c>
      <c r="E9" s="24"/>
      <c r="F9" s="48" t="s">
        <v>59</v>
      </c>
      <c r="G9" s="24"/>
      <c r="H9" s="24"/>
      <c r="I9" s="24"/>
      <c r="J9" s="24"/>
      <c r="K9" s="24"/>
      <c r="L9" s="24"/>
      <c r="M9" s="24"/>
      <c r="N9" s="24"/>
      <c r="O9" s="24"/>
      <c r="P9" s="24"/>
      <c r="Q9" s="24"/>
      <c r="R9" s="24"/>
      <c r="S9" s="24"/>
      <c r="T9" s="24"/>
      <c r="U9" s="24"/>
      <c r="V9" s="24"/>
      <c r="W9" s="24"/>
      <c r="X9" s="24"/>
      <c r="Y9" s="24"/>
      <c r="Z9" s="24"/>
      <c r="AA9" s="24"/>
      <c r="AB9" s="24"/>
      <c r="AC9" s="24"/>
      <c r="AD9" s="24"/>
      <c r="AE9" s="24"/>
    </row>
    <row r="10" ht="42" customHeight="true">
      <c r="A10" s="28" t="str">
        <v>6</v>
      </c>
      <c r="B10" s="28" t="str">
        <v>Presupuesto TCO</v>
      </c>
      <c r="C10" s="28" t="s">
        <v>60</v>
      </c>
      <c r="D10" s="28" t="s">
        <v>61</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row>
    <row r="11" ht="42" customHeight="true">
      <c r="A11" s="28" t="str">
        <v>7</v>
      </c>
      <c r="B11" s="28" t="s">
        <v>62</v>
      </c>
      <c r="C11" s="28" t="s">
        <v>63</v>
      </c>
      <c r="D11" s="28" t="s">
        <v>64</v>
      </c>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row>
    <row r="12" ht="42" customHeight="true">
      <c r="A12" s="28" t="str">
        <v>8</v>
      </c>
      <c r="B12" s="28" t="s">
        <v>65</v>
      </c>
      <c r="C12" s="28" t="s">
        <v>66</v>
      </c>
      <c r="D12" s="28" t="s">
        <v>67</v>
      </c>
      <c r="E12" s="24"/>
      <c r="F12" s="48" t="s">
        <v>68</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row>
    <row r="13" ht="30" customHeight="true">
      <c r="A13" s="24"/>
      <c r="B13" s="24"/>
      <c r="C13" s="24"/>
      <c r="D13" s="24"/>
      <c r="E13" s="24"/>
      <c r="F13" s="48" t="s">
        <v>69</v>
      </c>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row>
    <row r="14" ht="30" customHeight="true">
      <c r="A14" s="24"/>
      <c r="B14" s="24"/>
      <c r="C14" s="24"/>
      <c r="D14" s="24"/>
      <c r="E14" s="24"/>
      <c r="F14" s="48" t="s">
        <v>70</v>
      </c>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row>
    <row r="15" ht="30" customHeight="true">
      <c r="A15" s="22" t="s">
        <v>71</v>
      </c>
      <c r="B15" s="22" t="s">
        <v>72</v>
      </c>
      <c r="C15" s="24"/>
      <c r="D15" s="24"/>
      <c r="E15" s="24"/>
      <c r="F15" s="48" t="s">
        <v>73</v>
      </c>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row>
    <row r="16" ht="38" customHeight="true">
      <c r="A16" s="28" t="s">
        <v>74</v>
      </c>
      <c r="B16" s="28" t="s">
        <v>75</v>
      </c>
      <c r="C16" s="24"/>
      <c r="D16" s="24"/>
      <c r="E16" s="24"/>
      <c r="F16" s="48" t="s">
        <v>76</v>
      </c>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row>
    <row r="17" ht="38" customHeight="true">
      <c r="A17" s="28" t="s">
        <v>77</v>
      </c>
      <c r="B17" s="28" t="s">
        <v>78</v>
      </c>
      <c r="C17" s="24"/>
      <c r="D17" s="24"/>
      <c r="E17" s="24"/>
      <c r="F17" s="48" t="s">
        <v>79</v>
      </c>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row>
    <row r="18" ht="38" customHeight="true">
      <c r="A18" s="28" t="s">
        <v>80</v>
      </c>
      <c r="B18" s="28" t="s">
        <v>81</v>
      </c>
      <c r="C18" s="24"/>
      <c r="D18" s="24"/>
      <c r="E18" s="24"/>
      <c r="F18" s="48" t="s">
        <v>82</v>
      </c>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row>
    <row r="19" ht="38" customHeight="true">
      <c r="A19" s="28" t="s">
        <v>83</v>
      </c>
      <c r="B19" s="28" t="s">
        <v>84</v>
      </c>
      <c r="C19" s="24"/>
      <c r="D19" s="24"/>
      <c r="E19" s="24"/>
      <c r="F19" s="48" t="s">
        <v>85</v>
      </c>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row>
    <row r="20" ht="38" customHeight="true">
      <c r="A20" s="28" t="s">
        <v>86</v>
      </c>
      <c r="B20" s="28" t="s">
        <v>87</v>
      </c>
      <c r="C20" s="24"/>
      <c r="D20" s="24"/>
      <c r="E20" s="24"/>
      <c r="F20" s="48" t="s">
        <v>88</v>
      </c>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row>
    <row r="21" ht="30" customHeight="true">
      <c r="A21" s="24"/>
      <c r="B21" s="24"/>
      <c r="C21" s="24"/>
      <c r="D21" s="24"/>
      <c r="E21" s="24"/>
      <c r="F21" s="48" t="s">
        <v>89</v>
      </c>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row>
    <row r="22" ht="30" customHeight="true">
      <c r="A22" s="24"/>
      <c r="B22" s="24"/>
      <c r="C22" s="24"/>
      <c r="D22" s="24"/>
      <c r="E22" s="24"/>
      <c r="F22" s="48" t="s">
        <v>90</v>
      </c>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row>
  </sheetData>
  <mergeCells count="2">
    <mergeCell ref="A1:H1"/>
    <mergeCell ref="A2:H2"/>
  </mergeCells>
  <pageMargins left="0.7" right="0.7" top="0.75" bottom="0.75" header="0.3" footer="0.3"/>
  <ignoredErrors>
    <ignoredError sqref="A1:XFD22" evalError="1" twoDigitTextYear="1" numberStoredAsText="1" formula="1" formulaRange="1" unlockedFormula="1" emptyCellReference="1" listDataValidation="1" calculatedColumn="1"/>
  </ignoredErrors>
</worksheet>
</file>

<file path=xl/worksheets/sheet3.xml><?xml version="1.0" encoding="utf-8"?>
<worksheet xmlns:x="http://schemas.openxmlformats.org/spreadsheetml/2006/main" xmlns="http://schemas.openxmlformats.org/spreadsheetml/2006/main">
  <sheetViews>
    <sheetView workbookViewId="0"/>
  </sheetViews>
  <sheetFormatPr defaultRowHeight="15"/>
  <cols>
    <col customWidth="true" max="1" min="1" width="18"/>
    <col customWidth="true" max="2" min="2" width="10"/>
    <col customWidth="true" max="3" min="3" width="45"/>
    <col customWidth="true" max="5" min="5" width="16"/>
    <col customWidth="true" max="7" min="7" width="16"/>
    <col customWidth="true" max="9" min="9" width="12"/>
    <col customWidth="true" max="11" min="11" width="24"/>
    <col customWidth="true" max="13" min="13" width="18"/>
  </cols>
  <sheetData>
    <row r="1" ht="28" customHeight="true">
      <c r="A1" s="112" t="s">
        <v>91</v>
      </c>
      <c r="B1" s="112"/>
      <c r="C1" s="112"/>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row>
    <row r="2" ht="34" customHeight="true">
      <c r="A2" s="110" t="s">
        <v>92</v>
      </c>
      <c r="B2" s="110"/>
      <c r="C2" s="110"/>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row>
    <row r="3" ht="30" customHeight="true">
      <c r="A3" s="22" t="s">
        <v>93</v>
      </c>
      <c r="B3" s="22" t="s">
        <v>94</v>
      </c>
      <c r="C3" s="22" t="s">
        <v>95</v>
      </c>
      <c r="D3" s="24"/>
      <c r="E3" s="48" t="s">
        <v>96</v>
      </c>
      <c r="F3" s="24"/>
      <c r="G3" s="48" t="s">
        <v>97</v>
      </c>
      <c r="H3" s="24"/>
      <c r="I3" s="48" t="s">
        <v>98</v>
      </c>
      <c r="J3" s="24"/>
      <c r="K3" s="48" t="s">
        <v>17</v>
      </c>
      <c r="L3" s="24"/>
      <c r="M3" s="48" t="s">
        <v>99</v>
      </c>
      <c r="N3" s="24"/>
      <c r="O3" s="24"/>
      <c r="P3" s="24"/>
      <c r="Q3" s="24"/>
      <c r="R3" s="24"/>
      <c r="S3" s="24"/>
      <c r="T3" s="24"/>
      <c r="U3" s="24"/>
      <c r="V3" s="24"/>
      <c r="W3" s="24"/>
      <c r="X3" s="24"/>
      <c r="Y3" s="24"/>
      <c r="Z3" s="24"/>
      <c r="AA3" s="24"/>
      <c r="AB3" s="24"/>
      <c r="AC3" s="24"/>
      <c r="AD3" s="24"/>
      <c r="AE3" s="24"/>
    </row>
    <row r="4" ht="30" customHeight="true">
      <c r="A4" s="28" t="s">
        <v>100</v>
      </c>
      <c r="B4" s="36" t="n">
        <v>12</v>
      </c>
      <c r="C4" s="28" t="s">
        <v>101</v>
      </c>
      <c r="D4" s="24"/>
      <c r="E4" s="48" t="s">
        <v>102</v>
      </c>
      <c r="F4" s="26"/>
      <c r="G4" s="48" t="s">
        <v>103</v>
      </c>
      <c r="H4" s="26"/>
      <c r="I4" s="48" t="s">
        <v>104</v>
      </c>
      <c r="J4" s="26"/>
      <c r="K4" s="48" t="s">
        <v>69</v>
      </c>
      <c r="L4" s="26"/>
      <c r="M4" s="48" t="s">
        <v>105</v>
      </c>
      <c r="N4" s="24"/>
      <c r="O4" s="24"/>
      <c r="P4" s="24"/>
      <c r="Q4" s="24"/>
      <c r="R4" s="24"/>
      <c r="S4" s="24"/>
      <c r="T4" s="24"/>
      <c r="U4" s="24"/>
      <c r="V4" s="24"/>
      <c r="W4" s="24"/>
      <c r="X4" s="24"/>
      <c r="Y4" s="24"/>
      <c r="Z4" s="24"/>
      <c r="AA4" s="24"/>
      <c r="AB4" s="24"/>
      <c r="AC4" s="24"/>
      <c r="AD4" s="24"/>
      <c r="AE4" s="24"/>
    </row>
    <row r="5" ht="30" customHeight="true">
      <c r="A5" s="28" t="s">
        <v>106</v>
      </c>
      <c r="B5" s="36" t="n">
        <v>13</v>
      </c>
      <c r="C5" s="28" t="s">
        <v>107</v>
      </c>
      <c r="D5" s="24"/>
      <c r="E5" s="48" t="s">
        <v>108</v>
      </c>
      <c r="F5" s="26"/>
      <c r="G5" s="48" t="s">
        <v>109</v>
      </c>
      <c r="H5" s="26"/>
      <c r="I5" s="48" t="s">
        <v>110</v>
      </c>
      <c r="J5" s="26"/>
      <c r="K5" s="48" t="s">
        <v>70</v>
      </c>
      <c r="L5" s="26"/>
      <c r="M5" s="48" t="s">
        <v>111</v>
      </c>
      <c r="N5" s="24"/>
      <c r="O5" s="24"/>
      <c r="P5" s="24"/>
      <c r="Q5" s="24"/>
      <c r="R5" s="24"/>
      <c r="S5" s="24"/>
      <c r="T5" s="24"/>
      <c r="U5" s="24"/>
      <c r="V5" s="24"/>
      <c r="W5" s="24"/>
      <c r="X5" s="24"/>
      <c r="Y5" s="24"/>
      <c r="Z5" s="24"/>
      <c r="AA5" s="24"/>
      <c r="AB5" s="24"/>
      <c r="AC5" s="24"/>
      <c r="AD5" s="24"/>
      <c r="AE5" s="24"/>
    </row>
    <row r="6" ht="30" customHeight="true">
      <c r="A6" s="28" t="s">
        <v>112</v>
      </c>
      <c r="B6" s="36" t="n">
        <v>7</v>
      </c>
      <c r="C6" s="28" t="s">
        <v>113</v>
      </c>
      <c r="D6" s="24"/>
      <c r="E6" s="48" t="s">
        <v>114</v>
      </c>
      <c r="F6" s="26"/>
      <c r="G6" s="48" t="s">
        <v>115</v>
      </c>
      <c r="H6" s="26"/>
      <c r="I6" s="48" t="s">
        <v>116</v>
      </c>
      <c r="J6" s="26"/>
      <c r="K6" s="48" t="s">
        <v>73</v>
      </c>
      <c r="L6" s="26"/>
      <c r="M6" s="48" t="s">
        <v>117</v>
      </c>
      <c r="N6" s="24"/>
      <c r="O6" s="24"/>
      <c r="P6" s="24"/>
      <c r="Q6" s="24"/>
      <c r="R6" s="24"/>
      <c r="S6" s="24"/>
      <c r="T6" s="24"/>
      <c r="U6" s="24"/>
      <c r="V6" s="24"/>
      <c r="W6" s="24"/>
      <c r="X6" s="24"/>
      <c r="Y6" s="24"/>
      <c r="Z6" s="24"/>
      <c r="AA6" s="24"/>
      <c r="AB6" s="24"/>
      <c r="AC6" s="24"/>
      <c r="AD6" s="24"/>
      <c r="AE6" s="24"/>
    </row>
    <row r="7" ht="30" customHeight="true">
      <c r="A7" s="28" t="s">
        <v>118</v>
      </c>
      <c r="B7" s="36" t="n">
        <v>8</v>
      </c>
      <c r="C7" s="28" t="s">
        <v>119</v>
      </c>
      <c r="D7" s="24"/>
      <c r="E7" s="48" t="s">
        <v>120</v>
      </c>
      <c r="F7" s="26"/>
      <c r="G7" s="48" t="s">
        <v>121</v>
      </c>
      <c r="H7" s="26"/>
      <c r="I7" s="26"/>
      <c r="J7" s="26"/>
      <c r="K7" s="48" t="s">
        <v>76</v>
      </c>
      <c r="L7" s="26"/>
      <c r="M7" s="48" t="s">
        <v>122</v>
      </c>
      <c r="N7" s="24"/>
      <c r="O7" s="24"/>
      <c r="P7" s="24"/>
      <c r="Q7" s="24"/>
      <c r="R7" s="24"/>
      <c r="S7" s="24"/>
      <c r="T7" s="24"/>
      <c r="U7" s="24"/>
      <c r="V7" s="24"/>
      <c r="W7" s="24"/>
      <c r="X7" s="24"/>
      <c r="Y7" s="24"/>
      <c r="Z7" s="24"/>
      <c r="AA7" s="24"/>
      <c r="AB7" s="24"/>
      <c r="AC7" s="24"/>
      <c r="AD7" s="24"/>
      <c r="AE7" s="24"/>
    </row>
    <row r="8" ht="30" customHeight="true">
      <c r="A8" s="28" t="s">
        <v>123</v>
      </c>
      <c r="B8" s="36" t="n">
        <v>9</v>
      </c>
      <c r="C8" s="28" t="s">
        <v>124</v>
      </c>
      <c r="D8" s="24"/>
      <c r="E8" s="48" t="s">
        <v>125</v>
      </c>
      <c r="F8" s="26"/>
      <c r="G8" s="48" t="s">
        <v>126</v>
      </c>
      <c r="H8" s="26"/>
      <c r="I8" s="26"/>
      <c r="J8" s="26"/>
      <c r="K8" s="48" t="s">
        <v>79</v>
      </c>
      <c r="L8" s="26"/>
      <c r="M8" s="48" t="s">
        <v>127</v>
      </c>
      <c r="N8" s="24"/>
      <c r="O8" s="24"/>
      <c r="P8" s="24"/>
      <c r="Q8" s="24"/>
      <c r="R8" s="24"/>
      <c r="S8" s="24"/>
      <c r="T8" s="24"/>
      <c r="U8" s="24"/>
      <c r="V8" s="24"/>
      <c r="W8" s="24"/>
      <c r="X8" s="24"/>
      <c r="Y8" s="24"/>
      <c r="Z8" s="24"/>
      <c r="AA8" s="24"/>
      <c r="AB8" s="24"/>
      <c r="AC8" s="24"/>
      <c r="AD8" s="24"/>
      <c r="AE8" s="24"/>
    </row>
    <row r="9" ht="30" customHeight="true">
      <c r="A9" s="28" t="s">
        <v>128</v>
      </c>
      <c r="B9" s="36" t="n">
        <v>8</v>
      </c>
      <c r="C9" s="28" t="s">
        <v>129</v>
      </c>
      <c r="D9" s="24"/>
      <c r="E9" s="26"/>
      <c r="F9" s="26"/>
      <c r="G9" s="48" t="s">
        <v>130</v>
      </c>
      <c r="H9" s="26"/>
      <c r="I9" s="26"/>
      <c r="J9" s="26"/>
      <c r="K9" s="48" t="s">
        <v>82</v>
      </c>
      <c r="L9" s="26"/>
      <c r="M9" s="48" t="s">
        <v>131</v>
      </c>
      <c r="N9" s="24"/>
      <c r="O9" s="24"/>
      <c r="P9" s="24"/>
      <c r="Q9" s="24"/>
      <c r="R9" s="24"/>
      <c r="S9" s="24"/>
      <c r="T9" s="24"/>
      <c r="U9" s="24"/>
      <c r="V9" s="24"/>
      <c r="W9" s="24"/>
      <c r="X9" s="24"/>
      <c r="Y9" s="24"/>
      <c r="Z9" s="24"/>
      <c r="AA9" s="24"/>
      <c r="AB9" s="24"/>
      <c r="AC9" s="24"/>
      <c r="AD9" s="24"/>
      <c r="AE9" s="24"/>
    </row>
    <row r="10" ht="30" customHeight="true">
      <c r="A10" s="28" t="s">
        <v>132</v>
      </c>
      <c r="B10" s="36" t="n">
        <v>9</v>
      </c>
      <c r="C10" s="28" t="s">
        <v>133</v>
      </c>
      <c r="D10" s="24"/>
      <c r="E10" s="26"/>
      <c r="F10" s="26"/>
      <c r="G10" s="26"/>
      <c r="H10" s="26"/>
      <c r="I10" s="26"/>
      <c r="J10" s="26"/>
      <c r="K10" s="48" t="s">
        <v>85</v>
      </c>
      <c r="L10" s="26"/>
      <c r="M10" s="48" t="s">
        <v>134</v>
      </c>
      <c r="N10" s="24"/>
      <c r="O10" s="24"/>
      <c r="P10" s="24"/>
      <c r="Q10" s="24"/>
      <c r="R10" s="24"/>
      <c r="S10" s="24"/>
      <c r="T10" s="24"/>
      <c r="U10" s="24"/>
      <c r="V10" s="24"/>
      <c r="W10" s="24"/>
      <c r="X10" s="24"/>
      <c r="Y10" s="24"/>
      <c r="Z10" s="24"/>
      <c r="AA10" s="24"/>
      <c r="AB10" s="24"/>
      <c r="AC10" s="24"/>
      <c r="AD10" s="24"/>
      <c r="AE10" s="24"/>
    </row>
    <row r="11" ht="30" customHeight="true">
      <c r="A11" s="28" t="s">
        <v>135</v>
      </c>
      <c r="B11" s="36" t="n">
        <v>8</v>
      </c>
      <c r="C11" s="28" t="s">
        <v>136</v>
      </c>
      <c r="D11" s="24"/>
      <c r="E11" s="26"/>
      <c r="F11" s="26"/>
      <c r="G11" s="26"/>
      <c r="H11" s="26"/>
      <c r="I11" s="26"/>
      <c r="J11" s="26"/>
      <c r="K11" s="48" t="s">
        <v>88</v>
      </c>
      <c r="L11" s="26"/>
      <c r="M11" s="48" t="s">
        <v>137</v>
      </c>
      <c r="N11" s="24"/>
      <c r="O11" s="24"/>
      <c r="P11" s="24"/>
      <c r="Q11" s="24"/>
      <c r="R11" s="24"/>
      <c r="S11" s="24"/>
      <c r="T11" s="24"/>
      <c r="U11" s="24"/>
      <c r="V11" s="24"/>
      <c r="W11" s="24"/>
      <c r="X11" s="24"/>
      <c r="Y11" s="24"/>
      <c r="Z11" s="24"/>
      <c r="AA11" s="24"/>
      <c r="AB11" s="24"/>
      <c r="AC11" s="24"/>
      <c r="AD11" s="24"/>
      <c r="AE11" s="24"/>
    </row>
    <row r="12" ht="30" customHeight="true">
      <c r="A12" s="28" t="s">
        <v>138</v>
      </c>
      <c r="B12" s="36" t="n">
        <v>6</v>
      </c>
      <c r="C12" s="28" t="s">
        <v>139</v>
      </c>
      <c r="D12" s="24"/>
      <c r="E12" s="26"/>
      <c r="F12" s="26"/>
      <c r="G12" s="26"/>
      <c r="H12" s="26"/>
      <c r="I12" s="26"/>
      <c r="J12" s="26"/>
      <c r="K12" s="48" t="s">
        <v>89</v>
      </c>
      <c r="L12" s="26"/>
      <c r="M12" s="48" t="s">
        <v>140</v>
      </c>
      <c r="N12" s="24"/>
      <c r="O12" s="24"/>
      <c r="P12" s="24"/>
      <c r="Q12" s="24"/>
      <c r="R12" s="24"/>
      <c r="S12" s="24"/>
      <c r="T12" s="24"/>
      <c r="U12" s="24"/>
      <c r="V12" s="24"/>
      <c r="W12" s="24"/>
      <c r="X12" s="24"/>
      <c r="Y12" s="24"/>
      <c r="Z12" s="24"/>
      <c r="AA12" s="24"/>
      <c r="AB12" s="24"/>
      <c r="AC12" s="24"/>
      <c r="AD12" s="24"/>
      <c r="AE12" s="24"/>
    </row>
    <row r="13" ht="30" customHeight="true">
      <c r="A13" s="28" t="s">
        <v>141</v>
      </c>
      <c r="B13" s="36" t="n">
        <v>8</v>
      </c>
      <c r="C13" s="28" t="s">
        <v>142</v>
      </c>
      <c r="D13" s="24"/>
      <c r="E13" s="26"/>
      <c r="F13" s="26"/>
      <c r="G13" s="26"/>
      <c r="H13" s="26"/>
      <c r="I13" s="26"/>
      <c r="J13" s="26"/>
      <c r="K13" s="48" t="s">
        <v>90</v>
      </c>
      <c r="L13" s="26"/>
      <c r="M13" s="48" t="s">
        <v>143</v>
      </c>
      <c r="N13" s="24"/>
      <c r="O13" s="24"/>
      <c r="P13" s="24"/>
      <c r="Q13" s="24"/>
      <c r="R13" s="24"/>
      <c r="S13" s="24"/>
      <c r="T13" s="24"/>
      <c r="U13" s="24"/>
      <c r="V13" s="24"/>
      <c r="W13" s="24"/>
      <c r="X13" s="24"/>
      <c r="Y13" s="24"/>
      <c r="Z13" s="24"/>
      <c r="AA13" s="24"/>
      <c r="AB13" s="24"/>
      <c r="AC13" s="24"/>
      <c r="AD13" s="24"/>
      <c r="AE13" s="24"/>
    </row>
    <row r="14">
      <c r="A14" s="28" t="s">
        <v>144</v>
      </c>
      <c r="B14" s="36" t="n">
        <v>5</v>
      </c>
      <c r="C14" s="28" t="s">
        <v>145</v>
      </c>
      <c r="D14" s="24"/>
      <c r="E14" s="26"/>
      <c r="F14" s="26"/>
      <c r="G14" s="26"/>
      <c r="H14" s="26"/>
      <c r="I14" s="26"/>
      <c r="J14" s="26"/>
      <c r="K14" s="26"/>
      <c r="L14" s="26"/>
      <c r="M14" s="26"/>
      <c r="N14" s="24"/>
      <c r="O14" s="24"/>
      <c r="P14" s="24"/>
      <c r="Q14" s="24"/>
      <c r="R14" s="24"/>
      <c r="S14" s="24"/>
      <c r="T14" s="24"/>
      <c r="U14" s="24"/>
      <c r="V14" s="24"/>
      <c r="W14" s="24"/>
      <c r="X14" s="24"/>
      <c r="Y14" s="24"/>
      <c r="Z14" s="24"/>
      <c r="AA14" s="24"/>
      <c r="AB14" s="24"/>
      <c r="AC14" s="24"/>
      <c r="AD14" s="24"/>
      <c r="AE14" s="24"/>
    </row>
    <row r="15">
      <c r="A15" s="28" t="s">
        <v>146</v>
      </c>
      <c r="B15" s="36" t="n">
        <v>7</v>
      </c>
      <c r="C15" s="28" t="s">
        <v>147</v>
      </c>
      <c r="D15" s="24"/>
      <c r="E15" s="26"/>
      <c r="F15" s="26"/>
      <c r="G15" s="26"/>
      <c r="H15" s="26"/>
      <c r="I15" s="26"/>
      <c r="J15" s="26"/>
      <c r="K15" s="26"/>
      <c r="L15" s="26"/>
      <c r="M15" s="26"/>
      <c r="N15" s="24"/>
      <c r="O15" s="24"/>
      <c r="P15" s="24"/>
      <c r="Q15" s="24"/>
      <c r="R15" s="24"/>
      <c r="S15" s="24"/>
      <c r="T15" s="24"/>
      <c r="U15" s="24"/>
      <c r="V15" s="24"/>
      <c r="W15" s="24"/>
      <c r="X15" s="24"/>
      <c r="Y15" s="24"/>
      <c r="Z15" s="24"/>
      <c r="AA15" s="24"/>
      <c r="AB15" s="24"/>
      <c r="AC15" s="24"/>
      <c r="AD15" s="24"/>
      <c r="AE15" s="24"/>
    </row>
    <row r="16">
      <c r="A16" s="30" t="s">
        <v>5</v>
      </c>
      <c r="B16" s="37" t="n">
        <f>SUM(B4:B15)</f>
        <v>100</v>
      </c>
      <c r="C16" s="30" t="s">
        <v>148</v>
      </c>
      <c r="D16" s="24"/>
      <c r="E16" s="26"/>
      <c r="F16" s="26"/>
      <c r="G16" s="26"/>
      <c r="H16" s="26"/>
      <c r="I16" s="26"/>
      <c r="J16" s="26"/>
      <c r="K16" s="26"/>
      <c r="L16" s="26"/>
      <c r="M16" s="26"/>
      <c r="N16" s="24"/>
      <c r="O16" s="24"/>
      <c r="P16" s="24"/>
      <c r="Q16" s="24"/>
      <c r="R16" s="24"/>
      <c r="S16" s="24"/>
      <c r="T16" s="24"/>
      <c r="U16" s="24"/>
      <c r="V16" s="24"/>
      <c r="W16" s="24"/>
      <c r="X16" s="24"/>
      <c r="Y16" s="24"/>
      <c r="Z16" s="24"/>
      <c r="AA16" s="24"/>
      <c r="AB16" s="24"/>
      <c r="AC16" s="24"/>
      <c r="AD16" s="24"/>
      <c r="AE16" s="24"/>
    </row>
  </sheetData>
  <mergeCells count="2">
    <mergeCell ref="A1:C1"/>
    <mergeCell ref="A2:C2"/>
  </mergeCells>
  <conditionalFormatting sqref="B16:B16">
    <cfRule type="cellIs" dxfId="0" priority="1" operator="notEqual">
      <formula>100</formula>
    </cfRule>
  </conditionalFormatting>
  <dataValidations count="1">
    <dataValidation allowBlank="true" operator="between" sqref="B4:B15" type="whole">
      <formula1>0</formula1>
      <formula2>30</formula2>
    </dataValidation>
  </dataValidations>
  <pageMargins left="0.7" right="0.7" top="0.75" bottom="0.75" header="0.3" footer="0.3"/>
  <ignoredErrors>
    <ignoredError sqref="A1:XFD16" evalError="1" twoDigitTextYear="1" numberStoredAsText="1" formula="1" formulaRange="1" unlockedFormula="1" emptyCellReference="1" listDataValidation="1" calculatedColumn="1"/>
  </ignoredErrors>
</worksheet>
</file>

<file path=xl/worksheets/sheet4.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2" min="1" width="18"/>
    <col customWidth="true" max="3" min="3" width="24"/>
    <col customWidth="true" max="4" min="4" width="30"/>
    <col customWidth="true" max="5" min="5" width="38"/>
    <col customWidth="true" max="6" min="6" width="36"/>
    <col customWidth="true" max="7" min="7" width="46"/>
    <col customWidth="true" max="8" min="8" width="14"/>
    <col customWidth="true" max="9" min="9" width="30"/>
    <col customWidth="true" max="11" min="10" width="28"/>
    <col customWidth="true" max="12" min="12" width="26"/>
    <col customWidth="true" max="25" min="13" width="12"/>
    <col customWidth="true" max="26" min="26" width="8"/>
    <col customWidth="true" max="27" min="27" width="16"/>
    <col customWidth="true" max="28" min="28" width="11"/>
  </cols>
  <sheetData>
    <row r="1" ht="28" customHeight="true">
      <c r="A1" s="112" t="s">
        <v>48</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24"/>
      <c r="AD1" s="24"/>
      <c r="AE1" s="24"/>
    </row>
    <row r="2" ht="34" customHeight="true">
      <c r="A2" s="110" t="s">
        <v>149</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24"/>
      <c r="AD2" s="24"/>
      <c r="AE2" s="24"/>
    </row>
    <row r="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row>
    <row r="4" ht="30" customHeight="true">
      <c r="A4" s="22" t="s">
        <v>14</v>
      </c>
      <c r="B4" s="22" t="s">
        <v>150</v>
      </c>
      <c r="C4" s="22" t="s">
        <v>151</v>
      </c>
      <c r="D4" s="22" t="s">
        <v>152</v>
      </c>
      <c r="E4" s="22" t="s">
        <v>153</v>
      </c>
      <c r="F4" s="22" t="s">
        <v>154</v>
      </c>
      <c r="G4" s="22" t="s">
        <v>155</v>
      </c>
      <c r="H4" s="22" t="s">
        <v>156</v>
      </c>
      <c r="I4" s="22" t="s">
        <v>157</v>
      </c>
      <c r="J4" s="22" t="s">
        <v>158</v>
      </c>
      <c r="K4" s="22" t="s">
        <v>159</v>
      </c>
      <c r="L4" s="22" t="s">
        <v>160</v>
      </c>
      <c r="M4" s="22" t="s">
        <v>100</v>
      </c>
      <c r="N4" s="22" t="s">
        <v>106</v>
      </c>
      <c r="O4" s="22" t="s">
        <v>112</v>
      </c>
      <c r="P4" s="22" t="s">
        <v>118</v>
      </c>
      <c r="Q4" s="22" t="s">
        <v>123</v>
      </c>
      <c r="R4" s="22" t="s">
        <v>128</v>
      </c>
      <c r="S4" s="22" t="s">
        <v>132</v>
      </c>
      <c r="T4" s="22" t="s">
        <v>135</v>
      </c>
      <c r="U4" s="22" t="s">
        <v>138</v>
      </c>
      <c r="V4" s="22" t="s">
        <v>141</v>
      </c>
      <c r="W4" s="22" t="s">
        <v>144</v>
      </c>
      <c r="X4" s="22" t="s">
        <v>146</v>
      </c>
      <c r="Y4" s="22" t="s">
        <v>15</v>
      </c>
      <c r="Z4" s="22" t="inlineStr">
        <is>
          <t>Column26</t>
        </is>
      </c>
      <c r="AA4" s="22" t="s">
        <v>16</v>
      </c>
      <c r="AB4" s="48" t="s">
        <v>161</v>
      </c>
      <c r="AC4" s="24"/>
      <c r="AD4" s="24"/>
      <c r="AE4" s="24"/>
    </row>
    <row r="5" ht="28" customHeight="true">
      <c r="A5" s="28" t="str">
        <v>Asana</v>
      </c>
      <c r="B5" s="28" t="s">
        <v>162</v>
      </c>
      <c r="C5" s="28" t="s">
        <v>163</v>
      </c>
      <c r="D5" s="28" t="s">
        <v>164</v>
      </c>
      <c r="E5" s="28" t="s">
        <v>165</v>
      </c>
      <c r="F5" s="28" t="s">
        <v>166</v>
      </c>
      <c r="G5" s="28" t="str">
        <v>https://asana.com/features</v>
      </c>
      <c r="H5" s="28" t="s">
        <v>109</v>
      </c>
      <c r="I5" s="28" t="s">
        <v>167</v>
      </c>
      <c r="J5" s="28" t="s">
        <v>168</v>
      </c>
      <c r="K5" s="28" t="s">
        <v>169</v>
      </c>
      <c r="L5" s="28" t="s">
        <v>170</v>
      </c>
      <c r="M5" s="50" t="n">
        <v>4</v>
      </c>
      <c r="N5" s="50" t="n">
        <v>4</v>
      </c>
      <c r="O5" s="50" t="n">
        <v>4</v>
      </c>
      <c r="P5" s="50" t="n">
        <v>4</v>
      </c>
      <c r="Q5" s="50" t="n">
        <v>3</v>
      </c>
      <c r="R5" s="50" t="n">
        <v>4</v>
      </c>
      <c r="S5" s="50" t="n">
        <v>4</v>
      </c>
      <c r="T5" s="50" t="n">
        <v>4</v>
      </c>
      <c r="U5" s="50" t="n">
        <v>3</v>
      </c>
      <c r="V5" s="50" t="n">
        <v>4</v>
      </c>
      <c r="W5" s="50" t="n">
        <v>3</v>
      </c>
      <c r="X5" s="50" t="n">
        <v>4</v>
      </c>
      <c r="Y5" s="52" t="n">
        <f>ROUND((M5*'Configuración de puntuación'!$B$4+N5*'Configuración de puntuación'!$B$5+O5*'Configuración de puntuación'!$B$6+P5*'Configuración de puntuación'!$B$7+Q5*'Configuración de puntuación'!$B$8+R5*'Configuración de puntuación'!$B$9+S5*'Configuración de puntuación'!$B$10+T5*'Configuración de puntuación'!$B$11+U5*'Configuración de puntuación'!$B$12+V5*'Configuración de puntuación'!$B$13+W5*'Configuración de puntuación'!$B$14+X5*'Configuración de puntuación'!$B$15)/SUM('Configuración de puntuación'!$B$4:$B$15),2)</f>
        <v>3.8</v>
      </c>
      <c r="Z5" s="36" t="n">
        <f>RANK.EQ(Y5,$Y$5:$Y$17,0)</f>
        <v>3</v>
      </c>
      <c r="AA5" s="28" t="str">
        <f>IF(Y5&gt;=4.2,"Lista prioritaria",IF(Y5&gt;=3.6,"Bueno para piloto",IF(Y5&gt;=3.0,"Ajuste al escenario","Usar con cautela")))</f>
        <v>Bueno para piloto</v>
      </c>
      <c r="AB5" s="102" t="n">
        <f>Y5+ROW()/1000000</f>
        <v>3.8000049999999996</v>
      </c>
      <c r="AC5" s="24"/>
      <c r="AD5" s="24"/>
      <c r="AE5" s="24"/>
    </row>
    <row r="6" ht="28" customHeight="true">
      <c r="A6" s="28" t="str">
        <v>Jira</v>
      </c>
      <c r="B6" s="28" t="s">
        <v>171</v>
      </c>
      <c r="C6" s="28" t="s">
        <v>172</v>
      </c>
      <c r="D6" s="28" t="s">
        <v>173</v>
      </c>
      <c r="E6" s="28" t="s">
        <v>174</v>
      </c>
      <c r="F6" s="28" t="s">
        <v>175</v>
      </c>
      <c r="G6" s="28" t="str">
        <v>https://www.atlassian.com/software/jira/features</v>
      </c>
      <c r="H6" s="28" t="s">
        <v>109</v>
      </c>
      <c r="I6" s="28" t="s">
        <v>176</v>
      </c>
      <c r="J6" s="28" t="s">
        <v>177</v>
      </c>
      <c r="K6" s="28" t="s">
        <v>178</v>
      </c>
      <c r="L6" s="28" t="s">
        <v>179</v>
      </c>
      <c r="M6" s="50" t="n">
        <v>3</v>
      </c>
      <c r="N6" s="50" t="n">
        <v>4</v>
      </c>
      <c r="O6" s="50" t="n">
        <v>5</v>
      </c>
      <c r="P6" s="50" t="n">
        <v>4</v>
      </c>
      <c r="Q6" s="50" t="n">
        <v>3</v>
      </c>
      <c r="R6" s="50" t="n">
        <v>4</v>
      </c>
      <c r="S6" s="50" t="n">
        <v>4</v>
      </c>
      <c r="T6" s="50" t="n">
        <v>4</v>
      </c>
      <c r="U6" s="50" t="n">
        <v>2</v>
      </c>
      <c r="V6" s="50" t="n">
        <v>5</v>
      </c>
      <c r="W6" s="50" t="n">
        <v>3</v>
      </c>
      <c r="X6" s="50" t="n">
        <v>3</v>
      </c>
      <c r="Y6" s="52" t="n">
        <f>ROUND((M6*'Configuración de puntuación'!$B$4+N6*'Configuración de puntuación'!$B$5+O6*'Configuración de puntuación'!$B$6+P6*'Configuración de puntuación'!$B$7+Q6*'Configuración de puntuación'!$B$8+R6*'Configuración de puntuación'!$B$9+S6*'Configuración de puntuación'!$B$10+T6*'Configuración de puntuación'!$B$11+U6*'Configuración de puntuación'!$B$12+V6*'Configuración de puntuación'!$B$13+W6*'Configuración de puntuación'!$B$14+X6*'Configuración de puntuación'!$B$15)/SUM('Configuración de puntuación'!$B$4:$B$15),2)</f>
        <v>3.7</v>
      </c>
      <c r="Z6" s="36" t="n">
        <f>RANK.EQ(Y6,$Y$5:$Y$17,0)</f>
        <v>7</v>
      </c>
      <c r="AA6" s="28" t="str">
        <f>IF(Y6&gt;=4.2,"Lista prioritaria",IF(Y6&gt;=3.6,"Bueno para piloto",IF(Y6&gt;=3.0,"Ajuste al escenario","Usar con cautela")))</f>
        <v>Bueno para piloto</v>
      </c>
      <c r="AB6" s="102" t="n">
        <f>Y6+ROW()/1000000</f>
        <v>3.700006</v>
      </c>
      <c r="AC6" s="24"/>
      <c r="AD6" s="24"/>
      <c r="AE6" s="24"/>
    </row>
    <row r="7" ht="28" customHeight="true">
      <c r="A7" s="28" t="str">
        <v>monday.com</v>
      </c>
      <c r="B7" s="28" t="s">
        <v>180</v>
      </c>
      <c r="C7" s="28" t="s">
        <v>163</v>
      </c>
      <c r="D7" s="28" t="s">
        <v>181</v>
      </c>
      <c r="E7" s="28" t="s">
        <v>182</v>
      </c>
      <c r="F7" s="28" t="s">
        <v>183</v>
      </c>
      <c r="G7" s="28" t="str">
        <v>https://monday.com/partners/projectmanagement</v>
      </c>
      <c r="H7" s="28" t="s">
        <v>109</v>
      </c>
      <c r="I7" s="28" t="s">
        <v>184</v>
      </c>
      <c r="J7" s="28" t="s">
        <v>185</v>
      </c>
      <c r="K7" s="28" t="s">
        <v>186</v>
      </c>
      <c r="L7" s="28" t="s">
        <v>187</v>
      </c>
      <c r="M7" s="50" t="n">
        <v>4</v>
      </c>
      <c r="N7" s="50" t="n">
        <v>4</v>
      </c>
      <c r="O7" s="50" t="n">
        <v>4</v>
      </c>
      <c r="P7" s="50" t="n">
        <v>4</v>
      </c>
      <c r="Q7" s="50" t="n">
        <v>3</v>
      </c>
      <c r="R7" s="50" t="n">
        <v>4</v>
      </c>
      <c r="S7" s="50" t="n">
        <v>4</v>
      </c>
      <c r="T7" s="50" t="n">
        <v>4</v>
      </c>
      <c r="U7" s="50" t="n">
        <v>3</v>
      </c>
      <c r="V7" s="50" t="n">
        <v>4</v>
      </c>
      <c r="W7" s="50" t="n">
        <v>3</v>
      </c>
      <c r="X7" s="50" t="n">
        <v>4</v>
      </c>
      <c r="Y7" s="52" t="n">
        <f>ROUND((M7*'Configuración de puntuación'!$B$4+N7*'Configuración de puntuación'!$B$5+O7*'Configuración de puntuación'!$B$6+P7*'Configuración de puntuación'!$B$7+Q7*'Configuración de puntuación'!$B$8+R7*'Configuración de puntuación'!$B$9+S7*'Configuración de puntuación'!$B$10+T7*'Configuración de puntuación'!$B$11+U7*'Configuración de puntuación'!$B$12+V7*'Configuración de puntuación'!$B$13+W7*'Configuración de puntuación'!$B$14+X7*'Configuración de puntuación'!$B$15)/SUM('Configuración de puntuación'!$B$4:$B$15),2)</f>
        <v>3.8</v>
      </c>
      <c r="Z7" s="36" t="n">
        <f>RANK.EQ(Y7,$Y$5:$Y$17,0)</f>
        <v>3</v>
      </c>
      <c r="AA7" s="28" t="str">
        <f>IF(Y7&gt;=4.2,"Lista prioritaria",IF(Y7&gt;=3.6,"Bueno para piloto",IF(Y7&gt;=3.0,"Ajuste al escenario","Usar con cautela")))</f>
        <v>Bueno para piloto</v>
      </c>
      <c r="AB7" s="102" t="n">
        <f>Y7+ROW()/1000000</f>
        <v>3.800007</v>
      </c>
      <c r="AC7" s="24"/>
      <c r="AD7" s="24"/>
      <c r="AE7" s="24"/>
    </row>
    <row r="8" ht="28" customHeight="true">
      <c r="A8" s="28" t="str">
        <v>ClickUp</v>
      </c>
      <c r="B8" s="28" t="s">
        <v>188</v>
      </c>
      <c r="C8" s="28" t="s">
        <v>189</v>
      </c>
      <c r="D8" s="28" t="s">
        <v>190</v>
      </c>
      <c r="E8" s="28" t="s">
        <v>191</v>
      </c>
      <c r="F8" s="28" t="s">
        <v>192</v>
      </c>
      <c r="G8" s="28" t="str">
        <v>https://clickup.com/teams/project-management</v>
      </c>
      <c r="H8" s="28" t="s">
        <v>103</v>
      </c>
      <c r="I8" s="28" t="s">
        <v>193</v>
      </c>
      <c r="J8" s="28" t="s">
        <v>194</v>
      </c>
      <c r="K8" s="28" t="s">
        <v>195</v>
      </c>
      <c r="L8" s="28" t="s">
        <v>196</v>
      </c>
      <c r="M8" s="50" t="n">
        <v>3</v>
      </c>
      <c r="N8" s="50" t="n">
        <v>5</v>
      </c>
      <c r="O8" s="50" t="n">
        <v>4</v>
      </c>
      <c r="P8" s="50" t="n">
        <v>4</v>
      </c>
      <c r="Q8" s="50" t="n">
        <v>3</v>
      </c>
      <c r="R8" s="50" t="n">
        <v>4</v>
      </c>
      <c r="S8" s="50" t="n">
        <v>4</v>
      </c>
      <c r="T8" s="50" t="n">
        <v>4</v>
      </c>
      <c r="U8" s="50" t="n">
        <v>4</v>
      </c>
      <c r="V8" s="50" t="n">
        <v>3</v>
      </c>
      <c r="W8" s="50" t="n">
        <v>4</v>
      </c>
      <c r="X8" s="50" t="n">
        <v>3</v>
      </c>
      <c r="Y8" s="52" t="n">
        <f>ROUND((M8*'Configuración de puntuación'!$B$4+N8*'Configuración de puntuación'!$B$5+O8*'Configuración de puntuación'!$B$6+P8*'Configuración de puntuación'!$B$7+Q8*'Configuración de puntuación'!$B$8+R8*'Configuración de puntuación'!$B$9+S8*'Configuración de puntuación'!$B$10+T8*'Configuración de puntuación'!$B$11+U8*'Configuración de puntuación'!$B$12+V8*'Configuración de puntuación'!$B$13+W8*'Configuración de puntuación'!$B$14+X8*'Configuración de puntuación'!$B$15)/SUM('Configuración de puntuación'!$B$4:$B$15),2)</f>
        <v>3.77</v>
      </c>
      <c r="Z8" s="36" t="n">
        <f>RANK.EQ(Y8,$Y$5:$Y$17,0)</f>
        <v>6</v>
      </c>
      <c r="AA8" s="28" t="str">
        <f>IF(Y8&gt;=4.2,"Lista prioritaria",IF(Y8&gt;=3.6,"Bueno para piloto",IF(Y8&gt;=3.0,"Ajuste al escenario","Usar con cautela")))</f>
        <v>Bueno para piloto</v>
      </c>
      <c r="AB8" s="102" t="n">
        <f>Y8+ROW()/1000000</f>
        <v>3.770008</v>
      </c>
      <c r="AC8" s="24"/>
      <c r="AD8" s="24"/>
      <c r="AE8" s="24"/>
    </row>
    <row r="9" ht="28" customHeight="true">
      <c r="A9" s="28" t="str">
        <v>Trello</v>
      </c>
      <c r="B9" s="28" t="s">
        <v>197</v>
      </c>
      <c r="C9" s="28" t="s">
        <v>198</v>
      </c>
      <c r="D9" s="28" t="s">
        <v>199</v>
      </c>
      <c r="E9" s="28" t="s">
        <v>200</v>
      </c>
      <c r="F9" s="28" t="s">
        <v>201</v>
      </c>
      <c r="G9" s="28" t="str">
        <v>https://trello.com/tour</v>
      </c>
      <c r="H9" s="28" t="s">
        <v>103</v>
      </c>
      <c r="I9" s="28" t="s">
        <v>202</v>
      </c>
      <c r="J9" s="28" t="s">
        <v>203</v>
      </c>
      <c r="K9" s="28" t="s">
        <v>204</v>
      </c>
      <c r="L9" s="28" t="s">
        <v>205</v>
      </c>
      <c r="M9" s="50" t="n">
        <v>5</v>
      </c>
      <c r="N9" s="50" t="n">
        <v>3</v>
      </c>
      <c r="O9" s="50" t="n">
        <v>5</v>
      </c>
      <c r="P9" s="50" t="n">
        <v>2</v>
      </c>
      <c r="Q9" s="50" t="n">
        <v>1</v>
      </c>
      <c r="R9" s="50" t="n">
        <v>2</v>
      </c>
      <c r="S9" s="50" t="n">
        <v>2</v>
      </c>
      <c r="T9" s="50" t="n">
        <v>3</v>
      </c>
      <c r="U9" s="50" t="n">
        <v>2</v>
      </c>
      <c r="V9" s="50" t="n">
        <v>3</v>
      </c>
      <c r="W9" s="50" t="n">
        <v>5</v>
      </c>
      <c r="X9" s="50" t="n">
        <v>5</v>
      </c>
      <c r="Y9" s="52" t="n">
        <f>ROUND((M9*'Configuración de puntuación'!$B$4+N9*'Configuración de puntuación'!$B$5+O9*'Configuración de puntuación'!$B$6+P9*'Configuración de puntuación'!$B$7+Q9*'Configuración de puntuación'!$B$8+R9*'Configuración de puntuación'!$B$9+S9*'Configuración de puntuación'!$B$10+T9*'Configuración de puntuación'!$B$11+U9*'Configuración de puntuación'!$B$12+V9*'Configuración de puntuación'!$B$13+W9*'Configuración de puntuación'!$B$14+X9*'Configuración de puntuación'!$B$15)/SUM('Configuración de puntuación'!$B$4:$B$15),2)</f>
        <v>3.13</v>
      </c>
      <c r="Z9" s="36" t="n">
        <f>RANK.EQ(Y9,$Y$5:$Y$17,0)</f>
        <v>11</v>
      </c>
      <c r="AA9" s="28" t="str">
        <f>IF(Y9&gt;=4.2,"Lista prioritaria",IF(Y9&gt;=3.6,"Bueno para piloto",IF(Y9&gt;=3.0,"Ajuste al escenario","Usar con cautela")))</f>
        <v>Ajuste al escenario</v>
      </c>
      <c r="AB9" s="102" t="n">
        <f>Y9+ROW()/1000000</f>
        <v>3.130009</v>
      </c>
      <c r="AC9" s="24"/>
      <c r="AD9" s="24"/>
      <c r="AE9" s="24"/>
    </row>
    <row r="10" ht="28" customHeight="true">
      <c r="A10" s="28" t="str">
        <v>Microsoft Planner</v>
      </c>
      <c r="B10" s="28" t="s">
        <v>206</v>
      </c>
      <c r="C10" s="28" t="s">
        <v>163</v>
      </c>
      <c r="D10" s="28" t="s">
        <v>207</v>
      </c>
      <c r="E10" s="28" t="s">
        <v>208</v>
      </c>
      <c r="F10" s="28" t="s">
        <v>209</v>
      </c>
      <c r="G10" s="28" t="str">
        <v>https://www.microsoft.com/en-us/microsoft-365/planner/project-management</v>
      </c>
      <c r="H10" s="28" t="s">
        <v>109</v>
      </c>
      <c r="I10" s="28" t="s">
        <v>210</v>
      </c>
      <c r="J10" s="28" t="s">
        <v>211</v>
      </c>
      <c r="K10" s="28" t="s">
        <v>212</v>
      </c>
      <c r="L10" s="28" t="s">
        <v>213</v>
      </c>
      <c r="M10" s="50" t="n">
        <v>4</v>
      </c>
      <c r="N10" s="50" t="n">
        <v>3</v>
      </c>
      <c r="O10" s="50" t="n">
        <v>3</v>
      </c>
      <c r="P10" s="50" t="n">
        <v>3</v>
      </c>
      <c r="Q10" s="50" t="n">
        <v>2</v>
      </c>
      <c r="R10" s="50" t="n">
        <v>3</v>
      </c>
      <c r="S10" s="50" t="n">
        <v>3</v>
      </c>
      <c r="T10" s="50" t="n">
        <v>3</v>
      </c>
      <c r="U10" s="50" t="n">
        <v>2</v>
      </c>
      <c r="V10" s="50" t="n">
        <v>4</v>
      </c>
      <c r="W10" s="50" t="n">
        <v>4</v>
      </c>
      <c r="X10" s="50" t="n">
        <v>4</v>
      </c>
      <c r="Y10" s="52" t="n">
        <f>ROUND((M10*'Configuración de puntuación'!$B$4+N10*'Configuración de puntuación'!$B$5+O10*'Configuración de puntuación'!$B$6+P10*'Configuración de puntuación'!$B$7+Q10*'Configuración de puntuación'!$B$8+R10*'Configuración de puntuación'!$B$9+S10*'Configuración de puntuación'!$B$10+T10*'Configuración de puntuación'!$B$11+U10*'Configuración de puntuación'!$B$12+V10*'Configuración de puntuación'!$B$13+W10*'Configuración de puntuación'!$B$14+X10*'Configuración de puntuación'!$B$15)/SUM('Configuración de puntuación'!$B$4:$B$15),2)</f>
        <v>3.17</v>
      </c>
      <c r="Z10" s="36" t="n">
        <f>RANK.EQ(Y10,$Y$5:$Y$17,0)</f>
        <v>10</v>
      </c>
      <c r="AA10" s="28" t="str">
        <f>IF(Y10&gt;=4.2,"Lista prioritaria",IF(Y10&gt;=3.6,"Bueno para piloto",IF(Y10&gt;=3.0,"Ajuste al escenario","Usar con cautela")))</f>
        <v>Ajuste al escenario</v>
      </c>
      <c r="AB10" s="102" t="n">
        <f>Y10+ROW()/1000000</f>
        <v>3.17001</v>
      </c>
      <c r="AC10" s="24"/>
      <c r="AD10" s="24"/>
      <c r="AE10" s="24"/>
    </row>
    <row r="11" ht="28" customHeight="true">
      <c r="A11" s="28" t="str">
        <v>Microsoft Project/Project Online</v>
      </c>
      <c r="B11" s="28" t="s">
        <v>214</v>
      </c>
      <c r="C11" s="28" t="s">
        <v>215</v>
      </c>
      <c r="D11" s="28" t="s">
        <v>216</v>
      </c>
      <c r="E11" s="28" t="s">
        <v>217</v>
      </c>
      <c r="F11" s="28" t="s">
        <v>218</v>
      </c>
      <c r="G11" s="28" t="str">
        <v>https://learn.microsoft.com/en-us/office365/servicedescriptions/project-online-service-description/microsoft-project-online-service-description</v>
      </c>
      <c r="H11" s="28" t="s">
        <v>103</v>
      </c>
      <c r="I11" s="28" t="s">
        <v>219</v>
      </c>
      <c r="J11" s="28" t="s">
        <v>220</v>
      </c>
      <c r="K11" s="28" t="s">
        <v>221</v>
      </c>
      <c r="L11" s="28" t="s">
        <v>222</v>
      </c>
      <c r="M11" s="50" t="n">
        <v>2</v>
      </c>
      <c r="N11" s="50" t="n">
        <v>5</v>
      </c>
      <c r="O11" s="50" t="n">
        <v>3</v>
      </c>
      <c r="P11" s="50" t="n">
        <v>5</v>
      </c>
      <c r="Q11" s="50" t="n">
        <v>5</v>
      </c>
      <c r="R11" s="50" t="n">
        <v>5</v>
      </c>
      <c r="S11" s="50" t="n">
        <v>4</v>
      </c>
      <c r="T11" s="50" t="n">
        <v>4</v>
      </c>
      <c r="U11" s="50" t="n">
        <v>2</v>
      </c>
      <c r="V11" s="50" t="n">
        <v>5</v>
      </c>
      <c r="W11" s="50" t="n">
        <v>2</v>
      </c>
      <c r="X11" s="50" t="n">
        <v>2</v>
      </c>
      <c r="Y11" s="52" t="n">
        <f>ROUND((M11*'Configuración de puntuación'!$B$4+N11*'Configuración de puntuación'!$B$5+O11*'Configuración de puntuación'!$B$6+P11*'Configuración de puntuación'!$B$7+Q11*'Configuración de puntuación'!$B$8+R11*'Configuración de puntuación'!$B$9+S11*'Configuración de puntuación'!$B$10+T11*'Configuración de puntuación'!$B$11+U11*'Configuración de puntuación'!$B$12+V11*'Configuración de puntuación'!$B$13+W11*'Configuración de puntuación'!$B$14+X11*'Configuración de puntuación'!$B$15)/SUM('Configuración de puntuación'!$B$4:$B$15),2)</f>
        <v>3.79</v>
      </c>
      <c r="Z11" s="36" t="n">
        <f>RANK.EQ(Y11,$Y$5:$Y$17,0)</f>
        <v>5</v>
      </c>
      <c r="AA11" s="28" t="str">
        <f>IF(Y11&gt;=4.2,"Lista prioritaria",IF(Y11&gt;=3.6,"Bueno para piloto",IF(Y11&gt;=3.0,"Ajuste al escenario","Usar con cautela")))</f>
        <v>Bueno para piloto</v>
      </c>
      <c r="AB11" s="102" t="n">
        <f>Y11+ROW()/1000000</f>
        <v>3.7900110000000002</v>
      </c>
      <c r="AC11" s="24"/>
      <c r="AD11" s="24"/>
      <c r="AE11" s="24"/>
    </row>
    <row r="12" ht="28" customHeight="true">
      <c r="A12" s="28" t="str">
        <v>Smartsheet</v>
      </c>
      <c r="B12" s="28" t="s">
        <v>223</v>
      </c>
      <c r="C12" s="28" t="s">
        <v>172</v>
      </c>
      <c r="D12" s="28" t="s">
        <v>224</v>
      </c>
      <c r="E12" s="28" t="s">
        <v>225</v>
      </c>
      <c r="F12" s="28" t="s">
        <v>226</v>
      </c>
      <c r="G12" s="28" t="str">
        <v>https://www.smartsheet.com/solutions/project-management</v>
      </c>
      <c r="H12" s="28" t="s">
        <v>109</v>
      </c>
      <c r="I12" s="28" t="s">
        <v>227</v>
      </c>
      <c r="J12" s="28" t="s">
        <v>228</v>
      </c>
      <c r="K12" s="28" t="s">
        <v>229</v>
      </c>
      <c r="L12" s="28" t="s">
        <v>230</v>
      </c>
      <c r="M12" s="50" t="n">
        <v>3</v>
      </c>
      <c r="N12" s="50" t="n">
        <v>5</v>
      </c>
      <c r="O12" s="50" t="n">
        <v>3</v>
      </c>
      <c r="P12" s="50" t="n">
        <v>5</v>
      </c>
      <c r="Q12" s="50" t="n">
        <v>5</v>
      </c>
      <c r="R12" s="50" t="n">
        <v>5</v>
      </c>
      <c r="S12" s="50" t="n">
        <v>5</v>
      </c>
      <c r="T12" s="50" t="n">
        <v>4</v>
      </c>
      <c r="U12" s="50" t="n">
        <v>2</v>
      </c>
      <c r="V12" s="50" t="n">
        <v>5</v>
      </c>
      <c r="W12" s="50" t="n">
        <v>3</v>
      </c>
      <c r="X12" s="50" t="n">
        <v>3</v>
      </c>
      <c r="Y12" s="52" t="n">
        <f>ROUND((M12*'Configuración de puntuación'!$B$4+N12*'Configuración de puntuación'!$B$5+O12*'Configuración de puntuación'!$B$6+P12*'Configuración de puntuación'!$B$7+Q12*'Configuración de puntuación'!$B$8+R12*'Configuración de puntuación'!$B$9+S12*'Configuración de puntuación'!$B$10+T12*'Configuración de puntuación'!$B$11+U12*'Configuración de puntuación'!$B$12+V12*'Configuración de puntuación'!$B$13+W12*'Configuración de puntuación'!$B$14+X12*'Configuración de puntuación'!$B$15)/SUM('Configuración de puntuación'!$B$4:$B$15),2)</f>
        <v>4.12</v>
      </c>
      <c r="Z12" s="36" t="n">
        <f>RANK.EQ(Y12,$Y$5:$Y$17,0)</f>
        <v>2</v>
      </c>
      <c r="AA12" s="28" t="str">
        <f>IF(Y12&gt;=4.2,"Lista prioritaria",IF(Y12&gt;=3.6,"Bueno para piloto",IF(Y12&gt;=3.0,"Ajuste al escenario","Usar con cautela")))</f>
        <v>Bueno para piloto</v>
      </c>
      <c r="AB12" s="102" t="n">
        <f>Y12+ROW()/1000000</f>
        <v>4.120012</v>
      </c>
      <c r="AC12" s="24"/>
      <c r="AD12" s="24"/>
      <c r="AE12" s="24"/>
    </row>
    <row r="13" ht="28" customHeight="true">
      <c r="A13" s="28" t="str">
        <v>Wrike</v>
      </c>
      <c r="B13" s="28" t="s">
        <v>231</v>
      </c>
      <c r="C13" s="28" t="s">
        <v>172</v>
      </c>
      <c r="D13" s="28" t="s">
        <v>232</v>
      </c>
      <c r="E13" s="28" t="s">
        <v>233</v>
      </c>
      <c r="F13" s="28" t="s">
        <v>234</v>
      </c>
      <c r="G13" s="28" t="str">
        <v>https://www.wrike.com/features/</v>
      </c>
      <c r="H13" s="28" t="s">
        <v>103</v>
      </c>
      <c r="I13" s="28" t="s">
        <v>235</v>
      </c>
      <c r="J13" s="28" t="s">
        <v>236</v>
      </c>
      <c r="K13" s="28" t="s">
        <v>237</v>
      </c>
      <c r="L13" s="28" t="s">
        <v>238</v>
      </c>
      <c r="M13" s="50" t="n">
        <v>3</v>
      </c>
      <c r="N13" s="50" t="n">
        <v>5</v>
      </c>
      <c r="O13" s="50" t="n">
        <v>4</v>
      </c>
      <c r="P13" s="50" t="n">
        <v>5</v>
      </c>
      <c r="Q13" s="50" t="n">
        <v>5</v>
      </c>
      <c r="R13" s="50" t="n">
        <v>5</v>
      </c>
      <c r="S13" s="50" t="n">
        <v>5</v>
      </c>
      <c r="T13" s="50" t="n">
        <v>4</v>
      </c>
      <c r="U13" s="50" t="n">
        <v>3</v>
      </c>
      <c r="V13" s="50" t="n">
        <v>5</v>
      </c>
      <c r="W13" s="50" t="n">
        <v>2</v>
      </c>
      <c r="X13" s="50" t="n">
        <v>3</v>
      </c>
      <c r="Y13" s="52" t="n">
        <f>ROUND((M13*'Configuración de puntuación'!$B$4+N13*'Configuración de puntuación'!$B$5+O13*'Configuración de puntuación'!$B$6+P13*'Configuración de puntuación'!$B$7+Q13*'Configuración de puntuación'!$B$8+R13*'Configuración de puntuación'!$B$9+S13*'Configuración de puntuación'!$B$10+T13*'Configuración de puntuación'!$B$11+U13*'Configuración de puntuación'!$B$12+V13*'Configuración de puntuación'!$B$13+W13*'Configuración de puntuación'!$B$14+X13*'Configuración de puntuación'!$B$15)/SUM('Configuración de puntuación'!$B$4:$B$15),2)</f>
        <v>4.2</v>
      </c>
      <c r="Z13" s="36" t="n">
        <f>RANK.EQ(Y13,$Y$5:$Y$17,0)</f>
        <v>1</v>
      </c>
      <c r="AA13" s="28" t="str">
        <f>IF(Y13&gt;=4.2,"Lista prioritaria",IF(Y13&gt;=3.6,"Bueno para piloto",IF(Y13&gt;=3.0,"Ajuste al escenario","Usar con cautela")))</f>
        <v>Lista prioritaria</v>
      </c>
      <c r="AB13" s="102" t="n">
        <f>Y13+ROW()/1000000</f>
        <v>4.200013</v>
      </c>
      <c r="AC13" s="24"/>
      <c r="AD13" s="24"/>
      <c r="AE13" s="24"/>
    </row>
    <row r="14" ht="28" customHeight="true">
      <c r="A14" s="28" t="str">
        <v>Notion</v>
      </c>
      <c r="B14" s="28" t="s">
        <v>239</v>
      </c>
      <c r="C14" s="28" t="s">
        <v>240</v>
      </c>
      <c r="D14" s="28" t="s">
        <v>241</v>
      </c>
      <c r="E14" s="28" t="s">
        <v>49</v>
      </c>
      <c r="F14" s="28" t="s">
        <v>242</v>
      </c>
      <c r="G14" s="28" t="str">
        <v>https://www.notion.com/product/projects</v>
      </c>
      <c r="H14" s="28" t="s">
        <v>103</v>
      </c>
      <c r="I14" s="28" t="s">
        <v>243</v>
      </c>
      <c r="J14" s="28" t="s">
        <v>244</v>
      </c>
      <c r="K14" s="28" t="s">
        <v>245</v>
      </c>
      <c r="L14" s="28" t="s">
        <v>246</v>
      </c>
      <c r="M14" s="50" t="n">
        <v>4</v>
      </c>
      <c r="N14" s="50" t="n">
        <v>3</v>
      </c>
      <c r="O14" s="50" t="n">
        <v>3</v>
      </c>
      <c r="P14" s="50" t="n">
        <v>3</v>
      </c>
      <c r="Q14" s="50" t="n">
        <v>2</v>
      </c>
      <c r="R14" s="50" t="n">
        <v>2</v>
      </c>
      <c r="S14" s="50" t="n">
        <v>3</v>
      </c>
      <c r="T14" s="50" t="n">
        <v>3</v>
      </c>
      <c r="U14" s="50" t="n">
        <v>5</v>
      </c>
      <c r="V14" s="50" t="n">
        <v>3</v>
      </c>
      <c r="W14" s="50" t="n">
        <v>4</v>
      </c>
      <c r="X14" s="50" t="n">
        <v>4</v>
      </c>
      <c r="Y14" s="52" t="n">
        <f>ROUND((M14*'Configuración de puntuación'!$B$4+N14*'Configuración de puntuación'!$B$5+O14*'Configuración de puntuación'!$B$6+P14*'Configuración de puntuación'!$B$7+Q14*'Configuración de puntuación'!$B$8+R14*'Configuración de puntuación'!$B$9+S14*'Configuración de puntuación'!$B$10+T14*'Configuración de puntuación'!$B$11+U14*'Configuración de puntuación'!$B$12+V14*'Configuración de puntuación'!$B$13+W14*'Configuración de puntuación'!$B$14+X14*'Configuración de puntuación'!$B$15)/SUM('Configuración de puntuación'!$B$4:$B$15),2)</f>
        <v>3.19</v>
      </c>
      <c r="Z14" s="36" t="n">
        <f>RANK.EQ(Y14,$Y$5:$Y$17,0)</f>
        <v>9</v>
      </c>
      <c r="AA14" s="28" t="str">
        <f>IF(Y14&gt;=4.2,"Lista prioritaria",IF(Y14&gt;=3.6,"Bueno para piloto",IF(Y14&gt;=3.0,"Ajuste al escenario","Usar con cautela")))</f>
        <v>Ajuste al escenario</v>
      </c>
      <c r="AB14" s="102" t="n">
        <f>Y14+ROW()/1000000</f>
        <v>3.190014</v>
      </c>
      <c r="AC14" s="24"/>
      <c r="AD14" s="24"/>
      <c r="AE14" s="24"/>
    </row>
    <row r="15" ht="28" customHeight="true">
      <c r="A15" s="28" t="str">
        <v>Airtable</v>
      </c>
      <c r="B15" s="28" t="s">
        <v>247</v>
      </c>
      <c r="C15" s="28" t="s">
        <v>163</v>
      </c>
      <c r="D15" s="28" t="s">
        <v>248</v>
      </c>
      <c r="E15" s="28" t="s">
        <v>249</v>
      </c>
      <c r="F15" s="28" t="s">
        <v>250</v>
      </c>
      <c r="G15" s="28" t="str">
        <v>https://www.airtable.com/solutions/project-management</v>
      </c>
      <c r="H15" s="28" t="s">
        <v>103</v>
      </c>
      <c r="I15" s="28" t="s">
        <v>251</v>
      </c>
      <c r="J15" s="28" t="s">
        <v>252</v>
      </c>
      <c r="K15" s="28" t="s">
        <v>253</v>
      </c>
      <c r="L15" s="28" t="s">
        <v>254</v>
      </c>
      <c r="M15" s="50" t="n">
        <v>4</v>
      </c>
      <c r="N15" s="50" t="n">
        <v>4</v>
      </c>
      <c r="O15" s="50" t="n">
        <v>3</v>
      </c>
      <c r="P15" s="50" t="n">
        <v>3</v>
      </c>
      <c r="Q15" s="50" t="n">
        <v>3</v>
      </c>
      <c r="R15" s="50" t="n">
        <v>3</v>
      </c>
      <c r="S15" s="50" t="n">
        <v>4</v>
      </c>
      <c r="T15" s="50" t="n">
        <v>4</v>
      </c>
      <c r="U15" s="50" t="n">
        <v>3</v>
      </c>
      <c r="V15" s="50" t="n">
        <v>4</v>
      </c>
      <c r="W15" s="50" t="n">
        <v>3</v>
      </c>
      <c r="X15" s="50" t="n">
        <v>3</v>
      </c>
      <c r="Y15" s="52" t="n">
        <f>ROUND((M15*'Configuración de puntuación'!$B$4+N15*'Configuración de puntuación'!$B$5+O15*'Configuración de puntuación'!$B$6+P15*'Configuración de puntuación'!$B$7+Q15*'Configuración de puntuación'!$B$8+R15*'Configuración de puntuación'!$B$9+S15*'Configuración de puntuación'!$B$10+T15*'Configuración de puntuación'!$B$11+U15*'Configuración de puntuación'!$B$12+V15*'Configuración de puntuación'!$B$13+W15*'Configuración de puntuación'!$B$14+X15*'Configuración de puntuación'!$B$15)/SUM('Configuración de puntuación'!$B$4:$B$15),2)</f>
        <v>3.5</v>
      </c>
      <c r="Z15" s="36" t="n">
        <f>RANK.EQ(Y15,$Y$5:$Y$17,0)</f>
        <v>8</v>
      </c>
      <c r="AA15" s="28" t="str">
        <f>IF(Y15&gt;=4.2,"Lista prioritaria",IF(Y15&gt;=3.6,"Bueno para piloto",IF(Y15&gt;=3.0,"Ajuste al escenario","Usar con cautela")))</f>
        <v>Ajuste al escenario</v>
      </c>
      <c r="AB15" s="102" t="n">
        <f>Y15+ROW()/1000000</f>
        <v>3.500015</v>
      </c>
      <c r="AC15" s="24"/>
      <c r="AD15" s="24"/>
      <c r="AE15" s="24"/>
    </row>
    <row r="16" ht="28" customHeight="true">
      <c r="A16" s="28" t="str">
        <v>Basecamp</v>
      </c>
      <c r="B16" s="28" t="s">
        <v>255</v>
      </c>
      <c r="C16" s="28" t="s">
        <v>240</v>
      </c>
      <c r="D16" s="28" t="s">
        <v>256</v>
      </c>
      <c r="E16" s="28" t="s">
        <v>257</v>
      </c>
      <c r="F16" s="28" t="s">
        <v>258</v>
      </c>
      <c r="G16" s="28" t="str">
        <v>https://basecamp.com/</v>
      </c>
      <c r="H16" s="28" t="s">
        <v>103</v>
      </c>
      <c r="I16" s="28" t="s">
        <v>259</v>
      </c>
      <c r="J16" s="28" t="s">
        <v>260</v>
      </c>
      <c r="K16" s="28" t="s">
        <v>261</v>
      </c>
      <c r="L16" s="28" t="s">
        <v>262</v>
      </c>
      <c r="M16" s="50" t="n">
        <v>5</v>
      </c>
      <c r="N16" s="50" t="n">
        <v>3</v>
      </c>
      <c r="O16" s="50" t="n">
        <v>3</v>
      </c>
      <c r="P16" s="50" t="n">
        <v>2</v>
      </c>
      <c r="Q16" s="50" t="n">
        <v>1</v>
      </c>
      <c r="R16" s="50" t="n">
        <v>2</v>
      </c>
      <c r="S16" s="50" t="n">
        <v>3</v>
      </c>
      <c r="T16" s="50" t="n">
        <v>3</v>
      </c>
      <c r="U16" s="50" t="n">
        <v>3</v>
      </c>
      <c r="V16" s="50" t="n">
        <v>3</v>
      </c>
      <c r="W16" s="50" t="n">
        <v>4</v>
      </c>
      <c r="X16" s="50" t="n">
        <v>5</v>
      </c>
      <c r="Y16" s="52" t="n">
        <f>ROUND((M16*'Configuración de puntuación'!$B$4+N16*'Configuración de puntuación'!$B$5+O16*'Configuración de puntuación'!$B$6+P16*'Configuración de puntuación'!$B$7+Q16*'Configuración de puntuación'!$B$8+R16*'Configuración de puntuación'!$B$9+S16*'Configuración de puntuación'!$B$10+T16*'Configuración de puntuación'!$B$11+U16*'Configuración de puntuación'!$B$12+V16*'Configuración de puntuación'!$B$13+W16*'Configuración de puntuación'!$B$14+X16*'Configuración de puntuación'!$B$15)/SUM('Configuración de puntuación'!$B$4:$B$15),2)</f>
        <v>3.09</v>
      </c>
      <c r="Z16" s="36" t="n">
        <f>RANK.EQ(Y16,$Y$5:$Y$17,0)</f>
        <v>12</v>
      </c>
      <c r="AA16" s="28" t="str">
        <f>IF(Y16&gt;=4.2,"Lista prioritaria",IF(Y16&gt;=3.6,"Bueno para piloto",IF(Y16&gt;=3.0,"Ajuste al escenario","Usar con cautela")))</f>
        <v>Ajuste al escenario</v>
      </c>
      <c r="AB16" s="102" t="n">
        <f>Y16+ROW()/1000000</f>
        <v>3.090016</v>
      </c>
      <c r="AC16" s="24"/>
      <c r="AD16" s="24"/>
      <c r="AE16" s="24"/>
    </row>
    <row r="17" ht="28" customHeight="true">
      <c r="A17" s="28" t="str">
        <v>Miro</v>
      </c>
      <c r="B17" s="28" t="s">
        <v>263</v>
      </c>
      <c r="C17" s="28" t="s">
        <v>264</v>
      </c>
      <c r="D17" s="28" t="s">
        <v>265</v>
      </c>
      <c r="E17" s="28" t="s">
        <v>266</v>
      </c>
      <c r="F17" s="28" t="s">
        <v>267</v>
      </c>
      <c r="G17" s="28" t="str">
        <v>https://miro.com/project-management/</v>
      </c>
      <c r="H17" s="28" t="s">
        <v>130</v>
      </c>
      <c r="I17" s="28" t="s">
        <v>268</v>
      </c>
      <c r="J17" s="28" t="s">
        <v>269</v>
      </c>
      <c r="K17" s="28" t="s">
        <v>270</v>
      </c>
      <c r="L17" s="28" t="s">
        <v>271</v>
      </c>
      <c r="M17" s="50" t="n">
        <v>4</v>
      </c>
      <c r="N17" s="50" t="n">
        <v>3</v>
      </c>
      <c r="O17" s="50" t="n">
        <v>3</v>
      </c>
      <c r="P17" s="50" t="n">
        <v>3</v>
      </c>
      <c r="Q17" s="50" t="n">
        <v>1</v>
      </c>
      <c r="R17" s="50" t="n">
        <v>2</v>
      </c>
      <c r="S17" s="50" t="n">
        <v>2</v>
      </c>
      <c r="T17" s="50" t="n">
        <v>4</v>
      </c>
      <c r="U17" s="50" t="n">
        <v>4</v>
      </c>
      <c r="V17" s="50" t="n">
        <v>3</v>
      </c>
      <c r="W17" s="50" t="n">
        <v>4</v>
      </c>
      <c r="X17" s="50" t="n">
        <v>4</v>
      </c>
      <c r="Y17" s="52" t="n">
        <f>ROUND((M17*'Configuración de puntuación'!$B$4+N17*'Configuración de puntuación'!$B$5+O17*'Configuración de puntuación'!$B$6+P17*'Configuración de puntuación'!$B$7+Q17*'Configuración de puntuación'!$B$8+R17*'Configuración de puntuación'!$B$9+S17*'Configuración de puntuación'!$B$10+T17*'Configuración de puntuación'!$B$11+U17*'Configuración de puntuación'!$B$12+V17*'Configuración de puntuación'!$B$13+W17*'Configuración de puntuación'!$B$14+X17*'Configuración de puntuación'!$B$15)/SUM('Configuración de puntuación'!$B$4:$B$15),2)</f>
        <v>3.03</v>
      </c>
      <c r="Z17" s="36" t="n">
        <f>RANK.EQ(Y17,$Y$5:$Y$17,0)</f>
        <v>13</v>
      </c>
      <c r="AA17" s="28" t="str">
        <f>IF(Y17&gt;=4.2,"Lista prioritaria",IF(Y17&gt;=3.6,"Bueno para piloto",IF(Y17&gt;=3.0,"Ajuste al escenario","Usar con cautela")))</f>
        <v>Ajuste al escenario</v>
      </c>
      <c r="AB17" s="102" t="n">
        <f>Y17+ROW()/1000000</f>
        <v>3.030017</v>
      </c>
      <c r="AC17" s="24"/>
      <c r="AD17" s="24"/>
      <c r="AE17" s="24"/>
    </row>
  </sheetData>
  <mergeCells count="2">
    <mergeCell ref="A1:AB1"/>
    <mergeCell ref="A2:AB2"/>
  </mergeCells>
  <conditionalFormatting sqref="Y5:Y17">
    <cfRule type="colorScale" priority="1">
      <colorScale>
        <cfvo type="min"/>
        <cfvo type="percentile" val="50"/>
        <cfvo type="max"/>
        <color rgb="FEE2E2"/>
        <color rgb="FEF3C7"/>
        <color rgb="DCFCE7"/>
      </colorScale>
    </cfRule>
  </conditionalFormatting>
  <conditionalFormatting sqref="AA5:AA17">
    <cfRule type="containsText" dxfId="1" priority="2" operator="containsText" text="Prioridad">
      <formula>NOT(ISERROR(SEARCH("Prioridad",AA5)))</formula>
    </cfRule>
    <cfRule type="containsText" dxfId="2" priority="3" operator="containsText" text="Usar con precaución">
      <formula>NOT(ISERROR(SEARCH("Usar con precaución",AA5)))</formula>
    </cfRule>
  </conditionalFormatting>
  <dataValidations count="2">
    <dataValidation allowBlank="true" error="Elija de la lista desplegable o mantenga las opciones en la hoja de configuración." errorStyle="warning" errorTitle="Elija un elemento de la lista" showErrorMessage="true" sqref="H5:H17"/>
    <dataValidation allowBlank="true" error="Introduzca un número entero del 1 al 5; 5 significa el mejor o el más fuerte." errorStyle="warning" errorTitle="Rango de puntuación" operator="between" showErrorMessage="true" sqref="M5:X17" type="whole">
      <formula1>1</formula1>
      <formula2>5</formula2>
    </dataValidation>
  </dataValidations>
  <pageMargins left="0.7" right="0.7" top="0.75" bottom="0.75" header="0.3" footer="0.3"/>
  <ignoredErrors>
    <ignoredError sqref="A1:XFD17" evalError="1" twoDigitTextYear="1" numberStoredAsText="1" formula="1" formulaRange="1" unlockedFormula="1" emptyCellReference="1" listDataValidation="1" calculatedColumn="1"/>
  </ignoredErrors>
  <tableParts count="1">
    <tablePart r:id="Rbb065b276c534bcd"/>
  </tableParts>
</worksheet>
</file>

<file path=xl/worksheets/sheet5.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0"/>
    <col customWidth="true" max="2" min="2" width="24"/>
    <col customWidth="true" max="4" min="3" width="14"/>
    <col customWidth="true" max="5" min="5" width="28"/>
    <col customWidth="true" max="6" min="6" width="24"/>
    <col customWidth="true" max="7" min="7" width="14"/>
    <col customWidth="true" max="8" min="8" width="10"/>
    <col customWidth="true" max="9" min="9" width="22"/>
    <col customWidth="true" max="11" min="10" width="38"/>
    <col customWidth="true" max="12" min="12" width="46"/>
    <col customWidth="true" max="13" min="13" width="14"/>
    <col customWidth="true" max="15" min="14" width="12"/>
    <col customWidth="true" max="16" min="16" width="28"/>
  </cols>
  <sheetData>
    <row r="1" ht="28" customHeight="true">
      <c r="A1" s="112" t="s">
        <v>52</v>
      </c>
      <c r="B1" s="112"/>
      <c r="C1" s="112"/>
      <c r="D1" s="112"/>
      <c r="E1" s="112"/>
      <c r="F1" s="112"/>
      <c r="G1" s="112"/>
      <c r="H1" s="112"/>
      <c r="I1" s="112"/>
      <c r="J1" s="112"/>
      <c r="K1" s="112"/>
      <c r="L1" s="112"/>
      <c r="M1" s="112"/>
      <c r="N1" s="112"/>
      <c r="O1" s="112"/>
      <c r="P1" s="112"/>
      <c r="Q1" s="24"/>
      <c r="R1" s="24"/>
      <c r="S1" s="24"/>
      <c r="T1" s="24"/>
      <c r="U1" s="24"/>
      <c r="V1" s="24"/>
      <c r="W1" s="24"/>
      <c r="X1" s="24"/>
      <c r="Y1" s="24"/>
      <c r="Z1" s="24"/>
      <c r="AA1" s="24"/>
      <c r="AB1" s="24"/>
      <c r="AC1" s="24"/>
      <c r="AD1" s="24"/>
      <c r="AE1" s="24"/>
    </row>
    <row r="2" ht="34" customHeight="true">
      <c r="A2" s="110" t="s">
        <v>272</v>
      </c>
      <c r="B2" s="110"/>
      <c r="C2" s="110"/>
      <c r="D2" s="110"/>
      <c r="E2" s="110"/>
      <c r="F2" s="110"/>
      <c r="G2" s="110"/>
      <c r="H2" s="110"/>
      <c r="I2" s="110"/>
      <c r="J2" s="110"/>
      <c r="K2" s="110"/>
      <c r="L2" s="110"/>
      <c r="M2" s="110"/>
      <c r="N2" s="110"/>
      <c r="O2" s="110"/>
      <c r="P2" s="110"/>
      <c r="Q2" s="24"/>
      <c r="R2" s="24"/>
      <c r="S2" s="24"/>
      <c r="T2" s="24"/>
      <c r="U2" s="24"/>
      <c r="V2" s="24"/>
      <c r="W2" s="24"/>
      <c r="X2" s="24"/>
      <c r="Y2" s="24"/>
      <c r="Z2" s="24"/>
      <c r="AA2" s="24"/>
      <c r="AB2" s="24"/>
      <c r="AC2" s="24"/>
      <c r="AD2" s="24"/>
      <c r="AE2" s="24"/>
    </row>
    <row r="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row>
    <row r="4" ht="30" customHeight="true">
      <c r="A4" s="22" t="s">
        <v>273</v>
      </c>
      <c r="B4" s="22" t="s">
        <v>274</v>
      </c>
      <c r="C4" s="22" t="s">
        <v>275</v>
      </c>
      <c r="D4" s="22" t="s">
        <v>276</v>
      </c>
      <c r="E4" s="22" t="s">
        <v>17</v>
      </c>
      <c r="F4" s="22" t="s">
        <v>277</v>
      </c>
      <c r="G4" s="22" t="s">
        <v>278</v>
      </c>
      <c r="H4" s="22" t="s">
        <v>98</v>
      </c>
      <c r="I4" s="22" t="s">
        <v>279</v>
      </c>
      <c r="J4" s="22" t="s">
        <v>280</v>
      </c>
      <c r="K4" s="22" t="s">
        <v>281</v>
      </c>
      <c r="L4" s="22" t="s">
        <v>282</v>
      </c>
      <c r="M4" s="22" t="s">
        <v>283</v>
      </c>
      <c r="N4" s="22" t="s">
        <v>284</v>
      </c>
      <c r="O4" s="22" t="s">
        <v>285</v>
      </c>
      <c r="P4" s="22" t="s">
        <v>286</v>
      </c>
      <c r="Q4" s="24"/>
      <c r="R4" s="24"/>
      <c r="S4" s="24"/>
      <c r="T4" s="24"/>
      <c r="U4" s="24"/>
      <c r="V4" s="24"/>
      <c r="W4" s="24"/>
      <c r="X4" s="24"/>
      <c r="Y4" s="24"/>
      <c r="Z4" s="24"/>
      <c r="AA4" s="24"/>
      <c r="AB4" s="24"/>
      <c r="AC4" s="24"/>
      <c r="AD4" s="24"/>
      <c r="AE4" s="24"/>
    </row>
    <row r="5" ht="48" customHeight="true">
      <c r="A5" s="28" t="str">
        <v>R-001</v>
      </c>
      <c r="B5" s="28" t="s">
        <v>287</v>
      </c>
      <c r="C5" s="28" t="s">
        <v>105</v>
      </c>
      <c r="D5" s="28" t="s">
        <v>288</v>
      </c>
      <c r="E5" s="28" t="s">
        <v>289</v>
      </c>
      <c r="F5" s="28" t="s">
        <v>290</v>
      </c>
      <c r="G5" s="28" t="s">
        <v>291</v>
      </c>
      <c r="H5" s="28" t="s">
        <v>104</v>
      </c>
      <c r="I5" s="28" t="str">
        <v>PMI/ProjectManagement.com</v>
      </c>
      <c r="J5" s="28" t="s">
        <v>292</v>
      </c>
      <c r="K5" s="28" t="s">
        <v>293</v>
      </c>
      <c r="L5" s="28" t="str">
        <v>https://www.pmi.org/insights</v>
      </c>
      <c r="M5" s="28" t="str">
        <v>PMO</v>
      </c>
      <c r="N5" s="28" t="s">
        <v>294</v>
      </c>
      <c r="O5" s="28" t="s">
        <v>295</v>
      </c>
      <c r="P5" s="28" t="s">
        <v>296</v>
      </c>
      <c r="Q5" s="24"/>
      <c r="R5" s="24"/>
      <c r="S5" s="24"/>
      <c r="T5" s="24"/>
      <c r="U5" s="24"/>
      <c r="V5" s="24"/>
      <c r="W5" s="24"/>
      <c r="X5" s="24"/>
      <c r="Y5" s="24"/>
      <c r="Z5" s="24"/>
      <c r="AA5" s="24"/>
      <c r="AB5" s="24"/>
      <c r="AC5" s="24"/>
      <c r="AD5" s="24"/>
      <c r="AE5" s="24"/>
    </row>
    <row r="6" ht="48" customHeight="true">
      <c r="A6" s="28" t="str">
        <v>R-002</v>
      </c>
      <c r="B6" s="28" t="s">
        <v>297</v>
      </c>
      <c r="C6" s="28" t="s">
        <v>105</v>
      </c>
      <c r="D6" s="28" t="s">
        <v>298</v>
      </c>
      <c r="E6" s="28" t="s">
        <v>299</v>
      </c>
      <c r="F6" s="28" t="s">
        <v>290</v>
      </c>
      <c r="G6" s="28" t="s">
        <v>291</v>
      </c>
      <c r="H6" s="28" t="s">
        <v>104</v>
      </c>
      <c r="I6" s="28" t="str">
        <v>ProjectManagement.com</v>
      </c>
      <c r="J6" s="28" t="s">
        <v>300</v>
      </c>
      <c r="K6" s="28" t="s">
        <v>301</v>
      </c>
      <c r="L6" s="28" t="str">
        <v>https://www.projectmanagement.com/deliverables/973994/project-plan-template</v>
      </c>
      <c r="M6" s="28" t="s">
        <v>302</v>
      </c>
      <c r="N6" s="28" t="s">
        <v>294</v>
      </c>
      <c r="O6" s="28" t="s">
        <v>295</v>
      </c>
      <c r="P6" s="28" t="s">
        <v>303</v>
      </c>
      <c r="Q6" s="24"/>
      <c r="R6" s="24"/>
      <c r="S6" s="24"/>
      <c r="T6" s="24"/>
      <c r="U6" s="24"/>
      <c r="V6" s="24"/>
      <c r="W6" s="24"/>
      <c r="X6" s="24"/>
      <c r="Y6" s="24"/>
      <c r="Z6" s="24"/>
      <c r="AA6" s="24"/>
      <c r="AB6" s="24"/>
      <c r="AC6" s="24"/>
      <c r="AD6" s="24"/>
      <c r="AE6" s="24"/>
    </row>
    <row r="7" ht="48" customHeight="true">
      <c r="A7" s="28" t="str">
        <v>R-003</v>
      </c>
      <c r="B7" s="28" t="s">
        <v>304</v>
      </c>
      <c r="C7" s="28" t="s">
        <v>105</v>
      </c>
      <c r="D7" s="28" t="s">
        <v>298</v>
      </c>
      <c r="E7" s="28" t="s">
        <v>305</v>
      </c>
      <c r="F7" s="28" t="s">
        <v>172</v>
      </c>
      <c r="G7" s="28" t="s">
        <v>291</v>
      </c>
      <c r="H7" s="28" t="s">
        <v>104</v>
      </c>
      <c r="I7" s="28" t="str">
        <v>Smartsheet/Microsoft</v>
      </c>
      <c r="J7" s="28" t="s">
        <v>306</v>
      </c>
      <c r="K7" s="28" t="s">
        <v>307</v>
      </c>
      <c r="L7" s="28" t="str">
        <v>https://www.smartsheet.com/content-center/best-practices/project-management-guide/templates-project-management</v>
      </c>
      <c r="M7" s="28" t="s">
        <v>302</v>
      </c>
      <c r="N7" s="28" t="s">
        <v>294</v>
      </c>
      <c r="O7" s="28" t="s">
        <v>295</v>
      </c>
      <c r="P7" s="28" t="s">
        <v>308</v>
      </c>
      <c r="Q7" s="24"/>
      <c r="R7" s="24"/>
      <c r="S7" s="24"/>
      <c r="T7" s="24"/>
      <c r="U7" s="24"/>
      <c r="V7" s="24"/>
      <c r="W7" s="24"/>
      <c r="X7" s="24"/>
      <c r="Y7" s="24"/>
      <c r="Z7" s="24"/>
      <c r="AA7" s="24"/>
      <c r="AB7" s="24"/>
      <c r="AC7" s="24"/>
      <c r="AD7" s="24"/>
      <c r="AE7" s="24"/>
    </row>
    <row r="8" ht="48" customHeight="true">
      <c r="A8" s="28" t="str">
        <v>R-004</v>
      </c>
      <c r="B8" s="28" t="s">
        <v>309</v>
      </c>
      <c r="C8" s="28" t="s">
        <v>105</v>
      </c>
      <c r="D8" s="28" t="s">
        <v>310</v>
      </c>
      <c r="E8" s="28" t="s">
        <v>311</v>
      </c>
      <c r="F8" s="28" t="s">
        <v>172</v>
      </c>
      <c r="G8" s="28" t="s">
        <v>291</v>
      </c>
      <c r="H8" s="28" t="s">
        <v>104</v>
      </c>
      <c r="I8" s="28" t="str">
        <v>Microsoft/Smartsheet</v>
      </c>
      <c r="J8" s="28" t="s">
        <v>312</v>
      </c>
      <c r="K8" s="28" t="s">
        <v>313</v>
      </c>
      <c r="L8" s="28" t="str">
        <v>https://www.microsoft.com/en-ca/microsoft-365/project/project-planning-templates</v>
      </c>
      <c r="M8" s="28" t="s">
        <v>314</v>
      </c>
      <c r="N8" s="28" t="s">
        <v>13</v>
      </c>
      <c r="O8" s="28" t="s">
        <v>295</v>
      </c>
      <c r="P8" s="28" t="s">
        <v>315</v>
      </c>
      <c r="Q8" s="24"/>
      <c r="R8" s="24"/>
      <c r="S8" s="24"/>
      <c r="T8" s="24"/>
      <c r="U8" s="24"/>
      <c r="V8" s="24"/>
      <c r="W8" s="24"/>
      <c r="X8" s="24"/>
      <c r="Y8" s="24"/>
      <c r="Z8" s="24"/>
      <c r="AA8" s="24"/>
      <c r="AB8" s="24"/>
      <c r="AC8" s="24"/>
      <c r="AD8" s="24"/>
      <c r="AE8" s="24"/>
    </row>
    <row r="9" ht="48" customHeight="true">
      <c r="A9" s="28" t="str">
        <v>R-005</v>
      </c>
      <c r="B9" s="28" t="s">
        <v>316</v>
      </c>
      <c r="C9" s="28" t="s">
        <v>105</v>
      </c>
      <c r="D9" s="28" t="s">
        <v>317</v>
      </c>
      <c r="E9" s="28" t="s">
        <v>318</v>
      </c>
      <c r="F9" s="28" t="s">
        <v>290</v>
      </c>
      <c r="G9" s="28" t="s">
        <v>319</v>
      </c>
      <c r="H9" s="28" t="s">
        <v>104</v>
      </c>
      <c r="I9" s="28" t="str">
        <v>Jira/Trello/Notion</v>
      </c>
      <c r="J9" s="28" t="s">
        <v>320</v>
      </c>
      <c r="K9" s="28" t="s">
        <v>321</v>
      </c>
      <c r="L9" s="28" t="str">
        <v>https://trello.com/templates/project-management</v>
      </c>
      <c r="M9" s="28" t="str">
        <v>Scrum Master</v>
      </c>
      <c r="N9" s="28" t="s">
        <v>13</v>
      </c>
      <c r="O9" s="28" t="s">
        <v>295</v>
      </c>
      <c r="P9" s="28" t="s">
        <v>322</v>
      </c>
      <c r="Q9" s="24"/>
      <c r="R9" s="24"/>
      <c r="S9" s="24"/>
      <c r="T9" s="24"/>
      <c r="U9" s="24"/>
      <c r="V9" s="24"/>
      <c r="W9" s="24"/>
      <c r="X9" s="24"/>
      <c r="Y9" s="24"/>
      <c r="Z9" s="24"/>
      <c r="AA9" s="24"/>
      <c r="AB9" s="24"/>
      <c r="AC9" s="24"/>
      <c r="AD9" s="24"/>
      <c r="AE9" s="24"/>
    </row>
    <row r="10" ht="48" customHeight="true">
      <c r="A10" s="28" t="str">
        <v>R-006</v>
      </c>
      <c r="B10" s="28" t="s">
        <v>323</v>
      </c>
      <c r="C10" s="28" t="s">
        <v>105</v>
      </c>
      <c r="D10" s="28" t="s">
        <v>310</v>
      </c>
      <c r="E10" s="28" t="s">
        <v>324</v>
      </c>
      <c r="F10" s="28" t="s">
        <v>290</v>
      </c>
      <c r="G10" s="28" t="s">
        <v>291</v>
      </c>
      <c r="H10" s="28" t="s">
        <v>104</v>
      </c>
      <c r="I10" s="28" t="str">
        <v>PMI/Smartsheet</v>
      </c>
      <c r="J10" s="28" t="s">
        <v>325</v>
      </c>
      <c r="K10" s="28" t="s">
        <v>326</v>
      </c>
      <c r="L10" s="28" t="str">
        <v>https://www.smartsheet.com/content-center/best-practices/project-management-guide/templates-project-management</v>
      </c>
      <c r="M10" s="28" t="s">
        <v>302</v>
      </c>
      <c r="N10" s="28" t="s">
        <v>294</v>
      </c>
      <c r="O10" s="28" t="s">
        <v>295</v>
      </c>
      <c r="P10" s="28" t="s">
        <v>327</v>
      </c>
      <c r="Q10" s="24"/>
      <c r="R10" s="24"/>
      <c r="S10" s="24"/>
      <c r="T10" s="24"/>
      <c r="U10" s="24"/>
      <c r="V10" s="24"/>
      <c r="W10" s="24"/>
      <c r="X10" s="24"/>
      <c r="Y10" s="24"/>
      <c r="Z10" s="24"/>
      <c r="AA10" s="24"/>
      <c r="AB10" s="24"/>
      <c r="AC10" s="24"/>
      <c r="AD10" s="24"/>
      <c r="AE10" s="24"/>
    </row>
    <row r="11" ht="48" customHeight="true">
      <c r="A11" s="28" t="str">
        <v>R-007</v>
      </c>
      <c r="B11" s="28" t="s">
        <v>328</v>
      </c>
      <c r="C11" s="28" t="s">
        <v>105</v>
      </c>
      <c r="D11" s="28" t="s">
        <v>329</v>
      </c>
      <c r="E11" s="28" t="s">
        <v>330</v>
      </c>
      <c r="F11" s="28" t="s">
        <v>290</v>
      </c>
      <c r="G11" s="28" t="s">
        <v>331</v>
      </c>
      <c r="H11" s="28" t="s">
        <v>104</v>
      </c>
      <c r="I11" s="28" t="str">
        <v>PMI/ProjectManagement.com</v>
      </c>
      <c r="J11" s="28" t="s">
        <v>332</v>
      </c>
      <c r="K11" s="28" t="s">
        <v>333</v>
      </c>
      <c r="L11" s="28" t="str">
        <v>https://www.projectmanagement.com/templates/</v>
      </c>
      <c r="M11" s="28" t="s">
        <v>302</v>
      </c>
      <c r="N11" s="28" t="s">
        <v>13</v>
      </c>
      <c r="O11" s="28" t="s">
        <v>295</v>
      </c>
      <c r="P11" s="28" t="s">
        <v>334</v>
      </c>
      <c r="Q11" s="24"/>
      <c r="R11" s="24"/>
      <c r="S11" s="24"/>
      <c r="T11" s="24"/>
      <c r="U11" s="24"/>
      <c r="V11" s="24"/>
      <c r="W11" s="24"/>
      <c r="X11" s="24"/>
      <c r="Y11" s="24"/>
      <c r="Z11" s="24"/>
      <c r="AA11" s="24"/>
      <c r="AB11" s="24"/>
      <c r="AC11" s="24"/>
      <c r="AD11" s="24"/>
      <c r="AE11" s="24"/>
    </row>
    <row r="12" ht="48" customHeight="true">
      <c r="A12" s="28" t="str">
        <v>R-008</v>
      </c>
      <c r="B12" s="28" t="s">
        <v>335</v>
      </c>
      <c r="C12" s="28" t="s">
        <v>134</v>
      </c>
      <c r="D12" s="28" t="s">
        <v>336</v>
      </c>
      <c r="E12" s="28" t="s">
        <v>337</v>
      </c>
      <c r="F12" s="28" t="s">
        <v>290</v>
      </c>
      <c r="G12" s="28" t="s">
        <v>13</v>
      </c>
      <c r="H12" s="28" t="s">
        <v>104</v>
      </c>
      <c r="I12" s="28" t="str">
        <v>PMI/Smartsheet</v>
      </c>
      <c r="J12" s="28" t="s">
        <v>338</v>
      </c>
      <c r="K12" s="28" t="s">
        <v>339</v>
      </c>
      <c r="L12" s="28" t="str">
        <v>https://www.smartsheet.com/content-center/best-practices/project-management-guide/templates-project-management</v>
      </c>
      <c r="M12" s="28" t="s">
        <v>302</v>
      </c>
      <c r="N12" s="28" t="s">
        <v>13</v>
      </c>
      <c r="O12" s="28" t="s">
        <v>295</v>
      </c>
      <c r="P12" s="28" t="s">
        <v>340</v>
      </c>
      <c r="Q12" s="24"/>
      <c r="R12" s="24"/>
      <c r="S12" s="24"/>
      <c r="T12" s="24"/>
      <c r="U12" s="24"/>
      <c r="V12" s="24"/>
      <c r="W12" s="24"/>
      <c r="X12" s="24"/>
      <c r="Y12" s="24"/>
      <c r="Z12" s="24"/>
      <c r="AA12" s="24"/>
      <c r="AB12" s="24"/>
      <c r="AC12" s="24"/>
      <c r="AD12" s="24"/>
      <c r="AE12" s="24"/>
    </row>
    <row r="13" ht="48" customHeight="true">
      <c r="A13" s="28" t="str">
        <v>R-009</v>
      </c>
      <c r="B13" s="28" t="s">
        <v>341</v>
      </c>
      <c r="C13" s="28" t="s">
        <v>105</v>
      </c>
      <c r="D13" s="28" t="s">
        <v>288</v>
      </c>
      <c r="E13" s="28" t="s">
        <v>342</v>
      </c>
      <c r="F13" s="28" t="s">
        <v>172</v>
      </c>
      <c r="G13" s="28" t="s">
        <v>343</v>
      </c>
      <c r="H13" s="28" t="s">
        <v>104</v>
      </c>
      <c r="I13" s="28" t="str">
        <v>monday/Airtable/Smartsheet</v>
      </c>
      <c r="J13" s="28" t="s">
        <v>344</v>
      </c>
      <c r="K13" s="28" t="s">
        <v>345</v>
      </c>
      <c r="L13" s="28" t="str">
        <v>https://www.airtable.com/solutions/project-management</v>
      </c>
      <c r="M13" s="28" t="s">
        <v>346</v>
      </c>
      <c r="N13" s="28" t="s">
        <v>294</v>
      </c>
      <c r="O13" s="28" t="s">
        <v>295</v>
      </c>
      <c r="P13" s="28" t="s">
        <v>347</v>
      </c>
      <c r="Q13" s="24"/>
      <c r="R13" s="24"/>
      <c r="S13" s="24"/>
      <c r="T13" s="24"/>
      <c r="U13" s="24"/>
      <c r="V13" s="24"/>
      <c r="W13" s="24"/>
      <c r="X13" s="24"/>
      <c r="Y13" s="24"/>
      <c r="Z13" s="24"/>
      <c r="AA13" s="24"/>
      <c r="AB13" s="24"/>
      <c r="AC13" s="24"/>
      <c r="AD13" s="24"/>
      <c r="AE13" s="24"/>
    </row>
    <row r="14" ht="48" customHeight="true">
      <c r="A14" s="28" t="str">
        <v>R-010</v>
      </c>
      <c r="B14" s="28" t="s">
        <v>348</v>
      </c>
      <c r="C14" s="28" t="s">
        <v>105</v>
      </c>
      <c r="D14" s="28" t="s">
        <v>349</v>
      </c>
      <c r="E14" s="28" t="s">
        <v>350</v>
      </c>
      <c r="F14" s="28" t="s">
        <v>172</v>
      </c>
      <c r="G14" s="28" t="s">
        <v>331</v>
      </c>
      <c r="H14" s="28" t="s">
        <v>104</v>
      </c>
      <c r="I14" s="28" t="str">
        <v>Smartsheet/ProjectManagement.com</v>
      </c>
      <c r="J14" s="28" t="s">
        <v>351</v>
      </c>
      <c r="K14" s="28" t="s">
        <v>352</v>
      </c>
      <c r="L14" s="28" t="str">
        <v>https://www.smartsheet.com/resource-planning-templates</v>
      </c>
      <c r="M14" s="28" t="s">
        <v>353</v>
      </c>
      <c r="N14" s="28" t="s">
        <v>13</v>
      </c>
      <c r="O14" s="28" t="s">
        <v>295</v>
      </c>
      <c r="P14" s="28" t="s">
        <v>354</v>
      </c>
      <c r="Q14" s="24"/>
      <c r="R14" s="24"/>
      <c r="S14" s="24"/>
      <c r="T14" s="24"/>
      <c r="U14" s="24"/>
      <c r="V14" s="24"/>
      <c r="W14" s="24"/>
      <c r="X14" s="24"/>
      <c r="Y14" s="24"/>
      <c r="Z14" s="24"/>
      <c r="AA14" s="24"/>
      <c r="AB14" s="24"/>
      <c r="AC14" s="24"/>
      <c r="AD14" s="24"/>
      <c r="AE14" s="24"/>
    </row>
    <row r="15" ht="48" customHeight="true">
      <c r="A15" s="28" t="str">
        <v>R-011</v>
      </c>
      <c r="B15" s="28" t="s">
        <v>355</v>
      </c>
      <c r="C15" s="28" t="s">
        <v>105</v>
      </c>
      <c r="D15" s="28" t="s">
        <v>356</v>
      </c>
      <c r="E15" s="28" t="s">
        <v>357</v>
      </c>
      <c r="F15" s="28" t="s">
        <v>290</v>
      </c>
      <c r="G15" s="28" t="s">
        <v>358</v>
      </c>
      <c r="H15" s="28" t="s">
        <v>104</v>
      </c>
      <c r="I15" s="28" t="s">
        <v>359</v>
      </c>
      <c r="J15" s="28" t="s">
        <v>360</v>
      </c>
      <c r="K15" s="28" t="s">
        <v>361</v>
      </c>
      <c r="L15" s="28" t="s">
        <v>362</v>
      </c>
      <c r="M15" s="28" t="s">
        <v>363</v>
      </c>
      <c r="N15" s="28" t="s">
        <v>294</v>
      </c>
      <c r="O15" s="28" t="s">
        <v>295</v>
      </c>
      <c r="P15" s="28" t="s">
        <v>364</v>
      </c>
      <c r="Q15" s="24"/>
      <c r="R15" s="24"/>
      <c r="S15" s="24"/>
      <c r="T15" s="24"/>
      <c r="U15" s="24"/>
      <c r="V15" s="24"/>
      <c r="W15" s="24"/>
      <c r="X15" s="24"/>
      <c r="Y15" s="24"/>
      <c r="Z15" s="24"/>
      <c r="AA15" s="24"/>
      <c r="AB15" s="24"/>
      <c r="AC15" s="24"/>
      <c r="AD15" s="24"/>
      <c r="AE15" s="24"/>
    </row>
    <row r="16" ht="48" customHeight="true">
      <c r="A16" s="28" t="str">
        <v>R-012</v>
      </c>
      <c r="B16" s="28" t="s">
        <v>365</v>
      </c>
      <c r="C16" s="28" t="s">
        <v>105</v>
      </c>
      <c r="D16" s="28" t="s">
        <v>329</v>
      </c>
      <c r="E16" s="28" t="s">
        <v>366</v>
      </c>
      <c r="F16" s="28" t="s">
        <v>290</v>
      </c>
      <c r="G16" s="28" t="s">
        <v>331</v>
      </c>
      <c r="H16" s="28" t="s">
        <v>104</v>
      </c>
      <c r="I16" s="28" t="str">
        <v>PMI/ProjectManagement.com</v>
      </c>
      <c r="J16" s="28" t="s">
        <v>367</v>
      </c>
      <c r="K16" s="28" t="s">
        <v>368</v>
      </c>
      <c r="L16" s="28" t="str">
        <v>https://www.projectmanagement.com/templates/</v>
      </c>
      <c r="M16" s="28" t="s">
        <v>302</v>
      </c>
      <c r="N16" s="28" t="s">
        <v>13</v>
      </c>
      <c r="O16" s="28" t="s">
        <v>295</v>
      </c>
      <c r="P16" s="28" t="s">
        <v>369</v>
      </c>
      <c r="Q16" s="24"/>
      <c r="R16" s="24"/>
      <c r="S16" s="24"/>
      <c r="T16" s="24"/>
      <c r="U16" s="24"/>
      <c r="V16" s="24"/>
      <c r="W16" s="24"/>
      <c r="X16" s="24"/>
      <c r="Y16" s="24"/>
      <c r="Z16" s="24"/>
      <c r="AA16" s="24"/>
      <c r="AB16" s="24"/>
      <c r="AC16" s="24"/>
      <c r="AD16" s="24"/>
      <c r="AE16" s="24"/>
    </row>
    <row r="17" ht="48" customHeight="true">
      <c r="A17" s="28" t="str">
        <v>R-013</v>
      </c>
      <c r="B17" s="28" t="s">
        <v>370</v>
      </c>
      <c r="C17" s="28" t="s">
        <v>105</v>
      </c>
      <c r="D17" s="28" t="s">
        <v>329</v>
      </c>
      <c r="E17" s="28" t="s">
        <v>371</v>
      </c>
      <c r="F17" s="28" t="s">
        <v>290</v>
      </c>
      <c r="G17" s="28" t="s">
        <v>372</v>
      </c>
      <c r="H17" s="28" t="s">
        <v>104</v>
      </c>
      <c r="I17" s="28" t="str">
        <v>PMI/Smartsheet</v>
      </c>
      <c r="J17" s="28" t="s">
        <v>373</v>
      </c>
      <c r="K17" s="28" t="s">
        <v>374</v>
      </c>
      <c r="L17" s="28" t="str">
        <v>https://www.pmi.org/insights</v>
      </c>
      <c r="M17" s="28" t="s">
        <v>302</v>
      </c>
      <c r="N17" s="28" t="s">
        <v>294</v>
      </c>
      <c r="O17" s="28" t="s">
        <v>295</v>
      </c>
      <c r="P17" s="28" t="s">
        <v>375</v>
      </c>
      <c r="Q17" s="24"/>
      <c r="R17" s="24"/>
      <c r="S17" s="24"/>
      <c r="T17" s="24"/>
      <c r="U17" s="24"/>
      <c r="V17" s="24"/>
      <c r="W17" s="24"/>
      <c r="X17" s="24"/>
      <c r="Y17" s="24"/>
      <c r="Z17" s="24"/>
      <c r="AA17" s="24"/>
      <c r="AB17" s="24"/>
      <c r="AC17" s="24"/>
      <c r="AD17" s="24"/>
      <c r="AE17" s="24"/>
    </row>
    <row r="18" ht="48" customHeight="true">
      <c r="A18" s="28" t="str">
        <v>R-014</v>
      </c>
      <c r="B18" s="28" t="s">
        <v>376</v>
      </c>
      <c r="C18" s="28" t="s">
        <v>105</v>
      </c>
      <c r="D18" s="28" t="s">
        <v>310</v>
      </c>
      <c r="E18" s="28" t="s">
        <v>377</v>
      </c>
      <c r="F18" s="28" t="s">
        <v>290</v>
      </c>
      <c r="G18" s="28" t="s">
        <v>291</v>
      </c>
      <c r="H18" s="28" t="s">
        <v>110</v>
      </c>
      <c r="I18" s="28" t="str">
        <v>PMI/ProjectManagement.com</v>
      </c>
      <c r="J18" s="28" t="s">
        <v>378</v>
      </c>
      <c r="K18" s="28" t="s">
        <v>379</v>
      </c>
      <c r="L18" s="28" t="str">
        <v>https://www.projectmanagement.com/templates/</v>
      </c>
      <c r="M18" s="28" t="s">
        <v>302</v>
      </c>
      <c r="N18" s="28" t="s">
        <v>294</v>
      </c>
      <c r="O18" s="28" t="s">
        <v>295</v>
      </c>
      <c r="P18" s="28" t="s">
        <v>380</v>
      </c>
      <c r="Q18" s="24"/>
      <c r="R18" s="24"/>
      <c r="S18" s="24"/>
      <c r="T18" s="24"/>
      <c r="U18" s="24"/>
      <c r="V18" s="24"/>
      <c r="W18" s="24"/>
      <c r="X18" s="24"/>
      <c r="Y18" s="24"/>
      <c r="Z18" s="24"/>
      <c r="AA18" s="24"/>
      <c r="AB18" s="24"/>
      <c r="AC18" s="24"/>
      <c r="AD18" s="24"/>
      <c r="AE18" s="24"/>
    </row>
    <row r="19" ht="48" customHeight="true">
      <c r="A19" s="28" t="str">
        <v>R-015</v>
      </c>
      <c r="B19" s="28" t="s">
        <v>381</v>
      </c>
      <c r="C19" s="28" t="s">
        <v>105</v>
      </c>
      <c r="D19" s="28" t="s">
        <v>382</v>
      </c>
      <c r="E19" s="28" t="s">
        <v>337</v>
      </c>
      <c r="F19" s="28" t="s">
        <v>290</v>
      </c>
      <c r="G19" s="28" t="s">
        <v>291</v>
      </c>
      <c r="H19" s="28" t="s">
        <v>110</v>
      </c>
      <c r="I19" s="28" t="str">
        <v>PMI/Notion</v>
      </c>
      <c r="J19" s="28" t="s">
        <v>383</v>
      </c>
      <c r="K19" s="28" t="s">
        <v>384</v>
      </c>
      <c r="L19" s="28" t="str">
        <v>https://www.notion.com/templates/category/projects</v>
      </c>
      <c r="M19" s="28" t="s">
        <v>302</v>
      </c>
      <c r="N19" s="28" t="s">
        <v>294</v>
      </c>
      <c r="O19" s="28" t="s">
        <v>295</v>
      </c>
      <c r="P19" s="28" t="s">
        <v>385</v>
      </c>
      <c r="Q19" s="24"/>
      <c r="R19" s="24"/>
      <c r="S19" s="24"/>
      <c r="T19" s="24"/>
      <c r="U19" s="24"/>
      <c r="V19" s="24"/>
      <c r="W19" s="24"/>
      <c r="X19" s="24"/>
      <c r="Y19" s="24"/>
      <c r="Z19" s="24"/>
      <c r="AA19" s="24"/>
      <c r="AB19" s="24"/>
      <c r="AC19" s="24"/>
      <c r="AD19" s="24"/>
      <c r="AE19" s="24"/>
    </row>
    <row r="20" ht="48" customHeight="true">
      <c r="A20" s="28" t="str">
        <v>R-016</v>
      </c>
      <c r="B20" s="28" t="s">
        <v>386</v>
      </c>
      <c r="C20" s="28" t="s">
        <v>137</v>
      </c>
      <c r="D20" s="28" t="s">
        <v>329</v>
      </c>
      <c r="E20" s="28" t="s">
        <v>387</v>
      </c>
      <c r="F20" s="28" t="s">
        <v>172</v>
      </c>
      <c r="G20" s="28" t="s">
        <v>331</v>
      </c>
      <c r="H20" s="28" t="s">
        <v>104</v>
      </c>
      <c r="I20" s="28" t="str">
        <v>Smartsheet/Wrike/Asana</v>
      </c>
      <c r="J20" s="28" t="s">
        <v>388</v>
      </c>
      <c r="K20" s="28" t="s">
        <v>389</v>
      </c>
      <c r="L20" s="28" t="str">
        <v>https://www.smartsheet.com/solutions/project-management</v>
      </c>
      <c r="M20" s="28" t="str">
        <v>PMO</v>
      </c>
      <c r="N20" s="28" t="s">
        <v>13</v>
      </c>
      <c r="O20" s="28" t="s">
        <v>295</v>
      </c>
      <c r="P20" s="28" t="s">
        <v>390</v>
      </c>
      <c r="Q20" s="24"/>
      <c r="R20" s="24"/>
      <c r="S20" s="24"/>
      <c r="T20" s="24"/>
      <c r="U20" s="24"/>
      <c r="V20" s="24"/>
      <c r="W20" s="24"/>
      <c r="X20" s="24"/>
      <c r="Y20" s="24"/>
      <c r="Z20" s="24"/>
      <c r="AA20" s="24"/>
      <c r="AB20" s="24"/>
      <c r="AC20" s="24"/>
      <c r="AD20" s="24"/>
      <c r="AE20" s="24"/>
    </row>
    <row r="21" ht="48" customHeight="true">
      <c r="A21" s="28" t="str">
        <v>R-017</v>
      </c>
      <c r="B21" s="28" t="s">
        <v>391</v>
      </c>
      <c r="C21" s="28" t="s">
        <v>105</v>
      </c>
      <c r="D21" s="28" t="s">
        <v>392</v>
      </c>
      <c r="E21" s="28" t="s">
        <v>393</v>
      </c>
      <c r="F21" s="28" t="s">
        <v>290</v>
      </c>
      <c r="G21" s="28" t="s">
        <v>372</v>
      </c>
      <c r="H21" s="28" t="s">
        <v>104</v>
      </c>
      <c r="I21" s="28" t="s">
        <v>359</v>
      </c>
      <c r="J21" s="28" t="s">
        <v>394</v>
      </c>
      <c r="K21" s="28" t="s">
        <v>395</v>
      </c>
      <c r="L21" s="28" t="s">
        <v>396</v>
      </c>
      <c r="M21" s="28" t="s">
        <v>397</v>
      </c>
      <c r="N21" s="28" t="s">
        <v>294</v>
      </c>
      <c r="O21" s="28" t="s">
        <v>295</v>
      </c>
      <c r="P21" s="28" t="s">
        <v>364</v>
      </c>
      <c r="Q21" s="24"/>
      <c r="R21" s="24"/>
      <c r="S21" s="24"/>
      <c r="T21" s="24"/>
      <c r="U21" s="24"/>
      <c r="V21" s="24"/>
      <c r="W21" s="24"/>
      <c r="X21" s="24"/>
      <c r="Y21" s="24"/>
      <c r="Z21" s="24"/>
      <c r="AA21" s="24"/>
      <c r="AB21" s="24"/>
      <c r="AC21" s="24"/>
      <c r="AD21" s="24"/>
      <c r="AE21" s="24"/>
    </row>
    <row r="22" ht="48" customHeight="true">
      <c r="A22" s="28" t="str">
        <v>R-018</v>
      </c>
      <c r="B22" s="28" t="s">
        <v>398</v>
      </c>
      <c r="C22" s="28" t="s">
        <v>143</v>
      </c>
      <c r="D22" s="28" t="s">
        <v>336</v>
      </c>
      <c r="E22" s="28" t="s">
        <v>399</v>
      </c>
      <c r="F22" s="28" t="s">
        <v>290</v>
      </c>
      <c r="G22" s="28" t="s">
        <v>13</v>
      </c>
      <c r="H22" s="28" t="s">
        <v>110</v>
      </c>
      <c r="I22" s="28" t="s">
        <v>400</v>
      </c>
      <c r="J22" s="28" t="s">
        <v>401</v>
      </c>
      <c r="K22" s="28" t="s">
        <v>402</v>
      </c>
      <c r="L22" s="28" t="str">
        <v>https://miro.com/ai/project-management/</v>
      </c>
      <c r="M22" s="28" t="s">
        <v>302</v>
      </c>
      <c r="N22" s="28" t="s">
        <v>13</v>
      </c>
      <c r="O22" s="28" t="s">
        <v>403</v>
      </c>
      <c r="P22" s="28" t="s">
        <v>404</v>
      </c>
      <c r="Q22" s="24"/>
      <c r="R22" s="24"/>
      <c r="S22" s="24"/>
      <c r="T22" s="24"/>
      <c r="U22" s="24"/>
      <c r="V22" s="24"/>
      <c r="W22" s="24"/>
      <c r="X22" s="24"/>
      <c r="Y22" s="24"/>
      <c r="Z22" s="24"/>
      <c r="AA22" s="24"/>
      <c r="AB22" s="24"/>
      <c r="AC22" s="24"/>
      <c r="AD22" s="24"/>
      <c r="AE22" s="24"/>
    </row>
    <row r="23" ht="48" customHeight="true">
      <c r="A23" s="28" t="str">
        <v>R-019</v>
      </c>
      <c r="B23" s="28" t="s">
        <v>405</v>
      </c>
      <c r="C23" s="28" t="s">
        <v>131</v>
      </c>
      <c r="D23" s="28" t="s">
        <v>406</v>
      </c>
      <c r="E23" s="28" t="s">
        <v>407</v>
      </c>
      <c r="F23" s="28" t="s">
        <v>240</v>
      </c>
      <c r="G23" s="28" t="s">
        <v>343</v>
      </c>
      <c r="H23" s="28" t="s">
        <v>110</v>
      </c>
      <c r="I23" s="28" t="str">
        <v>Notion/Basecamp</v>
      </c>
      <c r="J23" s="28" t="s">
        <v>408</v>
      </c>
      <c r="K23" s="28" t="s">
        <v>409</v>
      </c>
      <c r="L23" s="28" t="str">
        <v>https://www.notion.com/product/projects</v>
      </c>
      <c r="M23" s="28" t="s">
        <v>410</v>
      </c>
      <c r="N23" s="28" t="s">
        <v>294</v>
      </c>
      <c r="O23" s="28" t="s">
        <v>295</v>
      </c>
      <c r="P23" s="28" t="s">
        <v>411</v>
      </c>
      <c r="Q23" s="24"/>
      <c r="R23" s="24"/>
      <c r="S23" s="24"/>
      <c r="T23" s="24"/>
      <c r="U23" s="24"/>
      <c r="V23" s="24"/>
      <c r="W23" s="24"/>
      <c r="X23" s="24"/>
      <c r="Y23" s="24"/>
      <c r="Z23" s="24"/>
      <c r="AA23" s="24"/>
      <c r="AB23" s="24"/>
      <c r="AC23" s="24"/>
      <c r="AD23" s="24"/>
      <c r="AE23" s="24"/>
    </row>
    <row r="24" ht="48" customHeight="true">
      <c r="A24" s="28" t="str">
        <v>R-020</v>
      </c>
      <c r="B24" s="28" t="s">
        <v>412</v>
      </c>
      <c r="C24" s="28" t="s">
        <v>134</v>
      </c>
      <c r="D24" s="28" t="s">
        <v>382</v>
      </c>
      <c r="E24" s="28" t="s">
        <v>413</v>
      </c>
      <c r="F24" s="28" t="s">
        <v>189</v>
      </c>
      <c r="G24" s="28" t="s">
        <v>291</v>
      </c>
      <c r="H24" s="28" t="s">
        <v>104</v>
      </c>
      <c r="I24" s="28" t="str">
        <v>Basecamp/PMI</v>
      </c>
      <c r="J24" s="28" t="s">
        <v>414</v>
      </c>
      <c r="K24" s="28" t="s">
        <v>415</v>
      </c>
      <c r="L24" s="28" t="str">
        <v>https://basecamp.com/learn</v>
      </c>
      <c r="M24" s="28" t="s">
        <v>416</v>
      </c>
      <c r="N24" s="28" t="s">
        <v>294</v>
      </c>
      <c r="O24" s="28" t="s">
        <v>295</v>
      </c>
      <c r="P24" s="28" t="s">
        <v>417</v>
      </c>
      <c r="Q24" s="24"/>
      <c r="R24" s="24"/>
      <c r="S24" s="24"/>
      <c r="T24" s="24"/>
      <c r="U24" s="24"/>
      <c r="V24" s="24"/>
      <c r="W24" s="24"/>
      <c r="X24" s="24"/>
      <c r="Y24" s="24"/>
      <c r="Z24" s="24"/>
      <c r="AA24" s="24"/>
      <c r="AB24" s="24"/>
      <c r="AC24" s="24"/>
      <c r="AD24" s="24"/>
      <c r="AE24" s="24"/>
    </row>
  </sheetData>
  <mergeCells count="2">
    <mergeCell ref="A1:P1"/>
    <mergeCell ref="A2:P2"/>
  </mergeCells>
  <conditionalFormatting sqref="H5:H24">
    <cfRule type="containsText" dxfId="3" priority="1" operator="containsText" text="Alto">
      <formula>NOT(ISERROR(SEARCH("Alto",H5)))</formula>
    </cfRule>
  </conditionalFormatting>
  <conditionalFormatting sqref="O5:O24">
    <cfRule type="containsText" dxfId="4" priority="2" operator="containsText" text="Necesita revisión">
      <formula>NOT(ISERROR(SEARCH("Necesita revisión",O5)))</formula>
    </cfRule>
  </conditionalFormatting>
  <dataValidations count="4">
    <dataValidation allowBlank="true" error="Elija de la lista desplegable o mantenga las opciones en la hoja de configuración." errorStyle="warning" errorTitle="Elija un elemento de la lista" showErrorMessage="true" sqref="C5:C24"/>
    <dataValidation allowBlank="true" error="Elija de la lista desplegable o mantenga las opciones en la hoja de configuración." errorStyle="warning" errorTitle="Elija un elemento de la lista" showErrorMessage="true" sqref="D5:D24"/>
    <dataValidation allowBlank="true" error="Elija de la lista desplegable o mantenga las opciones en la hoja de configuración." errorStyle="warning" errorTitle="Elija un elemento de la lista" showErrorMessage="true" sqref="H5:H24"/>
    <dataValidation allowBlank="true" error="Elija de la lista desplegable o mantenga las opciones en la hoja de configuración." errorStyle="warning" errorTitle="Elija un elemento de la lista" showErrorMessage="true" sqref="O5:O24"/>
  </dataValidations>
  <pageMargins left="0.7" right="0.7" top="0.75" bottom="0.75" header="0.3" footer="0.3"/>
  <ignoredErrors>
    <ignoredError sqref="A1:XFD24" evalError="1" twoDigitTextYear="1" numberStoredAsText="1" formula="1" formulaRange="1" unlockedFormula="1" emptyCellReference="1" listDataValidation="1" calculatedColumn="1"/>
  </ignoredErrors>
  <tableParts count="1">
    <tablePart r:id="R6609208ede114acc"/>
  </tableParts>
</worksheet>
</file>

<file path=xl/worksheets/sheet6.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22"/>
    <col customWidth="true" max="2" min="2" width="48"/>
    <col customWidth="true" max="15" min="3" width="12"/>
    <col customWidth="true" max="18" min="16" width="18"/>
    <col customWidth="true" max="31" min="19" width="12"/>
  </cols>
  <sheetData>
    <row r="1" ht="28" customHeight="true">
      <c r="A1" s="112" t="s">
        <v>418</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row>
    <row r="2" ht="34" customHeight="true">
      <c r="A2" s="110" t="s">
        <v>419</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row>
    <row r="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row>
    <row r="4" ht="30" customHeight="true">
      <c r="A4" s="22" t="s">
        <v>17</v>
      </c>
      <c r="B4" s="22" t="s">
        <v>420</v>
      </c>
      <c r="C4" s="22" t="s">
        <v>100</v>
      </c>
      <c r="D4" s="22" t="s">
        <v>106</v>
      </c>
      <c r="E4" s="22" t="s">
        <v>112</v>
      </c>
      <c r="F4" s="22" t="s">
        <v>118</v>
      </c>
      <c r="G4" s="22" t="s">
        <v>123</v>
      </c>
      <c r="H4" s="22" t="s">
        <v>128</v>
      </c>
      <c r="I4" s="22" t="s">
        <v>132</v>
      </c>
      <c r="J4" s="22" t="s">
        <v>135</v>
      </c>
      <c r="K4" s="22" t="s">
        <v>138</v>
      </c>
      <c r="L4" s="22" t="s">
        <v>141</v>
      </c>
      <c r="M4" s="22" t="s">
        <v>144</v>
      </c>
      <c r="N4" s="22" t="s">
        <v>146</v>
      </c>
      <c r="O4" s="22" t="s">
        <v>5</v>
      </c>
      <c r="P4" s="22" t="s">
        <v>7</v>
      </c>
      <c r="Q4" s="22" t="str">
        <v>第2推荐</v>
      </c>
      <c r="R4" s="22" t="str">
        <v>第3推荐</v>
      </c>
      <c r="S4" s="22" t="str">
        <v>Asana</v>
      </c>
      <c r="T4" s="22" t="str">
        <v>Jira</v>
      </c>
      <c r="U4" s="22" t="str">
        <v>monday.com</v>
      </c>
      <c r="V4" s="22" t="str">
        <v>ClickUp</v>
      </c>
      <c r="W4" s="22" t="str">
        <v>Trello</v>
      </c>
      <c r="X4" s="22" t="str">
        <v>Microsoft Planner</v>
      </c>
      <c r="Y4" s="22" t="str">
        <v>Microsoft Project/Project Online</v>
      </c>
      <c r="Z4" s="22" t="str">
        <v>Smartsheet</v>
      </c>
      <c r="AA4" s="22" t="str">
        <v>Wrike</v>
      </c>
      <c r="AB4" s="22" t="str">
        <v>Notion</v>
      </c>
      <c r="AC4" s="22" t="str">
        <v>Airtable</v>
      </c>
      <c r="AD4" s="22" t="str">
        <v>Basecamp</v>
      </c>
      <c r="AE4" s="22" t="str">
        <v>Miro</v>
      </c>
    </row>
    <row r="5" ht="42" customHeight="true">
      <c r="A5" s="28" t="s">
        <v>69</v>
      </c>
      <c r="B5" s="28" t="s">
        <v>421</v>
      </c>
      <c r="C5" s="50" t="n">
        <v>14</v>
      </c>
      <c r="D5" s="50" t="n">
        <v>10</v>
      </c>
      <c r="E5" s="50" t="n">
        <v>12</v>
      </c>
      <c r="F5" s="50" t="n">
        <v>5</v>
      </c>
      <c r="G5" s="50" t="n">
        <v>2</v>
      </c>
      <c r="H5" s="50" t="n">
        <v>2</v>
      </c>
      <c r="I5" s="50" t="n">
        <v>5</v>
      </c>
      <c r="J5" s="50" t="n">
        <v>8</v>
      </c>
      <c r="K5" s="50" t="n">
        <v>10</v>
      </c>
      <c r="L5" s="50" t="n">
        <v>5</v>
      </c>
      <c r="M5" s="50" t="n">
        <v>13</v>
      </c>
      <c r="N5" s="50" t="n">
        <v>14</v>
      </c>
      <c r="O5" s="50" t="n">
        <f>SUM(C5:N5)</f>
        <v>100</v>
      </c>
      <c r="P5" s="28" t="str">
        <f>INDEX($S$4:$AE$4,1,MATCH(LARGE($S5:$AE5,1),$S5:$AE5,0))</f>
        <v>Trello</v>
      </c>
      <c r="Q5" s="28" t="str">
        <f>INDEX($S$4:$AE$4,1,MATCH(LARGE($S5:$AE5,2),$S5:$AE5,0))</f>
        <v>ClickUp</v>
      </c>
      <c r="R5" s="28" t="str">
        <f>INDEX($S$4:$AE$4,1,MATCH(LARGE($S5:$AE5,3),$S5:$AE5,0))</f>
        <v>monday.com</v>
      </c>
      <c r="S5" s="54" t="n">
        <f>ROUND(SUMPRODUCT('Biblioteca de herramientas'!$M$5:$X$5,$C5:$N5)/$O5,2)+(COLUMN(S5)-18)/1000000</f>
        <v>3.750001</v>
      </c>
      <c r="T5" s="54" t="n">
        <f>ROUND(SUMPRODUCT('Biblioteca de herramientas'!$M$6:$X$6,$C5:$N5)/$O5,2)+(COLUMN(T5)-18)/1000000</f>
        <v>3.540002</v>
      </c>
      <c r="U5" s="54" t="n">
        <f>ROUND(SUMPRODUCT('Biblioteca de herramientas'!$M$7:$X$7,$C5:$N5)/$O5,2)+(COLUMN(U5)-18)/1000000</f>
        <v>3.750003</v>
      </c>
      <c r="V5" s="54" t="n">
        <f>ROUND(SUMPRODUCT('Biblioteca de herramientas'!$M$8:$X$8,$C5:$N5)/$O5,2)+(COLUMN(V5)-18)/1000000</f>
        <v>3.750004</v>
      </c>
      <c r="W5" s="54" t="n">
        <f>ROUND(SUMPRODUCT('Biblioteca de herramientas'!$M$9:$X$9,$C5:$N5)/$O5,2)+(COLUMN(W5)-18)/1000000</f>
        <v>3.8000049999999996</v>
      </c>
      <c r="X5" s="54" t="n">
        <f>ROUND(SUMPRODUCT('Biblioteca de herramientas'!$M$10:$X$10,$C5:$N5)/$O5,2)+(COLUMN(X5)-18)/1000000</f>
        <v>3.340006</v>
      </c>
      <c r="Y5" s="54" t="n">
        <f>ROUND(SUMPRODUCT('Biblioteca de herramientas'!$M$11:$X$11,$C5:$N5)/$O5,2)+(COLUMN(Y5)-18)/1000000</f>
        <v>3.100007</v>
      </c>
      <c r="Z5" s="54" t="n">
        <f>ROUND(SUMPRODUCT('Biblioteca de herramientas'!$M$12:$X$12,$C5:$N5)/$O5,2)+(COLUMN(Z5)-18)/1000000</f>
        <v>3.560008</v>
      </c>
      <c r="AA5" s="54" t="n">
        <f>ROUND(SUMPRODUCT('Biblioteca de herramientas'!$M$13:$X$13,$C5:$N5)/$O5,2)+(COLUMN(AA5)-18)/1000000</f>
        <v>3.650009</v>
      </c>
      <c r="AB5" s="54" t="n">
        <f>ROUND(SUMPRODUCT('Biblioteca de herramientas'!$M$14:$X$14,$C5:$N5)/$O5,2)+(COLUMN(AB5)-18)/1000000</f>
        <v>3.57001</v>
      </c>
      <c r="AC5" s="54" t="n">
        <f>ROUND(SUMPRODUCT('Biblioteca de herramientas'!$M$15:$X$15,$C5:$N5)/$O5,2)+(COLUMN(AC5)-18)/1000000</f>
        <v>3.420011</v>
      </c>
      <c r="AD5" s="54" t="n">
        <f>ROUND(SUMPRODUCT('Biblioteca de herramientas'!$M$16:$X$16,$C5:$N5)/$O5,2)+(COLUMN(AD5)-18)/1000000</f>
        <v>3.580012</v>
      </c>
      <c r="AE5" s="54" t="n">
        <f>ROUND(SUMPRODUCT('Biblioteca de herramientas'!$M$17:$X$17,$C5:$N5)/$O5,2)+(COLUMN(AE5)-18)/1000000</f>
        <v>3.480013</v>
      </c>
    </row>
    <row r="6" ht="42" customHeight="true">
      <c r="A6" s="28" t="s">
        <v>70</v>
      </c>
      <c r="B6" s="28" t="s">
        <v>422</v>
      </c>
      <c r="C6" s="50" t="n">
        <v>8</v>
      </c>
      <c r="D6" s="50" t="n">
        <v>10</v>
      </c>
      <c r="E6" s="50" t="n">
        <v>20</v>
      </c>
      <c r="F6" s="50" t="n">
        <v>6</v>
      </c>
      <c r="G6" s="50" t="n">
        <v>5</v>
      </c>
      <c r="H6" s="50" t="n">
        <v>8</v>
      </c>
      <c r="I6" s="50" t="n">
        <v>10</v>
      </c>
      <c r="J6" s="50" t="n">
        <v>10</v>
      </c>
      <c r="K6" s="50" t="n">
        <v>3</v>
      </c>
      <c r="L6" s="50" t="n">
        <v>10</v>
      </c>
      <c r="M6" s="50" t="n">
        <v>4</v>
      </c>
      <c r="N6" s="50" t="n">
        <v>6</v>
      </c>
      <c r="O6" s="50" t="n">
        <f>SUM(C6:N6)</f>
        <v>100</v>
      </c>
      <c r="P6" s="28" t="str">
        <f>INDEX($S$4:$AE$4,1,MATCH(LARGE($S6:$AE6,1),$S6:$AE6,0))</f>
        <v>Wrike</v>
      </c>
      <c r="Q6" s="28" t="str">
        <f>INDEX($S$4:$AE$4,1,MATCH(LARGE($S6:$AE6,2),$S6:$AE6,0))</f>
        <v>Smartsheet</v>
      </c>
      <c r="R6" s="28" t="str">
        <f>INDEX($S$4:$AE$4,1,MATCH(LARGE($S6:$AE6,3),$S6:$AE6,0))</f>
        <v>Jira</v>
      </c>
      <c r="S6" s="54" t="n">
        <f>ROUND(SUMPRODUCT('Biblioteca de herramientas'!$M$5:$X$5,$C6:$N6)/$O6,2)+(COLUMN(S6)-18)/1000000</f>
        <v>3.880001</v>
      </c>
      <c r="T6" s="54" t="n">
        <f>ROUND(SUMPRODUCT('Biblioteca de herramientas'!$M$6:$X$6,$C6:$N6)/$O6,2)+(COLUMN(T6)-18)/1000000</f>
        <v>4.010002</v>
      </c>
      <c r="U6" s="54" t="n">
        <f>ROUND(SUMPRODUCT('Biblioteca de herramientas'!$M$7:$X$7,$C6:$N6)/$O6,2)+(COLUMN(U6)-18)/1000000</f>
        <v>3.880003</v>
      </c>
      <c r="V6" s="54" t="n">
        <f>ROUND(SUMPRODUCT('Biblioteca de herramientas'!$M$8:$X$8,$C6:$N6)/$O6,2)+(COLUMN(V6)-18)/1000000</f>
        <v>3.810004</v>
      </c>
      <c r="W6" s="54" t="n">
        <f>ROUND(SUMPRODUCT('Biblioteca de herramientas'!$M$9:$X$9,$C6:$N6)/$O6,2)+(COLUMN(W6)-18)/1000000</f>
        <v>3.390005</v>
      </c>
      <c r="X6" s="54" t="n">
        <f>ROUND(SUMPRODUCT('Biblioteca de herramientas'!$M$10:$X$10,$C6:$N6)/$O6,2)+(COLUMN(X6)-18)/1000000</f>
        <v>3.200006</v>
      </c>
      <c r="Y6" s="54" t="n">
        <f>ROUND(SUMPRODUCT('Biblioteca de herramientas'!$M$11:$X$11,$C6:$N6)/$O6,2)+(COLUMN(Y6)-18)/1000000</f>
        <v>3.770007</v>
      </c>
      <c r="Z6" s="54" t="n">
        <f>ROUND(SUMPRODUCT('Biblioteca de herramientas'!$M$12:$X$12,$C6:$N6)/$O6,2)+(COLUMN(Z6)-18)/1000000</f>
        <v>4.050008</v>
      </c>
      <c r="AA6" s="54" t="n">
        <f>ROUND(SUMPRODUCT('Biblioteca de herramientas'!$M$13:$X$13,$C6:$N6)/$O6,2)+(COLUMN(AA6)-18)/1000000</f>
        <v>4.240009000000001</v>
      </c>
      <c r="AB6" s="54" t="n">
        <f>ROUND(SUMPRODUCT('Biblioteca de herramientas'!$M$14:$X$14,$C6:$N6)/$O6,2)+(COLUMN(AB6)-18)/1000000</f>
        <v>3.11001</v>
      </c>
      <c r="AC6" s="54" t="n">
        <f>ROUND(SUMPRODUCT('Biblioteca de herramientas'!$M$15:$X$15,$C6:$N6)/$O6,2)+(COLUMN(AC6)-18)/1000000</f>
        <v>3.480011</v>
      </c>
      <c r="AD6" s="54" t="n">
        <f>ROUND(SUMPRODUCT('Biblioteca de herramientas'!$M$16:$X$16,$C6:$N6)/$O6,2)+(COLUMN(AD6)-18)/1000000</f>
        <v>3.080012</v>
      </c>
      <c r="AE6" s="54" t="n">
        <f>ROUND(SUMPRODUCT('Biblioteca de herramientas'!$M$17:$X$17,$C6:$N6)/$O6,2)+(COLUMN(AE6)-18)/1000000</f>
        <v>3.030013</v>
      </c>
    </row>
    <row r="7" ht="42" customHeight="true">
      <c r="A7" s="28" t="s">
        <v>73</v>
      </c>
      <c r="B7" s="28" t="s">
        <v>423</v>
      </c>
      <c r="C7" s="50" t="n">
        <v>4</v>
      </c>
      <c r="D7" s="50" t="n">
        <v>11</v>
      </c>
      <c r="E7" s="50" t="n">
        <v>4</v>
      </c>
      <c r="F7" s="50" t="n">
        <v>11</v>
      </c>
      <c r="G7" s="50" t="n">
        <v>13</v>
      </c>
      <c r="H7" s="50" t="n">
        <v>18</v>
      </c>
      <c r="I7" s="50" t="n">
        <v>13</v>
      </c>
      <c r="J7" s="50" t="n">
        <v>7</v>
      </c>
      <c r="K7" s="50" t="n">
        <v>2</v>
      </c>
      <c r="L7" s="50" t="n">
        <v>11</v>
      </c>
      <c r="M7" s="50" t="n">
        <v>3</v>
      </c>
      <c r="N7" s="50" t="n">
        <v>3</v>
      </c>
      <c r="O7" s="50" t="n">
        <f>SUM(C7:N7)</f>
        <v>100</v>
      </c>
      <c r="P7" s="28" t="str">
        <f>INDEX($S$4:$AE$4,1,MATCH(LARGE($S7:$AE7,1),$S7:$AE7,0))</f>
        <v>Wrike</v>
      </c>
      <c r="Q7" s="28" t="str">
        <f>INDEX($S$4:$AE$4,1,MATCH(LARGE($S7:$AE7,2),$S7:$AE7,0))</f>
        <v>Smartsheet</v>
      </c>
      <c r="R7" s="28" t="str">
        <f>INDEX($S$4:$AE$4,1,MATCH(LARGE($S7:$AE7,3),$S7:$AE7,0))</f>
        <v>Microsoft Project/Project Online</v>
      </c>
      <c r="S7" s="54" t="n">
        <f>ROUND(SUMPRODUCT('Biblioteca de herramientas'!$M$5:$X$5,$C7:$N7)/$O7,2)+(COLUMN(S7)-18)/1000000</f>
        <v>3.820001</v>
      </c>
      <c r="T7" s="54" t="n">
        <f>ROUND(SUMPRODUCT('Biblioteca de herramientas'!$M$6:$X$6,$C7:$N7)/$O7,2)+(COLUMN(T7)-18)/1000000</f>
        <v>3.8800019999999997</v>
      </c>
      <c r="U7" s="54" t="n">
        <f>ROUND(SUMPRODUCT('Biblioteca de herramientas'!$M$7:$X$7,$C7:$N7)/$O7,2)+(COLUMN(U7)-18)/1000000</f>
        <v>3.820003</v>
      </c>
      <c r="V7" s="54" t="n">
        <f>ROUND(SUMPRODUCT('Biblioteca de herramientas'!$M$8:$X$8,$C7:$N7)/$O7,2)+(COLUMN(V7)-18)/1000000</f>
        <v>3.800004</v>
      </c>
      <c r="W7" s="54" t="n">
        <f>ROUND(SUMPRODUCT('Biblioteca de herramientas'!$M$9:$X$9,$C7:$N7)/$O7,2)+(COLUMN(W7)-18)/1000000</f>
        <v>2.580005</v>
      </c>
      <c r="X7" s="54" t="n">
        <f>ROUND(SUMPRODUCT('Biblioteca de herramientas'!$M$10:$X$10,$C7:$N7)/$O7,2)+(COLUMN(X7)-18)/1000000</f>
        <v>3.060006</v>
      </c>
      <c r="Y7" s="54" t="n">
        <f>ROUND(SUMPRODUCT('Biblioteca de herramientas'!$M$11:$X$11,$C7:$N7)/$O7,2)+(COLUMN(Y7)-18)/1000000</f>
        <v>4.360007</v>
      </c>
      <c r="Z7" s="54" t="n">
        <f>ROUND(SUMPRODUCT('Biblioteca de herramientas'!$M$12:$X$12,$C7:$N7)/$O7,2)+(COLUMN(Z7)-18)/1000000</f>
        <v>4.590008</v>
      </c>
      <c r="AA7" s="54" t="n">
        <f>ROUND(SUMPRODUCT('Biblioteca de herramientas'!$M$13:$X$13,$C7:$N7)/$O7,2)+(COLUMN(AA7)-18)/1000000</f>
        <v>4.6200090000000005</v>
      </c>
      <c r="AB7" s="54" t="n">
        <f>ROUND(SUMPRODUCT('Biblioteca de herramientas'!$M$14:$X$14,$C7:$N7)/$O7,2)+(COLUMN(AB7)-18)/1000000</f>
        <v>2.83001</v>
      </c>
      <c r="AC7" s="54" t="n">
        <f>ROUND(SUMPRODUCT('Biblioteca de herramientas'!$M$15:$X$15,$C7:$N7)/$O7,2)+(COLUMN(AC7)-18)/1000000</f>
        <v>3.460011</v>
      </c>
      <c r="AD7" s="54" t="n">
        <f>ROUND(SUMPRODUCT('Biblioteca de herramientas'!$M$16:$X$16,$C7:$N7)/$O7,2)+(COLUMN(AD7)-18)/1000000</f>
        <v>2.620012</v>
      </c>
      <c r="AE7" s="54" t="n">
        <f>ROUND(SUMPRODUCT('Biblioteca de herramientas'!$M$17:$X$17,$C7:$N7)/$O7,2)+(COLUMN(AE7)-18)/1000000</f>
        <v>2.620013</v>
      </c>
    </row>
    <row r="8" ht="42" customHeight="true">
      <c r="A8" s="28" t="s">
        <v>76</v>
      </c>
      <c r="B8" s="28" t="s">
        <v>424</v>
      </c>
      <c r="C8" s="50" t="n">
        <v>12</v>
      </c>
      <c r="D8" s="50" t="n">
        <v>10</v>
      </c>
      <c r="E8" s="50" t="n">
        <v>8</v>
      </c>
      <c r="F8" s="50" t="n">
        <v>10</v>
      </c>
      <c r="G8" s="50" t="n">
        <v>5</v>
      </c>
      <c r="H8" s="50" t="n">
        <v>5</v>
      </c>
      <c r="I8" s="50" t="n">
        <v>10</v>
      </c>
      <c r="J8" s="50" t="n">
        <v>10</v>
      </c>
      <c r="K8" s="50" t="n">
        <v>10</v>
      </c>
      <c r="L8" s="50" t="n">
        <v>6</v>
      </c>
      <c r="M8" s="50" t="n">
        <v>6</v>
      </c>
      <c r="N8" s="50" t="n">
        <v>8</v>
      </c>
      <c r="O8" s="50" t="n">
        <f>SUM(C8:N8)</f>
        <v>100</v>
      </c>
      <c r="P8" s="28" t="str">
        <f>INDEX($S$4:$AE$4,1,MATCH(LARGE($S8:$AE8,1),$S8:$AE8,0))</f>
        <v>Wrike</v>
      </c>
      <c r="Q8" s="28" t="str">
        <f>INDEX($S$4:$AE$4,1,MATCH(LARGE($S8:$AE8,2),$S8:$AE8,0))</f>
        <v>Smartsheet</v>
      </c>
      <c r="R8" s="28" t="str">
        <f>INDEX($S$4:$AE$4,1,MATCH(LARGE($S8:$AE8,3),$S8:$AE8,0))</f>
        <v>ClickUp</v>
      </c>
      <c r="S8" s="54" t="n">
        <f>ROUND(SUMPRODUCT('Biblioteca de herramientas'!$M$5:$X$5,$C8:$N8)/$O8,2)+(COLUMN(S8)-18)/1000000</f>
        <v>3.790001</v>
      </c>
      <c r="T8" s="54" t="n">
        <f>ROUND(SUMPRODUCT('Biblioteca de herramientas'!$M$6:$X$6,$C8:$N8)/$O8,2)+(COLUMN(T8)-18)/1000000</f>
        <v>3.6300019999999997</v>
      </c>
      <c r="U8" s="54" t="n">
        <f>ROUND(SUMPRODUCT('Biblioteca de herramientas'!$M$7:$X$7,$C8:$N8)/$O8,2)+(COLUMN(U8)-18)/1000000</f>
        <v>3.790003</v>
      </c>
      <c r="V8" s="54" t="n">
        <f>ROUND(SUMPRODUCT('Biblioteca de herramientas'!$M$8:$X$8,$C8:$N8)/$O8,2)+(COLUMN(V8)-18)/1000000</f>
        <v>3.790004</v>
      </c>
      <c r="W8" s="54" t="n">
        <f>ROUND(SUMPRODUCT('Biblioteca de herramientas'!$M$9:$X$9,$C8:$N8)/$O8,2)+(COLUMN(W8)-18)/1000000</f>
        <v>3.230005</v>
      </c>
      <c r="X8" s="54" t="n">
        <f>ROUND(SUMPRODUCT('Biblioteca de herramientas'!$M$10:$X$10,$C8:$N8)/$O8,2)+(COLUMN(X8)-18)/1000000</f>
        <v>3.170006</v>
      </c>
      <c r="Y8" s="54" t="n">
        <f>ROUND(SUMPRODUCT('Biblioteca de herramientas'!$M$11:$X$11,$C8:$N8)/$O8,2)+(COLUMN(Y8)-18)/1000000</f>
        <v>3.560007</v>
      </c>
      <c r="Z8" s="54" t="n">
        <f>ROUND(SUMPRODUCT('Biblioteca de herramientas'!$M$12:$X$12,$C8:$N8)/$O8,2)+(COLUMN(Z8)-18)/1000000</f>
        <v>3.9200079999999997</v>
      </c>
      <c r="AA8" s="54" t="n">
        <f>ROUND(SUMPRODUCT('Biblioteca de herramientas'!$M$13:$X$13,$C8:$N8)/$O8,2)+(COLUMN(AA8)-18)/1000000</f>
        <v>4.040009</v>
      </c>
      <c r="AB8" s="54" t="n">
        <f>ROUND(SUMPRODUCT('Biblioteca de herramientas'!$M$14:$X$14,$C8:$N8)/$O8,2)+(COLUMN(AB8)-18)/1000000</f>
        <v>3.36001</v>
      </c>
      <c r="AC8" s="54" t="n">
        <f>ROUND(SUMPRODUCT('Biblioteca de herramientas'!$M$15:$X$15,$C8:$N8)/$O8,2)+(COLUMN(AC8)-18)/1000000</f>
        <v>3.480011</v>
      </c>
      <c r="AD8" s="54" t="n">
        <f>ROUND(SUMPRODUCT('Biblioteca de herramientas'!$M$16:$X$16,$C8:$N8)/$O8,2)+(COLUMN(AD8)-18)/1000000</f>
        <v>3.210012</v>
      </c>
      <c r="AE8" s="54" t="n">
        <f>ROUND(SUMPRODUCT('Biblioteca de herramientas'!$M$17:$X$17,$C8:$N8)/$O8,2)+(COLUMN(AE8)-18)/1000000</f>
        <v>3.210013</v>
      </c>
    </row>
    <row r="9" ht="42" customHeight="true">
      <c r="A9" s="28" t="s">
        <v>79</v>
      </c>
      <c r="B9" s="28" t="s">
        <v>425</v>
      </c>
      <c r="C9" s="50" t="n">
        <v>12</v>
      </c>
      <c r="D9" s="50" t="n">
        <v>10</v>
      </c>
      <c r="E9" s="50" t="n">
        <v>8</v>
      </c>
      <c r="F9" s="50" t="n">
        <v>10</v>
      </c>
      <c r="G9" s="50" t="n">
        <v>8</v>
      </c>
      <c r="H9" s="50" t="n">
        <v>8</v>
      </c>
      <c r="I9" s="50" t="n">
        <v>10</v>
      </c>
      <c r="J9" s="50" t="n">
        <v>7</v>
      </c>
      <c r="K9" s="50" t="n">
        <v>7</v>
      </c>
      <c r="L9" s="50" t="n">
        <v>8</v>
      </c>
      <c r="M9" s="50" t="n">
        <v>6</v>
      </c>
      <c r="N9" s="50" t="n">
        <v>6</v>
      </c>
      <c r="O9" s="50" t="n">
        <f>SUM(C9:N9)</f>
        <v>100</v>
      </c>
      <c r="P9" s="28" t="str">
        <f>INDEX($S$4:$AE$4,1,MATCH(LARGE($S9:$AE9,1),$S9:$AE9,0))</f>
        <v>Wrike</v>
      </c>
      <c r="Q9" s="28" t="str">
        <f>INDEX($S$4:$AE$4,1,MATCH(LARGE($S9:$AE9,2),$S9:$AE9,0))</f>
        <v>Smartsheet</v>
      </c>
      <c r="R9" s="28" t="str">
        <f>INDEX($S$4:$AE$4,1,MATCH(LARGE($S9:$AE9,3),$S9:$AE9,0))</f>
        <v>monday.com</v>
      </c>
      <c r="S9" s="54" t="n">
        <f>ROUND(SUMPRODUCT('Biblioteca de herramientas'!$M$5:$X$5,$C9:$N9)/$O9,2)+(COLUMN(S9)-18)/1000000</f>
        <v>3.790001</v>
      </c>
      <c r="T9" s="54" t="n">
        <f>ROUND(SUMPRODUCT('Biblioteca de herramientas'!$M$6:$X$6,$C9:$N9)/$O9,2)+(COLUMN(T9)-18)/1000000</f>
        <v>3.700002</v>
      </c>
      <c r="U9" s="54" t="n">
        <f>ROUND(SUMPRODUCT('Biblioteca de herramientas'!$M$7:$X$7,$C9:$N9)/$O9,2)+(COLUMN(U9)-18)/1000000</f>
        <v>3.790003</v>
      </c>
      <c r="V9" s="54" t="n">
        <f>ROUND(SUMPRODUCT('Biblioteca de herramientas'!$M$8:$X$8,$C9:$N9)/$O9,2)+(COLUMN(V9)-18)/1000000</f>
        <v>3.760004</v>
      </c>
      <c r="W9" s="54" t="n">
        <f>ROUND(SUMPRODUCT('Biblioteca de herramientas'!$M$9:$X$9,$C9:$N9)/$O9,2)+(COLUMN(W9)-18)/1000000</f>
        <v>3.1300049999999997</v>
      </c>
      <c r="X9" s="54" t="n">
        <f>ROUND(SUMPRODUCT('Biblioteca de herramientas'!$M$10:$X$10,$C9:$N9)/$O9,2)+(COLUMN(X9)-18)/1000000</f>
        <v>3.170006</v>
      </c>
      <c r="Y9" s="54" t="n">
        <f>ROUND(SUMPRODUCT('Biblioteca de herramientas'!$M$11:$X$11,$C9:$N9)/$O9,2)+(COLUMN(Y9)-18)/1000000</f>
        <v>3.7400070000000003</v>
      </c>
      <c r="Z9" s="54" t="n">
        <f>ROUND(SUMPRODUCT('Biblioteca de herramientas'!$M$12:$X$12,$C9:$N9)/$O9,2)+(COLUMN(Z9)-18)/1000000</f>
        <v>4.080008</v>
      </c>
      <c r="AA9" s="54" t="n">
        <f>ROUND(SUMPRODUCT('Biblioteca de herramientas'!$M$13:$X$13,$C9:$N9)/$O9,2)+(COLUMN(AA9)-18)/1000000</f>
        <v>4.170009</v>
      </c>
      <c r="AB9" s="54" t="n">
        <f>ROUND(SUMPRODUCT('Biblioteca de herramientas'!$M$14:$X$14,$C9:$N9)/$O9,2)+(COLUMN(AB9)-18)/1000000</f>
        <v>3.2200100000000003</v>
      </c>
      <c r="AC9" s="54" t="n">
        <f>ROUND(SUMPRODUCT('Biblioteca de herramientas'!$M$15:$X$15,$C9:$N9)/$O9,2)+(COLUMN(AC9)-18)/1000000</f>
        <v>3.4700110000000004</v>
      </c>
      <c r="AD9" s="54" t="n">
        <f>ROUND(SUMPRODUCT('Biblioteca de herramientas'!$M$16:$X$16,$C9:$N9)/$O9,2)+(COLUMN(AD9)-18)/1000000</f>
        <v>3.080012</v>
      </c>
      <c r="AE9" s="54" t="n">
        <f>ROUND(SUMPRODUCT('Biblioteca de herramientas'!$M$17:$X$17,$C9:$N9)/$O9,2)+(COLUMN(AE9)-18)/1000000</f>
        <v>3.040013</v>
      </c>
    </row>
    <row r="10" ht="42" customHeight="true">
      <c r="A10" s="28" t="s">
        <v>82</v>
      </c>
      <c r="B10" s="28" t="s">
        <v>426</v>
      </c>
      <c r="C10" s="50" t="n">
        <v>5</v>
      </c>
      <c r="D10" s="50" t="n">
        <v>11</v>
      </c>
      <c r="E10" s="50" t="n">
        <v>3</v>
      </c>
      <c r="F10" s="50" t="n">
        <v>19</v>
      </c>
      <c r="G10" s="50" t="n">
        <v>14</v>
      </c>
      <c r="H10" s="50" t="n">
        <v>14</v>
      </c>
      <c r="I10" s="50" t="n">
        <v>11</v>
      </c>
      <c r="J10" s="50" t="n">
        <v>5</v>
      </c>
      <c r="K10" s="50" t="n">
        <v>2</v>
      </c>
      <c r="L10" s="50" t="n">
        <v>9</v>
      </c>
      <c r="M10" s="50" t="n">
        <v>3</v>
      </c>
      <c r="N10" s="50" t="n">
        <v>4</v>
      </c>
      <c r="O10" s="50" t="n">
        <f>SUM(C10:N10)</f>
        <v>100</v>
      </c>
      <c r="P10" s="28" t="str">
        <f>INDEX($S$4:$AE$4,1,MATCH(LARGE($S10:$AE10,1),$S10:$AE10,0))</f>
        <v>Wrike</v>
      </c>
      <c r="Q10" s="28" t="str">
        <f>INDEX($S$4:$AE$4,1,MATCH(LARGE($S10:$AE10,2),$S10:$AE10,0))</f>
        <v>Smartsheet</v>
      </c>
      <c r="R10" s="28" t="str">
        <f>INDEX($S$4:$AE$4,1,MATCH(LARGE($S10:$AE10,3),$S10:$AE10,0))</f>
        <v>Microsoft Project/Project Online</v>
      </c>
      <c r="S10" s="54" t="n">
        <f>ROUND(SUMPRODUCT('Biblioteca de herramientas'!$M$5:$X$5,$C10:$N10)/$O10,2)+(COLUMN(S10)-18)/1000000</f>
        <v>3.810001</v>
      </c>
      <c r="T10" s="54" t="n">
        <f>ROUND(SUMPRODUCT('Biblioteca de herramientas'!$M$6:$X$6,$C10:$N10)/$O10,2)+(COLUMN(T10)-18)/1000000</f>
        <v>3.8200019999999997</v>
      </c>
      <c r="U10" s="54" t="n">
        <f>ROUND(SUMPRODUCT('Biblioteca de herramientas'!$M$7:$X$7,$C10:$N10)/$O10,2)+(COLUMN(U10)-18)/1000000</f>
        <v>3.810003</v>
      </c>
      <c r="V10" s="54" t="n">
        <f>ROUND(SUMPRODUCT('Biblioteca de herramientas'!$M$8:$X$8,$C10:$N10)/$O10,2)+(COLUMN(V10)-18)/1000000</f>
        <v>3.790004</v>
      </c>
      <c r="W10" s="54" t="n">
        <f>ROUND(SUMPRODUCT('Biblioteca de herramientas'!$M$9:$X$9,$C10:$N10)/$O10,2)+(COLUMN(W10)-18)/1000000</f>
        <v>2.560005</v>
      </c>
      <c r="X10" s="54" t="n">
        <f>ROUND(SUMPRODUCT('Biblioteca de herramientas'!$M$10:$X$10,$C10:$N10)/$O10,2)+(COLUMN(X10)-18)/1000000</f>
        <v>3.0500059999999998</v>
      </c>
      <c r="Y10" s="54" t="n">
        <f>ROUND(SUMPRODUCT('Biblioteca de herramientas'!$M$11:$X$11,$C10:$N10)/$O10,2)+(COLUMN(Y10)-18)/1000000</f>
        <v>4.360007</v>
      </c>
      <c r="Z10" s="54" t="n">
        <f>ROUND(SUMPRODUCT('Biblioteca de herramientas'!$M$12:$X$12,$C10:$N10)/$O10,2)+(COLUMN(Z10)-18)/1000000</f>
        <v>4.590008</v>
      </c>
      <c r="AA10" s="54" t="n">
        <f>ROUND(SUMPRODUCT('Biblioteca de herramientas'!$M$13:$X$13,$C10:$N10)/$O10,2)+(COLUMN(AA10)-18)/1000000</f>
        <v>4.610009000000001</v>
      </c>
      <c r="AB10" s="54" t="n">
        <f>ROUND(SUMPRODUCT('Biblioteca de herramientas'!$M$14:$X$14,$C10:$N10)/$O10,2)+(COLUMN(AB10)-18)/1000000</f>
        <v>2.88001</v>
      </c>
      <c r="AC10" s="54" t="n">
        <f>ROUND(SUMPRODUCT('Biblioteca de herramientas'!$M$15:$X$15,$C10:$N10)/$O10,2)+(COLUMN(AC10)-18)/1000000</f>
        <v>3.4100110000000003</v>
      </c>
      <c r="AD10" s="54" t="n">
        <f>ROUND(SUMPRODUCT('Biblioteca de herramientas'!$M$16:$X$16,$C10:$N10)/$O10,2)+(COLUMN(AD10)-18)/1000000</f>
        <v>2.600012</v>
      </c>
      <c r="AE10" s="54" t="n">
        <f>ROUND(SUMPRODUCT('Biblioteca de herramientas'!$M$17:$X$17,$C10:$N10)/$O10,2)+(COLUMN(AE10)-18)/1000000</f>
        <v>2.660013</v>
      </c>
    </row>
    <row r="11" ht="42" customHeight="true">
      <c r="A11" s="28" t="s">
        <v>85</v>
      </c>
      <c r="B11" s="28" t="s">
        <v>427</v>
      </c>
      <c r="C11" s="50" t="n">
        <v>10</v>
      </c>
      <c r="D11" s="50" t="n">
        <v>11</v>
      </c>
      <c r="E11" s="50" t="n">
        <v>10</v>
      </c>
      <c r="F11" s="50" t="n">
        <v>11</v>
      </c>
      <c r="G11" s="50" t="n">
        <v>8</v>
      </c>
      <c r="H11" s="50" t="n">
        <v>10</v>
      </c>
      <c r="I11" s="50" t="n">
        <v>10</v>
      </c>
      <c r="J11" s="50" t="n">
        <v>8</v>
      </c>
      <c r="K11" s="50" t="n">
        <v>5</v>
      </c>
      <c r="L11" s="50" t="n">
        <v>8</v>
      </c>
      <c r="M11" s="50" t="n">
        <v>3</v>
      </c>
      <c r="N11" s="50" t="n">
        <v>6</v>
      </c>
      <c r="O11" s="50" t="n">
        <f>SUM(C11:N11)</f>
        <v>100</v>
      </c>
      <c r="P11" s="28" t="str">
        <f>INDEX($S$4:$AE$4,1,MATCH(LARGE($S11:$AE11,1),$S11:$AE11,0))</f>
        <v>Wrike</v>
      </c>
      <c r="Q11" s="28" t="str">
        <f>INDEX($S$4:$AE$4,1,MATCH(LARGE($S11:$AE11,2),$S11:$AE11,0))</f>
        <v>Smartsheet</v>
      </c>
      <c r="R11" s="28" t="str">
        <f>INDEX($S$4:$AE$4,1,MATCH(LARGE($S11:$AE11,3),$S11:$AE11,0))</f>
        <v>Microsoft Project/Project Online</v>
      </c>
      <c r="S11" s="54" t="n">
        <f>ROUND(SUMPRODUCT('Biblioteca de herramientas'!$M$5:$X$5,$C11:$N11)/$O11,2)+(COLUMN(S11)-18)/1000000</f>
        <v>3.840001</v>
      </c>
      <c r="T11" s="54" t="n">
        <f>ROUND(SUMPRODUCT('Biblioteca de herramientas'!$M$6:$X$6,$C11:$N11)/$O11,2)+(COLUMN(T11)-18)/1000000</f>
        <v>3.810002</v>
      </c>
      <c r="U11" s="54" t="n">
        <f>ROUND(SUMPRODUCT('Biblioteca de herramientas'!$M$7:$X$7,$C11:$N11)/$O11,2)+(COLUMN(U11)-18)/1000000</f>
        <v>3.840003</v>
      </c>
      <c r="V11" s="54" t="n">
        <f>ROUND(SUMPRODUCT('Biblioteca de herramientas'!$M$8:$X$8,$C11:$N11)/$O11,2)+(COLUMN(V11)-18)/1000000</f>
        <v>3.790004</v>
      </c>
      <c r="W11" s="54" t="n">
        <f>ROUND(SUMPRODUCT('Biblioteca de herramientas'!$M$9:$X$9,$C11:$N11)/$O11,2)+(COLUMN(W11)-18)/1000000</f>
        <v>3.060005</v>
      </c>
      <c r="X11" s="54" t="n">
        <f>ROUND(SUMPRODUCT('Biblioteca de herramientas'!$M$10:$X$10,$C11:$N11)/$O11,2)+(COLUMN(X11)-18)/1000000</f>
        <v>3.140006</v>
      </c>
      <c r="Y11" s="54" t="n">
        <f>ROUND(SUMPRODUCT('Biblioteca de herramientas'!$M$11:$X$11,$C11:$N11)/$O11,2)+(COLUMN(Y11)-18)/1000000</f>
        <v>3.900007</v>
      </c>
      <c r="Z11" s="54" t="n">
        <f>ROUND(SUMPRODUCT('Biblioteca de herramientas'!$M$12:$X$12,$C11:$N11)/$O11,2)+(COLUMN(Z11)-18)/1000000</f>
        <v>4.190008000000001</v>
      </c>
      <c r="AA11" s="54" t="n">
        <f>ROUND(SUMPRODUCT('Biblioteca de herramientas'!$M$13:$X$13,$C11:$N11)/$O11,2)+(COLUMN(AA11)-18)/1000000</f>
        <v>4.310009</v>
      </c>
      <c r="AB11" s="54" t="n">
        <f>ROUND(SUMPRODUCT('Biblioteca de herramientas'!$M$14:$X$14,$C11:$N11)/$O11,2)+(COLUMN(AB11)-18)/1000000</f>
        <v>3.11001</v>
      </c>
      <c r="AC11" s="54" t="n">
        <f>ROUND(SUMPRODUCT('Biblioteca de herramientas'!$M$15:$X$15,$C11:$N11)/$O11,2)+(COLUMN(AC11)-18)/1000000</f>
        <v>3.4700110000000004</v>
      </c>
      <c r="AD11" s="54" t="n">
        <f>ROUND(SUMPRODUCT('Biblioteca de herramientas'!$M$16:$X$16,$C11:$N11)/$O11,2)+(COLUMN(AD11)-18)/1000000</f>
        <v>2.980012</v>
      </c>
      <c r="AE11" s="54" t="n">
        <f>ROUND(SUMPRODUCT('Biblioteca de herramientas'!$M$17:$X$17,$C11:$N11)/$O11,2)+(COLUMN(AE11)-18)/1000000</f>
        <v>2.960013</v>
      </c>
    </row>
    <row r="12" ht="42" customHeight="true">
      <c r="A12" s="28" t="s">
        <v>88</v>
      </c>
      <c r="B12" s="28" t="s">
        <v>428</v>
      </c>
      <c r="C12" s="50" t="n">
        <v>5</v>
      </c>
      <c r="D12" s="50" t="n">
        <v>9</v>
      </c>
      <c r="E12" s="50" t="n">
        <v>3</v>
      </c>
      <c r="F12" s="50" t="n">
        <v>9</v>
      </c>
      <c r="G12" s="50" t="n">
        <v>23</v>
      </c>
      <c r="H12" s="50" t="n">
        <v>14</v>
      </c>
      <c r="I12" s="50" t="n">
        <v>13</v>
      </c>
      <c r="J12" s="50" t="n">
        <v>5</v>
      </c>
      <c r="K12" s="50" t="n">
        <v>2</v>
      </c>
      <c r="L12" s="50" t="n">
        <v>9</v>
      </c>
      <c r="M12" s="50" t="n">
        <v>3</v>
      </c>
      <c r="N12" s="50" t="n">
        <v>5</v>
      </c>
      <c r="O12" s="50" t="n">
        <f>SUM(C12:N12)</f>
        <v>100</v>
      </c>
      <c r="P12" s="28" t="str">
        <f>INDEX($S$4:$AE$4,1,MATCH(LARGE($S12:$AE12,1),$S12:$AE12,0))</f>
        <v>Wrike</v>
      </c>
      <c r="Q12" s="28" t="str">
        <f>INDEX($S$4:$AE$4,1,MATCH(LARGE($S12:$AE12,2),$S12:$AE12,0))</f>
        <v>Smartsheet</v>
      </c>
      <c r="R12" s="28" t="str">
        <f>INDEX($S$4:$AE$4,1,MATCH(LARGE($S12:$AE12,3),$S12:$AE12,0))</f>
        <v>Microsoft Project/Project Online</v>
      </c>
      <c r="S12" s="54" t="n">
        <f>ROUND(SUMPRODUCT('Biblioteca de herramientas'!$M$5:$X$5,$C12:$N12)/$O12,2)+(COLUMN(S12)-18)/1000000</f>
        <v>3.7200010000000003</v>
      </c>
      <c r="T12" s="54" t="n">
        <f>ROUND(SUMPRODUCT('Biblioteca de herramientas'!$M$6:$X$6,$C12:$N12)/$O12,2)+(COLUMN(T12)-18)/1000000</f>
        <v>3.720002</v>
      </c>
      <c r="U12" s="54" t="n">
        <f>ROUND(SUMPRODUCT('Biblioteca de herramientas'!$M$7:$X$7,$C12:$N12)/$O12,2)+(COLUMN(U12)-18)/1000000</f>
        <v>3.720003</v>
      </c>
      <c r="V12" s="54" t="n">
        <f>ROUND(SUMPRODUCT('Biblioteca de herramientas'!$M$8:$X$8,$C12:$N12)/$O12,2)+(COLUMN(V12)-18)/1000000</f>
        <v>3.670004</v>
      </c>
      <c r="W12" s="54" t="n">
        <f>ROUND(SUMPRODUCT('Biblioteca de herramientas'!$M$9:$X$9,$C12:$N12)/$O12,2)+(COLUMN(W12)-18)/1000000</f>
        <v>2.480005</v>
      </c>
      <c r="X12" s="54" t="n">
        <f>ROUND(SUMPRODUCT('Biblioteca de herramientas'!$M$10:$X$10,$C12:$N12)/$O12,2)+(COLUMN(X12)-18)/1000000</f>
        <v>2.970006</v>
      </c>
      <c r="Y12" s="54" t="n">
        <f>ROUND(SUMPRODUCT('Biblioteca de herramientas'!$M$11:$X$11,$C12:$N12)/$O12,2)+(COLUMN(Y12)-18)/1000000</f>
        <v>4.310007</v>
      </c>
      <c r="Z12" s="54" t="n">
        <f>ROUND(SUMPRODUCT('Biblioteca de herramientas'!$M$12:$X$12,$C12:$N12)/$O12,2)+(COLUMN(Z12)-18)/1000000</f>
        <v>4.5700080000000005</v>
      </c>
      <c r="AA12" s="54" t="n">
        <f>ROUND(SUMPRODUCT('Biblioteca de herramientas'!$M$13:$X$13,$C12:$N12)/$O12,2)+(COLUMN(AA12)-18)/1000000</f>
        <v>4.590009</v>
      </c>
      <c r="AB12" s="54" t="n">
        <f>ROUND(SUMPRODUCT('Biblioteca de herramientas'!$M$14:$X$14,$C12:$N12)/$O12,2)+(COLUMN(AB12)-18)/1000000</f>
        <v>2.80001</v>
      </c>
      <c r="AC12" s="54" t="n">
        <f>ROUND(SUMPRODUCT('Biblioteca de herramientas'!$M$15:$X$15,$C12:$N12)/$O12,2)+(COLUMN(AC12)-18)/1000000</f>
        <v>3.4100110000000003</v>
      </c>
      <c r="AD12" s="54" t="n">
        <f>ROUND(SUMPRODUCT('Biblioteca de herramientas'!$M$16:$X$16,$C12:$N12)/$O12,2)+(COLUMN(AD12)-18)/1000000</f>
        <v>2.540012</v>
      </c>
      <c r="AE12" s="54" t="n">
        <f>ROUND(SUMPRODUCT('Biblioteca de herramientas'!$M$17:$X$17,$C12:$N12)/$O12,2)+(COLUMN(AE12)-18)/1000000</f>
        <v>2.4700130000000002</v>
      </c>
    </row>
    <row r="13" ht="42" customHeight="true">
      <c r="A13" s="28" t="s">
        <v>89</v>
      </c>
      <c r="B13" s="28" t="s">
        <v>429</v>
      </c>
      <c r="C13" s="50" t="n">
        <v>14</v>
      </c>
      <c r="D13" s="50" t="n">
        <v>8</v>
      </c>
      <c r="E13" s="50" t="n">
        <v>8</v>
      </c>
      <c r="F13" s="50" t="n">
        <v>5</v>
      </c>
      <c r="G13" s="50" t="n">
        <v>2</v>
      </c>
      <c r="H13" s="50" t="n">
        <v>2</v>
      </c>
      <c r="I13" s="50" t="n">
        <v>5</v>
      </c>
      <c r="J13" s="50" t="n">
        <v>7</v>
      </c>
      <c r="K13" s="50" t="n">
        <v>19</v>
      </c>
      <c r="L13" s="50" t="n">
        <v>5</v>
      </c>
      <c r="M13" s="50" t="n">
        <v>11</v>
      </c>
      <c r="N13" s="50" t="n">
        <v>14</v>
      </c>
      <c r="O13" s="50" t="n">
        <f>SUM(C13:N13)</f>
        <v>100</v>
      </c>
      <c r="P13" s="28" t="str">
        <f>INDEX($S$4:$AE$4,1,MATCH(LARGE($S13:$AE13,1),$S13:$AE13,0))</f>
        <v>Notion</v>
      </c>
      <c r="Q13" s="28" t="str">
        <f>INDEX($S$4:$AE$4,1,MATCH(LARGE($S13:$AE13,2),$S13:$AE13,0))</f>
        <v>ClickUp</v>
      </c>
      <c r="R13" s="28" t="str">
        <f>INDEX($S$4:$AE$4,1,MATCH(LARGE($S13:$AE13,3),$S13:$AE13,0))</f>
        <v>monday.com</v>
      </c>
      <c r="S13" s="54" t="n">
        <f>ROUND(SUMPRODUCT('Biblioteca de herramientas'!$M$5:$X$5,$C13:$N13)/$O13,2)+(COLUMN(S13)-18)/1000000</f>
        <v>3.6800010000000003</v>
      </c>
      <c r="T13" s="54" t="n">
        <f>ROUND(SUMPRODUCT('Biblioteca de herramientas'!$M$6:$X$6,$C13:$N13)/$O13,2)+(COLUMN(T13)-18)/1000000</f>
        <v>3.3400019999999997</v>
      </c>
      <c r="U13" s="54" t="n">
        <f>ROUND(SUMPRODUCT('Biblioteca de herramientas'!$M$7:$X$7,$C13:$N13)/$O13,2)+(COLUMN(U13)-18)/1000000</f>
        <v>3.680003</v>
      </c>
      <c r="V13" s="54" t="n">
        <f>ROUND(SUMPRODUCT('Biblioteca de herramientas'!$M$8:$X$8,$C13:$N13)/$O13,2)+(COLUMN(V13)-18)/1000000</f>
        <v>3.730004</v>
      </c>
      <c r="W13" s="54" t="n">
        <f>ROUND(SUMPRODUCT('Biblioteca de herramientas'!$M$9:$X$9,$C13:$N13)/$O13,2)+(COLUMN(W13)-18)/1000000</f>
        <v>3.5900049999999997</v>
      </c>
      <c r="X13" s="54" t="n">
        <f>ROUND(SUMPRODUCT('Biblioteca de herramientas'!$M$10:$X$10,$C13:$N13)/$O13,2)+(COLUMN(X13)-18)/1000000</f>
        <v>3.230006</v>
      </c>
      <c r="Y13" s="54" t="n">
        <f>ROUND(SUMPRODUCT('Biblioteca de herramientas'!$M$11:$X$11,$C13:$N13)/$O13,2)+(COLUMN(Y13)-18)/1000000</f>
        <v>2.980007</v>
      </c>
      <c r="Z13" s="54" t="n">
        <f>ROUND(SUMPRODUCT('Biblioteca de herramientas'!$M$12:$X$12,$C13:$N13)/$O13,2)+(COLUMN(Z13)-18)/1000000</f>
        <v>3.4200079999999997</v>
      </c>
      <c r="AA13" s="54" t="n">
        <f>ROUND(SUMPRODUCT('Biblioteca de herramientas'!$M$13:$X$13,$C13:$N13)/$O13,2)+(COLUMN(AA13)-18)/1000000</f>
        <v>3.580009</v>
      </c>
      <c r="AB13" s="54" t="n">
        <f>ROUND(SUMPRODUCT('Biblioteca de herramientas'!$M$14:$X$14,$C13:$N13)/$O13,2)+(COLUMN(AB13)-18)/1000000</f>
        <v>3.73001</v>
      </c>
      <c r="AC13" s="54" t="n">
        <f>ROUND(SUMPRODUCT('Biblioteca de herramientas'!$M$15:$X$15,$C13:$N13)/$O13,2)+(COLUMN(AC13)-18)/1000000</f>
        <v>3.3900110000000003</v>
      </c>
      <c r="AD13" s="54" t="n">
        <f>ROUND(SUMPRODUCT('Biblioteca de herramientas'!$M$16:$X$16,$C13:$N13)/$O13,2)+(COLUMN(AD13)-18)/1000000</f>
        <v>3.560012</v>
      </c>
      <c r="AE13" s="54" t="n">
        <f>ROUND(SUMPRODUCT('Biblioteca de herramientas'!$M$17:$X$17,$C13:$N13)/$O13,2)+(COLUMN(AE13)-18)/1000000</f>
        <v>3.540013</v>
      </c>
    </row>
    <row r="14" ht="42" customHeight="true">
      <c r="A14" s="28" t="s">
        <v>90</v>
      </c>
      <c r="B14" s="28" t="s">
        <v>430</v>
      </c>
      <c r="C14" s="50" t="n">
        <v>7</v>
      </c>
      <c r="D14" s="50" t="n">
        <v>11</v>
      </c>
      <c r="E14" s="50" t="n">
        <v>5</v>
      </c>
      <c r="F14" s="50" t="n">
        <v>7</v>
      </c>
      <c r="G14" s="50" t="n">
        <v>7</v>
      </c>
      <c r="H14" s="50" t="n">
        <v>17</v>
      </c>
      <c r="I14" s="50" t="n">
        <v>17</v>
      </c>
      <c r="J14" s="50" t="n">
        <v>9</v>
      </c>
      <c r="K14" s="50" t="n">
        <v>5</v>
      </c>
      <c r="L14" s="50" t="n">
        <v>7</v>
      </c>
      <c r="M14" s="50" t="n">
        <v>3</v>
      </c>
      <c r="N14" s="50" t="n">
        <v>5</v>
      </c>
      <c r="O14" s="50" t="n">
        <f>SUM(C14:N14)</f>
        <v>100</v>
      </c>
      <c r="P14" s="28" t="str">
        <f>INDEX($S$4:$AE$4,1,MATCH(LARGE($S14:$AE14,1),$S14:$AE14,0))</f>
        <v>Wrike</v>
      </c>
      <c r="Q14" s="28" t="str">
        <f>INDEX($S$4:$AE$4,1,MATCH(LARGE($S14:$AE14,2),$S14:$AE14,0))</f>
        <v>Smartsheet</v>
      </c>
      <c r="R14" s="28" t="str">
        <f>INDEX($S$4:$AE$4,1,MATCH(LARGE($S14:$AE14,3),$S14:$AE14,0))</f>
        <v>Microsoft Project/Project Online</v>
      </c>
      <c r="S14" s="54" t="n">
        <f>ROUND(SUMPRODUCT('Biblioteca de herramientas'!$M$5:$X$5,$C14:$N14)/$O14,2)+(COLUMN(S14)-18)/1000000</f>
        <v>3.8500010000000002</v>
      </c>
      <c r="T14" s="54" t="n">
        <f>ROUND(SUMPRODUCT('Biblioteca de herramientas'!$M$6:$X$6,$C14:$N14)/$O14,2)+(COLUMN(T14)-18)/1000000</f>
        <v>3.8000019999999997</v>
      </c>
      <c r="U14" s="54" t="n">
        <f>ROUND(SUMPRODUCT('Biblioteca de herramientas'!$M$7:$X$7,$C14:$N14)/$O14,2)+(COLUMN(U14)-18)/1000000</f>
        <v>3.850003</v>
      </c>
      <c r="V14" s="54" t="n">
        <f>ROUND(SUMPRODUCT('Biblioteca de herramientas'!$M$8:$X$8,$C14:$N14)/$O14,2)+(COLUMN(V14)-18)/1000000</f>
        <v>3.850004</v>
      </c>
      <c r="W14" s="54" t="n">
        <f>ROUND(SUMPRODUCT('Biblioteca de herramientas'!$M$9:$X$9,$C14:$N14)/$O14,2)+(COLUMN(W14)-18)/1000000</f>
        <v>2.8000049999999996</v>
      </c>
      <c r="X14" s="54" t="n">
        <f>ROUND(SUMPRODUCT('Biblioteca de herramientas'!$M$10:$X$10,$C14:$N14)/$O14,2)+(COLUMN(X14)-18)/1000000</f>
        <v>3.100006</v>
      </c>
      <c r="Y14" s="54" t="n">
        <f>ROUND(SUMPRODUCT('Biblioteca de herramientas'!$M$11:$X$11,$C14:$N14)/$O14,2)+(COLUMN(Y14)-18)/1000000</f>
        <v>4.040007</v>
      </c>
      <c r="Z14" s="54" t="n">
        <f>ROUND(SUMPRODUCT('Biblioteca de herramientas'!$M$12:$X$12,$C14:$N14)/$O14,2)+(COLUMN(Z14)-18)/1000000</f>
        <v>4.3600080000000005</v>
      </c>
      <c r="AA14" s="54" t="n">
        <f>ROUND(SUMPRODUCT('Biblioteca de herramientas'!$M$13:$X$13,$C14:$N14)/$O14,2)+(COLUMN(AA14)-18)/1000000</f>
        <v>4.430009</v>
      </c>
      <c r="AB14" s="54" t="n">
        <f>ROUND(SUMPRODUCT('Biblioteca de herramientas'!$M$14:$X$14,$C14:$N14)/$O14,2)+(COLUMN(AB14)-18)/1000000</f>
        <v>3.01001</v>
      </c>
      <c r="AC14" s="54" t="n">
        <f>ROUND(SUMPRODUCT('Biblioteca de herramientas'!$M$15:$X$15,$C14:$N14)/$O14,2)+(COLUMN(AC14)-18)/1000000</f>
        <v>3.510011</v>
      </c>
      <c r="AD14" s="54" t="n">
        <f>ROUND(SUMPRODUCT('Biblioteca de herramientas'!$M$16:$X$16,$C14:$N14)/$O14,2)+(COLUMN(AD14)-18)/1000000</f>
        <v>2.890012</v>
      </c>
      <c r="AE14" s="54" t="n">
        <f>ROUND(SUMPRODUCT('Biblioteca de herramientas'!$M$17:$X$17,$C14:$N14)/$O14,2)+(COLUMN(AE14)-18)/1000000</f>
        <v>2.810013</v>
      </c>
    </row>
  </sheetData>
  <mergeCells count="2">
    <mergeCell ref="A1:AE1"/>
    <mergeCell ref="A2:AE2"/>
  </mergeCells>
  <conditionalFormatting sqref="S5:AE14">
    <cfRule type="colorScale" priority="1">
      <colorScale>
        <cfvo type="min"/>
        <cfvo type="percentile" val="50"/>
        <cfvo type="max"/>
        <color rgb="FEE2E2"/>
        <color rgb="FEF3C7"/>
        <color rgb="DCFCE7"/>
      </colorScale>
    </cfRule>
  </conditionalFormatting>
  <conditionalFormatting sqref="O5:O14">
    <cfRule type="cellIs" dxfId="5" priority="2" operator="notEqual">
      <formula>100</formula>
    </cfRule>
  </conditionalFormatting>
  <pageMargins left="0.7" right="0.7" top="0.75" bottom="0.75" header="0.3" footer="0.3"/>
  <ignoredErrors>
    <ignoredError sqref="A1:XFD14" evalError="1" twoDigitTextYear="1" numberStoredAsText="1" formula="1" formulaRange="1" unlockedFormula="1" emptyCellReference="1" listDataValidation="1" calculatedColumn="1"/>
  </ignoredErrors>
  <tableParts count="1">
    <tablePart r:id="R5079f90fd59c4f47"/>
  </tableParts>
</worksheet>
</file>

<file path=xl/worksheets/sheet7.xml><?xml version="1.0" encoding="utf-8"?>
<worksheet xmlns:x="http://schemas.openxmlformats.org/spreadsheetml/2006/main" xmlns="http://schemas.openxmlformats.org/spreadsheetml/2006/main">
  <sheetViews>
    <sheetView workbookViewId="0"/>
  </sheetViews>
  <sheetFormatPr defaultRowHeight="15"/>
  <cols>
    <col customWidth="true" max="1" min="1" width="18"/>
    <col customWidth="true" max="4" min="2" width="34"/>
  </cols>
  <sheetData>
    <row r="1" ht="28" customHeight="true">
      <c r="A1" s="112" t="s">
        <v>431</v>
      </c>
      <c r="B1" s="112"/>
      <c r="C1" s="112"/>
      <c r="D1" s="112"/>
      <c r="E1" s="24"/>
      <c r="F1" s="24"/>
      <c r="G1" s="24"/>
      <c r="H1" s="24"/>
      <c r="I1" s="24"/>
      <c r="J1" s="24"/>
      <c r="K1" s="24"/>
      <c r="L1" s="24"/>
      <c r="M1" s="24"/>
      <c r="N1" s="24"/>
      <c r="O1" s="24"/>
      <c r="P1" s="24"/>
      <c r="Q1" s="24"/>
      <c r="R1" s="24"/>
      <c r="S1" s="24"/>
      <c r="T1" s="24"/>
      <c r="U1" s="24"/>
      <c r="V1" s="24"/>
      <c r="W1" s="24"/>
      <c r="X1" s="24"/>
      <c r="Y1" s="24"/>
      <c r="Z1" s="24"/>
      <c r="AA1" s="24"/>
      <c r="AB1" s="24"/>
      <c r="AC1" s="24"/>
      <c r="AD1" s="24"/>
      <c r="AE1" s="24"/>
    </row>
    <row r="2" ht="34" customHeight="true">
      <c r="A2" s="110" t="s">
        <v>432</v>
      </c>
      <c r="B2" s="110"/>
      <c r="C2" s="110"/>
      <c r="D2" s="110"/>
      <c r="E2" s="24"/>
      <c r="F2" s="24"/>
      <c r="G2" s="24"/>
      <c r="H2" s="24"/>
      <c r="I2" s="24"/>
      <c r="J2" s="24"/>
      <c r="K2" s="24"/>
      <c r="L2" s="24"/>
      <c r="M2" s="24"/>
      <c r="N2" s="24"/>
      <c r="O2" s="24"/>
      <c r="P2" s="24"/>
      <c r="Q2" s="24"/>
      <c r="R2" s="24"/>
      <c r="S2" s="24"/>
      <c r="T2" s="24"/>
      <c r="U2" s="24"/>
      <c r="V2" s="24"/>
      <c r="W2" s="24"/>
      <c r="X2" s="24"/>
      <c r="Y2" s="24"/>
      <c r="Z2" s="24"/>
      <c r="AA2" s="24"/>
      <c r="AB2" s="24"/>
      <c r="AC2" s="24"/>
      <c r="AD2" s="24"/>
      <c r="AE2" s="24"/>
    </row>
    <row r="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row>
    <row r="4" ht="30" customHeight="true">
      <c r="A4" s="22" t="s">
        <v>433</v>
      </c>
      <c r="B4" s="22" t="s">
        <v>434</v>
      </c>
      <c r="C4" s="22" t="s">
        <v>72</v>
      </c>
      <c r="D4" s="22" t="s">
        <v>435</v>
      </c>
      <c r="E4" s="24"/>
      <c r="F4" s="24"/>
      <c r="G4" s="24"/>
      <c r="H4" s="24"/>
      <c r="I4" s="24"/>
      <c r="J4" s="24"/>
      <c r="K4" s="24"/>
      <c r="L4" s="24"/>
      <c r="M4" s="24"/>
      <c r="N4" s="24"/>
      <c r="O4" s="24"/>
      <c r="P4" s="24"/>
      <c r="Q4" s="24"/>
      <c r="R4" s="24"/>
      <c r="S4" s="24"/>
      <c r="T4" s="24"/>
      <c r="U4" s="24"/>
      <c r="V4" s="24"/>
      <c r="W4" s="24"/>
      <c r="X4" s="24"/>
      <c r="Y4" s="24"/>
      <c r="Z4" s="24"/>
      <c r="AA4" s="24"/>
      <c r="AB4" s="24"/>
      <c r="AC4" s="24"/>
      <c r="AD4" s="24"/>
      <c r="AE4" s="24"/>
    </row>
    <row r="5">
      <c r="A5" s="28" t="s">
        <v>436</v>
      </c>
      <c r="B5" s="28" t="s">
        <v>437</v>
      </c>
      <c r="C5" s="28" t="s">
        <v>438</v>
      </c>
      <c r="D5" s="28" t="s">
        <v>439</v>
      </c>
      <c r="E5" s="24"/>
      <c r="F5" s="24"/>
      <c r="G5" s="24"/>
      <c r="H5" s="24"/>
      <c r="I5" s="24"/>
      <c r="J5" s="24"/>
      <c r="K5" s="24"/>
      <c r="L5" s="24"/>
      <c r="M5" s="24"/>
      <c r="N5" s="24"/>
      <c r="O5" s="24"/>
      <c r="P5" s="24"/>
      <c r="Q5" s="24"/>
      <c r="R5" s="24"/>
      <c r="S5" s="24"/>
      <c r="T5" s="24"/>
      <c r="U5" s="24"/>
      <c r="V5" s="24"/>
      <c r="W5" s="24"/>
      <c r="X5" s="24"/>
      <c r="Y5" s="24"/>
      <c r="Z5" s="24"/>
      <c r="AA5" s="24"/>
      <c r="AB5" s="24"/>
      <c r="AC5" s="24"/>
      <c r="AD5" s="24"/>
      <c r="AE5" s="24"/>
    </row>
    <row r="6">
      <c r="A6" s="28" t="s">
        <v>96</v>
      </c>
      <c r="B6" s="28" t="s">
        <v>114</v>
      </c>
      <c r="C6" s="28" t="s">
        <v>440</v>
      </c>
      <c r="D6" s="28" t="s">
        <v>441</v>
      </c>
      <c r="E6" s="24"/>
      <c r="F6" s="24"/>
      <c r="G6" s="24"/>
      <c r="H6" s="24"/>
      <c r="I6" s="24"/>
      <c r="J6" s="24"/>
      <c r="K6" s="24"/>
      <c r="L6" s="24"/>
      <c r="M6" s="24"/>
      <c r="N6" s="24"/>
      <c r="O6" s="24"/>
      <c r="P6" s="24"/>
      <c r="Q6" s="24"/>
      <c r="R6" s="24"/>
      <c r="S6" s="24"/>
      <c r="T6" s="24"/>
      <c r="U6" s="24"/>
      <c r="V6" s="24"/>
      <c r="W6" s="24"/>
      <c r="X6" s="24"/>
      <c r="Y6" s="24"/>
      <c r="Z6" s="24"/>
      <c r="AA6" s="24"/>
      <c r="AB6" s="24"/>
      <c r="AC6" s="24"/>
      <c r="AD6" s="24"/>
      <c r="AE6" s="24"/>
    </row>
    <row r="7">
      <c r="A7" s="28" t="s">
        <v>442</v>
      </c>
      <c r="B7" s="28" t="s">
        <v>443</v>
      </c>
      <c r="C7" s="28" t="s">
        <v>444</v>
      </c>
      <c r="D7" s="28" t="s">
        <v>445</v>
      </c>
      <c r="E7" s="24"/>
      <c r="F7" s="24"/>
      <c r="G7" s="24"/>
      <c r="H7" s="24"/>
      <c r="I7" s="24"/>
      <c r="J7" s="24"/>
      <c r="K7" s="24"/>
      <c r="L7" s="24"/>
      <c r="M7" s="24"/>
      <c r="N7" s="24"/>
      <c r="O7" s="24"/>
      <c r="P7" s="24"/>
      <c r="Q7" s="24"/>
      <c r="R7" s="24"/>
      <c r="S7" s="24"/>
      <c r="T7" s="24"/>
      <c r="U7" s="24"/>
      <c r="V7" s="24"/>
      <c r="W7" s="24"/>
      <c r="X7" s="24"/>
      <c r="Y7" s="24"/>
      <c r="Z7" s="24"/>
      <c r="AA7" s="24"/>
      <c r="AB7" s="24"/>
      <c r="AC7" s="24"/>
      <c r="AD7" s="24"/>
      <c r="AE7" s="24"/>
    </row>
    <row r="8">
      <c r="A8" s="28" t="s">
        <v>446</v>
      </c>
      <c r="B8" s="28" t="s">
        <v>73</v>
      </c>
      <c r="C8" s="28" t="s">
        <v>447</v>
      </c>
      <c r="D8" s="28" t="s">
        <v>448</v>
      </c>
      <c r="E8" s="24"/>
      <c r="F8" s="24"/>
      <c r="G8" s="24"/>
      <c r="H8" s="24"/>
      <c r="I8" s="24"/>
      <c r="J8" s="24"/>
      <c r="K8" s="24"/>
      <c r="L8" s="24"/>
      <c r="M8" s="24"/>
      <c r="N8" s="24"/>
      <c r="O8" s="24"/>
      <c r="P8" s="24"/>
      <c r="Q8" s="24"/>
      <c r="R8" s="24"/>
      <c r="S8" s="24"/>
      <c r="T8" s="24"/>
      <c r="U8" s="24"/>
      <c r="V8" s="24"/>
      <c r="W8" s="24"/>
      <c r="X8" s="24"/>
      <c r="Y8" s="24"/>
      <c r="Z8" s="24"/>
      <c r="AA8" s="24"/>
      <c r="AB8" s="24"/>
      <c r="AC8" s="24"/>
      <c r="AD8" s="24"/>
      <c r="AE8" s="24"/>
    </row>
    <row r="9">
      <c r="A9" s="28" t="s">
        <v>449</v>
      </c>
      <c r="B9" s="28" t="s">
        <v>450</v>
      </c>
      <c r="C9" s="28" t="s">
        <v>451</v>
      </c>
      <c r="D9" s="28" t="s">
        <v>452</v>
      </c>
      <c r="E9" s="24"/>
      <c r="F9" s="24"/>
      <c r="G9" s="24"/>
      <c r="H9" s="24"/>
      <c r="I9" s="24"/>
      <c r="J9" s="24"/>
      <c r="K9" s="24"/>
      <c r="L9" s="24"/>
      <c r="M9" s="24"/>
      <c r="N9" s="24"/>
      <c r="O9" s="24"/>
      <c r="P9" s="24"/>
      <c r="Q9" s="24"/>
      <c r="R9" s="24"/>
      <c r="S9" s="24"/>
      <c r="T9" s="24"/>
      <c r="U9" s="24"/>
      <c r="V9" s="24"/>
      <c r="W9" s="24"/>
      <c r="X9" s="24"/>
      <c r="Y9" s="24"/>
      <c r="Z9" s="24"/>
      <c r="AA9" s="24"/>
      <c r="AB9" s="24"/>
      <c r="AC9" s="24"/>
      <c r="AD9" s="24"/>
      <c r="AE9" s="24"/>
    </row>
    <row r="10">
      <c r="A10" s="28" t="s">
        <v>453</v>
      </c>
      <c r="B10" s="28" t="str">
        <v>Microsoft 365; Slack</v>
      </c>
      <c r="C10" s="28" t="s">
        <v>454</v>
      </c>
      <c r="D10" s="28" t="s">
        <v>455</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row>
    <row r="11">
      <c r="A11" s="24"/>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row>
    <row r="12" ht="30" customHeight="true">
      <c r="A12" s="22" t="s">
        <v>456</v>
      </c>
      <c r="B12" s="22" t="s">
        <v>7</v>
      </c>
      <c r="C12" s="22" t="str">
        <v>第2推荐</v>
      </c>
      <c r="D12" s="22" t="str">
        <v>第3推荐</v>
      </c>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row>
    <row r="13">
      <c r="A13" s="28" t="s">
        <v>457</v>
      </c>
      <c r="B13" s="94" t="str">
        <f>IFERROR(INDEX('Coincidencia de escenarios'!$P$5:$P$14,MATCH($B$8,'Coincidencia de escenarios'!$A$5:$A$14,0)),"")</f>
        <v>Wrike</v>
      </c>
      <c r="C13" s="94" t="str">
        <f>IFERROR(INDEX('Coincidencia de escenarios'!$Q$5:$Q$14,MATCH($B$8,'Coincidencia de escenarios'!$A$5:$A$14,0)),"")</f>
        <v>Smartsheet</v>
      </c>
      <c r="D13" s="94" t="str">
        <f>IFERROR(INDEX('Coincidencia de escenarios'!$R$5:$R$14,MATCH($B$8,'Coincidencia de escenarios'!$A$5:$A$14,0)),"")</f>
        <v>Microsoft Project/Project Online</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row>
    <row r="14">
      <c r="A14" s="28" t="s">
        <v>458</v>
      </c>
      <c r="B14" s="95" t="n">
        <f>IFERROR(VLOOKUP(B13,'Biblioteca de herramientas'!$A$5:$AA$17,25,FALSE),"")</f>
        <v>4.2</v>
      </c>
      <c r="C14" s="95" t="n">
        <f>IFERROR(VLOOKUP(C13,'Biblioteca de herramientas'!$A$5:$AA$17,25,FALSE),"")</f>
        <v>4.12</v>
      </c>
      <c r="D14" s="95" t="n">
        <f>IFERROR(VLOOKUP(D13,'Biblioteca de herramientas'!$A$5:$AA$17,25,FALSE),"")</f>
        <v>3.79</v>
      </c>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row>
    <row r="15">
      <c r="A15" s="28" t="s">
        <v>16</v>
      </c>
      <c r="B15" s="96" t="str">
        <f>IFERROR(VLOOKUP(B13,'Biblioteca de herramientas'!$A$5:$AA$17,27,FALSE),"")</f>
        <v>Lista prioritaria</v>
      </c>
      <c r="C15" s="96" t="str">
        <f>IFERROR(VLOOKUP(C13,'Biblioteca de herramientas'!$A$5:$AA$17,27,FALSE),"")</f>
        <v>Bueno para piloto</v>
      </c>
      <c r="D15" s="96" t="str">
        <f>IFERROR(VLOOKUP(D13,'Biblioteca de herramientas'!$A$5:$AA$17,27,FALSE),"")</f>
        <v>Bueno para piloto</v>
      </c>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row>
    <row r="16" ht="62" customHeight="true">
      <c r="A16" s="28" t="s">
        <v>153</v>
      </c>
      <c r="B16" s="28" t="str">
        <f>IFERROR(VLOOKUP(B13,'Biblioteca de herramientas'!$A$5:$AA$17,5,FALSE),"")</f>
        <v>Las capacidades de recursos, Gantt, panel, informes y gobernanza empresarial son fuertes.</v>
      </c>
      <c r="C16" s="28" t="str">
        <f>IFERROR(VLOOKUP(C13,'Biblioteca de herramientas'!$A$5:$AA$17,5,FALSE),"")</f>
        <v>Introduzca los costos de usuarios, precio, tarifas fijas, implementación, integración y capacitación.</v>
      </c>
      <c r="D16" s="28" t="str">
        <f>IFERROR(VLOOKUP(D13,'Biblioteca de herramientas'!$A$5:$AA$17,5,FALSE),"")</f>
        <v>Recursos, cartera y capacidad empresarial; adecuado para PMO.</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row>
    <row r="17" ht="62" customHeight="true">
      <c r="A17" s="28" t="s">
        <v>154</v>
      </c>
      <c r="B17" s="28" t="str">
        <f>IFERROR(VLOOKUP(B13,'Biblioteca de herramientas'!$A$5:$AA$17,6,FALSE),"")</f>
        <v>Comprobar si la herramienta admite el flujo de trabajo, los datos y el modelo de informes requeridos.</v>
      </c>
      <c r="C17" s="28" t="str">
        <f>IFERROR(VLOOKUP(C13,'Biblioteca de herramientas'!$A$5:$AA$17,6,FALSE),"")</f>
        <v>Definir las reglas de puntuación antes de comparar herramientas.</v>
      </c>
      <c r="D17" s="28" t="str">
        <f>IFERROR(VLOOKUP(D13,'Biblioteca de herramientas'!$A$5:$AA$17,6,FALSE),"")</f>
        <v>Alto costo y complejidad de implementación; se requieren necesidades claras de colaboración empresarial.</v>
      </c>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row>
    <row r="18" ht="62" customHeight="true">
      <c r="A18" s="28" t="s">
        <v>459</v>
      </c>
      <c r="B18" s="28" t="str">
        <f>IFERROR(VLOOKUP(B13,'Biblioteca de herramientas'!$A$5:$AA$17,7,FALSE),"")</f>
        <v>https://www.wrike.com/features/</v>
      </c>
      <c r="C18" s="28" t="str">
        <f>IFERROR(VLOOKUP(C13,'Biblioteca de herramientas'!$A$5:$AA$17,7,FALSE),"")</f>
        <v>https://www.smartsheet.com/solutions/project-management</v>
      </c>
      <c r="D18" s="28" t="str">
        <f>IFERROR(VLOOKUP(D13,'Biblioteca de herramientas'!$A$5:$AA$17,7,FALSE),"")</f>
        <v>https://learn.microsoft.com/en-us/office365/servicedescriptions/project-online-service-description/microsoft-project-online-service-description</v>
      </c>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row>
    <row r="19">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row>
    <row r="20">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row>
    <row r="21" ht="30" customHeight="true">
      <c r="A21" s="22" t="s">
        <v>460</v>
      </c>
      <c r="B21" s="22" t="s">
        <v>72</v>
      </c>
      <c r="C21" s="22" t="s">
        <v>283</v>
      </c>
      <c r="D21" s="22" t="s">
        <v>461</v>
      </c>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row>
    <row r="22">
      <c r="A22" s="28" t="s">
        <v>462</v>
      </c>
      <c r="B22" s="28" t="s">
        <v>463</v>
      </c>
      <c r="C22" s="28" t="s">
        <v>464</v>
      </c>
      <c r="D22" s="28"/>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row>
    <row r="23">
      <c r="A23" s="28" t="s">
        <v>465</v>
      </c>
      <c r="B23" s="28" t="s">
        <v>466</v>
      </c>
      <c r="C23" s="28" t="str">
        <v>PMO</v>
      </c>
      <c r="D23" s="28"/>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row>
    <row r="24">
      <c r="A24" s="28" t="s">
        <v>467</v>
      </c>
      <c r="B24" s="28" t="s">
        <v>468</v>
      </c>
      <c r="C24" s="28" t="s">
        <v>397</v>
      </c>
      <c r="D24" s="28"/>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row>
    <row r="25">
      <c r="A25" s="28" t="s">
        <v>469</v>
      </c>
      <c r="B25" s="28" t="s">
        <v>470</v>
      </c>
      <c r="C25" s="28" t="s">
        <v>363</v>
      </c>
      <c r="D25" s="28"/>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row>
    <row r="26">
      <c r="A26" s="28" t="s">
        <v>471</v>
      </c>
      <c r="B26" s="28" t="s">
        <v>472</v>
      </c>
      <c r="C26" s="28" t="s">
        <v>302</v>
      </c>
      <c r="D26" s="28"/>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row>
  </sheetData>
  <mergeCells count="2">
    <mergeCell ref="A1:D1"/>
    <mergeCell ref="A2:D2"/>
  </mergeCells>
  <dataValidations count="3">
    <dataValidation allowBlank="true" error="Elija de la lista desplegable o mantenga las opciones en la hoja de configuración." errorStyle="warning" errorTitle="Elija un elemento de la lista" showErrorMessage="true" sqref="B6"/>
    <dataValidation allowBlank="true" error="Elija de la lista desplegable o mantenga las opciones en la hoja de configuración." errorStyle="warning" errorTitle="Elija un elemento de la lista" showErrorMessage="true" sqref="B8"/>
    <dataValidation allowBlank="true" error="Elija de la lista desplegable o mantenga las opciones en la hoja de configuración." errorStyle="warning" errorTitle="Elija un elemento de la lista" showErrorMessage="true" sqref="B9"/>
  </dataValidations>
  <pageMargins left="0.7" right="0.7" top="0.75" bottom="0.75" header="0.3" footer="0.3"/>
  <ignoredErrors>
    <ignoredError sqref="A1:XFD26" evalError="1" twoDigitTextYear="1" numberStoredAsText="1" formula="1" formulaRange="1" unlockedFormula="1" emptyCellReference="1" listDataValidation="1" calculatedColumn="1"/>
  </ignoredErrors>
</worksheet>
</file>

<file path=xl/worksheets/sheet8.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24"/>
    <col customWidth="true" max="2" min="2" width="10"/>
    <col customWidth="true" max="3" min="3" width="14"/>
    <col customWidth="true" max="4" min="4" width="12"/>
    <col customWidth="true" max="6" min="5" width="16"/>
    <col customWidth="true" max="10" min="7" width="14"/>
    <col customWidth="true" max="11" min="11" width="30"/>
    <col customWidth="true" max="12" min="12" width="46"/>
    <col customWidth="true" max="13" min="13" width="26"/>
  </cols>
  <sheetData>
    <row r="1" ht="28" customHeight="true">
      <c r="A1" s="112" t="s">
        <v>473</v>
      </c>
      <c r="B1" s="112"/>
      <c r="C1" s="112"/>
      <c r="D1" s="112"/>
      <c r="E1" s="112"/>
      <c r="F1" s="112"/>
      <c r="G1" s="112"/>
      <c r="H1" s="112"/>
      <c r="I1" s="112"/>
      <c r="J1" s="112"/>
      <c r="K1" s="112"/>
      <c r="L1" s="112"/>
      <c r="M1" s="112"/>
      <c r="N1" s="24"/>
      <c r="O1" s="24"/>
      <c r="P1" s="24"/>
      <c r="Q1" s="24"/>
      <c r="R1" s="24"/>
      <c r="S1" s="24"/>
      <c r="T1" s="24"/>
      <c r="U1" s="24"/>
      <c r="V1" s="24"/>
      <c r="W1" s="24"/>
      <c r="X1" s="24"/>
      <c r="Y1" s="24"/>
      <c r="Z1" s="24"/>
      <c r="AA1" s="24"/>
      <c r="AB1" s="24"/>
      <c r="AC1" s="24"/>
      <c r="AD1" s="24"/>
      <c r="AE1" s="24"/>
    </row>
    <row r="2" ht="34" customHeight="true">
      <c r="A2" s="110" t="s">
        <v>474</v>
      </c>
      <c r="B2" s="110"/>
      <c r="C2" s="110"/>
      <c r="D2" s="110"/>
      <c r="E2" s="110"/>
      <c r="F2" s="110"/>
      <c r="G2" s="110"/>
      <c r="H2" s="110"/>
      <c r="I2" s="110"/>
      <c r="J2" s="110"/>
      <c r="K2" s="110"/>
      <c r="L2" s="110"/>
      <c r="M2" s="110"/>
      <c r="N2" s="24"/>
      <c r="O2" s="24"/>
      <c r="P2" s="24"/>
      <c r="Q2" s="24"/>
      <c r="R2" s="24"/>
      <c r="S2" s="24"/>
      <c r="T2" s="24"/>
      <c r="U2" s="24"/>
      <c r="V2" s="24"/>
      <c r="W2" s="24"/>
      <c r="X2" s="24"/>
      <c r="Y2" s="24"/>
      <c r="Z2" s="24"/>
      <c r="AA2" s="24"/>
      <c r="AB2" s="24"/>
      <c r="AC2" s="24"/>
      <c r="AD2" s="24"/>
      <c r="AE2" s="24"/>
    </row>
    <row r="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row>
    <row r="4" ht="30" customHeight="true">
      <c r="A4" s="22" t="s">
        <v>14</v>
      </c>
      <c r="B4" s="22" t="s">
        <v>475</v>
      </c>
      <c r="C4" s="22" t="s">
        <v>476</v>
      </c>
      <c r="D4" s="22" t="s">
        <v>477</v>
      </c>
      <c r="E4" s="22" t="s">
        <v>478</v>
      </c>
      <c r="F4" s="22" t="s">
        <v>479</v>
      </c>
      <c r="G4" s="22" t="s">
        <v>480</v>
      </c>
      <c r="H4" s="22" t="s">
        <v>481</v>
      </c>
      <c r="I4" s="22" t="s">
        <v>482</v>
      </c>
      <c r="J4" s="22" t="s">
        <v>483</v>
      </c>
      <c r="K4" s="22" t="s">
        <v>484</v>
      </c>
      <c r="L4" s="22" t="s">
        <v>485</v>
      </c>
      <c r="M4" s="22" t="s">
        <v>286</v>
      </c>
      <c r="N4" s="24"/>
      <c r="O4" s="24"/>
      <c r="P4" s="24"/>
      <c r="Q4" s="24"/>
      <c r="R4" s="24"/>
      <c r="S4" s="24"/>
      <c r="T4" s="24"/>
      <c r="U4" s="24"/>
      <c r="V4" s="24"/>
      <c r="W4" s="24"/>
      <c r="X4" s="24"/>
      <c r="Y4" s="24"/>
      <c r="Z4" s="24"/>
      <c r="AA4" s="24"/>
      <c r="AB4" s="24"/>
      <c r="AC4" s="24"/>
      <c r="AD4" s="24"/>
      <c r="AE4" s="24"/>
    </row>
    <row r="5" ht="38" customHeight="true">
      <c r="A5" s="28" t="str">
        <v>Asana</v>
      </c>
      <c r="B5" s="66" t="n">
        <v>50</v>
      </c>
      <c r="C5" s="66"/>
      <c r="D5" s="66" t="n">
        <v>0</v>
      </c>
      <c r="E5" s="66"/>
      <c r="F5" s="66"/>
      <c r="G5" s="66"/>
      <c r="H5" s="66" t="n">
        <f>IFERROR(B5*C5*12+D5*12,0)</f>
        <v>0</v>
      </c>
      <c r="I5" s="66" t="n">
        <f>IFERROR(H5+E5+F5+G5,0)</f>
        <v>0</v>
      </c>
      <c r="J5" s="66" t="n">
        <f>H5</f>
        <v>0</v>
      </c>
      <c r="K5" s="28" t="s">
        <v>486</v>
      </c>
      <c r="L5" s="28" t="str">
        <v>https://asana.com/features</v>
      </c>
      <c r="M5" s="28"/>
      <c r="N5" s="24"/>
      <c r="O5" s="24"/>
      <c r="P5" s="24"/>
      <c r="Q5" s="24"/>
      <c r="R5" s="24"/>
      <c r="S5" s="24"/>
      <c r="T5" s="24"/>
      <c r="U5" s="24"/>
      <c r="V5" s="24"/>
      <c r="W5" s="24"/>
      <c r="X5" s="24"/>
      <c r="Y5" s="24"/>
      <c r="Z5" s="24"/>
      <c r="AA5" s="24"/>
      <c r="AB5" s="24"/>
      <c r="AC5" s="24"/>
      <c r="AD5" s="24"/>
      <c r="AE5" s="24"/>
    </row>
    <row r="6" ht="38" customHeight="true">
      <c r="A6" s="28" t="str">
        <v>Jira</v>
      </c>
      <c r="B6" s="66" t="n">
        <v>50</v>
      </c>
      <c r="C6" s="66"/>
      <c r="D6" s="66" t="n">
        <v>0</v>
      </c>
      <c r="E6" s="66"/>
      <c r="F6" s="66"/>
      <c r="G6" s="66"/>
      <c r="H6" s="66" t="n">
        <f>IFERROR(B6*C6*12+D6*12,0)</f>
        <v>0</v>
      </c>
      <c r="I6" s="66" t="n">
        <f>IFERROR(H6+E6+F6+G6,0)</f>
        <v>0</v>
      </c>
      <c r="J6" s="66" t="n">
        <f>H6</f>
        <v>0</v>
      </c>
      <c r="K6" s="28" t="s">
        <v>486</v>
      </c>
      <c r="L6" s="28" t="str">
        <v>https://www.atlassian.com/software/jira/features</v>
      </c>
      <c r="M6" s="28"/>
      <c r="N6" s="24"/>
      <c r="O6" s="24"/>
      <c r="P6" s="24"/>
      <c r="Q6" s="24"/>
      <c r="R6" s="24"/>
      <c r="S6" s="24"/>
      <c r="T6" s="24"/>
      <c r="U6" s="24"/>
      <c r="V6" s="24"/>
      <c r="W6" s="24"/>
      <c r="X6" s="24"/>
      <c r="Y6" s="24"/>
      <c r="Z6" s="24"/>
      <c r="AA6" s="24"/>
      <c r="AB6" s="24"/>
      <c r="AC6" s="24"/>
      <c r="AD6" s="24"/>
      <c r="AE6" s="24"/>
    </row>
    <row r="7" ht="38" customHeight="true">
      <c r="A7" s="28" t="str">
        <v>monday.com</v>
      </c>
      <c r="B7" s="66" t="n">
        <v>50</v>
      </c>
      <c r="C7" s="66"/>
      <c r="D7" s="66" t="n">
        <v>0</v>
      </c>
      <c r="E7" s="66"/>
      <c r="F7" s="66"/>
      <c r="G7" s="66"/>
      <c r="H7" s="66" t="n">
        <f>IFERROR(B7*C7*12+D7*12,0)</f>
        <v>0</v>
      </c>
      <c r="I7" s="66" t="n">
        <f>IFERROR(H7+E7+F7+G7,0)</f>
        <v>0</v>
      </c>
      <c r="J7" s="66" t="n">
        <f>H7</f>
        <v>0</v>
      </c>
      <c r="K7" s="28" t="s">
        <v>486</v>
      </c>
      <c r="L7" s="28" t="str">
        <v>https://monday.com/partners/projectmanagement</v>
      </c>
      <c r="M7" s="28"/>
      <c r="N7" s="24"/>
      <c r="O7" s="24"/>
      <c r="P7" s="24"/>
      <c r="Q7" s="24"/>
      <c r="R7" s="24"/>
      <c r="S7" s="24"/>
      <c r="T7" s="24"/>
      <c r="U7" s="24"/>
      <c r="V7" s="24"/>
      <c r="W7" s="24"/>
      <c r="X7" s="24"/>
      <c r="Y7" s="24"/>
      <c r="Z7" s="24"/>
      <c r="AA7" s="24"/>
      <c r="AB7" s="24"/>
      <c r="AC7" s="24"/>
      <c r="AD7" s="24"/>
      <c r="AE7" s="24"/>
    </row>
    <row r="8" ht="38" customHeight="true">
      <c r="A8" s="28" t="str">
        <v>ClickUp</v>
      </c>
      <c r="B8" s="66" t="n">
        <v>50</v>
      </c>
      <c r="C8" s="66"/>
      <c r="D8" s="66" t="n">
        <v>0</v>
      </c>
      <c r="E8" s="66"/>
      <c r="F8" s="66"/>
      <c r="G8" s="66"/>
      <c r="H8" s="66" t="n">
        <f>IFERROR(B8*C8*12+D8*12,0)</f>
        <v>0</v>
      </c>
      <c r="I8" s="66" t="n">
        <f>IFERROR(H8+E8+F8+G8,0)</f>
        <v>0</v>
      </c>
      <c r="J8" s="66" t="n">
        <f>H8</f>
        <v>0</v>
      </c>
      <c r="K8" s="28" t="s">
        <v>486</v>
      </c>
      <c r="L8" s="28" t="str">
        <v>https://clickup.com/teams/project-management</v>
      </c>
      <c r="M8" s="28"/>
      <c r="N8" s="24"/>
      <c r="O8" s="24"/>
      <c r="P8" s="24"/>
      <c r="Q8" s="24"/>
      <c r="R8" s="24"/>
      <c r="S8" s="24"/>
      <c r="T8" s="24"/>
      <c r="U8" s="24"/>
      <c r="V8" s="24"/>
      <c r="W8" s="24"/>
      <c r="X8" s="24"/>
      <c r="Y8" s="24"/>
      <c r="Z8" s="24"/>
      <c r="AA8" s="24"/>
      <c r="AB8" s="24"/>
      <c r="AC8" s="24"/>
      <c r="AD8" s="24"/>
      <c r="AE8" s="24"/>
    </row>
    <row r="9" ht="38" customHeight="true">
      <c r="A9" s="28" t="str">
        <v>Trello</v>
      </c>
      <c r="B9" s="66" t="n">
        <v>50</v>
      </c>
      <c r="C9" s="66"/>
      <c r="D9" s="66" t="n">
        <v>0</v>
      </c>
      <c r="E9" s="66"/>
      <c r="F9" s="66"/>
      <c r="G9" s="66"/>
      <c r="H9" s="66" t="n">
        <f>IFERROR(B9*C9*12+D9*12,0)</f>
        <v>0</v>
      </c>
      <c r="I9" s="66" t="n">
        <f>IFERROR(H9+E9+F9+G9,0)</f>
        <v>0</v>
      </c>
      <c r="J9" s="66" t="n">
        <f>H9</f>
        <v>0</v>
      </c>
      <c r="K9" s="28" t="s">
        <v>486</v>
      </c>
      <c r="L9" s="28" t="str">
        <v>https://trello.com/tour</v>
      </c>
      <c r="M9" s="28"/>
      <c r="N9" s="24"/>
      <c r="O9" s="24"/>
      <c r="P9" s="24"/>
      <c r="Q9" s="24"/>
      <c r="R9" s="24"/>
      <c r="S9" s="24"/>
      <c r="T9" s="24"/>
      <c r="U9" s="24"/>
      <c r="V9" s="24"/>
      <c r="W9" s="24"/>
      <c r="X9" s="24"/>
      <c r="Y9" s="24"/>
      <c r="Z9" s="24"/>
      <c r="AA9" s="24"/>
      <c r="AB9" s="24"/>
      <c r="AC9" s="24"/>
      <c r="AD9" s="24"/>
      <c r="AE9" s="24"/>
    </row>
    <row r="10" ht="38" customHeight="true">
      <c r="A10" s="28" t="str">
        <v>Microsoft Planner</v>
      </c>
      <c r="B10" s="66" t="n">
        <v>50</v>
      </c>
      <c r="C10" s="66"/>
      <c r="D10" s="66" t="n">
        <v>0</v>
      </c>
      <c r="E10" s="66"/>
      <c r="F10" s="66"/>
      <c r="G10" s="66"/>
      <c r="H10" s="66" t="n">
        <f>IFERROR(B10*C10*12+D10*12,0)</f>
        <v>0</v>
      </c>
      <c r="I10" s="66" t="n">
        <f>IFERROR(H10+E10+F10+G10,0)</f>
        <v>0</v>
      </c>
      <c r="J10" s="66" t="n">
        <f>H10</f>
        <v>0</v>
      </c>
      <c r="K10" s="28" t="s">
        <v>486</v>
      </c>
      <c r="L10" s="28" t="str">
        <v>https://www.microsoft.com/en-us/microsoft-365/planner/project-management</v>
      </c>
      <c r="M10" s="28"/>
      <c r="N10" s="24"/>
      <c r="O10" s="24"/>
      <c r="P10" s="24"/>
      <c r="Q10" s="24"/>
      <c r="R10" s="24"/>
      <c r="S10" s="24"/>
      <c r="T10" s="24"/>
      <c r="U10" s="24"/>
      <c r="V10" s="24"/>
      <c r="W10" s="24"/>
      <c r="X10" s="24"/>
      <c r="Y10" s="24"/>
      <c r="Z10" s="24"/>
      <c r="AA10" s="24"/>
      <c r="AB10" s="24"/>
      <c r="AC10" s="24"/>
      <c r="AD10" s="24"/>
      <c r="AE10" s="24"/>
    </row>
    <row r="11" ht="38" customHeight="true">
      <c r="A11" s="28" t="str">
        <v>Microsoft Project/Project Online</v>
      </c>
      <c r="B11" s="66" t="n">
        <v>50</v>
      </c>
      <c r="C11" s="66"/>
      <c r="D11" s="66" t="n">
        <v>0</v>
      </c>
      <c r="E11" s="66"/>
      <c r="F11" s="66"/>
      <c r="G11" s="66"/>
      <c r="H11" s="66" t="n">
        <f>IFERROR(B11*C11*12+D11*12,0)</f>
        <v>0</v>
      </c>
      <c r="I11" s="66" t="n">
        <f>IFERROR(H11+E11+F11+G11,0)</f>
        <v>0</v>
      </c>
      <c r="J11" s="66" t="n">
        <f>H11</f>
        <v>0</v>
      </c>
      <c r="K11" s="28" t="s">
        <v>486</v>
      </c>
      <c r="L11" s="28" t="str">
        <v>https://learn.microsoft.com/en-us/office365/servicedescriptions/project-online-service-description/microsoft-project-online-service-description</v>
      </c>
      <c r="M11" s="28"/>
      <c r="N11" s="24"/>
      <c r="O11" s="24"/>
      <c r="P11" s="24"/>
      <c r="Q11" s="24"/>
      <c r="R11" s="24"/>
      <c r="S11" s="24"/>
      <c r="T11" s="24"/>
      <c r="U11" s="24"/>
      <c r="V11" s="24"/>
      <c r="W11" s="24"/>
      <c r="X11" s="24"/>
      <c r="Y11" s="24"/>
      <c r="Z11" s="24"/>
      <c r="AA11" s="24"/>
      <c r="AB11" s="24"/>
      <c r="AC11" s="24"/>
      <c r="AD11" s="24"/>
      <c r="AE11" s="24"/>
    </row>
    <row r="12" ht="38" customHeight="true">
      <c r="A12" s="28" t="str">
        <v>Smartsheet</v>
      </c>
      <c r="B12" s="66" t="n">
        <v>50</v>
      </c>
      <c r="C12" s="66"/>
      <c r="D12" s="66" t="n">
        <v>0</v>
      </c>
      <c r="E12" s="66"/>
      <c r="F12" s="66"/>
      <c r="G12" s="66"/>
      <c r="H12" s="66" t="n">
        <f>IFERROR(B12*C12*12+D12*12,0)</f>
        <v>0</v>
      </c>
      <c r="I12" s="66" t="n">
        <f>IFERROR(H12+E12+F12+G12,0)</f>
        <v>0</v>
      </c>
      <c r="J12" s="66" t="n">
        <f>H12</f>
        <v>0</v>
      </c>
      <c r="K12" s="28" t="s">
        <v>486</v>
      </c>
      <c r="L12" s="28" t="str">
        <v>https://www.smartsheet.com/solutions/project-management</v>
      </c>
      <c r="M12" s="28"/>
      <c r="N12" s="24"/>
      <c r="O12" s="24"/>
      <c r="P12" s="24"/>
      <c r="Q12" s="24"/>
      <c r="R12" s="24"/>
      <c r="S12" s="24"/>
      <c r="T12" s="24"/>
      <c r="U12" s="24"/>
      <c r="V12" s="24"/>
      <c r="W12" s="24"/>
      <c r="X12" s="24"/>
      <c r="Y12" s="24"/>
      <c r="Z12" s="24"/>
      <c r="AA12" s="24"/>
      <c r="AB12" s="24"/>
      <c r="AC12" s="24"/>
      <c r="AD12" s="24"/>
      <c r="AE12" s="24"/>
    </row>
    <row r="13" ht="38" customHeight="true">
      <c r="A13" s="28" t="str">
        <v>Wrike</v>
      </c>
      <c r="B13" s="66" t="n">
        <v>50</v>
      </c>
      <c r="C13" s="66"/>
      <c r="D13" s="66" t="n">
        <v>0</v>
      </c>
      <c r="E13" s="66"/>
      <c r="F13" s="66"/>
      <c r="G13" s="66"/>
      <c r="H13" s="66" t="n">
        <f>IFERROR(B13*C13*12+D13*12,0)</f>
        <v>0</v>
      </c>
      <c r="I13" s="66" t="n">
        <f>IFERROR(H13+E13+F13+G13,0)</f>
        <v>0</v>
      </c>
      <c r="J13" s="66" t="n">
        <f>H13</f>
        <v>0</v>
      </c>
      <c r="K13" s="28" t="s">
        <v>486</v>
      </c>
      <c r="L13" s="28" t="str">
        <v>https://www.wrike.com/features/</v>
      </c>
      <c r="M13" s="28"/>
      <c r="N13" s="24"/>
      <c r="O13" s="24"/>
      <c r="P13" s="24"/>
      <c r="Q13" s="24"/>
      <c r="R13" s="24"/>
      <c r="S13" s="24"/>
      <c r="T13" s="24"/>
      <c r="U13" s="24"/>
      <c r="V13" s="24"/>
      <c r="W13" s="24"/>
      <c r="X13" s="24"/>
      <c r="Y13" s="24"/>
      <c r="Z13" s="24"/>
      <c r="AA13" s="24"/>
      <c r="AB13" s="24"/>
      <c r="AC13" s="24"/>
      <c r="AD13" s="24"/>
      <c r="AE13" s="24"/>
    </row>
    <row r="14" ht="38" customHeight="true">
      <c r="A14" s="28" t="str">
        <v>Notion</v>
      </c>
      <c r="B14" s="66" t="n">
        <v>50</v>
      </c>
      <c r="C14" s="66"/>
      <c r="D14" s="66" t="n">
        <v>0</v>
      </c>
      <c r="E14" s="66"/>
      <c r="F14" s="66"/>
      <c r="G14" s="66"/>
      <c r="H14" s="66" t="n">
        <f>IFERROR(B14*C14*12+D14*12,0)</f>
        <v>0</v>
      </c>
      <c r="I14" s="66" t="n">
        <f>IFERROR(H14+E14+F14+G14,0)</f>
        <v>0</v>
      </c>
      <c r="J14" s="66" t="n">
        <f>H14</f>
        <v>0</v>
      </c>
      <c r="K14" s="28" t="s">
        <v>486</v>
      </c>
      <c r="L14" s="28" t="str">
        <v>https://www.notion.com/product/projects</v>
      </c>
      <c r="M14" s="28"/>
      <c r="N14" s="24"/>
      <c r="O14" s="24"/>
      <c r="P14" s="24"/>
      <c r="Q14" s="24"/>
      <c r="R14" s="24"/>
      <c r="S14" s="24"/>
      <c r="T14" s="24"/>
      <c r="U14" s="24"/>
      <c r="V14" s="24"/>
      <c r="W14" s="24"/>
      <c r="X14" s="24"/>
      <c r="Y14" s="24"/>
      <c r="Z14" s="24"/>
      <c r="AA14" s="24"/>
      <c r="AB14" s="24"/>
      <c r="AC14" s="24"/>
      <c r="AD14" s="24"/>
      <c r="AE14" s="24"/>
    </row>
    <row r="15" ht="38" customHeight="true">
      <c r="A15" s="28" t="str">
        <v>Airtable</v>
      </c>
      <c r="B15" s="66" t="n">
        <v>50</v>
      </c>
      <c r="C15" s="66"/>
      <c r="D15" s="66" t="n">
        <v>0</v>
      </c>
      <c r="E15" s="66"/>
      <c r="F15" s="66"/>
      <c r="G15" s="66"/>
      <c r="H15" s="66" t="n">
        <f>IFERROR(B15*C15*12+D15*12,0)</f>
        <v>0</v>
      </c>
      <c r="I15" s="66" t="n">
        <f>IFERROR(H15+E15+F15+G15,0)</f>
        <v>0</v>
      </c>
      <c r="J15" s="66" t="n">
        <f>H15</f>
        <v>0</v>
      </c>
      <c r="K15" s="28" t="s">
        <v>486</v>
      </c>
      <c r="L15" s="28" t="str">
        <v>https://www.airtable.com/solutions/project-management</v>
      </c>
      <c r="M15" s="28"/>
      <c r="N15" s="24"/>
      <c r="O15" s="24"/>
      <c r="P15" s="24"/>
      <c r="Q15" s="24"/>
      <c r="R15" s="24"/>
      <c r="S15" s="24"/>
      <c r="T15" s="24"/>
      <c r="U15" s="24"/>
      <c r="V15" s="24"/>
      <c r="W15" s="24"/>
      <c r="X15" s="24"/>
      <c r="Y15" s="24"/>
      <c r="Z15" s="24"/>
      <c r="AA15" s="24"/>
      <c r="AB15" s="24"/>
      <c r="AC15" s="24"/>
      <c r="AD15" s="24"/>
      <c r="AE15" s="24"/>
    </row>
    <row r="16" ht="38" customHeight="true">
      <c r="A16" s="28" t="str">
        <v>Basecamp</v>
      </c>
      <c r="B16" s="66" t="n">
        <v>50</v>
      </c>
      <c r="C16" s="66"/>
      <c r="D16" s="66" t="n">
        <v>0</v>
      </c>
      <c r="E16" s="66"/>
      <c r="F16" s="66"/>
      <c r="G16" s="66"/>
      <c r="H16" s="66" t="n">
        <f>IFERROR(B16*C16*12+D16*12,0)</f>
        <v>0</v>
      </c>
      <c r="I16" s="66" t="n">
        <f>IFERROR(H16+E16+F16+G16,0)</f>
        <v>0</v>
      </c>
      <c r="J16" s="66" t="n">
        <f>H16</f>
        <v>0</v>
      </c>
      <c r="K16" s="28" t="s">
        <v>486</v>
      </c>
      <c r="L16" s="28" t="str">
        <v>https://basecamp.com/</v>
      </c>
      <c r="M16" s="28"/>
      <c r="N16" s="24"/>
      <c r="O16" s="24"/>
      <c r="P16" s="24"/>
      <c r="Q16" s="24"/>
      <c r="R16" s="24"/>
      <c r="S16" s="24"/>
      <c r="T16" s="24"/>
      <c r="U16" s="24"/>
      <c r="V16" s="24"/>
      <c r="W16" s="24"/>
      <c r="X16" s="24"/>
      <c r="Y16" s="24"/>
      <c r="Z16" s="24"/>
      <c r="AA16" s="24"/>
      <c r="AB16" s="24"/>
      <c r="AC16" s="24"/>
      <c r="AD16" s="24"/>
      <c r="AE16" s="24"/>
    </row>
    <row r="17" ht="38" customHeight="true">
      <c r="A17" s="28" t="str">
        <v>Miro</v>
      </c>
      <c r="B17" s="66" t="n">
        <v>50</v>
      </c>
      <c r="C17" s="66"/>
      <c r="D17" s="66" t="n">
        <v>0</v>
      </c>
      <c r="E17" s="66"/>
      <c r="F17" s="66"/>
      <c r="G17" s="66"/>
      <c r="H17" s="66" t="n">
        <f>IFERROR(B17*C17*12+D17*12,0)</f>
        <v>0</v>
      </c>
      <c r="I17" s="66" t="n">
        <f>IFERROR(H17+E17+F17+G17,0)</f>
        <v>0</v>
      </c>
      <c r="J17" s="66" t="n">
        <f>H17</f>
        <v>0</v>
      </c>
      <c r="K17" s="28" t="s">
        <v>486</v>
      </c>
      <c r="L17" s="28" t="str">
        <v>https://miro.com/project-management/</v>
      </c>
      <c r="M17" s="28"/>
      <c r="N17" s="24"/>
      <c r="O17" s="24"/>
      <c r="P17" s="24"/>
      <c r="Q17" s="24"/>
      <c r="R17" s="24"/>
      <c r="S17" s="24"/>
      <c r="T17" s="24"/>
      <c r="U17" s="24"/>
      <c r="V17" s="24"/>
      <c r="W17" s="24"/>
      <c r="X17" s="24"/>
      <c r="Y17" s="24"/>
      <c r="Z17" s="24"/>
      <c r="AA17" s="24"/>
      <c r="AB17" s="24"/>
      <c r="AC17" s="24"/>
      <c r="AD17" s="24"/>
      <c r="AE17" s="24"/>
    </row>
  </sheetData>
  <mergeCells count="2">
    <mergeCell ref="A1:M1"/>
    <mergeCell ref="A2:M2"/>
  </mergeCells>
  <conditionalFormatting sqref="I5:I17">
    <cfRule type="dataBar" priority="1">
      <dataBar>
        <cfvo type="min"/>
        <cfvo type="max"/>
        <color rgb="2563EB"/>
      </dataBar>
      <ignoredErrors>
        <ignoredError sqref="A1:XFD17" evalError="1" twoDigitTextYear="1" numberStoredAsText="1" formula="1" formulaRange="1" unlockedFormula="1" emptyCellReference="1" listDataValidation="1" calculatedColumn="1"/>
      </ignoredErrors>
      <extLst>
        <x:ext xmlns:x14="http://schemas.microsoft.com/office/spreadsheetml/2009/9/main" uri="{B025F937-C7B1-47D3-B67F-A62EFF666E3E}">
          <x14:id>{35BC6D86-04D4-C75C-75E7-ABE164BF1AA0}</x14:id>
        </x:ext>
      </extLst>
    </cfRule>
  </conditionalFormatting>
  <dataValidations count="1">
    <dataValidation allowBlank="true" error="Introduzca un número no negativo." errorStyle="warning" errorTitle="Entrada de costo" operator="greaterThanOrEqual" showErrorMessage="true" sqref="B5:G17" type="decimal">
      <formula1>0</formula1>
    </dataValidation>
  </dataValidations>
  <pageMargins left="0.7" right="0.7" top="0.75" bottom="0.75" header="0.3" footer="0.3"/>
  <tableParts count="1">
    <tablePart r:id="Rea03221e322641cd"/>
  </tableParts>
  <extLst>
    <x:ext xmlns:x14="http://schemas.microsoft.com/office/spreadsheetml/2009/9/main" xmlns:xm="http://schemas.microsoft.com/office/excel/2006/main" uri="{78C0D931-6437-407d-A8EE-F0AAD7539E65}">
      <x14:conditionalFormattings>
        <x14:conditionalFormatting>
          <x14:cfRule type="dataBar" priority="1" id="{35BC6D86-04D4-C75C-75E7-ABE164BF1AA0}">
            <x14:dataBar gradient="1">
              <x14:cfvo type="min"/>
              <x14:cfvo type="max"/>
              <x14:fillColor rgb="2563EB"/>
            </x14:dataBar>
          </x14:cfRule>
          <xm:sqref>I5:I17</xm:sqref>
        </x14:conditionalFormatting>
      </x14:conditionalFormattings>
    </x:ext>
  </extLst>
</worksheet>
</file>

<file path=xl/worksheets/sheet9.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4"/>
    <col customWidth="true" max="2" min="2" width="36"/>
    <col customWidth="true" max="3" min="3" width="16"/>
    <col customWidth="true" max="5" min="4" width="13"/>
    <col customWidth="true" max="6" min="6" width="10"/>
    <col customWidth="true" max="7" min="7" width="12"/>
    <col customWidth="true" max="8" min="8" width="10"/>
    <col customWidth="true" max="9" min="9" width="24"/>
    <col customWidth="true" max="11" min="10" width="30"/>
    <col customWidth="true" max="12" min="12" width="24"/>
  </cols>
  <sheetData>
    <row r="1" ht="28" customHeight="true">
      <c r="A1" s="112" t="s">
        <v>487</v>
      </c>
      <c r="B1" s="112"/>
      <c r="C1" s="112"/>
      <c r="D1" s="112"/>
      <c r="E1" s="112"/>
      <c r="F1" s="112"/>
      <c r="G1" s="112"/>
      <c r="H1" s="112"/>
      <c r="I1" s="112"/>
      <c r="J1" s="112"/>
      <c r="K1" s="112"/>
      <c r="L1" s="112"/>
      <c r="M1" s="24"/>
      <c r="N1" s="24"/>
      <c r="O1" s="24"/>
      <c r="P1" s="24"/>
      <c r="Q1" s="24"/>
      <c r="R1" s="24"/>
      <c r="S1" s="24"/>
      <c r="T1" s="24"/>
      <c r="U1" s="24"/>
      <c r="V1" s="24"/>
      <c r="W1" s="24"/>
      <c r="X1" s="24"/>
      <c r="Y1" s="24"/>
      <c r="Z1" s="24"/>
      <c r="AA1" s="24"/>
      <c r="AB1" s="24"/>
      <c r="AC1" s="24"/>
      <c r="AD1" s="24"/>
      <c r="AE1" s="24"/>
    </row>
    <row r="2" ht="34" customHeight="true">
      <c r="A2" s="110" t="s">
        <v>488</v>
      </c>
      <c r="B2" s="110"/>
      <c r="C2" s="110"/>
      <c r="D2" s="110"/>
      <c r="E2" s="110"/>
      <c r="F2" s="110"/>
      <c r="G2" s="110"/>
      <c r="H2" s="110"/>
      <c r="I2" s="110"/>
      <c r="J2" s="110"/>
      <c r="K2" s="110"/>
      <c r="L2" s="110"/>
      <c r="M2" s="24"/>
      <c r="N2" s="24"/>
      <c r="O2" s="24"/>
      <c r="P2" s="24"/>
      <c r="Q2" s="24"/>
      <c r="R2" s="24"/>
      <c r="S2" s="24"/>
      <c r="T2" s="24"/>
      <c r="U2" s="24"/>
      <c r="V2" s="24"/>
      <c r="W2" s="24"/>
      <c r="X2" s="24"/>
      <c r="Y2" s="24"/>
      <c r="Z2" s="24"/>
      <c r="AA2" s="24"/>
      <c r="AB2" s="24"/>
      <c r="AC2" s="24"/>
      <c r="AD2" s="24"/>
      <c r="AE2" s="24"/>
    </row>
    <row r="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row>
    <row r="4" ht="30" customHeight="true">
      <c r="A4" s="22" t="s">
        <v>489</v>
      </c>
      <c r="B4" s="22" t="s">
        <v>490</v>
      </c>
      <c r="C4" s="22" t="s">
        <v>283</v>
      </c>
      <c r="D4" s="22" t="s">
        <v>491</v>
      </c>
      <c r="E4" s="22" t="s">
        <v>492</v>
      </c>
      <c r="F4" s="22" t="s">
        <v>493</v>
      </c>
      <c r="G4" s="22" t="s">
        <v>285</v>
      </c>
      <c r="H4" s="22" t="s">
        <v>98</v>
      </c>
      <c r="I4" s="22" t="s">
        <v>494</v>
      </c>
      <c r="J4" s="22" t="s">
        <v>495</v>
      </c>
      <c r="K4" s="22" t="s">
        <v>496</v>
      </c>
      <c r="L4" s="22" t="s">
        <v>286</v>
      </c>
      <c r="M4" s="24"/>
      <c r="N4" s="24"/>
      <c r="O4" s="24"/>
      <c r="P4" s="24"/>
      <c r="Q4" s="24"/>
      <c r="R4" s="24"/>
      <c r="S4" s="24"/>
      <c r="T4" s="24"/>
      <c r="U4" s="24"/>
      <c r="V4" s="24"/>
      <c r="W4" s="24"/>
      <c r="X4" s="24"/>
      <c r="Y4" s="24"/>
      <c r="Z4" s="24"/>
      <c r="AA4" s="24"/>
      <c r="AB4" s="24"/>
      <c r="AC4" s="24"/>
      <c r="AD4" s="24"/>
      <c r="AE4" s="24"/>
    </row>
    <row r="5" ht="44" customHeight="true">
      <c r="A5" s="28" t="s">
        <v>497</v>
      </c>
      <c r="B5" s="28" t="s">
        <v>498</v>
      </c>
      <c r="C5" s="28" t="str">
        <v>PMO</v>
      </c>
      <c r="D5" s="68" t="n">
        <v>46143</v>
      </c>
      <c r="E5" s="68" t="n">
        <v>46145</v>
      </c>
      <c r="F5" s="32" t="n">
        <f>IFERROR(E5-D5+1,"")</f>
        <v>3</v>
      </c>
      <c r="G5" s="28" t="s">
        <v>499</v>
      </c>
      <c r="H5" s="28" t="s">
        <v>104</v>
      </c>
      <c r="I5" s="28" t="s">
        <v>500</v>
      </c>
      <c r="J5" s="28" t="s">
        <v>501</v>
      </c>
      <c r="K5" s="28" t="s">
        <v>502</v>
      </c>
      <c r="L5" s="28"/>
      <c r="M5" s="24"/>
      <c r="N5" s="24"/>
      <c r="O5" s="24"/>
      <c r="P5" s="24"/>
      <c r="Q5" s="24"/>
      <c r="R5" s="24"/>
      <c r="S5" s="24"/>
      <c r="T5" s="24"/>
      <c r="U5" s="24"/>
      <c r="V5" s="24"/>
      <c r="W5" s="24"/>
      <c r="X5" s="24"/>
      <c r="Y5" s="24"/>
      <c r="Z5" s="24"/>
      <c r="AA5" s="24"/>
      <c r="AB5" s="24"/>
      <c r="AC5" s="24"/>
      <c r="AD5" s="24"/>
      <c r="AE5" s="24"/>
    </row>
    <row r="6" ht="44" customHeight="true">
      <c r="A6" s="28" t="s">
        <v>503</v>
      </c>
      <c r="B6" s="28" t="s">
        <v>504</v>
      </c>
      <c r="C6" s="28" t="s">
        <v>505</v>
      </c>
      <c r="D6" s="68" t="n">
        <v>46146</v>
      </c>
      <c r="E6" s="68" t="n">
        <v>46152</v>
      </c>
      <c r="F6" s="32" t="n">
        <f>IFERROR(E6-D6+1,"")</f>
        <v>7</v>
      </c>
      <c r="G6" s="28" t="s">
        <v>499</v>
      </c>
      <c r="H6" s="28" t="s">
        <v>104</v>
      </c>
      <c r="I6" s="28" t="s">
        <v>497</v>
      </c>
      <c r="J6" s="28" t="s">
        <v>506</v>
      </c>
      <c r="K6" s="28" t="s">
        <v>507</v>
      </c>
      <c r="L6" s="28"/>
      <c r="M6" s="24"/>
      <c r="N6" s="24"/>
      <c r="O6" s="24"/>
      <c r="P6" s="24"/>
      <c r="Q6" s="24"/>
      <c r="R6" s="24"/>
      <c r="S6" s="24"/>
      <c r="T6" s="24"/>
      <c r="U6" s="24"/>
      <c r="V6" s="24"/>
      <c r="W6" s="24"/>
      <c r="X6" s="24"/>
      <c r="Y6" s="24"/>
      <c r="Z6" s="24"/>
      <c r="AA6" s="24"/>
      <c r="AB6" s="24"/>
      <c r="AC6" s="24"/>
      <c r="AD6" s="24"/>
      <c r="AE6" s="24"/>
    </row>
    <row r="7" ht="44" customHeight="true">
      <c r="A7" s="28" t="s">
        <v>508</v>
      </c>
      <c r="B7" s="28" t="s">
        <v>509</v>
      </c>
      <c r="C7" s="28" t="str">
        <v>PMO</v>
      </c>
      <c r="D7" s="68" t="n">
        <v>46153</v>
      </c>
      <c r="E7" s="68" t="n">
        <v>46155</v>
      </c>
      <c r="F7" s="32" t="n">
        <f>IFERROR(E7-D7+1,"")</f>
        <v>3</v>
      </c>
      <c r="G7" s="28" t="s">
        <v>499</v>
      </c>
      <c r="H7" s="28" t="s">
        <v>104</v>
      </c>
      <c r="I7" s="28" t="s">
        <v>503</v>
      </c>
      <c r="J7" s="28" t="s">
        <v>510</v>
      </c>
      <c r="K7" s="28" t="s">
        <v>511</v>
      </c>
      <c r="L7" s="28"/>
      <c r="M7" s="24"/>
      <c r="N7" s="24"/>
      <c r="O7" s="24"/>
      <c r="P7" s="24"/>
      <c r="Q7" s="24"/>
      <c r="R7" s="24"/>
      <c r="S7" s="24"/>
      <c r="T7" s="24"/>
      <c r="U7" s="24"/>
      <c r="V7" s="24"/>
      <c r="W7" s="24"/>
      <c r="X7" s="24"/>
      <c r="Y7" s="24"/>
      <c r="Z7" s="24"/>
      <c r="AA7" s="24"/>
      <c r="AB7" s="24"/>
      <c r="AC7" s="24"/>
      <c r="AD7" s="24"/>
      <c r="AE7" s="24"/>
    </row>
    <row r="8" ht="44" customHeight="true">
      <c r="A8" s="28" t="s">
        <v>512</v>
      </c>
      <c r="B8" s="28" t="s">
        <v>513</v>
      </c>
      <c r="C8" s="28" t="s">
        <v>397</v>
      </c>
      <c r="D8" s="68" t="n">
        <v>46156</v>
      </c>
      <c r="E8" s="68" t="n">
        <v>46160</v>
      </c>
      <c r="F8" s="32" t="n">
        <f>IFERROR(E8-D8+1,"")</f>
        <v>5</v>
      </c>
      <c r="G8" s="28" t="s">
        <v>499</v>
      </c>
      <c r="H8" s="28" t="s">
        <v>104</v>
      </c>
      <c r="I8" s="28" t="s">
        <v>508</v>
      </c>
      <c r="J8" s="28" t="s">
        <v>109</v>
      </c>
      <c r="K8" s="28" t="s">
        <v>514</v>
      </c>
      <c r="L8" s="28"/>
      <c r="M8" s="24"/>
      <c r="N8" s="24"/>
      <c r="O8" s="24"/>
      <c r="P8" s="24"/>
      <c r="Q8" s="24"/>
      <c r="R8" s="24"/>
      <c r="S8" s="24"/>
      <c r="T8" s="24"/>
      <c r="U8" s="24"/>
      <c r="V8" s="24"/>
      <c r="W8" s="24"/>
      <c r="X8" s="24"/>
      <c r="Y8" s="24"/>
      <c r="Z8" s="24"/>
      <c r="AA8" s="24"/>
      <c r="AB8" s="24"/>
      <c r="AC8" s="24"/>
      <c r="AD8" s="24"/>
      <c r="AE8" s="24"/>
    </row>
    <row r="9" ht="44" customHeight="true">
      <c r="A9" s="28" t="s">
        <v>515</v>
      </c>
      <c r="B9" s="28" t="s">
        <v>516</v>
      </c>
      <c r="C9" s="28" t="s">
        <v>517</v>
      </c>
      <c r="D9" s="68" t="n">
        <v>46161</v>
      </c>
      <c r="E9" s="68" t="n">
        <v>46168</v>
      </c>
      <c r="F9" s="32" t="n">
        <f>IFERROR(E9-D9+1,"")</f>
        <v>8</v>
      </c>
      <c r="G9" s="28" t="s">
        <v>499</v>
      </c>
      <c r="H9" s="28" t="s">
        <v>104</v>
      </c>
      <c r="I9" s="28" t="s">
        <v>512</v>
      </c>
      <c r="J9" s="28" t="s">
        <v>518</v>
      </c>
      <c r="K9" s="28" t="s">
        <v>519</v>
      </c>
      <c r="L9" s="28"/>
      <c r="M9" s="24"/>
      <c r="N9" s="24"/>
      <c r="O9" s="24"/>
      <c r="P9" s="24"/>
      <c r="Q9" s="24"/>
      <c r="R9" s="24"/>
      <c r="S9" s="24"/>
      <c r="T9" s="24"/>
      <c r="U9" s="24"/>
      <c r="V9" s="24"/>
      <c r="W9" s="24"/>
      <c r="X9" s="24"/>
      <c r="Y9" s="24"/>
      <c r="Z9" s="24"/>
      <c r="AA9" s="24"/>
      <c r="AB9" s="24"/>
      <c r="AC9" s="24"/>
      <c r="AD9" s="24"/>
      <c r="AE9" s="24"/>
    </row>
    <row r="10" ht="44" customHeight="true">
      <c r="A10" s="28" t="s">
        <v>520</v>
      </c>
      <c r="B10" s="28" t="s">
        <v>521</v>
      </c>
      <c r="C10" s="28" t="s">
        <v>522</v>
      </c>
      <c r="D10" s="68" t="n">
        <v>46169</v>
      </c>
      <c r="E10" s="68" t="n">
        <v>46178</v>
      </c>
      <c r="F10" s="32" t="n">
        <f>IFERROR(E10-D10+1,"")</f>
        <v>10</v>
      </c>
      <c r="G10" s="28" t="s">
        <v>499</v>
      </c>
      <c r="H10" s="28" t="s">
        <v>110</v>
      </c>
      <c r="I10" s="28" t="s">
        <v>523</v>
      </c>
      <c r="J10" s="28" t="s">
        <v>524</v>
      </c>
      <c r="K10" s="28" t="s">
        <v>525</v>
      </c>
      <c r="L10" s="28"/>
      <c r="M10" s="24"/>
      <c r="N10" s="24"/>
      <c r="O10" s="24"/>
      <c r="P10" s="24"/>
      <c r="Q10" s="24"/>
      <c r="R10" s="24"/>
      <c r="S10" s="24"/>
      <c r="T10" s="24"/>
      <c r="U10" s="24"/>
      <c r="V10" s="24"/>
      <c r="W10" s="24"/>
      <c r="X10" s="24"/>
      <c r="Y10" s="24"/>
      <c r="Z10" s="24"/>
      <c r="AA10" s="24"/>
      <c r="AB10" s="24"/>
      <c r="AC10" s="24"/>
      <c r="AD10" s="24"/>
      <c r="AE10" s="24"/>
    </row>
    <row r="11" ht="44" customHeight="true">
      <c r="A11" s="28" t="s">
        <v>526</v>
      </c>
      <c r="B11" s="28" t="s">
        <v>527</v>
      </c>
      <c r="C11" s="28" t="str">
        <v>IT/PMO</v>
      </c>
      <c r="D11" s="68" t="n">
        <v>46169</v>
      </c>
      <c r="E11" s="68" t="n">
        <v>46181</v>
      </c>
      <c r="F11" s="32" t="n">
        <f>IFERROR(E11-D11+1,"")</f>
        <v>13</v>
      </c>
      <c r="G11" s="28" t="s">
        <v>499</v>
      </c>
      <c r="H11" s="28" t="s">
        <v>110</v>
      </c>
      <c r="I11" s="28" t="s">
        <v>520</v>
      </c>
      <c r="J11" s="28" t="s">
        <v>528</v>
      </c>
      <c r="K11" s="28" t="s">
        <v>529</v>
      </c>
      <c r="L11" s="28"/>
      <c r="M11" s="24"/>
      <c r="N11" s="24"/>
      <c r="O11" s="24"/>
      <c r="P11" s="24"/>
      <c r="Q11" s="24"/>
      <c r="R11" s="24"/>
      <c r="S11" s="24"/>
      <c r="T11" s="24"/>
      <c r="U11" s="24"/>
      <c r="V11" s="24"/>
      <c r="W11" s="24"/>
      <c r="X11" s="24"/>
      <c r="Y11" s="24"/>
      <c r="Z11" s="24"/>
      <c r="AA11" s="24"/>
      <c r="AB11" s="24"/>
      <c r="AC11" s="24"/>
      <c r="AD11" s="24"/>
      <c r="AE11" s="24"/>
    </row>
    <row r="12" ht="44" customHeight="true">
      <c r="A12" s="28" t="s">
        <v>530</v>
      </c>
      <c r="B12" s="28" t="s">
        <v>531</v>
      </c>
      <c r="C12" s="28" t="str">
        <v>IT</v>
      </c>
      <c r="D12" s="68" t="n">
        <v>46179</v>
      </c>
      <c r="E12" s="68" t="n">
        <v>46188</v>
      </c>
      <c r="F12" s="32" t="n">
        <f>IFERROR(E12-D12+1,"")</f>
        <v>10</v>
      </c>
      <c r="G12" s="28" t="s">
        <v>499</v>
      </c>
      <c r="H12" s="28" t="s">
        <v>110</v>
      </c>
      <c r="I12" s="28" t="s">
        <v>520</v>
      </c>
      <c r="J12" s="28" t="s">
        <v>532</v>
      </c>
      <c r="K12" s="28" t="s">
        <v>533</v>
      </c>
      <c r="L12" s="28"/>
      <c r="M12" s="24"/>
      <c r="N12" s="24"/>
      <c r="O12" s="24"/>
      <c r="P12" s="24"/>
      <c r="Q12" s="24"/>
      <c r="R12" s="24"/>
      <c r="S12" s="24"/>
      <c r="T12" s="24"/>
      <c r="U12" s="24"/>
      <c r="V12" s="24"/>
      <c r="W12" s="24"/>
      <c r="X12" s="24"/>
      <c r="Y12" s="24"/>
      <c r="Z12" s="24"/>
      <c r="AA12" s="24"/>
      <c r="AB12" s="24"/>
      <c r="AC12" s="24"/>
      <c r="AD12" s="24"/>
      <c r="AE12" s="24"/>
    </row>
    <row r="13" ht="44" customHeight="true">
      <c r="A13" s="28" t="s">
        <v>534</v>
      </c>
      <c r="B13" s="28" t="s">
        <v>535</v>
      </c>
      <c r="C13" s="28" t="str">
        <v>PMO/HR</v>
      </c>
      <c r="D13" s="68" t="n">
        <v>46185</v>
      </c>
      <c r="E13" s="68" t="n">
        <v>46193</v>
      </c>
      <c r="F13" s="32" t="n">
        <f>IFERROR(E13-D13+1,"")</f>
        <v>9</v>
      </c>
      <c r="G13" s="28" t="s">
        <v>499</v>
      </c>
      <c r="H13" s="28" t="s">
        <v>104</v>
      </c>
      <c r="I13" s="28" t="s">
        <v>520</v>
      </c>
      <c r="J13" s="28" t="s">
        <v>536</v>
      </c>
      <c r="K13" s="28" t="s">
        <v>537</v>
      </c>
      <c r="L13" s="28"/>
      <c r="M13" s="24"/>
      <c r="N13" s="24"/>
      <c r="O13" s="24"/>
      <c r="P13" s="24"/>
      <c r="Q13" s="24"/>
      <c r="R13" s="24"/>
      <c r="S13" s="24"/>
      <c r="T13" s="24"/>
      <c r="U13" s="24"/>
      <c r="V13" s="24"/>
      <c r="W13" s="24"/>
      <c r="X13" s="24"/>
      <c r="Y13" s="24"/>
      <c r="Z13" s="24"/>
      <c r="AA13" s="24"/>
      <c r="AB13" s="24"/>
      <c r="AC13" s="24"/>
      <c r="AD13" s="24"/>
      <c r="AE13" s="24"/>
    </row>
    <row r="14" ht="44" customHeight="true">
      <c r="A14" s="28" t="s">
        <v>538</v>
      </c>
      <c r="B14" s="28" t="s">
        <v>539</v>
      </c>
      <c r="C14" s="28" t="s">
        <v>464</v>
      </c>
      <c r="D14" s="68" t="n">
        <v>46194</v>
      </c>
      <c r="E14" s="68" t="n">
        <v>46208</v>
      </c>
      <c r="F14" s="32" t="n">
        <f>IFERROR(E14-D14+1,"")</f>
        <v>15</v>
      </c>
      <c r="G14" s="28" t="s">
        <v>499</v>
      </c>
      <c r="H14" s="28" t="s">
        <v>104</v>
      </c>
      <c r="I14" s="28" t="s">
        <v>540</v>
      </c>
      <c r="J14" s="28" t="s">
        <v>541</v>
      </c>
      <c r="K14" s="28" t="s">
        <v>542</v>
      </c>
      <c r="L14" s="28"/>
      <c r="M14" s="24"/>
      <c r="N14" s="24"/>
      <c r="O14" s="24"/>
      <c r="P14" s="24"/>
      <c r="Q14" s="24"/>
      <c r="R14" s="24"/>
      <c r="S14" s="24"/>
      <c r="T14" s="24"/>
      <c r="U14" s="24"/>
      <c r="V14" s="24"/>
      <c r="W14" s="24"/>
      <c r="X14" s="24"/>
      <c r="Y14" s="24"/>
      <c r="Z14" s="24"/>
      <c r="AA14" s="24"/>
      <c r="AB14" s="24"/>
      <c r="AC14" s="24"/>
      <c r="AD14" s="24"/>
      <c r="AE14" s="24"/>
    </row>
    <row r="15" ht="44" customHeight="true">
      <c r="A15" s="28" t="s">
        <v>543</v>
      </c>
      <c r="B15" s="28" t="s">
        <v>544</v>
      </c>
      <c r="C15" s="28" t="str">
        <v>PMO</v>
      </c>
      <c r="D15" s="68" t="n">
        <v>46209</v>
      </c>
      <c r="E15" s="68" t="n">
        <v>46218</v>
      </c>
      <c r="F15" s="32" t="n">
        <f>IFERROR(E15-D15+1,"")</f>
        <v>10</v>
      </c>
      <c r="G15" s="28" t="s">
        <v>499</v>
      </c>
      <c r="H15" s="28" t="s">
        <v>110</v>
      </c>
      <c r="I15" s="28" t="s">
        <v>538</v>
      </c>
      <c r="J15" s="28" t="s">
        <v>545</v>
      </c>
      <c r="K15" s="28" t="s">
        <v>137</v>
      </c>
      <c r="L15" s="28"/>
      <c r="M15" s="24"/>
      <c r="N15" s="24"/>
      <c r="O15" s="24"/>
      <c r="P15" s="24"/>
      <c r="Q15" s="24"/>
      <c r="R15" s="24"/>
      <c r="S15" s="24"/>
      <c r="T15" s="24"/>
      <c r="U15" s="24"/>
      <c r="V15" s="24"/>
      <c r="W15" s="24"/>
      <c r="X15" s="24"/>
      <c r="Y15" s="24"/>
      <c r="Z15" s="24"/>
      <c r="AA15" s="24"/>
      <c r="AB15" s="24"/>
      <c r="AC15" s="24"/>
      <c r="AD15" s="24"/>
      <c r="AE15" s="24"/>
    </row>
  </sheetData>
  <mergeCells count="2">
    <mergeCell ref="A1:L1"/>
    <mergeCell ref="A2:L2"/>
  </mergeCells>
  <conditionalFormatting sqref="G5:G15">
    <cfRule type="containsText" dxfId="6" priority="1" operator="containsText" text="Bloqueado">
      <formula>NOT(ISERROR(SEARCH("Bloqueado",G5)))</formula>
    </cfRule>
    <cfRule type="containsText" dxfId="7" priority="2" operator="containsText" text="Completado">
      <formula>NOT(ISERROR(SEARCH("Completado",G5)))</formula>
    </cfRule>
  </conditionalFormatting>
  <dataValidations count="2">
    <dataValidation allowBlank="true" error="Elija de la lista desplegable o mantenga las opciones en la hoja de configuración." errorStyle="warning" errorTitle="Elija un elemento de la lista" showErrorMessage="true" sqref="G5:G15"/>
    <dataValidation allowBlank="true" error="Elija de la lista desplegable o mantenga las opciones en la hoja de configuración." errorStyle="warning" errorTitle="Elija un elemento de la lista" showErrorMessage="true" sqref="H5:H15"/>
  </dataValidations>
  <pageMargins left="0.7" right="0.7" top="0.75" bottom="0.75" header="0.3" footer="0.3"/>
  <ignoredErrors>
    <ignoredError sqref="A1:XFD15" evalError="1" twoDigitTextYear="1" numberStoredAsText="1" formula="1" formulaRange="1" unlockedFormula="1" emptyCellReference="1" listDataValidation="1" calculatedColumn="1"/>
  </ignoredErrors>
  <tableParts count="1">
    <tablePart r:id="R7510c00ee69d4dca"/>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Biblioteca de comparación de herramientas y recursos de proyecto</dc:title>
  <dc:creator>Finite Field</dc:creator>
  <dc:description>Una plantilla gratuita de Excel para comparar herramientas de gestión de proyectos, bibliotecas de recursos, ajuste al escenario, presupuesto TCO y planificación de despliegue.</dc:description>
  <lastModifiedBy/>
  <category>Project Management</category>
</coreProperties>
</file>