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tables/table3.xml" ContentType="application/vnd.openxmlformats-officedocument.spreadsheetml.table+xml"/>
  <Override PartName="/xl/worksheets/sheet7.xml" ContentType="application/vnd.openxmlformats-officedocument.spreadsheetml.worksheet+xml"/>
  <Override PartName="/xl/worksheets/sheet8.xml" ContentType="application/vnd.openxmlformats-officedocument.spreadsheetml.worksheet+xml"/>
  <Override PartName="/xl/tables/table4.xml" ContentType="application/vnd.openxmlformats-officedocument.spreadsheetml.table+xml"/>
  <Override PartName="/xl/worksheets/sheet9.xml" ContentType="application/vnd.openxmlformats-officedocument.spreadsheetml.worksheet+xml"/>
  <Override PartName="/xl/tables/table5.xml" ContentType="application/vnd.openxmlformats-officedocument.spreadsheetml.table+xml"/>
  <Override PartName="/xl/worksheets/sheet10.xml" ContentType="application/vnd.openxmlformats-officedocument.spreadsheetml.worksheet+xml"/>
  <Override PartName="/xl/tables/table6.xml" ContentType="application/vnd.openxmlformats-officedocument.spreadsheetml.table+xml"/>
</Types>
</file>

<file path=_rels/.rels><?xml version="1.0" encoding="UTF-8"?>
<Relationships xmlns="http://schemas.openxmlformats.org/package/2006/relationships"><Relationship Id="R6036f26b1ec84f6c"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Dashboard" sheetId="1" r:id="R9255178b7f204739"/>
    <sheet name="Instructions" sheetId="2" r:id="R88483d43322a47d4"/>
    <sheet name="Scoring settings" sheetId="3" r:id="R08aefbc331f24c7d"/>
    <sheet name="Tool library" sheetId="4" r:id="R124073910bef46ce"/>
    <sheet name="Resource library" sheetId="5" r:id="R421c215b4f1e484d"/>
    <sheet name="Scenario matching" sheetId="6" r:id="R3b0878262a9e4af1"/>
    <sheet name="Recommender" sheetId="7" r:id="Rc45d9023a392466b"/>
    <sheet name="Budget TCO" sheetId="8" r:id="R1a220724370d47b3"/>
    <sheet name="Rollout plan" sheetId="9" r:id="R9576dd4a379b4e89"/>
    <sheet name="Sources and updates" sheetId="10" r:id="R0b434f7b936f48a0"/>
  </sheets>
</workbook>
</file>

<file path=xl/sharedStrings.xml><?xml version="1.0" encoding="utf-8"?>
<sst xmlns="http://schemas.openxmlformats.org/spreadsheetml/2006/main" count="589" uniqueCount="589">
  <si>
    <t>Project Tools and Resources Comparison Library</t>
  </si>
  <si>
    <t>Use this workbook to select project management tools, maintain a resource library, estimate budgets, and plan rollout or migration across organizations and business scenarios. Start in Recommender, then tune the evaluation model in Scoring settings and Tool library.</t>
  </si>
  <si>
    <t>Tool count</t>
  </si>
  <si>
    <t>Resource count</t>
  </si>
  <si>
    <t>Business scenario count</t>
  </si>
  <si>
    <t>Total weight</t>
  </si>
  <si>
    <t>Current business scenario</t>
  </si>
  <si>
    <t>Recommended Top 1</t>
  </si>
  <si>
    <t>Scoring heatmap notes</t>
  </si>
  <si>
    <t>The dashboard and tool/scenario sheets use data bars, color scales, and status colors as visual summaries: higher scores move toward green, and cost/TCO inputs display as data bars.</t>
  </si>
  <si>
    <t>Chart objects are intentionally avoided so the template stays compatible across Excel environments.</t>
  </si>
  <si>
    <t>Top 8 overall scores</t>
  </si>
  <si>
    <t>Top 3 recommendations by business scenario</t>
  </si>
  <si>
    <t/>
  </si>
  <si>
    <t>tool</t>
  </si>
  <si>
    <t>weighted</t>
  </si>
  <si>
    <t>Recommended positioning</t>
  </si>
  <si>
    <t>Business scenario</t>
  </si>
  <si>
    <t>Items needing attention</t>
  </si>
  <si>
    <t>Formula / source</t>
  </si>
  <si>
    <t>Current value</t>
  </si>
  <si>
    <t>Recommended action</t>
  </si>
  <si>
    <t>Weights total 100</t>
  </si>
  <si>
    <t>scoringsettings!B16</t>
  </si>
  <si>
    <t>100，pleaseinscoringsettings 。</t>
  </si>
  <si>
    <t>Sources needing review</t>
  </si>
  <si>
    <t>COUNTIFsourcestatus</t>
  </si>
  <si>
    <t>Quarterlyreviewtool 、price、securityandIntegration。</t>
  </si>
  <si>
    <t>Shortlist count</t>
  </si>
  <si>
    <t>toolstatus</t>
  </si>
  <si>
    <t>scenariokeep2-3 can tool。</t>
  </si>
  <si>
    <t>Pilot tool count</t>
  </si>
  <si>
    <t>scoringandrisks。</t>
  </si>
  <si>
    <t>Project Tools and Resources Comparison Library Template - Instructions</t>
  </si>
  <si>
    <t>This template supports project management tool selection and resource library governance across organizations and business scenarios. It covers candidate scoring, resource capture, scenario recommendations, budget TCO estimates, and rollout tracking.</t>
  </si>
  <si>
    <t>Step</t>
  </si>
  <si>
    <t>Worksheet</t>
  </si>
  <si>
    <t>Action</t>
  </si>
  <si>
    <t>Output</t>
  </si>
  <si>
    <t>Scoring rules</t>
  </si>
  <si>
    <t>Recommender</t>
  </si>
  <si>
    <t>enterCompany size、Industry / department、Priority business scenario、Budget sensitivityandexistingecosystem。</t>
  </si>
  <si>
    <t>Top 1/2/3 toolrecommendation。</t>
  </si>
  <si>
    <t>5 = Excellent / very strong fit</t>
  </si>
  <si>
    <t>Scoring settings</t>
  </si>
  <si>
    <t>bycompanywatch 12 Evaluation dimension ， 100。</t>
  </si>
  <si>
    <t>unifiedscoring 。</t>
  </si>
  <si>
    <t>4 = Strong / good fit</t>
  </si>
  <si>
    <t>Tool library</t>
  </si>
  <si>
    <t>maintain tool、applicablescenario、source、scoring、statusandnotes。</t>
  </si>
  <si>
    <t>can toolcomparisonlibrary。</t>
  </si>
  <si>
    <t>3 = Usable / requires setup</t>
  </si>
  <si>
    <t>Resource library</t>
  </si>
  <si>
    <t>maintainTemplate、Method、Training、Community、IntegrationandChecklist。</t>
  </si>
  <si>
    <t>project managementresource 。</t>
  </si>
  <si>
    <t>2 = Weak / needs support</t>
  </si>
  <si>
    <t>Scenario matching</t>
  </si>
  <si>
    <t>byBusiness scenario ， scenario Top 3 tool。</t>
  </si>
  <si>
    <t>differentcompanyanddepartment recommendation。</t>
  </si>
  <si>
    <t>1 = Poor fit / missing</t>
  </si>
  <si>
    <t>Budget TCO</t>
  </si>
  <si>
    <t>users、quote、 、implementation 、Integration andTraining 。</t>
  </si>
  <si>
    <t>/ costestimate。</t>
  </si>
  <si>
    <t>Rollout plan</t>
  </si>
  <si>
    <t>tracking 、migration、Training、launchandretrospectivetask。</t>
  </si>
  <si>
    <t>roadmap 。</t>
  </si>
  <si>
    <t>Sources and updates</t>
  </si>
  <si>
    <t>Quarterlyreview 、price、securityandIntegrationsource。</t>
  </si>
  <si>
    <t>toollibraryvalidity。</t>
  </si>
  <si>
    <t>applicableBusiness scenario</t>
  </si>
  <si>
    <t>Small-team task collaboration</t>
  </si>
  <si>
    <t>Agile software development</t>
  </si>
  <si>
    <t>Editing tips</t>
  </si>
  <si>
    <t>Notes</t>
  </si>
  <si>
    <t>PMO portfolio governance</t>
  </si>
  <si>
    <t>Green/yellow cues</t>
  </si>
  <si>
    <t>priority orcanuse； needs reviewor 。</t>
  </si>
  <si>
    <t>Marketing campaign and creative collaboration</t>
  </si>
  <si>
    <t>Score columns</t>
  </si>
  <si>
    <t>toollibraryMedium 12 scoring can ， update 、 andRecommended positioning。</t>
  </si>
  <si>
    <t>Client delivery / consulting services</t>
  </si>
  <si>
    <t>Source column</t>
  </si>
  <si>
    <t>do notdeleteSource URL；futurereview 、pricingandsecurityterms can access。</t>
  </si>
  <si>
    <t>Construction, engineering, and long-cycle projects</t>
  </si>
  <si>
    <t>Quote input</t>
  </si>
  <si>
    <t>pricechangesquick，budgetTCO defaultblankvendorprice，pleaseaslatestquoteas baseline。</t>
  </si>
  <si>
    <t>Product launch / cross-functional collaboration</t>
  </si>
  <si>
    <t>Reuse across companies</t>
  </si>
  <si>
    <t>fordifferentcompanycopyworkbookorcopy“recommendation ” ，keep tool/resourcemaster library can。</t>
  </si>
  <si>
    <t>Resource and time management</t>
  </si>
  <si>
    <t>Knowledge base plus lightweight projects</t>
  </si>
  <si>
    <t>Strategic OKR / goal tracking</t>
  </si>
  <si>
    <t>Scoring settings and dropdown options</t>
  </si>
  <si>
    <t>After weights are adjusted, the tool library, scenario matching, and recommender update automatically. The default weights suit general enterprise project management and can be adapted for governance, agile delivery, resources, or cost focus.</t>
  </si>
  <si>
    <t>Evaluation dimension</t>
  </si>
  <si>
    <t>Weight %</t>
  </si>
  <si>
    <t>Scoring notes</t>
  </si>
  <si>
    <t>Company size</t>
  </si>
  <si>
    <t>Project / procurement status</t>
  </si>
  <si>
    <t>Priority</t>
  </si>
  <si>
    <t>resourcetype</t>
  </si>
  <si>
    <t>Ease of use</t>
  </si>
  <si>
    <t>、 costLow、 adoption</t>
  </si>
  <si>
    <t>Solo / personal</t>
  </si>
  <si>
    <t>To evaluate</t>
  </si>
  <si>
    <t>High</t>
  </si>
  <si>
    <t>Template</t>
  </si>
  <si>
    <t>Feature coverage</t>
  </si>
  <si>
    <t>task、milestone、views、dependencies、collaboration、approvaland morebasiccapability</t>
  </si>
  <si>
    <t>Small team</t>
  </si>
  <si>
    <t>Shortlisted</t>
  </si>
  <si>
    <t>Medium</t>
  </si>
  <si>
    <t>Method</t>
  </si>
  <si>
    <t>Agile / Kanban</t>
  </si>
  <si>
    <t>、Scrum/Sprint、Backlog、agile</t>
  </si>
  <si>
    <t>Mid-sized company</t>
  </si>
  <si>
    <t>Pilot</t>
  </si>
  <si>
    <t>Low</t>
  </si>
  <si>
    <t>Training</t>
  </si>
  <si>
    <t>Gantt / dependencies</t>
  </si>
  <si>
    <t>、 、dependencies、milestonePlanning</t>
  </si>
  <si>
    <t>Large enterprise</t>
  </si>
  <si>
    <t>Purchased</t>
  </si>
  <si>
    <t>Community</t>
  </si>
  <si>
    <t>Resources / capacity</t>
  </si>
  <si>
    <t>resourceload、time、availability、roles/</t>
  </si>
  <si>
    <t>Group / multi-division</t>
  </si>
  <si>
    <t>Rejected</t>
  </si>
  <si>
    <t>Integration</t>
  </si>
  <si>
    <t>PMO / portfolio</t>
  </si>
  <si>
    <t>projectportfolio、plan 、 、 projectPriority</t>
  </si>
  <si>
    <t>Keep watching</t>
  </si>
  <si>
    <t>Document</t>
  </si>
  <si>
    <t>Reporting dashboards</t>
  </si>
  <si>
    <t>progress、status 、executiveviews、can data</t>
  </si>
  <si>
    <t>Checklist</t>
  </si>
  <si>
    <t>Automation integration</t>
  </si>
  <si>
    <t>automation、API、connectors、andexistingtoolIntegration</t>
  </si>
  <si>
    <t>Metric</t>
  </si>
  <si>
    <t>Documentation knowledge base</t>
  </si>
  <si>
    <t>Document、Wiki、meeting 、project</t>
  </si>
  <si>
    <t>automation</t>
  </si>
  <si>
    <t>Permissions and security</t>
  </si>
  <si>
    <t>permissions、audit、SSO、enterprise 、datasecurity</t>
  </si>
  <si>
    <t>Prompt / AI support</t>
  </si>
  <si>
    <t>Cost friendliness</t>
  </si>
  <si>
    <t>cost、priceflexibility、free/low-cost</t>
  </si>
  <si>
    <t>Low implementation complexity</t>
  </si>
  <si>
    <t>launchquick、configurationlow、migrationandTrainingpressureLow</t>
  </si>
  <si>
    <t>for 100；ifnotfor 100， by 。</t>
  </si>
  <si>
    <t>Maintain each candidate project management tool, its fit, sources, scores, and recommended positioning. Score columns use 1 to 5, where 5 means stronger or better fit; a higher Low implementation complexity score means easier rollout.</t>
  </si>
  <si>
    <t>category</t>
  </si>
  <si>
    <t>Suitable company size</t>
  </si>
  <si>
    <t>Core business scenarios</t>
  </si>
  <si>
    <t>Typical strengths</t>
  </si>
  <si>
    <t>Risks / limitations to watch</t>
  </si>
  <si>
    <t>Official / reference source</t>
  </si>
  <si>
    <t>Initial procurement status</t>
  </si>
  <si>
    <t>License / budget notes</t>
  </si>
  <si>
    <t>Data residency / security notes</t>
  </si>
  <si>
    <t>Integration ecosystem notes</t>
  </si>
  <si>
    <t>Notes / company customization</t>
  </si>
  <si>
    <t>Sort helper</t>
  </si>
  <si>
    <t>Collaborative work management</t>
  </si>
  <si>
    <t>Small team; mid-sized company; large enterprise</t>
  </si>
  <si>
    <t>cross-functionalproject、marketingcampaign、 、projectrequest</t>
  </si>
  <si>
    <t>task、project、goalandautomation ，fitneeds transparentcollaborationandexecutivevisualization 。</t>
  </si>
  <si>
    <t>resourcecapacity/complexPMO needs High or system。</t>
  </si>
  <si>
    <t>byuse subscription；needscheck andHigh plan。</t>
  </si>
  <si>
    <t>watchpermissions、SSO、dataregionandaudit 。</t>
  </si>
  <si>
    <t>Slack、Google、Microsoft 365、Jiraand more Integration。</t>
  </si>
  <si>
    <t>scoring，canbycompany 。</t>
  </si>
  <si>
    <t>Agile development / issue tracking</t>
  </si>
  <si>
    <t>Mid-sized company; large enterprise</t>
  </si>
  <si>
    <t>Agile software development、ITneeds 、 and management</t>
  </si>
  <si>
    <t>agile、 /Scrum、 andAtlassianecosystem High。</t>
  </si>
  <si>
    <t>development and configurationmayneeds management 。</t>
  </si>
  <si>
    <t>byuse subscription；Marketplace impact cost。</t>
  </si>
  <si>
    <t>fitneeds permissions、 andaudit 。</t>
  </si>
  <si>
    <t>Confluence、Bitbucket、GitHub、Slack、CI/CDtoolIntegration。</t>
  </si>
  <si>
    <t>development/ITscenariopriority 。</t>
  </si>
  <si>
    <t>Visual work management</t>
  </si>
  <si>
    <t>marketing、operations、PMO、 /clientproject</t>
  </si>
  <si>
    <t>、Templateand / / capability ，fitbusiness quicklybuild。</t>
  </si>
  <si>
    <t>complexdependencies、resourceand needsclarifyplanandconfigurationboundaries。</t>
  </si>
  <si>
    <t>byuse subscription；automationandIntegration needscheck。</t>
  </si>
  <si>
    <t>enterpriseeditionpermissions/ needs 。</t>
  </si>
  <si>
    <t>businessSaaS、communicationandautomationtoolconnection broad。</t>
  </si>
  <si>
    <t>fit departmentquickly broad。</t>
  </si>
  <si>
    <t>All-in-one project / knowledge collaboration</t>
  </si>
  <si>
    <t>Small team; mid-sized company</t>
  </si>
  <si>
    <t>project、Document、task、 、automationunifiedmanagement</t>
  </si>
  <si>
    <t>Feature coveragebroad，built-inDocument、views、automationandAIcapability，fit integrate tool 。</t>
  </si>
  <si>
    <t>standardizationand important，launchbeforeneedscontrolcomplex 。</t>
  </si>
  <si>
    <t>priceflexibility High；needscheckAI、automation、storageand morelimit。</t>
  </si>
  <si>
    <t>enterprisepermissions/data needs 。</t>
  </si>
  <si>
    <t>andSlack、Google、Microsoft、GitHuband moreconnection。</t>
  </si>
  <si>
    <t>Good for pilot 。</t>
  </si>
  <si>
    <t>Lightweight Kanban</t>
  </si>
  <si>
    <t>Solo / personal; small team</t>
  </si>
  <si>
    <t>Small-team task collaboration、 / 、lightweight</t>
  </si>
  <si>
    <t>、 / / ，fitquicklyInitiation。</t>
  </si>
  <si>
    <t>complex 、resource、PMOand capability ，needs or 。</t>
  </si>
  <si>
    <t>free/low-coststart；Power-Upsandautomationlimitneedsconfirm。</t>
  </si>
  <si>
    <t>fitlightweightpermissions；enterprise needs Atlassianmanagementcapability。</t>
  </si>
  <si>
    <t>Atlassianecosystem、Slack、Googleand moreIntegration。</t>
  </si>
  <si>
    <t>lightweightscenarioHigh 。</t>
  </si>
  <si>
    <t>Microsoft 365 task / project management</t>
  </si>
  <si>
    <t>M365intaskcollaboration、departmentproject、basicplantracking</t>
  </si>
  <si>
    <t>andMicrosoft 365ecosystemnativeIntegration，fit M365 enterprisequicklyadoption。</t>
  </si>
  <si>
    <t>complexproject、resourceandportfoliomanagementneedsandProjectcapabilityor toolportfolio。</t>
  </si>
  <si>
    <t>andM365plan/Planner tierrelated，needschecklicense。</t>
  </si>
  <si>
    <t>Microsoft and capability， needsby 。</t>
  </si>
  <si>
    <t>Teams、Outlook、Loop、Power Platformand more。</t>
  </si>
  <si>
    <t>M365 priority 。</t>
  </si>
  <si>
    <t>Professional project / PPM</t>
  </si>
  <si>
    <t>Mid-sized company; large enterprise; group / multi-division</t>
  </si>
  <si>
    <t>plan、resource 、PMO 、projectportfolio</t>
  </si>
  <si>
    <t>、resource、portfolioandenterprise capability，fit PMO。</t>
  </si>
  <si>
    <t>costandimplementationcomplex High，business collaboration needs 。</t>
  </si>
  <si>
    <t>license、implementation、Trainingand costneeds 。</t>
  </si>
  <si>
    <t>fitenterprise 、permissionsand Highscenario。</t>
  </si>
  <si>
    <t>M365、Power BI、Power Platformand more。</t>
  </si>
  <si>
    <t>PMO/complex 。</t>
  </si>
  <si>
    <t>Spreadsheet-style project / PMO platform</t>
  </si>
  <si>
    <t>PMO、projectportfolio、resource/budget、cross-functionaloperations</t>
  </si>
  <si>
    <t>+ +automation+ portfolio ，fitstandardizationproject 。</t>
  </si>
  <si>
    <t>configuration andpermissions needs before ； Mediumand more。</t>
  </si>
  <si>
    <t>bylicenseandHigh ；resource/controlMedium and moreneeds 。</t>
  </si>
  <si>
    <t>enterprisepermissions、 and fitMedium 。</t>
  </si>
  <si>
    <t>Microsoft、Google、Slack、Salesforceand more。</t>
  </si>
  <si>
    <t>fitPMOstandardization。</t>
  </si>
  <si>
    <t>Enterprise work / resource management</t>
  </si>
  <si>
    <t>PMO、marketingoperations、servicedeliverable、resourcemanagement</t>
  </si>
  <si>
    <t>resource、 、 、 andenterprise capability 。</t>
  </si>
  <si>
    <t>budgetandimplementationconfigurationneeds ； may 。</t>
  </si>
  <si>
    <t>enterprisecapabilitymayincreasesubscriptionandimplementationcost。</t>
  </si>
  <si>
    <t>fit permissions、auditandmanagementvisualization 。</t>
  </si>
  <si>
    <t>SaaS、 、communicationandBIIntegration。</t>
  </si>
  <si>
    <t>fitcomplex andresourcemanagement。</t>
  </si>
  <si>
    <t>Documents / knowledge base plus lightweight projects</t>
  </si>
  <si>
    <t>Solo / personal; small team; mid-sized company</t>
  </si>
  <si>
    <t>knowledge base、 /in project、lightweighttask、 Document</t>
  </si>
  <si>
    <t>Document、datalibraryandprojectviews ，fit andlightweightExecution 。</t>
  </si>
  <si>
    <t>PMO、resourceandcomplex capability ，needs Templateandpermissions。</t>
  </si>
  <si>
    <t>byuse subscription；AIandenterprise needs 。</t>
  </si>
  <si>
    <t>permissionstierfit collaboration，complexenterprise needs 。</t>
  </si>
  <si>
    <t>Slack、Google、GitHub、Figmaand more。</t>
  </si>
  <si>
    <t>fit 。</t>
  </si>
  <si>
    <t>Low-code database / project operations</t>
  </si>
  <si>
    <t>projectrequest、operations 、resource/in management、</t>
  </si>
  <si>
    <t>datalibrary、fields、views、automationand ，fit buildbusiness use。</t>
  </si>
  <si>
    <t>project managementneedsbuild ；complex andresourcecapabilityneeds Template/ 。</t>
  </si>
  <si>
    <t>byuse /data /automationlimit ，needs 。</t>
  </si>
  <si>
    <t>permissions、data andcross-functional needs 。</t>
  </si>
  <si>
    <t>API、automation、SaaSconnectorsbroad。</t>
  </si>
  <si>
    <t>fit projectoperations。</t>
  </si>
  <si>
    <t>Simple project / client collaboration</t>
  </si>
  <si>
    <t>clientdeliverable、 collaboration、 project、communication</t>
  </si>
  <si>
    <t>project、 、 、 、 andclientcollaboration Medium，Action 。</t>
  </si>
  <si>
    <t>complex 、resource/portfolio and 。</t>
  </si>
  <si>
    <t>orplan pricingneeds ，fitcontrol toolcost。</t>
  </si>
  <si>
    <t>permissionsandclientcan needs project 。</t>
  </si>
  <si>
    <t>can Document/ /tool，lightweightIntegration。</t>
  </si>
  <si>
    <t>fit andclientcollaboration。</t>
  </si>
  <si>
    <t>Visual collaboration / planning whiteboard</t>
  </si>
  <si>
    <t>Solo / personal; small team; mid-sized company; large enterprise</t>
  </si>
  <si>
    <t>、projectPlanning、agile 、visualizationroadmap</t>
  </si>
  <si>
    <t>、 、Template、 / and morevisualizationcapability，fit andPlanning。</t>
  </si>
  <si>
    <t>notcompletePMOExecutionsystem，needsandtask/projecttoolwork with。</t>
  </si>
  <si>
    <t>byuse subscription；enterprisesecurityandHigh collaboration needs 。</t>
  </si>
  <si>
    <t>enterpriseeditionpermissions、SSO、data needs 。</t>
  </si>
  <si>
    <t>Asana、Slack、Jiraand moreIntegration。</t>
  </si>
  <si>
    <t>forproject managementresource/collaboration value。</t>
  </si>
  <si>
    <t>Maintain project management resources such as templates, methods, training, communities, integrations, and checklists. Filter by business scenario, project phase, priority, and owner.</t>
  </si>
  <si>
    <t>Resource ID</t>
  </si>
  <si>
    <t>Resource name</t>
  </si>
  <si>
    <t>type</t>
  </si>
  <si>
    <t>Project phase</t>
  </si>
  <si>
    <t>fitCompany size</t>
  </si>
  <si>
    <t>Usage frequency</t>
  </si>
  <si>
    <t>Recommended tool / source</t>
  </si>
  <si>
    <t>Core purpose</t>
  </si>
  <si>
    <t>Key fields / outputs</t>
  </si>
  <si>
    <t>Access / maintenance link</t>
  </si>
  <si>
    <t>owner</t>
  </si>
  <si>
    <t>Update cadence</t>
  </si>
  <si>
    <t>status</t>
  </si>
  <si>
    <t>notes</t>
  </si>
  <si>
    <t>project Template</t>
  </si>
  <si>
    <t>Initiation</t>
  </si>
  <si>
    <t>All projects / initiation approval</t>
  </si>
  <si>
    <t>All</t>
  </si>
  <si>
    <t>Every project</t>
  </si>
  <si>
    <t>project 、scope、goal、sponsorandsuccesscriteria。</t>
  </si>
  <si>
    <t>project 、goal、scope、milestone、 、approval</t>
  </si>
  <si>
    <t>Quarterly</t>
  </si>
  <si>
    <t>Usable</t>
  </si>
  <si>
    <t>Initiationphasepriority use。</t>
  </si>
  <si>
    <t>projectplanTemplate</t>
  </si>
  <si>
    <t>Planning</t>
  </si>
  <si>
    <t>traditional/hybridproject、clientdeliverable</t>
  </si>
  <si>
    <t>organizescope、progress、cost、resource、risksandcommunicationintegrateformainplan。</t>
  </si>
  <si>
    <t>WBS、progress、budget、quality、risks、communicationplan</t>
  </si>
  <si>
    <t>Project manager</t>
  </si>
  <si>
    <t>canandtoolMedium projectTemplate 。</t>
  </si>
  <si>
    <t>WBS</t>
  </si>
  <si>
    <t>complexdeliverable、engineering、development</t>
  </si>
  <si>
    <t>organizeoutcomesbreak downforestimable、assignable、trackable work packages。</t>
  </si>
  <si>
    <t>deliverable 、work packages、owner、estimatetime</t>
  </si>
  <si>
    <t>fit /resourceplanbefore input。</t>
  </si>
  <si>
    <t>plananddependencies</t>
  </si>
  <si>
    <t>Planning / execution</t>
  </si>
  <si>
    <t>long-cycleproject、cross-functional</t>
  </si>
  <si>
    <t>、dependencies、milestoneand tracking。</t>
  </si>
  <si>
    <t>task、 / 、dependencies、milestone、progress</t>
  </si>
  <si>
    <t>Program manager</t>
  </si>
  <si>
    <t>fitandMicrosoft Project/Smartsheet 。</t>
  </si>
  <si>
    <t>agileSprint</t>
  </si>
  <si>
    <t>Execution</t>
  </si>
  <si>
    <t>Agile software development、</t>
  </si>
  <si>
    <t>Weekly / per sprint</t>
  </si>
  <si>
    <t>managementBacklog、Sprint、taskstatusand 。</t>
  </si>
  <si>
    <t>Backlog、 、Priority、Sprint、status</t>
  </si>
  <si>
    <t>development canmigration Jira。</t>
  </si>
  <si>
    <t>RACIresponsibilitymatrix</t>
  </si>
  <si>
    <t>cross-functionalcollaboration、PMO</t>
  </si>
  <si>
    <t>clarify 、 、consulting、 ， Lowcommunication 。</t>
  </si>
  <si>
    <t>task、R/A/C/Iroles、 boundaries</t>
  </si>
  <si>
    <t>fitcomplex project。</t>
  </si>
  <si>
    <t>risks</t>
  </si>
  <si>
    <t>Monitoring</t>
  </si>
  <si>
    <t>Highnot project、vendordeliverable</t>
  </si>
  <si>
    <t>Weekly / monthly</t>
  </si>
  <si>
    <t>logrisks、 、impact、 andowner。</t>
  </si>
  <si>
    <t>risks 、 、impact、and more 、 、status</t>
  </si>
  <si>
    <t>connect to toolautomatically 。</t>
  </si>
  <si>
    <t>issue/blocker</t>
  </si>
  <si>
    <t>Execution / monitoring</t>
  </si>
  <si>
    <t>All projects</t>
  </si>
  <si>
    <t>trackingissue、blocker、action itemsandresolutiondeadline。</t>
  </si>
  <si>
    <t>issue、impact、owner、 、status</t>
  </si>
  <si>
    <t>in or toolMediummaintain。</t>
  </si>
  <si>
    <t>projectrequest/needs</t>
  </si>
  <si>
    <t>PMO、marketing、ITservice、operationsneeds</t>
  </si>
  <si>
    <t>Ongoing</t>
  </si>
  <si>
    <t>Medium projectideas、approvalandPriorityinformation。</t>
  </si>
  <si>
    <t>request 、businessvalue、budget、Priority、approvalstatus</t>
  </si>
  <si>
    <t>PMO/operations</t>
  </si>
  <si>
    <t>fitLow andautomation。</t>
  </si>
  <si>
    <t>resourcecapacityplan</t>
  </si>
  <si>
    <t>Planning / monitoring</t>
  </si>
  <si>
    <t>Resource and time management、PMO</t>
  </si>
  <si>
    <t>Monitoringpeopleavailability、allocation rateandbottleneck。</t>
  </si>
  <si>
    <t>resource、roles、canusetime、 time、utilization</t>
  </si>
  <si>
    <t>Resource manager</t>
  </si>
  <si>
    <t>complexscenarioconnect toWrike/Project。</t>
  </si>
  <si>
    <t>budgetandTCO</t>
  </si>
  <si>
    <t>Planning / procurement</t>
  </si>
  <si>
    <t>toolprocurement、projectbudgetcontrol</t>
  </si>
  <si>
    <t>Per procurement / quarterly</t>
  </si>
  <si>
    <t>Built in</t>
  </si>
  <si>
    <t>license、implementation、Integration、Trainingandmaintaincost。</t>
  </si>
  <si>
    <t>users、 、 、implementation 、Integration 、Training</t>
  </si>
  <si>
    <t>Built in: Budget TCO sheet</t>
  </si>
  <si>
    <t>Procurement / Finance</t>
  </si>
  <si>
    <t>Already built into this template.</t>
  </si>
  <si>
    <t>projectstatus</t>
  </si>
  <si>
    <t>executive 、clientdeliverable</t>
  </si>
  <si>
    <t>unifiedOutputprogress、risks、blocker、budgetand 。</t>
  </si>
  <si>
    <t>RAGstatus、milestone、risks、budget、decisionrequest</t>
  </si>
  <si>
    <t>fit automatically 。</t>
  </si>
  <si>
    <t>changerequestTemplate</t>
  </si>
  <si>
    <t>scope/budget/ change</t>
  </si>
  <si>
    <t>As needed</t>
  </si>
  <si>
    <t>change scope、 、cost、qualityandresource impact。</t>
  </si>
  <si>
    <t>changenotes、impact 、approval、implementationplan</t>
  </si>
  <si>
    <t>。</t>
  </si>
  <si>
    <t>communicationplan</t>
  </si>
  <si>
    <t>cross-functional/clientproject</t>
  </si>
  <si>
    <t>communicationobject、 、 、in andowner。</t>
  </si>
  <si>
    <t>、watch 、 、 、owner</t>
  </si>
  <si>
    <t>canandRACIlink。</t>
  </si>
  <si>
    <t>retrospective/lessons Template</t>
  </si>
  <si>
    <t>Closure</t>
  </si>
  <si>
    <t>issue、successlessons、can use and 。</t>
  </si>
  <si>
    <t>facts、causes、lessons、action items、owner</t>
  </si>
  <si>
    <t>fit knowledge base。</t>
  </si>
  <si>
    <t>projectportfolio</t>
  </si>
  <si>
    <t>PMO、executive</t>
  </si>
  <si>
    <t>projecthealth、progress、budget、risksandresource use。</t>
  </si>
  <si>
    <t>project、RAG、progress、budget、risks、resource</t>
  </si>
  <si>
    <t>canintoolMediumbuildorconnectionBI。</t>
  </si>
  <si>
    <t>vendor matrix</t>
  </si>
  <si>
    <t>Procurement / evaluation</t>
  </si>
  <si>
    <t>tool 、 service</t>
  </si>
  <si>
    <t>、cost、security、serviceandimplementationrisks。</t>
  </si>
  <si>
    <t>scoring 、 、vendor、scoring、risks</t>
  </si>
  <si>
    <t>Built in: Tool library / Scoring settings</t>
  </si>
  <si>
    <t>Procurement / PMO</t>
  </si>
  <si>
    <t>AIprojectsummarypromptlibrary</t>
  </si>
  <si>
    <t>meetingsummary、status 、risksidentification</t>
  </si>
  <si>
    <t>ClickUp/Asana/Miro/Airtable</t>
  </si>
  <si>
    <t>useAI meeting 、 action itemsandrisks 。</t>
  </si>
  <si>
    <t>input 、Output 、 、 usescope</t>
  </si>
  <si>
    <t>To complete</t>
  </si>
  <si>
    <t>datasecurityandsensitivityinformation。</t>
  </si>
  <si>
    <t>projectknowledge base Template</t>
  </si>
  <si>
    <t>Full life cycle</t>
  </si>
  <si>
    <t>、 /in</t>
  </si>
  <si>
    <t>organizeproject 、decision、meeting、 andretrospectiveunified 。</t>
  </si>
  <si>
    <t>projectmain 、meeting 、decision 、</t>
  </si>
  <si>
    <t>Team lead</t>
  </si>
  <si>
    <t>fitNotion/Basecamp/Confluence。</t>
  </si>
  <si>
    <t>clientdeliverableacceptance</t>
  </si>
  <si>
    <t>consulting、 、implementationdeliverable</t>
  </si>
  <si>
    <t>confirmdeliverable 、client 、approval、 and 。</t>
  </si>
  <si>
    <t>deliverable 、acceptancecriteria、approval 、open items</t>
  </si>
  <si>
    <t>Client manager</t>
  </si>
  <si>
    <t>fitclientcollaborationscenario。</t>
  </si>
  <si>
    <t>Business scenario matching matrix</t>
  </si>
  <si>
    <t>Each business scenario uses its own weights and matches them against Tool library scores to return the Top 3 recommended tools. Adjust scenario weights for organization type, industry, and project maturity.</t>
  </si>
  <si>
    <t>Scenario notes</t>
  </si>
  <si>
    <t>lightweightproject、 collaboration、 needscomplex ，focus quickandcostLow。</t>
  </si>
  <si>
    <t>needs 、 、Sprint、 and toolIntegration，focus agileand 。</t>
  </si>
  <si>
    <t>projectvisualization、resource、budget、portfolioPriorityand ，focus management。</t>
  </si>
  <si>
    <t>campaignplan、in approval、creative and collaboration，focus visualizationand 。</t>
  </si>
  <si>
    <t>clientproject、deliverable 、acceptance、communicationlogand tracking，focus transparentcollaboration。</t>
  </si>
  <si>
    <t>complex 、dependencies、resourceandmilestone，focus 、resourceandportfolio 。</t>
  </si>
  <si>
    <t>development、 、 、operations ，focus milestone、dependenciesandstatusvisualization。</t>
  </si>
  <si>
    <t>peoplecapacity、load、utilizationandbottleneckmanagement，focus resourceand 。</t>
  </si>
  <si>
    <t>Document、datalibrary、taskandretrospectiveunified ，focus managementand quick。</t>
  </si>
  <si>
    <t>projectconnectiongoal、executiveviews、portfolioPriorityandprogresstransparent，focus goaland 。</t>
  </si>
  <si>
    <t>enterpriseprofilerecommendation</t>
  </si>
  <si>
    <t>After selecting company size, business scenario, and budget sensitivity, the section below reads recommended tools from Scenario matching and pulls scores, positioning, strengths, risks, and sources from Tool library.</t>
  </si>
  <si>
    <t>Input item</t>
  </si>
  <si>
    <t>Enter / select</t>
  </si>
  <si>
    <t>Maintenance advice</t>
  </si>
  <si>
    <t>Company name</t>
  </si>
  <si>
    <t>Acme Operations Inc.</t>
  </si>
  <si>
    <t>use in log，not and 。</t>
  </si>
  <si>
    <t>by company/ nameupdate。</t>
  </si>
  <si>
    <t>impact ；futurecan for 。</t>
  </si>
  <si>
    <t>fromdropdownoptionsselect。</t>
  </si>
  <si>
    <t>Industry / department</t>
  </si>
  <si>
    <t>General / PMO</t>
  </si>
  <si>
    <t>canentersoftware、 、marketing、consulting、engineeringand more。</t>
  </si>
  <si>
    <t>use notesand 。</t>
  </si>
  <si>
    <t>Priority business scenario</t>
  </si>
  <si>
    <t>recommendation 。</t>
  </si>
  <si>
    <t>scenario，cancopy or scenario 。</t>
  </si>
  <si>
    <t>Budget sensitivity</t>
  </si>
  <si>
    <t>Mediumsensitivity</t>
  </si>
  <si>
    <t>use procurement andTCO 。</t>
  </si>
  <si>
    <t>budgetTCO 。</t>
  </si>
  <si>
    <t>Existing ecosystem / constraints</t>
  </si>
  <si>
    <t>enterexistingtool、SSO、data 、securityand moreconstraints。</t>
  </si>
  <si>
    <t>use 。</t>
  </si>
  <si>
    <t>Recommendation item</t>
  </si>
  <si>
    <t>Recommended tool</t>
  </si>
  <si>
    <t>Overall score</t>
  </si>
  <si>
    <t>referencesource</t>
  </si>
  <si>
    <t>Next actions</t>
  </si>
  <si>
    <t>Due date</t>
  </si>
  <si>
    <t>1. Hold requirements interviews</t>
  </si>
  <si>
    <t>confirmBusiness scenario、constraints、existingsystemand 。</t>
  </si>
  <si>
    <t>PMO / business owner</t>
  </si>
  <si>
    <t>2. Adjust scoring weights</t>
  </si>
  <si>
    <t>in“scoringsettings”and“scenario ”Medium 。</t>
  </si>
  <si>
    <t>3. Create the shortlist</t>
  </si>
  <si>
    <t>select 2-3 tool vendor or 。</t>
  </si>
  <si>
    <t>4. Enter TCO</t>
  </si>
  <si>
    <t>inbudgetTCO quote、implementation 、Training 。</t>
  </si>
  <si>
    <t>5. Pilot retrospective</t>
  </si>
  <si>
    <t>logadoption 、 、risksandlaunch 。</t>
  </si>
  <si>
    <t>Budget and TCO estimate</t>
  </si>
  <si>
    <t>Enter vendor quotes, users, fixed fees, implementation, integration, and training costs to calculate first-year and following-year cost automatically. Pricing changes quickly, so use formal vendor quotes for decisions.</t>
  </si>
  <si>
    <t>users</t>
  </si>
  <si>
    <t>Monthly price / user</t>
  </si>
  <si>
    <t>Fixed monthly fee</t>
  </si>
  <si>
    <t>One-time implementation cost</t>
  </si>
  <si>
    <t>Integration development cost</t>
  </si>
  <si>
    <t>Training cost</t>
  </si>
  <si>
    <t>Annual license</t>
  </si>
  <si>
    <t>First-year total cost</t>
  </si>
  <si>
    <t>Following-year annual cost</t>
  </si>
  <si>
    <t>Cost notes / currency</t>
  </si>
  <si>
    <t>Quote / source link</t>
  </si>
  <si>
    <t>Use one reporting currency, such as USD or local currency.</t>
  </si>
  <si>
    <t>Rollout and migration plan</t>
  </si>
  <si>
    <t>Use this plan to move from selection into pilot, launch, training, and retrospective. Adjust dates, owners, status, and outputs to match the company cadence.</t>
  </si>
  <si>
    <t>phase</t>
  </si>
  <si>
    <t>Key task</t>
  </si>
  <si>
    <t>Start date</t>
  </si>
  <si>
    <t>End date</t>
  </si>
  <si>
    <t>Duration (days)</t>
  </si>
  <si>
    <t>Dependencies / prerequisites</t>
  </si>
  <si>
    <t>Output / acceptance</t>
  </si>
  <si>
    <t>Risk point</t>
  </si>
  <si>
    <t>Evaluation preparation</t>
  </si>
  <si>
    <t>confirm goal、scope、budget and 。</t>
  </si>
  <si>
    <t>Not started</t>
  </si>
  <si>
    <t>Business sponsor</t>
  </si>
  <si>
    <t>Selection charter / review plan</t>
  </si>
  <si>
    <t>goalnot scope</t>
  </si>
  <si>
    <t>Requirements interviews</t>
  </si>
  <si>
    <t>business、IT、security、financeand Project manager。</t>
  </si>
  <si>
    <t>PMO / business</t>
  </si>
  <si>
    <t>Requirements list / must-haves</t>
  </si>
  <si>
    <t>needs Priority</t>
  </si>
  <si>
    <t>Weight adjustment</t>
  </si>
  <si>
    <t>based onneeds updatescoringsettingsandscenario 。</t>
  </si>
  <si>
    <t>Confirmed scoring model</t>
  </si>
  <si>
    <t>not</t>
  </si>
  <si>
    <t>Initial candidate tool screening</t>
  </si>
  <si>
    <t>3-5 tool Vendor material。</t>
  </si>
  <si>
    <t>informationnotcomplete</t>
  </si>
  <si>
    <t>Security / legal review</t>
  </si>
  <si>
    <t>SSO、permissions、data 、DPA、auditand more 。</t>
  </si>
  <si>
    <t>IT / Legal</t>
  </si>
  <si>
    <t>Security review notes</t>
  </si>
  <si>
    <t>cycle</t>
  </si>
  <si>
    <t>Pilot setup</t>
  </si>
  <si>
    <t>configuration 、Template、fields、rolesandbasicautomation。</t>
  </si>
  <si>
    <t>Tool administrator</t>
  </si>
  <si>
    <t>Security review</t>
  </si>
  <si>
    <t>Pilot environment</t>
  </si>
  <si>
    <t>configurationimpact</t>
  </si>
  <si>
    <t>Data migration plan</t>
  </si>
  <si>
    <t>existingproject、task、Document、permissionsand datamigration 。</t>
  </si>
  <si>
    <t>Migration list / scripts</t>
  </si>
  <si>
    <t>dataqualityorpermissions</t>
  </si>
  <si>
    <t>Integration testing</t>
  </si>
  <si>
    <t>andSSO、 、 、 、BIordevelopmenttoolconnection。</t>
  </si>
  <si>
    <t>Test report</t>
  </si>
  <si>
    <t>Integrationlimitimpact</t>
  </si>
  <si>
    <t>Training and launch communication</t>
  </si>
  <si>
    <t>prepareTrainingmaterials、FAQ、 projectandchangecommunication。</t>
  </si>
  <si>
    <t>Training completion record</t>
  </si>
  <si>
    <t>adoption not</t>
  </si>
  <si>
    <t>Full launch</t>
  </si>
  <si>
    <t>bydepartment/project launch，trackingadoption andissue。</t>
  </si>
  <si>
    <t>Training completed</t>
  </si>
  <si>
    <t>Launch report</t>
  </si>
  <si>
    <t>resourcenot</t>
  </si>
  <si>
    <t>Effectiveness retrospective</t>
  </si>
  <si>
    <t>retrospective 、cost、satisfaction、dataqualityandfuture roadmap。</t>
  </si>
  <si>
    <t>Retrospective report / optimization list</t>
  </si>
  <si>
    <t>Source and update log</t>
  </si>
  <si>
    <t>External sources are recorded as plain-text URLs for review. Review tool features, pricing, security, and integration information every quarter.</t>
  </si>
  <si>
    <t>Object / tool / resource</t>
  </si>
  <si>
    <t>Source URL</t>
  </si>
  <si>
    <t>Source type</t>
  </si>
  <si>
    <t>Collection date</t>
  </si>
  <si>
    <t>Review cadence</t>
  </si>
  <si>
    <t>Evaluation framework</t>
  </si>
  <si>
    <t>PMIsoftware</t>
  </si>
  <si>
    <t>project managementsoftwareneeds needs 、watch andEase of use。</t>
  </si>
  <si>
    <t>PMI article</t>
  </si>
  <si>
    <t>Needs review</t>
  </si>
  <si>
    <t>use scoring 。</t>
  </si>
  <si>
    <t>PMITemplateandinsights</t>
  </si>
  <si>
    <t>project managementTemplate、toolandinsightsresource。</t>
  </si>
  <si>
    <t>PMI resources</t>
  </si>
  <si>
    <t>use Resource library。</t>
  </si>
  <si>
    <t>ProjectManagement.comTemplate</t>
  </si>
  <si>
    <t>Template、projectplan、ChecklistandCommunityresource。</t>
  </si>
  <si>
    <t>PMI community</t>
  </si>
  <si>
    <t>SmartsheetprojectTemplate</t>
  </si>
  <si>
    <t>project management、resourcePlanning、budgetand Template。</t>
  </si>
  <si>
    <t>Vendor material</t>
  </si>
  <si>
    <t>MicrosoftprojectplanTemplate</t>
  </si>
  <si>
    <t>projectplanTemplatestrengthsand usescenario。</t>
  </si>
  <si>
    <t>Tool official site</t>
  </si>
  <si>
    <t>project management、 、goal、 、resourceandsecurity 。</t>
  </si>
  <si>
    <t>use toolscoring。</t>
  </si>
  <si>
    <t>agile、plan、tracking、 andproject management 。</t>
  </si>
  <si>
    <t>project management、 、Planning、trackingand capability。</t>
  </si>
  <si>
    <t>project、Document、 、AIandautomationcapability。</t>
  </si>
  <si>
    <t>、 、 andlightweightproject management。</t>
  </si>
  <si>
    <t>Microsoft 365Mediumtaskandproject managementcapability。</t>
  </si>
  <si>
    <t>projectportfolio、projectandresourcemanagementcapabilitynotes。</t>
  </si>
  <si>
    <t>Official documentation</t>
  </si>
  <si>
    <t>projectPlanning、resource、budget、 andautomation。</t>
  </si>
  <si>
    <t>、resourceplan、 、 andenterprise management。</t>
  </si>
  <si>
    <t>projectdatalibrary、views、dependencies、taskandprogress 。</t>
  </si>
  <si>
    <t>project 、fields、automation、 andLow capability。</t>
  </si>
  <si>
    <t>project、 、 、 、clientcollaborationand 。</t>
  </si>
  <si>
    <t>、 、 、 andprojectcollaboration。</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</si>
</sst>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200" formatCode="0"/>
    <numFmt numFmtId="201" formatCode="0.00"/>
    <numFmt numFmtId="202" formatCode="#,##0.00"/>
    <numFmt numFmtId="203" formatCode="yyyy-mm-dd"/>
    <numFmt numFmtId="204" formatCode="0.000000"/>
  </numFmts>
  <fonts count="8">
    <font>
      <sz val="11"/>
      <name val="Carlito"/>
    </font>
    <font>
      <b val="1"/>
      <sz val="16"/>
      <color rgb="0F172A"/>
      <name val="Aptos"/>
    </font>
    <font>
      <sz val="10"/>
      <color rgb="475569"/>
      <name val="Aptos"/>
    </font>
    <font>
      <b val="1"/>
      <sz val="10"/>
      <color rgb="0F172A"/>
      <name val="Aptos"/>
    </font>
    <font>
      <sz val="10"/>
      <color rgb="0F172A"/>
      <name val="Aptos"/>
    </font>
    <font>
      <b val="1"/>
      <sz val="11"/>
      <color rgb="0F172A"/>
      <name val="Aptos"/>
    </font>
    <font>
      <b val="1"/>
      <sz val="18"/>
      <color rgb="0F172A"/>
      <name val="Aptos"/>
    </font>
    <font>
      <b val="1"/>
      <sz val="12"/>
      <color rgb="0F172A"/>
      <name val="Aptos"/>
    </font>
  </fonts>
  <fills count="8">
    <fill>
      <patternFill patternType="none"/>
    </fill>
    <fill>
      <patternFill patternType="gray125"/>
    </fill>
    <fill>
      <patternFill patternType="solid">
        <fgColor rgb="EFF6FF"/>
      </patternFill>
    </fill>
    <fill>
      <patternFill patternType="solid">
        <fgColor rgb="DBEAFE"/>
      </patternFill>
    </fill>
    <fill>
      <patternFill patternType="solid">
        <fgColor rgb="FEF3C7"/>
      </patternFill>
    </fill>
    <fill>
      <patternFill patternType="solid">
        <fgColor rgb="ECFDF5"/>
      </patternFill>
    </fill>
    <fill>
      <patternFill patternType="solid">
        <fgColor rgb="DCFCE7"/>
      </patternFill>
    </fill>
    <fill>
      <patternFill patternType="solid">
        <fgColor rgb="F8FAFC"/>
      </patternFill>
    </fill>
  </fills>
  <borders count="2">
    <border/>
    <border/>
  </borders>
  <cellStyleXfs count="1">
    <xf numFmtId="0" fontId="0" fillId="0" borderId="0"/>
  </cellStyleXfs>
  <cellXfs count="116">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0" fillId="2"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wrapText="true"/>
    </xf>
    <xf numFmtId="0" fontId="1" fillId="2" borderId="1" xfId="0" applyNumberFormat="true" applyFont="true" applyFill="true" applyBorder="true" applyAlignment="true">
      <alignment wrapText="true"/>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2" fillId="0" borderId="0" xfId="0" applyNumberFormat="true" applyFont="true" applyFill="true" applyBorder="true"/>
    <xf numFmtId="0" fontId="2" fillId="0" borderId="1" xfId="0" applyNumberFormat="true" applyFont="true" applyFill="true" applyBorder="true"/>
    <xf numFmtId="0" fontId="2" fillId="0" borderId="0" xfId="0" applyNumberFormat="true" applyFont="true" applyFill="true" applyBorder="true" applyAlignment="true">
      <alignment wrapText="true"/>
    </xf>
    <xf numFmtId="0" fontId="2" fillId="0" borderId="1" xfId="0" applyNumberFormat="true" applyFont="true" applyFill="true" applyBorder="true" applyAlignment="true">
      <alignment wrapText="true"/>
    </xf>
    <xf numFmtId="0" fontId="0" fillId="3" borderId="0" xfId="0" applyNumberFormat="true" applyFont="true" applyFill="true" applyBorder="true"/>
    <xf numFmtId="0" fontId="0" fillId="3" borderId="1" xfId="0" applyNumberFormat="true" applyFont="true" applyFill="true" applyBorder="true"/>
    <xf numFmtId="0" fontId="3" fillId="3" borderId="0" xfId="0" applyNumberFormat="true" applyFont="true" applyFill="true" applyBorder="true"/>
    <xf numFmtId="0" fontId="3" fillId="3" borderId="1" xfId="0" applyNumberFormat="true" applyFont="true" applyFill="true" applyBorder="true"/>
    <xf numFmtId="0" fontId="3" fillId="3" borderId="0" xfId="0" applyNumberFormat="true" applyFont="true" applyFill="true" applyBorder="true" applyAlignment="true">
      <alignment wrapText="true"/>
    </xf>
    <xf numFmtId="0" fontId="3" fillId="3" borderId="1" xfId="0" applyNumberFormat="true" applyFont="true" applyFill="true" applyBorder="true" applyAlignment="true">
      <alignment wrapText="true"/>
    </xf>
    <xf numFmtId="0" fontId="3" fillId="3" borderId="0" xfId="0" applyNumberFormat="true" applyFont="true" applyFill="true" applyBorder="true" applyAlignment="true">
      <alignment horizontal="center" wrapText="true"/>
    </xf>
    <xf numFmtId="0" fontId="3" fillId="3" borderId="1" xfId="0" applyNumberFormat="true" applyFont="true" applyFill="true" applyBorder="true" applyAlignment="true">
      <alignment horizontal="center" wrapText="true"/>
    </xf>
    <xf numFmtId="0" fontId="3" fillId="3" borderId="0" xfId="0" applyNumberFormat="true" applyFont="true" applyFill="true" applyBorder="true" applyAlignment="true">
      <alignment horizontal="center" vertical="center" wrapText="true"/>
    </xf>
    <xf numFmtId="0" fontId="3" fillId="3" borderId="1" xfId="0" applyNumberFormat="true" applyFont="true" applyFill="true" applyBorder="true" applyAlignment="true">
      <alignment horizontal="center" vertical="center" wrapText="true"/>
    </xf>
    <xf numFmtId="0" fontId="4" fillId="0" borderId="0" xfId="0" applyNumberFormat="true" applyFont="true" applyFill="true" applyBorder="true"/>
    <xf numFmtId="0" fontId="4" fillId="0" borderId="1" xfId="0" applyNumberFormat="true" applyFont="true" applyFill="true" applyBorder="true"/>
    <xf numFmtId="0" fontId="4" fillId="0" borderId="0" xfId="0" applyNumberFormat="true" applyFont="true" applyFill="true" applyBorder="true" applyAlignment="true">
      <alignment wrapText="true"/>
    </xf>
    <xf numFmtId="0" fontId="4" fillId="0" borderId="1" xfId="0" applyNumberFormat="true" applyFont="true" applyFill="true" applyBorder="true" applyAlignment="true">
      <alignment wrapText="true"/>
    </xf>
    <xf numFmtId="0" fontId="4" fillId="0" borderId="0" xfId="0" applyNumberFormat="true" applyFont="true" applyFill="true" applyBorder="true" applyAlignment="true">
      <alignment vertical="top" wrapText="true"/>
    </xf>
    <xf numFmtId="0" fontId="4" fillId="0" borderId="1" xfId="0" applyNumberFormat="true" applyFont="true" applyFill="true" applyBorder="true" applyAlignment="true">
      <alignment vertical="top" wrapText="true"/>
    </xf>
    <xf numFmtId="0" fontId="4" fillId="4" borderId="0" xfId="0" applyNumberFormat="true" applyFont="true" applyFill="true" applyBorder="true" applyAlignment="true">
      <alignment vertical="top" wrapText="true"/>
    </xf>
    <xf numFmtId="0" fontId="4" fillId="4" borderId="1" xfId="0" applyNumberFormat="true" applyFont="true" applyFill="true" applyBorder="true" applyAlignment="true">
      <alignment vertical="top" wrapText="true"/>
    </xf>
    <xf numFmtId="200" fontId="4" fillId="0" borderId="0" xfId="0" applyNumberFormat="true" applyFont="true" applyFill="true" applyBorder="true" applyAlignment="true">
      <alignment vertical="top" wrapText="true"/>
    </xf>
    <xf numFmtId="200" fontId="4" fillId="4" borderId="0" xfId="0" applyNumberFormat="true" applyFont="true" applyFill="true" applyBorder="true" applyAlignment="true">
      <alignment vertical="top" wrapText="true"/>
    </xf>
    <xf numFmtId="200" fontId="4" fillId="0" borderId="1" xfId="0" applyNumberFormat="true" applyFont="true" applyFill="true" applyBorder="true" applyAlignment="true">
      <alignment vertical="top" wrapText="true"/>
    </xf>
    <xf numFmtId="200" fontId="4" fillId="4" borderId="1" xfId="0" applyNumberFormat="true" applyFont="true" applyFill="true" applyBorder="true" applyAlignment="true">
      <alignment vertical="top" wrapText="true"/>
    </xf>
    <xf numFmtId="200" fontId="4" fillId="0" borderId="0" xfId="0" applyNumberFormat="true" applyFont="true" applyFill="true" applyBorder="true" applyAlignment="true">
      <alignment horizontal="center" vertical="top" wrapText="true"/>
    </xf>
    <xf numFmtId="200" fontId="4" fillId="4" borderId="0" xfId="0" applyNumberFormat="true" applyFont="true" applyFill="true" applyBorder="true" applyAlignment="true">
      <alignment horizontal="center" vertical="top" wrapText="true"/>
    </xf>
    <xf numFmtId="200" fontId="4" fillId="0" borderId="1" xfId="0" applyNumberFormat="true" applyFont="true" applyFill="true" applyBorder="true" applyAlignment="true">
      <alignment horizontal="center" vertical="top" wrapText="true"/>
    </xf>
    <xf numFmtId="200" fontId="4" fillId="4" borderId="1" xfId="0" applyNumberFormat="true" applyFont="true" applyFill="true" applyBorder="true" applyAlignment="true">
      <alignment horizontal="center" vertical="top" wrapText="true"/>
    </xf>
    <xf numFmtId="0" fontId="0" fillId="5" borderId="0" xfId="0" applyNumberFormat="true" applyFont="true" applyFill="true" applyBorder="true"/>
    <xf numFmtId="0" fontId="0" fillId="5" borderId="1" xfId="0" applyNumberFormat="true" applyFont="true" applyFill="true" applyBorder="true"/>
    <xf numFmtId="0" fontId="3" fillId="5" borderId="0" xfId="0" applyNumberFormat="true" applyFont="true" applyFill="true" applyBorder="true"/>
    <xf numFmtId="0" fontId="3" fillId="5" borderId="1" xfId="0" applyNumberFormat="true" applyFont="true" applyFill="true" applyBorder="true"/>
    <xf numFmtId="0" fontId="3" fillId="5" borderId="0" xfId="0" applyNumberFormat="true" applyFont="true" applyFill="true" applyBorder="true" applyAlignment="true">
      <alignment wrapText="true"/>
    </xf>
    <xf numFmtId="0" fontId="3" fillId="5" borderId="1" xfId="0" applyNumberFormat="true" applyFont="true" applyFill="true" applyBorder="true" applyAlignment="true">
      <alignment wrapText="true"/>
    </xf>
    <xf numFmtId="0" fontId="3" fillId="5" borderId="0" xfId="0" applyNumberFormat="true" applyFont="true" applyFill="true" applyBorder="true" applyAlignment="true">
      <alignment horizontal="center" wrapText="true"/>
    </xf>
    <xf numFmtId="0" fontId="3" fillId="5" borderId="1" xfId="0" applyNumberFormat="true" applyFont="true" applyFill="true" applyBorder="true" applyAlignment="true">
      <alignment horizontal="center" wrapText="true"/>
    </xf>
    <xf numFmtId="0" fontId="3" fillId="5" borderId="0" xfId="0" applyNumberFormat="true" applyFont="true" applyFill="true" applyBorder="true" applyAlignment="true">
      <alignment horizontal="center" vertical="center" wrapText="true"/>
    </xf>
    <xf numFmtId="0" fontId="3" fillId="5" borderId="1" xfId="0" applyNumberFormat="true" applyFont="true" applyFill="true" applyBorder="true" applyAlignment="true">
      <alignment horizontal="center" vertical="center" wrapText="true"/>
    </xf>
    <xf numFmtId="0" fontId="4" fillId="0" borderId="0" xfId="0" applyNumberFormat="true" applyFont="true" applyFill="true" applyBorder="true" applyAlignment="true">
      <alignment horizontal="center" vertical="top" wrapText="true"/>
    </xf>
    <xf numFmtId="0" fontId="4" fillId="0" borderId="1" xfId="0" applyNumberFormat="true" applyFont="true" applyFill="true" applyBorder="true" applyAlignment="true">
      <alignment horizontal="center" vertical="top" wrapText="true"/>
    </xf>
    <xf numFmtId="201" fontId="4" fillId="0" borderId="0" xfId="0" applyNumberFormat="true" applyFont="true" applyFill="true" applyBorder="true" applyAlignment="true">
      <alignment horizontal="center" vertical="top" wrapText="true"/>
    </xf>
    <xf numFmtId="201" fontId="4" fillId="0" borderId="1" xfId="0" applyNumberFormat="true" applyFont="true" applyFill="true" applyBorder="true" applyAlignment="true">
      <alignment horizontal="center" vertical="top" wrapText="true"/>
    </xf>
    <xf numFmtId="201" fontId="4" fillId="0" borderId="0" xfId="0" applyNumberFormat="true" applyFont="true" applyFill="true" applyBorder="true" applyAlignment="true">
      <alignment vertical="top" wrapText="true"/>
    </xf>
    <xf numFmtId="201" fontId="4" fillId="0" borderId="1" xfId="0" applyNumberFormat="true" applyFont="true" applyFill="true" applyBorder="true" applyAlignment="true">
      <alignment vertical="top" wrapText="true"/>
    </xf>
    <xf numFmtId="0" fontId="4" fillId="6" borderId="0" xfId="0" applyNumberFormat="true" applyFont="true" applyFill="true" applyBorder="true" applyAlignment="true">
      <alignment vertical="top" wrapText="true"/>
    </xf>
    <xf numFmtId="0" fontId="4" fillId="6" borderId="1" xfId="0" applyNumberFormat="true" applyFont="true" applyFill="true" applyBorder="true" applyAlignment="true">
      <alignment vertical="top" wrapText="true"/>
    </xf>
    <xf numFmtId="0" fontId="5" fillId="6" borderId="0" xfId="0" applyNumberFormat="true" applyFont="true" applyFill="true" applyBorder="true" applyAlignment="true">
      <alignment vertical="top" wrapText="true"/>
    </xf>
    <xf numFmtId="201" fontId="5" fillId="0" borderId="0" xfId="0" applyNumberFormat="true" applyFont="true" applyFill="true" applyBorder="true" applyAlignment="true">
      <alignment vertical="top" wrapText="true"/>
    </xf>
    <xf numFmtId="0" fontId="5" fillId="0" borderId="0" xfId="0" applyNumberFormat="true" applyFont="true" applyFill="true" applyBorder="true" applyAlignment="true">
      <alignment vertical="top" wrapText="true"/>
    </xf>
    <xf numFmtId="0" fontId="5" fillId="6" borderId="1" xfId="0" applyNumberFormat="true" applyFont="true" applyFill="true" applyBorder="true" applyAlignment="true">
      <alignment vertical="top" wrapText="true"/>
    </xf>
    <xf numFmtId="201" fontId="5" fillId="0" borderId="1" xfId="0" applyNumberFormat="true" applyFont="true" applyFill="true" applyBorder="true" applyAlignment="true">
      <alignment vertical="top" wrapText="true"/>
    </xf>
    <xf numFmtId="0" fontId="5" fillId="0" borderId="1" xfId="0" applyNumberFormat="true" applyFont="true" applyFill="true" applyBorder="true" applyAlignment="true">
      <alignment vertical="top" wrapText="true"/>
    </xf>
    <xf numFmtId="202" fontId="4" fillId="0" borderId="0" xfId="0" applyNumberFormat="true" applyFont="true" applyFill="true" applyBorder="true" applyAlignment="true">
      <alignment vertical="top" wrapText="true"/>
    </xf>
    <xf numFmtId="202" fontId="4" fillId="0" borderId="1" xfId="0" applyNumberFormat="true" applyFont="true" applyFill="true" applyBorder="true" applyAlignment="true">
      <alignment vertical="top" wrapText="true"/>
    </xf>
    <xf numFmtId="202" fontId="4" fillId="0" borderId="0" xfId="0" applyNumberFormat="true" applyFont="true" applyFill="true" applyBorder="true" applyAlignment="true">
      <alignment horizontal="right" vertical="top" wrapText="true"/>
    </xf>
    <xf numFmtId="202" fontId="4" fillId="0" borderId="1" xfId="0" applyNumberFormat="true" applyFont="true" applyFill="true" applyBorder="true" applyAlignment="true">
      <alignment horizontal="right" vertical="top" wrapText="true"/>
    </xf>
    <xf numFmtId="203" fontId="4" fillId="0" borderId="0" xfId="0" applyNumberFormat="true" applyFont="true" applyFill="true" applyBorder="true" applyAlignment="true">
      <alignment vertical="top" wrapText="true"/>
    </xf>
    <xf numFmtId="203" fontId="4" fillId="0" borderId="1" xfId="0" applyNumberFormat="true" applyFont="true" applyFill="true" applyBorder="true" applyAlignment="true">
      <alignment vertical="top" wrapText="true"/>
    </xf>
    <xf numFmtId="0" fontId="6" fillId="2" borderId="0" xfId="0" applyNumberFormat="true" applyFont="true" applyFill="true" applyBorder="true"/>
    <xf numFmtId="0" fontId="6" fillId="2" borderId="1" xfId="0" applyNumberFormat="true" applyFont="true" applyFill="true" applyBorder="true"/>
    <xf numFmtId="0" fontId="6" fillId="2" borderId="0" xfId="0" applyNumberFormat="true" applyFont="true" applyFill="true" applyBorder="true" applyAlignment="true">
      <alignment wrapText="true"/>
    </xf>
    <xf numFmtId="0" fontId="6" fillId="2" borderId="1" xfId="0" applyNumberFormat="true" applyFont="true" applyFill="true" applyBorder="true" applyAlignment="true">
      <alignment wrapText="true"/>
    </xf>
    <xf numFmtId="0" fontId="6" fillId="2" borderId="0" xfId="0" applyNumberFormat="true" applyFont="true" applyFill="true" applyBorder="true" applyAlignment="true">
      <alignment vertical="center" wrapText="true"/>
    </xf>
    <xf numFmtId="0" fontId="6" fillId="2" borderId="1" xfId="0" applyNumberFormat="true" applyFont="true" applyFill="true" applyBorder="true" applyAlignment="true">
      <alignment vertical="center" wrapText="true"/>
    </xf>
    <xf numFmtId="0" fontId="1" fillId="0" borderId="0" xfId="0" applyNumberFormat="true" applyFont="true" applyFill="true" applyBorder="true"/>
    <xf numFmtId="0" fontId="1" fillId="0" borderId="1" xfId="0" applyNumberFormat="true" applyFont="true" applyFill="true" applyBorder="true"/>
    <xf numFmtId="0" fontId="1" fillId="7" borderId="0" xfId="0" applyNumberFormat="true" applyFont="true" applyFill="true" applyBorder="true"/>
    <xf numFmtId="0" fontId="1" fillId="7" borderId="1" xfId="0" applyNumberFormat="true" applyFont="true" applyFill="true" applyBorder="true"/>
    <xf numFmtId="0" fontId="1" fillId="7" borderId="0" xfId="0" applyNumberFormat="true" applyFont="true" applyFill="true" applyBorder="true" applyAlignment="true">
      <alignment horizontal="center"/>
    </xf>
    <xf numFmtId="0" fontId="1" fillId="7" borderId="1" xfId="0" applyNumberFormat="true" applyFont="true" applyFill="true" applyBorder="true" applyAlignment="true">
      <alignment horizontal="center"/>
    </xf>
    <xf numFmtId="0" fontId="7" fillId="0" borderId="0" xfId="0" applyNumberFormat="true" applyFont="true" applyFill="true" applyBorder="true"/>
    <xf numFmtId="0" fontId="7" fillId="0" borderId="1" xfId="0" applyNumberFormat="true" applyFont="true" applyFill="true" applyBorder="true"/>
    <xf numFmtId="0" fontId="7" fillId="7" borderId="0" xfId="0" applyNumberFormat="true" applyFont="true" applyFill="true" applyBorder="true"/>
    <xf numFmtId="0" fontId="7" fillId="7" borderId="1" xfId="0" applyNumberFormat="true" applyFont="true" applyFill="true" applyBorder="true"/>
    <xf numFmtId="0" fontId="7" fillId="7" borderId="0" xfId="0" applyNumberFormat="true" applyFont="true" applyFill="true" applyBorder="true" applyAlignment="true">
      <alignment wrapText="true"/>
    </xf>
    <xf numFmtId="0" fontId="7" fillId="7" borderId="1" xfId="0" applyNumberFormat="true" applyFont="true" applyFill="true" applyBorder="true" applyAlignment="true">
      <alignment wrapText="true"/>
    </xf>
    <xf numFmtId="0" fontId="3" fillId="2" borderId="0" xfId="0" applyNumberFormat="true" applyFont="true" applyFill="true" applyBorder="true" applyAlignment="true">
      <alignment vertical="center" wrapText="true"/>
    </xf>
    <xf numFmtId="0" fontId="3" fillId="7" borderId="0" xfId="0" applyNumberFormat="true" applyFont="true" applyFill="true" applyBorder="true" applyAlignment="true">
      <alignment horizontal="center"/>
    </xf>
    <xf numFmtId="0" fontId="3" fillId="7" borderId="0" xfId="0" applyNumberFormat="true" applyFont="true" applyFill="true" applyBorder="true" applyAlignment="true">
      <alignment wrapText="true"/>
    </xf>
    <xf numFmtId="0" fontId="3" fillId="2" borderId="1" xfId="0" applyNumberFormat="true" applyFont="true" applyFill="true" applyBorder="true" applyAlignment="true">
      <alignment vertical="center" wrapText="true"/>
    </xf>
    <xf numFmtId="0" fontId="3" fillId="7" borderId="1" xfId="0" applyNumberFormat="true" applyFont="true" applyFill="true" applyBorder="true" applyAlignment="true">
      <alignment horizontal="center"/>
    </xf>
    <xf numFmtId="0" fontId="3" fillId="7" borderId="1" xfId="0" applyNumberFormat="true" applyFont="true" applyFill="true" applyBorder="true" applyAlignment="true">
      <alignment wrapText="true"/>
    </xf>
    <xf numFmtId="0" fontId="3" fillId="6" borderId="0" xfId="0" applyNumberFormat="true" applyFont="true" applyFill="true" applyBorder="true" applyAlignment="true">
      <alignment vertical="top" wrapText="true"/>
    </xf>
    <xf numFmtId="201" fontId="3" fillId="0" borderId="0" xfId="0" applyNumberFormat="true" applyFont="true" applyFill="true" applyBorder="true" applyAlignment="true">
      <alignment vertical="top" wrapText="true"/>
    </xf>
    <xf numFmtId="0" fontId="3" fillId="0" borderId="0" xfId="0" applyNumberFormat="true" applyFont="true" applyFill="true" applyBorder="true" applyAlignment="true">
      <alignment vertical="top" wrapText="true"/>
    </xf>
    <xf numFmtId="0" fontId="3" fillId="6" borderId="1" xfId="0" applyNumberFormat="true" applyFont="true" applyFill="true" applyBorder="true" applyAlignment="true">
      <alignment vertical="top" wrapText="true"/>
    </xf>
    <xf numFmtId="201" fontId="3" fillId="0" borderId="1" xfId="0" applyNumberFormat="true" applyFont="true" applyFill="true" applyBorder="true" applyAlignment="true">
      <alignment vertical="top" wrapText="true"/>
    </xf>
    <xf numFmtId="0" fontId="3" fillId="0" borderId="1" xfId="0" applyNumberFormat="true" applyFont="true" applyFill="true" applyBorder="true" applyAlignment="true">
      <alignment vertical="top" wrapText="true"/>
    </xf>
    <xf numFmtId="0" fontId="4" fillId="5" borderId="0" xfId="0" applyNumberFormat="true" applyFont="true" applyFill="true" applyBorder="true"/>
    <xf numFmtId="0" fontId="4" fillId="5" borderId="1" xfId="0" applyNumberFormat="true" applyFont="true" applyFill="true" applyBorder="true"/>
    <xf numFmtId="204" fontId="4" fillId="0" borderId="0" xfId="0" applyNumberFormat="true" applyFont="true" applyFill="true" applyBorder="true" applyAlignment="true">
      <alignment vertical="top" wrapText="true"/>
    </xf>
    <xf numFmtId="204" fontId="4" fillId="0" borderId="1" xfId="0" applyNumberFormat="true" applyFont="true" applyFill="true" applyBorder="true" applyAlignment="true">
      <alignment vertical="top" wrapText="true"/>
    </xf>
    <xf numFmtId="0" fontId="4" fillId="2" borderId="0" xfId="0" applyNumberFormat="true" applyFont="true" applyFill="true" applyBorder="true"/>
    <xf numFmtId="0" fontId="4" fillId="2" borderId="1" xfId="0" applyNumberFormat="true" applyFont="true" applyFill="true" applyBorder="true"/>
    <xf numFmtId="0" fontId="6" fillId="2" borderId="0" xfId="0" applyNumberFormat="true" applyFont="true" applyFill="true" applyBorder="true" applyAlignment="true">
      <alignment vertical="center"/>
    </xf>
    <xf numFmtId="0" fontId="6" fillId="2" borderId="0" xfId="0" applyNumberFormat="true" applyFont="true" applyFill="true" applyBorder="true" applyAlignment="true">
      <alignment/>
    </xf>
    <xf numFmtId="0" fontId="6" fillId="2" borderId="1" xfId="0" applyNumberFormat="true" applyFont="true" applyFill="true" applyBorder="true" applyAlignment="true">
      <alignment vertical="center"/>
    </xf>
    <xf numFmtId="0" fontId="6" fillId="2" borderId="1" xfId="0" applyNumberFormat="true" applyFont="true" applyFill="true" applyBorder="true" applyAlignment="true">
      <alignment/>
    </xf>
    <xf numFmtId="0" fontId="2" fillId="0" borderId="0" xfId="0" applyNumberFormat="true" applyFont="true" applyFill="true" applyBorder="true" applyAlignment="true">
      <alignment vertical="top" wrapText="true"/>
    </xf>
    <xf numFmtId="0" fontId="2" fillId="0" borderId="1" xfId="0" applyNumberFormat="true" applyFont="true" applyFill="true" applyBorder="true" applyAlignment="true">
      <alignment vertical="top" wrapText="true"/>
    </xf>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xf>
    <xf numFmtId="0" fontId="1" fillId="2" borderId="1" xfId="0" applyNumberFormat="true" applyFont="true" applyFill="true" applyBorder="true" applyAlignment="true">
      <alignment/>
    </xf>
  </cellXfs>
  <cellStyles count="1">
    <cellStyle name="Normal" xfId="0"/>
  </cellStyles>
  <dxfs count="10">
    <dxf>
      <font>
        <b val="1"/>
        <color rgb="991B1B"/>
      </font>
      <fill>
        <patternFill patternType="solid">
          <bgColor rgb="FEE2E2"/>
        </patternFill>
      </fill>
    </dxf>
    <dxf>
      <font>
        <b val="1"/>
        <color rgb="166534"/>
      </font>
      <fill>
        <patternFill patternType="solid">
          <bgColor rgb="DCFCE7"/>
        </patternFill>
      </fill>
    </dxf>
    <dxf>
      <font>
        <b val="1"/>
        <color rgb="991B1B"/>
      </font>
      <fill>
        <patternFill patternType="solid">
          <bgColor rgb="FEE2E2"/>
        </patternFill>
      </fill>
    </dxf>
    <dxf>
      <font>
        <b val="1"/>
        <color rgb="991B1B"/>
      </font>
      <fill>
        <patternFill patternType="solid">
          <bgColor rgb="FEE2E2"/>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166534"/>
      </font>
      <fill>
        <patternFill patternType="solid">
          <bgColor rgb="DCFCE7"/>
        </patternFill>
      </fill>
    </dxf>
    <dxf>
      <font>
        <b val="1"/>
        <color rgb="92400E"/>
      </font>
      <fill>
        <patternFill patternType="solid">
          <bgColor rgb="FEF3C7"/>
        </patternFill>
      </fill>
    </dxf>
    <dxf>
      <font>
        <b val="1"/>
        <color rgb="991B1B"/>
      </font>
      <fill>
        <patternFill patternType="solid">
          <bgColor rgb="FEE2E2"/>
        </patternFill>
      </fill>
    </dxf>
  </dxfs>
</styleSheet>
</file>

<file path=xl/_rels/workbook.xml.rels><?xml version="1.0" encoding="UTF-8"?>
<Relationships xmlns="http://schemas.openxmlformats.org/package/2006/relationships"><Relationship Id="Rd1d2383f0ef74f0d" Target="/xl/styles.xml" Type="http://schemas.openxmlformats.org/officeDocument/2006/relationships/styles"></Relationship><Relationship Id="R54ec2553c7f44f7a" Target="/xl/theme/theme1.xml" Type="http://schemas.openxmlformats.org/officeDocument/2006/relationships/theme"></Relationship><Relationship Id="R665885be286843c4" Target="/xl/sharedStrings.xml" Type="http://schemas.openxmlformats.org/officeDocument/2006/relationships/sharedStrings"></Relationship><Relationship Id="R9255178b7f204739" Target="/xl/worksheets/sheet1.xml" Type="http://schemas.openxmlformats.org/officeDocument/2006/relationships/worksheet"></Relationship><Relationship Id="R88483d43322a47d4" Target="/xl/worksheets/sheet2.xml" Type="http://schemas.openxmlformats.org/officeDocument/2006/relationships/worksheet"></Relationship><Relationship Id="R08aefbc331f24c7d" Target="/xl/worksheets/sheet3.xml" Type="http://schemas.openxmlformats.org/officeDocument/2006/relationships/worksheet"></Relationship><Relationship Id="R124073910bef46ce" Target="/xl/worksheets/sheet4.xml" Type="http://schemas.openxmlformats.org/officeDocument/2006/relationships/worksheet"></Relationship><Relationship Id="R421c215b4f1e484d" Target="/xl/worksheets/sheet5.xml" Type="http://schemas.openxmlformats.org/officeDocument/2006/relationships/worksheet"></Relationship><Relationship Id="R3b0878262a9e4af1" Target="/xl/worksheets/sheet6.xml" Type="http://schemas.openxmlformats.org/officeDocument/2006/relationships/worksheet"></Relationship><Relationship Id="Rc45d9023a392466b" Target="/xl/worksheets/sheet7.xml" Type="http://schemas.openxmlformats.org/officeDocument/2006/relationships/worksheet"></Relationship><Relationship Id="R1a220724370d47b3" Target="/xl/worksheets/sheet8.xml" Type="http://schemas.openxmlformats.org/officeDocument/2006/relationships/worksheet"></Relationship><Relationship Id="R9576dd4a379b4e89" Target="/xl/worksheets/sheet9.xml" Type="http://schemas.openxmlformats.org/officeDocument/2006/relationships/worksheet"></Relationship><Relationship Id="R0b434f7b936f48a0" Target="/xl/worksheets/sheet10.xml" Type="http://schemas.openxmlformats.org/officeDocument/2006/relationships/worksheet"></Relationship></Relationships>
</file>

<file path=xl/tables/table1.xml><?xml version="1.0" encoding="utf-8"?>
<x:table xmlns:x="http://schemas.openxmlformats.org/spreadsheetml/2006/main" id="1" name="ToolTable" displayName="ToolTable" ref="A4:AA17" headerRowCount="1">
  <x:tableColumns count="27">
    <x:tableColumn id="1" name="tool"/>
    <x:tableColumn id="2" name="category"/>
    <x:tableColumn id="3" name="Suitable company size"/>
    <x:tableColumn id="4" name="Core business scenarios"/>
    <x:tableColumn id="5" name="Typical strengths"/>
    <x:tableColumn id="6" name="Risks / limitations to watch"/>
    <x:tableColumn id="7" name="Official / reference source"/>
    <x:tableColumn id="8" name="Initial procurement status"/>
    <x:tableColumn id="9" name="License / budget notes"/>
    <x:tableColumn id="10" name="Data residency / security notes"/>
    <x:tableColumn id="11" name="Integration ecosystem notes"/>
    <x:tableColumn id="12" name="Notes / company customization"/>
    <x:tableColumn id="13" name="Ease of use"/>
    <x:tableColumn id="14" name="Feature coverage"/>
    <x:tableColumn id="15" name="Agile / Kanban"/>
    <x:tableColumn id="16" name="Gantt / dependencies"/>
    <x:tableColumn id="17" name="Resources / capacity"/>
    <x:tableColumn id="18" name="PMO / portfolio"/>
    <x:tableColumn id="19" name="Reporting dashboards"/>
    <x:tableColumn id="20" name="Automation integration"/>
    <x:tableColumn id="21" name="Documentation knowledge base"/>
    <x:tableColumn id="22" name="Permissions and security"/>
    <x:tableColumn id="23" name="Cost friendliness"/>
    <x:tableColumn id="24" name="Low implementation complexity"/>
    <x:tableColumn id="25" name="weighted"/>
    <x:tableColumn id="26" name=""/>
    <x:tableColumn id="27" name="Recommended positioning"/>
  </x:tableColumns>
  <x:tableStyleInfo name="TableStyleMedium2" showRowStripes="1"/>
</x:table>
</file>

<file path=xl/tables/table2.xml><?xml version="1.0" encoding="utf-8"?>
<x:table xmlns:x="http://schemas.openxmlformats.org/spreadsheetml/2006/main" id="2" name="ResourceTable" displayName="ResourceTable" ref="A4:P24" headerRowCount="1">
  <x:tableColumns count="16">
    <x:tableColumn id="1" name="Resource ID"/>
    <x:tableColumn id="2" name="Resource name"/>
    <x:tableColumn id="3" name="type"/>
    <x:tableColumn id="4" name="Project phase"/>
    <x:tableColumn id="5" name="Business scenario"/>
    <x:tableColumn id="6" name="fitCompany size"/>
    <x:tableColumn id="7" name="Usage frequency"/>
    <x:tableColumn id="8" name="Priority"/>
    <x:tableColumn id="9" name="Recommended tool / source"/>
    <x:tableColumn id="10" name="Core purpose"/>
    <x:tableColumn id="11" name="Key fields / outputs"/>
    <x:tableColumn id="12" name="Access / maintenance link"/>
    <x:tableColumn id="13" name="owner"/>
    <x:tableColumn id="14" name="Update cadence"/>
    <x:tableColumn id="15" name="status"/>
    <x:tableColumn id="16" name="notes"/>
  </x:tableColumns>
  <x:tableStyleInfo name="TableStyleMedium2" showRowStripes="1"/>
</x:table>
</file>

<file path=xl/tables/table3.xml><?xml version="1.0" encoding="utf-8"?>
<x:table xmlns:x="http://schemas.openxmlformats.org/spreadsheetml/2006/main" id="3" name="ScenarioMatchTable" displayName="ScenarioMatchTable" ref="A4:AE14" headerRowCount="1">
  <x:tableColumns count="31">
    <x:tableColumn id="1" name="Business scenario"/>
    <x:tableColumn id="2" name="Scenario notes"/>
    <x:tableColumn id="3" name="Ease of use"/>
    <x:tableColumn id="4" name="Feature coverage"/>
    <x:tableColumn id="5" name="Agile / Kanban"/>
    <x:tableColumn id="6" name="Gantt / dependencies"/>
    <x:tableColumn id="7" name="Resources / capacity"/>
    <x:tableColumn id="8" name="PMO / portfolio"/>
    <x:tableColumn id="9" name="Reporting dashboards"/>
    <x:tableColumn id="10" name="Automation integration"/>
    <x:tableColumn id="11" name="Documentation knowledge base"/>
    <x:tableColumn id="12" name="Permissions and security"/>
    <x:tableColumn id="13" name="Cost friendliness"/>
    <x:tableColumn id="14" name="Low implementation complexity"/>
    <x:tableColumn id="15" name="Total weight"/>
    <x:tableColumn id="16" name="Top 1"/>
    <x:tableColumn id="17" name="Top 2"/>
    <x:tableColumn id="18" name="Top 3"/>
    <x:tableColumn id="19" name="Asana"/>
    <x:tableColumn id="20" name="Jira"/>
    <x:tableColumn id="21" name="monday.com"/>
    <x:tableColumn id="22" name="ClickUp"/>
    <x:tableColumn id="23" name="Trello"/>
    <x:tableColumn id="24" name="Microsoft Planner"/>
    <x:tableColumn id="25" name="Microsoft Project/Project Online"/>
    <x:tableColumn id="26" name="Smartsheet"/>
    <x:tableColumn id="27" name="Wrike"/>
    <x:tableColumn id="28" name="Notion"/>
    <x:tableColumn id="29" name="Airtable"/>
    <x:tableColumn id="30" name="Basecamp"/>
    <x:tableColumn id="31" name="Miro"/>
  </x:tableColumns>
  <x:tableStyleInfo name="TableStyleMedium2" showRowStripes="1"/>
</x:table>
</file>

<file path=xl/tables/table4.xml><?xml version="1.0" encoding="utf-8"?>
<x:table xmlns:x="http://schemas.openxmlformats.org/spreadsheetml/2006/main" id="4" name="TCOEstimateTable" displayName="TCOEstimateTable" ref="A4:M17" headerRowCount="1">
  <x:tableColumns count="13">
    <x:tableColumn id="1" name="tool"/>
    <x:tableColumn id="2" name="users"/>
    <x:tableColumn id="3" name="Monthly price / user"/>
    <x:tableColumn id="4" name="Fixed monthly fee"/>
    <x:tableColumn id="5" name="One-time implementation cost"/>
    <x:tableColumn id="6" name="Integration development cost"/>
    <x:tableColumn id="7" name="Training cost"/>
    <x:tableColumn id="8" name="Annual license"/>
    <x:tableColumn id="9" name="First-year total cost"/>
    <x:tableColumn id="10" name="Following-year annual cost"/>
    <x:tableColumn id="11" name="Cost notes / currency"/>
    <x:tableColumn id="12" name="Quote / source link"/>
    <x:tableColumn id="13" name="notes"/>
  </x:tableColumns>
  <x:tableStyleInfo name="TableStyleMedium2" showRowStripes="1"/>
</x:table>
</file>

<file path=xl/tables/table5.xml><?xml version="1.0" encoding="utf-8"?>
<x:table xmlns:x="http://schemas.openxmlformats.org/spreadsheetml/2006/main" id="5" name="ImplementationPlanTable" displayName="ImplementationPlanTable" ref="A4:L15" headerRowCount="1">
  <x:tableColumns count="12">
    <x:tableColumn id="1" name="phase"/>
    <x:tableColumn id="2" name="Key task"/>
    <x:tableColumn id="3" name="owner"/>
    <x:tableColumn id="4" name="Start date"/>
    <x:tableColumn id="5" name="End date"/>
    <x:tableColumn id="6" name="Duration (days)"/>
    <x:tableColumn id="7" name="status"/>
    <x:tableColumn id="8" name="Priority"/>
    <x:tableColumn id="9" name="Dependencies / prerequisites"/>
    <x:tableColumn id="10" name="Output / acceptance"/>
    <x:tableColumn id="11" name="Risk point"/>
    <x:tableColumn id="12" name="notes"/>
  </x:tableColumns>
  <x:tableStyleInfo name="TableStyleMedium2" showRowStripes="1"/>
</x:table>
</file>

<file path=xl/tables/table6.xml><?xml version="1.0" encoding="utf-8"?>
<x:table xmlns:x="http://schemas.openxmlformats.org/spreadsheetml/2006/main" id="6" name="SourceTable" displayName="SourceTable" ref="A4:I22" headerRowCount="1">
  <x:tableColumns count="9">
    <x:tableColumn id="1" name="category"/>
    <x:tableColumn id="2" name="Object / tool / resource"/>
    <x:tableColumn id="3" name="Notes"/>
    <x:tableColumn id="4" name="Source URL"/>
    <x:tableColumn id="5" name="Source type"/>
    <x:tableColumn id="6" name="Collection date"/>
    <x:tableColumn id="7" name="Review cadence"/>
    <x:tableColumn id="8" name="status"/>
    <x:tableColumn id="9" name="notes"/>
  </x:tableColumns>
  <x:tableStyleInfo name="TableStyleMedium2" showRowStripes="1"/>
</x:table>
</file>

<file path=xl/theme/theme1.xml><?xml version="1.0" encoding="utf-8"?>
<a:theme xmlns:a="http://schemas.openxmlformats.org/drawingml/2006/main" xmlns:r="http://schemas.openxmlformats.org/officeDocument/2006/relationships" name="PM Library Calm">
  <a:themeElements>
    <a:clrScheme name="PM Library Calm">
      <a:dk1>
        <a:srgbClr val="0F172A"/>
      </a:dk1>
      <a:lt1>
        <a:srgbClr val="FFFFFF"/>
      </a:lt1>
      <a:dk2>
        <a:srgbClr val="0E2841"/>
      </a:dk2>
      <a:lt2>
        <a:srgbClr val="E2E8F0"/>
      </a:lt2>
      <a:accent1>
        <a:srgbClr val="2563EB"/>
      </a:accent1>
      <a:accent2>
        <a:srgbClr val="10B981"/>
      </a:accent2>
      <a:accent3>
        <a:srgbClr val="F59E0B"/>
      </a:accent3>
      <a:accent4>
        <a:srgbClr val="F43F5E"/>
      </a:accent4>
      <a:accent5>
        <a:srgbClr val="8B5CF6"/>
      </a:accent5>
      <a:accent6>
        <a:srgbClr val="06B6D4"/>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PM Library Calm">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0.xml.rels>&#65279;<?xml version="1.0" encoding="utf-8"?><Relationships xmlns="http://schemas.openxmlformats.org/package/2006/relationships"><Relationship Type="http://schemas.openxmlformats.org/officeDocument/2006/relationships/table" Target="/xl/tables/table6.xml" Id="Re357d2c602fa48ab" /></Relationships>
</file>

<file path=xl/worksheets/_rels/sheet4.xml.rels>&#65279;<?xml version="1.0" encoding="utf-8"?><Relationships xmlns="http://schemas.openxmlformats.org/package/2006/relationships"><Relationship Type="http://schemas.openxmlformats.org/officeDocument/2006/relationships/table" Target="/xl/tables/table1.xml" Id="Rbb065b276c534bcd" /></Relationships>
</file>

<file path=xl/worksheets/_rels/sheet5.xml.rels>&#65279;<?xml version="1.0" encoding="utf-8"?><Relationships xmlns="http://schemas.openxmlformats.org/package/2006/relationships"><Relationship Type="http://schemas.openxmlformats.org/officeDocument/2006/relationships/table" Target="/xl/tables/table2.xml" Id="R6609208ede114acc" /></Relationships>
</file>

<file path=xl/worksheets/_rels/sheet6.xml.rels>&#65279;<?xml version="1.0" encoding="utf-8"?><Relationships xmlns="http://schemas.openxmlformats.org/package/2006/relationships"><Relationship Type="http://schemas.openxmlformats.org/officeDocument/2006/relationships/table" Target="/xl/tables/table3.xml" Id="R5079f90fd59c4f47" /></Relationships>
</file>

<file path=xl/worksheets/_rels/sheet8.xml.rels>&#65279;<?xml version="1.0" encoding="utf-8"?><Relationships xmlns="http://schemas.openxmlformats.org/package/2006/relationships"><Relationship Type="http://schemas.openxmlformats.org/officeDocument/2006/relationships/table" Target="/xl/tables/table4.xml" Id="Rea03221e322641cd" /></Relationships>
</file>

<file path=xl/worksheets/_rels/sheet9.xml.rels>&#65279;<?xml version="1.0" encoding="utf-8"?><Relationships xmlns="http://schemas.openxmlformats.org/package/2006/relationships"><Relationship Type="http://schemas.openxmlformats.org/officeDocument/2006/relationships/table" Target="/xl/tables/table5.xml" Id="R7510c00ee69d4dca" /></Relationships>
</file>

<file path=xl/worksheets/sheet1.xml><?xml version="1.0" encoding="utf-8"?>
<worksheet xmlns:x="http://schemas.openxmlformats.org/spreadsheetml/2006/main" xmlns="http://schemas.openxmlformats.org/spreadsheetml/2006/main">
  <sheetFormatPr defaultRowHeight="15"/>
  <cols>
    <col customWidth="true" max="1" min="1" width="13"/>
    <col customWidth="true" max="2" min="2" width="20"/>
    <col customWidth="true" max="3" min="3" width="12"/>
    <col customWidth="true" max="4" min="4" width="18"/>
    <col customWidth="true" max="6" min="6" width="24"/>
    <col customWidth="true" max="9" min="7" width="18"/>
    <col customWidth="true" max="10" min="10" width="2"/>
    <col customWidth="true" max="11" min="11" width="36"/>
  </cols>
  <sheetData>
    <row r="1" ht="28" customHeight="true">
      <c r="A1" s="106" t="s">
        <v>0</v>
      </c>
      <c r="B1" s="106"/>
      <c r="C1" s="106"/>
      <c r="D1" s="106"/>
      <c r="E1" s="106"/>
      <c r="F1" s="106"/>
      <c r="G1" s="106"/>
      <c r="H1" s="106"/>
      <c r="I1" s="106"/>
      <c r="J1" s="106"/>
      <c r="K1" s="106"/>
      <c r="L1" s="24"/>
      <c r="M1" s="24"/>
      <c r="N1" s="24"/>
      <c r="O1" s="24"/>
      <c r="P1" s="24"/>
      <c r="Q1" s="24"/>
      <c r="R1" s="24"/>
      <c r="S1" s="24"/>
      <c r="T1" s="24"/>
      <c r="U1" s="24"/>
      <c r="V1" s="24"/>
      <c r="W1" s="24"/>
      <c r="X1" s="24"/>
      <c r="Y1" s="24"/>
      <c r="Z1" s="24"/>
      <c r="AA1" s="24"/>
      <c r="AB1" s="24"/>
      <c r="AC1" s="24"/>
      <c r="AD1" s="24"/>
      <c r="AE1" s="24"/>
    </row>
    <row r="2" ht="34" customHeight="true">
      <c r="A2" s="110" t="s">
        <v>1</v>
      </c>
      <c r="B2" s="110"/>
      <c r="C2" s="110"/>
      <c r="D2" s="110"/>
      <c r="E2" s="110"/>
      <c r="F2" s="110"/>
      <c r="G2" s="110"/>
      <c r="H2" s="110"/>
      <c r="I2" s="110"/>
      <c r="J2" s="110"/>
      <c r="K2" s="110"/>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48" t="s">
        <v>2</v>
      </c>
      <c r="B4" s="48" t="s">
        <v>3</v>
      </c>
      <c r="C4" s="48" t="s">
        <v>4</v>
      </c>
      <c r="D4" s="48" t="s">
        <v>5</v>
      </c>
      <c r="E4" s="24"/>
      <c r="F4" s="48" t="s">
        <v>6</v>
      </c>
      <c r="G4" s="48" t="s">
        <v>7</v>
      </c>
      <c r="H4" s="24"/>
      <c r="I4" s="24"/>
      <c r="J4" s="24"/>
      <c r="K4" s="48" t="s">
        <v>8</v>
      </c>
      <c r="L4" s="24"/>
      <c r="M4" s="24"/>
      <c r="N4" s="24"/>
      <c r="O4" s="24"/>
      <c r="P4" s="24"/>
      <c r="Q4" s="24"/>
      <c r="R4" s="24"/>
      <c r="S4" s="24"/>
      <c r="T4" s="24"/>
      <c r="U4" s="24"/>
      <c r="V4" s="24"/>
      <c r="W4" s="24"/>
      <c r="X4" s="24"/>
      <c r="Y4" s="24"/>
      <c r="Z4" s="24"/>
      <c r="AA4" s="24"/>
      <c r="AB4" s="24"/>
      <c r="AC4" s="24"/>
      <c r="AD4" s="24"/>
      <c r="AE4" s="24"/>
    </row>
    <row r="5" ht="30" customHeight="true">
      <c r="A5" s="89" t="n">
        <f>COUNTA('Tool library'!A5:A17)</f>
        <v>13</v>
      </c>
      <c r="B5" s="89" t="n">
        <f>COUNTA('Resource library'!A5:A24)</f>
        <v>20</v>
      </c>
      <c r="C5" s="89" t="n">
        <f>COUNTA('Scenario matching'!A5:A14)</f>
        <v>10</v>
      </c>
      <c r="D5" s="89" t="n">
        <f>'Scoring settings'!B16</f>
        <v>100</v>
      </c>
      <c r="E5" s="24"/>
      <c r="F5" s="90" t="str">
        <f>'Recommender'!B8</f>
        <v>PMO portfolio governance</v>
      </c>
      <c r="G5" s="90" t="str">
        <f>'Recommender'!B13</f>
        <v>Wrike</v>
      </c>
      <c r="H5" s="24"/>
      <c r="I5" s="24"/>
      <c r="J5" s="24"/>
      <c r="K5" s="48" t="s">
        <v>9</v>
      </c>
      <c r="L5" s="24"/>
      <c r="M5" s="24"/>
      <c r="N5" s="24"/>
      <c r="O5" s="24"/>
      <c r="P5" s="24"/>
      <c r="Q5" s="24"/>
      <c r="R5" s="24"/>
      <c r="S5" s="24"/>
      <c r="T5" s="24"/>
      <c r="U5" s="24"/>
      <c r="V5" s="24"/>
      <c r="W5" s="24"/>
      <c r="X5" s="24"/>
      <c r="Y5" s="24"/>
      <c r="Z5" s="24"/>
      <c r="AA5" s="24"/>
      <c r="AB5" s="24"/>
      <c r="AC5" s="24"/>
      <c r="AD5" s="24"/>
      <c r="AE5" s="24"/>
    </row>
    <row r="6" ht="30" customHeight="true">
      <c r="A6" s="24"/>
      <c r="B6" s="24"/>
      <c r="C6" s="24"/>
      <c r="D6" s="24"/>
      <c r="E6" s="24"/>
      <c r="F6" s="24"/>
      <c r="G6" s="24"/>
      <c r="H6" s="24"/>
      <c r="I6" s="24"/>
      <c r="J6" s="24"/>
      <c r="K6" s="48" t="s">
        <v>10</v>
      </c>
      <c r="L6" s="24"/>
      <c r="M6" s="24"/>
      <c r="N6" s="24"/>
      <c r="O6" s="24"/>
      <c r="P6" s="24"/>
      <c r="Q6" s="24"/>
      <c r="R6" s="24"/>
      <c r="S6" s="24"/>
      <c r="T6" s="24"/>
      <c r="U6" s="24"/>
      <c r="V6" s="24"/>
      <c r="W6" s="24"/>
      <c r="X6" s="24"/>
      <c r="Y6" s="24"/>
      <c r="Z6" s="24"/>
      <c r="AA6" s="24"/>
      <c r="AB6" s="24"/>
      <c r="AC6" s="24"/>
      <c r="AD6" s="24"/>
      <c r="AE6" s="24"/>
    </row>
    <row r="7">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row>
    <row r="8" ht="30" customHeight="true">
      <c r="A8" s="22" t="s">
        <v>11</v>
      </c>
      <c r="B8" s="22"/>
      <c r="C8" s="22"/>
      <c r="D8" s="22"/>
      <c r="E8" s="24"/>
      <c r="F8" s="22" t="s">
        <v>12</v>
      </c>
      <c r="G8" s="22"/>
      <c r="H8" s="22"/>
      <c r="I8" s="22"/>
      <c r="J8" s="24"/>
      <c r="K8" s="24"/>
      <c r="L8" s="24"/>
      <c r="M8" s="24"/>
      <c r="N8" s="24"/>
      <c r="O8" s="24"/>
      <c r="P8" s="24"/>
      <c r="Q8" s="24"/>
      <c r="R8" s="24"/>
      <c r="S8" s="24"/>
      <c r="T8" s="24"/>
      <c r="U8" s="24"/>
      <c r="V8" s="24"/>
      <c r="W8" s="24"/>
      <c r="X8" s="24"/>
      <c r="Y8" s="24"/>
      <c r="Z8" s="24"/>
      <c r="AA8" s="24"/>
      <c r="AB8" s="24"/>
      <c r="AC8" s="24"/>
      <c r="AD8" s="24"/>
      <c r="AE8" s="24"/>
    </row>
    <row r="9" ht="30" customHeight="true">
      <c r="A9" s="22" t="s">
        <v>13</v>
      </c>
      <c r="B9" s="22" t="s">
        <v>14</v>
      </c>
      <c r="C9" s="22" t="s">
        <v>15</v>
      </c>
      <c r="D9" s="22" t="s">
        <v>16</v>
      </c>
      <c r="E9" s="24"/>
      <c r="F9" s="22" t="s">
        <v>17</v>
      </c>
      <c r="G9" s="22" t="str">
        <v>Top 1</v>
      </c>
      <c r="H9" s="22" t="str">
        <v>Top 2</v>
      </c>
      <c r="I9" s="22" t="str">
        <v>Top 3</v>
      </c>
      <c r="J9" s="24"/>
      <c r="K9" s="24"/>
      <c r="L9" s="24"/>
      <c r="M9" s="24"/>
      <c r="N9" s="24"/>
      <c r="O9" s="24"/>
      <c r="P9" s="24"/>
      <c r="Q9" s="24"/>
      <c r="R9" s="24"/>
      <c r="S9" s="24"/>
      <c r="T9" s="24"/>
      <c r="U9" s="24"/>
      <c r="V9" s="24"/>
      <c r="W9" s="24"/>
      <c r="X9" s="24"/>
      <c r="Y9" s="24"/>
      <c r="Z9" s="24"/>
      <c r="AA9" s="24"/>
      <c r="AB9" s="24"/>
      <c r="AC9" s="24"/>
      <c r="AD9" s="24"/>
      <c r="AE9" s="24"/>
    </row>
    <row r="10" ht="30" customHeight="true">
      <c r="A10" s="50" t="n">
        <f>1</f>
        <v>1</v>
      </c>
      <c r="B10" s="28" t="str">
        <f>INDEX('Tool library'!$A$5:$A$17,MATCH(LARGE('Tool library'!$AB$5:$AB$17,A10),'Tool library'!$AB$5:$AB$17,0))</f>
        <v>Wrike</v>
      </c>
      <c r="C10" s="54" t="n">
        <f>INDEX('Tool library'!$Y$5:$Y$17,MATCH(LARGE('Tool library'!$AB$5:$AB$17,A10),'Tool library'!$AB$5:$AB$17,0))</f>
        <v>4.2</v>
      </c>
      <c r="D10" s="28" t="str">
        <f>INDEX('Tool library'!$AA$5:$AA$17,MATCH(LARGE('Tool library'!$AB$5:$AB$17,A10),'Tool library'!$AB$5:$AB$17,0))</f>
        <v>Priority shortlist</v>
      </c>
      <c r="E10" s="24"/>
      <c r="F10" s="28" t="str">
        <f>'Scenario matching'!A5</f>
        <v>Small-team task collaboration</v>
      </c>
      <c r="G10" s="28" t="str">
        <f>'Scenario matching'!P5</f>
        <v>Trello</v>
      </c>
      <c r="H10" s="28" t="str">
        <f>'Scenario matching'!Q5</f>
        <v>ClickUp</v>
      </c>
      <c r="I10" s="28" t="str">
        <f>'Scenario matching'!R5</f>
        <v>monday.com</v>
      </c>
      <c r="J10" s="24"/>
      <c r="K10" s="24"/>
      <c r="L10" s="24"/>
      <c r="M10" s="24"/>
      <c r="N10" s="24"/>
      <c r="O10" s="24"/>
      <c r="P10" s="24"/>
      <c r="Q10" s="24"/>
      <c r="R10" s="24"/>
      <c r="S10" s="24"/>
      <c r="T10" s="24"/>
      <c r="U10" s="24"/>
      <c r="V10" s="24"/>
      <c r="W10" s="24"/>
      <c r="X10" s="24"/>
      <c r="Y10" s="24"/>
      <c r="Z10" s="24"/>
      <c r="AA10" s="24"/>
      <c r="AB10" s="24"/>
      <c r="AC10" s="24"/>
      <c r="AD10" s="24"/>
      <c r="AE10" s="24"/>
    </row>
    <row r="11" ht="30" customHeight="true">
      <c r="A11" s="50" t="n">
        <f>2</f>
        <v>2</v>
      </c>
      <c r="B11" s="28" t="str">
        <f>INDEX('Tool library'!$A$5:$A$17,MATCH(LARGE('Tool library'!$AB$5:$AB$17,A11),'Tool library'!$AB$5:$AB$17,0))</f>
        <v>Smartsheet</v>
      </c>
      <c r="C11" s="54" t="n">
        <f>INDEX('Tool library'!$Y$5:$Y$17,MATCH(LARGE('Tool library'!$AB$5:$AB$17,A11),'Tool library'!$AB$5:$AB$17,0))</f>
        <v>4.12</v>
      </c>
      <c r="D11" s="28" t="str">
        <f>INDEX('Tool library'!$AA$5:$AA$17,MATCH(LARGE('Tool library'!$AB$5:$AB$17,A11),'Tool library'!$AB$5:$AB$17,0))</f>
        <v>Good for pilot</v>
      </c>
      <c r="E11" s="24"/>
      <c r="F11" s="28" t="str">
        <f>'Scenario matching'!A6</f>
        <v>Agile software development</v>
      </c>
      <c r="G11" s="28" t="str">
        <f>'Scenario matching'!P6</f>
        <v>Wrike</v>
      </c>
      <c r="H11" s="28" t="str">
        <f>'Scenario matching'!Q6</f>
        <v>Smartsheet</v>
      </c>
      <c r="I11" s="28" t="str">
        <f>'Scenario matching'!R6</f>
        <v>Jira</v>
      </c>
      <c r="J11" s="24"/>
      <c r="K11" s="24"/>
      <c r="L11" s="24"/>
      <c r="M11" s="24"/>
      <c r="N11" s="24"/>
      <c r="O11" s="24"/>
      <c r="P11" s="24"/>
      <c r="Q11" s="24"/>
      <c r="R11" s="24"/>
      <c r="S11" s="24"/>
      <c r="T11" s="24"/>
      <c r="U11" s="24"/>
      <c r="V11" s="24"/>
      <c r="W11" s="24"/>
      <c r="X11" s="24"/>
      <c r="Y11" s="24"/>
      <c r="Z11" s="24"/>
      <c r="AA11" s="24"/>
      <c r="AB11" s="24"/>
      <c r="AC11" s="24"/>
      <c r="AD11" s="24"/>
      <c r="AE11" s="24"/>
    </row>
    <row r="12" ht="30" customHeight="true">
      <c r="A12" s="50" t="n">
        <f>3</f>
        <v>3</v>
      </c>
      <c r="B12" s="28" t="str">
        <f>INDEX('Tool library'!$A$5:$A$17,MATCH(LARGE('Tool library'!$AB$5:$AB$17,A12),'Tool library'!$AB$5:$AB$17,0))</f>
        <v>monday.com</v>
      </c>
      <c r="C12" s="54" t="n">
        <f>INDEX('Tool library'!$Y$5:$Y$17,MATCH(LARGE('Tool library'!$AB$5:$AB$17,A12),'Tool library'!$AB$5:$AB$17,0))</f>
        <v>3.8</v>
      </c>
      <c r="D12" s="28" t="str">
        <f>INDEX('Tool library'!$AA$5:$AA$17,MATCH(LARGE('Tool library'!$AB$5:$AB$17,A12),'Tool library'!$AB$5:$AB$17,0))</f>
        <v>Good for pilot</v>
      </c>
      <c r="E12" s="24"/>
      <c r="F12" s="28" t="str">
        <f>'Scenario matching'!A7</f>
        <v>PMO portfolio governance</v>
      </c>
      <c r="G12" s="28" t="str">
        <f>'Scenario matching'!P7</f>
        <v>Wrike</v>
      </c>
      <c r="H12" s="28" t="str">
        <f>'Scenario matching'!Q7</f>
        <v>Smartsheet</v>
      </c>
      <c r="I12" s="28" t="str">
        <f>'Scenario matching'!R7</f>
        <v>Microsoft Project/Project Online</v>
      </c>
      <c r="J12" s="24"/>
      <c r="K12" s="24"/>
      <c r="L12" s="24"/>
      <c r="M12" s="24"/>
      <c r="N12" s="24"/>
      <c r="O12" s="24"/>
      <c r="P12" s="24"/>
      <c r="Q12" s="24"/>
      <c r="R12" s="24"/>
      <c r="S12" s="24"/>
      <c r="T12" s="24"/>
      <c r="U12" s="24"/>
      <c r="V12" s="24"/>
      <c r="W12" s="24"/>
      <c r="X12" s="24"/>
      <c r="Y12" s="24"/>
      <c r="Z12" s="24"/>
      <c r="AA12" s="24"/>
      <c r="AB12" s="24"/>
      <c r="AC12" s="24"/>
      <c r="AD12" s="24"/>
      <c r="AE12" s="24"/>
    </row>
    <row r="13" ht="30" customHeight="true">
      <c r="A13" s="50" t="n">
        <f>4</f>
        <v>4</v>
      </c>
      <c r="B13" s="28" t="str">
        <f>INDEX('Tool library'!$A$5:$A$17,MATCH(LARGE('Tool library'!$AB$5:$AB$17,A13),'Tool library'!$AB$5:$AB$17,0))</f>
        <v>Asana</v>
      </c>
      <c r="C13" s="54" t="n">
        <f>INDEX('Tool library'!$Y$5:$Y$17,MATCH(LARGE('Tool library'!$AB$5:$AB$17,A13),'Tool library'!$AB$5:$AB$17,0))</f>
        <v>3.8</v>
      </c>
      <c r="D13" s="28" t="str">
        <f>INDEX('Tool library'!$AA$5:$AA$17,MATCH(LARGE('Tool library'!$AB$5:$AB$17,A13),'Tool library'!$AB$5:$AB$17,0))</f>
        <v>Good for pilot</v>
      </c>
      <c r="E13" s="24"/>
      <c r="F13" s="28" t="str">
        <f>'Scenario matching'!A8</f>
        <v>Marketing campaign and creative collaboration</v>
      </c>
      <c r="G13" s="28" t="str">
        <f>'Scenario matching'!P8</f>
        <v>Wrike</v>
      </c>
      <c r="H13" s="28" t="str">
        <f>'Scenario matching'!Q8</f>
        <v>Smartsheet</v>
      </c>
      <c r="I13" s="28" t="str">
        <f>'Scenario matching'!R8</f>
        <v>ClickUp</v>
      </c>
      <c r="J13" s="24"/>
      <c r="K13" s="24"/>
      <c r="L13" s="24"/>
      <c r="M13" s="24"/>
      <c r="N13" s="24"/>
      <c r="O13" s="24"/>
      <c r="P13" s="24"/>
      <c r="Q13" s="24"/>
      <c r="R13" s="24"/>
      <c r="S13" s="24"/>
      <c r="T13" s="24"/>
      <c r="U13" s="24"/>
      <c r="V13" s="24"/>
      <c r="W13" s="24"/>
      <c r="X13" s="24"/>
      <c r="Y13" s="24"/>
      <c r="Z13" s="24"/>
      <c r="AA13" s="24"/>
      <c r="AB13" s="24"/>
      <c r="AC13" s="24"/>
      <c r="AD13" s="24"/>
      <c r="AE13" s="24"/>
    </row>
    <row r="14" ht="30" customHeight="true">
      <c r="A14" s="50" t="n">
        <f>5</f>
        <v>5</v>
      </c>
      <c r="B14" s="28" t="str">
        <f>INDEX('Tool library'!$A$5:$A$17,MATCH(LARGE('Tool library'!$AB$5:$AB$17,A14),'Tool library'!$AB$5:$AB$17,0))</f>
        <v>Microsoft Project/Project Online</v>
      </c>
      <c r="C14" s="54" t="n">
        <f>INDEX('Tool library'!$Y$5:$Y$17,MATCH(LARGE('Tool library'!$AB$5:$AB$17,A14),'Tool library'!$AB$5:$AB$17,0))</f>
        <v>3.79</v>
      </c>
      <c r="D14" s="28" t="str">
        <f>INDEX('Tool library'!$AA$5:$AA$17,MATCH(LARGE('Tool library'!$AB$5:$AB$17,A14),'Tool library'!$AB$5:$AB$17,0))</f>
        <v>Good for pilot</v>
      </c>
      <c r="E14" s="24"/>
      <c r="F14" s="28" t="str">
        <f>'Scenario matching'!A9</f>
        <v>Client delivery / consulting services</v>
      </c>
      <c r="G14" s="28" t="str">
        <f>'Scenario matching'!P9</f>
        <v>Wrike</v>
      </c>
      <c r="H14" s="28" t="str">
        <f>'Scenario matching'!Q9</f>
        <v>Smartsheet</v>
      </c>
      <c r="I14" s="28" t="str">
        <f>'Scenario matching'!R9</f>
        <v>monday.com</v>
      </c>
      <c r="J14" s="24"/>
      <c r="K14" s="24"/>
      <c r="L14" s="24"/>
      <c r="M14" s="24"/>
      <c r="N14" s="24"/>
      <c r="O14" s="24"/>
      <c r="P14" s="24"/>
      <c r="Q14" s="24"/>
      <c r="R14" s="24"/>
      <c r="S14" s="24"/>
      <c r="T14" s="24"/>
      <c r="U14" s="24"/>
      <c r="V14" s="24"/>
      <c r="W14" s="24"/>
      <c r="X14" s="24"/>
      <c r="Y14" s="24"/>
      <c r="Z14" s="24"/>
      <c r="AA14" s="24"/>
      <c r="AB14" s="24"/>
      <c r="AC14" s="24"/>
      <c r="AD14" s="24"/>
      <c r="AE14" s="24"/>
    </row>
    <row r="15" ht="30" customHeight="true">
      <c r="A15" s="50" t="n">
        <f>6</f>
        <v>6</v>
      </c>
      <c r="B15" s="28" t="str">
        <f>INDEX('Tool library'!$A$5:$A$17,MATCH(LARGE('Tool library'!$AB$5:$AB$17,A15),'Tool library'!$AB$5:$AB$17,0))</f>
        <v>ClickUp</v>
      </c>
      <c r="C15" s="54" t="n">
        <f>INDEX('Tool library'!$Y$5:$Y$17,MATCH(LARGE('Tool library'!$AB$5:$AB$17,A15),'Tool library'!$AB$5:$AB$17,0))</f>
        <v>3.77</v>
      </c>
      <c r="D15" s="28" t="str">
        <f>INDEX('Tool library'!$AA$5:$AA$17,MATCH(LARGE('Tool library'!$AB$5:$AB$17,A15),'Tool library'!$AB$5:$AB$17,0))</f>
        <v>Good for pilot</v>
      </c>
      <c r="E15" s="24"/>
      <c r="F15" s="28" t="str">
        <f>'Scenario matching'!A10</f>
        <v>Construction, engineering, and long-cycle projects</v>
      </c>
      <c r="G15" s="28" t="str">
        <f>'Scenario matching'!P10</f>
        <v>Wrike</v>
      </c>
      <c r="H15" s="28" t="str">
        <f>'Scenario matching'!Q10</f>
        <v>Smartsheet</v>
      </c>
      <c r="I15" s="28" t="str">
        <f>'Scenario matching'!R10</f>
        <v>Microsoft Project/Project Online</v>
      </c>
      <c r="J15" s="24"/>
      <c r="K15" s="24"/>
      <c r="L15" s="24"/>
      <c r="M15" s="24"/>
      <c r="N15" s="24"/>
      <c r="O15" s="24"/>
      <c r="P15" s="24"/>
      <c r="Q15" s="24"/>
      <c r="R15" s="24"/>
      <c r="S15" s="24"/>
      <c r="T15" s="24"/>
      <c r="U15" s="24"/>
      <c r="V15" s="24"/>
      <c r="W15" s="24"/>
      <c r="X15" s="24"/>
      <c r="Y15" s="24"/>
      <c r="Z15" s="24"/>
      <c r="AA15" s="24"/>
      <c r="AB15" s="24"/>
      <c r="AC15" s="24"/>
      <c r="AD15" s="24"/>
      <c r="AE15" s="24"/>
    </row>
    <row r="16" ht="30" customHeight="true">
      <c r="A16" s="50" t="n">
        <f>7</f>
        <v>7</v>
      </c>
      <c r="B16" s="28" t="str">
        <f>INDEX('Tool library'!$A$5:$A$17,MATCH(LARGE('Tool library'!$AB$5:$AB$17,A16),'Tool library'!$AB$5:$AB$17,0))</f>
        <v>Jira</v>
      </c>
      <c r="C16" s="54" t="n">
        <f>INDEX('Tool library'!$Y$5:$Y$17,MATCH(LARGE('Tool library'!$AB$5:$AB$17,A16),'Tool library'!$AB$5:$AB$17,0))</f>
        <v>3.7</v>
      </c>
      <c r="D16" s="28" t="str">
        <f>INDEX('Tool library'!$AA$5:$AA$17,MATCH(LARGE('Tool library'!$AB$5:$AB$17,A16),'Tool library'!$AB$5:$AB$17,0))</f>
        <v>Good for pilot</v>
      </c>
      <c r="E16" s="24"/>
      <c r="F16" s="28" t="str">
        <f>'Scenario matching'!A11</f>
        <v>Product launch / cross-functional collaboration</v>
      </c>
      <c r="G16" s="28" t="str">
        <f>'Scenario matching'!P11</f>
        <v>Wrike</v>
      </c>
      <c r="H16" s="28" t="str">
        <f>'Scenario matching'!Q11</f>
        <v>Smartsheet</v>
      </c>
      <c r="I16" s="28" t="str">
        <f>'Scenario matching'!R11</f>
        <v>Microsoft Project/Project Online</v>
      </c>
      <c r="J16" s="24"/>
      <c r="K16" s="24"/>
      <c r="L16" s="24"/>
      <c r="M16" s="24"/>
      <c r="N16" s="24"/>
      <c r="O16" s="24"/>
      <c r="P16" s="24"/>
      <c r="Q16" s="24"/>
      <c r="R16" s="24"/>
      <c r="S16" s="24"/>
      <c r="T16" s="24"/>
      <c r="U16" s="24"/>
      <c r="V16" s="24"/>
      <c r="W16" s="24"/>
      <c r="X16" s="24"/>
      <c r="Y16" s="24"/>
      <c r="Z16" s="24"/>
      <c r="AA16" s="24"/>
      <c r="AB16" s="24"/>
      <c r="AC16" s="24"/>
      <c r="AD16" s="24"/>
      <c r="AE16" s="24"/>
    </row>
    <row r="17" ht="30" customHeight="true">
      <c r="A17" s="50" t="n">
        <f>8</f>
        <v>8</v>
      </c>
      <c r="B17" s="28" t="str">
        <f>INDEX('Tool library'!$A$5:$A$17,MATCH(LARGE('Tool library'!$AB$5:$AB$17,A17),'Tool library'!$AB$5:$AB$17,0))</f>
        <v>Airtable</v>
      </c>
      <c r="C17" s="54" t="n">
        <f>INDEX('Tool library'!$Y$5:$Y$17,MATCH(LARGE('Tool library'!$AB$5:$AB$17,A17),'Tool library'!$AB$5:$AB$17,0))</f>
        <v>3.5</v>
      </c>
      <c r="D17" s="28" t="str">
        <f>INDEX('Tool library'!$AA$5:$AA$17,MATCH(LARGE('Tool library'!$AB$5:$AB$17,A17),'Tool library'!$AB$5:$AB$17,0))</f>
        <v>Scenario fit</v>
      </c>
      <c r="E17" s="24"/>
      <c r="F17" s="28" t="str">
        <f>'Scenario matching'!A12</f>
        <v>Resource and time management</v>
      </c>
      <c r="G17" s="28" t="str">
        <f>'Scenario matching'!P12</f>
        <v>Wrike</v>
      </c>
      <c r="H17" s="28" t="str">
        <f>'Scenario matching'!Q12</f>
        <v>Smartsheet</v>
      </c>
      <c r="I17" s="28" t="str">
        <f>'Scenario matching'!R12</f>
        <v>Microsoft Project/Project Online</v>
      </c>
      <c r="J17" s="24"/>
      <c r="K17" s="24"/>
      <c r="L17" s="24"/>
      <c r="M17" s="24"/>
      <c r="N17" s="24"/>
      <c r="O17" s="24"/>
      <c r="P17" s="24"/>
      <c r="Q17" s="24"/>
      <c r="R17" s="24"/>
      <c r="S17" s="24"/>
      <c r="T17" s="24"/>
      <c r="U17" s="24"/>
      <c r="V17" s="24"/>
      <c r="W17" s="24"/>
      <c r="X17" s="24"/>
      <c r="Y17" s="24"/>
      <c r="Z17" s="24"/>
      <c r="AA17" s="24"/>
      <c r="AB17" s="24"/>
      <c r="AC17" s="24"/>
      <c r="AD17" s="24"/>
      <c r="AE17" s="24"/>
    </row>
    <row r="18" ht="30" customHeight="true">
      <c r="A18" s="24"/>
      <c r="B18" s="24"/>
      <c r="C18" s="24"/>
      <c r="D18" s="24"/>
      <c r="E18" s="24"/>
      <c r="F18" s="28" t="str">
        <f>'Scenario matching'!A13</f>
        <v>Knowledge base plus lightweight projects</v>
      </c>
      <c r="G18" s="28" t="str">
        <f>'Scenario matching'!P13</f>
        <v>Notion</v>
      </c>
      <c r="H18" s="28" t="str">
        <f>'Scenario matching'!Q13</f>
        <v>ClickUp</v>
      </c>
      <c r="I18" s="28" t="str">
        <f>'Scenario matching'!R13</f>
        <v>monday.com</v>
      </c>
      <c r="J18" s="24"/>
      <c r="K18" s="24"/>
      <c r="L18" s="24"/>
      <c r="M18" s="24"/>
      <c r="N18" s="24"/>
      <c r="O18" s="24"/>
      <c r="P18" s="24"/>
      <c r="Q18" s="24"/>
      <c r="R18" s="24"/>
      <c r="S18" s="24"/>
      <c r="T18" s="24"/>
      <c r="U18" s="24"/>
      <c r="V18" s="24"/>
      <c r="W18" s="24"/>
      <c r="X18" s="24"/>
      <c r="Y18" s="24"/>
      <c r="Z18" s="24"/>
      <c r="AA18" s="24"/>
      <c r="AB18" s="24"/>
      <c r="AC18" s="24"/>
      <c r="AD18" s="24"/>
      <c r="AE18" s="24"/>
    </row>
    <row r="19" ht="30" customHeight="true">
      <c r="A19" s="24"/>
      <c r="B19" s="24"/>
      <c r="C19" s="24"/>
      <c r="D19" s="24"/>
      <c r="E19" s="24"/>
      <c r="F19" s="28" t="str">
        <f>'Scenario matching'!A14</f>
        <v>Strategic OKR / goal tracking</v>
      </c>
      <c r="G19" s="28" t="str">
        <f>'Scenario matching'!P14</f>
        <v>Wrike</v>
      </c>
      <c r="H19" s="28" t="str">
        <f>'Scenario matching'!Q14</f>
        <v>Smartsheet</v>
      </c>
      <c r="I19" s="28" t="str">
        <f>'Scenario matching'!R14</f>
        <v>Microsoft Project/Project Online</v>
      </c>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ht="30" customHeight="true">
      <c r="A21" s="22" t="s">
        <v>18</v>
      </c>
      <c r="B21" s="22" t="s">
        <v>19</v>
      </c>
      <c r="C21" s="22" t="s">
        <v>20</v>
      </c>
      <c r="D21" s="22" t="s">
        <v>21</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ht="36" customHeight="true">
      <c r="A22" s="28" t="s">
        <v>22</v>
      </c>
      <c r="B22" s="28" t="s">
        <v>23</v>
      </c>
      <c r="C22" s="50" t="n">
        <f>'Scoring settings'!B16</f>
        <v>100</v>
      </c>
      <c r="D22" s="28" t="s">
        <v>24</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ht="36" customHeight="true">
      <c r="A23" s="28" t="s">
        <v>25</v>
      </c>
      <c r="B23" s="28" t="s">
        <v>26</v>
      </c>
      <c r="C23" s="50" t="n">
        <f>COUNTIF('Sources and updates'!H5:H22,"Needs review")</f>
        <v>18</v>
      </c>
      <c r="D23" s="28" t="s">
        <v>27</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ht="36" customHeight="true">
      <c r="A24" s="28" t="s">
        <v>28</v>
      </c>
      <c r="B24" s="28" t="s">
        <v>29</v>
      </c>
      <c r="C24" s="50" t="n">
        <f>COUNTIF('Tool library'!H5:H17,"Shortlisted")</f>
        <v>5</v>
      </c>
      <c r="D24" s="28" t="s">
        <v>30</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ht="36" customHeight="true">
      <c r="A25" s="28" t="s">
        <v>31</v>
      </c>
      <c r="B25" s="28" t="s">
        <v>29</v>
      </c>
      <c r="C25" s="50" t="n">
        <f>COUNTIF('Tool library'!H5:H17,"Pilot")</f>
        <v>0</v>
      </c>
      <c r="D25" s="28" t="s">
        <v>32</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K1"/>
    <mergeCell ref="A2:K2"/>
  </mergeCells>
  <conditionalFormatting sqref="C10:C17">
    <cfRule type="dataBar" priority="1">
      <dataBar>
        <cfvo type="min"/>
        <cfvo type="max"/>
        <color rgb="2563EB"/>
      </dataBar>
      <extLst>
        <x:ext xmlns:x14="http://schemas.microsoft.com/office/spreadsheetml/2009/9/main" uri="{B025F937-C7B1-47D3-B67F-A62EFF666E3E}">
          <x14:id>{5C107278-2731-4156-6F76-8CF656B3F020}</x14:id>
        </x:ext>
      </extLst>
    </cfRule>
  </conditionalFormatting>
  <conditionalFormatting sqref="C22:C22">
    <cfRule type="cellIs" dxfId="9" priority="2" operator="notEqual">
      <formula>100</formula>
    </cfRule>
  </conditionalFormatting>
  <pageMargins left="0.7" right="0.7" top="0.75" bottom="0.75" header="0.3" footer="0.3"/>
  <extLst>
    <x:ext xmlns:x14="http://schemas.microsoft.com/office/spreadsheetml/2009/9/main" xmlns:xm="http://schemas.microsoft.com/office/excel/2006/main" uri="{78C0D931-6437-407d-A8EE-F0AAD7539E65}">
      <x14:conditionalFormattings>
        <x14:conditionalFormatting>
          <x14:cfRule type="dataBar" priority="1" id="{5C107278-2731-4156-6F76-8CF656B3F020}">
            <x14:dataBar gradient="1">
              <x14:cfvo type="min"/>
              <x14:cfvo type="max"/>
              <x14:fillColor rgb="2563EB"/>
            </x14:dataBar>
          </x14:cfRule>
          <xm:sqref>C10:C17</xm:sqref>
        </x14:conditionalFormatting>
      </x14:conditionalFormattings>
    </x:ext>
  </extLst>
</worksheet>
</file>

<file path=xl/worksheets/sheet10.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4"/>
    <col customWidth="true" max="2" min="2" width="24"/>
    <col customWidth="true" max="3" min="3" width="48"/>
    <col customWidth="true" max="4" min="4" width="62"/>
    <col customWidth="true" max="5" min="5" width="14"/>
    <col customWidth="true" max="6" min="6" width="13"/>
    <col customWidth="true" max="8" min="7" width="12"/>
    <col customWidth="true" max="9" min="9" width="30"/>
  </cols>
  <sheetData>
    <row r="1" ht="28" customHeight="true">
      <c r="A1" s="112" t="s">
        <v>548</v>
      </c>
      <c r="B1" s="112"/>
      <c r="C1" s="112"/>
      <c r="D1" s="112"/>
      <c r="E1" s="112"/>
      <c r="F1" s="112"/>
      <c r="G1" s="112"/>
      <c r="H1" s="112"/>
      <c r="I1" s="112"/>
      <c r="J1" s="24"/>
      <c r="K1" s="24"/>
      <c r="L1" s="24"/>
      <c r="M1" s="24"/>
      <c r="N1" s="24"/>
      <c r="O1" s="24"/>
      <c r="P1" s="24"/>
      <c r="Q1" s="24"/>
      <c r="R1" s="24"/>
      <c r="S1" s="24"/>
      <c r="T1" s="24"/>
      <c r="U1" s="24"/>
      <c r="V1" s="24"/>
      <c r="W1" s="24"/>
      <c r="X1" s="24"/>
      <c r="Y1" s="24"/>
      <c r="Z1" s="24"/>
      <c r="AA1" s="24"/>
      <c r="AB1" s="24"/>
      <c r="AC1" s="24"/>
      <c r="AD1" s="24"/>
      <c r="AE1" s="24"/>
    </row>
    <row r="2" ht="34" customHeight="true">
      <c r="A2" s="110" t="s">
        <v>549</v>
      </c>
      <c r="B2" s="110"/>
      <c r="C2" s="110"/>
      <c r="D2" s="110"/>
      <c r="E2" s="110"/>
      <c r="F2" s="110"/>
      <c r="G2" s="110"/>
      <c r="H2" s="110"/>
      <c r="I2" s="110"/>
      <c r="J2" s="24"/>
      <c r="K2" s="24"/>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151</v>
      </c>
      <c r="B4" s="22" t="s">
        <v>550</v>
      </c>
      <c r="C4" s="22" t="s">
        <v>73</v>
      </c>
      <c r="D4" s="22" t="s">
        <v>551</v>
      </c>
      <c r="E4" s="22" t="s">
        <v>552</v>
      </c>
      <c r="F4" s="22" t="s">
        <v>553</v>
      </c>
      <c r="G4" s="22" t="s">
        <v>554</v>
      </c>
      <c r="H4" s="22" t="s">
        <v>287</v>
      </c>
      <c r="I4" s="22" t="s">
        <v>288</v>
      </c>
      <c r="J4" s="24"/>
      <c r="K4" s="24"/>
      <c r="L4" s="24"/>
      <c r="M4" s="24"/>
      <c r="N4" s="24"/>
      <c r="O4" s="24"/>
      <c r="P4" s="24"/>
      <c r="Q4" s="24"/>
      <c r="R4" s="24"/>
      <c r="S4" s="24"/>
      <c r="T4" s="24"/>
      <c r="U4" s="24"/>
      <c r="V4" s="24"/>
      <c r="W4" s="24"/>
      <c r="X4" s="24"/>
      <c r="Y4" s="24"/>
      <c r="Z4" s="24"/>
      <c r="AA4" s="24"/>
      <c r="AB4" s="24"/>
      <c r="AC4" s="24"/>
      <c r="AD4" s="24"/>
      <c r="AE4" s="24"/>
    </row>
    <row r="5" ht="42" customHeight="true">
      <c r="A5" s="28" t="s">
        <v>555</v>
      </c>
      <c r="B5" s="28" t="s">
        <v>556</v>
      </c>
      <c r="C5" s="28" t="s">
        <v>557</v>
      </c>
      <c r="D5" s="28" t="str">
        <v>https://www.pmi.org/learning/library/guideline-evaluate-project-management-software-4629</v>
      </c>
      <c r="E5" s="28" t="s">
        <v>558</v>
      </c>
      <c r="F5" s="68" t="n">
        <v>46141</v>
      </c>
      <c r="G5" s="28" t="s">
        <v>296</v>
      </c>
      <c r="H5" s="28" t="s">
        <v>559</v>
      </c>
      <c r="I5" s="28" t="s">
        <v>560</v>
      </c>
      <c r="J5" s="24"/>
      <c r="K5" s="24"/>
      <c r="L5" s="24"/>
      <c r="M5" s="24"/>
      <c r="N5" s="24"/>
      <c r="O5" s="24"/>
      <c r="P5" s="24"/>
      <c r="Q5" s="24"/>
      <c r="R5" s="24"/>
      <c r="S5" s="24"/>
      <c r="T5" s="24"/>
      <c r="U5" s="24"/>
      <c r="V5" s="24"/>
      <c r="W5" s="24"/>
      <c r="X5" s="24"/>
      <c r="Y5" s="24"/>
      <c r="Z5" s="24"/>
      <c r="AA5" s="24"/>
      <c r="AB5" s="24"/>
      <c r="AC5" s="24"/>
      <c r="AD5" s="24"/>
      <c r="AE5" s="24"/>
    </row>
    <row r="6" ht="42" customHeight="true">
      <c r="A6" s="28" t="s">
        <v>52</v>
      </c>
      <c r="B6" s="28" t="s">
        <v>561</v>
      </c>
      <c r="C6" s="28" t="s">
        <v>562</v>
      </c>
      <c r="D6" s="28" t="str">
        <v>https://www.pmi.org/insights</v>
      </c>
      <c r="E6" s="28" t="s">
        <v>563</v>
      </c>
      <c r="F6" s="68" t="n">
        <v>46141</v>
      </c>
      <c r="G6" s="28" t="s">
        <v>296</v>
      </c>
      <c r="H6" s="28" t="s">
        <v>559</v>
      </c>
      <c r="I6" s="28" t="s">
        <v>564</v>
      </c>
      <c r="J6" s="24"/>
      <c r="K6" s="24"/>
      <c r="L6" s="24"/>
      <c r="M6" s="24"/>
      <c r="N6" s="24"/>
      <c r="O6" s="24"/>
      <c r="P6" s="24"/>
      <c r="Q6" s="24"/>
      <c r="R6" s="24"/>
      <c r="S6" s="24"/>
      <c r="T6" s="24"/>
      <c r="U6" s="24"/>
      <c r="V6" s="24"/>
      <c r="W6" s="24"/>
      <c r="X6" s="24"/>
      <c r="Y6" s="24"/>
      <c r="Z6" s="24"/>
      <c r="AA6" s="24"/>
      <c r="AB6" s="24"/>
      <c r="AC6" s="24"/>
      <c r="AD6" s="24"/>
      <c r="AE6" s="24"/>
    </row>
    <row r="7" ht="42" customHeight="true">
      <c r="A7" s="28" t="s">
        <v>52</v>
      </c>
      <c r="B7" s="28" t="s">
        <v>565</v>
      </c>
      <c r="C7" s="28" t="s">
        <v>566</v>
      </c>
      <c r="D7" s="28" t="str">
        <v>https://www.projectmanagement.com/templates/</v>
      </c>
      <c r="E7" s="28" t="s">
        <v>567</v>
      </c>
      <c r="F7" s="68" t="n">
        <v>46141</v>
      </c>
      <c r="G7" s="28" t="s">
        <v>296</v>
      </c>
      <c r="H7" s="28" t="s">
        <v>559</v>
      </c>
      <c r="I7" s="28" t="s">
        <v>564</v>
      </c>
      <c r="J7" s="24"/>
      <c r="K7" s="24"/>
      <c r="L7" s="24"/>
      <c r="M7" s="24"/>
      <c r="N7" s="24"/>
      <c r="O7" s="24"/>
      <c r="P7" s="24"/>
      <c r="Q7" s="24"/>
      <c r="R7" s="24"/>
      <c r="S7" s="24"/>
      <c r="T7" s="24"/>
      <c r="U7" s="24"/>
      <c r="V7" s="24"/>
      <c r="W7" s="24"/>
      <c r="X7" s="24"/>
      <c r="Y7" s="24"/>
      <c r="Z7" s="24"/>
      <c r="AA7" s="24"/>
      <c r="AB7" s="24"/>
      <c r="AC7" s="24"/>
      <c r="AD7" s="24"/>
      <c r="AE7" s="24"/>
    </row>
    <row r="8" ht="42" customHeight="true">
      <c r="A8" s="28" t="s">
        <v>52</v>
      </c>
      <c r="B8" s="28" t="s">
        <v>568</v>
      </c>
      <c r="C8" s="28" t="s">
        <v>569</v>
      </c>
      <c r="D8" s="28" t="str">
        <v>https://www.smartsheet.com/content-center/best-practices/project-management-guide/templates-project-management</v>
      </c>
      <c r="E8" s="28" t="s">
        <v>570</v>
      </c>
      <c r="F8" s="68" t="n">
        <v>46141</v>
      </c>
      <c r="G8" s="28" t="s">
        <v>296</v>
      </c>
      <c r="H8" s="28" t="s">
        <v>559</v>
      </c>
      <c r="I8" s="28" t="s">
        <v>564</v>
      </c>
      <c r="J8" s="24"/>
      <c r="K8" s="24"/>
      <c r="L8" s="24"/>
      <c r="M8" s="24"/>
      <c r="N8" s="24"/>
      <c r="O8" s="24"/>
      <c r="P8" s="24"/>
      <c r="Q8" s="24"/>
      <c r="R8" s="24"/>
      <c r="S8" s="24"/>
      <c r="T8" s="24"/>
      <c r="U8" s="24"/>
      <c r="V8" s="24"/>
      <c r="W8" s="24"/>
      <c r="X8" s="24"/>
      <c r="Y8" s="24"/>
      <c r="Z8" s="24"/>
      <c r="AA8" s="24"/>
      <c r="AB8" s="24"/>
      <c r="AC8" s="24"/>
      <c r="AD8" s="24"/>
      <c r="AE8" s="24"/>
    </row>
    <row r="9" ht="42" customHeight="true">
      <c r="A9" s="28" t="s">
        <v>52</v>
      </c>
      <c r="B9" s="28" t="s">
        <v>571</v>
      </c>
      <c r="C9" s="28" t="s">
        <v>572</v>
      </c>
      <c r="D9" s="28" t="str">
        <v>https://www.microsoft.com/en-ca/microsoft-365/project/project-planning-templates</v>
      </c>
      <c r="E9" s="28" t="s">
        <v>570</v>
      </c>
      <c r="F9" s="68" t="n">
        <v>46141</v>
      </c>
      <c r="G9" s="28" t="s">
        <v>296</v>
      </c>
      <c r="H9" s="28" t="s">
        <v>559</v>
      </c>
      <c r="I9" s="28" t="s">
        <v>564</v>
      </c>
      <c r="J9" s="24"/>
      <c r="K9" s="24"/>
      <c r="L9" s="24"/>
      <c r="M9" s="24"/>
      <c r="N9" s="24"/>
      <c r="O9" s="24"/>
      <c r="P9" s="24"/>
      <c r="Q9" s="24"/>
      <c r="R9" s="24"/>
      <c r="S9" s="24"/>
      <c r="T9" s="24"/>
      <c r="U9" s="24"/>
      <c r="V9" s="24"/>
      <c r="W9" s="24"/>
      <c r="X9" s="24"/>
      <c r="Y9" s="24"/>
      <c r="Z9" s="24"/>
      <c r="AA9" s="24"/>
      <c r="AB9" s="24"/>
      <c r="AC9" s="24"/>
      <c r="AD9" s="24"/>
      <c r="AE9" s="24"/>
    </row>
    <row r="10" ht="42" customHeight="true">
      <c r="A10" s="28" t="s">
        <v>573</v>
      </c>
      <c r="B10" s="28" t="str">
        <v>Asana</v>
      </c>
      <c r="C10" s="28" t="s">
        <v>574</v>
      </c>
      <c r="D10" s="28" t="str">
        <v>https://asana.com/features</v>
      </c>
      <c r="E10" s="28" t="s">
        <v>573</v>
      </c>
      <c r="F10" s="68" t="n">
        <v>46141</v>
      </c>
      <c r="G10" s="28" t="s">
        <v>296</v>
      </c>
      <c r="H10" s="28" t="s">
        <v>559</v>
      </c>
      <c r="I10" s="28" t="s">
        <v>575</v>
      </c>
      <c r="J10" s="24"/>
      <c r="K10" s="24"/>
      <c r="L10" s="24"/>
      <c r="M10" s="24"/>
      <c r="N10" s="24"/>
      <c r="O10" s="24"/>
      <c r="P10" s="24"/>
      <c r="Q10" s="24"/>
      <c r="R10" s="24"/>
      <c r="S10" s="24"/>
      <c r="T10" s="24"/>
      <c r="U10" s="24"/>
      <c r="V10" s="24"/>
      <c r="W10" s="24"/>
      <c r="X10" s="24"/>
      <c r="Y10" s="24"/>
      <c r="Z10" s="24"/>
      <c r="AA10" s="24"/>
      <c r="AB10" s="24"/>
      <c r="AC10" s="24"/>
      <c r="AD10" s="24"/>
      <c r="AE10" s="24"/>
    </row>
    <row r="11" ht="42" customHeight="true">
      <c r="A11" s="28" t="s">
        <v>573</v>
      </c>
      <c r="B11" s="28" t="str">
        <v>Jira</v>
      </c>
      <c r="C11" s="28" t="s">
        <v>576</v>
      </c>
      <c r="D11" s="28" t="str">
        <v>https://www.atlassian.com/software/jira/features</v>
      </c>
      <c r="E11" s="28" t="s">
        <v>573</v>
      </c>
      <c r="F11" s="68" t="n">
        <v>46141</v>
      </c>
      <c r="G11" s="28" t="s">
        <v>296</v>
      </c>
      <c r="H11" s="28" t="s">
        <v>559</v>
      </c>
      <c r="I11" s="28" t="s">
        <v>575</v>
      </c>
      <c r="J11" s="24"/>
      <c r="K11" s="24"/>
      <c r="L11" s="24"/>
      <c r="M11" s="24"/>
      <c r="N11" s="24"/>
      <c r="O11" s="24"/>
      <c r="P11" s="24"/>
      <c r="Q11" s="24"/>
      <c r="R11" s="24"/>
      <c r="S11" s="24"/>
      <c r="T11" s="24"/>
      <c r="U11" s="24"/>
      <c r="V11" s="24"/>
      <c r="W11" s="24"/>
      <c r="X11" s="24"/>
      <c r="Y11" s="24"/>
      <c r="Z11" s="24"/>
      <c r="AA11" s="24"/>
      <c r="AB11" s="24"/>
      <c r="AC11" s="24"/>
      <c r="AD11" s="24"/>
      <c r="AE11" s="24"/>
    </row>
    <row r="12" ht="42" customHeight="true">
      <c r="A12" s="28" t="s">
        <v>573</v>
      </c>
      <c r="B12" s="28" t="str">
        <v>monday.com</v>
      </c>
      <c r="C12" s="28" t="s">
        <v>577</v>
      </c>
      <c r="D12" s="28" t="str">
        <v>https://monday.com/partners/projectmanagement</v>
      </c>
      <c r="E12" s="28" t="s">
        <v>573</v>
      </c>
      <c r="F12" s="68" t="n">
        <v>46141</v>
      </c>
      <c r="G12" s="28" t="s">
        <v>296</v>
      </c>
      <c r="H12" s="28" t="s">
        <v>559</v>
      </c>
      <c r="I12" s="28" t="s">
        <v>575</v>
      </c>
      <c r="J12" s="24"/>
      <c r="K12" s="24"/>
      <c r="L12" s="24"/>
      <c r="M12" s="24"/>
      <c r="N12" s="24"/>
      <c r="O12" s="24"/>
      <c r="P12" s="24"/>
      <c r="Q12" s="24"/>
      <c r="R12" s="24"/>
      <c r="S12" s="24"/>
      <c r="T12" s="24"/>
      <c r="U12" s="24"/>
      <c r="V12" s="24"/>
      <c r="W12" s="24"/>
      <c r="X12" s="24"/>
      <c r="Y12" s="24"/>
      <c r="Z12" s="24"/>
      <c r="AA12" s="24"/>
      <c r="AB12" s="24"/>
      <c r="AC12" s="24"/>
      <c r="AD12" s="24"/>
      <c r="AE12" s="24"/>
    </row>
    <row r="13" ht="42" customHeight="true">
      <c r="A13" s="28" t="s">
        <v>573</v>
      </c>
      <c r="B13" s="28" t="str">
        <v>ClickUp</v>
      </c>
      <c r="C13" s="28" t="s">
        <v>578</v>
      </c>
      <c r="D13" s="28" t="str">
        <v>https://clickup.com/teams/project-management</v>
      </c>
      <c r="E13" s="28" t="s">
        <v>573</v>
      </c>
      <c r="F13" s="68" t="n">
        <v>46141</v>
      </c>
      <c r="G13" s="28" t="s">
        <v>296</v>
      </c>
      <c r="H13" s="28" t="s">
        <v>559</v>
      </c>
      <c r="I13" s="28" t="s">
        <v>575</v>
      </c>
      <c r="J13" s="24"/>
      <c r="K13" s="24"/>
      <c r="L13" s="24"/>
      <c r="M13" s="24"/>
      <c r="N13" s="24"/>
      <c r="O13" s="24"/>
      <c r="P13" s="24"/>
      <c r="Q13" s="24"/>
      <c r="R13" s="24"/>
      <c r="S13" s="24"/>
      <c r="T13" s="24"/>
      <c r="U13" s="24"/>
      <c r="V13" s="24"/>
      <c r="W13" s="24"/>
      <c r="X13" s="24"/>
      <c r="Y13" s="24"/>
      <c r="Z13" s="24"/>
      <c r="AA13" s="24"/>
      <c r="AB13" s="24"/>
      <c r="AC13" s="24"/>
      <c r="AD13" s="24"/>
      <c r="AE13" s="24"/>
    </row>
    <row r="14" ht="42" customHeight="true">
      <c r="A14" s="28" t="s">
        <v>573</v>
      </c>
      <c r="B14" s="28" t="str">
        <v>Trello</v>
      </c>
      <c r="C14" s="28" t="s">
        <v>579</v>
      </c>
      <c r="D14" s="28" t="str">
        <v>https://trello.com/tour</v>
      </c>
      <c r="E14" s="28" t="s">
        <v>573</v>
      </c>
      <c r="F14" s="68" t="n">
        <v>46141</v>
      </c>
      <c r="G14" s="28" t="s">
        <v>296</v>
      </c>
      <c r="H14" s="28" t="s">
        <v>559</v>
      </c>
      <c r="I14" s="28" t="s">
        <v>575</v>
      </c>
      <c r="J14" s="24"/>
      <c r="K14" s="24"/>
      <c r="L14" s="24"/>
      <c r="M14" s="24"/>
      <c r="N14" s="24"/>
      <c r="O14" s="24"/>
      <c r="P14" s="24"/>
      <c r="Q14" s="24"/>
      <c r="R14" s="24"/>
      <c r="S14" s="24"/>
      <c r="T14" s="24"/>
      <c r="U14" s="24"/>
      <c r="V14" s="24"/>
      <c r="W14" s="24"/>
      <c r="X14" s="24"/>
      <c r="Y14" s="24"/>
      <c r="Z14" s="24"/>
      <c r="AA14" s="24"/>
      <c r="AB14" s="24"/>
      <c r="AC14" s="24"/>
      <c r="AD14" s="24"/>
      <c r="AE14" s="24"/>
    </row>
    <row r="15" ht="42" customHeight="true">
      <c r="A15" s="28" t="s">
        <v>573</v>
      </c>
      <c r="B15" s="28" t="str">
        <v>Microsoft Planner</v>
      </c>
      <c r="C15" s="28" t="s">
        <v>580</v>
      </c>
      <c r="D15" s="28" t="str">
        <v>https://www.microsoft.com/en-us/microsoft-365/planner/project-management</v>
      </c>
      <c r="E15" s="28" t="s">
        <v>573</v>
      </c>
      <c r="F15" s="68" t="n">
        <v>46141</v>
      </c>
      <c r="G15" s="28" t="s">
        <v>296</v>
      </c>
      <c r="H15" s="28" t="s">
        <v>559</v>
      </c>
      <c r="I15" s="28" t="s">
        <v>575</v>
      </c>
      <c r="J15" s="24"/>
      <c r="K15" s="24"/>
      <c r="L15" s="24"/>
      <c r="M15" s="24"/>
      <c r="N15" s="24"/>
      <c r="O15" s="24"/>
      <c r="P15" s="24"/>
      <c r="Q15" s="24"/>
      <c r="R15" s="24"/>
      <c r="S15" s="24"/>
      <c r="T15" s="24"/>
      <c r="U15" s="24"/>
      <c r="V15" s="24"/>
      <c r="W15" s="24"/>
      <c r="X15" s="24"/>
      <c r="Y15" s="24"/>
      <c r="Z15" s="24"/>
      <c r="AA15" s="24"/>
      <c r="AB15" s="24"/>
      <c r="AC15" s="24"/>
      <c r="AD15" s="24"/>
      <c r="AE15" s="24"/>
    </row>
    <row r="16" ht="42" customHeight="true">
      <c r="A16" s="28" t="s">
        <v>573</v>
      </c>
      <c r="B16" s="28" t="str">
        <v>Microsoft Project Online</v>
      </c>
      <c r="C16" s="28" t="s">
        <v>581</v>
      </c>
      <c r="D16" s="28" t="str">
        <v>https://learn.microsoft.com/en-us/office365/servicedescriptions/project-online-service-description/microsoft-project-online-service-description</v>
      </c>
      <c r="E16" s="28" t="s">
        <v>582</v>
      </c>
      <c r="F16" s="68" t="n">
        <v>46141</v>
      </c>
      <c r="G16" s="28" t="s">
        <v>296</v>
      </c>
      <c r="H16" s="28" t="s">
        <v>559</v>
      </c>
      <c r="I16" s="28" t="s">
        <v>575</v>
      </c>
      <c r="J16" s="24"/>
      <c r="K16" s="24"/>
      <c r="L16" s="24"/>
      <c r="M16" s="24"/>
      <c r="N16" s="24"/>
      <c r="O16" s="24"/>
      <c r="P16" s="24"/>
      <c r="Q16" s="24"/>
      <c r="R16" s="24"/>
      <c r="S16" s="24"/>
      <c r="T16" s="24"/>
      <c r="U16" s="24"/>
      <c r="V16" s="24"/>
      <c r="W16" s="24"/>
      <c r="X16" s="24"/>
      <c r="Y16" s="24"/>
      <c r="Z16" s="24"/>
      <c r="AA16" s="24"/>
      <c r="AB16" s="24"/>
      <c r="AC16" s="24"/>
      <c r="AD16" s="24"/>
      <c r="AE16" s="24"/>
    </row>
    <row r="17" ht="42" customHeight="true">
      <c r="A17" s="28" t="s">
        <v>573</v>
      </c>
      <c r="B17" s="28" t="str">
        <v>Smartsheet</v>
      </c>
      <c r="C17" s="28" t="s">
        <v>583</v>
      </c>
      <c r="D17" s="28" t="str">
        <v>https://www.smartsheet.com/solutions/project-management</v>
      </c>
      <c r="E17" s="28" t="s">
        <v>573</v>
      </c>
      <c r="F17" s="68" t="n">
        <v>46141</v>
      </c>
      <c r="G17" s="28" t="s">
        <v>296</v>
      </c>
      <c r="H17" s="28" t="s">
        <v>559</v>
      </c>
      <c r="I17" s="28" t="s">
        <v>575</v>
      </c>
      <c r="J17" s="24"/>
      <c r="K17" s="24"/>
      <c r="L17" s="24"/>
      <c r="M17" s="24"/>
      <c r="N17" s="24"/>
      <c r="O17" s="24"/>
      <c r="P17" s="24"/>
      <c r="Q17" s="24"/>
      <c r="R17" s="24"/>
      <c r="S17" s="24"/>
      <c r="T17" s="24"/>
      <c r="U17" s="24"/>
      <c r="V17" s="24"/>
      <c r="W17" s="24"/>
      <c r="X17" s="24"/>
      <c r="Y17" s="24"/>
      <c r="Z17" s="24"/>
      <c r="AA17" s="24"/>
      <c r="AB17" s="24"/>
      <c r="AC17" s="24"/>
      <c r="AD17" s="24"/>
      <c r="AE17" s="24"/>
    </row>
    <row r="18" ht="42" customHeight="true">
      <c r="A18" s="28" t="s">
        <v>573</v>
      </c>
      <c r="B18" s="28" t="str">
        <v>Wrike</v>
      </c>
      <c r="C18" s="28" t="s">
        <v>584</v>
      </c>
      <c r="D18" s="28" t="str">
        <v>https://www.wrike.com/features/</v>
      </c>
      <c r="E18" s="28" t="s">
        <v>573</v>
      </c>
      <c r="F18" s="68" t="n">
        <v>46141</v>
      </c>
      <c r="G18" s="28" t="s">
        <v>296</v>
      </c>
      <c r="H18" s="28" t="s">
        <v>559</v>
      </c>
      <c r="I18" s="28" t="s">
        <v>575</v>
      </c>
      <c r="J18" s="24"/>
      <c r="K18" s="24"/>
      <c r="L18" s="24"/>
      <c r="M18" s="24"/>
      <c r="N18" s="24"/>
      <c r="O18" s="24"/>
      <c r="P18" s="24"/>
      <c r="Q18" s="24"/>
      <c r="R18" s="24"/>
      <c r="S18" s="24"/>
      <c r="T18" s="24"/>
      <c r="U18" s="24"/>
      <c r="V18" s="24"/>
      <c r="W18" s="24"/>
      <c r="X18" s="24"/>
      <c r="Y18" s="24"/>
      <c r="Z18" s="24"/>
      <c r="AA18" s="24"/>
      <c r="AB18" s="24"/>
      <c r="AC18" s="24"/>
      <c r="AD18" s="24"/>
      <c r="AE18" s="24"/>
    </row>
    <row r="19" ht="42" customHeight="true">
      <c r="A19" s="28" t="s">
        <v>573</v>
      </c>
      <c r="B19" s="28" t="str">
        <v>Notion</v>
      </c>
      <c r="C19" s="28" t="s">
        <v>585</v>
      </c>
      <c r="D19" s="28" t="str">
        <v>https://www.notion.com/product/projects</v>
      </c>
      <c r="E19" s="28" t="s">
        <v>573</v>
      </c>
      <c r="F19" s="68" t="n">
        <v>46141</v>
      </c>
      <c r="G19" s="28" t="s">
        <v>296</v>
      </c>
      <c r="H19" s="28" t="s">
        <v>559</v>
      </c>
      <c r="I19" s="28" t="s">
        <v>575</v>
      </c>
      <c r="J19" s="24"/>
      <c r="K19" s="24"/>
      <c r="L19" s="24"/>
      <c r="M19" s="24"/>
      <c r="N19" s="24"/>
      <c r="O19" s="24"/>
      <c r="P19" s="24"/>
      <c r="Q19" s="24"/>
      <c r="R19" s="24"/>
      <c r="S19" s="24"/>
      <c r="T19" s="24"/>
      <c r="U19" s="24"/>
      <c r="V19" s="24"/>
      <c r="W19" s="24"/>
      <c r="X19" s="24"/>
      <c r="Y19" s="24"/>
      <c r="Z19" s="24"/>
      <c r="AA19" s="24"/>
      <c r="AB19" s="24"/>
      <c r="AC19" s="24"/>
      <c r="AD19" s="24"/>
      <c r="AE19" s="24"/>
    </row>
    <row r="20" ht="42" customHeight="true">
      <c r="A20" s="28" t="s">
        <v>573</v>
      </c>
      <c r="B20" s="28" t="str">
        <v>Airtable</v>
      </c>
      <c r="C20" s="28" t="s">
        <v>586</v>
      </c>
      <c r="D20" s="28" t="str">
        <v>https://www.airtable.com/solutions/project-management</v>
      </c>
      <c r="E20" s="28" t="s">
        <v>573</v>
      </c>
      <c r="F20" s="68" t="n">
        <v>46141</v>
      </c>
      <c r="G20" s="28" t="s">
        <v>296</v>
      </c>
      <c r="H20" s="28" t="s">
        <v>559</v>
      </c>
      <c r="I20" s="28" t="s">
        <v>575</v>
      </c>
      <c r="J20" s="24"/>
      <c r="K20" s="24"/>
      <c r="L20" s="24"/>
      <c r="M20" s="24"/>
      <c r="N20" s="24"/>
      <c r="O20" s="24"/>
      <c r="P20" s="24"/>
      <c r="Q20" s="24"/>
      <c r="R20" s="24"/>
      <c r="S20" s="24"/>
      <c r="T20" s="24"/>
      <c r="U20" s="24"/>
      <c r="V20" s="24"/>
      <c r="W20" s="24"/>
      <c r="X20" s="24"/>
      <c r="Y20" s="24"/>
      <c r="Z20" s="24"/>
      <c r="AA20" s="24"/>
      <c r="AB20" s="24"/>
      <c r="AC20" s="24"/>
      <c r="AD20" s="24"/>
      <c r="AE20" s="24"/>
    </row>
    <row r="21" ht="42" customHeight="true">
      <c r="A21" s="28" t="s">
        <v>573</v>
      </c>
      <c r="B21" s="28" t="str">
        <v>Basecamp</v>
      </c>
      <c r="C21" s="28" t="s">
        <v>587</v>
      </c>
      <c r="D21" s="28" t="str">
        <v>https://basecamp.com/</v>
      </c>
      <c r="E21" s="28" t="s">
        <v>573</v>
      </c>
      <c r="F21" s="68" t="n">
        <v>46141</v>
      </c>
      <c r="G21" s="28" t="s">
        <v>296</v>
      </c>
      <c r="H21" s="28" t="s">
        <v>559</v>
      </c>
      <c r="I21" s="28" t="s">
        <v>575</v>
      </c>
      <c r="J21" s="24"/>
      <c r="K21" s="24"/>
      <c r="L21" s="24"/>
      <c r="M21" s="24"/>
      <c r="N21" s="24"/>
      <c r="O21" s="24"/>
      <c r="P21" s="24"/>
      <c r="Q21" s="24"/>
      <c r="R21" s="24"/>
      <c r="S21" s="24"/>
      <c r="T21" s="24"/>
      <c r="U21" s="24"/>
      <c r="V21" s="24"/>
      <c r="W21" s="24"/>
      <c r="X21" s="24"/>
      <c r="Y21" s="24"/>
      <c r="Z21" s="24"/>
      <c r="AA21" s="24"/>
      <c r="AB21" s="24"/>
      <c r="AC21" s="24"/>
      <c r="AD21" s="24"/>
      <c r="AE21" s="24"/>
    </row>
    <row r="22" ht="42" customHeight="true">
      <c r="A22" s="28" t="s">
        <v>573</v>
      </c>
      <c r="B22" s="28" t="str">
        <v>Miro</v>
      </c>
      <c r="C22" s="28" t="s">
        <v>588</v>
      </c>
      <c r="D22" s="28" t="str">
        <v>https://miro.com/project-management/</v>
      </c>
      <c r="E22" s="28" t="s">
        <v>573</v>
      </c>
      <c r="F22" s="68" t="n">
        <v>46141</v>
      </c>
      <c r="G22" s="28" t="s">
        <v>296</v>
      </c>
      <c r="H22" s="28" t="s">
        <v>559</v>
      </c>
      <c r="I22" s="28" t="s">
        <v>575</v>
      </c>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I1"/>
    <mergeCell ref="A2:I2"/>
  </mergeCells>
  <conditionalFormatting sqref="H5:H22">
    <cfRule type="containsText" dxfId="8" priority="1" operator="containsText" text="Needs review"/>
  </conditionalFormatting>
  <pageMargins left="0.7" right="0.7" top="0.75" bottom="0.75" header="0.3" footer="0.3"/>
  <tableParts count="1">
    <tablePart r:id="Re357d2c602fa48ab"/>
  </tableParts>
</worksheet>
</file>

<file path=xl/worksheets/sheet2.xml><?xml version="1.0" encoding="utf-8"?>
<worksheet xmlns:x="http://schemas.openxmlformats.org/spreadsheetml/2006/main" xmlns="http://schemas.openxmlformats.org/spreadsheetml/2006/main">
  <sheetFormatPr defaultRowHeight="15"/>
  <cols>
    <col customWidth="true" max="1" min="1" width="10"/>
    <col customWidth="true" max="2" min="2" width="18"/>
    <col customWidth="true" max="3" min="3" width="56"/>
    <col customWidth="true" max="4" min="4" width="34"/>
    <col customWidth="true" max="6" min="6" width="28"/>
    <col customWidth="true" max="7" min="7" width="24"/>
    <col customWidth="true" max="8" min="8" width="20"/>
  </cols>
  <sheetData>
    <row r="1" ht="28" customHeight="true">
      <c r="A1" s="112" t="s">
        <v>33</v>
      </c>
      <c r="B1" s="112"/>
      <c r="C1" s="112"/>
      <c r="D1" s="112"/>
      <c r="E1" s="112"/>
      <c r="F1" s="112"/>
      <c r="G1" s="112"/>
      <c r="H1" s="112"/>
      <c r="I1" s="24"/>
      <c r="J1" s="24"/>
      <c r="K1" s="24"/>
      <c r="L1" s="24"/>
      <c r="M1" s="24"/>
      <c r="N1" s="24"/>
      <c r="O1" s="24"/>
      <c r="P1" s="24"/>
      <c r="Q1" s="24"/>
      <c r="R1" s="24"/>
      <c r="S1" s="24"/>
      <c r="T1" s="24"/>
      <c r="U1" s="24"/>
      <c r="V1" s="24"/>
      <c r="W1" s="24"/>
      <c r="X1" s="24"/>
      <c r="Y1" s="24"/>
      <c r="Z1" s="24"/>
      <c r="AA1" s="24"/>
      <c r="AB1" s="24"/>
      <c r="AC1" s="24"/>
      <c r="AD1" s="24"/>
      <c r="AE1" s="24"/>
    </row>
    <row r="2" ht="34" customHeight="true">
      <c r="A2" s="110" t="s">
        <v>34</v>
      </c>
      <c r="B2" s="110"/>
      <c r="C2" s="110"/>
      <c r="D2" s="110"/>
      <c r="E2" s="110"/>
      <c r="F2" s="110"/>
      <c r="G2" s="110"/>
      <c r="H2" s="110"/>
      <c r="I2" s="24"/>
      <c r="J2" s="24"/>
      <c r="K2" s="24"/>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35</v>
      </c>
      <c r="B4" s="22" t="s">
        <v>36</v>
      </c>
      <c r="C4" s="22" t="s">
        <v>37</v>
      </c>
      <c r="D4" s="22" t="s">
        <v>38</v>
      </c>
      <c r="E4" s="24"/>
      <c r="F4" s="48" t="s">
        <v>39</v>
      </c>
      <c r="G4" s="24"/>
      <c r="H4" s="24"/>
      <c r="I4" s="24"/>
      <c r="J4" s="24"/>
      <c r="K4" s="24"/>
      <c r="L4" s="24"/>
      <c r="M4" s="24"/>
      <c r="N4" s="24"/>
      <c r="O4" s="24"/>
      <c r="P4" s="24"/>
      <c r="Q4" s="24"/>
      <c r="R4" s="24"/>
      <c r="S4" s="24"/>
      <c r="T4" s="24"/>
      <c r="U4" s="24"/>
      <c r="V4" s="24"/>
      <c r="W4" s="24"/>
      <c r="X4" s="24"/>
      <c r="Y4" s="24"/>
      <c r="Z4" s="24"/>
      <c r="AA4" s="24"/>
      <c r="AB4" s="24"/>
      <c r="AC4" s="24"/>
      <c r="AD4" s="24"/>
      <c r="AE4" s="24"/>
    </row>
    <row r="5" ht="42" customHeight="true">
      <c r="A5" s="28" t="str">
        <v>1</v>
      </c>
      <c r="B5" s="28" t="s">
        <v>40</v>
      </c>
      <c r="C5" s="28" t="s">
        <v>41</v>
      </c>
      <c r="D5" s="28" t="s">
        <v>42</v>
      </c>
      <c r="E5" s="24"/>
      <c r="F5" s="48" t="s">
        <v>43</v>
      </c>
      <c r="G5" s="24"/>
      <c r="H5" s="24"/>
      <c r="I5" s="24"/>
      <c r="J5" s="24"/>
      <c r="K5" s="24"/>
      <c r="L5" s="24"/>
      <c r="M5" s="24"/>
      <c r="N5" s="24"/>
      <c r="O5" s="24"/>
      <c r="P5" s="24"/>
      <c r="Q5" s="24"/>
      <c r="R5" s="24"/>
      <c r="S5" s="24"/>
      <c r="T5" s="24"/>
      <c r="U5" s="24"/>
      <c r="V5" s="24"/>
      <c r="W5" s="24"/>
      <c r="X5" s="24"/>
      <c r="Y5" s="24"/>
      <c r="Z5" s="24"/>
      <c r="AA5" s="24"/>
      <c r="AB5" s="24"/>
      <c r="AC5" s="24"/>
      <c r="AD5" s="24"/>
      <c r="AE5" s="24"/>
    </row>
    <row r="6" ht="42" customHeight="true">
      <c r="A6" s="28" t="str">
        <v>2</v>
      </c>
      <c r="B6" s="28" t="s">
        <v>44</v>
      </c>
      <c r="C6" s="28" t="s">
        <v>45</v>
      </c>
      <c r="D6" s="28" t="s">
        <v>46</v>
      </c>
      <c r="E6" s="24"/>
      <c r="F6" s="48" t="s">
        <v>47</v>
      </c>
      <c r="G6" s="24"/>
      <c r="H6" s="24"/>
      <c r="I6" s="24"/>
      <c r="J6" s="24"/>
      <c r="K6" s="24"/>
      <c r="L6" s="24"/>
      <c r="M6" s="24"/>
      <c r="N6" s="24"/>
      <c r="O6" s="24"/>
      <c r="P6" s="24"/>
      <c r="Q6" s="24"/>
      <c r="R6" s="24"/>
      <c r="S6" s="24"/>
      <c r="T6" s="24"/>
      <c r="U6" s="24"/>
      <c r="V6" s="24"/>
      <c r="W6" s="24"/>
      <c r="X6" s="24"/>
      <c r="Y6" s="24"/>
      <c r="Z6" s="24"/>
      <c r="AA6" s="24"/>
      <c r="AB6" s="24"/>
      <c r="AC6" s="24"/>
      <c r="AD6" s="24"/>
      <c r="AE6" s="24"/>
    </row>
    <row r="7" ht="42" customHeight="true">
      <c r="A7" s="28" t="str">
        <v>3</v>
      </c>
      <c r="B7" s="28" t="s">
        <v>48</v>
      </c>
      <c r="C7" s="28" t="s">
        <v>49</v>
      </c>
      <c r="D7" s="28" t="s">
        <v>50</v>
      </c>
      <c r="E7" s="24"/>
      <c r="F7" s="48" t="s">
        <v>51</v>
      </c>
      <c r="G7" s="24"/>
      <c r="H7" s="24"/>
      <c r="I7" s="24"/>
      <c r="J7" s="24"/>
      <c r="K7" s="24"/>
      <c r="L7" s="24"/>
      <c r="M7" s="24"/>
      <c r="N7" s="24"/>
      <c r="O7" s="24"/>
      <c r="P7" s="24"/>
      <c r="Q7" s="24"/>
      <c r="R7" s="24"/>
      <c r="S7" s="24"/>
      <c r="T7" s="24"/>
      <c r="U7" s="24"/>
      <c r="V7" s="24"/>
      <c r="W7" s="24"/>
      <c r="X7" s="24"/>
      <c r="Y7" s="24"/>
      <c r="Z7" s="24"/>
      <c r="AA7" s="24"/>
      <c r="AB7" s="24"/>
      <c r="AC7" s="24"/>
      <c r="AD7" s="24"/>
      <c r="AE7" s="24"/>
    </row>
    <row r="8" ht="42" customHeight="true">
      <c r="A8" s="28" t="str">
        <v>4</v>
      </c>
      <c r="B8" s="28" t="s">
        <v>52</v>
      </c>
      <c r="C8" s="28" t="s">
        <v>53</v>
      </c>
      <c r="D8" s="28" t="s">
        <v>54</v>
      </c>
      <c r="E8" s="24"/>
      <c r="F8" s="48" t="s">
        <v>55</v>
      </c>
      <c r="G8" s="24"/>
      <c r="H8" s="24"/>
      <c r="I8" s="24"/>
      <c r="J8" s="24"/>
      <c r="K8" s="24"/>
      <c r="L8" s="24"/>
      <c r="M8" s="24"/>
      <c r="N8" s="24"/>
      <c r="O8" s="24"/>
      <c r="P8" s="24"/>
      <c r="Q8" s="24"/>
      <c r="R8" s="24"/>
      <c r="S8" s="24"/>
      <c r="T8" s="24"/>
      <c r="U8" s="24"/>
      <c r="V8" s="24"/>
      <c r="W8" s="24"/>
      <c r="X8" s="24"/>
      <c r="Y8" s="24"/>
      <c r="Z8" s="24"/>
      <c r="AA8" s="24"/>
      <c r="AB8" s="24"/>
      <c r="AC8" s="24"/>
      <c r="AD8" s="24"/>
      <c r="AE8" s="24"/>
    </row>
    <row r="9" ht="42" customHeight="true">
      <c r="A9" s="28" t="str">
        <v>5</v>
      </c>
      <c r="B9" s="28" t="s">
        <v>56</v>
      </c>
      <c r="C9" s="28" t="s">
        <v>57</v>
      </c>
      <c r="D9" s="28" t="s">
        <v>58</v>
      </c>
      <c r="E9" s="24"/>
      <c r="F9" s="48" t="s">
        <v>59</v>
      </c>
      <c r="G9" s="24"/>
      <c r="H9" s="24"/>
      <c r="I9" s="24"/>
      <c r="J9" s="24"/>
      <c r="K9" s="24"/>
      <c r="L9" s="24"/>
      <c r="M9" s="24"/>
      <c r="N9" s="24"/>
      <c r="O9" s="24"/>
      <c r="P9" s="24"/>
      <c r="Q9" s="24"/>
      <c r="R9" s="24"/>
      <c r="S9" s="24"/>
      <c r="T9" s="24"/>
      <c r="U9" s="24"/>
      <c r="V9" s="24"/>
      <c r="W9" s="24"/>
      <c r="X9" s="24"/>
      <c r="Y9" s="24"/>
      <c r="Z9" s="24"/>
      <c r="AA9" s="24"/>
      <c r="AB9" s="24"/>
      <c r="AC9" s="24"/>
      <c r="AD9" s="24"/>
      <c r="AE9" s="24"/>
    </row>
    <row r="10" ht="42" customHeight="true">
      <c r="A10" s="28" t="str">
        <v>6</v>
      </c>
      <c r="B10" s="28" t="s">
        <v>60</v>
      </c>
      <c r="C10" s="28" t="s">
        <v>61</v>
      </c>
      <c r="D10" s="28" t="s">
        <v>62</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row>
    <row r="11" ht="42" customHeight="true">
      <c r="A11" s="28" t="str">
        <v>7</v>
      </c>
      <c r="B11" s="28" t="s">
        <v>63</v>
      </c>
      <c r="C11" s="28" t="s">
        <v>64</v>
      </c>
      <c r="D11" s="28" t="s">
        <v>65</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row>
    <row r="12" ht="42" customHeight="true">
      <c r="A12" s="28" t="str">
        <v>8</v>
      </c>
      <c r="B12" s="28" t="s">
        <v>66</v>
      </c>
      <c r="C12" s="28" t="s">
        <v>67</v>
      </c>
      <c r="D12" s="28" t="s">
        <v>68</v>
      </c>
      <c r="E12" s="24"/>
      <c r="F12" s="48" t="s">
        <v>69</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row>
    <row r="13" ht="30" customHeight="true">
      <c r="A13" s="24"/>
      <c r="B13" s="24"/>
      <c r="C13" s="24"/>
      <c r="D13" s="24"/>
      <c r="E13" s="24"/>
      <c r="F13" s="48" t="s">
        <v>70</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ht="30" customHeight="true">
      <c r="A14" s="24"/>
      <c r="B14" s="24"/>
      <c r="C14" s="24"/>
      <c r="D14" s="24"/>
      <c r="E14" s="24"/>
      <c r="F14" s="48" t="s">
        <v>71</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ht="30" customHeight="true">
      <c r="A15" s="22" t="s">
        <v>72</v>
      </c>
      <c r="B15" s="22" t="s">
        <v>73</v>
      </c>
      <c r="C15" s="24"/>
      <c r="D15" s="24"/>
      <c r="E15" s="24"/>
      <c r="F15" s="48" t="s">
        <v>74</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ht="38" customHeight="true">
      <c r="A16" s="28" t="s">
        <v>75</v>
      </c>
      <c r="B16" s="28" t="s">
        <v>76</v>
      </c>
      <c r="C16" s="24"/>
      <c r="D16" s="24"/>
      <c r="E16" s="24"/>
      <c r="F16" s="48" t="s">
        <v>77</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ht="38" customHeight="true">
      <c r="A17" s="28" t="s">
        <v>78</v>
      </c>
      <c r="B17" s="28" t="s">
        <v>79</v>
      </c>
      <c r="C17" s="24"/>
      <c r="D17" s="24"/>
      <c r="E17" s="24"/>
      <c r="F17" s="48" t="s">
        <v>80</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ht="38" customHeight="true">
      <c r="A18" s="28" t="s">
        <v>81</v>
      </c>
      <c r="B18" s="28" t="s">
        <v>82</v>
      </c>
      <c r="C18" s="24"/>
      <c r="D18" s="24"/>
      <c r="E18" s="24"/>
      <c r="F18" s="48" t="s">
        <v>83</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ht="38" customHeight="true">
      <c r="A19" s="28" t="s">
        <v>84</v>
      </c>
      <c r="B19" s="28" t="s">
        <v>85</v>
      </c>
      <c r="C19" s="24"/>
      <c r="D19" s="24"/>
      <c r="E19" s="24"/>
      <c r="F19" s="48" t="s">
        <v>86</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ht="38" customHeight="true">
      <c r="A20" s="28" t="s">
        <v>87</v>
      </c>
      <c r="B20" s="28" t="s">
        <v>88</v>
      </c>
      <c r="C20" s="24"/>
      <c r="D20" s="24"/>
      <c r="E20" s="24"/>
      <c r="F20" s="48" t="s">
        <v>89</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ht="30" customHeight="true">
      <c r="A21" s="24"/>
      <c r="B21" s="24"/>
      <c r="C21" s="24"/>
      <c r="D21" s="24"/>
      <c r="E21" s="24"/>
      <c r="F21" s="48" t="s">
        <v>90</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ht="30" customHeight="true">
      <c r="A22" s="24"/>
      <c r="B22" s="24"/>
      <c r="C22" s="24"/>
      <c r="D22" s="24"/>
      <c r="E22" s="24"/>
      <c r="F22" s="48" t="s">
        <v>91</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H1"/>
    <mergeCell ref="A2:H2"/>
  </mergeCells>
  <pageMargins left="0.7" right="0.7" top="0.75" bottom="0.75" header="0.3" footer="0.3"/>
</worksheet>
</file>

<file path=xl/worksheets/sheet3.xml><?xml version="1.0" encoding="utf-8"?>
<worksheet xmlns:x="http://schemas.openxmlformats.org/spreadsheetml/2006/main" xmlns="http://schemas.openxmlformats.org/spreadsheetml/2006/main">
  <sheetFormatPr defaultRowHeight="15"/>
  <cols>
    <col customWidth="true" max="1" min="1" width="18"/>
    <col customWidth="true" max="2" min="2" width="10"/>
    <col customWidth="true" max="3" min="3" width="45"/>
    <col customWidth="true" max="5" min="5" width="16"/>
    <col customWidth="true" max="7" min="7" width="16"/>
    <col customWidth="true" max="9" min="9" width="12"/>
    <col customWidth="true" max="11" min="11" width="24"/>
    <col customWidth="true" max="13" min="13" width="18"/>
  </cols>
  <sheetData>
    <row r="1" ht="28" customHeight="true">
      <c r="A1" s="112" t="s">
        <v>92</v>
      </c>
      <c r="B1" s="112"/>
      <c r="C1" s="112"/>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ht="34" customHeight="true">
      <c r="A2" s="110" t="s">
        <v>93</v>
      </c>
      <c r="B2" s="110"/>
      <c r="C2" s="110"/>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row>
    <row r="3" ht="30" customHeight="true">
      <c r="A3" s="22" t="s">
        <v>94</v>
      </c>
      <c r="B3" s="22" t="s">
        <v>95</v>
      </c>
      <c r="C3" s="22" t="s">
        <v>96</v>
      </c>
      <c r="D3" s="24"/>
      <c r="E3" s="48" t="s">
        <v>97</v>
      </c>
      <c r="F3" s="24"/>
      <c r="G3" s="48" t="s">
        <v>98</v>
      </c>
      <c r="H3" s="24"/>
      <c r="I3" s="48" t="s">
        <v>99</v>
      </c>
      <c r="J3" s="24"/>
      <c r="K3" s="48" t="s">
        <v>17</v>
      </c>
      <c r="L3" s="24"/>
      <c r="M3" s="48" t="s">
        <v>100</v>
      </c>
      <c r="N3" s="24"/>
      <c r="O3" s="24"/>
      <c r="P3" s="24"/>
      <c r="Q3" s="24"/>
      <c r="R3" s="24"/>
      <c r="S3" s="24"/>
      <c r="T3" s="24"/>
      <c r="U3" s="24"/>
      <c r="V3" s="24"/>
      <c r="W3" s="24"/>
      <c r="X3" s="24"/>
      <c r="Y3" s="24"/>
      <c r="Z3" s="24"/>
      <c r="AA3" s="24"/>
      <c r="AB3" s="24"/>
      <c r="AC3" s="24"/>
      <c r="AD3" s="24"/>
      <c r="AE3" s="24"/>
    </row>
    <row r="4" ht="30" customHeight="true">
      <c r="A4" s="28" t="s">
        <v>101</v>
      </c>
      <c r="B4" s="36" t="n">
        <v>12</v>
      </c>
      <c r="C4" s="28" t="s">
        <v>102</v>
      </c>
      <c r="D4" s="24"/>
      <c r="E4" s="48" t="s">
        <v>103</v>
      </c>
      <c r="F4" s="26"/>
      <c r="G4" s="48" t="s">
        <v>104</v>
      </c>
      <c r="H4" s="26"/>
      <c r="I4" s="48" t="s">
        <v>105</v>
      </c>
      <c r="J4" s="26"/>
      <c r="K4" s="48" t="s">
        <v>70</v>
      </c>
      <c r="L4" s="26"/>
      <c r="M4" s="48" t="s">
        <v>106</v>
      </c>
      <c r="N4" s="24"/>
      <c r="O4" s="24"/>
      <c r="P4" s="24"/>
      <c r="Q4" s="24"/>
      <c r="R4" s="24"/>
      <c r="S4" s="24"/>
      <c r="T4" s="24"/>
      <c r="U4" s="24"/>
      <c r="V4" s="24"/>
      <c r="W4" s="24"/>
      <c r="X4" s="24"/>
      <c r="Y4" s="24"/>
      <c r="Z4" s="24"/>
      <c r="AA4" s="24"/>
      <c r="AB4" s="24"/>
      <c r="AC4" s="24"/>
      <c r="AD4" s="24"/>
      <c r="AE4" s="24"/>
    </row>
    <row r="5" ht="30" customHeight="true">
      <c r="A5" s="28" t="s">
        <v>107</v>
      </c>
      <c r="B5" s="36" t="n">
        <v>13</v>
      </c>
      <c r="C5" s="28" t="s">
        <v>108</v>
      </c>
      <c r="D5" s="24"/>
      <c r="E5" s="48" t="s">
        <v>109</v>
      </c>
      <c r="F5" s="26"/>
      <c r="G5" s="48" t="s">
        <v>110</v>
      </c>
      <c r="H5" s="26"/>
      <c r="I5" s="48" t="s">
        <v>111</v>
      </c>
      <c r="J5" s="26"/>
      <c r="K5" s="48" t="s">
        <v>71</v>
      </c>
      <c r="L5" s="26"/>
      <c r="M5" s="48" t="s">
        <v>112</v>
      </c>
      <c r="N5" s="24"/>
      <c r="O5" s="24"/>
      <c r="P5" s="24"/>
      <c r="Q5" s="24"/>
      <c r="R5" s="24"/>
      <c r="S5" s="24"/>
      <c r="T5" s="24"/>
      <c r="U5" s="24"/>
      <c r="V5" s="24"/>
      <c r="W5" s="24"/>
      <c r="X5" s="24"/>
      <c r="Y5" s="24"/>
      <c r="Z5" s="24"/>
      <c r="AA5" s="24"/>
      <c r="AB5" s="24"/>
      <c r="AC5" s="24"/>
      <c r="AD5" s="24"/>
      <c r="AE5" s="24"/>
    </row>
    <row r="6" ht="30" customHeight="true">
      <c r="A6" s="28" t="s">
        <v>113</v>
      </c>
      <c r="B6" s="36" t="n">
        <v>7</v>
      </c>
      <c r="C6" s="28" t="s">
        <v>114</v>
      </c>
      <c r="D6" s="24"/>
      <c r="E6" s="48" t="s">
        <v>115</v>
      </c>
      <c r="F6" s="26"/>
      <c r="G6" s="48" t="s">
        <v>116</v>
      </c>
      <c r="H6" s="26"/>
      <c r="I6" s="48" t="s">
        <v>117</v>
      </c>
      <c r="J6" s="26"/>
      <c r="K6" s="48" t="s">
        <v>74</v>
      </c>
      <c r="L6" s="26"/>
      <c r="M6" s="48" t="s">
        <v>118</v>
      </c>
      <c r="N6" s="24"/>
      <c r="O6" s="24"/>
      <c r="P6" s="24"/>
      <c r="Q6" s="24"/>
      <c r="R6" s="24"/>
      <c r="S6" s="24"/>
      <c r="T6" s="24"/>
      <c r="U6" s="24"/>
      <c r="V6" s="24"/>
      <c r="W6" s="24"/>
      <c r="X6" s="24"/>
      <c r="Y6" s="24"/>
      <c r="Z6" s="24"/>
      <c r="AA6" s="24"/>
      <c r="AB6" s="24"/>
      <c r="AC6" s="24"/>
      <c r="AD6" s="24"/>
      <c r="AE6" s="24"/>
    </row>
    <row r="7" ht="30" customHeight="true">
      <c r="A7" s="28" t="s">
        <v>119</v>
      </c>
      <c r="B7" s="36" t="n">
        <v>8</v>
      </c>
      <c r="C7" s="28" t="s">
        <v>120</v>
      </c>
      <c r="D7" s="24"/>
      <c r="E7" s="48" t="s">
        <v>121</v>
      </c>
      <c r="F7" s="26"/>
      <c r="G7" s="48" t="s">
        <v>122</v>
      </c>
      <c r="H7" s="26"/>
      <c r="I7" s="26"/>
      <c r="J7" s="26"/>
      <c r="K7" s="48" t="s">
        <v>77</v>
      </c>
      <c r="L7" s="26"/>
      <c r="M7" s="48" t="s">
        <v>123</v>
      </c>
      <c r="N7" s="24"/>
      <c r="O7" s="24"/>
      <c r="P7" s="24"/>
      <c r="Q7" s="24"/>
      <c r="R7" s="24"/>
      <c r="S7" s="24"/>
      <c r="T7" s="24"/>
      <c r="U7" s="24"/>
      <c r="V7" s="24"/>
      <c r="W7" s="24"/>
      <c r="X7" s="24"/>
      <c r="Y7" s="24"/>
      <c r="Z7" s="24"/>
      <c r="AA7" s="24"/>
      <c r="AB7" s="24"/>
      <c r="AC7" s="24"/>
      <c r="AD7" s="24"/>
      <c r="AE7" s="24"/>
    </row>
    <row r="8" ht="30" customHeight="true">
      <c r="A8" s="28" t="s">
        <v>124</v>
      </c>
      <c r="B8" s="36" t="n">
        <v>9</v>
      </c>
      <c r="C8" s="28" t="s">
        <v>125</v>
      </c>
      <c r="D8" s="24"/>
      <c r="E8" s="48" t="s">
        <v>126</v>
      </c>
      <c r="F8" s="26"/>
      <c r="G8" s="48" t="s">
        <v>127</v>
      </c>
      <c r="H8" s="26"/>
      <c r="I8" s="26"/>
      <c r="J8" s="26"/>
      <c r="K8" s="48" t="s">
        <v>80</v>
      </c>
      <c r="L8" s="26"/>
      <c r="M8" s="48" t="s">
        <v>128</v>
      </c>
      <c r="N8" s="24"/>
      <c r="O8" s="24"/>
      <c r="P8" s="24"/>
      <c r="Q8" s="24"/>
      <c r="R8" s="24"/>
      <c r="S8" s="24"/>
      <c r="T8" s="24"/>
      <c r="U8" s="24"/>
      <c r="V8" s="24"/>
      <c r="W8" s="24"/>
      <c r="X8" s="24"/>
      <c r="Y8" s="24"/>
      <c r="Z8" s="24"/>
      <c r="AA8" s="24"/>
      <c r="AB8" s="24"/>
      <c r="AC8" s="24"/>
      <c r="AD8" s="24"/>
      <c r="AE8" s="24"/>
    </row>
    <row r="9" ht="30" customHeight="true">
      <c r="A9" s="28" t="s">
        <v>129</v>
      </c>
      <c r="B9" s="36" t="n">
        <v>8</v>
      </c>
      <c r="C9" s="28" t="s">
        <v>130</v>
      </c>
      <c r="D9" s="24"/>
      <c r="E9" s="26"/>
      <c r="F9" s="26"/>
      <c r="G9" s="48" t="s">
        <v>131</v>
      </c>
      <c r="H9" s="26"/>
      <c r="I9" s="26"/>
      <c r="J9" s="26"/>
      <c r="K9" s="48" t="s">
        <v>83</v>
      </c>
      <c r="L9" s="26"/>
      <c r="M9" s="48" t="s">
        <v>132</v>
      </c>
      <c r="N9" s="24"/>
      <c r="O9" s="24"/>
      <c r="P9" s="24"/>
      <c r="Q9" s="24"/>
      <c r="R9" s="24"/>
      <c r="S9" s="24"/>
      <c r="T9" s="24"/>
      <c r="U9" s="24"/>
      <c r="V9" s="24"/>
      <c r="W9" s="24"/>
      <c r="X9" s="24"/>
      <c r="Y9" s="24"/>
      <c r="Z9" s="24"/>
      <c r="AA9" s="24"/>
      <c r="AB9" s="24"/>
      <c r="AC9" s="24"/>
      <c r="AD9" s="24"/>
      <c r="AE9" s="24"/>
    </row>
    <row r="10" ht="30" customHeight="true">
      <c r="A10" s="28" t="s">
        <v>133</v>
      </c>
      <c r="B10" s="36" t="n">
        <v>9</v>
      </c>
      <c r="C10" s="28" t="s">
        <v>134</v>
      </c>
      <c r="D10" s="24"/>
      <c r="E10" s="26"/>
      <c r="F10" s="26"/>
      <c r="G10" s="26"/>
      <c r="H10" s="26"/>
      <c r="I10" s="26"/>
      <c r="J10" s="26"/>
      <c r="K10" s="48" t="s">
        <v>86</v>
      </c>
      <c r="L10" s="26"/>
      <c r="M10" s="48" t="s">
        <v>135</v>
      </c>
      <c r="N10" s="24"/>
      <c r="O10" s="24"/>
      <c r="P10" s="24"/>
      <c r="Q10" s="24"/>
      <c r="R10" s="24"/>
      <c r="S10" s="24"/>
      <c r="T10" s="24"/>
      <c r="U10" s="24"/>
      <c r="V10" s="24"/>
      <c r="W10" s="24"/>
      <c r="X10" s="24"/>
      <c r="Y10" s="24"/>
      <c r="Z10" s="24"/>
      <c r="AA10" s="24"/>
      <c r="AB10" s="24"/>
      <c r="AC10" s="24"/>
      <c r="AD10" s="24"/>
      <c r="AE10" s="24"/>
    </row>
    <row r="11" ht="30" customHeight="true">
      <c r="A11" s="28" t="s">
        <v>136</v>
      </c>
      <c r="B11" s="36" t="n">
        <v>8</v>
      </c>
      <c r="C11" s="28" t="s">
        <v>137</v>
      </c>
      <c r="D11" s="24"/>
      <c r="E11" s="26"/>
      <c r="F11" s="26"/>
      <c r="G11" s="26"/>
      <c r="H11" s="26"/>
      <c r="I11" s="26"/>
      <c r="J11" s="26"/>
      <c r="K11" s="48" t="s">
        <v>89</v>
      </c>
      <c r="L11" s="26"/>
      <c r="M11" s="48" t="s">
        <v>138</v>
      </c>
      <c r="N11" s="24"/>
      <c r="O11" s="24"/>
      <c r="P11" s="24"/>
      <c r="Q11" s="24"/>
      <c r="R11" s="24"/>
      <c r="S11" s="24"/>
      <c r="T11" s="24"/>
      <c r="U11" s="24"/>
      <c r="V11" s="24"/>
      <c r="W11" s="24"/>
      <c r="X11" s="24"/>
      <c r="Y11" s="24"/>
      <c r="Z11" s="24"/>
      <c r="AA11" s="24"/>
      <c r="AB11" s="24"/>
      <c r="AC11" s="24"/>
      <c r="AD11" s="24"/>
      <c r="AE11" s="24"/>
    </row>
    <row r="12" ht="30" customHeight="true">
      <c r="A12" s="28" t="s">
        <v>139</v>
      </c>
      <c r="B12" s="36" t="n">
        <v>6</v>
      </c>
      <c r="C12" s="28" t="s">
        <v>140</v>
      </c>
      <c r="D12" s="24"/>
      <c r="E12" s="26"/>
      <c r="F12" s="26"/>
      <c r="G12" s="26"/>
      <c r="H12" s="26"/>
      <c r="I12" s="26"/>
      <c r="J12" s="26"/>
      <c r="K12" s="48" t="s">
        <v>90</v>
      </c>
      <c r="L12" s="26"/>
      <c r="M12" s="48" t="s">
        <v>141</v>
      </c>
      <c r="N12" s="24"/>
      <c r="O12" s="24"/>
      <c r="P12" s="24"/>
      <c r="Q12" s="24"/>
      <c r="R12" s="24"/>
      <c r="S12" s="24"/>
      <c r="T12" s="24"/>
      <c r="U12" s="24"/>
      <c r="V12" s="24"/>
      <c r="W12" s="24"/>
      <c r="X12" s="24"/>
      <c r="Y12" s="24"/>
      <c r="Z12" s="24"/>
      <c r="AA12" s="24"/>
      <c r="AB12" s="24"/>
      <c r="AC12" s="24"/>
      <c r="AD12" s="24"/>
      <c r="AE12" s="24"/>
    </row>
    <row r="13" ht="30" customHeight="true">
      <c r="A13" s="28" t="s">
        <v>142</v>
      </c>
      <c r="B13" s="36" t="n">
        <v>8</v>
      </c>
      <c r="C13" s="28" t="s">
        <v>143</v>
      </c>
      <c r="D13" s="24"/>
      <c r="E13" s="26"/>
      <c r="F13" s="26"/>
      <c r="G13" s="26"/>
      <c r="H13" s="26"/>
      <c r="I13" s="26"/>
      <c r="J13" s="26"/>
      <c r="K13" s="48" t="s">
        <v>91</v>
      </c>
      <c r="L13" s="26"/>
      <c r="M13" s="48" t="s">
        <v>144</v>
      </c>
      <c r="N13" s="24"/>
      <c r="O13" s="24"/>
      <c r="P13" s="24"/>
      <c r="Q13" s="24"/>
      <c r="R13" s="24"/>
      <c r="S13" s="24"/>
      <c r="T13" s="24"/>
      <c r="U13" s="24"/>
      <c r="V13" s="24"/>
      <c r="W13" s="24"/>
      <c r="X13" s="24"/>
      <c r="Y13" s="24"/>
      <c r="Z13" s="24"/>
      <c r="AA13" s="24"/>
      <c r="AB13" s="24"/>
      <c r="AC13" s="24"/>
      <c r="AD13" s="24"/>
      <c r="AE13" s="24"/>
    </row>
    <row r="14">
      <c r="A14" s="28" t="s">
        <v>145</v>
      </c>
      <c r="B14" s="36" t="n">
        <v>5</v>
      </c>
      <c r="C14" s="28" t="s">
        <v>146</v>
      </c>
      <c r="D14" s="24"/>
      <c r="E14" s="26"/>
      <c r="F14" s="26"/>
      <c r="G14" s="26"/>
      <c r="H14" s="26"/>
      <c r="I14" s="26"/>
      <c r="J14" s="26"/>
      <c r="K14" s="26"/>
      <c r="L14" s="26"/>
      <c r="M14" s="26"/>
      <c r="N14" s="24"/>
      <c r="O14" s="24"/>
      <c r="P14" s="24"/>
      <c r="Q14" s="24"/>
      <c r="R14" s="24"/>
      <c r="S14" s="24"/>
      <c r="T14" s="24"/>
      <c r="U14" s="24"/>
      <c r="V14" s="24"/>
      <c r="W14" s="24"/>
      <c r="X14" s="24"/>
      <c r="Y14" s="24"/>
      <c r="Z14" s="24"/>
      <c r="AA14" s="24"/>
      <c r="AB14" s="24"/>
      <c r="AC14" s="24"/>
      <c r="AD14" s="24"/>
      <c r="AE14" s="24"/>
    </row>
    <row r="15">
      <c r="A15" s="28" t="s">
        <v>147</v>
      </c>
      <c r="B15" s="36" t="n">
        <v>7</v>
      </c>
      <c r="C15" s="28" t="s">
        <v>148</v>
      </c>
      <c r="D15" s="24"/>
      <c r="E15" s="26"/>
      <c r="F15" s="26"/>
      <c r="G15" s="26"/>
      <c r="H15" s="26"/>
      <c r="I15" s="26"/>
      <c r="J15" s="26"/>
      <c r="K15" s="26"/>
      <c r="L15" s="26"/>
      <c r="M15" s="26"/>
      <c r="N15" s="24"/>
      <c r="O15" s="24"/>
      <c r="P15" s="24"/>
      <c r="Q15" s="24"/>
      <c r="R15" s="24"/>
      <c r="S15" s="24"/>
      <c r="T15" s="24"/>
      <c r="U15" s="24"/>
      <c r="V15" s="24"/>
      <c r="W15" s="24"/>
      <c r="X15" s="24"/>
      <c r="Y15" s="24"/>
      <c r="Z15" s="24"/>
      <c r="AA15" s="24"/>
      <c r="AB15" s="24"/>
      <c r="AC15" s="24"/>
      <c r="AD15" s="24"/>
      <c r="AE15" s="24"/>
    </row>
    <row r="16">
      <c r="A16" s="30" t="s">
        <v>5</v>
      </c>
      <c r="B16" s="37" t="n">
        <f>SUM(B4:B15)</f>
        <v>100</v>
      </c>
      <c r="C16" s="30" t="s">
        <v>149</v>
      </c>
      <c r="D16" s="24"/>
      <c r="E16" s="26"/>
      <c r="F16" s="26"/>
      <c r="G16" s="26"/>
      <c r="H16" s="26"/>
      <c r="I16" s="26"/>
      <c r="J16" s="26"/>
      <c r="K16" s="26"/>
      <c r="L16" s="26"/>
      <c r="M16" s="26"/>
      <c r="N16" s="24"/>
      <c r="O16" s="24"/>
      <c r="P16" s="24"/>
      <c r="Q16" s="24"/>
      <c r="R16" s="24"/>
      <c r="S16" s="24"/>
      <c r="T16" s="24"/>
      <c r="U16" s="24"/>
      <c r="V16" s="24"/>
      <c r="W16" s="24"/>
      <c r="X16" s="24"/>
      <c r="Y16" s="24"/>
      <c r="Z16" s="24"/>
      <c r="AA16" s="24"/>
      <c r="AB16" s="24"/>
      <c r="AC16" s="24"/>
      <c r="AD16" s="24"/>
      <c r="AE16" s="24"/>
    </row>
    <row r="17">
      <c r="A17" s="24"/>
      <c r="B17" s="24"/>
      <c r="C17" s="24"/>
      <c r="D17" s="24"/>
      <c r="E17" s="26"/>
      <c r="F17" s="26"/>
      <c r="G17" s="26"/>
      <c r="H17" s="26"/>
      <c r="I17" s="26"/>
      <c r="J17" s="26"/>
      <c r="K17" s="26"/>
      <c r="L17" s="26"/>
      <c r="M17" s="26"/>
      <c r="N17" s="24"/>
      <c r="O17" s="24"/>
      <c r="P17" s="24"/>
      <c r="Q17" s="24"/>
      <c r="R17" s="24"/>
      <c r="S17" s="24"/>
      <c r="T17" s="24"/>
      <c r="U17" s="24"/>
      <c r="V17" s="24"/>
      <c r="W17" s="24"/>
      <c r="X17" s="24"/>
      <c r="Y17" s="24"/>
      <c r="Z17" s="24"/>
      <c r="AA17" s="24"/>
      <c r="AB17" s="24"/>
      <c r="AC17" s="24"/>
      <c r="AD17" s="24"/>
      <c r="AE17" s="24"/>
    </row>
    <row r="18">
      <c r="A18" s="24"/>
      <c r="B18" s="24"/>
      <c r="C18" s="24"/>
      <c r="D18" s="24"/>
      <c r="E18" s="26"/>
      <c r="F18" s="26"/>
      <c r="G18" s="26"/>
      <c r="H18" s="26"/>
      <c r="I18" s="26"/>
      <c r="J18" s="26"/>
      <c r="K18" s="26"/>
      <c r="L18" s="26"/>
      <c r="M18" s="26"/>
      <c r="N18" s="24"/>
      <c r="O18" s="24"/>
      <c r="P18" s="24"/>
      <c r="Q18" s="24"/>
      <c r="R18" s="24"/>
      <c r="S18" s="24"/>
      <c r="T18" s="24"/>
      <c r="U18" s="24"/>
      <c r="V18" s="24"/>
      <c r="W18" s="24"/>
      <c r="X18" s="24"/>
      <c r="Y18" s="24"/>
      <c r="Z18" s="24"/>
      <c r="AA18" s="24"/>
      <c r="AB18" s="24"/>
      <c r="AC18" s="24"/>
      <c r="AD18" s="24"/>
      <c r="AE18" s="24"/>
    </row>
    <row r="19">
      <c r="A19" s="24"/>
      <c r="B19" s="24"/>
      <c r="C19" s="24"/>
      <c r="D19" s="24"/>
      <c r="E19" s="26"/>
      <c r="F19" s="26"/>
      <c r="G19" s="26"/>
      <c r="H19" s="26"/>
      <c r="I19" s="26"/>
      <c r="J19" s="26"/>
      <c r="K19" s="26"/>
      <c r="L19" s="26"/>
      <c r="M19" s="26"/>
      <c r="N19" s="24"/>
      <c r="O19" s="24"/>
      <c r="P19" s="24"/>
      <c r="Q19" s="24"/>
      <c r="R19" s="24"/>
      <c r="S19" s="24"/>
      <c r="T19" s="24"/>
      <c r="U19" s="24"/>
      <c r="V19" s="24"/>
      <c r="W19" s="24"/>
      <c r="X19" s="24"/>
      <c r="Y19" s="24"/>
      <c r="Z19" s="24"/>
      <c r="AA19" s="24"/>
      <c r="AB19" s="24"/>
      <c r="AC19" s="24"/>
      <c r="AD19" s="24"/>
      <c r="AE19" s="24"/>
    </row>
    <row r="20">
      <c r="A20" s="24"/>
      <c r="B20" s="24"/>
      <c r="C20" s="24"/>
      <c r="D20" s="24"/>
      <c r="E20" s="26"/>
      <c r="F20" s="26"/>
      <c r="G20" s="26"/>
      <c r="H20" s="26"/>
      <c r="I20" s="26"/>
      <c r="J20" s="26"/>
      <c r="K20" s="26"/>
      <c r="L20" s="26"/>
      <c r="M20" s="26"/>
      <c r="N20" s="24"/>
      <c r="O20" s="24"/>
      <c r="P20" s="24"/>
      <c r="Q20" s="24"/>
      <c r="R20" s="24"/>
      <c r="S20" s="24"/>
      <c r="T20" s="24"/>
      <c r="U20" s="24"/>
      <c r="V20" s="24"/>
      <c r="W20" s="24"/>
      <c r="X20" s="24"/>
      <c r="Y20" s="24"/>
      <c r="Z20" s="24"/>
      <c r="AA20" s="24"/>
      <c r="AB20" s="24"/>
      <c r="AC20" s="24"/>
      <c r="AD20" s="24"/>
      <c r="AE20" s="24"/>
    </row>
    <row r="2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C1"/>
    <mergeCell ref="A2:C2"/>
  </mergeCells>
  <conditionalFormatting sqref="B16:B16">
    <cfRule type="cellIs" dxfId="0" priority="1" operator="notEqual">
      <formula>100</formula>
    </cfRule>
  </conditionalFormatting>
  <dataValidations count="1">
    <dataValidation allowBlank="false" operator="between" sqref="B4:B15" type="whole">
      <formula1>0</formula1>
      <formula2>30</formula2>
    </dataValidation>
  </dataValidations>
  <pageMargins left="0.7" right="0.7" top="0.75" bottom="0.75" header="0.3" footer="0.3"/>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2" min="1" width="18"/>
    <col customWidth="true" max="3" min="3" width="24"/>
    <col customWidth="true" max="4" min="4" width="30"/>
    <col customWidth="true" max="5" min="5" width="38"/>
    <col customWidth="true" max="6" min="6" width="36"/>
    <col customWidth="true" max="7" min="7" width="46"/>
    <col customWidth="true" max="8" min="8" width="14"/>
    <col customWidth="true" max="9" min="9" width="30"/>
    <col customWidth="true" max="11" min="10" width="28"/>
    <col customWidth="true" max="12" min="12" width="26"/>
    <col customWidth="true" max="25" min="13" width="12"/>
    <col customWidth="true" max="26" min="26" width="8"/>
    <col customWidth="true" max="27" min="27" width="16"/>
    <col customWidth="true" max="28" min="28" width="11"/>
  </cols>
  <sheetData>
    <row r="1" ht="28" customHeight="true">
      <c r="A1" s="112" t="s">
        <v>48</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24"/>
      <c r="AD1" s="24"/>
      <c r="AE1" s="24"/>
    </row>
    <row r="2" ht="34" customHeight="true">
      <c r="A2" s="110" t="s">
        <v>150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14</v>
      </c>
      <c r="B4" s="22" t="s">
        <v>151</v>
      </c>
      <c r="C4" s="22" t="s">
        <v>152</v>
      </c>
      <c r="D4" s="22" t="s">
        <v>153</v>
      </c>
      <c r="E4" s="22" t="s">
        <v>154</v>
      </c>
      <c r="F4" s="22" t="s">
        <v>155</v>
      </c>
      <c r="G4" s="22" t="s">
        <v>156</v>
      </c>
      <c r="H4" s="22" t="s">
        <v>157</v>
      </c>
      <c r="I4" s="22" t="s">
        <v>158</v>
      </c>
      <c r="J4" s="22" t="s">
        <v>159</v>
      </c>
      <c r="K4" s="22" t="s">
        <v>160</v>
      </c>
      <c r="L4" s="22" t="s">
        <v>161</v>
      </c>
      <c r="M4" s="22" t="s">
        <v>101</v>
      </c>
      <c r="N4" s="22" t="s">
        <v>107</v>
      </c>
      <c r="O4" s="22" t="s">
        <v>113</v>
      </c>
      <c r="P4" s="22" t="s">
        <v>119</v>
      </c>
      <c r="Q4" s="22" t="s">
        <v>124</v>
      </c>
      <c r="R4" s="22" t="s">
        <v>129</v>
      </c>
      <c r="S4" s="22" t="s">
        <v>133</v>
      </c>
      <c r="T4" s="22" t="s">
        <v>136</v>
      </c>
      <c r="U4" s="22" t="s">
        <v>139</v>
      </c>
      <c r="V4" s="22" t="s">
        <v>142</v>
      </c>
      <c r="W4" s="22" t="s">
        <v>145</v>
      </c>
      <c r="X4" s="22" t="s">
        <v>147</v>
      </c>
      <c r="Y4" s="22" t="s">
        <v>15</v>
      </c>
      <c r="Z4" s="22" t="s">
        <v>13</v>
      </c>
      <c r="AA4" s="22" t="s">
        <v>16</v>
      </c>
      <c r="AB4" s="48" t="s">
        <v>162</v>
      </c>
      <c r="AC4" s="24"/>
      <c r="AD4" s="24"/>
      <c r="AE4" s="24"/>
    </row>
    <row r="5" ht="28" customHeight="true">
      <c r="A5" s="28" t="str">
        <v>Asana</v>
      </c>
      <c r="B5" s="28" t="s">
        <v>163</v>
      </c>
      <c r="C5" s="28" t="s">
        <v>164</v>
      </c>
      <c r="D5" s="28" t="s">
        <v>165</v>
      </c>
      <c r="E5" s="28" t="s">
        <v>166</v>
      </c>
      <c r="F5" s="28" t="s">
        <v>167</v>
      </c>
      <c r="G5" s="28" t="str">
        <v>https://asana.com/features</v>
      </c>
      <c r="H5" s="28" t="s">
        <v>110</v>
      </c>
      <c r="I5" s="28" t="s">
        <v>168</v>
      </c>
      <c r="J5" s="28" t="s">
        <v>169</v>
      </c>
      <c r="K5" s="28" t="s">
        <v>170</v>
      </c>
      <c r="L5" s="28" t="s">
        <v>171</v>
      </c>
      <c r="M5" s="50" t="n">
        <v>4</v>
      </c>
      <c r="N5" s="50" t="n">
        <v>4</v>
      </c>
      <c r="O5" s="50" t="n">
        <v>4</v>
      </c>
      <c r="P5" s="50" t="n">
        <v>4</v>
      </c>
      <c r="Q5" s="50" t="n">
        <v>3</v>
      </c>
      <c r="R5" s="50" t="n">
        <v>4</v>
      </c>
      <c r="S5" s="50" t="n">
        <v>4</v>
      </c>
      <c r="T5" s="50" t="n">
        <v>4</v>
      </c>
      <c r="U5" s="50" t="n">
        <v>3</v>
      </c>
      <c r="V5" s="50" t="n">
        <v>4</v>
      </c>
      <c r="W5" s="50" t="n">
        <v>3</v>
      </c>
      <c r="X5" s="50" t="n">
        <v>4</v>
      </c>
      <c r="Y5" s="52" t="n">
        <f>ROUND((M5*'Scoring settings'!$B$4+N5*'Scoring settings'!$B$5+O5*'Scoring settings'!$B$6+P5*'Scoring settings'!$B$7+Q5*'Scoring settings'!$B$8+R5*'Scoring settings'!$B$9+S5*'Scoring settings'!$B$10+T5*'Scoring settings'!$B$11+U5*'Scoring settings'!$B$12+V5*'Scoring settings'!$B$13+W5*'Scoring settings'!$B$14+X5*'Scoring settings'!$B$15)/SUM('Scoring settings'!$B$4:$B$15),2)</f>
        <v>3.8</v>
      </c>
      <c r="Z5" s="36" t="n">
        <f>RANK.EQ(Y5,$Y$5:$Y$17,0)</f>
        <v>3</v>
      </c>
      <c r="AA5" s="28" t="str">
        <f>IF(Y5&gt;=4.2,"Priority shortlist",IF(Y5&gt;=3.6,"Good for pilot",IF(Y5&gt;=3.0,"Scenario fit","Use caution")))</f>
        <v>Good for pilot</v>
      </c>
      <c r="AB5" s="102" t="n">
        <f>Y5+ROW()/1000000</f>
        <v>3.8000049999999996</v>
      </c>
      <c r="AC5" s="24"/>
      <c r="AD5" s="24"/>
      <c r="AE5" s="24"/>
    </row>
    <row r="6" ht="28" customHeight="true">
      <c r="A6" s="28" t="str">
        <v>Jira</v>
      </c>
      <c r="B6" s="28" t="s">
        <v>172</v>
      </c>
      <c r="C6" s="28" t="s">
        <v>173</v>
      </c>
      <c r="D6" s="28" t="s">
        <v>174</v>
      </c>
      <c r="E6" s="28" t="s">
        <v>175</v>
      </c>
      <c r="F6" s="28" t="s">
        <v>176</v>
      </c>
      <c r="G6" s="28" t="str">
        <v>https://www.atlassian.com/software/jira/features</v>
      </c>
      <c r="H6" s="28" t="s">
        <v>110</v>
      </c>
      <c r="I6" s="28" t="s">
        <v>177</v>
      </c>
      <c r="J6" s="28" t="s">
        <v>178</v>
      </c>
      <c r="K6" s="28" t="s">
        <v>179</v>
      </c>
      <c r="L6" s="28" t="s">
        <v>180</v>
      </c>
      <c r="M6" s="50" t="n">
        <v>3</v>
      </c>
      <c r="N6" s="50" t="n">
        <v>4</v>
      </c>
      <c r="O6" s="50" t="n">
        <v>5</v>
      </c>
      <c r="P6" s="50" t="n">
        <v>4</v>
      </c>
      <c r="Q6" s="50" t="n">
        <v>3</v>
      </c>
      <c r="R6" s="50" t="n">
        <v>4</v>
      </c>
      <c r="S6" s="50" t="n">
        <v>4</v>
      </c>
      <c r="T6" s="50" t="n">
        <v>4</v>
      </c>
      <c r="U6" s="50" t="n">
        <v>2</v>
      </c>
      <c r="V6" s="50" t="n">
        <v>5</v>
      </c>
      <c r="W6" s="50" t="n">
        <v>3</v>
      </c>
      <c r="X6" s="50" t="n">
        <v>3</v>
      </c>
      <c r="Y6" s="52" t="n">
        <f>ROUND((M6*'Scoring settings'!$B$4+N6*'Scoring settings'!$B$5+O6*'Scoring settings'!$B$6+P6*'Scoring settings'!$B$7+Q6*'Scoring settings'!$B$8+R6*'Scoring settings'!$B$9+S6*'Scoring settings'!$B$10+T6*'Scoring settings'!$B$11+U6*'Scoring settings'!$B$12+V6*'Scoring settings'!$B$13+W6*'Scoring settings'!$B$14+X6*'Scoring settings'!$B$15)/SUM('Scoring settings'!$B$4:$B$15),2)</f>
        <v>3.7</v>
      </c>
      <c r="Z6" s="36" t="n">
        <f>RANK.EQ(Y6,$Y$5:$Y$17,0)</f>
        <v>7</v>
      </c>
      <c r="AA6" s="28" t="str">
        <f>IF(Y6&gt;=4.2,"Priority shortlist",IF(Y6&gt;=3.6,"Good for pilot",IF(Y6&gt;=3.0,"Scenario fit","Use caution")))</f>
        <v>Good for pilot</v>
      </c>
      <c r="AB6" s="102" t="n">
        <f>Y6+ROW()/1000000</f>
        <v>3.700006</v>
      </c>
      <c r="AC6" s="24"/>
      <c r="AD6" s="24"/>
      <c r="AE6" s="24"/>
    </row>
    <row r="7" ht="28" customHeight="true">
      <c r="A7" s="28" t="str">
        <v>monday.com</v>
      </c>
      <c r="B7" s="28" t="s">
        <v>181</v>
      </c>
      <c r="C7" s="28" t="s">
        <v>164</v>
      </c>
      <c r="D7" s="28" t="s">
        <v>182</v>
      </c>
      <c r="E7" s="28" t="s">
        <v>183</v>
      </c>
      <c r="F7" s="28" t="s">
        <v>184</v>
      </c>
      <c r="G7" s="28" t="str">
        <v>https://monday.com/partners/projectmanagement</v>
      </c>
      <c r="H7" s="28" t="s">
        <v>110</v>
      </c>
      <c r="I7" s="28" t="s">
        <v>185</v>
      </c>
      <c r="J7" s="28" t="s">
        <v>186</v>
      </c>
      <c r="K7" s="28" t="s">
        <v>187</v>
      </c>
      <c r="L7" s="28" t="s">
        <v>188</v>
      </c>
      <c r="M7" s="50" t="n">
        <v>4</v>
      </c>
      <c r="N7" s="50" t="n">
        <v>4</v>
      </c>
      <c r="O7" s="50" t="n">
        <v>4</v>
      </c>
      <c r="P7" s="50" t="n">
        <v>4</v>
      </c>
      <c r="Q7" s="50" t="n">
        <v>3</v>
      </c>
      <c r="R7" s="50" t="n">
        <v>4</v>
      </c>
      <c r="S7" s="50" t="n">
        <v>4</v>
      </c>
      <c r="T7" s="50" t="n">
        <v>4</v>
      </c>
      <c r="U7" s="50" t="n">
        <v>3</v>
      </c>
      <c r="V7" s="50" t="n">
        <v>4</v>
      </c>
      <c r="W7" s="50" t="n">
        <v>3</v>
      </c>
      <c r="X7" s="50" t="n">
        <v>4</v>
      </c>
      <c r="Y7" s="52" t="n">
        <f>ROUND((M7*'Scoring settings'!$B$4+N7*'Scoring settings'!$B$5+O7*'Scoring settings'!$B$6+P7*'Scoring settings'!$B$7+Q7*'Scoring settings'!$B$8+R7*'Scoring settings'!$B$9+S7*'Scoring settings'!$B$10+T7*'Scoring settings'!$B$11+U7*'Scoring settings'!$B$12+V7*'Scoring settings'!$B$13+W7*'Scoring settings'!$B$14+X7*'Scoring settings'!$B$15)/SUM('Scoring settings'!$B$4:$B$15),2)</f>
        <v>3.8</v>
      </c>
      <c r="Z7" s="36" t="n">
        <f>RANK.EQ(Y7,$Y$5:$Y$17,0)</f>
        <v>3</v>
      </c>
      <c r="AA7" s="28" t="str">
        <f>IF(Y7&gt;=4.2,"Priority shortlist",IF(Y7&gt;=3.6,"Good for pilot",IF(Y7&gt;=3.0,"Scenario fit","Use caution")))</f>
        <v>Good for pilot</v>
      </c>
      <c r="AB7" s="102" t="n">
        <f>Y7+ROW()/1000000</f>
        <v>3.800007</v>
      </c>
      <c r="AC7" s="24"/>
      <c r="AD7" s="24"/>
      <c r="AE7" s="24"/>
    </row>
    <row r="8" ht="28" customHeight="true">
      <c r="A8" s="28" t="str">
        <v>ClickUp</v>
      </c>
      <c r="B8" s="28" t="s">
        <v>189</v>
      </c>
      <c r="C8" s="28" t="s">
        <v>190</v>
      </c>
      <c r="D8" s="28" t="s">
        <v>191</v>
      </c>
      <c r="E8" s="28" t="s">
        <v>192</v>
      </c>
      <c r="F8" s="28" t="s">
        <v>193</v>
      </c>
      <c r="G8" s="28" t="str">
        <v>https://clickup.com/teams/project-management</v>
      </c>
      <c r="H8" s="28" t="s">
        <v>104</v>
      </c>
      <c r="I8" s="28" t="s">
        <v>194</v>
      </c>
      <c r="J8" s="28" t="s">
        <v>195</v>
      </c>
      <c r="K8" s="28" t="s">
        <v>196</v>
      </c>
      <c r="L8" s="28" t="s">
        <v>197</v>
      </c>
      <c r="M8" s="50" t="n">
        <v>3</v>
      </c>
      <c r="N8" s="50" t="n">
        <v>5</v>
      </c>
      <c r="O8" s="50" t="n">
        <v>4</v>
      </c>
      <c r="P8" s="50" t="n">
        <v>4</v>
      </c>
      <c r="Q8" s="50" t="n">
        <v>3</v>
      </c>
      <c r="R8" s="50" t="n">
        <v>4</v>
      </c>
      <c r="S8" s="50" t="n">
        <v>4</v>
      </c>
      <c r="T8" s="50" t="n">
        <v>4</v>
      </c>
      <c r="U8" s="50" t="n">
        <v>4</v>
      </c>
      <c r="V8" s="50" t="n">
        <v>3</v>
      </c>
      <c r="W8" s="50" t="n">
        <v>4</v>
      </c>
      <c r="X8" s="50" t="n">
        <v>3</v>
      </c>
      <c r="Y8" s="52" t="n">
        <f>ROUND((M8*'Scoring settings'!$B$4+N8*'Scoring settings'!$B$5+O8*'Scoring settings'!$B$6+P8*'Scoring settings'!$B$7+Q8*'Scoring settings'!$B$8+R8*'Scoring settings'!$B$9+S8*'Scoring settings'!$B$10+T8*'Scoring settings'!$B$11+U8*'Scoring settings'!$B$12+V8*'Scoring settings'!$B$13+W8*'Scoring settings'!$B$14+X8*'Scoring settings'!$B$15)/SUM('Scoring settings'!$B$4:$B$15),2)</f>
        <v>3.77</v>
      </c>
      <c r="Z8" s="36" t="n">
        <f>RANK.EQ(Y8,$Y$5:$Y$17,0)</f>
        <v>6</v>
      </c>
      <c r="AA8" s="28" t="str">
        <f>IF(Y8&gt;=4.2,"Priority shortlist",IF(Y8&gt;=3.6,"Good for pilot",IF(Y8&gt;=3.0,"Scenario fit","Use caution")))</f>
        <v>Good for pilot</v>
      </c>
      <c r="AB8" s="102" t="n">
        <f>Y8+ROW()/1000000</f>
        <v>3.770008</v>
      </c>
      <c r="AC8" s="24"/>
      <c r="AD8" s="24"/>
      <c r="AE8" s="24"/>
    </row>
    <row r="9" ht="28" customHeight="true">
      <c r="A9" s="28" t="str">
        <v>Trello</v>
      </c>
      <c r="B9" s="28" t="s">
        <v>198</v>
      </c>
      <c r="C9" s="28" t="s">
        <v>199</v>
      </c>
      <c r="D9" s="28" t="s">
        <v>200</v>
      </c>
      <c r="E9" s="28" t="s">
        <v>201</v>
      </c>
      <c r="F9" s="28" t="s">
        <v>202</v>
      </c>
      <c r="G9" s="28" t="str">
        <v>https://trello.com/tour</v>
      </c>
      <c r="H9" s="28" t="s">
        <v>104</v>
      </c>
      <c r="I9" s="28" t="s">
        <v>203</v>
      </c>
      <c r="J9" s="28" t="s">
        <v>204</v>
      </c>
      <c r="K9" s="28" t="s">
        <v>205</v>
      </c>
      <c r="L9" s="28" t="s">
        <v>206</v>
      </c>
      <c r="M9" s="50" t="n">
        <v>5</v>
      </c>
      <c r="N9" s="50" t="n">
        <v>3</v>
      </c>
      <c r="O9" s="50" t="n">
        <v>5</v>
      </c>
      <c r="P9" s="50" t="n">
        <v>2</v>
      </c>
      <c r="Q9" s="50" t="n">
        <v>1</v>
      </c>
      <c r="R9" s="50" t="n">
        <v>2</v>
      </c>
      <c r="S9" s="50" t="n">
        <v>2</v>
      </c>
      <c r="T9" s="50" t="n">
        <v>3</v>
      </c>
      <c r="U9" s="50" t="n">
        <v>2</v>
      </c>
      <c r="V9" s="50" t="n">
        <v>3</v>
      </c>
      <c r="W9" s="50" t="n">
        <v>5</v>
      </c>
      <c r="X9" s="50" t="n">
        <v>5</v>
      </c>
      <c r="Y9" s="52" t="n">
        <f>ROUND((M9*'Scoring settings'!$B$4+N9*'Scoring settings'!$B$5+O9*'Scoring settings'!$B$6+P9*'Scoring settings'!$B$7+Q9*'Scoring settings'!$B$8+R9*'Scoring settings'!$B$9+S9*'Scoring settings'!$B$10+T9*'Scoring settings'!$B$11+U9*'Scoring settings'!$B$12+V9*'Scoring settings'!$B$13+W9*'Scoring settings'!$B$14+X9*'Scoring settings'!$B$15)/SUM('Scoring settings'!$B$4:$B$15),2)</f>
        <v>3.13</v>
      </c>
      <c r="Z9" s="36" t="n">
        <f>RANK.EQ(Y9,$Y$5:$Y$17,0)</f>
        <v>11</v>
      </c>
      <c r="AA9" s="28" t="str">
        <f>IF(Y9&gt;=4.2,"Priority shortlist",IF(Y9&gt;=3.6,"Good for pilot",IF(Y9&gt;=3.0,"Scenario fit","Use caution")))</f>
        <v>Scenario fit</v>
      </c>
      <c r="AB9" s="102" t="n">
        <f>Y9+ROW()/1000000</f>
        <v>3.130009</v>
      </c>
      <c r="AC9" s="24"/>
      <c r="AD9" s="24"/>
      <c r="AE9" s="24"/>
    </row>
    <row r="10" ht="28" customHeight="true">
      <c r="A10" s="28" t="str">
        <v>Microsoft Planner</v>
      </c>
      <c r="B10" s="28" t="s">
        <v>207</v>
      </c>
      <c r="C10" s="28" t="s">
        <v>164</v>
      </c>
      <c r="D10" s="28" t="s">
        <v>208</v>
      </c>
      <c r="E10" s="28" t="s">
        <v>209</v>
      </c>
      <c r="F10" s="28" t="s">
        <v>210</v>
      </c>
      <c r="G10" s="28" t="str">
        <v>https://www.microsoft.com/en-us/microsoft-365/planner/project-management</v>
      </c>
      <c r="H10" s="28" t="s">
        <v>110</v>
      </c>
      <c r="I10" s="28" t="s">
        <v>211</v>
      </c>
      <c r="J10" s="28" t="s">
        <v>212</v>
      </c>
      <c r="K10" s="28" t="s">
        <v>213</v>
      </c>
      <c r="L10" s="28" t="s">
        <v>214</v>
      </c>
      <c r="M10" s="50" t="n">
        <v>4</v>
      </c>
      <c r="N10" s="50" t="n">
        <v>3</v>
      </c>
      <c r="O10" s="50" t="n">
        <v>3</v>
      </c>
      <c r="P10" s="50" t="n">
        <v>3</v>
      </c>
      <c r="Q10" s="50" t="n">
        <v>2</v>
      </c>
      <c r="R10" s="50" t="n">
        <v>3</v>
      </c>
      <c r="S10" s="50" t="n">
        <v>3</v>
      </c>
      <c r="T10" s="50" t="n">
        <v>3</v>
      </c>
      <c r="U10" s="50" t="n">
        <v>2</v>
      </c>
      <c r="V10" s="50" t="n">
        <v>4</v>
      </c>
      <c r="W10" s="50" t="n">
        <v>4</v>
      </c>
      <c r="X10" s="50" t="n">
        <v>4</v>
      </c>
      <c r="Y10" s="52" t="n">
        <f>ROUND((M10*'Scoring settings'!$B$4+N10*'Scoring settings'!$B$5+O10*'Scoring settings'!$B$6+P10*'Scoring settings'!$B$7+Q10*'Scoring settings'!$B$8+R10*'Scoring settings'!$B$9+S10*'Scoring settings'!$B$10+T10*'Scoring settings'!$B$11+U10*'Scoring settings'!$B$12+V10*'Scoring settings'!$B$13+W10*'Scoring settings'!$B$14+X10*'Scoring settings'!$B$15)/SUM('Scoring settings'!$B$4:$B$15),2)</f>
        <v>3.17</v>
      </c>
      <c r="Z10" s="36" t="n">
        <f>RANK.EQ(Y10,$Y$5:$Y$17,0)</f>
        <v>10</v>
      </c>
      <c r="AA10" s="28" t="str">
        <f>IF(Y10&gt;=4.2,"Priority shortlist",IF(Y10&gt;=3.6,"Good for pilot",IF(Y10&gt;=3.0,"Scenario fit","Use caution")))</f>
        <v>Scenario fit</v>
      </c>
      <c r="AB10" s="102" t="n">
        <f>Y10+ROW()/1000000</f>
        <v>3.17001</v>
      </c>
      <c r="AC10" s="24"/>
      <c r="AD10" s="24"/>
      <c r="AE10" s="24"/>
    </row>
    <row r="11" ht="28" customHeight="true">
      <c r="A11" s="28" t="str">
        <v>Microsoft Project/Project Online</v>
      </c>
      <c r="B11" s="28" t="s">
        <v>215</v>
      </c>
      <c r="C11" s="28" t="s">
        <v>216</v>
      </c>
      <c r="D11" s="28" t="s">
        <v>217</v>
      </c>
      <c r="E11" s="28" t="s">
        <v>218</v>
      </c>
      <c r="F11" s="28" t="s">
        <v>219</v>
      </c>
      <c r="G11" s="28" t="str">
        <v>https://learn.microsoft.com/en-us/office365/servicedescriptions/project-online-service-description/microsoft-project-online-service-description</v>
      </c>
      <c r="H11" s="28" t="s">
        <v>104</v>
      </c>
      <c r="I11" s="28" t="s">
        <v>220</v>
      </c>
      <c r="J11" s="28" t="s">
        <v>221</v>
      </c>
      <c r="K11" s="28" t="s">
        <v>222</v>
      </c>
      <c r="L11" s="28" t="s">
        <v>223</v>
      </c>
      <c r="M11" s="50" t="n">
        <v>2</v>
      </c>
      <c r="N11" s="50" t="n">
        <v>5</v>
      </c>
      <c r="O11" s="50" t="n">
        <v>3</v>
      </c>
      <c r="P11" s="50" t="n">
        <v>5</v>
      </c>
      <c r="Q11" s="50" t="n">
        <v>5</v>
      </c>
      <c r="R11" s="50" t="n">
        <v>5</v>
      </c>
      <c r="S11" s="50" t="n">
        <v>4</v>
      </c>
      <c r="T11" s="50" t="n">
        <v>4</v>
      </c>
      <c r="U11" s="50" t="n">
        <v>2</v>
      </c>
      <c r="V11" s="50" t="n">
        <v>5</v>
      </c>
      <c r="W11" s="50" t="n">
        <v>2</v>
      </c>
      <c r="X11" s="50" t="n">
        <v>2</v>
      </c>
      <c r="Y11" s="52" t="n">
        <f>ROUND((M11*'Scoring settings'!$B$4+N11*'Scoring settings'!$B$5+O11*'Scoring settings'!$B$6+P11*'Scoring settings'!$B$7+Q11*'Scoring settings'!$B$8+R11*'Scoring settings'!$B$9+S11*'Scoring settings'!$B$10+T11*'Scoring settings'!$B$11+U11*'Scoring settings'!$B$12+V11*'Scoring settings'!$B$13+W11*'Scoring settings'!$B$14+X11*'Scoring settings'!$B$15)/SUM('Scoring settings'!$B$4:$B$15),2)</f>
        <v>3.79</v>
      </c>
      <c r="Z11" s="36" t="n">
        <f>RANK.EQ(Y11,$Y$5:$Y$17,0)</f>
        <v>5</v>
      </c>
      <c r="AA11" s="28" t="str">
        <f>IF(Y11&gt;=4.2,"Priority shortlist",IF(Y11&gt;=3.6,"Good for pilot",IF(Y11&gt;=3.0,"Scenario fit","Use caution")))</f>
        <v>Good for pilot</v>
      </c>
      <c r="AB11" s="102" t="n">
        <f>Y11+ROW()/1000000</f>
        <v>3.7900110000000002</v>
      </c>
      <c r="AC11" s="24"/>
      <c r="AD11" s="24"/>
      <c r="AE11" s="24"/>
    </row>
    <row r="12" ht="28" customHeight="true">
      <c r="A12" s="28" t="str">
        <v>Smartsheet</v>
      </c>
      <c r="B12" s="28" t="s">
        <v>224</v>
      </c>
      <c r="C12" s="28" t="s">
        <v>173</v>
      </c>
      <c r="D12" s="28" t="s">
        <v>225</v>
      </c>
      <c r="E12" s="28" t="s">
        <v>226</v>
      </c>
      <c r="F12" s="28" t="s">
        <v>227</v>
      </c>
      <c r="G12" s="28" t="str">
        <v>https://www.smartsheet.com/solutions/project-management</v>
      </c>
      <c r="H12" s="28" t="s">
        <v>110</v>
      </c>
      <c r="I12" s="28" t="s">
        <v>228</v>
      </c>
      <c r="J12" s="28" t="s">
        <v>229</v>
      </c>
      <c r="K12" s="28" t="s">
        <v>230</v>
      </c>
      <c r="L12" s="28" t="s">
        <v>231</v>
      </c>
      <c r="M12" s="50" t="n">
        <v>3</v>
      </c>
      <c r="N12" s="50" t="n">
        <v>5</v>
      </c>
      <c r="O12" s="50" t="n">
        <v>3</v>
      </c>
      <c r="P12" s="50" t="n">
        <v>5</v>
      </c>
      <c r="Q12" s="50" t="n">
        <v>5</v>
      </c>
      <c r="R12" s="50" t="n">
        <v>5</v>
      </c>
      <c r="S12" s="50" t="n">
        <v>5</v>
      </c>
      <c r="T12" s="50" t="n">
        <v>4</v>
      </c>
      <c r="U12" s="50" t="n">
        <v>2</v>
      </c>
      <c r="V12" s="50" t="n">
        <v>5</v>
      </c>
      <c r="W12" s="50" t="n">
        <v>3</v>
      </c>
      <c r="X12" s="50" t="n">
        <v>3</v>
      </c>
      <c r="Y12" s="52" t="n">
        <f>ROUND((M12*'Scoring settings'!$B$4+N12*'Scoring settings'!$B$5+O12*'Scoring settings'!$B$6+P12*'Scoring settings'!$B$7+Q12*'Scoring settings'!$B$8+R12*'Scoring settings'!$B$9+S12*'Scoring settings'!$B$10+T12*'Scoring settings'!$B$11+U12*'Scoring settings'!$B$12+V12*'Scoring settings'!$B$13+W12*'Scoring settings'!$B$14+X12*'Scoring settings'!$B$15)/SUM('Scoring settings'!$B$4:$B$15),2)</f>
        <v>4.12</v>
      </c>
      <c r="Z12" s="36" t="n">
        <f>RANK.EQ(Y12,$Y$5:$Y$17,0)</f>
        <v>2</v>
      </c>
      <c r="AA12" s="28" t="str">
        <f>IF(Y12&gt;=4.2,"Priority shortlist",IF(Y12&gt;=3.6,"Good for pilot",IF(Y12&gt;=3.0,"Scenario fit","Use caution")))</f>
        <v>Good for pilot</v>
      </c>
      <c r="AB12" s="102" t="n">
        <f>Y12+ROW()/1000000</f>
        <v>4.120012</v>
      </c>
      <c r="AC12" s="24"/>
      <c r="AD12" s="24"/>
      <c r="AE12" s="24"/>
    </row>
    <row r="13" ht="28" customHeight="true">
      <c r="A13" s="28" t="str">
        <v>Wrike</v>
      </c>
      <c r="B13" s="28" t="s">
        <v>232</v>
      </c>
      <c r="C13" s="28" t="s">
        <v>173</v>
      </c>
      <c r="D13" s="28" t="s">
        <v>233</v>
      </c>
      <c r="E13" s="28" t="s">
        <v>234</v>
      </c>
      <c r="F13" s="28" t="s">
        <v>235</v>
      </c>
      <c r="G13" s="28" t="str">
        <v>https://www.wrike.com/features/</v>
      </c>
      <c r="H13" s="28" t="s">
        <v>104</v>
      </c>
      <c r="I13" s="28" t="s">
        <v>236</v>
      </c>
      <c r="J13" s="28" t="s">
        <v>237</v>
      </c>
      <c r="K13" s="28" t="s">
        <v>238</v>
      </c>
      <c r="L13" s="28" t="s">
        <v>239</v>
      </c>
      <c r="M13" s="50" t="n">
        <v>3</v>
      </c>
      <c r="N13" s="50" t="n">
        <v>5</v>
      </c>
      <c r="O13" s="50" t="n">
        <v>4</v>
      </c>
      <c r="P13" s="50" t="n">
        <v>5</v>
      </c>
      <c r="Q13" s="50" t="n">
        <v>5</v>
      </c>
      <c r="R13" s="50" t="n">
        <v>5</v>
      </c>
      <c r="S13" s="50" t="n">
        <v>5</v>
      </c>
      <c r="T13" s="50" t="n">
        <v>4</v>
      </c>
      <c r="U13" s="50" t="n">
        <v>3</v>
      </c>
      <c r="V13" s="50" t="n">
        <v>5</v>
      </c>
      <c r="W13" s="50" t="n">
        <v>2</v>
      </c>
      <c r="X13" s="50" t="n">
        <v>3</v>
      </c>
      <c r="Y13" s="52" t="n">
        <f>ROUND((M13*'Scoring settings'!$B$4+N13*'Scoring settings'!$B$5+O13*'Scoring settings'!$B$6+P13*'Scoring settings'!$B$7+Q13*'Scoring settings'!$B$8+R13*'Scoring settings'!$B$9+S13*'Scoring settings'!$B$10+T13*'Scoring settings'!$B$11+U13*'Scoring settings'!$B$12+V13*'Scoring settings'!$B$13+W13*'Scoring settings'!$B$14+X13*'Scoring settings'!$B$15)/SUM('Scoring settings'!$B$4:$B$15),2)</f>
        <v>4.2</v>
      </c>
      <c r="Z13" s="36" t="n">
        <f>RANK.EQ(Y13,$Y$5:$Y$17,0)</f>
        <v>1</v>
      </c>
      <c r="AA13" s="28" t="str">
        <f>IF(Y13&gt;=4.2,"Priority shortlist",IF(Y13&gt;=3.6,"Good for pilot",IF(Y13&gt;=3.0,"Scenario fit","Use caution")))</f>
        <v>Priority shortlist</v>
      </c>
      <c r="AB13" s="102" t="n">
        <f>Y13+ROW()/1000000</f>
        <v>4.200013</v>
      </c>
      <c r="AC13" s="24"/>
      <c r="AD13" s="24"/>
      <c r="AE13" s="24"/>
    </row>
    <row r="14" ht="28" customHeight="true">
      <c r="A14" s="28" t="str">
        <v>Notion</v>
      </c>
      <c r="B14" s="28" t="s">
        <v>240</v>
      </c>
      <c r="C14" s="28" t="s">
        <v>241</v>
      </c>
      <c r="D14" s="28" t="s">
        <v>242</v>
      </c>
      <c r="E14" s="28" t="s">
        <v>243</v>
      </c>
      <c r="F14" s="28" t="s">
        <v>244</v>
      </c>
      <c r="G14" s="28" t="str">
        <v>https://www.notion.com/product/projects</v>
      </c>
      <c r="H14" s="28" t="s">
        <v>104</v>
      </c>
      <c r="I14" s="28" t="s">
        <v>245</v>
      </c>
      <c r="J14" s="28" t="s">
        <v>246</v>
      </c>
      <c r="K14" s="28" t="s">
        <v>247</v>
      </c>
      <c r="L14" s="28" t="s">
        <v>248</v>
      </c>
      <c r="M14" s="50" t="n">
        <v>4</v>
      </c>
      <c r="N14" s="50" t="n">
        <v>3</v>
      </c>
      <c r="O14" s="50" t="n">
        <v>3</v>
      </c>
      <c r="P14" s="50" t="n">
        <v>3</v>
      </c>
      <c r="Q14" s="50" t="n">
        <v>2</v>
      </c>
      <c r="R14" s="50" t="n">
        <v>2</v>
      </c>
      <c r="S14" s="50" t="n">
        <v>3</v>
      </c>
      <c r="T14" s="50" t="n">
        <v>3</v>
      </c>
      <c r="U14" s="50" t="n">
        <v>5</v>
      </c>
      <c r="V14" s="50" t="n">
        <v>3</v>
      </c>
      <c r="W14" s="50" t="n">
        <v>4</v>
      </c>
      <c r="X14" s="50" t="n">
        <v>4</v>
      </c>
      <c r="Y14" s="52" t="n">
        <f>ROUND((M14*'Scoring settings'!$B$4+N14*'Scoring settings'!$B$5+O14*'Scoring settings'!$B$6+P14*'Scoring settings'!$B$7+Q14*'Scoring settings'!$B$8+R14*'Scoring settings'!$B$9+S14*'Scoring settings'!$B$10+T14*'Scoring settings'!$B$11+U14*'Scoring settings'!$B$12+V14*'Scoring settings'!$B$13+W14*'Scoring settings'!$B$14+X14*'Scoring settings'!$B$15)/SUM('Scoring settings'!$B$4:$B$15),2)</f>
        <v>3.19</v>
      </c>
      <c r="Z14" s="36" t="n">
        <f>RANK.EQ(Y14,$Y$5:$Y$17,0)</f>
        <v>9</v>
      </c>
      <c r="AA14" s="28" t="str">
        <f>IF(Y14&gt;=4.2,"Priority shortlist",IF(Y14&gt;=3.6,"Good for pilot",IF(Y14&gt;=3.0,"Scenario fit","Use caution")))</f>
        <v>Scenario fit</v>
      </c>
      <c r="AB14" s="102" t="n">
        <f>Y14+ROW()/1000000</f>
        <v>3.190014</v>
      </c>
      <c r="AC14" s="24"/>
      <c r="AD14" s="24"/>
      <c r="AE14" s="24"/>
    </row>
    <row r="15" ht="28" customHeight="true">
      <c r="A15" s="28" t="str">
        <v>Airtable</v>
      </c>
      <c r="B15" s="28" t="s">
        <v>249</v>
      </c>
      <c r="C15" s="28" t="s">
        <v>164</v>
      </c>
      <c r="D15" s="28" t="s">
        <v>250</v>
      </c>
      <c r="E15" s="28" t="s">
        <v>251</v>
      </c>
      <c r="F15" s="28" t="s">
        <v>252</v>
      </c>
      <c r="G15" s="28" t="str">
        <v>https://www.airtable.com/solutions/project-management</v>
      </c>
      <c r="H15" s="28" t="s">
        <v>104</v>
      </c>
      <c r="I15" s="28" t="s">
        <v>253</v>
      </c>
      <c r="J15" s="28" t="s">
        <v>254</v>
      </c>
      <c r="K15" s="28" t="s">
        <v>255</v>
      </c>
      <c r="L15" s="28" t="s">
        <v>256</v>
      </c>
      <c r="M15" s="50" t="n">
        <v>4</v>
      </c>
      <c r="N15" s="50" t="n">
        <v>4</v>
      </c>
      <c r="O15" s="50" t="n">
        <v>3</v>
      </c>
      <c r="P15" s="50" t="n">
        <v>3</v>
      </c>
      <c r="Q15" s="50" t="n">
        <v>3</v>
      </c>
      <c r="R15" s="50" t="n">
        <v>3</v>
      </c>
      <c r="S15" s="50" t="n">
        <v>4</v>
      </c>
      <c r="T15" s="50" t="n">
        <v>4</v>
      </c>
      <c r="U15" s="50" t="n">
        <v>3</v>
      </c>
      <c r="V15" s="50" t="n">
        <v>4</v>
      </c>
      <c r="W15" s="50" t="n">
        <v>3</v>
      </c>
      <c r="X15" s="50" t="n">
        <v>3</v>
      </c>
      <c r="Y15" s="52" t="n">
        <f>ROUND((M15*'Scoring settings'!$B$4+N15*'Scoring settings'!$B$5+O15*'Scoring settings'!$B$6+P15*'Scoring settings'!$B$7+Q15*'Scoring settings'!$B$8+R15*'Scoring settings'!$B$9+S15*'Scoring settings'!$B$10+T15*'Scoring settings'!$B$11+U15*'Scoring settings'!$B$12+V15*'Scoring settings'!$B$13+W15*'Scoring settings'!$B$14+X15*'Scoring settings'!$B$15)/SUM('Scoring settings'!$B$4:$B$15),2)</f>
        <v>3.5</v>
      </c>
      <c r="Z15" s="36" t="n">
        <f>RANK.EQ(Y15,$Y$5:$Y$17,0)</f>
        <v>8</v>
      </c>
      <c r="AA15" s="28" t="str">
        <f>IF(Y15&gt;=4.2,"Priority shortlist",IF(Y15&gt;=3.6,"Good for pilot",IF(Y15&gt;=3.0,"Scenario fit","Use caution")))</f>
        <v>Scenario fit</v>
      </c>
      <c r="AB15" s="102" t="n">
        <f>Y15+ROW()/1000000</f>
        <v>3.500015</v>
      </c>
      <c r="AC15" s="24"/>
      <c r="AD15" s="24"/>
      <c r="AE15" s="24"/>
    </row>
    <row r="16" ht="28" customHeight="true">
      <c r="A16" s="28" t="str">
        <v>Basecamp</v>
      </c>
      <c r="B16" s="28" t="s">
        <v>257</v>
      </c>
      <c r="C16" s="28" t="s">
        <v>241</v>
      </c>
      <c r="D16" s="28" t="s">
        <v>258</v>
      </c>
      <c r="E16" s="28" t="s">
        <v>259</v>
      </c>
      <c r="F16" s="28" t="s">
        <v>260</v>
      </c>
      <c r="G16" s="28" t="str">
        <v>https://basecamp.com/</v>
      </c>
      <c r="H16" s="28" t="s">
        <v>104</v>
      </c>
      <c r="I16" s="28" t="s">
        <v>261</v>
      </c>
      <c r="J16" s="28" t="s">
        <v>262</v>
      </c>
      <c r="K16" s="28" t="s">
        <v>263</v>
      </c>
      <c r="L16" s="28" t="s">
        <v>264</v>
      </c>
      <c r="M16" s="50" t="n">
        <v>5</v>
      </c>
      <c r="N16" s="50" t="n">
        <v>3</v>
      </c>
      <c r="O16" s="50" t="n">
        <v>3</v>
      </c>
      <c r="P16" s="50" t="n">
        <v>2</v>
      </c>
      <c r="Q16" s="50" t="n">
        <v>1</v>
      </c>
      <c r="R16" s="50" t="n">
        <v>2</v>
      </c>
      <c r="S16" s="50" t="n">
        <v>3</v>
      </c>
      <c r="T16" s="50" t="n">
        <v>3</v>
      </c>
      <c r="U16" s="50" t="n">
        <v>3</v>
      </c>
      <c r="V16" s="50" t="n">
        <v>3</v>
      </c>
      <c r="W16" s="50" t="n">
        <v>4</v>
      </c>
      <c r="X16" s="50" t="n">
        <v>5</v>
      </c>
      <c r="Y16" s="52" t="n">
        <f>ROUND((M16*'Scoring settings'!$B$4+N16*'Scoring settings'!$B$5+O16*'Scoring settings'!$B$6+P16*'Scoring settings'!$B$7+Q16*'Scoring settings'!$B$8+R16*'Scoring settings'!$B$9+S16*'Scoring settings'!$B$10+T16*'Scoring settings'!$B$11+U16*'Scoring settings'!$B$12+V16*'Scoring settings'!$B$13+W16*'Scoring settings'!$B$14+X16*'Scoring settings'!$B$15)/SUM('Scoring settings'!$B$4:$B$15),2)</f>
        <v>3.09</v>
      </c>
      <c r="Z16" s="36" t="n">
        <f>RANK.EQ(Y16,$Y$5:$Y$17,0)</f>
        <v>12</v>
      </c>
      <c r="AA16" s="28" t="str">
        <f>IF(Y16&gt;=4.2,"Priority shortlist",IF(Y16&gt;=3.6,"Good for pilot",IF(Y16&gt;=3.0,"Scenario fit","Use caution")))</f>
        <v>Scenario fit</v>
      </c>
      <c r="AB16" s="102" t="n">
        <f>Y16+ROW()/1000000</f>
        <v>3.090016</v>
      </c>
      <c r="AC16" s="24"/>
      <c r="AD16" s="24"/>
      <c r="AE16" s="24"/>
    </row>
    <row r="17" ht="28" customHeight="true">
      <c r="A17" s="28" t="str">
        <v>Miro</v>
      </c>
      <c r="B17" s="28" t="s">
        <v>265</v>
      </c>
      <c r="C17" s="28" t="s">
        <v>266</v>
      </c>
      <c r="D17" s="28" t="s">
        <v>267</v>
      </c>
      <c r="E17" s="28" t="s">
        <v>268</v>
      </c>
      <c r="F17" s="28" t="s">
        <v>269</v>
      </c>
      <c r="G17" s="28" t="str">
        <v>https://miro.com/project-management/</v>
      </c>
      <c r="H17" s="28" t="s">
        <v>131</v>
      </c>
      <c r="I17" s="28" t="s">
        <v>270</v>
      </c>
      <c r="J17" s="28" t="s">
        <v>271</v>
      </c>
      <c r="K17" s="28" t="s">
        <v>272</v>
      </c>
      <c r="L17" s="28" t="s">
        <v>273</v>
      </c>
      <c r="M17" s="50" t="n">
        <v>4</v>
      </c>
      <c r="N17" s="50" t="n">
        <v>3</v>
      </c>
      <c r="O17" s="50" t="n">
        <v>3</v>
      </c>
      <c r="P17" s="50" t="n">
        <v>3</v>
      </c>
      <c r="Q17" s="50" t="n">
        <v>1</v>
      </c>
      <c r="R17" s="50" t="n">
        <v>2</v>
      </c>
      <c r="S17" s="50" t="n">
        <v>2</v>
      </c>
      <c r="T17" s="50" t="n">
        <v>4</v>
      </c>
      <c r="U17" s="50" t="n">
        <v>4</v>
      </c>
      <c r="V17" s="50" t="n">
        <v>3</v>
      </c>
      <c r="W17" s="50" t="n">
        <v>4</v>
      </c>
      <c r="X17" s="50" t="n">
        <v>4</v>
      </c>
      <c r="Y17" s="52" t="n">
        <f>ROUND((M17*'Scoring settings'!$B$4+N17*'Scoring settings'!$B$5+O17*'Scoring settings'!$B$6+P17*'Scoring settings'!$B$7+Q17*'Scoring settings'!$B$8+R17*'Scoring settings'!$B$9+S17*'Scoring settings'!$B$10+T17*'Scoring settings'!$B$11+U17*'Scoring settings'!$B$12+V17*'Scoring settings'!$B$13+W17*'Scoring settings'!$B$14+X17*'Scoring settings'!$B$15)/SUM('Scoring settings'!$B$4:$B$15),2)</f>
        <v>3.03</v>
      </c>
      <c r="Z17" s="36" t="n">
        <f>RANK.EQ(Y17,$Y$5:$Y$17,0)</f>
        <v>13</v>
      </c>
      <c r="AA17" s="28" t="str">
        <f>IF(Y17&gt;=4.2,"Priority shortlist",IF(Y17&gt;=3.6,"Good for pilot",IF(Y17&gt;=3.0,"Scenario fit","Use caution")))</f>
        <v>Scenario fit</v>
      </c>
      <c r="AB17" s="102" t="n">
        <f>Y17+ROW()/1000000</f>
        <v>3.030017</v>
      </c>
      <c r="AC17" s="24"/>
      <c r="AD17" s="24"/>
      <c r="AE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AB1"/>
    <mergeCell ref="A2:AB2"/>
  </mergeCells>
  <conditionalFormatting sqref="Y5:Y17">
    <cfRule type="colorScale" priority="1">
      <colorScale>
        <cfvo type="min"/>
        <cfvo type="percentile" val="50"/>
        <cfvo type="max"/>
        <color rgb="FEE2E2"/>
        <color rgb="FEF3C7"/>
        <color rgb="DCFCE7"/>
      </colorScale>
    </cfRule>
  </conditionalFormatting>
  <conditionalFormatting sqref="AA5:AA17">
    <cfRule type="containsText" dxfId="1" priority="2" operator="containsText" text="Priority"/>
    <cfRule type="containsText" dxfId="2" priority="3" operator="containsText" text="Use caution"/>
  </conditionalFormatting>
  <dataValidations count="2">
    <dataValidation allowBlank="false" error="Choose from the dropdown list, or maintain options on the settings sheet." errorStyle="warning" errorTitle="Choose a list item" showErrorMessage="true" sqref="H5:H50"/>
    <dataValidation allowBlank="true" error="Enter an integer from 1 to 5; 5 means best or strongest." errorStyle="warning" errorTitle="Score range" operator="between" showErrorMessage="true" sqref="M5:X50" type="whole">
      <formula1>1</formula1>
      <formula2>5</formula2>
    </dataValidation>
  </dataValidations>
  <pageMargins left="0.7" right="0.7" top="0.75" bottom="0.75" header="0.3" footer="0.3"/>
  <tableParts count="1">
    <tablePart r:id="Rbb065b276c534bcd"/>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0"/>
    <col customWidth="true" max="2" min="2" width="24"/>
    <col customWidth="true" max="4" min="3" width="14"/>
    <col customWidth="true" max="5" min="5" width="28"/>
    <col customWidth="true" max="6" min="6" width="24"/>
    <col customWidth="true" max="7" min="7" width="14"/>
    <col customWidth="true" max="8" min="8" width="10"/>
    <col customWidth="true" max="9" min="9" width="22"/>
    <col customWidth="true" max="11" min="10" width="38"/>
    <col customWidth="true" max="12" min="12" width="46"/>
    <col customWidth="true" max="13" min="13" width="14"/>
    <col customWidth="true" max="15" min="14" width="12"/>
    <col customWidth="true" max="16" min="16" width="28"/>
  </cols>
  <sheetData>
    <row r="1" ht="28" customHeight="true">
      <c r="A1" s="112" t="s">
        <v>52</v>
      </c>
      <c r="B1" s="112"/>
      <c r="C1" s="112"/>
      <c r="D1" s="112"/>
      <c r="E1" s="112"/>
      <c r="F1" s="112"/>
      <c r="G1" s="112"/>
      <c r="H1" s="112"/>
      <c r="I1" s="112"/>
      <c r="J1" s="112"/>
      <c r="K1" s="112"/>
      <c r="L1" s="112"/>
      <c r="M1" s="112"/>
      <c r="N1" s="112"/>
      <c r="O1" s="112"/>
      <c r="P1" s="112"/>
      <c r="Q1" s="24"/>
      <c r="R1" s="24"/>
      <c r="S1" s="24"/>
      <c r="T1" s="24"/>
      <c r="U1" s="24"/>
      <c r="V1" s="24"/>
      <c r="W1" s="24"/>
      <c r="X1" s="24"/>
      <c r="Y1" s="24"/>
      <c r="Z1" s="24"/>
      <c r="AA1" s="24"/>
      <c r="AB1" s="24"/>
      <c r="AC1" s="24"/>
      <c r="AD1" s="24"/>
      <c r="AE1" s="24"/>
    </row>
    <row r="2" ht="34" customHeight="true">
      <c r="A2" s="110" t="s">
        <v>274</v>
      </c>
      <c r="B2" s="110"/>
      <c r="C2" s="110"/>
      <c r="D2" s="110"/>
      <c r="E2" s="110"/>
      <c r="F2" s="110"/>
      <c r="G2" s="110"/>
      <c r="H2" s="110"/>
      <c r="I2" s="110"/>
      <c r="J2" s="110"/>
      <c r="K2" s="110"/>
      <c r="L2" s="110"/>
      <c r="M2" s="110"/>
      <c r="N2" s="110"/>
      <c r="O2" s="110"/>
      <c r="P2" s="110"/>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275</v>
      </c>
      <c r="B4" s="22" t="s">
        <v>276</v>
      </c>
      <c r="C4" s="22" t="s">
        <v>277</v>
      </c>
      <c r="D4" s="22" t="s">
        <v>278</v>
      </c>
      <c r="E4" s="22" t="s">
        <v>17</v>
      </c>
      <c r="F4" s="22" t="s">
        <v>279</v>
      </c>
      <c r="G4" s="22" t="s">
        <v>280</v>
      </c>
      <c r="H4" s="22" t="s">
        <v>99</v>
      </c>
      <c r="I4" s="22" t="s">
        <v>281</v>
      </c>
      <c r="J4" s="22" t="s">
        <v>282</v>
      </c>
      <c r="K4" s="22" t="s">
        <v>283</v>
      </c>
      <c r="L4" s="22" t="s">
        <v>284</v>
      </c>
      <c r="M4" s="22" t="s">
        <v>285</v>
      </c>
      <c r="N4" s="22" t="s">
        <v>286</v>
      </c>
      <c r="O4" s="22" t="s">
        <v>287</v>
      </c>
      <c r="P4" s="22" t="s">
        <v>288</v>
      </c>
      <c r="Q4" s="24"/>
      <c r="R4" s="24"/>
      <c r="S4" s="24"/>
      <c r="T4" s="24"/>
      <c r="U4" s="24"/>
      <c r="V4" s="24"/>
      <c r="W4" s="24"/>
      <c r="X4" s="24"/>
      <c r="Y4" s="24"/>
      <c r="Z4" s="24"/>
      <c r="AA4" s="24"/>
      <c r="AB4" s="24"/>
      <c r="AC4" s="24"/>
      <c r="AD4" s="24"/>
      <c r="AE4" s="24"/>
    </row>
    <row r="5" ht="48" customHeight="true">
      <c r="A5" s="28" t="str">
        <v>R-001</v>
      </c>
      <c r="B5" s="28" t="s">
        <v>289</v>
      </c>
      <c r="C5" s="28" t="s">
        <v>106</v>
      </c>
      <c r="D5" s="28" t="s">
        <v>290</v>
      </c>
      <c r="E5" s="28" t="s">
        <v>291</v>
      </c>
      <c r="F5" s="28" t="s">
        <v>292</v>
      </c>
      <c r="G5" s="28" t="s">
        <v>293</v>
      </c>
      <c r="H5" s="28" t="s">
        <v>105</v>
      </c>
      <c r="I5" s="28" t="str">
        <v>PMI/ProjectManagement.com</v>
      </c>
      <c r="J5" s="28" t="s">
        <v>294</v>
      </c>
      <c r="K5" s="28" t="s">
        <v>295</v>
      </c>
      <c r="L5" s="28" t="str">
        <v>https://www.pmi.org/insights</v>
      </c>
      <c r="M5" s="28" t="str">
        <v>PMO</v>
      </c>
      <c r="N5" s="28" t="s">
        <v>296</v>
      </c>
      <c r="O5" s="28" t="s">
        <v>297</v>
      </c>
      <c r="P5" s="28" t="s">
        <v>298</v>
      </c>
      <c r="Q5" s="24"/>
      <c r="R5" s="24"/>
      <c r="S5" s="24"/>
      <c r="T5" s="24"/>
      <c r="U5" s="24"/>
      <c r="V5" s="24"/>
      <c r="W5" s="24"/>
      <c r="X5" s="24"/>
      <c r="Y5" s="24"/>
      <c r="Z5" s="24"/>
      <c r="AA5" s="24"/>
      <c r="AB5" s="24"/>
      <c r="AC5" s="24"/>
      <c r="AD5" s="24"/>
      <c r="AE5" s="24"/>
    </row>
    <row r="6" ht="48" customHeight="true">
      <c r="A6" s="28" t="str">
        <v>R-002</v>
      </c>
      <c r="B6" s="28" t="s">
        <v>299</v>
      </c>
      <c r="C6" s="28" t="s">
        <v>106</v>
      </c>
      <c r="D6" s="28" t="s">
        <v>300</v>
      </c>
      <c r="E6" s="28" t="s">
        <v>301</v>
      </c>
      <c r="F6" s="28" t="s">
        <v>292</v>
      </c>
      <c r="G6" s="28" t="s">
        <v>293</v>
      </c>
      <c r="H6" s="28" t="s">
        <v>105</v>
      </c>
      <c r="I6" s="28" t="str">
        <v>ProjectManagement.com</v>
      </c>
      <c r="J6" s="28" t="s">
        <v>302</v>
      </c>
      <c r="K6" s="28" t="s">
        <v>303</v>
      </c>
      <c r="L6" s="28" t="str">
        <v>https://www.projectmanagement.com/deliverables/973994/project-plan-template</v>
      </c>
      <c r="M6" s="28" t="s">
        <v>304</v>
      </c>
      <c r="N6" s="28" t="s">
        <v>296</v>
      </c>
      <c r="O6" s="28" t="s">
        <v>297</v>
      </c>
      <c r="P6" s="28" t="s">
        <v>305</v>
      </c>
      <c r="Q6" s="24"/>
      <c r="R6" s="24"/>
      <c r="S6" s="24"/>
      <c r="T6" s="24"/>
      <c r="U6" s="24"/>
      <c r="V6" s="24"/>
      <c r="W6" s="24"/>
      <c r="X6" s="24"/>
      <c r="Y6" s="24"/>
      <c r="Z6" s="24"/>
      <c r="AA6" s="24"/>
      <c r="AB6" s="24"/>
      <c r="AC6" s="24"/>
      <c r="AD6" s="24"/>
      <c r="AE6" s="24"/>
    </row>
    <row r="7" ht="48" customHeight="true">
      <c r="A7" s="28" t="str">
        <v>R-003</v>
      </c>
      <c r="B7" s="28" t="s">
        <v>306</v>
      </c>
      <c r="C7" s="28" t="s">
        <v>106</v>
      </c>
      <c r="D7" s="28" t="s">
        <v>300</v>
      </c>
      <c r="E7" s="28" t="s">
        <v>307</v>
      </c>
      <c r="F7" s="28" t="s">
        <v>173</v>
      </c>
      <c r="G7" s="28" t="s">
        <v>293</v>
      </c>
      <c r="H7" s="28" t="s">
        <v>105</v>
      </c>
      <c r="I7" s="28" t="str">
        <v>Smartsheet/Microsoft</v>
      </c>
      <c r="J7" s="28" t="s">
        <v>308</v>
      </c>
      <c r="K7" s="28" t="s">
        <v>309</v>
      </c>
      <c r="L7" s="28" t="str">
        <v>https://www.smartsheet.com/content-center/best-practices/project-management-guide/templates-project-management</v>
      </c>
      <c r="M7" s="28" t="s">
        <v>304</v>
      </c>
      <c r="N7" s="28" t="s">
        <v>296</v>
      </c>
      <c r="O7" s="28" t="s">
        <v>297</v>
      </c>
      <c r="P7" s="28" t="s">
        <v>310</v>
      </c>
      <c r="Q7" s="24"/>
      <c r="R7" s="24"/>
      <c r="S7" s="24"/>
      <c r="T7" s="24"/>
      <c r="U7" s="24"/>
      <c r="V7" s="24"/>
      <c r="W7" s="24"/>
      <c r="X7" s="24"/>
      <c r="Y7" s="24"/>
      <c r="Z7" s="24"/>
      <c r="AA7" s="24"/>
      <c r="AB7" s="24"/>
      <c r="AC7" s="24"/>
      <c r="AD7" s="24"/>
      <c r="AE7" s="24"/>
    </row>
    <row r="8" ht="48" customHeight="true">
      <c r="A8" s="28" t="str">
        <v>R-004</v>
      </c>
      <c r="B8" s="28" t="s">
        <v>311</v>
      </c>
      <c r="C8" s="28" t="s">
        <v>106</v>
      </c>
      <c r="D8" s="28" t="s">
        <v>312</v>
      </c>
      <c r="E8" s="28" t="s">
        <v>313</v>
      </c>
      <c r="F8" s="28" t="s">
        <v>173</v>
      </c>
      <c r="G8" s="28" t="s">
        <v>293</v>
      </c>
      <c r="H8" s="28" t="s">
        <v>105</v>
      </c>
      <c r="I8" s="28" t="str">
        <v>Microsoft/Smartsheet</v>
      </c>
      <c r="J8" s="28" t="s">
        <v>314</v>
      </c>
      <c r="K8" s="28" t="s">
        <v>315</v>
      </c>
      <c r="L8" s="28" t="str">
        <v>https://www.microsoft.com/en-ca/microsoft-365/project/project-planning-templates</v>
      </c>
      <c r="M8" s="28" t="s">
        <v>316</v>
      </c>
      <c r="N8" s="28" t="s">
        <v>13</v>
      </c>
      <c r="O8" s="28" t="s">
        <v>297</v>
      </c>
      <c r="P8" s="28" t="s">
        <v>317</v>
      </c>
      <c r="Q8" s="24"/>
      <c r="R8" s="24"/>
      <c r="S8" s="24"/>
      <c r="T8" s="24"/>
      <c r="U8" s="24"/>
      <c r="V8" s="24"/>
      <c r="W8" s="24"/>
      <c r="X8" s="24"/>
      <c r="Y8" s="24"/>
      <c r="Z8" s="24"/>
      <c r="AA8" s="24"/>
      <c r="AB8" s="24"/>
      <c r="AC8" s="24"/>
      <c r="AD8" s="24"/>
      <c r="AE8" s="24"/>
    </row>
    <row r="9" ht="48" customHeight="true">
      <c r="A9" s="28" t="str">
        <v>R-005</v>
      </c>
      <c r="B9" s="28" t="s">
        <v>318</v>
      </c>
      <c r="C9" s="28" t="s">
        <v>106</v>
      </c>
      <c r="D9" s="28" t="s">
        <v>319</v>
      </c>
      <c r="E9" s="28" t="s">
        <v>320</v>
      </c>
      <c r="F9" s="28" t="s">
        <v>292</v>
      </c>
      <c r="G9" s="28" t="s">
        <v>321</v>
      </c>
      <c r="H9" s="28" t="s">
        <v>105</v>
      </c>
      <c r="I9" s="28" t="str">
        <v>Jira/Trello/Notion</v>
      </c>
      <c r="J9" s="28" t="s">
        <v>322</v>
      </c>
      <c r="K9" s="28" t="s">
        <v>323</v>
      </c>
      <c r="L9" s="28" t="str">
        <v>https://trello.com/templates/project-management</v>
      </c>
      <c r="M9" s="28" t="str">
        <v>Scrum Master</v>
      </c>
      <c r="N9" s="28" t="s">
        <v>13</v>
      </c>
      <c r="O9" s="28" t="s">
        <v>297</v>
      </c>
      <c r="P9" s="28" t="s">
        <v>324</v>
      </c>
      <c r="Q9" s="24"/>
      <c r="R9" s="24"/>
      <c r="S9" s="24"/>
      <c r="T9" s="24"/>
      <c r="U9" s="24"/>
      <c r="V9" s="24"/>
      <c r="W9" s="24"/>
      <c r="X9" s="24"/>
      <c r="Y9" s="24"/>
      <c r="Z9" s="24"/>
      <c r="AA9" s="24"/>
      <c r="AB9" s="24"/>
      <c r="AC9" s="24"/>
      <c r="AD9" s="24"/>
      <c r="AE9" s="24"/>
    </row>
    <row r="10" ht="48" customHeight="true">
      <c r="A10" s="28" t="str">
        <v>R-006</v>
      </c>
      <c r="B10" s="28" t="s">
        <v>325</v>
      </c>
      <c r="C10" s="28" t="s">
        <v>106</v>
      </c>
      <c r="D10" s="28" t="s">
        <v>312</v>
      </c>
      <c r="E10" s="28" t="s">
        <v>326</v>
      </c>
      <c r="F10" s="28" t="s">
        <v>292</v>
      </c>
      <c r="G10" s="28" t="s">
        <v>293</v>
      </c>
      <c r="H10" s="28" t="s">
        <v>105</v>
      </c>
      <c r="I10" s="28" t="str">
        <v>PMI/Smartsheet</v>
      </c>
      <c r="J10" s="28" t="s">
        <v>327</v>
      </c>
      <c r="K10" s="28" t="s">
        <v>328</v>
      </c>
      <c r="L10" s="28" t="str">
        <v>https://www.smartsheet.com/content-center/best-practices/project-management-guide/templates-project-management</v>
      </c>
      <c r="M10" s="28" t="s">
        <v>304</v>
      </c>
      <c r="N10" s="28" t="s">
        <v>296</v>
      </c>
      <c r="O10" s="28" t="s">
        <v>297</v>
      </c>
      <c r="P10" s="28" t="s">
        <v>329</v>
      </c>
      <c r="Q10" s="24"/>
      <c r="R10" s="24"/>
      <c r="S10" s="24"/>
      <c r="T10" s="24"/>
      <c r="U10" s="24"/>
      <c r="V10" s="24"/>
      <c r="W10" s="24"/>
      <c r="X10" s="24"/>
      <c r="Y10" s="24"/>
      <c r="Z10" s="24"/>
      <c r="AA10" s="24"/>
      <c r="AB10" s="24"/>
      <c r="AC10" s="24"/>
      <c r="AD10" s="24"/>
      <c r="AE10" s="24"/>
    </row>
    <row r="11" ht="48" customHeight="true">
      <c r="A11" s="28" t="str">
        <v>R-007</v>
      </c>
      <c r="B11" s="28" t="s">
        <v>330</v>
      </c>
      <c r="C11" s="28" t="s">
        <v>106</v>
      </c>
      <c r="D11" s="28" t="s">
        <v>331</v>
      </c>
      <c r="E11" s="28" t="s">
        <v>332</v>
      </c>
      <c r="F11" s="28" t="s">
        <v>292</v>
      </c>
      <c r="G11" s="28" t="s">
        <v>333</v>
      </c>
      <c r="H11" s="28" t="s">
        <v>105</v>
      </c>
      <c r="I11" s="28" t="str">
        <v>PMI/ProjectManagement.com</v>
      </c>
      <c r="J11" s="28" t="s">
        <v>334</v>
      </c>
      <c r="K11" s="28" t="s">
        <v>335</v>
      </c>
      <c r="L11" s="28" t="str">
        <v>https://www.projectmanagement.com/templates/</v>
      </c>
      <c r="M11" s="28" t="s">
        <v>304</v>
      </c>
      <c r="N11" s="28" t="s">
        <v>13</v>
      </c>
      <c r="O11" s="28" t="s">
        <v>297</v>
      </c>
      <c r="P11" s="28" t="s">
        <v>336</v>
      </c>
      <c r="Q11" s="24"/>
      <c r="R11" s="24"/>
      <c r="S11" s="24"/>
      <c r="T11" s="24"/>
      <c r="U11" s="24"/>
      <c r="V11" s="24"/>
      <c r="W11" s="24"/>
      <c r="X11" s="24"/>
      <c r="Y11" s="24"/>
      <c r="Z11" s="24"/>
      <c r="AA11" s="24"/>
      <c r="AB11" s="24"/>
      <c r="AC11" s="24"/>
      <c r="AD11" s="24"/>
      <c r="AE11" s="24"/>
    </row>
    <row r="12" ht="48" customHeight="true">
      <c r="A12" s="28" t="str">
        <v>R-008</v>
      </c>
      <c r="B12" s="28" t="s">
        <v>337</v>
      </c>
      <c r="C12" s="28" t="s">
        <v>135</v>
      </c>
      <c r="D12" s="28" t="s">
        <v>338</v>
      </c>
      <c r="E12" s="28" t="s">
        <v>339</v>
      </c>
      <c r="F12" s="28" t="s">
        <v>292</v>
      </c>
      <c r="G12" s="28" t="s">
        <v>13</v>
      </c>
      <c r="H12" s="28" t="s">
        <v>105</v>
      </c>
      <c r="I12" s="28" t="str">
        <v>PMI/Smartsheet</v>
      </c>
      <c r="J12" s="28" t="s">
        <v>340</v>
      </c>
      <c r="K12" s="28" t="s">
        <v>341</v>
      </c>
      <c r="L12" s="28" t="str">
        <v>https://www.smartsheet.com/content-center/best-practices/project-management-guide/templates-project-management</v>
      </c>
      <c r="M12" s="28" t="s">
        <v>304</v>
      </c>
      <c r="N12" s="28" t="s">
        <v>13</v>
      </c>
      <c r="O12" s="28" t="s">
        <v>297</v>
      </c>
      <c r="P12" s="28" t="s">
        <v>342</v>
      </c>
      <c r="Q12" s="24"/>
      <c r="R12" s="24"/>
      <c r="S12" s="24"/>
      <c r="T12" s="24"/>
      <c r="U12" s="24"/>
      <c r="V12" s="24"/>
      <c r="W12" s="24"/>
      <c r="X12" s="24"/>
      <c r="Y12" s="24"/>
      <c r="Z12" s="24"/>
      <c r="AA12" s="24"/>
      <c r="AB12" s="24"/>
      <c r="AC12" s="24"/>
      <c r="AD12" s="24"/>
      <c r="AE12" s="24"/>
    </row>
    <row r="13" ht="48" customHeight="true">
      <c r="A13" s="28" t="str">
        <v>R-009</v>
      </c>
      <c r="B13" s="28" t="s">
        <v>343</v>
      </c>
      <c r="C13" s="28" t="s">
        <v>106</v>
      </c>
      <c r="D13" s="28" t="s">
        <v>290</v>
      </c>
      <c r="E13" s="28" t="s">
        <v>344</v>
      </c>
      <c r="F13" s="28" t="s">
        <v>173</v>
      </c>
      <c r="G13" s="28" t="s">
        <v>345</v>
      </c>
      <c r="H13" s="28" t="s">
        <v>105</v>
      </c>
      <c r="I13" s="28" t="str">
        <v>monday/Airtable/Smartsheet</v>
      </c>
      <c r="J13" s="28" t="s">
        <v>346</v>
      </c>
      <c r="K13" s="28" t="s">
        <v>347</v>
      </c>
      <c r="L13" s="28" t="str">
        <v>https://www.airtable.com/solutions/project-management</v>
      </c>
      <c r="M13" s="28" t="s">
        <v>348</v>
      </c>
      <c r="N13" s="28" t="s">
        <v>296</v>
      </c>
      <c r="O13" s="28" t="s">
        <v>297</v>
      </c>
      <c r="P13" s="28" t="s">
        <v>349</v>
      </c>
      <c r="Q13" s="24"/>
      <c r="R13" s="24"/>
      <c r="S13" s="24"/>
      <c r="T13" s="24"/>
      <c r="U13" s="24"/>
      <c r="V13" s="24"/>
      <c r="W13" s="24"/>
      <c r="X13" s="24"/>
      <c r="Y13" s="24"/>
      <c r="Z13" s="24"/>
      <c r="AA13" s="24"/>
      <c r="AB13" s="24"/>
      <c r="AC13" s="24"/>
      <c r="AD13" s="24"/>
      <c r="AE13" s="24"/>
    </row>
    <row r="14" ht="48" customHeight="true">
      <c r="A14" s="28" t="str">
        <v>R-010</v>
      </c>
      <c r="B14" s="28" t="s">
        <v>350</v>
      </c>
      <c r="C14" s="28" t="s">
        <v>106</v>
      </c>
      <c r="D14" s="28" t="s">
        <v>351</v>
      </c>
      <c r="E14" s="28" t="s">
        <v>352</v>
      </c>
      <c r="F14" s="28" t="s">
        <v>173</v>
      </c>
      <c r="G14" s="28" t="s">
        <v>333</v>
      </c>
      <c r="H14" s="28" t="s">
        <v>105</v>
      </c>
      <c r="I14" s="28" t="str">
        <v>Smartsheet/ProjectManagement.com</v>
      </c>
      <c r="J14" s="28" t="s">
        <v>353</v>
      </c>
      <c r="K14" s="28" t="s">
        <v>354</v>
      </c>
      <c r="L14" s="28" t="str">
        <v>https://www.smartsheet.com/resource-planning-templates</v>
      </c>
      <c r="M14" s="28" t="s">
        <v>355</v>
      </c>
      <c r="N14" s="28" t="s">
        <v>13</v>
      </c>
      <c r="O14" s="28" t="s">
        <v>297</v>
      </c>
      <c r="P14" s="28" t="s">
        <v>356</v>
      </c>
      <c r="Q14" s="24"/>
      <c r="R14" s="24"/>
      <c r="S14" s="24"/>
      <c r="T14" s="24"/>
      <c r="U14" s="24"/>
      <c r="V14" s="24"/>
      <c r="W14" s="24"/>
      <c r="X14" s="24"/>
      <c r="Y14" s="24"/>
      <c r="Z14" s="24"/>
      <c r="AA14" s="24"/>
      <c r="AB14" s="24"/>
      <c r="AC14" s="24"/>
      <c r="AD14" s="24"/>
      <c r="AE14" s="24"/>
    </row>
    <row r="15" ht="48" customHeight="true">
      <c r="A15" s="28" t="str">
        <v>R-011</v>
      </c>
      <c r="B15" s="28" t="s">
        <v>357</v>
      </c>
      <c r="C15" s="28" t="s">
        <v>106</v>
      </c>
      <c r="D15" s="28" t="s">
        <v>358</v>
      </c>
      <c r="E15" s="28" t="s">
        <v>359</v>
      </c>
      <c r="F15" s="28" t="s">
        <v>292</v>
      </c>
      <c r="G15" s="28" t="s">
        <v>360</v>
      </c>
      <c r="H15" s="28" t="s">
        <v>105</v>
      </c>
      <c r="I15" s="28" t="s">
        <v>361</v>
      </c>
      <c r="J15" s="28" t="s">
        <v>362</v>
      </c>
      <c r="K15" s="28" t="s">
        <v>363</v>
      </c>
      <c r="L15" s="28" t="s">
        <v>364</v>
      </c>
      <c r="M15" s="28" t="s">
        <v>365</v>
      </c>
      <c r="N15" s="28" t="s">
        <v>296</v>
      </c>
      <c r="O15" s="28" t="s">
        <v>297</v>
      </c>
      <c r="P15" s="28" t="s">
        <v>366</v>
      </c>
      <c r="Q15" s="24"/>
      <c r="R15" s="24"/>
      <c r="S15" s="24"/>
      <c r="T15" s="24"/>
      <c r="U15" s="24"/>
      <c r="V15" s="24"/>
      <c r="W15" s="24"/>
      <c r="X15" s="24"/>
      <c r="Y15" s="24"/>
      <c r="Z15" s="24"/>
      <c r="AA15" s="24"/>
      <c r="AB15" s="24"/>
      <c r="AC15" s="24"/>
      <c r="AD15" s="24"/>
      <c r="AE15" s="24"/>
    </row>
    <row r="16" ht="48" customHeight="true">
      <c r="A16" s="28" t="str">
        <v>R-012</v>
      </c>
      <c r="B16" s="28" t="s">
        <v>367</v>
      </c>
      <c r="C16" s="28" t="s">
        <v>106</v>
      </c>
      <c r="D16" s="28" t="s">
        <v>331</v>
      </c>
      <c r="E16" s="28" t="s">
        <v>368</v>
      </c>
      <c r="F16" s="28" t="s">
        <v>292</v>
      </c>
      <c r="G16" s="28" t="s">
        <v>333</v>
      </c>
      <c r="H16" s="28" t="s">
        <v>105</v>
      </c>
      <c r="I16" s="28" t="str">
        <v>PMI/ProjectManagement.com</v>
      </c>
      <c r="J16" s="28" t="s">
        <v>369</v>
      </c>
      <c r="K16" s="28" t="s">
        <v>370</v>
      </c>
      <c r="L16" s="28" t="str">
        <v>https://www.projectmanagement.com/templates/</v>
      </c>
      <c r="M16" s="28" t="s">
        <v>304</v>
      </c>
      <c r="N16" s="28" t="s">
        <v>13</v>
      </c>
      <c r="O16" s="28" t="s">
        <v>297</v>
      </c>
      <c r="P16" s="28" t="s">
        <v>371</v>
      </c>
      <c r="Q16" s="24"/>
      <c r="R16" s="24"/>
      <c r="S16" s="24"/>
      <c r="T16" s="24"/>
      <c r="U16" s="24"/>
      <c r="V16" s="24"/>
      <c r="W16" s="24"/>
      <c r="X16" s="24"/>
      <c r="Y16" s="24"/>
      <c r="Z16" s="24"/>
      <c r="AA16" s="24"/>
      <c r="AB16" s="24"/>
      <c r="AC16" s="24"/>
      <c r="AD16" s="24"/>
      <c r="AE16" s="24"/>
    </row>
    <row r="17" ht="48" customHeight="true">
      <c r="A17" s="28" t="str">
        <v>R-013</v>
      </c>
      <c r="B17" s="28" t="s">
        <v>372</v>
      </c>
      <c r="C17" s="28" t="s">
        <v>106</v>
      </c>
      <c r="D17" s="28" t="s">
        <v>331</v>
      </c>
      <c r="E17" s="28" t="s">
        <v>373</v>
      </c>
      <c r="F17" s="28" t="s">
        <v>292</v>
      </c>
      <c r="G17" s="28" t="s">
        <v>374</v>
      </c>
      <c r="H17" s="28" t="s">
        <v>105</v>
      </c>
      <c r="I17" s="28" t="str">
        <v>PMI/Smartsheet</v>
      </c>
      <c r="J17" s="28" t="s">
        <v>375</v>
      </c>
      <c r="K17" s="28" t="s">
        <v>376</v>
      </c>
      <c r="L17" s="28" t="str">
        <v>https://www.pmi.org/insights</v>
      </c>
      <c r="M17" s="28" t="s">
        <v>304</v>
      </c>
      <c r="N17" s="28" t="s">
        <v>296</v>
      </c>
      <c r="O17" s="28" t="s">
        <v>297</v>
      </c>
      <c r="P17" s="28" t="s">
        <v>377</v>
      </c>
      <c r="Q17" s="24"/>
      <c r="R17" s="24"/>
      <c r="S17" s="24"/>
      <c r="T17" s="24"/>
      <c r="U17" s="24"/>
      <c r="V17" s="24"/>
      <c r="W17" s="24"/>
      <c r="X17" s="24"/>
      <c r="Y17" s="24"/>
      <c r="Z17" s="24"/>
      <c r="AA17" s="24"/>
      <c r="AB17" s="24"/>
      <c r="AC17" s="24"/>
      <c r="AD17" s="24"/>
      <c r="AE17" s="24"/>
    </row>
    <row r="18" ht="48" customHeight="true">
      <c r="A18" s="28" t="str">
        <v>R-014</v>
      </c>
      <c r="B18" s="28" t="s">
        <v>378</v>
      </c>
      <c r="C18" s="28" t="s">
        <v>106</v>
      </c>
      <c r="D18" s="28" t="s">
        <v>312</v>
      </c>
      <c r="E18" s="28" t="s">
        <v>379</v>
      </c>
      <c r="F18" s="28" t="s">
        <v>292</v>
      </c>
      <c r="G18" s="28" t="s">
        <v>293</v>
      </c>
      <c r="H18" s="28" t="s">
        <v>111</v>
      </c>
      <c r="I18" s="28" t="str">
        <v>PMI/ProjectManagement.com</v>
      </c>
      <c r="J18" s="28" t="s">
        <v>380</v>
      </c>
      <c r="K18" s="28" t="s">
        <v>381</v>
      </c>
      <c r="L18" s="28" t="str">
        <v>https://www.projectmanagement.com/templates/</v>
      </c>
      <c r="M18" s="28" t="s">
        <v>304</v>
      </c>
      <c r="N18" s="28" t="s">
        <v>296</v>
      </c>
      <c r="O18" s="28" t="s">
        <v>297</v>
      </c>
      <c r="P18" s="28" t="s">
        <v>382</v>
      </c>
      <c r="Q18" s="24"/>
      <c r="R18" s="24"/>
      <c r="S18" s="24"/>
      <c r="T18" s="24"/>
      <c r="U18" s="24"/>
      <c r="V18" s="24"/>
      <c r="W18" s="24"/>
      <c r="X18" s="24"/>
      <c r="Y18" s="24"/>
      <c r="Z18" s="24"/>
      <c r="AA18" s="24"/>
      <c r="AB18" s="24"/>
      <c r="AC18" s="24"/>
      <c r="AD18" s="24"/>
      <c r="AE18" s="24"/>
    </row>
    <row r="19" ht="48" customHeight="true">
      <c r="A19" s="28" t="str">
        <v>R-015</v>
      </c>
      <c r="B19" s="28" t="s">
        <v>383</v>
      </c>
      <c r="C19" s="28" t="s">
        <v>106</v>
      </c>
      <c r="D19" s="28" t="s">
        <v>384</v>
      </c>
      <c r="E19" s="28" t="s">
        <v>339</v>
      </c>
      <c r="F19" s="28" t="s">
        <v>292</v>
      </c>
      <c r="G19" s="28" t="s">
        <v>293</v>
      </c>
      <c r="H19" s="28" t="s">
        <v>111</v>
      </c>
      <c r="I19" s="28" t="str">
        <v>PMI/Notion</v>
      </c>
      <c r="J19" s="28" t="s">
        <v>385</v>
      </c>
      <c r="K19" s="28" t="s">
        <v>386</v>
      </c>
      <c r="L19" s="28" t="str">
        <v>https://www.notion.com/templates/category/projects</v>
      </c>
      <c r="M19" s="28" t="s">
        <v>304</v>
      </c>
      <c r="N19" s="28" t="s">
        <v>296</v>
      </c>
      <c r="O19" s="28" t="s">
        <v>297</v>
      </c>
      <c r="P19" s="28" t="s">
        <v>387</v>
      </c>
      <c r="Q19" s="24"/>
      <c r="R19" s="24"/>
      <c r="S19" s="24"/>
      <c r="T19" s="24"/>
      <c r="U19" s="24"/>
      <c r="V19" s="24"/>
      <c r="W19" s="24"/>
      <c r="X19" s="24"/>
      <c r="Y19" s="24"/>
      <c r="Z19" s="24"/>
      <c r="AA19" s="24"/>
      <c r="AB19" s="24"/>
      <c r="AC19" s="24"/>
      <c r="AD19" s="24"/>
      <c r="AE19" s="24"/>
    </row>
    <row r="20" ht="48" customHeight="true">
      <c r="A20" s="28" t="str">
        <v>R-016</v>
      </c>
      <c r="B20" s="28" t="s">
        <v>388</v>
      </c>
      <c r="C20" s="28" t="s">
        <v>138</v>
      </c>
      <c r="D20" s="28" t="s">
        <v>331</v>
      </c>
      <c r="E20" s="28" t="s">
        <v>389</v>
      </c>
      <c r="F20" s="28" t="s">
        <v>173</v>
      </c>
      <c r="G20" s="28" t="s">
        <v>333</v>
      </c>
      <c r="H20" s="28" t="s">
        <v>105</v>
      </c>
      <c r="I20" s="28" t="str">
        <v>Smartsheet/Wrike/Asana</v>
      </c>
      <c r="J20" s="28" t="s">
        <v>390</v>
      </c>
      <c r="K20" s="28" t="s">
        <v>391</v>
      </c>
      <c r="L20" s="28" t="str">
        <v>https://www.smartsheet.com/solutions/project-management</v>
      </c>
      <c r="M20" s="28" t="str">
        <v>PMO</v>
      </c>
      <c r="N20" s="28" t="s">
        <v>13</v>
      </c>
      <c r="O20" s="28" t="s">
        <v>297</v>
      </c>
      <c r="P20" s="28" t="s">
        <v>392</v>
      </c>
      <c r="Q20" s="24"/>
      <c r="R20" s="24"/>
      <c r="S20" s="24"/>
      <c r="T20" s="24"/>
      <c r="U20" s="24"/>
      <c r="V20" s="24"/>
      <c r="W20" s="24"/>
      <c r="X20" s="24"/>
      <c r="Y20" s="24"/>
      <c r="Z20" s="24"/>
      <c r="AA20" s="24"/>
      <c r="AB20" s="24"/>
      <c r="AC20" s="24"/>
      <c r="AD20" s="24"/>
      <c r="AE20" s="24"/>
    </row>
    <row r="21" ht="48" customHeight="true">
      <c r="A21" s="28" t="str">
        <v>R-017</v>
      </c>
      <c r="B21" s="28" t="s">
        <v>393</v>
      </c>
      <c r="C21" s="28" t="s">
        <v>106</v>
      </c>
      <c r="D21" s="28" t="s">
        <v>394</v>
      </c>
      <c r="E21" s="28" t="s">
        <v>395</v>
      </c>
      <c r="F21" s="28" t="s">
        <v>292</v>
      </c>
      <c r="G21" s="28" t="s">
        <v>374</v>
      </c>
      <c r="H21" s="28" t="s">
        <v>105</v>
      </c>
      <c r="I21" s="28" t="s">
        <v>361</v>
      </c>
      <c r="J21" s="28" t="s">
        <v>396</v>
      </c>
      <c r="K21" s="28" t="s">
        <v>397</v>
      </c>
      <c r="L21" s="28" t="s">
        <v>398</v>
      </c>
      <c r="M21" s="28" t="s">
        <v>399</v>
      </c>
      <c r="N21" s="28" t="s">
        <v>296</v>
      </c>
      <c r="O21" s="28" t="s">
        <v>297</v>
      </c>
      <c r="P21" s="28" t="s">
        <v>366</v>
      </c>
      <c r="Q21" s="24"/>
      <c r="R21" s="24"/>
      <c r="S21" s="24"/>
      <c r="T21" s="24"/>
      <c r="U21" s="24"/>
      <c r="V21" s="24"/>
      <c r="W21" s="24"/>
      <c r="X21" s="24"/>
      <c r="Y21" s="24"/>
      <c r="Z21" s="24"/>
      <c r="AA21" s="24"/>
      <c r="AB21" s="24"/>
      <c r="AC21" s="24"/>
      <c r="AD21" s="24"/>
      <c r="AE21" s="24"/>
    </row>
    <row r="22" ht="48" customHeight="true">
      <c r="A22" s="28" t="str">
        <v>R-018</v>
      </c>
      <c r="B22" s="28" t="s">
        <v>400</v>
      </c>
      <c r="C22" s="28" t="s">
        <v>144</v>
      </c>
      <c r="D22" s="28" t="s">
        <v>338</v>
      </c>
      <c r="E22" s="28" t="s">
        <v>401</v>
      </c>
      <c r="F22" s="28" t="s">
        <v>292</v>
      </c>
      <c r="G22" s="28" t="s">
        <v>13</v>
      </c>
      <c r="H22" s="28" t="s">
        <v>111</v>
      </c>
      <c r="I22" s="28" t="s">
        <v>402</v>
      </c>
      <c r="J22" s="28" t="s">
        <v>403</v>
      </c>
      <c r="K22" s="28" t="s">
        <v>404</v>
      </c>
      <c r="L22" s="28" t="str">
        <v>https://miro.com/ai/project-management/</v>
      </c>
      <c r="M22" s="28" t="s">
        <v>304</v>
      </c>
      <c r="N22" s="28" t="s">
        <v>13</v>
      </c>
      <c r="O22" s="28" t="s">
        <v>405</v>
      </c>
      <c r="P22" s="28" t="s">
        <v>406</v>
      </c>
      <c r="Q22" s="24"/>
      <c r="R22" s="24"/>
      <c r="S22" s="24"/>
      <c r="T22" s="24"/>
      <c r="U22" s="24"/>
      <c r="V22" s="24"/>
      <c r="W22" s="24"/>
      <c r="X22" s="24"/>
      <c r="Y22" s="24"/>
      <c r="Z22" s="24"/>
      <c r="AA22" s="24"/>
      <c r="AB22" s="24"/>
      <c r="AC22" s="24"/>
      <c r="AD22" s="24"/>
      <c r="AE22" s="24"/>
    </row>
    <row r="23" ht="48" customHeight="true">
      <c r="A23" s="28" t="str">
        <v>R-019</v>
      </c>
      <c r="B23" s="28" t="s">
        <v>407</v>
      </c>
      <c r="C23" s="28" t="s">
        <v>132</v>
      </c>
      <c r="D23" s="28" t="s">
        <v>408</v>
      </c>
      <c r="E23" s="28" t="s">
        <v>409</v>
      </c>
      <c r="F23" s="28" t="s">
        <v>241</v>
      </c>
      <c r="G23" s="28" t="s">
        <v>345</v>
      </c>
      <c r="H23" s="28" t="s">
        <v>111</v>
      </c>
      <c r="I23" s="28" t="str">
        <v>Notion/Basecamp</v>
      </c>
      <c r="J23" s="28" t="s">
        <v>410</v>
      </c>
      <c r="K23" s="28" t="s">
        <v>411</v>
      </c>
      <c r="L23" s="28" t="str">
        <v>https://www.notion.com/product/projects</v>
      </c>
      <c r="M23" s="28" t="s">
        <v>412</v>
      </c>
      <c r="N23" s="28" t="s">
        <v>296</v>
      </c>
      <c r="O23" s="28" t="s">
        <v>297</v>
      </c>
      <c r="P23" s="28" t="s">
        <v>413</v>
      </c>
      <c r="Q23" s="24"/>
      <c r="R23" s="24"/>
      <c r="S23" s="24"/>
      <c r="T23" s="24"/>
      <c r="U23" s="24"/>
      <c r="V23" s="24"/>
      <c r="W23" s="24"/>
      <c r="X23" s="24"/>
      <c r="Y23" s="24"/>
      <c r="Z23" s="24"/>
      <c r="AA23" s="24"/>
      <c r="AB23" s="24"/>
      <c r="AC23" s="24"/>
      <c r="AD23" s="24"/>
      <c r="AE23" s="24"/>
    </row>
    <row r="24" ht="48" customHeight="true">
      <c r="A24" s="28" t="str">
        <v>R-020</v>
      </c>
      <c r="B24" s="28" t="s">
        <v>414</v>
      </c>
      <c r="C24" s="28" t="s">
        <v>135</v>
      </c>
      <c r="D24" s="28" t="s">
        <v>384</v>
      </c>
      <c r="E24" s="28" t="s">
        <v>415</v>
      </c>
      <c r="F24" s="28" t="s">
        <v>190</v>
      </c>
      <c r="G24" s="28" t="s">
        <v>293</v>
      </c>
      <c r="H24" s="28" t="s">
        <v>105</v>
      </c>
      <c r="I24" s="28" t="str">
        <v>Basecamp/PMI</v>
      </c>
      <c r="J24" s="28" t="s">
        <v>416</v>
      </c>
      <c r="K24" s="28" t="s">
        <v>417</v>
      </c>
      <c r="L24" s="28" t="str">
        <v>https://basecamp.com/learn</v>
      </c>
      <c r="M24" s="28" t="s">
        <v>418</v>
      </c>
      <c r="N24" s="28" t="s">
        <v>296</v>
      </c>
      <c r="O24" s="28" t="s">
        <v>297</v>
      </c>
      <c r="P24" s="28" t="s">
        <v>419</v>
      </c>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P1"/>
    <mergeCell ref="A2:P2"/>
  </mergeCells>
  <conditionalFormatting sqref="H5:H24">
    <cfRule type="containsText" dxfId="3" priority="1" operator="containsText" text="High"/>
  </conditionalFormatting>
  <conditionalFormatting sqref="O5:O24">
    <cfRule type="containsText" dxfId="4" priority="2" operator="containsText" text="Needs review"/>
  </conditionalFormatting>
  <dataValidations count="4">
    <dataValidation allowBlank="false" error="Choose from the dropdown list, or maintain options on the settings sheet." errorStyle="warning" errorTitle="Choose a list item" showErrorMessage="true" sqref="C5:C100"/>
    <dataValidation allowBlank="false" error="Choose from the dropdown list, or maintain options on the settings sheet." errorStyle="warning" errorTitle="Choose a list item" showErrorMessage="true" sqref="D5:D100"/>
    <dataValidation allowBlank="false" error="Choose from the dropdown list, or maintain options on the settings sheet." errorStyle="warning" errorTitle="Choose a list item" showErrorMessage="true" sqref="H5:H100"/>
    <dataValidation allowBlank="false" error="Choose from the dropdown list, or maintain options on the settings sheet." errorStyle="warning" errorTitle="Choose a list item" showErrorMessage="true" sqref="O5:O100"/>
  </dataValidations>
  <pageMargins left="0.7" right="0.7" top="0.75" bottom="0.75" header="0.3" footer="0.3"/>
  <tableParts count="1">
    <tablePart r:id="R6609208ede114acc"/>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22"/>
    <col customWidth="true" max="2" min="2" width="48"/>
    <col customWidth="true" max="15" min="3" width="12"/>
    <col customWidth="true" max="18" min="16" width="18"/>
    <col customWidth="true" max="31" min="19" width="12"/>
  </cols>
  <sheetData>
    <row r="1" ht="28" customHeight="true">
      <c r="A1" s="112" t="s">
        <v>420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row>
    <row r="2" ht="34" customHeight="true">
      <c r="A2" s="110" t="s">
        <v>421</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17</v>
      </c>
      <c r="B4" s="22" t="s">
        <v>422</v>
      </c>
      <c r="C4" s="22" t="s">
        <v>101</v>
      </c>
      <c r="D4" s="22" t="s">
        <v>107</v>
      </c>
      <c r="E4" s="22" t="s">
        <v>113</v>
      </c>
      <c r="F4" s="22" t="s">
        <v>119</v>
      </c>
      <c r="G4" s="22" t="s">
        <v>124</v>
      </c>
      <c r="H4" s="22" t="s">
        <v>129</v>
      </c>
      <c r="I4" s="22" t="s">
        <v>133</v>
      </c>
      <c r="J4" s="22" t="s">
        <v>136</v>
      </c>
      <c r="K4" s="22" t="s">
        <v>139</v>
      </c>
      <c r="L4" s="22" t="s">
        <v>142</v>
      </c>
      <c r="M4" s="22" t="s">
        <v>145</v>
      </c>
      <c r="N4" s="22" t="s">
        <v>147</v>
      </c>
      <c r="O4" s="22" t="s">
        <v>5</v>
      </c>
      <c r="P4" s="22" t="str">
        <v>Top 1</v>
      </c>
      <c r="Q4" s="22" t="str">
        <v>Top 2</v>
      </c>
      <c r="R4" s="22" t="str">
        <v>Top 3</v>
      </c>
      <c r="S4" s="22" t="str">
        <v>Asana</v>
      </c>
      <c r="T4" s="22" t="str">
        <v>Jira</v>
      </c>
      <c r="U4" s="22" t="str">
        <v>monday.com</v>
      </c>
      <c r="V4" s="22" t="str">
        <v>ClickUp</v>
      </c>
      <c r="W4" s="22" t="str">
        <v>Trello</v>
      </c>
      <c r="X4" s="22" t="str">
        <v>Microsoft Planner</v>
      </c>
      <c r="Y4" s="22" t="str">
        <v>Microsoft Project/Project Online</v>
      </c>
      <c r="Z4" s="22" t="str">
        <v>Smartsheet</v>
      </c>
      <c r="AA4" s="22" t="str">
        <v>Wrike</v>
      </c>
      <c r="AB4" s="22" t="str">
        <v>Notion</v>
      </c>
      <c r="AC4" s="22" t="str">
        <v>Airtable</v>
      </c>
      <c r="AD4" s="22" t="str">
        <v>Basecamp</v>
      </c>
      <c r="AE4" s="22" t="str">
        <v>Miro</v>
      </c>
    </row>
    <row r="5" ht="42" customHeight="true">
      <c r="A5" s="28" t="s">
        <v>70</v>
      </c>
      <c r="B5" s="28" t="s">
        <v>423</v>
      </c>
      <c r="C5" s="50" t="n">
        <v>14</v>
      </c>
      <c r="D5" s="50" t="n">
        <v>10</v>
      </c>
      <c r="E5" s="50" t="n">
        <v>12</v>
      </c>
      <c r="F5" s="50" t="n">
        <v>5</v>
      </c>
      <c r="G5" s="50" t="n">
        <v>2</v>
      </c>
      <c r="H5" s="50" t="n">
        <v>2</v>
      </c>
      <c r="I5" s="50" t="n">
        <v>5</v>
      </c>
      <c r="J5" s="50" t="n">
        <v>8</v>
      </c>
      <c r="K5" s="50" t="n">
        <v>10</v>
      </c>
      <c r="L5" s="50" t="n">
        <v>5</v>
      </c>
      <c r="M5" s="50" t="n">
        <v>13</v>
      </c>
      <c r="N5" s="50" t="n">
        <v>14</v>
      </c>
      <c r="O5" s="50" t="n">
        <f>SUM(C5:N5)</f>
        <v>100</v>
      </c>
      <c r="P5" s="28" t="str">
        <f>INDEX($S$4:$AE$4,1,MATCH(LARGE($S5:$AE5,1),$S5:$AE5,0))</f>
        <v>Trello</v>
      </c>
      <c r="Q5" s="28" t="str">
        <f>INDEX($S$4:$AE$4,1,MATCH(LARGE($S5:$AE5,2),$S5:$AE5,0))</f>
        <v>ClickUp</v>
      </c>
      <c r="R5" s="28" t="str">
        <f>INDEX($S$4:$AE$4,1,MATCH(LARGE($S5:$AE5,3),$S5:$AE5,0))</f>
        <v>monday.com</v>
      </c>
      <c r="S5" s="54" t="n">
        <f>ROUND(SUMPRODUCT('Tool library'!$M$5:$X$5,$C5:$N5)/$O5,2)+(COLUMN(S5)-18)/1000000</f>
        <v>3.750001</v>
      </c>
      <c r="T5" s="54" t="n">
        <f>ROUND(SUMPRODUCT('Tool library'!$M$6:$X$6,$C5:$N5)/$O5,2)+(COLUMN(T5)-18)/1000000</f>
        <v>3.540002</v>
      </c>
      <c r="U5" s="54" t="n">
        <f>ROUND(SUMPRODUCT('Tool library'!$M$7:$X$7,$C5:$N5)/$O5,2)+(COLUMN(U5)-18)/1000000</f>
        <v>3.750003</v>
      </c>
      <c r="V5" s="54" t="n">
        <f>ROUND(SUMPRODUCT('Tool library'!$M$8:$X$8,$C5:$N5)/$O5,2)+(COLUMN(V5)-18)/1000000</f>
        <v>3.750004</v>
      </c>
      <c r="W5" s="54" t="n">
        <f>ROUND(SUMPRODUCT('Tool library'!$M$9:$X$9,$C5:$N5)/$O5,2)+(COLUMN(W5)-18)/1000000</f>
        <v>3.8000049999999996</v>
      </c>
      <c r="X5" s="54" t="n">
        <f>ROUND(SUMPRODUCT('Tool library'!$M$10:$X$10,$C5:$N5)/$O5,2)+(COLUMN(X5)-18)/1000000</f>
        <v>3.340006</v>
      </c>
      <c r="Y5" s="54" t="n">
        <f>ROUND(SUMPRODUCT('Tool library'!$M$11:$X$11,$C5:$N5)/$O5,2)+(COLUMN(Y5)-18)/1000000</f>
        <v>3.100007</v>
      </c>
      <c r="Z5" s="54" t="n">
        <f>ROUND(SUMPRODUCT('Tool library'!$M$12:$X$12,$C5:$N5)/$O5,2)+(COLUMN(Z5)-18)/1000000</f>
        <v>3.560008</v>
      </c>
      <c r="AA5" s="54" t="n">
        <f>ROUND(SUMPRODUCT('Tool library'!$M$13:$X$13,$C5:$N5)/$O5,2)+(COLUMN(AA5)-18)/1000000</f>
        <v>3.650009</v>
      </c>
      <c r="AB5" s="54" t="n">
        <f>ROUND(SUMPRODUCT('Tool library'!$M$14:$X$14,$C5:$N5)/$O5,2)+(COLUMN(AB5)-18)/1000000</f>
        <v>3.57001</v>
      </c>
      <c r="AC5" s="54" t="n">
        <f>ROUND(SUMPRODUCT('Tool library'!$M$15:$X$15,$C5:$N5)/$O5,2)+(COLUMN(AC5)-18)/1000000</f>
        <v>3.420011</v>
      </c>
      <c r="AD5" s="54" t="n">
        <f>ROUND(SUMPRODUCT('Tool library'!$M$16:$X$16,$C5:$N5)/$O5,2)+(COLUMN(AD5)-18)/1000000</f>
        <v>3.580012</v>
      </c>
      <c r="AE5" s="54" t="n">
        <f>ROUND(SUMPRODUCT('Tool library'!$M$17:$X$17,$C5:$N5)/$O5,2)+(COLUMN(AE5)-18)/1000000</f>
        <v>3.480013</v>
      </c>
    </row>
    <row r="6" ht="42" customHeight="true">
      <c r="A6" s="28" t="s">
        <v>71</v>
      </c>
      <c r="B6" s="28" t="s">
        <v>424</v>
      </c>
      <c r="C6" s="50" t="n">
        <v>8</v>
      </c>
      <c r="D6" s="50" t="n">
        <v>10</v>
      </c>
      <c r="E6" s="50" t="n">
        <v>20</v>
      </c>
      <c r="F6" s="50" t="n">
        <v>6</v>
      </c>
      <c r="G6" s="50" t="n">
        <v>5</v>
      </c>
      <c r="H6" s="50" t="n">
        <v>8</v>
      </c>
      <c r="I6" s="50" t="n">
        <v>10</v>
      </c>
      <c r="J6" s="50" t="n">
        <v>10</v>
      </c>
      <c r="K6" s="50" t="n">
        <v>3</v>
      </c>
      <c r="L6" s="50" t="n">
        <v>10</v>
      </c>
      <c r="M6" s="50" t="n">
        <v>4</v>
      </c>
      <c r="N6" s="50" t="n">
        <v>6</v>
      </c>
      <c r="O6" s="50" t="n">
        <f>SUM(C6:N6)</f>
        <v>100</v>
      </c>
      <c r="P6" s="28" t="str">
        <f>INDEX($S$4:$AE$4,1,MATCH(LARGE($S6:$AE6,1),$S6:$AE6,0))</f>
        <v>Wrike</v>
      </c>
      <c r="Q6" s="28" t="str">
        <f>INDEX($S$4:$AE$4,1,MATCH(LARGE($S6:$AE6,2),$S6:$AE6,0))</f>
        <v>Smartsheet</v>
      </c>
      <c r="R6" s="28" t="str">
        <f>INDEX($S$4:$AE$4,1,MATCH(LARGE($S6:$AE6,3),$S6:$AE6,0))</f>
        <v>Jira</v>
      </c>
      <c r="S6" s="54" t="n">
        <f>ROUND(SUMPRODUCT('Tool library'!$M$5:$X$5,$C6:$N6)/$O6,2)+(COLUMN(S6)-18)/1000000</f>
        <v>3.880001</v>
      </c>
      <c r="T6" s="54" t="n">
        <f>ROUND(SUMPRODUCT('Tool library'!$M$6:$X$6,$C6:$N6)/$O6,2)+(COLUMN(T6)-18)/1000000</f>
        <v>4.010002</v>
      </c>
      <c r="U6" s="54" t="n">
        <f>ROUND(SUMPRODUCT('Tool library'!$M$7:$X$7,$C6:$N6)/$O6,2)+(COLUMN(U6)-18)/1000000</f>
        <v>3.880003</v>
      </c>
      <c r="V6" s="54" t="n">
        <f>ROUND(SUMPRODUCT('Tool library'!$M$8:$X$8,$C6:$N6)/$O6,2)+(COLUMN(V6)-18)/1000000</f>
        <v>3.810004</v>
      </c>
      <c r="W6" s="54" t="n">
        <f>ROUND(SUMPRODUCT('Tool library'!$M$9:$X$9,$C6:$N6)/$O6,2)+(COLUMN(W6)-18)/1000000</f>
        <v>3.390005</v>
      </c>
      <c r="X6" s="54" t="n">
        <f>ROUND(SUMPRODUCT('Tool library'!$M$10:$X$10,$C6:$N6)/$O6,2)+(COLUMN(X6)-18)/1000000</f>
        <v>3.200006</v>
      </c>
      <c r="Y6" s="54" t="n">
        <f>ROUND(SUMPRODUCT('Tool library'!$M$11:$X$11,$C6:$N6)/$O6,2)+(COLUMN(Y6)-18)/1000000</f>
        <v>3.770007</v>
      </c>
      <c r="Z6" s="54" t="n">
        <f>ROUND(SUMPRODUCT('Tool library'!$M$12:$X$12,$C6:$N6)/$O6,2)+(COLUMN(Z6)-18)/1000000</f>
        <v>4.050008</v>
      </c>
      <c r="AA6" s="54" t="n">
        <f>ROUND(SUMPRODUCT('Tool library'!$M$13:$X$13,$C6:$N6)/$O6,2)+(COLUMN(AA6)-18)/1000000</f>
        <v>4.240009000000001</v>
      </c>
      <c r="AB6" s="54" t="n">
        <f>ROUND(SUMPRODUCT('Tool library'!$M$14:$X$14,$C6:$N6)/$O6,2)+(COLUMN(AB6)-18)/1000000</f>
        <v>3.11001</v>
      </c>
      <c r="AC6" s="54" t="n">
        <f>ROUND(SUMPRODUCT('Tool library'!$M$15:$X$15,$C6:$N6)/$O6,2)+(COLUMN(AC6)-18)/1000000</f>
        <v>3.480011</v>
      </c>
      <c r="AD6" s="54" t="n">
        <f>ROUND(SUMPRODUCT('Tool library'!$M$16:$X$16,$C6:$N6)/$O6,2)+(COLUMN(AD6)-18)/1000000</f>
        <v>3.080012</v>
      </c>
      <c r="AE6" s="54" t="n">
        <f>ROUND(SUMPRODUCT('Tool library'!$M$17:$X$17,$C6:$N6)/$O6,2)+(COLUMN(AE6)-18)/1000000</f>
        <v>3.030013</v>
      </c>
    </row>
    <row r="7" ht="42" customHeight="true">
      <c r="A7" s="28" t="s">
        <v>74</v>
      </c>
      <c r="B7" s="28" t="s">
        <v>425</v>
      </c>
      <c r="C7" s="50" t="n">
        <v>4</v>
      </c>
      <c r="D7" s="50" t="n">
        <v>11</v>
      </c>
      <c r="E7" s="50" t="n">
        <v>4</v>
      </c>
      <c r="F7" s="50" t="n">
        <v>11</v>
      </c>
      <c r="G7" s="50" t="n">
        <v>13</v>
      </c>
      <c r="H7" s="50" t="n">
        <v>18</v>
      </c>
      <c r="I7" s="50" t="n">
        <v>13</v>
      </c>
      <c r="J7" s="50" t="n">
        <v>7</v>
      </c>
      <c r="K7" s="50" t="n">
        <v>2</v>
      </c>
      <c r="L7" s="50" t="n">
        <v>11</v>
      </c>
      <c r="M7" s="50" t="n">
        <v>3</v>
      </c>
      <c r="N7" s="50" t="n">
        <v>3</v>
      </c>
      <c r="O7" s="50" t="n">
        <f>SUM(C7:N7)</f>
        <v>100</v>
      </c>
      <c r="P7" s="28" t="str">
        <f>INDEX($S$4:$AE$4,1,MATCH(LARGE($S7:$AE7,1),$S7:$AE7,0))</f>
        <v>Wrike</v>
      </c>
      <c r="Q7" s="28" t="str">
        <f>INDEX($S$4:$AE$4,1,MATCH(LARGE($S7:$AE7,2),$S7:$AE7,0))</f>
        <v>Smartsheet</v>
      </c>
      <c r="R7" s="28" t="str">
        <f>INDEX($S$4:$AE$4,1,MATCH(LARGE($S7:$AE7,3),$S7:$AE7,0))</f>
        <v>Microsoft Project/Project Online</v>
      </c>
      <c r="S7" s="54" t="n">
        <f>ROUND(SUMPRODUCT('Tool library'!$M$5:$X$5,$C7:$N7)/$O7,2)+(COLUMN(S7)-18)/1000000</f>
        <v>3.820001</v>
      </c>
      <c r="T7" s="54" t="n">
        <f>ROUND(SUMPRODUCT('Tool library'!$M$6:$X$6,$C7:$N7)/$O7,2)+(COLUMN(T7)-18)/1000000</f>
        <v>3.8800019999999997</v>
      </c>
      <c r="U7" s="54" t="n">
        <f>ROUND(SUMPRODUCT('Tool library'!$M$7:$X$7,$C7:$N7)/$O7,2)+(COLUMN(U7)-18)/1000000</f>
        <v>3.820003</v>
      </c>
      <c r="V7" s="54" t="n">
        <f>ROUND(SUMPRODUCT('Tool library'!$M$8:$X$8,$C7:$N7)/$O7,2)+(COLUMN(V7)-18)/1000000</f>
        <v>3.800004</v>
      </c>
      <c r="W7" s="54" t="n">
        <f>ROUND(SUMPRODUCT('Tool library'!$M$9:$X$9,$C7:$N7)/$O7,2)+(COLUMN(W7)-18)/1000000</f>
        <v>2.580005</v>
      </c>
      <c r="X7" s="54" t="n">
        <f>ROUND(SUMPRODUCT('Tool library'!$M$10:$X$10,$C7:$N7)/$O7,2)+(COLUMN(X7)-18)/1000000</f>
        <v>3.060006</v>
      </c>
      <c r="Y7" s="54" t="n">
        <f>ROUND(SUMPRODUCT('Tool library'!$M$11:$X$11,$C7:$N7)/$O7,2)+(COLUMN(Y7)-18)/1000000</f>
        <v>4.360007</v>
      </c>
      <c r="Z7" s="54" t="n">
        <f>ROUND(SUMPRODUCT('Tool library'!$M$12:$X$12,$C7:$N7)/$O7,2)+(COLUMN(Z7)-18)/1000000</f>
        <v>4.590008</v>
      </c>
      <c r="AA7" s="54" t="n">
        <f>ROUND(SUMPRODUCT('Tool library'!$M$13:$X$13,$C7:$N7)/$O7,2)+(COLUMN(AA7)-18)/1000000</f>
        <v>4.6200090000000005</v>
      </c>
      <c r="AB7" s="54" t="n">
        <f>ROUND(SUMPRODUCT('Tool library'!$M$14:$X$14,$C7:$N7)/$O7,2)+(COLUMN(AB7)-18)/1000000</f>
        <v>2.83001</v>
      </c>
      <c r="AC7" s="54" t="n">
        <f>ROUND(SUMPRODUCT('Tool library'!$M$15:$X$15,$C7:$N7)/$O7,2)+(COLUMN(AC7)-18)/1000000</f>
        <v>3.460011</v>
      </c>
      <c r="AD7" s="54" t="n">
        <f>ROUND(SUMPRODUCT('Tool library'!$M$16:$X$16,$C7:$N7)/$O7,2)+(COLUMN(AD7)-18)/1000000</f>
        <v>2.620012</v>
      </c>
      <c r="AE7" s="54" t="n">
        <f>ROUND(SUMPRODUCT('Tool library'!$M$17:$X$17,$C7:$N7)/$O7,2)+(COLUMN(AE7)-18)/1000000</f>
        <v>2.620013</v>
      </c>
    </row>
    <row r="8" ht="42" customHeight="true">
      <c r="A8" s="28" t="s">
        <v>77</v>
      </c>
      <c r="B8" s="28" t="s">
        <v>426</v>
      </c>
      <c r="C8" s="50" t="n">
        <v>12</v>
      </c>
      <c r="D8" s="50" t="n">
        <v>10</v>
      </c>
      <c r="E8" s="50" t="n">
        <v>8</v>
      </c>
      <c r="F8" s="50" t="n">
        <v>10</v>
      </c>
      <c r="G8" s="50" t="n">
        <v>5</v>
      </c>
      <c r="H8" s="50" t="n">
        <v>5</v>
      </c>
      <c r="I8" s="50" t="n">
        <v>10</v>
      </c>
      <c r="J8" s="50" t="n">
        <v>10</v>
      </c>
      <c r="K8" s="50" t="n">
        <v>10</v>
      </c>
      <c r="L8" s="50" t="n">
        <v>6</v>
      </c>
      <c r="M8" s="50" t="n">
        <v>6</v>
      </c>
      <c r="N8" s="50" t="n">
        <v>8</v>
      </c>
      <c r="O8" s="50" t="n">
        <f>SUM(C8:N8)</f>
        <v>100</v>
      </c>
      <c r="P8" s="28" t="str">
        <f>INDEX($S$4:$AE$4,1,MATCH(LARGE($S8:$AE8,1),$S8:$AE8,0))</f>
        <v>Wrike</v>
      </c>
      <c r="Q8" s="28" t="str">
        <f>INDEX($S$4:$AE$4,1,MATCH(LARGE($S8:$AE8,2),$S8:$AE8,0))</f>
        <v>Smartsheet</v>
      </c>
      <c r="R8" s="28" t="str">
        <f>INDEX($S$4:$AE$4,1,MATCH(LARGE($S8:$AE8,3),$S8:$AE8,0))</f>
        <v>ClickUp</v>
      </c>
      <c r="S8" s="54" t="n">
        <f>ROUND(SUMPRODUCT('Tool library'!$M$5:$X$5,$C8:$N8)/$O8,2)+(COLUMN(S8)-18)/1000000</f>
        <v>3.790001</v>
      </c>
      <c r="T8" s="54" t="n">
        <f>ROUND(SUMPRODUCT('Tool library'!$M$6:$X$6,$C8:$N8)/$O8,2)+(COLUMN(T8)-18)/1000000</f>
        <v>3.6300019999999997</v>
      </c>
      <c r="U8" s="54" t="n">
        <f>ROUND(SUMPRODUCT('Tool library'!$M$7:$X$7,$C8:$N8)/$O8,2)+(COLUMN(U8)-18)/1000000</f>
        <v>3.790003</v>
      </c>
      <c r="V8" s="54" t="n">
        <f>ROUND(SUMPRODUCT('Tool library'!$M$8:$X$8,$C8:$N8)/$O8,2)+(COLUMN(V8)-18)/1000000</f>
        <v>3.790004</v>
      </c>
      <c r="W8" s="54" t="n">
        <f>ROUND(SUMPRODUCT('Tool library'!$M$9:$X$9,$C8:$N8)/$O8,2)+(COLUMN(W8)-18)/1000000</f>
        <v>3.230005</v>
      </c>
      <c r="X8" s="54" t="n">
        <f>ROUND(SUMPRODUCT('Tool library'!$M$10:$X$10,$C8:$N8)/$O8,2)+(COLUMN(X8)-18)/1000000</f>
        <v>3.170006</v>
      </c>
      <c r="Y8" s="54" t="n">
        <f>ROUND(SUMPRODUCT('Tool library'!$M$11:$X$11,$C8:$N8)/$O8,2)+(COLUMN(Y8)-18)/1000000</f>
        <v>3.560007</v>
      </c>
      <c r="Z8" s="54" t="n">
        <f>ROUND(SUMPRODUCT('Tool library'!$M$12:$X$12,$C8:$N8)/$O8,2)+(COLUMN(Z8)-18)/1000000</f>
        <v>3.9200079999999997</v>
      </c>
      <c r="AA8" s="54" t="n">
        <f>ROUND(SUMPRODUCT('Tool library'!$M$13:$X$13,$C8:$N8)/$O8,2)+(COLUMN(AA8)-18)/1000000</f>
        <v>4.040009</v>
      </c>
      <c r="AB8" s="54" t="n">
        <f>ROUND(SUMPRODUCT('Tool library'!$M$14:$X$14,$C8:$N8)/$O8,2)+(COLUMN(AB8)-18)/1000000</f>
        <v>3.36001</v>
      </c>
      <c r="AC8" s="54" t="n">
        <f>ROUND(SUMPRODUCT('Tool library'!$M$15:$X$15,$C8:$N8)/$O8,2)+(COLUMN(AC8)-18)/1000000</f>
        <v>3.480011</v>
      </c>
      <c r="AD8" s="54" t="n">
        <f>ROUND(SUMPRODUCT('Tool library'!$M$16:$X$16,$C8:$N8)/$O8,2)+(COLUMN(AD8)-18)/1000000</f>
        <v>3.210012</v>
      </c>
      <c r="AE8" s="54" t="n">
        <f>ROUND(SUMPRODUCT('Tool library'!$M$17:$X$17,$C8:$N8)/$O8,2)+(COLUMN(AE8)-18)/1000000</f>
        <v>3.210013</v>
      </c>
    </row>
    <row r="9" ht="42" customHeight="true">
      <c r="A9" s="28" t="s">
        <v>80</v>
      </c>
      <c r="B9" s="28" t="s">
        <v>427</v>
      </c>
      <c r="C9" s="50" t="n">
        <v>12</v>
      </c>
      <c r="D9" s="50" t="n">
        <v>10</v>
      </c>
      <c r="E9" s="50" t="n">
        <v>8</v>
      </c>
      <c r="F9" s="50" t="n">
        <v>10</v>
      </c>
      <c r="G9" s="50" t="n">
        <v>8</v>
      </c>
      <c r="H9" s="50" t="n">
        <v>8</v>
      </c>
      <c r="I9" s="50" t="n">
        <v>10</v>
      </c>
      <c r="J9" s="50" t="n">
        <v>7</v>
      </c>
      <c r="K9" s="50" t="n">
        <v>7</v>
      </c>
      <c r="L9" s="50" t="n">
        <v>8</v>
      </c>
      <c r="M9" s="50" t="n">
        <v>6</v>
      </c>
      <c r="N9" s="50" t="n">
        <v>6</v>
      </c>
      <c r="O9" s="50" t="n">
        <f>SUM(C9:N9)</f>
        <v>100</v>
      </c>
      <c r="P9" s="28" t="str">
        <f>INDEX($S$4:$AE$4,1,MATCH(LARGE($S9:$AE9,1),$S9:$AE9,0))</f>
        <v>Wrike</v>
      </c>
      <c r="Q9" s="28" t="str">
        <f>INDEX($S$4:$AE$4,1,MATCH(LARGE($S9:$AE9,2),$S9:$AE9,0))</f>
        <v>Smartsheet</v>
      </c>
      <c r="R9" s="28" t="str">
        <f>INDEX($S$4:$AE$4,1,MATCH(LARGE($S9:$AE9,3),$S9:$AE9,0))</f>
        <v>monday.com</v>
      </c>
      <c r="S9" s="54" t="n">
        <f>ROUND(SUMPRODUCT('Tool library'!$M$5:$X$5,$C9:$N9)/$O9,2)+(COLUMN(S9)-18)/1000000</f>
        <v>3.790001</v>
      </c>
      <c r="T9" s="54" t="n">
        <f>ROUND(SUMPRODUCT('Tool library'!$M$6:$X$6,$C9:$N9)/$O9,2)+(COLUMN(T9)-18)/1000000</f>
        <v>3.700002</v>
      </c>
      <c r="U9" s="54" t="n">
        <f>ROUND(SUMPRODUCT('Tool library'!$M$7:$X$7,$C9:$N9)/$O9,2)+(COLUMN(U9)-18)/1000000</f>
        <v>3.790003</v>
      </c>
      <c r="V9" s="54" t="n">
        <f>ROUND(SUMPRODUCT('Tool library'!$M$8:$X$8,$C9:$N9)/$O9,2)+(COLUMN(V9)-18)/1000000</f>
        <v>3.760004</v>
      </c>
      <c r="W9" s="54" t="n">
        <f>ROUND(SUMPRODUCT('Tool library'!$M$9:$X$9,$C9:$N9)/$O9,2)+(COLUMN(W9)-18)/1000000</f>
        <v>3.1300049999999997</v>
      </c>
      <c r="X9" s="54" t="n">
        <f>ROUND(SUMPRODUCT('Tool library'!$M$10:$X$10,$C9:$N9)/$O9,2)+(COLUMN(X9)-18)/1000000</f>
        <v>3.170006</v>
      </c>
      <c r="Y9" s="54" t="n">
        <f>ROUND(SUMPRODUCT('Tool library'!$M$11:$X$11,$C9:$N9)/$O9,2)+(COLUMN(Y9)-18)/1000000</f>
        <v>3.7400070000000003</v>
      </c>
      <c r="Z9" s="54" t="n">
        <f>ROUND(SUMPRODUCT('Tool library'!$M$12:$X$12,$C9:$N9)/$O9,2)+(COLUMN(Z9)-18)/1000000</f>
        <v>4.080008</v>
      </c>
      <c r="AA9" s="54" t="n">
        <f>ROUND(SUMPRODUCT('Tool library'!$M$13:$X$13,$C9:$N9)/$O9,2)+(COLUMN(AA9)-18)/1000000</f>
        <v>4.170009</v>
      </c>
      <c r="AB9" s="54" t="n">
        <f>ROUND(SUMPRODUCT('Tool library'!$M$14:$X$14,$C9:$N9)/$O9,2)+(COLUMN(AB9)-18)/1000000</f>
        <v>3.2200100000000003</v>
      </c>
      <c r="AC9" s="54" t="n">
        <f>ROUND(SUMPRODUCT('Tool library'!$M$15:$X$15,$C9:$N9)/$O9,2)+(COLUMN(AC9)-18)/1000000</f>
        <v>3.4700110000000004</v>
      </c>
      <c r="AD9" s="54" t="n">
        <f>ROUND(SUMPRODUCT('Tool library'!$M$16:$X$16,$C9:$N9)/$O9,2)+(COLUMN(AD9)-18)/1000000</f>
        <v>3.080012</v>
      </c>
      <c r="AE9" s="54" t="n">
        <f>ROUND(SUMPRODUCT('Tool library'!$M$17:$X$17,$C9:$N9)/$O9,2)+(COLUMN(AE9)-18)/1000000</f>
        <v>3.040013</v>
      </c>
    </row>
    <row r="10" ht="42" customHeight="true">
      <c r="A10" s="28" t="s">
        <v>83</v>
      </c>
      <c r="B10" s="28" t="s">
        <v>428</v>
      </c>
      <c r="C10" s="50" t="n">
        <v>5</v>
      </c>
      <c r="D10" s="50" t="n">
        <v>11</v>
      </c>
      <c r="E10" s="50" t="n">
        <v>3</v>
      </c>
      <c r="F10" s="50" t="n">
        <v>19</v>
      </c>
      <c r="G10" s="50" t="n">
        <v>14</v>
      </c>
      <c r="H10" s="50" t="n">
        <v>14</v>
      </c>
      <c r="I10" s="50" t="n">
        <v>11</v>
      </c>
      <c r="J10" s="50" t="n">
        <v>5</v>
      </c>
      <c r="K10" s="50" t="n">
        <v>2</v>
      </c>
      <c r="L10" s="50" t="n">
        <v>9</v>
      </c>
      <c r="M10" s="50" t="n">
        <v>3</v>
      </c>
      <c r="N10" s="50" t="n">
        <v>4</v>
      </c>
      <c r="O10" s="50" t="n">
        <f>SUM(C10:N10)</f>
        <v>100</v>
      </c>
      <c r="P10" s="28" t="str">
        <f>INDEX($S$4:$AE$4,1,MATCH(LARGE($S10:$AE10,1),$S10:$AE10,0))</f>
        <v>Wrike</v>
      </c>
      <c r="Q10" s="28" t="str">
        <f>INDEX($S$4:$AE$4,1,MATCH(LARGE($S10:$AE10,2),$S10:$AE10,0))</f>
        <v>Smartsheet</v>
      </c>
      <c r="R10" s="28" t="str">
        <f>INDEX($S$4:$AE$4,1,MATCH(LARGE($S10:$AE10,3),$S10:$AE10,0))</f>
        <v>Microsoft Project/Project Online</v>
      </c>
      <c r="S10" s="54" t="n">
        <f>ROUND(SUMPRODUCT('Tool library'!$M$5:$X$5,$C10:$N10)/$O10,2)+(COLUMN(S10)-18)/1000000</f>
        <v>3.810001</v>
      </c>
      <c r="T10" s="54" t="n">
        <f>ROUND(SUMPRODUCT('Tool library'!$M$6:$X$6,$C10:$N10)/$O10,2)+(COLUMN(T10)-18)/1000000</f>
        <v>3.8200019999999997</v>
      </c>
      <c r="U10" s="54" t="n">
        <f>ROUND(SUMPRODUCT('Tool library'!$M$7:$X$7,$C10:$N10)/$O10,2)+(COLUMN(U10)-18)/1000000</f>
        <v>3.810003</v>
      </c>
      <c r="V10" s="54" t="n">
        <f>ROUND(SUMPRODUCT('Tool library'!$M$8:$X$8,$C10:$N10)/$O10,2)+(COLUMN(V10)-18)/1000000</f>
        <v>3.790004</v>
      </c>
      <c r="W10" s="54" t="n">
        <f>ROUND(SUMPRODUCT('Tool library'!$M$9:$X$9,$C10:$N10)/$O10,2)+(COLUMN(W10)-18)/1000000</f>
        <v>2.560005</v>
      </c>
      <c r="X10" s="54" t="n">
        <f>ROUND(SUMPRODUCT('Tool library'!$M$10:$X$10,$C10:$N10)/$O10,2)+(COLUMN(X10)-18)/1000000</f>
        <v>3.0500059999999998</v>
      </c>
      <c r="Y10" s="54" t="n">
        <f>ROUND(SUMPRODUCT('Tool library'!$M$11:$X$11,$C10:$N10)/$O10,2)+(COLUMN(Y10)-18)/1000000</f>
        <v>4.360007</v>
      </c>
      <c r="Z10" s="54" t="n">
        <f>ROUND(SUMPRODUCT('Tool library'!$M$12:$X$12,$C10:$N10)/$O10,2)+(COLUMN(Z10)-18)/1000000</f>
        <v>4.590008</v>
      </c>
      <c r="AA10" s="54" t="n">
        <f>ROUND(SUMPRODUCT('Tool library'!$M$13:$X$13,$C10:$N10)/$O10,2)+(COLUMN(AA10)-18)/1000000</f>
        <v>4.610009000000001</v>
      </c>
      <c r="AB10" s="54" t="n">
        <f>ROUND(SUMPRODUCT('Tool library'!$M$14:$X$14,$C10:$N10)/$O10,2)+(COLUMN(AB10)-18)/1000000</f>
        <v>2.88001</v>
      </c>
      <c r="AC10" s="54" t="n">
        <f>ROUND(SUMPRODUCT('Tool library'!$M$15:$X$15,$C10:$N10)/$O10,2)+(COLUMN(AC10)-18)/1000000</f>
        <v>3.4100110000000003</v>
      </c>
      <c r="AD10" s="54" t="n">
        <f>ROUND(SUMPRODUCT('Tool library'!$M$16:$X$16,$C10:$N10)/$O10,2)+(COLUMN(AD10)-18)/1000000</f>
        <v>2.600012</v>
      </c>
      <c r="AE10" s="54" t="n">
        <f>ROUND(SUMPRODUCT('Tool library'!$M$17:$X$17,$C10:$N10)/$O10,2)+(COLUMN(AE10)-18)/1000000</f>
        <v>2.660013</v>
      </c>
    </row>
    <row r="11" ht="42" customHeight="true">
      <c r="A11" s="28" t="s">
        <v>86</v>
      </c>
      <c r="B11" s="28" t="s">
        <v>429</v>
      </c>
      <c r="C11" s="50" t="n">
        <v>10</v>
      </c>
      <c r="D11" s="50" t="n">
        <v>11</v>
      </c>
      <c r="E11" s="50" t="n">
        <v>10</v>
      </c>
      <c r="F11" s="50" t="n">
        <v>11</v>
      </c>
      <c r="G11" s="50" t="n">
        <v>8</v>
      </c>
      <c r="H11" s="50" t="n">
        <v>10</v>
      </c>
      <c r="I11" s="50" t="n">
        <v>10</v>
      </c>
      <c r="J11" s="50" t="n">
        <v>8</v>
      </c>
      <c r="K11" s="50" t="n">
        <v>5</v>
      </c>
      <c r="L11" s="50" t="n">
        <v>8</v>
      </c>
      <c r="M11" s="50" t="n">
        <v>3</v>
      </c>
      <c r="N11" s="50" t="n">
        <v>6</v>
      </c>
      <c r="O11" s="50" t="n">
        <f>SUM(C11:N11)</f>
        <v>100</v>
      </c>
      <c r="P11" s="28" t="str">
        <f>INDEX($S$4:$AE$4,1,MATCH(LARGE($S11:$AE11,1),$S11:$AE11,0))</f>
        <v>Wrike</v>
      </c>
      <c r="Q11" s="28" t="str">
        <f>INDEX($S$4:$AE$4,1,MATCH(LARGE($S11:$AE11,2),$S11:$AE11,0))</f>
        <v>Smartsheet</v>
      </c>
      <c r="R11" s="28" t="str">
        <f>INDEX($S$4:$AE$4,1,MATCH(LARGE($S11:$AE11,3),$S11:$AE11,0))</f>
        <v>Microsoft Project/Project Online</v>
      </c>
      <c r="S11" s="54" t="n">
        <f>ROUND(SUMPRODUCT('Tool library'!$M$5:$X$5,$C11:$N11)/$O11,2)+(COLUMN(S11)-18)/1000000</f>
        <v>3.840001</v>
      </c>
      <c r="T11" s="54" t="n">
        <f>ROUND(SUMPRODUCT('Tool library'!$M$6:$X$6,$C11:$N11)/$O11,2)+(COLUMN(T11)-18)/1000000</f>
        <v>3.810002</v>
      </c>
      <c r="U11" s="54" t="n">
        <f>ROUND(SUMPRODUCT('Tool library'!$M$7:$X$7,$C11:$N11)/$O11,2)+(COLUMN(U11)-18)/1000000</f>
        <v>3.840003</v>
      </c>
      <c r="V11" s="54" t="n">
        <f>ROUND(SUMPRODUCT('Tool library'!$M$8:$X$8,$C11:$N11)/$O11,2)+(COLUMN(V11)-18)/1000000</f>
        <v>3.790004</v>
      </c>
      <c r="W11" s="54" t="n">
        <f>ROUND(SUMPRODUCT('Tool library'!$M$9:$X$9,$C11:$N11)/$O11,2)+(COLUMN(W11)-18)/1000000</f>
        <v>3.060005</v>
      </c>
      <c r="X11" s="54" t="n">
        <f>ROUND(SUMPRODUCT('Tool library'!$M$10:$X$10,$C11:$N11)/$O11,2)+(COLUMN(X11)-18)/1000000</f>
        <v>3.140006</v>
      </c>
      <c r="Y11" s="54" t="n">
        <f>ROUND(SUMPRODUCT('Tool library'!$M$11:$X$11,$C11:$N11)/$O11,2)+(COLUMN(Y11)-18)/1000000</f>
        <v>3.900007</v>
      </c>
      <c r="Z11" s="54" t="n">
        <f>ROUND(SUMPRODUCT('Tool library'!$M$12:$X$12,$C11:$N11)/$O11,2)+(COLUMN(Z11)-18)/1000000</f>
        <v>4.190008000000001</v>
      </c>
      <c r="AA11" s="54" t="n">
        <f>ROUND(SUMPRODUCT('Tool library'!$M$13:$X$13,$C11:$N11)/$O11,2)+(COLUMN(AA11)-18)/1000000</f>
        <v>4.310009</v>
      </c>
      <c r="AB11" s="54" t="n">
        <f>ROUND(SUMPRODUCT('Tool library'!$M$14:$X$14,$C11:$N11)/$O11,2)+(COLUMN(AB11)-18)/1000000</f>
        <v>3.11001</v>
      </c>
      <c r="AC11" s="54" t="n">
        <f>ROUND(SUMPRODUCT('Tool library'!$M$15:$X$15,$C11:$N11)/$O11,2)+(COLUMN(AC11)-18)/1000000</f>
        <v>3.4700110000000004</v>
      </c>
      <c r="AD11" s="54" t="n">
        <f>ROUND(SUMPRODUCT('Tool library'!$M$16:$X$16,$C11:$N11)/$O11,2)+(COLUMN(AD11)-18)/1000000</f>
        <v>2.980012</v>
      </c>
      <c r="AE11" s="54" t="n">
        <f>ROUND(SUMPRODUCT('Tool library'!$M$17:$X$17,$C11:$N11)/$O11,2)+(COLUMN(AE11)-18)/1000000</f>
        <v>2.960013</v>
      </c>
    </row>
    <row r="12" ht="42" customHeight="true">
      <c r="A12" s="28" t="s">
        <v>89</v>
      </c>
      <c r="B12" s="28" t="s">
        <v>430</v>
      </c>
      <c r="C12" s="50" t="n">
        <v>5</v>
      </c>
      <c r="D12" s="50" t="n">
        <v>9</v>
      </c>
      <c r="E12" s="50" t="n">
        <v>3</v>
      </c>
      <c r="F12" s="50" t="n">
        <v>9</v>
      </c>
      <c r="G12" s="50" t="n">
        <v>23</v>
      </c>
      <c r="H12" s="50" t="n">
        <v>14</v>
      </c>
      <c r="I12" s="50" t="n">
        <v>13</v>
      </c>
      <c r="J12" s="50" t="n">
        <v>5</v>
      </c>
      <c r="K12" s="50" t="n">
        <v>2</v>
      </c>
      <c r="L12" s="50" t="n">
        <v>9</v>
      </c>
      <c r="M12" s="50" t="n">
        <v>3</v>
      </c>
      <c r="N12" s="50" t="n">
        <v>5</v>
      </c>
      <c r="O12" s="50" t="n">
        <f>SUM(C12:N12)</f>
        <v>100</v>
      </c>
      <c r="P12" s="28" t="str">
        <f>INDEX($S$4:$AE$4,1,MATCH(LARGE($S12:$AE12,1),$S12:$AE12,0))</f>
        <v>Wrike</v>
      </c>
      <c r="Q12" s="28" t="str">
        <f>INDEX($S$4:$AE$4,1,MATCH(LARGE($S12:$AE12,2),$S12:$AE12,0))</f>
        <v>Smartsheet</v>
      </c>
      <c r="R12" s="28" t="str">
        <f>INDEX($S$4:$AE$4,1,MATCH(LARGE($S12:$AE12,3),$S12:$AE12,0))</f>
        <v>Microsoft Project/Project Online</v>
      </c>
      <c r="S12" s="54" t="n">
        <f>ROUND(SUMPRODUCT('Tool library'!$M$5:$X$5,$C12:$N12)/$O12,2)+(COLUMN(S12)-18)/1000000</f>
        <v>3.7200010000000003</v>
      </c>
      <c r="T12" s="54" t="n">
        <f>ROUND(SUMPRODUCT('Tool library'!$M$6:$X$6,$C12:$N12)/$O12,2)+(COLUMN(T12)-18)/1000000</f>
        <v>3.720002</v>
      </c>
      <c r="U12" s="54" t="n">
        <f>ROUND(SUMPRODUCT('Tool library'!$M$7:$X$7,$C12:$N12)/$O12,2)+(COLUMN(U12)-18)/1000000</f>
        <v>3.720003</v>
      </c>
      <c r="V12" s="54" t="n">
        <f>ROUND(SUMPRODUCT('Tool library'!$M$8:$X$8,$C12:$N12)/$O12,2)+(COLUMN(V12)-18)/1000000</f>
        <v>3.670004</v>
      </c>
      <c r="W12" s="54" t="n">
        <f>ROUND(SUMPRODUCT('Tool library'!$M$9:$X$9,$C12:$N12)/$O12,2)+(COLUMN(W12)-18)/1000000</f>
        <v>2.480005</v>
      </c>
      <c r="X12" s="54" t="n">
        <f>ROUND(SUMPRODUCT('Tool library'!$M$10:$X$10,$C12:$N12)/$O12,2)+(COLUMN(X12)-18)/1000000</f>
        <v>2.970006</v>
      </c>
      <c r="Y12" s="54" t="n">
        <f>ROUND(SUMPRODUCT('Tool library'!$M$11:$X$11,$C12:$N12)/$O12,2)+(COLUMN(Y12)-18)/1000000</f>
        <v>4.310007</v>
      </c>
      <c r="Z12" s="54" t="n">
        <f>ROUND(SUMPRODUCT('Tool library'!$M$12:$X$12,$C12:$N12)/$O12,2)+(COLUMN(Z12)-18)/1000000</f>
        <v>4.5700080000000005</v>
      </c>
      <c r="AA12" s="54" t="n">
        <f>ROUND(SUMPRODUCT('Tool library'!$M$13:$X$13,$C12:$N12)/$O12,2)+(COLUMN(AA12)-18)/1000000</f>
        <v>4.590009</v>
      </c>
      <c r="AB12" s="54" t="n">
        <f>ROUND(SUMPRODUCT('Tool library'!$M$14:$X$14,$C12:$N12)/$O12,2)+(COLUMN(AB12)-18)/1000000</f>
        <v>2.80001</v>
      </c>
      <c r="AC12" s="54" t="n">
        <f>ROUND(SUMPRODUCT('Tool library'!$M$15:$X$15,$C12:$N12)/$O12,2)+(COLUMN(AC12)-18)/1000000</f>
        <v>3.4100110000000003</v>
      </c>
      <c r="AD12" s="54" t="n">
        <f>ROUND(SUMPRODUCT('Tool library'!$M$16:$X$16,$C12:$N12)/$O12,2)+(COLUMN(AD12)-18)/1000000</f>
        <v>2.540012</v>
      </c>
      <c r="AE12" s="54" t="n">
        <f>ROUND(SUMPRODUCT('Tool library'!$M$17:$X$17,$C12:$N12)/$O12,2)+(COLUMN(AE12)-18)/1000000</f>
        <v>2.4700130000000002</v>
      </c>
    </row>
    <row r="13" ht="42" customHeight="true">
      <c r="A13" s="28" t="s">
        <v>90</v>
      </c>
      <c r="B13" s="28" t="s">
        <v>431</v>
      </c>
      <c r="C13" s="50" t="n">
        <v>14</v>
      </c>
      <c r="D13" s="50" t="n">
        <v>8</v>
      </c>
      <c r="E13" s="50" t="n">
        <v>8</v>
      </c>
      <c r="F13" s="50" t="n">
        <v>5</v>
      </c>
      <c r="G13" s="50" t="n">
        <v>2</v>
      </c>
      <c r="H13" s="50" t="n">
        <v>2</v>
      </c>
      <c r="I13" s="50" t="n">
        <v>5</v>
      </c>
      <c r="J13" s="50" t="n">
        <v>7</v>
      </c>
      <c r="K13" s="50" t="n">
        <v>19</v>
      </c>
      <c r="L13" s="50" t="n">
        <v>5</v>
      </c>
      <c r="M13" s="50" t="n">
        <v>11</v>
      </c>
      <c r="N13" s="50" t="n">
        <v>14</v>
      </c>
      <c r="O13" s="50" t="n">
        <f>SUM(C13:N13)</f>
        <v>100</v>
      </c>
      <c r="P13" s="28" t="str">
        <f>INDEX($S$4:$AE$4,1,MATCH(LARGE($S13:$AE13,1),$S13:$AE13,0))</f>
        <v>Notion</v>
      </c>
      <c r="Q13" s="28" t="str">
        <f>INDEX($S$4:$AE$4,1,MATCH(LARGE($S13:$AE13,2),$S13:$AE13,0))</f>
        <v>ClickUp</v>
      </c>
      <c r="R13" s="28" t="str">
        <f>INDEX($S$4:$AE$4,1,MATCH(LARGE($S13:$AE13,3),$S13:$AE13,0))</f>
        <v>monday.com</v>
      </c>
      <c r="S13" s="54" t="n">
        <f>ROUND(SUMPRODUCT('Tool library'!$M$5:$X$5,$C13:$N13)/$O13,2)+(COLUMN(S13)-18)/1000000</f>
        <v>3.6800010000000003</v>
      </c>
      <c r="T13" s="54" t="n">
        <f>ROUND(SUMPRODUCT('Tool library'!$M$6:$X$6,$C13:$N13)/$O13,2)+(COLUMN(T13)-18)/1000000</f>
        <v>3.3400019999999997</v>
      </c>
      <c r="U13" s="54" t="n">
        <f>ROUND(SUMPRODUCT('Tool library'!$M$7:$X$7,$C13:$N13)/$O13,2)+(COLUMN(U13)-18)/1000000</f>
        <v>3.680003</v>
      </c>
      <c r="V13" s="54" t="n">
        <f>ROUND(SUMPRODUCT('Tool library'!$M$8:$X$8,$C13:$N13)/$O13,2)+(COLUMN(V13)-18)/1000000</f>
        <v>3.730004</v>
      </c>
      <c r="W13" s="54" t="n">
        <f>ROUND(SUMPRODUCT('Tool library'!$M$9:$X$9,$C13:$N13)/$O13,2)+(COLUMN(W13)-18)/1000000</f>
        <v>3.5900049999999997</v>
      </c>
      <c r="X13" s="54" t="n">
        <f>ROUND(SUMPRODUCT('Tool library'!$M$10:$X$10,$C13:$N13)/$O13,2)+(COLUMN(X13)-18)/1000000</f>
        <v>3.230006</v>
      </c>
      <c r="Y13" s="54" t="n">
        <f>ROUND(SUMPRODUCT('Tool library'!$M$11:$X$11,$C13:$N13)/$O13,2)+(COLUMN(Y13)-18)/1000000</f>
        <v>2.980007</v>
      </c>
      <c r="Z13" s="54" t="n">
        <f>ROUND(SUMPRODUCT('Tool library'!$M$12:$X$12,$C13:$N13)/$O13,2)+(COLUMN(Z13)-18)/1000000</f>
        <v>3.4200079999999997</v>
      </c>
      <c r="AA13" s="54" t="n">
        <f>ROUND(SUMPRODUCT('Tool library'!$M$13:$X$13,$C13:$N13)/$O13,2)+(COLUMN(AA13)-18)/1000000</f>
        <v>3.580009</v>
      </c>
      <c r="AB13" s="54" t="n">
        <f>ROUND(SUMPRODUCT('Tool library'!$M$14:$X$14,$C13:$N13)/$O13,2)+(COLUMN(AB13)-18)/1000000</f>
        <v>3.73001</v>
      </c>
      <c r="AC13" s="54" t="n">
        <f>ROUND(SUMPRODUCT('Tool library'!$M$15:$X$15,$C13:$N13)/$O13,2)+(COLUMN(AC13)-18)/1000000</f>
        <v>3.3900110000000003</v>
      </c>
      <c r="AD13" s="54" t="n">
        <f>ROUND(SUMPRODUCT('Tool library'!$M$16:$X$16,$C13:$N13)/$O13,2)+(COLUMN(AD13)-18)/1000000</f>
        <v>3.560012</v>
      </c>
      <c r="AE13" s="54" t="n">
        <f>ROUND(SUMPRODUCT('Tool library'!$M$17:$X$17,$C13:$N13)/$O13,2)+(COLUMN(AE13)-18)/1000000</f>
        <v>3.540013</v>
      </c>
    </row>
    <row r="14" ht="42" customHeight="true">
      <c r="A14" s="28" t="s">
        <v>91</v>
      </c>
      <c r="B14" s="28" t="s">
        <v>432</v>
      </c>
      <c r="C14" s="50" t="n">
        <v>7</v>
      </c>
      <c r="D14" s="50" t="n">
        <v>11</v>
      </c>
      <c r="E14" s="50" t="n">
        <v>5</v>
      </c>
      <c r="F14" s="50" t="n">
        <v>7</v>
      </c>
      <c r="G14" s="50" t="n">
        <v>7</v>
      </c>
      <c r="H14" s="50" t="n">
        <v>17</v>
      </c>
      <c r="I14" s="50" t="n">
        <v>17</v>
      </c>
      <c r="J14" s="50" t="n">
        <v>9</v>
      </c>
      <c r="K14" s="50" t="n">
        <v>5</v>
      </c>
      <c r="L14" s="50" t="n">
        <v>7</v>
      </c>
      <c r="M14" s="50" t="n">
        <v>3</v>
      </c>
      <c r="N14" s="50" t="n">
        <v>5</v>
      </c>
      <c r="O14" s="50" t="n">
        <f>SUM(C14:N14)</f>
        <v>100</v>
      </c>
      <c r="P14" s="28" t="str">
        <f>INDEX($S$4:$AE$4,1,MATCH(LARGE($S14:$AE14,1),$S14:$AE14,0))</f>
        <v>Wrike</v>
      </c>
      <c r="Q14" s="28" t="str">
        <f>INDEX($S$4:$AE$4,1,MATCH(LARGE($S14:$AE14,2),$S14:$AE14,0))</f>
        <v>Smartsheet</v>
      </c>
      <c r="R14" s="28" t="str">
        <f>INDEX($S$4:$AE$4,1,MATCH(LARGE($S14:$AE14,3),$S14:$AE14,0))</f>
        <v>Microsoft Project/Project Online</v>
      </c>
      <c r="S14" s="54" t="n">
        <f>ROUND(SUMPRODUCT('Tool library'!$M$5:$X$5,$C14:$N14)/$O14,2)+(COLUMN(S14)-18)/1000000</f>
        <v>3.8500010000000002</v>
      </c>
      <c r="T14" s="54" t="n">
        <f>ROUND(SUMPRODUCT('Tool library'!$M$6:$X$6,$C14:$N14)/$O14,2)+(COLUMN(T14)-18)/1000000</f>
        <v>3.8000019999999997</v>
      </c>
      <c r="U14" s="54" t="n">
        <f>ROUND(SUMPRODUCT('Tool library'!$M$7:$X$7,$C14:$N14)/$O14,2)+(COLUMN(U14)-18)/1000000</f>
        <v>3.850003</v>
      </c>
      <c r="V14" s="54" t="n">
        <f>ROUND(SUMPRODUCT('Tool library'!$M$8:$X$8,$C14:$N14)/$O14,2)+(COLUMN(V14)-18)/1000000</f>
        <v>3.850004</v>
      </c>
      <c r="W14" s="54" t="n">
        <f>ROUND(SUMPRODUCT('Tool library'!$M$9:$X$9,$C14:$N14)/$O14,2)+(COLUMN(W14)-18)/1000000</f>
        <v>2.8000049999999996</v>
      </c>
      <c r="X14" s="54" t="n">
        <f>ROUND(SUMPRODUCT('Tool library'!$M$10:$X$10,$C14:$N14)/$O14,2)+(COLUMN(X14)-18)/1000000</f>
        <v>3.100006</v>
      </c>
      <c r="Y14" s="54" t="n">
        <f>ROUND(SUMPRODUCT('Tool library'!$M$11:$X$11,$C14:$N14)/$O14,2)+(COLUMN(Y14)-18)/1000000</f>
        <v>4.040007</v>
      </c>
      <c r="Z14" s="54" t="n">
        <f>ROUND(SUMPRODUCT('Tool library'!$M$12:$X$12,$C14:$N14)/$O14,2)+(COLUMN(Z14)-18)/1000000</f>
        <v>4.3600080000000005</v>
      </c>
      <c r="AA14" s="54" t="n">
        <f>ROUND(SUMPRODUCT('Tool library'!$M$13:$X$13,$C14:$N14)/$O14,2)+(COLUMN(AA14)-18)/1000000</f>
        <v>4.430009</v>
      </c>
      <c r="AB14" s="54" t="n">
        <f>ROUND(SUMPRODUCT('Tool library'!$M$14:$X$14,$C14:$N14)/$O14,2)+(COLUMN(AB14)-18)/1000000</f>
        <v>3.01001</v>
      </c>
      <c r="AC14" s="54" t="n">
        <f>ROUND(SUMPRODUCT('Tool library'!$M$15:$X$15,$C14:$N14)/$O14,2)+(COLUMN(AC14)-18)/1000000</f>
        <v>3.510011</v>
      </c>
      <c r="AD14" s="54" t="n">
        <f>ROUND(SUMPRODUCT('Tool library'!$M$16:$X$16,$C14:$N14)/$O14,2)+(COLUMN(AD14)-18)/1000000</f>
        <v>2.890012</v>
      </c>
      <c r="AE14" s="54" t="n">
        <f>ROUND(SUMPRODUCT('Tool library'!$M$17:$X$17,$C14:$N14)/$O14,2)+(COLUMN(AE14)-18)/1000000</f>
        <v>2.810013</v>
      </c>
    </row>
    <row r="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AE1"/>
    <mergeCell ref="A2:AE2"/>
  </mergeCells>
  <conditionalFormatting sqref="S5:AE14">
    <cfRule type="colorScale" priority="1">
      <colorScale>
        <cfvo type="min"/>
        <cfvo type="percentile" val="50"/>
        <cfvo type="max"/>
        <color rgb="FEE2E2"/>
        <color rgb="FEF3C7"/>
        <color rgb="DCFCE7"/>
      </colorScale>
    </cfRule>
  </conditionalFormatting>
  <conditionalFormatting sqref="O5:O14">
    <cfRule type="cellIs" dxfId="5" priority="2" operator="notEqual">
      <formula>100</formula>
    </cfRule>
  </conditionalFormatting>
  <pageMargins left="0.7" right="0.7" top="0.75" bottom="0.75" header="0.3" footer="0.3"/>
  <tableParts count="1">
    <tablePart r:id="R5079f90fd59c4f47"/>
  </tableParts>
</worksheet>
</file>

<file path=xl/worksheets/sheet7.xml><?xml version="1.0" encoding="utf-8"?>
<worksheet xmlns:x="http://schemas.openxmlformats.org/spreadsheetml/2006/main" xmlns="http://schemas.openxmlformats.org/spreadsheetml/2006/main">
  <sheetFormatPr defaultRowHeight="15"/>
  <cols>
    <col customWidth="true" max="1" min="1" width="18"/>
    <col customWidth="true" max="4" min="2" width="34"/>
  </cols>
  <sheetData>
    <row r="1" ht="28" customHeight="true">
      <c r="A1" s="112" t="s">
        <v>433</v>
      </c>
      <c r="B1" s="112"/>
      <c r="C1" s="112"/>
      <c r="D1" s="112"/>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ht="34" customHeight="true">
      <c r="A2" s="110" t="s">
        <v>434</v>
      </c>
      <c r="B2" s="110"/>
      <c r="C2" s="110"/>
      <c r="D2" s="110"/>
      <c r="E2" s="24"/>
      <c r="F2" s="24"/>
      <c r="G2" s="24"/>
      <c r="H2" s="24"/>
      <c r="I2" s="24"/>
      <c r="J2" s="24"/>
      <c r="K2" s="24"/>
      <c r="L2" s="24"/>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435</v>
      </c>
      <c r="B4" s="22" t="s">
        <v>436</v>
      </c>
      <c r="C4" s="22" t="s">
        <v>73</v>
      </c>
      <c r="D4" s="22" t="s">
        <v>437</v>
      </c>
      <c r="E4" s="24"/>
      <c r="F4" s="24"/>
      <c r="G4" s="24"/>
      <c r="H4" s="24"/>
      <c r="I4" s="24"/>
      <c r="J4" s="24"/>
      <c r="K4" s="24"/>
      <c r="L4" s="24"/>
      <c r="M4" s="24"/>
      <c r="N4" s="24"/>
      <c r="O4" s="24"/>
      <c r="P4" s="24"/>
      <c r="Q4" s="24"/>
      <c r="R4" s="24"/>
      <c r="S4" s="24"/>
      <c r="T4" s="24"/>
      <c r="U4" s="24"/>
      <c r="V4" s="24"/>
      <c r="W4" s="24"/>
      <c r="X4" s="24"/>
      <c r="Y4" s="24"/>
      <c r="Z4" s="24"/>
      <c r="AA4" s="24"/>
      <c r="AB4" s="24"/>
      <c r="AC4" s="24"/>
      <c r="AD4" s="24"/>
      <c r="AE4" s="24"/>
    </row>
    <row r="5">
      <c r="A5" s="28" t="s">
        <v>438</v>
      </c>
      <c r="B5" s="28" t="s">
        <v>439</v>
      </c>
      <c r="C5" s="28" t="s">
        <v>440</v>
      </c>
      <c r="D5" s="28" t="s">
        <v>441</v>
      </c>
      <c r="E5" s="24"/>
      <c r="F5" s="24"/>
      <c r="G5" s="24"/>
      <c r="H5" s="24"/>
      <c r="I5" s="24"/>
      <c r="J5" s="24"/>
      <c r="K5" s="24"/>
      <c r="L5" s="24"/>
      <c r="M5" s="24"/>
      <c r="N5" s="24"/>
      <c r="O5" s="24"/>
      <c r="P5" s="24"/>
      <c r="Q5" s="24"/>
      <c r="R5" s="24"/>
      <c r="S5" s="24"/>
      <c r="T5" s="24"/>
      <c r="U5" s="24"/>
      <c r="V5" s="24"/>
      <c r="W5" s="24"/>
      <c r="X5" s="24"/>
      <c r="Y5" s="24"/>
      <c r="Z5" s="24"/>
      <c r="AA5" s="24"/>
      <c r="AB5" s="24"/>
      <c r="AC5" s="24"/>
      <c r="AD5" s="24"/>
      <c r="AE5" s="24"/>
    </row>
    <row r="6">
      <c r="A6" s="28" t="s">
        <v>97</v>
      </c>
      <c r="B6" s="28" t="s">
        <v>115</v>
      </c>
      <c r="C6" s="28" t="s">
        <v>442</v>
      </c>
      <c r="D6" s="28" t="s">
        <v>443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c r="A7" s="28" t="s">
        <v>444</v>
      </c>
      <c r="B7" s="28" t="s">
        <v>445</v>
      </c>
      <c r="C7" s="28" t="s">
        <v>446</v>
      </c>
      <c r="D7" s="28" t="s">
        <v>447</v>
      </c>
      <c r="E7" s="24"/>
      <c r="F7" s="24"/>
      <c r="G7" s="24"/>
      <c r="H7" s="24"/>
      <c r="I7" s="24"/>
      <c r="J7" s="24"/>
      <c r="K7" s="24"/>
      <c r="L7" s="24"/>
      <c r="M7" s="24"/>
      <c r="N7" s="24"/>
      <c r="O7" s="24"/>
      <c r="P7" s="24"/>
      <c r="Q7" s="24"/>
      <c r="R7" s="24"/>
      <c r="S7" s="24"/>
      <c r="T7" s="24"/>
      <c r="U7" s="24"/>
      <c r="V7" s="24"/>
      <c r="W7" s="24"/>
      <c r="X7" s="24"/>
      <c r="Y7" s="24"/>
      <c r="Z7" s="24"/>
      <c r="AA7" s="24"/>
      <c r="AB7" s="24"/>
      <c r="AC7" s="24"/>
      <c r="AD7" s="24"/>
      <c r="AE7" s="24"/>
    </row>
    <row r="8">
      <c r="A8" s="28" t="s">
        <v>448</v>
      </c>
      <c r="B8" s="28" t="s">
        <v>74</v>
      </c>
      <c r="C8" s="28" t="s">
        <v>449</v>
      </c>
      <c r="D8" s="28" t="s">
        <v>450</v>
      </c>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c r="A9" s="28" t="s">
        <v>451</v>
      </c>
      <c r="B9" s="28" t="s">
        <v>452</v>
      </c>
      <c r="C9" s="28" t="s">
        <v>453</v>
      </c>
      <c r="D9" s="28" t="s">
        <v>454</v>
      </c>
      <c r="E9" s="24"/>
      <c r="F9" s="24"/>
      <c r="G9" s="24"/>
      <c r="H9" s="24"/>
      <c r="I9" s="24"/>
      <c r="J9" s="24"/>
      <c r="K9" s="24"/>
      <c r="L9" s="24"/>
      <c r="M9" s="24"/>
      <c r="N9" s="24"/>
      <c r="O9" s="24"/>
      <c r="P9" s="24"/>
      <c r="Q9" s="24"/>
      <c r="R9" s="24"/>
      <c r="S9" s="24"/>
      <c r="T9" s="24"/>
      <c r="U9" s="24"/>
      <c r="V9" s="24"/>
      <c r="W9" s="24"/>
      <c r="X9" s="24"/>
      <c r="Y9" s="24"/>
      <c r="Z9" s="24"/>
      <c r="AA9" s="24"/>
      <c r="AB9" s="24"/>
      <c r="AC9" s="24"/>
      <c r="AD9" s="24"/>
      <c r="AE9" s="24"/>
    </row>
    <row r="10">
      <c r="A10" s="28" t="s">
        <v>455</v>
      </c>
      <c r="B10" s="28" t="str">
        <v>Microsoft 365; Slack</v>
      </c>
      <c r="C10" s="28" t="s">
        <v>456</v>
      </c>
      <c r="D10" s="28" t="s">
        <v>457</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row>
    <row r="1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row>
    <row r="12" ht="30" customHeight="true">
      <c r="A12" s="22" t="s">
        <v>458</v>
      </c>
      <c r="B12" s="22" t="str">
        <v>Top 1</v>
      </c>
      <c r="C12" s="22" t="str">
        <v>Top 2</v>
      </c>
      <c r="D12" s="22" t="str">
        <v>Top 3</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row>
    <row r="13">
      <c r="A13" s="28" t="s">
        <v>459</v>
      </c>
      <c r="B13" s="94" t="str">
        <f>IFERROR(INDEX('Scenario matching'!$P$5:$P$14,MATCH($B$8,'Scenario matching'!$A$5:$A$14,0)),"")</f>
        <v>Wrike</v>
      </c>
      <c r="C13" s="94" t="str">
        <f>IFERROR(INDEX('Scenario matching'!$Q$5:$Q$14,MATCH($B$8,'Scenario matching'!$A$5:$A$14,0)),"")</f>
        <v>Smartsheet</v>
      </c>
      <c r="D13" s="94" t="str">
        <f>IFERROR(INDEX('Scenario matching'!$R$5:$R$14,MATCH($B$8,'Scenario matching'!$A$5:$A$14,0)),"")</f>
        <v>Microsoft Project/Project Online</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c r="A14" s="28" t="s">
        <v>460</v>
      </c>
      <c r="B14" s="95" t="n">
        <f>IFERROR(VLOOKUP(B13,'Tool library'!$A$5:$AA$17,25,FALSE),"")</f>
        <v>4.2</v>
      </c>
      <c r="C14" s="95" t="n">
        <f>IFERROR(VLOOKUP(C13,'Tool library'!$A$5:$AA$17,25,FALSE),"")</f>
        <v>4.12</v>
      </c>
      <c r="D14" s="95" t="n">
        <f>IFERROR(VLOOKUP(D13,'Tool library'!$A$5:$AA$17,25,FALSE),"")</f>
        <v>3.79</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c r="A15" s="28" t="s">
        <v>16</v>
      </c>
      <c r="B15" s="96" t="str">
        <f>IFERROR(VLOOKUP(B13,'Tool library'!$A$5:$AA$17,27,FALSE),"")</f>
        <v>Priority shortlist</v>
      </c>
      <c r="C15" s="96" t="str">
        <f>IFERROR(VLOOKUP(C13,'Tool library'!$A$5:$AA$17,27,FALSE),"")</f>
        <v>Good for pilot</v>
      </c>
      <c r="D15" s="96" t="str">
        <f>IFERROR(VLOOKUP(D13,'Tool library'!$A$5:$AA$17,27,FALSE),"")</f>
        <v>Good for pilot</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ht="62" customHeight="true">
      <c r="A16" s="28" t="s">
        <v>154</v>
      </c>
      <c r="B16" s="28" t="str">
        <f>IFERROR(VLOOKUP(B13,'Tool library'!$A$5:$AA$17,5,FALSE),"")</f>
        <v>resource、 、 、 andenterprise capability 。</v>
      </c>
      <c r="C16" s="28" t="str">
        <f>IFERROR(VLOOKUP(C13,'Tool library'!$A$5:$AA$17,5,FALSE),"")</f>
        <v>+ +automation+ portfolio ，fitstandardizationproject 。</v>
      </c>
      <c r="D16" s="28" t="str">
        <f>IFERROR(VLOOKUP(D13,'Tool library'!$A$5:$AA$17,5,FALSE),"")</f>
        <v>、resource、portfolioandenterprise capability，fit PMO。</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ht="62" customHeight="true">
      <c r="A17" s="28" t="s">
        <v>155</v>
      </c>
      <c r="B17" s="28" t="str">
        <f>IFERROR(VLOOKUP(B13,'Tool library'!$A$5:$AA$17,6,FALSE),"")</f>
        <v>budgetandimplementationconfigurationneeds ； may 。</v>
      </c>
      <c r="C17" s="28" t="str">
        <f>IFERROR(VLOOKUP(C13,'Tool library'!$A$5:$AA$17,6,FALSE),"")</f>
        <v>configuration andpermissions needs before ； Mediumand more。</v>
      </c>
      <c r="D17" s="28" t="str">
        <f>IFERROR(VLOOKUP(D13,'Tool library'!$A$5:$AA$17,6,FALSE),"")</f>
        <v>costandimplementationcomplex High，business collaboration needs 。</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ht="62" customHeight="true">
      <c r="A18" s="28" t="s">
        <v>461</v>
      </c>
      <c r="B18" s="28" t="str">
        <f>IFERROR(VLOOKUP(B13,'Tool library'!$A$5:$AA$17,7,FALSE),"")</f>
        <v>https://www.wrike.com/features/</v>
      </c>
      <c r="C18" s="28" t="str">
        <f>IFERROR(VLOOKUP(C13,'Tool library'!$A$5:$AA$17,7,FALSE),"")</f>
        <v>https://www.smartsheet.com/solutions/project-management</v>
      </c>
      <c r="D18" s="28" t="str">
        <f>IFERROR(VLOOKUP(D13,'Tool library'!$A$5:$AA$17,7,FALSE),"")</f>
        <v>https://learn.microsoft.com/en-us/office365/servicedescriptions/project-online-service-description/microsoft-project-online-service-description</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ht="30" customHeight="true">
      <c r="A21" s="22" t="s">
        <v>462</v>
      </c>
      <c r="B21" s="22" t="s">
        <v>73</v>
      </c>
      <c r="C21" s="22" t="s">
        <v>285</v>
      </c>
      <c r="D21" s="22" t="s">
        <v>463</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8" t="s">
        <v>464</v>
      </c>
      <c r="B22" s="28" t="s">
        <v>465</v>
      </c>
      <c r="C22" s="28" t="s">
        <v>466</v>
      </c>
      <c r="D22" s="28" t="str"/>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8" t="s">
        <v>467</v>
      </c>
      <c r="B23" s="28" t="s">
        <v>468</v>
      </c>
      <c r="C23" s="28" t="str">
        <v>PMO</v>
      </c>
      <c r="D23" s="28" t="str"/>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8" t="s">
        <v>469</v>
      </c>
      <c r="B24" s="28" t="s">
        <v>470</v>
      </c>
      <c r="C24" s="28" t="s">
        <v>399</v>
      </c>
      <c r="D24" s="28" t="str"/>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8" t="s">
        <v>471</v>
      </c>
      <c r="B25" s="28" t="s">
        <v>472</v>
      </c>
      <c r="C25" s="28" t="s">
        <v>365</v>
      </c>
      <c r="D25" s="28" t="str"/>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8" t="s">
        <v>473</v>
      </c>
      <c r="B26" s="28" t="s">
        <v>474</v>
      </c>
      <c r="C26" s="28" t="s">
        <v>304</v>
      </c>
      <c r="D26" s="28" t="str"/>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D1"/>
    <mergeCell ref="A2:D2"/>
  </mergeCells>
  <dataValidations count="3">
    <dataValidation allowBlank="false" error="Choose from the dropdown list, or maintain options on the settings sheet." errorStyle="warning" errorTitle="Choose a list item" showErrorMessage="true" sqref="B6"/>
    <dataValidation allowBlank="false" error="Choose from the dropdown list, or maintain options on the settings sheet." errorStyle="warning" errorTitle="Choose a list item" showErrorMessage="true" sqref="B8"/>
    <dataValidation allowBlank="false" error="Choose from the dropdown list, or maintain options on the settings sheet." errorStyle="warning" errorTitle="Choose a list item" showErrorMessage="true" sqref="B9"/>
  </dataValidations>
  <pageMargins left="0.7" right="0.7" top="0.75" bottom="0.75" header="0.3" footer="0.3"/>
</worksheet>
</file>

<file path=xl/worksheets/sheet8.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24"/>
    <col customWidth="true" max="2" min="2" width="10"/>
    <col customWidth="true" max="3" min="3" width="14"/>
    <col customWidth="true" max="4" min="4" width="12"/>
    <col customWidth="true" max="6" min="5" width="16"/>
    <col customWidth="true" max="10" min="7" width="14"/>
    <col customWidth="true" max="11" min="11" width="30"/>
    <col customWidth="true" max="12" min="12" width="46"/>
    <col customWidth="true" max="13" min="13" width="26"/>
  </cols>
  <sheetData>
    <row r="1" ht="28" customHeight="true">
      <c r="A1" s="112" t="s">
        <v>475</v>
      </c>
      <c r="B1" s="112"/>
      <c r="C1" s="112"/>
      <c r="D1" s="112"/>
      <c r="E1" s="112"/>
      <c r="F1" s="112"/>
      <c r="G1" s="112"/>
      <c r="H1" s="112"/>
      <c r="I1" s="112"/>
      <c r="J1" s="112"/>
      <c r="K1" s="112"/>
      <c r="L1" s="112"/>
      <c r="M1" s="112"/>
      <c r="N1" s="24"/>
      <c r="O1" s="24"/>
      <c r="P1" s="24"/>
      <c r="Q1" s="24"/>
      <c r="R1" s="24"/>
      <c r="S1" s="24"/>
      <c r="T1" s="24"/>
      <c r="U1" s="24"/>
      <c r="V1" s="24"/>
      <c r="W1" s="24"/>
      <c r="X1" s="24"/>
      <c r="Y1" s="24"/>
      <c r="Z1" s="24"/>
      <c r="AA1" s="24"/>
      <c r="AB1" s="24"/>
      <c r="AC1" s="24"/>
      <c r="AD1" s="24"/>
      <c r="AE1" s="24"/>
    </row>
    <row r="2" ht="34" customHeight="true">
      <c r="A2" s="110" t="s">
        <v>476</v>
      </c>
      <c r="B2" s="110"/>
      <c r="C2" s="110"/>
      <c r="D2" s="110"/>
      <c r="E2" s="110"/>
      <c r="F2" s="110"/>
      <c r="G2" s="110"/>
      <c r="H2" s="110"/>
      <c r="I2" s="110"/>
      <c r="J2" s="110"/>
      <c r="K2" s="110"/>
      <c r="L2" s="110"/>
      <c r="M2" s="110"/>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14</v>
      </c>
      <c r="B4" s="22" t="s">
        <v>477</v>
      </c>
      <c r="C4" s="22" t="s">
        <v>478</v>
      </c>
      <c r="D4" s="22" t="s">
        <v>479</v>
      </c>
      <c r="E4" s="22" t="s">
        <v>480</v>
      </c>
      <c r="F4" s="22" t="s">
        <v>481</v>
      </c>
      <c r="G4" s="22" t="s">
        <v>482</v>
      </c>
      <c r="H4" s="22" t="s">
        <v>483</v>
      </c>
      <c r="I4" s="22" t="s">
        <v>484</v>
      </c>
      <c r="J4" s="22" t="s">
        <v>485</v>
      </c>
      <c r="K4" s="22" t="s">
        <v>486</v>
      </c>
      <c r="L4" s="22" t="s">
        <v>487</v>
      </c>
      <c r="M4" s="22" t="s">
        <v>288</v>
      </c>
      <c r="N4" s="24"/>
      <c r="O4" s="24"/>
      <c r="P4" s="24"/>
      <c r="Q4" s="24"/>
      <c r="R4" s="24"/>
      <c r="S4" s="24"/>
      <c r="T4" s="24"/>
      <c r="U4" s="24"/>
      <c r="V4" s="24"/>
      <c r="W4" s="24"/>
      <c r="X4" s="24"/>
      <c r="Y4" s="24"/>
      <c r="Z4" s="24"/>
      <c r="AA4" s="24"/>
      <c r="AB4" s="24"/>
      <c r="AC4" s="24"/>
      <c r="AD4" s="24"/>
      <c r="AE4" s="24"/>
    </row>
    <row r="5" ht="38" customHeight="true">
      <c r="A5" s="28" t="str">
        <v>Asana</v>
      </c>
      <c r="B5" s="66" t="n">
        <v>50</v>
      </c>
      <c r="C5" s="66" t="str"/>
      <c r="D5" s="66" t="n">
        <v>0</v>
      </c>
      <c r="E5" s="66" t="str"/>
      <c r="F5" s="66" t="str"/>
      <c r="G5" s="66" t="str"/>
      <c r="H5" s="66" t="n">
        <f>IFERROR(B5*C5*12+D5*12,0)</f>
        <v>0</v>
      </c>
      <c r="I5" s="66" t="n">
        <f>IFERROR(H5+E5+F5+G5,0)</f>
        <v>0</v>
      </c>
      <c r="J5" s="66" t="n">
        <f>H5</f>
        <v>0</v>
      </c>
      <c r="K5" s="28" t="s">
        <v>488</v>
      </c>
      <c r="L5" s="28" t="str">
        <v>https://asana.com/features</v>
      </c>
      <c r="M5" s="28" t="str"/>
      <c r="N5" s="24"/>
      <c r="O5" s="24"/>
      <c r="P5" s="24"/>
      <c r="Q5" s="24"/>
      <c r="R5" s="24"/>
      <c r="S5" s="24"/>
      <c r="T5" s="24"/>
      <c r="U5" s="24"/>
      <c r="V5" s="24"/>
      <c r="W5" s="24"/>
      <c r="X5" s="24"/>
      <c r="Y5" s="24"/>
      <c r="Z5" s="24"/>
      <c r="AA5" s="24"/>
      <c r="AB5" s="24"/>
      <c r="AC5" s="24"/>
      <c r="AD5" s="24"/>
      <c r="AE5" s="24"/>
    </row>
    <row r="6" ht="38" customHeight="true">
      <c r="A6" s="28" t="str">
        <v>Jira</v>
      </c>
      <c r="B6" s="66" t="n">
        <v>50</v>
      </c>
      <c r="C6" s="66" t="str"/>
      <c r="D6" s="66" t="n">
        <v>0</v>
      </c>
      <c r="E6" s="66" t="str"/>
      <c r="F6" s="66" t="str"/>
      <c r="G6" s="66" t="str"/>
      <c r="H6" s="66" t="n">
        <f>IFERROR(B6*C6*12+D6*12,0)</f>
        <v>0</v>
      </c>
      <c r="I6" s="66" t="n">
        <f>IFERROR(H6+E6+F6+G6,0)</f>
        <v>0</v>
      </c>
      <c r="J6" s="66" t="n">
        <f>H6</f>
        <v>0</v>
      </c>
      <c r="K6" s="28" t="s">
        <v>488</v>
      </c>
      <c r="L6" s="28" t="str">
        <v>https://www.atlassian.com/software/jira/features</v>
      </c>
      <c r="M6" s="28" t="str"/>
      <c r="N6" s="24"/>
      <c r="O6" s="24"/>
      <c r="P6" s="24"/>
      <c r="Q6" s="24"/>
      <c r="R6" s="24"/>
      <c r="S6" s="24"/>
      <c r="T6" s="24"/>
      <c r="U6" s="24"/>
      <c r="V6" s="24"/>
      <c r="W6" s="24"/>
      <c r="X6" s="24"/>
      <c r="Y6" s="24"/>
      <c r="Z6" s="24"/>
      <c r="AA6" s="24"/>
      <c r="AB6" s="24"/>
      <c r="AC6" s="24"/>
      <c r="AD6" s="24"/>
      <c r="AE6" s="24"/>
    </row>
    <row r="7" ht="38" customHeight="true">
      <c r="A7" s="28" t="str">
        <v>monday.com</v>
      </c>
      <c r="B7" s="66" t="n">
        <v>50</v>
      </c>
      <c r="C7" s="66" t="str"/>
      <c r="D7" s="66" t="n">
        <v>0</v>
      </c>
      <c r="E7" s="66" t="str"/>
      <c r="F7" s="66" t="str"/>
      <c r="G7" s="66" t="str"/>
      <c r="H7" s="66" t="n">
        <f>IFERROR(B7*C7*12+D7*12,0)</f>
        <v>0</v>
      </c>
      <c r="I7" s="66" t="n">
        <f>IFERROR(H7+E7+F7+G7,0)</f>
        <v>0</v>
      </c>
      <c r="J7" s="66" t="n">
        <f>H7</f>
        <v>0</v>
      </c>
      <c r="K7" s="28" t="s">
        <v>488</v>
      </c>
      <c r="L7" s="28" t="str">
        <v>https://monday.com/partners/projectmanagement</v>
      </c>
      <c r="M7" s="28" t="str"/>
      <c r="N7" s="24"/>
      <c r="O7" s="24"/>
      <c r="P7" s="24"/>
      <c r="Q7" s="24"/>
      <c r="R7" s="24"/>
      <c r="S7" s="24"/>
      <c r="T7" s="24"/>
      <c r="U7" s="24"/>
      <c r="V7" s="24"/>
      <c r="W7" s="24"/>
      <c r="X7" s="24"/>
      <c r="Y7" s="24"/>
      <c r="Z7" s="24"/>
      <c r="AA7" s="24"/>
      <c r="AB7" s="24"/>
      <c r="AC7" s="24"/>
      <c r="AD7" s="24"/>
      <c r="AE7" s="24"/>
    </row>
    <row r="8" ht="38" customHeight="true">
      <c r="A8" s="28" t="str">
        <v>ClickUp</v>
      </c>
      <c r="B8" s="66" t="n">
        <v>50</v>
      </c>
      <c r="C8" s="66" t="str"/>
      <c r="D8" s="66" t="n">
        <v>0</v>
      </c>
      <c r="E8" s="66" t="str"/>
      <c r="F8" s="66" t="str"/>
      <c r="G8" s="66" t="str"/>
      <c r="H8" s="66" t="n">
        <f>IFERROR(B8*C8*12+D8*12,0)</f>
        <v>0</v>
      </c>
      <c r="I8" s="66" t="n">
        <f>IFERROR(H8+E8+F8+G8,0)</f>
        <v>0</v>
      </c>
      <c r="J8" s="66" t="n">
        <f>H8</f>
        <v>0</v>
      </c>
      <c r="K8" s="28" t="s">
        <v>488</v>
      </c>
      <c r="L8" s="28" t="str">
        <v>https://clickup.com/teams/project-management</v>
      </c>
      <c r="M8" s="28" t="str"/>
      <c r="N8" s="24"/>
      <c r="O8" s="24"/>
      <c r="P8" s="24"/>
      <c r="Q8" s="24"/>
      <c r="R8" s="24"/>
      <c r="S8" s="24"/>
      <c r="T8" s="24"/>
      <c r="U8" s="24"/>
      <c r="V8" s="24"/>
      <c r="W8" s="24"/>
      <c r="X8" s="24"/>
      <c r="Y8" s="24"/>
      <c r="Z8" s="24"/>
      <c r="AA8" s="24"/>
      <c r="AB8" s="24"/>
      <c r="AC8" s="24"/>
      <c r="AD8" s="24"/>
      <c r="AE8" s="24"/>
    </row>
    <row r="9" ht="38" customHeight="true">
      <c r="A9" s="28" t="str">
        <v>Trello</v>
      </c>
      <c r="B9" s="66" t="n">
        <v>50</v>
      </c>
      <c r="C9" s="66" t="str"/>
      <c r="D9" s="66" t="n">
        <v>0</v>
      </c>
      <c r="E9" s="66" t="str"/>
      <c r="F9" s="66" t="str"/>
      <c r="G9" s="66" t="str"/>
      <c r="H9" s="66" t="n">
        <f>IFERROR(B9*C9*12+D9*12,0)</f>
        <v>0</v>
      </c>
      <c r="I9" s="66" t="n">
        <f>IFERROR(H9+E9+F9+G9,0)</f>
        <v>0</v>
      </c>
      <c r="J9" s="66" t="n">
        <f>H9</f>
        <v>0</v>
      </c>
      <c r="K9" s="28" t="s">
        <v>488</v>
      </c>
      <c r="L9" s="28" t="str">
        <v>https://trello.com/tour</v>
      </c>
      <c r="M9" s="28" t="str"/>
      <c r="N9" s="24"/>
      <c r="O9" s="24"/>
      <c r="P9" s="24"/>
      <c r="Q9" s="24"/>
      <c r="R9" s="24"/>
      <c r="S9" s="24"/>
      <c r="T9" s="24"/>
      <c r="U9" s="24"/>
      <c r="V9" s="24"/>
      <c r="W9" s="24"/>
      <c r="X9" s="24"/>
      <c r="Y9" s="24"/>
      <c r="Z9" s="24"/>
      <c r="AA9" s="24"/>
      <c r="AB9" s="24"/>
      <c r="AC9" s="24"/>
      <c r="AD9" s="24"/>
      <c r="AE9" s="24"/>
    </row>
    <row r="10" ht="38" customHeight="true">
      <c r="A10" s="28" t="str">
        <v>Microsoft Planner</v>
      </c>
      <c r="B10" s="66" t="n">
        <v>50</v>
      </c>
      <c r="C10" s="66" t="str"/>
      <c r="D10" s="66" t="n">
        <v>0</v>
      </c>
      <c r="E10" s="66" t="str"/>
      <c r="F10" s="66" t="str"/>
      <c r="G10" s="66" t="str"/>
      <c r="H10" s="66" t="n">
        <f>IFERROR(B10*C10*12+D10*12,0)</f>
        <v>0</v>
      </c>
      <c r="I10" s="66" t="n">
        <f>IFERROR(H10+E10+F10+G10,0)</f>
        <v>0</v>
      </c>
      <c r="J10" s="66" t="n">
        <f>H10</f>
        <v>0</v>
      </c>
      <c r="K10" s="28" t="s">
        <v>488</v>
      </c>
      <c r="L10" s="28" t="str">
        <v>https://www.microsoft.com/en-us/microsoft-365/planner/project-management</v>
      </c>
      <c r="M10" s="28" t="str"/>
      <c r="N10" s="24"/>
      <c r="O10" s="24"/>
      <c r="P10" s="24"/>
      <c r="Q10" s="24"/>
      <c r="R10" s="24"/>
      <c r="S10" s="24"/>
      <c r="T10" s="24"/>
      <c r="U10" s="24"/>
      <c r="V10" s="24"/>
      <c r="W10" s="24"/>
      <c r="X10" s="24"/>
      <c r="Y10" s="24"/>
      <c r="Z10" s="24"/>
      <c r="AA10" s="24"/>
      <c r="AB10" s="24"/>
      <c r="AC10" s="24"/>
      <c r="AD10" s="24"/>
      <c r="AE10" s="24"/>
    </row>
    <row r="11" ht="38" customHeight="true">
      <c r="A11" s="28" t="str">
        <v>Microsoft Project/Project Online</v>
      </c>
      <c r="B11" s="66" t="n">
        <v>50</v>
      </c>
      <c r="C11" s="66" t="str"/>
      <c r="D11" s="66" t="n">
        <v>0</v>
      </c>
      <c r="E11" s="66" t="str"/>
      <c r="F11" s="66" t="str"/>
      <c r="G11" s="66" t="str"/>
      <c r="H11" s="66" t="n">
        <f>IFERROR(B11*C11*12+D11*12,0)</f>
        <v>0</v>
      </c>
      <c r="I11" s="66" t="n">
        <f>IFERROR(H11+E11+F11+G11,0)</f>
        <v>0</v>
      </c>
      <c r="J11" s="66" t="n">
        <f>H11</f>
        <v>0</v>
      </c>
      <c r="K11" s="28" t="s">
        <v>488</v>
      </c>
      <c r="L11" s="28" t="str">
        <v>https://learn.microsoft.com/en-us/office365/servicedescriptions/project-online-service-description/microsoft-project-online-service-description</v>
      </c>
      <c r="M11" s="28" t="str"/>
      <c r="N11" s="24"/>
      <c r="O11" s="24"/>
      <c r="P11" s="24"/>
      <c r="Q11" s="24"/>
      <c r="R11" s="24"/>
      <c r="S11" s="24"/>
      <c r="T11" s="24"/>
      <c r="U11" s="24"/>
      <c r="V11" s="24"/>
      <c r="W11" s="24"/>
      <c r="X11" s="24"/>
      <c r="Y11" s="24"/>
      <c r="Z11" s="24"/>
      <c r="AA11" s="24"/>
      <c r="AB11" s="24"/>
      <c r="AC11" s="24"/>
      <c r="AD11" s="24"/>
      <c r="AE11" s="24"/>
    </row>
    <row r="12" ht="38" customHeight="true">
      <c r="A12" s="28" t="str">
        <v>Smartsheet</v>
      </c>
      <c r="B12" s="66" t="n">
        <v>50</v>
      </c>
      <c r="C12" s="66" t="str"/>
      <c r="D12" s="66" t="n">
        <v>0</v>
      </c>
      <c r="E12" s="66" t="str"/>
      <c r="F12" s="66" t="str"/>
      <c r="G12" s="66" t="str"/>
      <c r="H12" s="66" t="n">
        <f>IFERROR(B12*C12*12+D12*12,0)</f>
        <v>0</v>
      </c>
      <c r="I12" s="66" t="n">
        <f>IFERROR(H12+E12+F12+G12,0)</f>
        <v>0</v>
      </c>
      <c r="J12" s="66" t="n">
        <f>H12</f>
        <v>0</v>
      </c>
      <c r="K12" s="28" t="s">
        <v>488</v>
      </c>
      <c r="L12" s="28" t="str">
        <v>https://www.smartsheet.com/solutions/project-management</v>
      </c>
      <c r="M12" s="28" t="str"/>
      <c r="N12" s="24"/>
      <c r="O12" s="24"/>
      <c r="P12" s="24"/>
      <c r="Q12" s="24"/>
      <c r="R12" s="24"/>
      <c r="S12" s="24"/>
      <c r="T12" s="24"/>
      <c r="U12" s="24"/>
      <c r="V12" s="24"/>
      <c r="W12" s="24"/>
      <c r="X12" s="24"/>
      <c r="Y12" s="24"/>
      <c r="Z12" s="24"/>
      <c r="AA12" s="24"/>
      <c r="AB12" s="24"/>
      <c r="AC12" s="24"/>
      <c r="AD12" s="24"/>
      <c r="AE12" s="24"/>
    </row>
    <row r="13" ht="38" customHeight="true">
      <c r="A13" s="28" t="str">
        <v>Wrike</v>
      </c>
      <c r="B13" s="66" t="n">
        <v>50</v>
      </c>
      <c r="C13" s="66" t="str"/>
      <c r="D13" s="66" t="n">
        <v>0</v>
      </c>
      <c r="E13" s="66" t="str"/>
      <c r="F13" s="66" t="str"/>
      <c r="G13" s="66" t="str"/>
      <c r="H13" s="66" t="n">
        <f>IFERROR(B13*C13*12+D13*12,0)</f>
        <v>0</v>
      </c>
      <c r="I13" s="66" t="n">
        <f>IFERROR(H13+E13+F13+G13,0)</f>
        <v>0</v>
      </c>
      <c r="J13" s="66" t="n">
        <f>H13</f>
        <v>0</v>
      </c>
      <c r="K13" s="28" t="s">
        <v>488</v>
      </c>
      <c r="L13" s="28" t="str">
        <v>https://www.wrike.com/features/</v>
      </c>
      <c r="M13" s="28" t="str"/>
      <c r="N13" s="24"/>
      <c r="O13" s="24"/>
      <c r="P13" s="24"/>
      <c r="Q13" s="24"/>
      <c r="R13" s="24"/>
      <c r="S13" s="24"/>
      <c r="T13" s="24"/>
      <c r="U13" s="24"/>
      <c r="V13" s="24"/>
      <c r="W13" s="24"/>
      <c r="X13" s="24"/>
      <c r="Y13" s="24"/>
      <c r="Z13" s="24"/>
      <c r="AA13" s="24"/>
      <c r="AB13" s="24"/>
      <c r="AC13" s="24"/>
      <c r="AD13" s="24"/>
      <c r="AE13" s="24"/>
    </row>
    <row r="14" ht="38" customHeight="true">
      <c r="A14" s="28" t="str">
        <v>Notion</v>
      </c>
      <c r="B14" s="66" t="n">
        <v>50</v>
      </c>
      <c r="C14" s="66" t="str"/>
      <c r="D14" s="66" t="n">
        <v>0</v>
      </c>
      <c r="E14" s="66" t="str"/>
      <c r="F14" s="66" t="str"/>
      <c r="G14" s="66" t="str"/>
      <c r="H14" s="66" t="n">
        <f>IFERROR(B14*C14*12+D14*12,0)</f>
        <v>0</v>
      </c>
      <c r="I14" s="66" t="n">
        <f>IFERROR(H14+E14+F14+G14,0)</f>
        <v>0</v>
      </c>
      <c r="J14" s="66" t="n">
        <f>H14</f>
        <v>0</v>
      </c>
      <c r="K14" s="28" t="s">
        <v>488</v>
      </c>
      <c r="L14" s="28" t="str">
        <v>https://www.notion.com/product/projects</v>
      </c>
      <c r="M14" s="28" t="str"/>
      <c r="N14" s="24"/>
      <c r="O14" s="24"/>
      <c r="P14" s="24"/>
      <c r="Q14" s="24"/>
      <c r="R14" s="24"/>
      <c r="S14" s="24"/>
      <c r="T14" s="24"/>
      <c r="U14" s="24"/>
      <c r="V14" s="24"/>
      <c r="W14" s="24"/>
      <c r="X14" s="24"/>
      <c r="Y14" s="24"/>
      <c r="Z14" s="24"/>
      <c r="AA14" s="24"/>
      <c r="AB14" s="24"/>
      <c r="AC14" s="24"/>
      <c r="AD14" s="24"/>
      <c r="AE14" s="24"/>
    </row>
    <row r="15" ht="38" customHeight="true">
      <c r="A15" s="28" t="str">
        <v>Airtable</v>
      </c>
      <c r="B15" s="66" t="n">
        <v>50</v>
      </c>
      <c r="C15" s="66" t="str"/>
      <c r="D15" s="66" t="n">
        <v>0</v>
      </c>
      <c r="E15" s="66" t="str"/>
      <c r="F15" s="66" t="str"/>
      <c r="G15" s="66" t="str"/>
      <c r="H15" s="66" t="n">
        <f>IFERROR(B15*C15*12+D15*12,0)</f>
        <v>0</v>
      </c>
      <c r="I15" s="66" t="n">
        <f>IFERROR(H15+E15+F15+G15,0)</f>
        <v>0</v>
      </c>
      <c r="J15" s="66" t="n">
        <f>H15</f>
        <v>0</v>
      </c>
      <c r="K15" s="28" t="s">
        <v>488</v>
      </c>
      <c r="L15" s="28" t="str">
        <v>https://www.airtable.com/solutions/project-management</v>
      </c>
      <c r="M15" s="28" t="str"/>
      <c r="N15" s="24"/>
      <c r="O15" s="24"/>
      <c r="P15" s="24"/>
      <c r="Q15" s="24"/>
      <c r="R15" s="24"/>
      <c r="S15" s="24"/>
      <c r="T15" s="24"/>
      <c r="U15" s="24"/>
      <c r="V15" s="24"/>
      <c r="W15" s="24"/>
      <c r="X15" s="24"/>
      <c r="Y15" s="24"/>
      <c r="Z15" s="24"/>
      <c r="AA15" s="24"/>
      <c r="AB15" s="24"/>
      <c r="AC15" s="24"/>
      <c r="AD15" s="24"/>
      <c r="AE15" s="24"/>
    </row>
    <row r="16" ht="38" customHeight="true">
      <c r="A16" s="28" t="str">
        <v>Basecamp</v>
      </c>
      <c r="B16" s="66" t="n">
        <v>50</v>
      </c>
      <c r="C16" s="66" t="str"/>
      <c r="D16" s="66" t="n">
        <v>0</v>
      </c>
      <c r="E16" s="66" t="str"/>
      <c r="F16" s="66" t="str"/>
      <c r="G16" s="66" t="str"/>
      <c r="H16" s="66" t="n">
        <f>IFERROR(B16*C16*12+D16*12,0)</f>
        <v>0</v>
      </c>
      <c r="I16" s="66" t="n">
        <f>IFERROR(H16+E16+F16+G16,0)</f>
        <v>0</v>
      </c>
      <c r="J16" s="66" t="n">
        <f>H16</f>
        <v>0</v>
      </c>
      <c r="K16" s="28" t="s">
        <v>488</v>
      </c>
      <c r="L16" s="28" t="str">
        <v>https://basecamp.com/</v>
      </c>
      <c r="M16" s="28" t="str"/>
      <c r="N16" s="24"/>
      <c r="O16" s="24"/>
      <c r="P16" s="24"/>
      <c r="Q16" s="24"/>
      <c r="R16" s="24"/>
      <c r="S16" s="24"/>
      <c r="T16" s="24"/>
      <c r="U16" s="24"/>
      <c r="V16" s="24"/>
      <c r="W16" s="24"/>
      <c r="X16" s="24"/>
      <c r="Y16" s="24"/>
      <c r="Z16" s="24"/>
      <c r="AA16" s="24"/>
      <c r="AB16" s="24"/>
      <c r="AC16" s="24"/>
      <c r="AD16" s="24"/>
      <c r="AE16" s="24"/>
    </row>
    <row r="17" ht="38" customHeight="true">
      <c r="A17" s="28" t="str">
        <v>Miro</v>
      </c>
      <c r="B17" s="66" t="n">
        <v>50</v>
      </c>
      <c r="C17" s="66" t="str"/>
      <c r="D17" s="66" t="n">
        <v>0</v>
      </c>
      <c r="E17" s="66" t="str"/>
      <c r="F17" s="66" t="str"/>
      <c r="G17" s="66" t="str"/>
      <c r="H17" s="66" t="n">
        <f>IFERROR(B17*C17*12+D17*12,0)</f>
        <v>0</v>
      </c>
      <c r="I17" s="66" t="n">
        <f>IFERROR(H17+E17+F17+G17,0)</f>
        <v>0</v>
      </c>
      <c r="J17" s="66" t="n">
        <f>H17</f>
        <v>0</v>
      </c>
      <c r="K17" s="28" t="s">
        <v>488</v>
      </c>
      <c r="L17" s="28" t="str">
        <v>https://miro.com/project-management/</v>
      </c>
      <c r="M17" s="28" t="str"/>
      <c r="N17" s="24"/>
      <c r="O17" s="24"/>
      <c r="P17" s="24"/>
      <c r="Q17" s="24"/>
      <c r="R17" s="24"/>
      <c r="S17" s="24"/>
      <c r="T17" s="24"/>
      <c r="U17" s="24"/>
      <c r="V17" s="24"/>
      <c r="W17" s="24"/>
      <c r="X17" s="24"/>
      <c r="Y17" s="24"/>
      <c r="Z17" s="24"/>
      <c r="AA17" s="24"/>
      <c r="AB17" s="24"/>
      <c r="AC17" s="24"/>
      <c r="AD17" s="24"/>
      <c r="AE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M1"/>
    <mergeCell ref="A2:M2"/>
  </mergeCells>
  <conditionalFormatting sqref="I5:I17">
    <cfRule type="dataBar" priority="1">
      <dataBar>
        <cfvo type="min"/>
        <cfvo type="max"/>
        <color rgb="2563EB"/>
      </dataBar>
      <extLst>
        <x:ext xmlns:x14="http://schemas.microsoft.com/office/spreadsheetml/2009/9/main" uri="{B025F937-C7B1-47D3-B67F-A62EFF666E3E}">
          <x14:id>{35BC6D86-04D4-C75C-75E7-ABE164BF1AA0}</x14:id>
        </x:ext>
      </extLst>
    </cfRule>
  </conditionalFormatting>
  <dataValidations count="1">
    <dataValidation allowBlank="true" error="Enter a non-negative number." errorStyle="warning" errorTitle="Cost input" operator="greaterThanOrEqual" showErrorMessage="true" sqref="B5:G17" type="decimal">
      <formula1>0</formula1>
    </dataValidation>
  </dataValidations>
  <pageMargins left="0.7" right="0.7" top="0.75" bottom="0.75" header="0.3" footer="0.3"/>
  <tableParts count="1">
    <tablePart r:id="Rea03221e322641cd"/>
  </tableParts>
  <extLst>
    <x:ext xmlns:x14="http://schemas.microsoft.com/office/spreadsheetml/2009/9/main" xmlns:xm="http://schemas.microsoft.com/office/excel/2006/main" uri="{78C0D931-6437-407d-A8EE-F0AAD7539E65}">
      <x14:conditionalFormattings>
        <x14:conditionalFormatting>
          <x14:cfRule type="dataBar" priority="1" id="{35BC6D86-04D4-C75C-75E7-ABE164BF1AA0}">
            <x14:dataBar gradient="1">
              <x14:cfvo type="min"/>
              <x14:cfvo type="max"/>
              <x14:fillColor rgb="2563EB"/>
            </x14:dataBar>
          </x14:cfRule>
          <xm:sqref>I5:I17</xm:sqref>
        </x14:conditionalFormatting>
      </x14:conditionalFormattings>
    </x:ext>
  </extLst>
</worksheet>
</file>

<file path=xl/worksheets/sheet9.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4"/>
    <col customWidth="true" max="2" min="2" width="36"/>
    <col customWidth="true" max="3" min="3" width="16"/>
    <col customWidth="true" max="5" min="4" width="13"/>
    <col customWidth="true" max="6" min="6" width="10"/>
    <col customWidth="true" max="7" min="7" width="12"/>
    <col customWidth="true" max="8" min="8" width="10"/>
    <col customWidth="true" max="9" min="9" width="24"/>
    <col customWidth="true" max="11" min="10" width="30"/>
    <col customWidth="true" max="12" min="12" width="24"/>
  </cols>
  <sheetData>
    <row r="1" ht="28" customHeight="true">
      <c r="A1" s="112" t="s">
        <v>489</v>
      </c>
      <c r="B1" s="112"/>
      <c r="C1" s="112"/>
      <c r="D1" s="112"/>
      <c r="E1" s="112"/>
      <c r="F1" s="112"/>
      <c r="G1" s="112"/>
      <c r="H1" s="112"/>
      <c r="I1" s="112"/>
      <c r="J1" s="112"/>
      <c r="K1" s="112"/>
      <c r="L1" s="112"/>
      <c r="M1" s="24"/>
      <c r="N1" s="24"/>
      <c r="O1" s="24"/>
      <c r="P1" s="24"/>
      <c r="Q1" s="24"/>
      <c r="R1" s="24"/>
      <c r="S1" s="24"/>
      <c r="T1" s="24"/>
      <c r="U1" s="24"/>
      <c r="V1" s="24"/>
      <c r="W1" s="24"/>
      <c r="X1" s="24"/>
      <c r="Y1" s="24"/>
      <c r="Z1" s="24"/>
      <c r="AA1" s="24"/>
      <c r="AB1" s="24"/>
      <c r="AC1" s="24"/>
      <c r="AD1" s="24"/>
      <c r="AE1" s="24"/>
    </row>
    <row r="2" ht="34" customHeight="true">
      <c r="A2" s="110" t="s">
        <v>490</v>
      </c>
      <c r="B2" s="110"/>
      <c r="C2" s="110"/>
      <c r="D2" s="110"/>
      <c r="E2" s="110"/>
      <c r="F2" s="110"/>
      <c r="G2" s="110"/>
      <c r="H2" s="110"/>
      <c r="I2" s="110"/>
      <c r="J2" s="110"/>
      <c r="K2" s="110"/>
      <c r="L2" s="110"/>
      <c r="M2" s="24"/>
      <c r="N2" s="24"/>
      <c r="O2" s="24"/>
      <c r="P2" s="24"/>
      <c r="Q2" s="24"/>
      <c r="R2" s="24"/>
      <c r="S2" s="24"/>
      <c r="T2" s="24"/>
      <c r="U2" s="24"/>
      <c r="V2" s="24"/>
      <c r="W2" s="24"/>
      <c r="X2" s="24"/>
      <c r="Y2" s="24"/>
      <c r="Z2" s="24"/>
      <c r="AA2" s="24"/>
      <c r="AB2" s="24"/>
      <c r="AC2" s="24"/>
      <c r="AD2" s="24"/>
      <c r="AE2" s="24"/>
    </row>
    <row r="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row>
    <row r="4" ht="30" customHeight="true">
      <c r="A4" s="22" t="s">
        <v>491</v>
      </c>
      <c r="B4" s="22" t="s">
        <v>492</v>
      </c>
      <c r="C4" s="22" t="s">
        <v>285</v>
      </c>
      <c r="D4" s="22" t="s">
        <v>493</v>
      </c>
      <c r="E4" s="22" t="s">
        <v>494</v>
      </c>
      <c r="F4" s="22" t="s">
        <v>495</v>
      </c>
      <c r="G4" s="22" t="s">
        <v>287</v>
      </c>
      <c r="H4" s="22" t="s">
        <v>99</v>
      </c>
      <c r="I4" s="22" t="s">
        <v>496</v>
      </c>
      <c r="J4" s="22" t="s">
        <v>497</v>
      </c>
      <c r="K4" s="22" t="s">
        <v>498</v>
      </c>
      <c r="L4" s="22" t="s">
        <v>288</v>
      </c>
      <c r="M4" s="24"/>
      <c r="N4" s="24"/>
      <c r="O4" s="24"/>
      <c r="P4" s="24"/>
      <c r="Q4" s="24"/>
      <c r="R4" s="24"/>
      <c r="S4" s="24"/>
      <c r="T4" s="24"/>
      <c r="U4" s="24"/>
      <c r="V4" s="24"/>
      <c r="W4" s="24"/>
      <c r="X4" s="24"/>
      <c r="Y4" s="24"/>
      <c r="Z4" s="24"/>
      <c r="AA4" s="24"/>
      <c r="AB4" s="24"/>
      <c r="AC4" s="24"/>
      <c r="AD4" s="24"/>
      <c r="AE4" s="24"/>
    </row>
    <row r="5" ht="44" customHeight="true">
      <c r="A5" s="28" t="s">
        <v>499</v>
      </c>
      <c r="B5" s="28" t="s">
        <v>500</v>
      </c>
      <c r="C5" s="28" t="str">
        <v>PMO</v>
      </c>
      <c r="D5" s="68" t="n">
        <v>46143</v>
      </c>
      <c r="E5" s="68" t="n">
        <v>46145</v>
      </c>
      <c r="F5" s="32" t="n">
        <f>IFERROR(E5-D5+1,"")</f>
        <v>3</v>
      </c>
      <c r="G5" s="28" t="s">
        <v>501</v>
      </c>
      <c r="H5" s="28" t="s">
        <v>105</v>
      </c>
      <c r="I5" s="28" t="s">
        <v>502</v>
      </c>
      <c r="J5" s="28" t="s">
        <v>503</v>
      </c>
      <c r="K5" s="28" t="s">
        <v>504</v>
      </c>
      <c r="L5" s="28" t="str"/>
      <c r="M5" s="24"/>
      <c r="N5" s="24"/>
      <c r="O5" s="24"/>
      <c r="P5" s="24"/>
      <c r="Q5" s="24"/>
      <c r="R5" s="24"/>
      <c r="S5" s="24"/>
      <c r="T5" s="24"/>
      <c r="U5" s="24"/>
      <c r="V5" s="24"/>
      <c r="W5" s="24"/>
      <c r="X5" s="24"/>
      <c r="Y5" s="24"/>
      <c r="Z5" s="24"/>
      <c r="AA5" s="24"/>
      <c r="AB5" s="24"/>
      <c r="AC5" s="24"/>
      <c r="AD5" s="24"/>
      <c r="AE5" s="24"/>
    </row>
    <row r="6" ht="44" customHeight="true">
      <c r="A6" s="28" t="s">
        <v>505</v>
      </c>
      <c r="B6" s="28" t="s">
        <v>506</v>
      </c>
      <c r="C6" s="28" t="s">
        <v>507</v>
      </c>
      <c r="D6" s="68" t="n">
        <v>46146</v>
      </c>
      <c r="E6" s="68" t="n">
        <v>46152</v>
      </c>
      <c r="F6" s="32" t="n">
        <f>IFERROR(E6-D6+1,"")</f>
        <v>7</v>
      </c>
      <c r="G6" s="28" t="s">
        <v>501</v>
      </c>
      <c r="H6" s="28" t="s">
        <v>105</v>
      </c>
      <c r="I6" s="28" t="s">
        <v>499</v>
      </c>
      <c r="J6" s="28" t="s">
        <v>508</v>
      </c>
      <c r="K6" s="28" t="s">
        <v>509</v>
      </c>
      <c r="L6" s="28" t="str"/>
      <c r="M6" s="24"/>
      <c r="N6" s="24"/>
      <c r="O6" s="24"/>
      <c r="P6" s="24"/>
      <c r="Q6" s="24"/>
      <c r="R6" s="24"/>
      <c r="S6" s="24"/>
      <c r="T6" s="24"/>
      <c r="U6" s="24"/>
      <c r="V6" s="24"/>
      <c r="W6" s="24"/>
      <c r="X6" s="24"/>
      <c r="Y6" s="24"/>
      <c r="Z6" s="24"/>
      <c r="AA6" s="24"/>
      <c r="AB6" s="24"/>
      <c r="AC6" s="24"/>
      <c r="AD6" s="24"/>
      <c r="AE6" s="24"/>
    </row>
    <row r="7" ht="44" customHeight="true">
      <c r="A7" s="28" t="s">
        <v>510</v>
      </c>
      <c r="B7" s="28" t="s">
        <v>511</v>
      </c>
      <c r="C7" s="28" t="str">
        <v>PMO</v>
      </c>
      <c r="D7" s="68" t="n">
        <v>46153</v>
      </c>
      <c r="E7" s="68" t="n">
        <v>46155</v>
      </c>
      <c r="F7" s="32" t="n">
        <f>IFERROR(E7-D7+1,"")</f>
        <v>3</v>
      </c>
      <c r="G7" s="28" t="s">
        <v>501</v>
      </c>
      <c r="H7" s="28" t="s">
        <v>105</v>
      </c>
      <c r="I7" s="28" t="s">
        <v>505</v>
      </c>
      <c r="J7" s="28" t="s">
        <v>512</v>
      </c>
      <c r="K7" s="28" t="s">
        <v>513</v>
      </c>
      <c r="L7" s="28" t="str"/>
      <c r="M7" s="24"/>
      <c r="N7" s="24"/>
      <c r="O7" s="24"/>
      <c r="P7" s="24"/>
      <c r="Q7" s="24"/>
      <c r="R7" s="24"/>
      <c r="S7" s="24"/>
      <c r="T7" s="24"/>
      <c r="U7" s="24"/>
      <c r="V7" s="24"/>
      <c r="W7" s="24"/>
      <c r="X7" s="24"/>
      <c r="Y7" s="24"/>
      <c r="Z7" s="24"/>
      <c r="AA7" s="24"/>
      <c r="AB7" s="24"/>
      <c r="AC7" s="24"/>
      <c r="AD7" s="24"/>
      <c r="AE7" s="24"/>
    </row>
    <row r="8" ht="44" customHeight="true">
      <c r="A8" s="28" t="s">
        <v>514</v>
      </c>
      <c r="B8" s="28" t="s">
        <v>515</v>
      </c>
      <c r="C8" s="28" t="s">
        <v>399</v>
      </c>
      <c r="D8" s="68" t="n">
        <v>46156</v>
      </c>
      <c r="E8" s="68" t="n">
        <v>46160</v>
      </c>
      <c r="F8" s="32" t="n">
        <f>IFERROR(E8-D8+1,"")</f>
        <v>5</v>
      </c>
      <c r="G8" s="28" t="s">
        <v>501</v>
      </c>
      <c r="H8" s="28" t="s">
        <v>105</v>
      </c>
      <c r="I8" s="28" t="s">
        <v>510</v>
      </c>
      <c r="J8" s="28" t="s">
        <v>110</v>
      </c>
      <c r="K8" s="28" t="s">
        <v>516</v>
      </c>
      <c r="L8" s="28" t="str"/>
      <c r="M8" s="24"/>
      <c r="N8" s="24"/>
      <c r="O8" s="24"/>
      <c r="P8" s="24"/>
      <c r="Q8" s="24"/>
      <c r="R8" s="24"/>
      <c r="S8" s="24"/>
      <c r="T8" s="24"/>
      <c r="U8" s="24"/>
      <c r="V8" s="24"/>
      <c r="W8" s="24"/>
      <c r="X8" s="24"/>
      <c r="Y8" s="24"/>
      <c r="Z8" s="24"/>
      <c r="AA8" s="24"/>
      <c r="AB8" s="24"/>
      <c r="AC8" s="24"/>
      <c r="AD8" s="24"/>
      <c r="AE8" s="24"/>
    </row>
    <row r="9" ht="44" customHeight="true">
      <c r="A9" s="28" t="s">
        <v>517</v>
      </c>
      <c r="B9" s="28" t="s">
        <v>518</v>
      </c>
      <c r="C9" s="28" t="s">
        <v>519</v>
      </c>
      <c r="D9" s="68" t="n">
        <v>46161</v>
      </c>
      <c r="E9" s="68" t="n">
        <v>46168</v>
      </c>
      <c r="F9" s="32" t="n">
        <f>IFERROR(E9-D9+1,"")</f>
        <v>8</v>
      </c>
      <c r="G9" s="28" t="s">
        <v>501</v>
      </c>
      <c r="H9" s="28" t="s">
        <v>105</v>
      </c>
      <c r="I9" s="28" t="s">
        <v>514</v>
      </c>
      <c r="J9" s="28" t="s">
        <v>520</v>
      </c>
      <c r="K9" s="28" t="s">
        <v>521</v>
      </c>
      <c r="L9" s="28" t="str"/>
      <c r="M9" s="24"/>
      <c r="N9" s="24"/>
      <c r="O9" s="24"/>
      <c r="P9" s="24"/>
      <c r="Q9" s="24"/>
      <c r="R9" s="24"/>
      <c r="S9" s="24"/>
      <c r="T9" s="24"/>
      <c r="U9" s="24"/>
      <c r="V9" s="24"/>
      <c r="W9" s="24"/>
      <c r="X9" s="24"/>
      <c r="Y9" s="24"/>
      <c r="Z9" s="24"/>
      <c r="AA9" s="24"/>
      <c r="AB9" s="24"/>
      <c r="AC9" s="24"/>
      <c r="AD9" s="24"/>
      <c r="AE9" s="24"/>
    </row>
    <row r="10" ht="44" customHeight="true">
      <c r="A10" s="28" t="s">
        <v>522</v>
      </c>
      <c r="B10" s="28" t="s">
        <v>523</v>
      </c>
      <c r="C10" s="28" t="s">
        <v>524</v>
      </c>
      <c r="D10" s="68" t="n">
        <v>46169</v>
      </c>
      <c r="E10" s="68" t="n">
        <v>46178</v>
      </c>
      <c r="F10" s="32" t="n">
        <f>IFERROR(E10-D10+1,"")</f>
        <v>10</v>
      </c>
      <c r="G10" s="28" t="s">
        <v>501</v>
      </c>
      <c r="H10" s="28" t="s">
        <v>111</v>
      </c>
      <c r="I10" s="28" t="s">
        <v>525</v>
      </c>
      <c r="J10" s="28" t="s">
        <v>526</v>
      </c>
      <c r="K10" s="28" t="s">
        <v>527</v>
      </c>
      <c r="L10" s="28" t="str"/>
      <c r="M10" s="24"/>
      <c r="N10" s="24"/>
      <c r="O10" s="24"/>
      <c r="P10" s="24"/>
      <c r="Q10" s="24"/>
      <c r="R10" s="24"/>
      <c r="S10" s="24"/>
      <c r="T10" s="24"/>
      <c r="U10" s="24"/>
      <c r="V10" s="24"/>
      <c r="W10" s="24"/>
      <c r="X10" s="24"/>
      <c r="Y10" s="24"/>
      <c r="Z10" s="24"/>
      <c r="AA10" s="24"/>
      <c r="AB10" s="24"/>
      <c r="AC10" s="24"/>
      <c r="AD10" s="24"/>
      <c r="AE10" s="24"/>
    </row>
    <row r="11" ht="44" customHeight="true">
      <c r="A11" s="28" t="s">
        <v>528</v>
      </c>
      <c r="B11" s="28" t="s">
        <v>529</v>
      </c>
      <c r="C11" s="28" t="str">
        <v>IT/PMO</v>
      </c>
      <c r="D11" s="68" t="n">
        <v>46169</v>
      </c>
      <c r="E11" s="68" t="n">
        <v>46181</v>
      </c>
      <c r="F11" s="32" t="n">
        <f>IFERROR(E11-D11+1,"")</f>
        <v>13</v>
      </c>
      <c r="G11" s="28" t="s">
        <v>501</v>
      </c>
      <c r="H11" s="28" t="s">
        <v>111</v>
      </c>
      <c r="I11" s="28" t="s">
        <v>522</v>
      </c>
      <c r="J11" s="28" t="s">
        <v>530</v>
      </c>
      <c r="K11" s="28" t="s">
        <v>531</v>
      </c>
      <c r="L11" s="28" t="str"/>
      <c r="M11" s="24"/>
      <c r="N11" s="24"/>
      <c r="O11" s="24"/>
      <c r="P11" s="24"/>
      <c r="Q11" s="24"/>
      <c r="R11" s="24"/>
      <c r="S11" s="24"/>
      <c r="T11" s="24"/>
      <c r="U11" s="24"/>
      <c r="V11" s="24"/>
      <c r="W11" s="24"/>
      <c r="X11" s="24"/>
      <c r="Y11" s="24"/>
      <c r="Z11" s="24"/>
      <c r="AA11" s="24"/>
      <c r="AB11" s="24"/>
      <c r="AC11" s="24"/>
      <c r="AD11" s="24"/>
      <c r="AE11" s="24"/>
    </row>
    <row r="12" ht="44" customHeight="true">
      <c r="A12" s="28" t="s">
        <v>532</v>
      </c>
      <c r="B12" s="28" t="s">
        <v>533</v>
      </c>
      <c r="C12" s="28" t="str">
        <v>IT</v>
      </c>
      <c r="D12" s="68" t="n">
        <v>46179</v>
      </c>
      <c r="E12" s="68" t="n">
        <v>46188</v>
      </c>
      <c r="F12" s="32" t="n">
        <f>IFERROR(E12-D12+1,"")</f>
        <v>10</v>
      </c>
      <c r="G12" s="28" t="s">
        <v>501</v>
      </c>
      <c r="H12" s="28" t="s">
        <v>111</v>
      </c>
      <c r="I12" s="28" t="s">
        <v>522</v>
      </c>
      <c r="J12" s="28" t="s">
        <v>534</v>
      </c>
      <c r="K12" s="28" t="s">
        <v>535</v>
      </c>
      <c r="L12" s="28" t="str"/>
      <c r="M12" s="24"/>
      <c r="N12" s="24"/>
      <c r="O12" s="24"/>
      <c r="P12" s="24"/>
      <c r="Q12" s="24"/>
      <c r="R12" s="24"/>
      <c r="S12" s="24"/>
      <c r="T12" s="24"/>
      <c r="U12" s="24"/>
      <c r="V12" s="24"/>
      <c r="W12" s="24"/>
      <c r="X12" s="24"/>
      <c r="Y12" s="24"/>
      <c r="Z12" s="24"/>
      <c r="AA12" s="24"/>
      <c r="AB12" s="24"/>
      <c r="AC12" s="24"/>
      <c r="AD12" s="24"/>
      <c r="AE12" s="24"/>
    </row>
    <row r="13" ht="44" customHeight="true">
      <c r="A13" s="28" t="s">
        <v>536</v>
      </c>
      <c r="B13" s="28" t="s">
        <v>537</v>
      </c>
      <c r="C13" s="28" t="str">
        <v>PMO/HR</v>
      </c>
      <c r="D13" s="68" t="n">
        <v>46185</v>
      </c>
      <c r="E13" s="68" t="n">
        <v>46193</v>
      </c>
      <c r="F13" s="32" t="n">
        <f>IFERROR(E13-D13+1,"")</f>
        <v>9</v>
      </c>
      <c r="G13" s="28" t="s">
        <v>501</v>
      </c>
      <c r="H13" s="28" t="s">
        <v>105</v>
      </c>
      <c r="I13" s="28" t="s">
        <v>522</v>
      </c>
      <c r="J13" s="28" t="s">
        <v>538</v>
      </c>
      <c r="K13" s="28" t="s">
        <v>539</v>
      </c>
      <c r="L13" s="28" t="str"/>
      <c r="M13" s="24"/>
      <c r="N13" s="24"/>
      <c r="O13" s="24"/>
      <c r="P13" s="24"/>
      <c r="Q13" s="24"/>
      <c r="R13" s="24"/>
      <c r="S13" s="24"/>
      <c r="T13" s="24"/>
      <c r="U13" s="24"/>
      <c r="V13" s="24"/>
      <c r="W13" s="24"/>
      <c r="X13" s="24"/>
      <c r="Y13" s="24"/>
      <c r="Z13" s="24"/>
      <c r="AA13" s="24"/>
      <c r="AB13" s="24"/>
      <c r="AC13" s="24"/>
      <c r="AD13" s="24"/>
      <c r="AE13" s="24"/>
    </row>
    <row r="14" ht="44" customHeight="true">
      <c r="A14" s="28" t="s">
        <v>540</v>
      </c>
      <c r="B14" s="28" t="s">
        <v>541</v>
      </c>
      <c r="C14" s="28" t="s">
        <v>466</v>
      </c>
      <c r="D14" s="68" t="n">
        <v>46194</v>
      </c>
      <c r="E14" s="68" t="n">
        <v>46208</v>
      </c>
      <c r="F14" s="32" t="n">
        <f>IFERROR(E14-D14+1,"")</f>
        <v>15</v>
      </c>
      <c r="G14" s="28" t="s">
        <v>501</v>
      </c>
      <c r="H14" s="28" t="s">
        <v>105</v>
      </c>
      <c r="I14" s="28" t="s">
        <v>542</v>
      </c>
      <c r="J14" s="28" t="s">
        <v>543</v>
      </c>
      <c r="K14" s="28" t="s">
        <v>544</v>
      </c>
      <c r="L14" s="28" t="str"/>
      <c r="M14" s="24"/>
      <c r="N14" s="24"/>
      <c r="O14" s="24"/>
      <c r="P14" s="24"/>
      <c r="Q14" s="24"/>
      <c r="R14" s="24"/>
      <c r="S14" s="24"/>
      <c r="T14" s="24"/>
      <c r="U14" s="24"/>
      <c r="V14" s="24"/>
      <c r="W14" s="24"/>
      <c r="X14" s="24"/>
      <c r="Y14" s="24"/>
      <c r="Z14" s="24"/>
      <c r="AA14" s="24"/>
      <c r="AB14" s="24"/>
      <c r="AC14" s="24"/>
      <c r="AD14" s="24"/>
      <c r="AE14" s="24"/>
    </row>
    <row r="15" ht="44" customHeight="true">
      <c r="A15" s="28" t="s">
        <v>545</v>
      </c>
      <c r="B15" s="28" t="s">
        <v>546</v>
      </c>
      <c r="C15" s="28" t="str">
        <v>PMO</v>
      </c>
      <c r="D15" s="68" t="n">
        <v>46209</v>
      </c>
      <c r="E15" s="68" t="n">
        <v>46218</v>
      </c>
      <c r="F15" s="32" t="n">
        <f>IFERROR(E15-D15+1,"")</f>
        <v>10</v>
      </c>
      <c r="G15" s="28" t="s">
        <v>501</v>
      </c>
      <c r="H15" s="28" t="s">
        <v>111</v>
      </c>
      <c r="I15" s="28" t="s">
        <v>540</v>
      </c>
      <c r="J15" s="28" t="s">
        <v>547</v>
      </c>
      <c r="K15" s="28" t="s">
        <v>138</v>
      </c>
      <c r="L15" s="28" t="str"/>
      <c r="M15" s="24"/>
      <c r="N15" s="24"/>
      <c r="O15" s="24"/>
      <c r="P15" s="24"/>
      <c r="Q15" s="24"/>
      <c r="R15" s="24"/>
      <c r="S15" s="24"/>
      <c r="T15" s="24"/>
      <c r="U15" s="24"/>
      <c r="V15" s="24"/>
      <c r="W15" s="24"/>
      <c r="X15" s="24"/>
      <c r="Y15" s="24"/>
      <c r="Z15" s="24"/>
      <c r="AA15" s="24"/>
      <c r="AB15" s="24"/>
      <c r="AC15" s="24"/>
      <c r="AD15" s="24"/>
      <c r="AE15" s="24"/>
    </row>
    <row r="1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row>
    <row r="2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row>
    <row r="2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row>
    <row r="2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row>
    <row r="27">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row>
    <row r="28">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row>
    <row r="29">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row>
  </sheetData>
  <mergeCells count="2">
    <mergeCell ref="A1:L1"/>
    <mergeCell ref="A2:L2"/>
  </mergeCells>
  <conditionalFormatting sqref="G5:G15">
    <cfRule type="containsText" dxfId="6" priority="1" operator="containsText" text="Blocked"/>
    <cfRule type="containsText" dxfId="7" priority="2" operator="containsText" text="Completed"/>
  </conditionalFormatting>
  <dataValidations count="2">
    <dataValidation allowBlank="false" error="Choose from the dropdown list, or maintain options on the settings sheet." errorStyle="warning" errorTitle="Choose a list item" showErrorMessage="true" sqref="G5:G100"/>
    <dataValidation allowBlank="false" error="Choose from the dropdown list, or maintain options on the settings sheet." errorStyle="warning" errorTitle="Choose a list item" showErrorMessage="true" sqref="H5:H100"/>
  </dataValidations>
  <pageMargins left="0.7" right="0.7" top="0.75" bottom="0.75" header="0.3" footer="0.3"/>
  <tableParts count="1">
    <tablePart r:id="R7510c00ee69d4dca"/>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Project Tools and Resources Comparison Library</dc:title>
  <dc:creator>Finite Field</dc:creator>
  <dc:description>A free Excel template for comparing project management tools, resource libraries, scenario fit, budget TCO, and rollout planning.</dc:description>
  <lastModifiedBy/>
  <category>Project Management</category>
</coreProperties>
</file>