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worksheets/sheet6.xml" ContentType="application/vnd.openxmlformats-officedocument.spreadsheetml.worksheet+xml"/>
  <Override PartName="/xl/tables/table2.xml" ContentType="application/vnd.openxmlformats-officedocument.spreadsheetml.table+xml"/>
  <Override PartName="/xl/worksheets/sheet7.xml" ContentType="application/vnd.openxmlformats-officedocument.spreadsheetml.workshee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worksheets/sheet8.xml" ContentType="application/vnd.openxmlformats-officedocument.spreadsheetml.worksheet+xml"/>
  <Override PartName="/xl/workbook.xml" ContentType="application/vnd.openxmlformats-officedocument.spreadsheetml.sheet.main+xml"/>
</Types>
</file>

<file path=_rels/.rels><?xml version="1.0" encoding="UTF-8"?>
<Relationships xmlns="http://schemas.openxmlformats.org/package/2006/relationships"><Relationship Id="R4fe8902da06746c8" Target="/xl/workbook.xml" Type="http://schemas.openxmlformats.org/officeDocument/2006/relationships/officeDocument"></Relationship></Relationships>
</file>

<file path=xl/workbook.xml><?xml version="1.0" encoding="utf-8"?>
<workbook xmlns:x="http://schemas.openxmlformats.org/spreadsheetml/2006/main" xmlns="http://schemas.openxmlformats.org/spreadsheetml/2006/main" xmlns:r="http://schemas.openxmlformats.org/officeDocument/2006/relationships" xmlns:mc="http://schemas.openxmlformats.org/markup-compatibility/2006">
  <sheets>
    <sheet name="利用ガイド" sheetId="1" r:id="R5ae7a05f3b994d91"/>
    <sheet name="基本設定" sheetId="2" r:id="R14160cef9af34642"/>
    <sheet name="タスク台帳" sheetId="3" r:id="R6de1fdebe130400a"/>
    <sheet name="月次マイルストーン" sheetId="4" r:id="Rbfc47367a5f14048"/>
    <sheet name="週次調整" sheetId="5" r:id="R8bc4bf3dcf7a4d2c"/>
    <sheet name="会議・納品" sheetId="6" r:id="R7afbc1bedeff4606"/>
    <sheet name="ダッシュボード" sheetId="7" r:id="R80a55f2e34404e63"/>
    <sheet name="設定辞書" sheetId="8" r:id="R47bbe32961a74ba0"/>
  </sheets>
  <calcPr calcMode="auto" calcOnSave="true" forceFullCalc="true" fullCalcOnLoad="true"/>
</workbook>
</file>

<file path=xl/sharedStrings.xml><?xml version="1.0" encoding="utf-8"?>
<sst xmlns="http://schemas.openxmlformats.org/spreadsheetml/2006/main" count="21" uniqueCount="21">
  <si>
    <t>経営層やPMO向けに1ページの状況サマリーを提供します。</t>
  </si>
  <si>
    <t>PMO／プロジェクト責任者</t>
  </si>
  <si>
    <t>PMO</t>
  </si>
  <si>
    <t>ステアリングコミッティ</t>
  </si>
  <si>
    <t>QA／監査</t>
  </si>
  <si>
    <t>MVP凍結、素材確定、発表会、チャネル公開</t>
  </si>
  <si>
    <t>SKU、チャネル、発売地域</t>
  </si>
  <si>
    <t>キャンペーン、展示会、コンテンツ公開。</t>
  </si>
  <si>
    <t>キックオフ、研修、移行、受入確認</t>
  </si>
  <si>
    <t>No</t>
  </si>
  <si>
    <t>MVP凍結</t>
  </si>
  <si>
    <t>UAT合格</t>
  </si>
  <si>
    <t>UAT開始条件は要確認</t>
  </si>
  <si>
    <t>HRBP</t>
  </si>
  <si>
    <t>SLA振り返り</t>
  </si>
  <si>
    <t>PMO／経営層</t>
  </si>
  <si>
    <t>UAT不具合クローズレビュー</t>
  </si>
  <si>
    <t>ヒアリング完了、施策レビュー、実行開始、振り返り</t>
  </si>
  <si>
    <t>営業責任者</t>
  </si>
  <si>
    <t>次週の振り返り会議で使用</t>
  </si>
  <si>
    <t>納品物、承認者、会議設定がすべて整っているか確認します。</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</si>
</sst>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6">
    <numFmt numFmtId="200" formatCode="yyyy-mm-dd"/>
    <numFmt numFmtId="201" formatCode="0%"/>
    <numFmt numFmtId="202" formatCode="0"/>
    <numFmt numFmtId="203" formatCode="yyyy年m月"/>
    <numFmt numFmtId="204" formatCode="yyyy-mm-dd hh:mm"/>
    <numFmt numFmtId="205" formatCode="@"/>
  </numFmts>
  <fonts count="10">
    <font>
      <sz val="11"/>
      <name val="Carlito"/>
    </font>
    <font>
      <sz val="10"/>
      <color rgb="111827"/>
      <name val="Aptos"/>
    </font>
    <font>
      <b val="1"/>
      <sz val="18"/>
      <color rgb="1E40AF"/>
      <name val="Aptos Display"/>
    </font>
    <font>
      <sz val="10"/>
      <color rgb="6B7280"/>
      <name val="Aptos"/>
    </font>
    <font>
      <b val="1"/>
      <sz val="10"/>
      <color rgb="1E40AF"/>
      <name val="Aptos"/>
    </font>
    <font>
      <b val="1"/>
      <sz val="10"/>
      <color rgb="166534"/>
      <name val="Aptos"/>
    </font>
    <font>
      <b val="1"/>
      <sz val="12"/>
      <color rgb="1E40AF"/>
      <name val="Aptos"/>
    </font>
    <font>
      <b val="1"/>
      <sz val="20"/>
      <color rgb="1E40AF"/>
      <name val="Aptos Display"/>
    </font>
    <font>
      <b val="1"/>
      <sz val="18"/>
      <color rgb="111827"/>
      <name val="Aptos Display"/>
    </font>
    <font>
      <sz val="1"/>
      <color rgb="FFFFFF"/>
      <name val="Aptos"/>
    </font>
  </fonts>
  <fills count="7">
    <fill>
      <patternFill patternType="none"/>
    </fill>
    <fill>
      <patternFill patternType="gray125"/>
    </fill>
    <fill>
      <patternFill patternType="solid">
        <fgColor rgb="EFF6FF"/>
      </patternFill>
    </fill>
    <fill>
      <patternFill patternType="solid">
        <fgColor rgb="FFFFFF"/>
      </patternFill>
    </fill>
    <fill>
      <patternFill patternType="solid">
        <fgColor rgb="E0F2FE"/>
      </patternFill>
    </fill>
    <fill>
      <patternFill patternType="solid">
        <fgColor rgb="F1F5F9"/>
      </patternFill>
    </fill>
    <fill>
      <patternFill patternType="solid">
        <fgColor rgb="ECFDF5"/>
      </patternFill>
    </fill>
  </fills>
  <borders count="45">
    <border/>
    <border/>
    <border>
      <left style="thin">
        <color rgb="BFDBFE"/>
      </left>
      <right style="thin">
        <color rgb="BFDBFE"/>
      </right>
      <top style="thin">
        <color rgb="BFDBFE"/>
      </top>
      <bottom style="thin">
        <color rgb="BFDBFE"/>
      </bottom>
    </border>
    <border>
      <left style="thin">
        <color rgb="BFDBFE"/>
      </left>
      <right style="thin">
        <color rgb="BFDBFE"/>
      </right>
      <top style="thin">
        <color rgb="BFDBFE"/>
      </top>
      <bottom style="thin">
        <color rgb="BFDBFE"/>
      </bottom>
    </border>
    <border>
      <left style="thin">
        <color rgb="E5E7EB"/>
      </left>
      <right style="thin">
        <color rgb="E5E7EB"/>
      </right>
      <top style="thin">
        <color rgb="E5E7EB"/>
      </top>
      <bottom style="thin">
        <color rgb="E5E7EB"/>
      </bottom>
    </border>
    <border>
      <left style="thin">
        <color rgb="E5E7EB"/>
      </left>
      <right style="thin">
        <color rgb="E5E7EB"/>
      </right>
      <top style="thin">
        <color rgb="E5E7EB"/>
      </top>
      <bottom style="thin">
        <color rgb="E5E7EB"/>
      </bottom>
    </border>
    <border>
      <left style="thin">
        <color rgb="BFDBFE"/>
      </left>
      <top style="thin">
        <color rgb="BFDBFE"/>
      </top>
    </border>
    <border>
      <right style="thin">
        <color rgb="BFDBFE"/>
      </right>
      <top style="thin">
        <color rgb="BFDBFE"/>
      </top>
    </border>
    <border>
      <left style="thin">
        <color rgb="BFDBFE"/>
      </left>
    </border>
    <border>
      <right style="thin">
        <color rgb="BFDBFE"/>
      </right>
    </border>
    <border>
      <left style="thin">
        <color rgb="BFDBFE"/>
      </left>
      <bottom style="thin">
        <color rgb="BFDBFE"/>
      </bottom>
    </border>
    <border>
      <right style="thin">
        <color rgb="BFDBFE"/>
      </right>
      <bottom style="thin">
        <color rgb="BFDBFE"/>
      </bottom>
    </border>
    <border>
      <left style="thin">
        <color rgb="BFDBFE"/>
      </left>
      <top style="thin">
        <color rgb="BFDBFE"/>
      </top>
    </border>
    <border>
      <right style="thin">
        <color rgb="BFDBFE"/>
      </right>
      <top style="thin">
        <color rgb="BFDBFE"/>
      </top>
    </border>
    <border>
      <left style="thin">
        <color rgb="BFDBFE"/>
      </left>
    </border>
    <border>
      <right style="thin">
        <color rgb="BFDBFE"/>
      </right>
    </border>
    <border>
      <left style="thin">
        <color rgb="BFDBFE"/>
      </left>
      <bottom style="thin">
        <color rgb="BFDBFE"/>
      </bottom>
    </border>
    <border>
      <right style="thin">
        <color rgb="BFDBFE"/>
      </right>
      <bottom style="thin">
        <color rgb="BFDBFE"/>
      </bottom>
    </border>
    <border>
      <left style="thin">
        <color rgb="FFFFFF"/>
      </left>
      <top style="thin">
        <color rgb="FFFFFF"/>
      </top>
    </border>
    <border>
      <top style="thin">
        <color rgb="FFFFFF"/>
      </top>
    </border>
    <border>
      <right style="thin">
        <color rgb="FFFFFF"/>
      </right>
      <top style="thin">
        <color rgb="FFFFFF"/>
      </top>
    </border>
    <border>
      <left style="thin">
        <color rgb="FFFFFF"/>
      </left>
    </border>
    <border>
      <right style="thin">
        <color rgb="FFFFFF"/>
      </right>
    </border>
    <border>
      <left style="thin">
        <color rgb="FFFFFF"/>
      </left>
      <right style="thin">
        <color rgb="BFDBFE"/>
      </right>
      <top style="thin">
        <color rgb="BFDBFE"/>
      </top>
      <bottom style="thin">
        <color rgb="BFDBFE"/>
      </bottom>
    </border>
    <border>
      <left style="thin">
        <color rgb="BFDBFE"/>
      </left>
      <right style="thin">
        <color rgb="FFFFFF"/>
      </right>
      <top style="thin">
        <color rgb="BFDBFE"/>
      </top>
      <bottom style="thin">
        <color rgb="BFDBFE"/>
      </bottom>
    </border>
    <border>
      <left style="thin">
        <color rgb="FFFFFF"/>
      </left>
      <right style="thin">
        <color rgb="E5E7EB"/>
      </right>
      <top style="thin">
        <color rgb="E5E7EB"/>
      </top>
      <bottom style="thin">
        <color rgb="E5E7EB"/>
      </bottom>
    </border>
    <border>
      <left style="thin">
        <color rgb="E5E7EB"/>
      </left>
      <right style="thin">
        <color rgb="FFFFFF"/>
      </right>
      <top style="thin">
        <color rgb="E5E7EB"/>
      </top>
      <bottom style="thin">
        <color rgb="E5E7EB"/>
      </bottom>
    </border>
    <border>
      <left style="thin">
        <color rgb="FFFFFF"/>
      </left>
      <right style="thin">
        <color rgb="E5E7EB"/>
      </right>
      <top style="thin">
        <color rgb="E5E7EB"/>
      </top>
      <bottom style="thin">
        <color rgb="FFFFFF"/>
      </bottom>
    </border>
    <border>
      <left style="thin">
        <color rgb="E5E7EB"/>
      </left>
      <right style="thin">
        <color rgb="E5E7EB"/>
      </right>
      <top style="thin">
        <color rgb="E5E7EB"/>
      </top>
      <bottom style="thin">
        <color rgb="FFFFFF"/>
      </bottom>
    </border>
    <border>
      <left style="thin">
        <color rgb="E5E7EB"/>
      </left>
      <right style="thin">
        <color rgb="FFFFFF"/>
      </right>
      <top style="thin">
        <color rgb="E5E7EB"/>
      </top>
      <bottom style="thin">
        <color rgb="FFFFFF"/>
      </bottom>
    </border>
    <border>
      <left style="thin">
        <color rgb="FFFFFF"/>
      </left>
      <top style="thin">
        <color rgb="FFFFFF"/>
      </top>
    </border>
    <border>
      <top style="thin">
        <color rgb="FFFFFF"/>
      </top>
    </border>
    <border>
      <right style="thin">
        <color rgb="FFFFFF"/>
      </right>
      <top style="thin">
        <color rgb="FFFFFF"/>
      </top>
    </border>
    <border>
      <left style="thin">
        <color rgb="FFFFFF"/>
      </left>
    </border>
    <border>
      <right style="thin">
        <color rgb="FFFFFF"/>
      </right>
    </border>
    <border>
      <left style="thin">
        <color rgb="FFFFFF"/>
      </left>
      <right style="thin">
        <color rgb="BFDBFE"/>
      </right>
      <top style="thin">
        <color rgb="BFDBFE"/>
      </top>
      <bottom style="thin">
        <color rgb="BFDBFE"/>
      </bottom>
    </border>
    <border>
      <left style="thin">
        <color rgb="BFDBFE"/>
      </left>
      <right style="thin">
        <color rgb="FFFFFF"/>
      </right>
      <top style="thin">
        <color rgb="BFDBFE"/>
      </top>
      <bottom style="thin">
        <color rgb="BFDBFE"/>
      </bottom>
    </border>
    <border>
      <left style="thin">
        <color rgb="FFFFFF"/>
      </left>
      <right style="thin">
        <color rgb="E5E7EB"/>
      </right>
      <top style="thin">
        <color rgb="E5E7EB"/>
      </top>
      <bottom style="thin">
        <color rgb="E5E7EB"/>
      </bottom>
    </border>
    <border>
      <left style="thin">
        <color rgb="E5E7EB"/>
      </left>
      <right style="thin">
        <color rgb="FFFFFF"/>
      </right>
      <top style="thin">
        <color rgb="E5E7EB"/>
      </top>
      <bottom style="thin">
        <color rgb="E5E7EB"/>
      </bottom>
    </border>
    <border>
      <left style="thin">
        <color rgb="FFFFFF"/>
      </left>
      <right style="thin">
        <color rgb="E5E7EB"/>
      </right>
      <top style="thin">
        <color rgb="E5E7EB"/>
      </top>
      <bottom style="thin">
        <color rgb="FFFFFF"/>
      </bottom>
    </border>
    <border>
      <left style="thin">
        <color rgb="E5E7EB"/>
      </left>
      <right style="thin">
        <color rgb="E5E7EB"/>
      </right>
      <top style="thin">
        <color rgb="E5E7EB"/>
      </top>
      <bottom style="thin">
        <color rgb="FFFFFF"/>
      </bottom>
    </border>
    <border>
      <left style="thin">
        <color rgb="E5E7EB"/>
      </left>
      <right style="thin">
        <color rgb="FFFFFF"/>
      </right>
      <top style="thin">
        <color rgb="E5E7EB"/>
      </top>
      <bottom style="thin">
        <color rgb="FFFFFF"/>
      </bottom>
    </border>
    <border>
      <left style="thin">
        <color rgb="FFFFFF"/>
      </left>
      <bottom style="thin">
        <color rgb="FFFFFF"/>
      </bottom>
    </border>
    <border>
      <bottom style="thin">
        <color rgb="FFFFFF"/>
      </bottom>
    </border>
    <border>
      <right style="thin">
        <color rgb="FFFFFF"/>
      </right>
      <bottom style="thin">
        <color rgb="FFFFFF"/>
      </bottom>
    </border>
  </borders>
  <cellStyleXfs count="1">
    <xf numFmtId="0" fontId="0" fillId="0" borderId="0"/>
  </cellStyleXfs>
  <cellXfs count="184">
    <xf numFmtId="0" fontId="0" fillId="0" borderId="0" xfId="0"/>
    <xf numFmtId="0" fontId="0" fillId="0" borderId="1" xfId="0" applyNumberFormat="true" applyFont="true" applyFill="true" applyBorder="true"/>
    <xf numFmtId="0" fontId="1" fillId="0" borderId="0" xfId="0" applyNumberFormat="true" applyFont="true" applyFill="true" applyBorder="true"/>
    <xf numFmtId="0" fontId="1" fillId="0" borderId="1" xfId="0" applyNumberFormat="true" applyFont="true" applyFill="true" applyBorder="true"/>
    <xf numFmtId="0" fontId="1" fillId="0" borderId="0" xfId="0" applyNumberFormat="true" applyFont="true" applyFill="true" applyBorder="true" applyAlignment="true">
      <alignment vertical="center"/>
    </xf>
    <xf numFmtId="0" fontId="1" fillId="0" borderId="1" xfId="0" applyNumberFormat="true" applyFont="true" applyFill="true" applyBorder="true" applyAlignment="true">
      <alignment vertical="center"/>
    </xf>
    <xf numFmtId="0" fontId="2" fillId="0" borderId="0" xfId="0" applyNumberFormat="true" applyFont="true" applyFill="true" applyBorder="true" applyAlignment="true">
      <alignment vertical="center"/>
    </xf>
    <xf numFmtId="0" fontId="2" fillId="0" borderId="1" xfId="0" applyNumberFormat="true" applyFont="true" applyFill="true" applyBorder="true" applyAlignment="true">
      <alignment vertical="center"/>
    </xf>
    <xf numFmtId="0" fontId="2" fillId="2" borderId="0" xfId="0" applyNumberFormat="true" applyFont="true" applyFill="true" applyBorder="true" applyAlignment="true">
      <alignment vertical="center"/>
    </xf>
    <xf numFmtId="0" fontId="2" fillId="2" borderId="1" xfId="0" applyNumberFormat="true" applyFont="true" applyFill="true" applyBorder="true" applyAlignment="true">
      <alignment vertical="center"/>
    </xf>
    <xf numFmtId="0" fontId="2" fillId="2" borderId="0" xfId="0" applyNumberFormat="true" applyFont="true" applyFill="true" applyBorder="true" applyAlignment="true">
      <alignment horizontal="left" vertical="center"/>
    </xf>
    <xf numFmtId="0" fontId="2" fillId="2" borderId="1" xfId="0" applyNumberFormat="true" applyFont="true" applyFill="true" applyBorder="true" applyAlignment="true">
      <alignment horizontal="left" vertical="center"/>
    </xf>
    <xf numFmtId="0" fontId="3" fillId="0" borderId="0" xfId="0" applyNumberFormat="true" applyFont="true" applyFill="true" applyBorder="true" applyAlignment="true">
      <alignment vertical="center"/>
    </xf>
    <xf numFmtId="0" fontId="3" fillId="0" borderId="1" xfId="0" applyNumberFormat="true" applyFont="true" applyFill="true" applyBorder="true" applyAlignment="true">
      <alignment vertical="center"/>
    </xf>
    <xf numFmtId="0" fontId="3" fillId="3" borderId="0" xfId="0" applyNumberFormat="true" applyFont="true" applyFill="true" applyBorder="true" applyAlignment="true">
      <alignment vertical="center"/>
    </xf>
    <xf numFmtId="0" fontId="3" fillId="3" borderId="1" xfId="0" applyNumberFormat="true" applyFont="true" applyFill="true" applyBorder="true" applyAlignment="true">
      <alignment vertical="center"/>
    </xf>
    <xf numFmtId="0" fontId="1" fillId="4" borderId="0" xfId="0" applyNumberFormat="true" applyFont="true" applyFill="true" applyBorder="true" applyAlignment="true">
      <alignment vertical="center"/>
    </xf>
    <xf numFmtId="0" fontId="1" fillId="4" borderId="1" xfId="0" applyNumberFormat="true" applyFont="true" applyFill="true" applyBorder="true" applyAlignment="true">
      <alignment vertical="center"/>
    </xf>
    <xf numFmtId="0" fontId="4" fillId="4" borderId="0" xfId="0" applyNumberFormat="true" applyFont="true" applyFill="true" applyBorder="true" applyAlignment="true">
      <alignment vertical="center"/>
    </xf>
    <xf numFmtId="0" fontId="4" fillId="4" borderId="1" xfId="0" applyNumberFormat="true" applyFont="true" applyFill="true" applyBorder="true" applyAlignment="true">
      <alignment vertical="center"/>
    </xf>
    <xf numFmtId="0" fontId="4" fillId="4" borderId="0" xfId="0" applyNumberFormat="true" applyFont="true" applyFill="true" applyBorder="true" applyAlignment="true">
      <alignment horizontal="center" vertical="center"/>
    </xf>
    <xf numFmtId="0" fontId="4" fillId="4" borderId="1" xfId="0" applyNumberFormat="true" applyFont="true" applyFill="true" applyBorder="true" applyAlignment="true">
      <alignment horizontal="center" vertical="center"/>
    </xf>
    <xf numFmtId="0" fontId="4" fillId="4" borderId="0" xfId="0" applyNumberFormat="true" applyFont="true" applyFill="true" applyBorder="true" applyAlignment="true">
      <alignment horizontal="center" vertical="center" wrapText="true"/>
    </xf>
    <xf numFmtId="0" fontId="4" fillId="4" borderId="1" xfId="0" applyNumberFormat="true" applyFont="true" applyFill="true" applyBorder="true" applyAlignment="true">
      <alignment horizontal="center" vertical="center" wrapText="true"/>
    </xf>
    <xf numFmtId="0" fontId="4" fillId="4" borderId="2" xfId="0" applyNumberFormat="true" applyFont="true" applyFill="true" applyBorder="true" applyAlignment="true">
      <alignment horizontal="center" vertical="center" wrapText="true"/>
    </xf>
    <xf numFmtId="0" fontId="4" fillId="4" borderId="3" xfId="0" applyNumberFormat="true" applyFont="true" applyFill="true" applyBorder="true" applyAlignment="true">
      <alignment horizontal="center" vertical="center" wrapText="true"/>
    </xf>
    <xf numFmtId="0" fontId="1" fillId="0" borderId="4" xfId="0" applyNumberFormat="true" applyFont="true" applyFill="true" applyBorder="true" applyAlignment="true">
      <alignment vertical="center"/>
    </xf>
    <xf numFmtId="0" fontId="1" fillId="0" borderId="5" xfId="0" applyNumberFormat="true" applyFont="true" applyFill="true" applyBorder="true" applyAlignment="true">
      <alignment vertical="center"/>
    </xf>
    <xf numFmtId="0" fontId="1" fillId="0" borderId="4" xfId="0" applyNumberFormat="true" applyFont="true" applyFill="true" applyBorder="true" applyAlignment="true">
      <alignment vertical="center" wrapText="true"/>
    </xf>
    <xf numFmtId="0" fontId="1" fillId="0" borderId="5" xfId="0" applyNumberFormat="true" applyFont="true" applyFill="true" applyBorder="true" applyAlignment="true">
      <alignment vertical="center" wrapText="true"/>
    </xf>
    <xf numFmtId="0" fontId="1" fillId="5" borderId="0" xfId="0" applyNumberFormat="true" applyFont="true" applyFill="true" applyBorder="true" applyAlignment="true">
      <alignment vertical="center"/>
    </xf>
    <xf numFmtId="0" fontId="1" fillId="5" borderId="1" xfId="0" applyNumberFormat="true" applyFont="true" applyFill="true" applyBorder="true" applyAlignment="true">
      <alignment vertical="center"/>
    </xf>
    <xf numFmtId="0" fontId="4" fillId="5" borderId="0" xfId="0" applyNumberFormat="true" applyFont="true" applyFill="true" applyBorder="true" applyAlignment="true">
      <alignment vertical="center"/>
    </xf>
    <xf numFmtId="0" fontId="4" fillId="5" borderId="1" xfId="0" applyNumberFormat="true" applyFont="true" applyFill="true" applyBorder="true" applyAlignment="true">
      <alignment vertical="center"/>
    </xf>
    <xf numFmtId="0" fontId="4" fillId="5" borderId="0" xfId="0" applyNumberFormat="true" applyFont="true" applyFill="true" applyBorder="true" applyAlignment="true">
      <alignment vertical="center" wrapText="true"/>
    </xf>
    <xf numFmtId="0" fontId="4" fillId="5" borderId="1" xfId="0" applyNumberFormat="true" applyFont="true" applyFill="true" applyBorder="true" applyAlignment="true">
      <alignment vertical="center" wrapText="true"/>
    </xf>
    <xf numFmtId="0" fontId="1" fillId="6" borderId="0" xfId="0" applyNumberFormat="true" applyFont="true" applyFill="true" applyBorder="true" applyAlignment="true">
      <alignment vertical="center"/>
    </xf>
    <xf numFmtId="0" fontId="1" fillId="6" borderId="1" xfId="0" applyNumberFormat="true" applyFont="true" applyFill="true" applyBorder="true" applyAlignment="true">
      <alignment vertical="center"/>
    </xf>
    <xf numFmtId="0" fontId="5" fillId="6" borderId="0" xfId="0" applyNumberFormat="true" applyFont="true" applyFill="true" applyBorder="true" applyAlignment="true">
      <alignment vertical="center"/>
    </xf>
    <xf numFmtId="0" fontId="5" fillId="6" borderId="1" xfId="0" applyNumberFormat="true" applyFont="true" applyFill="true" applyBorder="true" applyAlignment="true">
      <alignment vertical="center"/>
    </xf>
    <xf numFmtId="200" fontId="1" fillId="0" borderId="4" xfId="0" applyNumberFormat="true" applyFont="true" applyFill="true" applyBorder="true" applyAlignment="true">
      <alignment vertical="center" wrapText="true"/>
    </xf>
    <xf numFmtId="200" fontId="1" fillId="0" borderId="5" xfId="0" applyNumberFormat="true" applyFont="true" applyFill="true" applyBorder="true" applyAlignment="true">
      <alignment vertical="center" wrapText="true"/>
    </xf>
    <xf numFmtId="201" fontId="1" fillId="0" borderId="4" xfId="0" applyNumberFormat="true" applyFont="true" applyFill="true" applyBorder="true" applyAlignment="true">
      <alignment vertical="center" wrapText="true"/>
    </xf>
    <xf numFmtId="201" fontId="1" fillId="0" borderId="5" xfId="0" applyNumberFormat="true" applyFont="true" applyFill="true" applyBorder="true" applyAlignment="true">
      <alignment vertical="center" wrapText="true"/>
    </xf>
    <xf numFmtId="202" fontId="1" fillId="0" borderId="4" xfId="0" applyNumberFormat="true" applyFont="true" applyFill="true" applyBorder="true" applyAlignment="true">
      <alignment vertical="center" wrapText="true"/>
    </xf>
    <xf numFmtId="202" fontId="1" fillId="0" borderId="5" xfId="0" applyNumberFormat="true" applyFont="true" applyFill="true" applyBorder="true" applyAlignment="true">
      <alignment vertical="center" wrapText="true"/>
    </xf>
    <xf numFmtId="203" fontId="1" fillId="0" borderId="0" xfId="0" applyNumberFormat="true" applyFont="true" applyFill="true" applyBorder="true" applyAlignment="true">
      <alignment vertical="center"/>
    </xf>
    <xf numFmtId="203" fontId="1" fillId="0" borderId="1" xfId="0" applyNumberFormat="true" applyFont="true" applyFill="true" applyBorder="true" applyAlignment="true">
      <alignment vertical="center"/>
    </xf>
    <xf numFmtId="203" fontId="1" fillId="2" borderId="0" xfId="0" applyNumberFormat="true" applyFont="true" applyFill="true" applyBorder="true" applyAlignment="true">
      <alignment vertical="center"/>
    </xf>
    <xf numFmtId="203" fontId="1" fillId="2" borderId="1" xfId="0" applyNumberFormat="true" applyFont="true" applyFill="true" applyBorder="true" applyAlignment="true">
      <alignment vertical="center"/>
    </xf>
    <xf numFmtId="203" fontId="4" fillId="2" borderId="0" xfId="0" applyNumberFormat="true" applyFont="true" applyFill="true" applyBorder="true" applyAlignment="true">
      <alignment vertical="center"/>
    </xf>
    <xf numFmtId="203" fontId="4" fillId="2" borderId="1" xfId="0" applyNumberFormat="true" applyFont="true" applyFill="true" applyBorder="true" applyAlignment="true">
      <alignment vertical="center"/>
    </xf>
    <xf numFmtId="203" fontId="4" fillId="2" borderId="0" xfId="0" applyNumberFormat="true" applyFont="true" applyFill="true" applyBorder="true" applyAlignment="true">
      <alignment horizontal="center" vertical="center"/>
    </xf>
    <xf numFmtId="203" fontId="4" fillId="2" borderId="1" xfId="0" applyNumberFormat="true" applyFont="true" applyFill="true" applyBorder="true" applyAlignment="true">
      <alignment horizontal="center" vertical="center"/>
    </xf>
    <xf numFmtId="203" fontId="4" fillId="2" borderId="2" xfId="0" applyNumberFormat="true" applyFont="true" applyFill="true" applyBorder="true" applyAlignment="true">
      <alignment horizontal="center" vertical="center"/>
    </xf>
    <xf numFmtId="203" fontId="4" fillId="2" borderId="3" xfId="0" applyNumberFormat="true" applyFont="true" applyFill="true" applyBorder="true" applyAlignment="true">
      <alignment horizontal="center" vertical="center"/>
    </xf>
    <xf numFmtId="0" fontId="1" fillId="0" borderId="4" xfId="0" applyNumberFormat="true" applyFont="true" applyFill="true" applyBorder="true" applyAlignment="true">
      <alignment horizontal="center" vertical="center" wrapText="true"/>
    </xf>
    <xf numFmtId="0" fontId="1" fillId="0" borderId="5" xfId="0" applyNumberFormat="true" applyFont="true" applyFill="true" applyBorder="true" applyAlignment="true">
      <alignment horizontal="center" vertical="center" wrapText="true"/>
    </xf>
    <xf numFmtId="0" fontId="6" fillId="0" borderId="4" xfId="0" applyNumberFormat="true" applyFont="true" applyFill="true" applyBorder="true" applyAlignment="true">
      <alignment horizontal="center" vertical="center" wrapText="true"/>
    </xf>
    <xf numFmtId="0" fontId="6" fillId="0" borderId="5" xfId="0" applyNumberFormat="true" applyFont="true" applyFill="true" applyBorder="true" applyAlignment="true">
      <alignment horizontal="center" vertical="center" wrapText="true"/>
    </xf>
    <xf numFmtId="200" fontId="1" fillId="0" borderId="0" xfId="0" applyNumberFormat="true" applyFont="true" applyFill="true" applyBorder="true" applyAlignment="true">
      <alignment vertical="center"/>
    </xf>
    <xf numFmtId="200" fontId="1" fillId="0" borderId="1" xfId="0" applyNumberFormat="true" applyFont="true" applyFill="true" applyBorder="true" applyAlignment="true">
      <alignment vertical="center"/>
    </xf>
    <xf numFmtId="200" fontId="1" fillId="0" borderId="4" xfId="0" applyNumberFormat="true" applyFont="true" applyFill="true" applyBorder="true" applyAlignment="true">
      <alignment vertical="center"/>
    </xf>
    <xf numFmtId="200" fontId="1" fillId="0" borderId="5" xfId="0" applyNumberFormat="true" applyFont="true" applyFill="true" applyBorder="true" applyAlignment="true">
      <alignment vertical="center"/>
    </xf>
    <xf numFmtId="204" fontId="1" fillId="0" borderId="0" xfId="0" applyNumberFormat="true" applyFont="true" applyFill="true" applyBorder="true" applyAlignment="true">
      <alignment vertical="center"/>
    </xf>
    <xf numFmtId="204" fontId="1" fillId="0" borderId="1" xfId="0" applyNumberFormat="true" applyFont="true" applyFill="true" applyBorder="true" applyAlignment="true">
      <alignment vertical="center"/>
    </xf>
    <xf numFmtId="204" fontId="1" fillId="0" borderId="4" xfId="0" applyNumberFormat="true" applyFont="true" applyFill="true" applyBorder="true" applyAlignment="true">
      <alignment vertical="center"/>
    </xf>
    <xf numFmtId="204" fontId="1" fillId="0" borderId="5" xfId="0" applyNumberFormat="true" applyFont="true" applyFill="true" applyBorder="true" applyAlignment="true">
      <alignment vertical="center"/>
    </xf>
    <xf numFmtId="204" fontId="1" fillId="0" borderId="4" xfId="0" applyNumberFormat="true" applyFont="true" applyFill="true" applyBorder="true" applyAlignment="true">
      <alignment vertical="center" wrapText="true"/>
    </xf>
    <xf numFmtId="204" fontId="1" fillId="0" borderId="5" xfId="0" applyNumberFormat="true" applyFont="true" applyFill="true" applyBorder="true" applyAlignment="true">
      <alignment vertical="center" wrapText="true"/>
    </xf>
    <xf numFmtId="203" fontId="1" fillId="0" borderId="4" xfId="0" applyNumberFormat="true" applyFont="true" applyFill="true" applyBorder="true" applyAlignment="true">
      <alignment vertical="center"/>
    </xf>
    <xf numFmtId="203" fontId="1" fillId="0" borderId="5" xfId="0" applyNumberFormat="true" applyFont="true" applyFill="true" applyBorder="true" applyAlignment="true">
      <alignment vertical="center"/>
    </xf>
    <xf numFmtId="203" fontId="1" fillId="0" borderId="4" xfId="0" applyNumberFormat="true" applyFont="true" applyFill="true" applyBorder="true" applyAlignment="true">
      <alignment vertical="center" wrapText="true"/>
    </xf>
    <xf numFmtId="203" fontId="1" fillId="0" borderId="5" xfId="0" applyNumberFormat="true" applyFont="true" applyFill="true" applyBorder="true" applyAlignment="true">
      <alignment vertical="center" wrapText="true"/>
    </xf>
    <xf numFmtId="0" fontId="7" fillId="0" borderId="0" xfId="0" applyNumberFormat="true" applyFont="true" applyFill="true" applyBorder="true" applyAlignment="true">
      <alignment vertical="center"/>
    </xf>
    <xf numFmtId="0" fontId="7" fillId="0" borderId="1" xfId="0" applyNumberFormat="true" applyFont="true" applyFill="true" applyBorder="true" applyAlignment="true">
      <alignment vertical="center"/>
    </xf>
    <xf numFmtId="0" fontId="7" fillId="2" borderId="0" xfId="0" applyNumberFormat="true" applyFont="true" applyFill="true" applyBorder="true" applyAlignment="true">
      <alignment vertical="center"/>
    </xf>
    <xf numFmtId="0" fontId="7" fillId="2" borderId="1" xfId="0" applyNumberFormat="true" applyFont="true" applyFill="true" applyBorder="true" applyAlignment="true">
      <alignment vertical="center"/>
    </xf>
    <xf numFmtId="0" fontId="1" fillId="0" borderId="6" xfId="0" applyNumberFormat="true" applyFont="true" applyFill="true" applyBorder="true" applyAlignment="true">
      <alignment vertical="center"/>
    </xf>
    <xf numFmtId="0" fontId="1" fillId="0" borderId="7" xfId="0" applyNumberFormat="true" applyFont="true" applyFill="true" applyBorder="true" applyAlignment="true">
      <alignment vertical="center"/>
    </xf>
    <xf numFmtId="0" fontId="1" fillId="0" borderId="8" xfId="0" applyNumberFormat="true" applyFont="true" applyFill="true" applyBorder="true" applyAlignment="true">
      <alignment vertical="center"/>
    </xf>
    <xf numFmtId="0" fontId="1" fillId="0" borderId="9" xfId="0" applyNumberFormat="true" applyFont="true" applyFill="true" applyBorder="true" applyAlignment="true">
      <alignment vertical="center"/>
    </xf>
    <xf numFmtId="0" fontId="1" fillId="0" borderId="10" xfId="0" applyNumberFormat="true" applyFont="true" applyFill="true" applyBorder="true" applyAlignment="true">
      <alignment vertical="center"/>
    </xf>
    <xf numFmtId="0" fontId="1" fillId="0" borderId="11" xfId="0" applyNumberFormat="true" applyFont="true" applyFill="true" applyBorder="true" applyAlignment="true">
      <alignment vertical="center"/>
    </xf>
    <xf numFmtId="0" fontId="1" fillId="0" borderId="12" xfId="0" applyNumberFormat="true" applyFont="true" applyFill="true" applyBorder="true" applyAlignment="true">
      <alignment vertical="center"/>
    </xf>
    <xf numFmtId="0" fontId="1" fillId="0" borderId="13" xfId="0" applyNumberFormat="true" applyFont="true" applyFill="true" applyBorder="true" applyAlignment="true">
      <alignment vertical="center"/>
    </xf>
    <xf numFmtId="0" fontId="1" fillId="0" borderId="14" xfId="0" applyNumberFormat="true" applyFont="true" applyFill="true" applyBorder="true" applyAlignment="true">
      <alignment vertical="center"/>
    </xf>
    <xf numFmtId="0" fontId="1" fillId="0" borderId="15" xfId="0" applyNumberFormat="true" applyFont="true" applyFill="true" applyBorder="true" applyAlignment="true">
      <alignment vertical="center"/>
    </xf>
    <xf numFmtId="0" fontId="1" fillId="0" borderId="16" xfId="0" applyNumberFormat="true" applyFont="true" applyFill="true" applyBorder="true" applyAlignment="true">
      <alignment vertical="center"/>
    </xf>
    <xf numFmtId="0" fontId="1" fillId="0" borderId="17" xfId="0" applyNumberFormat="true" applyFont="true" applyFill="true" applyBorder="true" applyAlignment="true">
      <alignment vertical="center"/>
    </xf>
    <xf numFmtId="0" fontId="1" fillId="2" borderId="6" xfId="0" applyNumberFormat="true" applyFont="true" applyFill="true" applyBorder="true" applyAlignment="true">
      <alignment vertical="center"/>
    </xf>
    <xf numFmtId="0" fontId="1" fillId="2" borderId="12" xfId="0" applyNumberFormat="true" applyFont="true" applyFill="true" applyBorder="true" applyAlignment="true">
      <alignment vertical="center"/>
    </xf>
    <xf numFmtId="0" fontId="4" fillId="2" borderId="6" xfId="0" applyNumberFormat="true" applyFont="true" applyFill="true" applyBorder="true" applyAlignment="true">
      <alignment vertical="center"/>
    </xf>
    <xf numFmtId="0" fontId="4" fillId="2" borderId="12" xfId="0" applyNumberFormat="true" applyFont="true" applyFill="true" applyBorder="true" applyAlignment="true">
      <alignment vertical="center"/>
    </xf>
    <xf numFmtId="0" fontId="4" fillId="2" borderId="6" xfId="0" applyNumberFormat="true" applyFont="true" applyFill="true" applyBorder="true" applyAlignment="true">
      <alignment horizontal="center" vertical="center"/>
    </xf>
    <xf numFmtId="0" fontId="4" fillId="2" borderId="12" xfId="0" applyNumberFormat="true" applyFont="true" applyFill="true" applyBorder="true" applyAlignment="true">
      <alignment horizontal="center" vertical="center"/>
    </xf>
    <xf numFmtId="0" fontId="8" fillId="0" borderId="8" xfId="0" applyNumberFormat="true" applyFont="true" applyFill="true" applyBorder="true" applyAlignment="true">
      <alignment vertical="center"/>
    </xf>
    <xf numFmtId="0" fontId="8" fillId="0" borderId="14" xfId="0" applyNumberFormat="true" applyFont="true" applyFill="true" applyBorder="true" applyAlignment="true">
      <alignment vertical="center"/>
    </xf>
    <xf numFmtId="0" fontId="8" fillId="0" borderId="8" xfId="0" applyNumberFormat="true" applyFont="true" applyFill="true" applyBorder="true" applyAlignment="true">
      <alignment horizontal="center" vertical="center"/>
    </xf>
    <xf numFmtId="0" fontId="8" fillId="0" borderId="14" xfId="0" applyNumberFormat="true" applyFont="true" applyFill="true" applyBorder="true" applyAlignment="true">
      <alignment horizontal="center" vertical="center"/>
    </xf>
    <xf numFmtId="201" fontId="8" fillId="0" borderId="8" xfId="0" applyNumberFormat="true" applyFont="true" applyFill="true" applyBorder="true" applyAlignment="true">
      <alignment horizontal="center" vertical="center"/>
    </xf>
    <xf numFmtId="201" fontId="1" fillId="0" borderId="9" xfId="0" applyNumberFormat="true" applyFont="true" applyFill="true" applyBorder="true" applyAlignment="true">
      <alignment vertical="center"/>
    </xf>
    <xf numFmtId="201" fontId="1" fillId="0" borderId="10" xfId="0" applyNumberFormat="true" applyFont="true" applyFill="true" applyBorder="true" applyAlignment="true">
      <alignment vertical="center"/>
    </xf>
    <xf numFmtId="201" fontId="1" fillId="0" borderId="11" xfId="0" applyNumberFormat="true" applyFont="true" applyFill="true" applyBorder="true" applyAlignment="true">
      <alignment vertical="center"/>
    </xf>
    <xf numFmtId="201" fontId="8" fillId="0" borderId="14" xfId="0" applyNumberFormat="true" applyFont="true" applyFill="true" applyBorder="true" applyAlignment="true">
      <alignment horizontal="center" vertical="center"/>
    </xf>
    <xf numFmtId="201" fontId="1" fillId="0" borderId="15" xfId="0" applyNumberFormat="true" applyFont="true" applyFill="true" applyBorder="true" applyAlignment="true">
      <alignment vertical="center"/>
    </xf>
    <xf numFmtId="201" fontId="1" fillId="0" borderId="16" xfId="0" applyNumberFormat="true" applyFont="true" applyFill="true" applyBorder="true" applyAlignment="true">
      <alignment vertical="center"/>
    </xf>
    <xf numFmtId="201" fontId="1" fillId="0" borderId="17" xfId="0" applyNumberFormat="true" applyFont="true" applyFill="true" applyBorder="true" applyAlignment="true">
      <alignment vertical="center"/>
    </xf>
    <xf numFmtId="0" fontId="4" fillId="0" borderId="0" xfId="0" applyNumberFormat="true" applyFont="true" applyFill="true" applyBorder="true" applyAlignment="true">
      <alignment vertical="center"/>
    </xf>
    <xf numFmtId="0" fontId="4" fillId="0" borderId="1" xfId="0" applyNumberFormat="true" applyFont="true" applyFill="true" applyBorder="true" applyAlignment="true">
      <alignment vertical="center"/>
    </xf>
    <xf numFmtId="0" fontId="4" fillId="0" borderId="4" xfId="0" applyNumberFormat="true" applyFont="true" applyFill="true" applyBorder="true" applyAlignment="true">
      <alignment vertical="center"/>
    </xf>
    <xf numFmtId="0" fontId="4" fillId="0" borderId="5" xfId="0" applyNumberFormat="true" applyFont="true" applyFill="true" applyBorder="true" applyAlignment="true">
      <alignment vertical="center"/>
    </xf>
    <xf numFmtId="0" fontId="4" fillId="0" borderId="4" xfId="0" applyNumberFormat="true" applyFont="true" applyFill="true" applyBorder="true" applyAlignment="true">
      <alignment vertical="center" wrapText="true"/>
    </xf>
    <xf numFmtId="0" fontId="4" fillId="0" borderId="5" xfId="0" applyNumberFormat="true" applyFont="true" applyFill="true" applyBorder="true" applyAlignment="true">
      <alignment vertical="center" wrapText="true"/>
    </xf>
    <xf numFmtId="0" fontId="1" fillId="0" borderId="0" xfId="0" applyNumberFormat="true" applyFont="true" applyFill="true" applyBorder="true" applyAlignment="true">
      <alignment vertical="center" wrapText="true"/>
    </xf>
    <xf numFmtId="0" fontId="1" fillId="0" borderId="1" xfId="0" applyNumberFormat="true" applyFont="true" applyFill="true" applyBorder="true" applyAlignment="true">
      <alignment vertical="center" wrapText="true"/>
    </xf>
    <xf numFmtId="205" fontId="1" fillId="0" borderId="4" xfId="0" applyNumberFormat="true" applyFont="true" applyFill="true" applyBorder="true" applyAlignment="true">
      <alignment vertical="center" wrapText="true"/>
    </xf>
    <xf numFmtId="205" fontId="1" fillId="0" borderId="5" xfId="0" applyNumberFormat="true" applyFont="true" applyFill="true" applyBorder="true" applyAlignment="true">
      <alignment vertical="center" wrapText="true"/>
    </xf>
    <xf numFmtId="0" fontId="1" fillId="3" borderId="4" xfId="0" applyNumberFormat="true" applyFont="true" applyFill="true" applyBorder="true" applyAlignment="true">
      <alignment vertical="center" wrapText="true"/>
    </xf>
    <xf numFmtId="200" fontId="1" fillId="3" borderId="4" xfId="0" applyNumberFormat="true" applyFont="true" applyFill="true" applyBorder="true" applyAlignment="true">
      <alignment vertical="center" wrapText="true"/>
    </xf>
    <xf numFmtId="201" fontId="1" fillId="3" borderId="4" xfId="0" applyNumberFormat="true" applyFont="true" applyFill="true" applyBorder="true" applyAlignment="true">
      <alignment vertical="center" wrapText="true"/>
    </xf>
    <xf numFmtId="202" fontId="1" fillId="3" borderId="4" xfId="0" applyNumberFormat="true" applyFont="true" applyFill="true" applyBorder="true" applyAlignment="true">
      <alignment vertical="center" wrapText="true"/>
    </xf>
    <xf numFmtId="0" fontId="1" fillId="3" borderId="5" xfId="0" applyNumberFormat="true" applyFont="true" applyFill="true" applyBorder="true" applyAlignment="true">
      <alignment vertical="center" wrapText="true"/>
    </xf>
    <xf numFmtId="200" fontId="1" fillId="3" borderId="5" xfId="0" applyNumberFormat="true" applyFont="true" applyFill="true" applyBorder="true" applyAlignment="true">
      <alignment vertical="center" wrapText="true"/>
    </xf>
    <xf numFmtId="201" fontId="1" fillId="3" borderId="5" xfId="0" applyNumberFormat="true" applyFont="true" applyFill="true" applyBorder="true" applyAlignment="true">
      <alignment vertical="center" wrapText="true"/>
    </xf>
    <xf numFmtId="202" fontId="1" fillId="3" borderId="5" xfId="0" applyNumberFormat="true" applyFont="true" applyFill="true" applyBorder="true" applyAlignment="true">
      <alignment vertical="center" wrapText="true"/>
    </xf>
    <xf numFmtId="0" fontId="2" fillId="3" borderId="0" xfId="0" applyNumberFormat="true" applyFont="true" applyFill="true" applyBorder="true" applyAlignment="true">
      <alignment horizontal="left" vertical="center"/>
    </xf>
    <xf numFmtId="0" fontId="1" fillId="3" borderId="0" xfId="0" applyNumberFormat="true" applyFont="true" applyFill="true" applyBorder="true" applyAlignment="true">
      <alignment vertical="center"/>
    </xf>
    <xf numFmtId="0" fontId="4" fillId="3" borderId="2" xfId="0" applyNumberFormat="true" applyFont="true" applyFill="true" applyBorder="true" applyAlignment="true">
      <alignment horizontal="center" vertical="center" wrapText="true"/>
    </xf>
    <xf numFmtId="203" fontId="4" fillId="3" borderId="2" xfId="0" applyNumberFormat="true" applyFont="true" applyFill="true" applyBorder="true" applyAlignment="true">
      <alignment horizontal="center" vertical="center"/>
    </xf>
    <xf numFmtId="0" fontId="6" fillId="3" borderId="4" xfId="0" applyNumberFormat="true" applyFont="true" applyFill="true" applyBorder="true" applyAlignment="true">
      <alignment horizontal="center" vertical="center" wrapText="true"/>
    </xf>
    <xf numFmtId="0" fontId="2" fillId="3" borderId="1" xfId="0" applyNumberFormat="true" applyFont="true" applyFill="true" applyBorder="true" applyAlignment="true">
      <alignment horizontal="left" vertical="center"/>
    </xf>
    <xf numFmtId="0" fontId="1" fillId="3" borderId="1" xfId="0" applyNumberFormat="true" applyFont="true" applyFill="true" applyBorder="true" applyAlignment="true">
      <alignment vertical="center"/>
    </xf>
    <xf numFmtId="0" fontId="4" fillId="3" borderId="3" xfId="0" applyNumberFormat="true" applyFont="true" applyFill="true" applyBorder="true" applyAlignment="true">
      <alignment horizontal="center" vertical="center" wrapText="true"/>
    </xf>
    <xf numFmtId="203" fontId="4" fillId="3" borderId="3" xfId="0" applyNumberFormat="true" applyFont="true" applyFill="true" applyBorder="true" applyAlignment="true">
      <alignment horizontal="center" vertical="center"/>
    </xf>
    <xf numFmtId="0" fontId="6" fillId="3" borderId="5" xfId="0" applyNumberFormat="true" applyFont="true" applyFill="true" applyBorder="true" applyAlignment="true">
      <alignment horizontal="center" vertical="center" wrapText="true"/>
    </xf>
    <xf numFmtId="0" fontId="1" fillId="2" borderId="0" xfId="0" applyNumberFormat="true" applyFont="true" applyFill="true" applyBorder="true" applyAlignment="true">
      <alignment vertical="center"/>
    </xf>
    <xf numFmtId="0" fontId="1" fillId="2" borderId="1" xfId="0" applyNumberFormat="true" applyFont="true" applyFill="true" applyBorder="true" applyAlignment="true">
      <alignment vertical="center"/>
    </xf>
    <xf numFmtId="0" fontId="9" fillId="3" borderId="0" xfId="0" applyNumberFormat="true" applyFont="true" applyFill="true" applyBorder="true" applyAlignment="true">
      <alignment vertical="center"/>
    </xf>
    <xf numFmtId="0" fontId="9" fillId="3" borderId="1" xfId="0" applyNumberFormat="true" applyFont="true" applyFill="true" applyBorder="true" applyAlignment="true">
      <alignment vertical="center"/>
    </xf>
    <xf numFmtId="0" fontId="2" fillId="2" borderId="18" xfId="0" applyNumberFormat="true" applyFont="true" applyFill="true" applyBorder="true" applyAlignment="true">
      <alignment horizontal="left" vertical="center"/>
    </xf>
    <xf numFmtId="0" fontId="1" fillId="2" borderId="19" xfId="0" applyNumberFormat="true" applyFont="true" applyFill="true" applyBorder="true" applyAlignment="true">
      <alignment vertical="center"/>
    </xf>
    <xf numFmtId="0" fontId="1" fillId="2" borderId="20" xfId="0" applyNumberFormat="true" applyFont="true" applyFill="true" applyBorder="true" applyAlignment="true">
      <alignment vertical="center"/>
    </xf>
    <xf numFmtId="0" fontId="3" fillId="3" borderId="21" xfId="0" applyNumberFormat="true" applyFont="true" applyFill="true" applyBorder="true" applyAlignment="true">
      <alignment vertical="center"/>
    </xf>
    <xf numFmtId="0" fontId="1" fillId="3" borderId="22" xfId="0" applyNumberFormat="true" applyFont="true" applyFill="true" applyBorder="true" applyAlignment="true">
      <alignment vertical="center"/>
    </xf>
    <xf numFmtId="0" fontId="1" fillId="3" borderId="21" xfId="0" applyNumberFormat="true" applyFont="true" applyFill="true" applyBorder="true" applyAlignment="true">
      <alignment vertical="center"/>
    </xf>
    <xf numFmtId="0" fontId="9" fillId="3" borderId="22" xfId="0" applyNumberFormat="true" applyFont="true" applyFill="true" applyBorder="true" applyAlignment="true">
      <alignment vertical="center"/>
    </xf>
    <xf numFmtId="0" fontId="4" fillId="4" borderId="23" xfId="0" applyNumberFormat="true" applyFont="true" applyFill="true" applyBorder="true" applyAlignment="true">
      <alignment horizontal="center" vertical="center" wrapText="true"/>
    </xf>
    <xf numFmtId="203" fontId="4" fillId="2" borderId="24" xfId="0" applyNumberFormat="true" applyFont="true" applyFill="true" applyBorder="true" applyAlignment="true">
      <alignment horizontal="center" vertical="center"/>
    </xf>
    <xf numFmtId="0" fontId="4" fillId="4" borderId="24" xfId="0" applyNumberFormat="true" applyFont="true" applyFill="true" applyBorder="true" applyAlignment="true">
      <alignment horizontal="center" vertical="center" wrapText="true"/>
    </xf>
    <xf numFmtId="0" fontId="1" fillId="3" borderId="25" xfId="0" applyNumberFormat="true" applyFont="true" applyFill="true" applyBorder="true" applyAlignment="true">
      <alignment vertical="center" wrapText="true"/>
    </xf>
    <xf numFmtId="0" fontId="6" fillId="3" borderId="26" xfId="0" applyNumberFormat="true" applyFont="true" applyFill="true" applyBorder="true" applyAlignment="true">
      <alignment horizontal="center" vertical="center" wrapText="true"/>
    </xf>
    <xf numFmtId="0" fontId="1" fillId="3" borderId="27" xfId="0" applyNumberFormat="true" applyFont="true" applyFill="true" applyBorder="true" applyAlignment="true">
      <alignment vertical="center" wrapText="true"/>
    </xf>
    <xf numFmtId="0" fontId="1" fillId="3" borderId="28" xfId="0" applyNumberFormat="true" applyFont="true" applyFill="true" applyBorder="true" applyAlignment="true">
      <alignment vertical="center" wrapText="true"/>
    </xf>
    <xf numFmtId="200" fontId="1" fillId="3" borderId="28" xfId="0" applyNumberFormat="true" applyFont="true" applyFill="true" applyBorder="true" applyAlignment="true">
      <alignment vertical="center" wrapText="true"/>
    </xf>
    <xf numFmtId="0" fontId="6" fillId="3" borderId="28" xfId="0" applyNumberFormat="true" applyFont="true" applyFill="true" applyBorder="true" applyAlignment="true">
      <alignment horizontal="center" vertical="center" wrapText="true"/>
    </xf>
    <xf numFmtId="0" fontId="6" fillId="3" borderId="29" xfId="0" applyNumberFormat="true" applyFont="true" applyFill="true" applyBorder="true" applyAlignment="true">
      <alignment horizontal="center" vertical="center" wrapText="true"/>
    </xf>
    <xf numFmtId="0" fontId="2" fillId="2" borderId="30" xfId="0" applyNumberFormat="true" applyFont="true" applyFill="true" applyBorder="true" applyAlignment="true">
      <alignment horizontal="left" vertical="center"/>
    </xf>
    <xf numFmtId="0" fontId="1" fillId="2" borderId="31" xfId="0" applyNumberFormat="true" applyFont="true" applyFill="true" applyBorder="true" applyAlignment="true">
      <alignment vertical="center"/>
    </xf>
    <xf numFmtId="0" fontId="1" fillId="2" borderId="32" xfId="0" applyNumberFormat="true" applyFont="true" applyFill="true" applyBorder="true" applyAlignment="true">
      <alignment vertical="center"/>
    </xf>
    <xf numFmtId="0" fontId="3" fillId="3" borderId="33" xfId="0" applyNumberFormat="true" applyFont="true" applyFill="true" applyBorder="true" applyAlignment="true">
      <alignment vertical="center"/>
    </xf>
    <xf numFmtId="0" fontId="1" fillId="3" borderId="34" xfId="0" applyNumberFormat="true" applyFont="true" applyFill="true" applyBorder="true" applyAlignment="true">
      <alignment vertical="center"/>
    </xf>
    <xf numFmtId="0" fontId="1" fillId="3" borderId="33" xfId="0" applyNumberFormat="true" applyFont="true" applyFill="true" applyBorder="true" applyAlignment="true">
      <alignment vertical="center"/>
    </xf>
    <xf numFmtId="0" fontId="9" fillId="3" borderId="34" xfId="0" applyNumberFormat="true" applyFont="true" applyFill="true" applyBorder="true" applyAlignment="true">
      <alignment vertical="center"/>
    </xf>
    <xf numFmtId="0" fontId="4" fillId="4" borderId="35" xfId="0" applyNumberFormat="true" applyFont="true" applyFill="true" applyBorder="true" applyAlignment="true">
      <alignment horizontal="center" vertical="center" wrapText="true"/>
    </xf>
    <xf numFmtId="203" fontId="4" fillId="2" borderId="36" xfId="0" applyNumberFormat="true" applyFont="true" applyFill="true" applyBorder="true" applyAlignment="true">
      <alignment horizontal="center" vertical="center"/>
    </xf>
    <xf numFmtId="0" fontId="4" fillId="4" borderId="36" xfId="0" applyNumberFormat="true" applyFont="true" applyFill="true" applyBorder="true" applyAlignment="true">
      <alignment horizontal="center" vertical="center" wrapText="true"/>
    </xf>
    <xf numFmtId="0" fontId="1" fillId="3" borderId="37" xfId="0" applyNumberFormat="true" applyFont="true" applyFill="true" applyBorder="true" applyAlignment="true">
      <alignment vertical="center" wrapText="true"/>
    </xf>
    <xf numFmtId="0" fontId="6" fillId="3" borderId="38" xfId="0" applyNumberFormat="true" applyFont="true" applyFill="true" applyBorder="true" applyAlignment="true">
      <alignment horizontal="center" vertical="center" wrapText="true"/>
    </xf>
    <xf numFmtId="0" fontId="1" fillId="3" borderId="39" xfId="0" applyNumberFormat="true" applyFont="true" applyFill="true" applyBorder="true" applyAlignment="true">
      <alignment vertical="center" wrapText="true"/>
    </xf>
    <xf numFmtId="0" fontId="1" fillId="3" borderId="40" xfId="0" applyNumberFormat="true" applyFont="true" applyFill="true" applyBorder="true" applyAlignment="true">
      <alignment vertical="center" wrapText="true"/>
    </xf>
    <xf numFmtId="200" fontId="1" fillId="3" borderId="40" xfId="0" applyNumberFormat="true" applyFont="true" applyFill="true" applyBorder="true" applyAlignment="true">
      <alignment vertical="center" wrapText="true"/>
    </xf>
    <xf numFmtId="0" fontId="6" fillId="3" borderId="40" xfId="0" applyNumberFormat="true" applyFont="true" applyFill="true" applyBorder="true" applyAlignment="true">
      <alignment horizontal="center" vertical="center" wrapText="true"/>
    </xf>
    <xf numFmtId="0" fontId="6" fillId="3" borderId="41" xfId="0" applyNumberFormat="true" applyFont="true" applyFill="true" applyBorder="true" applyAlignment="true">
      <alignment horizontal="center" vertical="center" wrapText="true"/>
    </xf>
    <xf numFmtId="204" fontId="1" fillId="3" borderId="4" xfId="0" applyNumberFormat="true" applyFont="true" applyFill="true" applyBorder="true" applyAlignment="true">
      <alignment vertical="center" wrapText="true"/>
    </xf>
    <xf numFmtId="204" fontId="1" fillId="3" borderId="5" xfId="0" applyNumberFormat="true" applyFont="true" applyFill="true" applyBorder="true" applyAlignment="true">
      <alignment vertical="center" wrapText="true"/>
    </xf>
    <xf numFmtId="203" fontId="1" fillId="3" borderId="4" xfId="0" applyNumberFormat="true" applyFont="true" applyFill="true" applyBorder="true" applyAlignment="true">
      <alignment vertical="center" wrapText="true"/>
    </xf>
    <xf numFmtId="203" fontId="1" fillId="3" borderId="5" xfId="0" applyNumberFormat="true" applyFont="true" applyFill="true" applyBorder="true" applyAlignment="true">
      <alignment vertical="center" wrapText="true"/>
    </xf>
    <xf numFmtId="0" fontId="1" fillId="3" borderId="18" xfId="0" applyNumberFormat="true" applyFont="true" applyFill="true" applyBorder="true" applyAlignment="true">
      <alignment vertical="center"/>
    </xf>
    <xf numFmtId="0" fontId="1" fillId="3" borderId="19" xfId="0" applyNumberFormat="true" applyFont="true" applyFill="true" applyBorder="true" applyAlignment="true">
      <alignment vertical="center"/>
    </xf>
    <xf numFmtId="0" fontId="1" fillId="3" borderId="20" xfId="0" applyNumberFormat="true" applyFont="true" applyFill="true" applyBorder="true" applyAlignment="true">
      <alignment vertical="center"/>
    </xf>
    <xf numFmtId="0" fontId="1" fillId="3" borderId="42" xfId="0" applyNumberFormat="true" applyFont="true" applyFill="true" applyBorder="true" applyAlignment="true">
      <alignment vertical="center"/>
    </xf>
    <xf numFmtId="0" fontId="1" fillId="3" borderId="43" xfId="0" applyNumberFormat="true" applyFont="true" applyFill="true" applyBorder="true" applyAlignment="true">
      <alignment vertical="center"/>
    </xf>
    <xf numFmtId="0" fontId="1" fillId="3" borderId="44" xfId="0" applyNumberFormat="true" applyFont="true" applyFill="true" applyBorder="true" applyAlignment="true">
      <alignment vertical="center"/>
    </xf>
  </cellXfs>
  <cellStyles count="1">
    <cellStyle name="番号rmal" xfId="0"/>
  </cellStyles>
  <dxfs count="26">
    <dxf>
      <font>
        <b val="1"/>
        <color rgb="991B1B"/>
      </font>
      <fill>
        <patternFill patternType="solid">
          <bgColor rgb="FEE2E2"/>
        </patternFill>
      </fill>
    </dxf>
    <dxf>
      <font>
        <b val="1"/>
        <color rgb="9A3412"/>
      </font>
      <fill>
        <patternFill patternType="solid">
          <bgColor rgb="FFEDD5"/>
        </patternFill>
      </fill>
    </dxf>
    <dxf>
      <font>
        <b val="1"/>
        <color rgb="92400E"/>
      </font>
      <fill>
        <patternFill patternType="solid">
          <bgColor rgb="FEF3C7"/>
        </patternFill>
      </fill>
    </dxf>
    <dxf>
      <font>
        <b val="1"/>
        <color rgb="166534"/>
      </font>
      <fill>
        <patternFill patternType="solid">
          <bgColor rgb="DCFCE7"/>
        </patternFill>
      </fill>
    </dxf>
    <dxf>
      <font>
        <b val="1"/>
        <color rgb="1E40AF"/>
      </font>
      <fill>
        <patternFill patternType="solid">
          <bgColor rgb="DBEAFE"/>
        </patternFill>
      </fill>
    </dxf>
    <dxf>
      <font>
        <b val="1"/>
        <color rgb="166534"/>
      </font>
      <fill>
        <patternFill patternType="solid">
          <bgColor rgb="DCFCE7"/>
        </patternFill>
      </fill>
    </dxf>
    <dxf>
      <font>
        <b val="1"/>
        <color rgb="1E40AF"/>
      </font>
      <fill>
        <patternFill patternType="solid">
          <bgColor rgb="DBEAFE"/>
        </patternFill>
      </fill>
    </dxf>
    <dxf>
      <font>
        <b val="1"/>
        <color rgb="92400E"/>
      </font>
      <fill>
        <patternFill patternType="solid">
          <bgColor rgb="FEF3C7"/>
        </patternFill>
      </fill>
    </dxf>
    <dxf>
      <font>
        <b val="1"/>
        <color rgb="9A3412"/>
      </font>
      <fill>
        <patternFill patternType="solid">
          <bgColor rgb="FFEDD5"/>
        </patternFill>
      </fill>
    </dxf>
    <dxf>
      <font>
        <b val="1"/>
        <color rgb="374151"/>
      </font>
      <fill>
        <patternFill patternType="solid">
          <bgColor rgb="F3F4F6"/>
        </patternFill>
      </fill>
    </dxf>
    <dxf>
      <font>
        <b val="1"/>
        <color rgb="991B1B"/>
      </font>
      <fill>
        <patternFill patternType="solid">
          <bgColor rgb="FEE2E2"/>
        </patternFill>
      </fill>
    </dxf>
    <dxf>
      <font>
        <b val="1"/>
        <color rgb="991B1B"/>
      </font>
      <fill>
        <patternFill patternType="solid">
          <bgColor rgb="FEE2E2"/>
        </patternFill>
      </fill>
    </dxf>
    <dxf>
      <font>
        <b val="1"/>
        <color rgb="9A3412"/>
      </font>
      <fill>
        <patternFill patternType="solid">
          <bgColor rgb="FFEDD5"/>
        </patternFill>
      </fill>
    </dxf>
    <dxf>
      <font>
        <b val="1"/>
        <color rgb="991B1B"/>
      </font>
      <fill>
        <patternFill patternType="solid">
          <bgColor rgb="FEE2E2"/>
        </patternFill>
      </fill>
    </dxf>
    <dxf>
      <font>
        <b val="1"/>
        <color rgb="9A3412"/>
      </font>
      <fill>
        <patternFill patternType="solid">
          <bgColor rgb="FFEDD5"/>
        </patternFill>
      </fill>
    </dxf>
    <dxf>
      <font>
        <b val="1"/>
        <color rgb="92400E"/>
      </font>
      <fill>
        <patternFill patternType="solid">
          <bgColor rgb="FEF3C7"/>
        </patternFill>
      </fill>
    </dxf>
    <dxf>
      <font>
        <b val="1"/>
        <color rgb="166534"/>
      </font>
      <fill>
        <patternFill patternType="solid">
          <bgColor rgb="DCFCE7"/>
        </patternFill>
      </fill>
    </dxf>
    <dxf>
      <font>
        <b val="1"/>
        <color rgb="1E40AF"/>
      </font>
      <fill>
        <patternFill patternType="solid">
          <bgColor rgb="DBEAFE"/>
        </patternFill>
      </fill>
    </dxf>
    <dxf>
      <font>
        <b val="1"/>
        <color rgb="1E40AF"/>
      </font>
      <fill>
        <patternFill patternType="solid">
          <bgColor rgb="DBEAFE"/>
        </patternFill>
      </fill>
    </dxf>
    <dxf>
      <font>
        <b val="1"/>
        <color rgb="166534"/>
      </font>
      <fill>
        <patternFill patternType="solid">
          <bgColor rgb="DCFCE7"/>
        </patternFill>
      </fill>
    </dxf>
    <dxf>
      <font>
        <b val="1"/>
        <color rgb="166534"/>
      </font>
      <fill>
        <patternFill patternType="solid">
          <bgColor rgb="DCFCE7"/>
        </patternFill>
      </fill>
    </dxf>
    <dxf>
      <font>
        <b val="1"/>
        <color rgb="1E40AF"/>
      </font>
      <fill>
        <patternFill patternType="solid">
          <bgColor rgb="DBEAFE"/>
        </patternFill>
      </fill>
    </dxf>
    <dxf>
      <font>
        <b val="1"/>
        <color rgb="1E40AF"/>
      </font>
      <fill>
        <patternFill patternType="solid">
          <bgColor rgb="EFF6FF"/>
        </patternFill>
      </fill>
    </dxf>
    <dxf>
      <font>
        <b val="1"/>
        <color rgb="991B1B"/>
      </font>
      <fill>
        <patternFill patternType="solid">
          <bgColor rgb="FEE2E2"/>
        </patternFill>
      </fill>
    </dxf>
    <dxf>
      <font>
        <b val="1"/>
        <color rgb="92400E"/>
      </font>
      <fill>
        <patternFill patternType="solid">
          <bgColor rgb="FEF3C7"/>
        </patternFill>
      </fill>
    </dxf>
    <dxf>
      <font>
        <b val="1"/>
        <color rgb="92400E"/>
      </font>
      <fill>
        <patternFill patternType="solid">
          <bgColor rgb="FEF3C7"/>
        </patternFill>
      </fill>
    </dxf>
  </dxfs>
</styleSheet>
</file>

<file path=xl/_rels/workbook.xml.rels><?xml version="1.0" encoding="UTF-8"?>
<Relationships xmlns="http://schemas.openxmlformats.org/package/2006/relationships"><Relationship Id="Raadaf47d75294a31" Target="/xl/styles.xml" Type="http://schemas.openxmlformats.org/officeDocument/2006/relationships/styles"></Relationship><Relationship Id="Rc0be32a5b2c74325" Target="/xl/theme/theme1.xml" Type="http://schemas.openxmlformats.org/officeDocument/2006/relationships/theme"></Relationship><Relationship Id="R74b7dfbcda0243e8" Target="/xl/sharedStrings.xml" Type="http://schemas.openxmlformats.org/officeDocument/2006/relationships/sharedStrings"></Relationship><Relationship Id="R5ae7a05f3b994d91" Target="/xl/worksheets/sheet1.xml" Type="http://schemas.openxmlformats.org/officeDocument/2006/relationships/worksheet"></Relationship><Relationship Id="R14160cef9af34642" Target="/xl/worksheets/sheet2.xml" Type="http://schemas.openxmlformats.org/officeDocument/2006/relationships/worksheet"></Relationship><Relationship Id="R6de1fdebe130400a" Target="/xl/worksheets/sheet3.xml" Type="http://schemas.openxmlformats.org/officeDocument/2006/relationships/worksheet"></Relationship><Relationship Id="Rbfc47367a5f14048" Target="/xl/worksheets/sheet4.xml" Type="http://schemas.openxmlformats.org/officeDocument/2006/relationships/worksheet"></Relationship><Relationship Id="R8bc4bf3dcf7a4d2c" Target="/xl/worksheets/sheet5.xml" Type="http://schemas.openxmlformats.org/officeDocument/2006/relationships/worksheet"></Relationship><Relationship Id="R7afbc1bedeff4606" Target="/xl/worksheets/sheet6.xml" Type="http://schemas.openxmlformats.org/officeDocument/2006/relationships/worksheet"></Relationship><Relationship Id="R80a55f2e34404e63" Target="/xl/worksheets/sheet7.xml" Type="http://schemas.openxmlformats.org/officeDocument/2006/relationships/worksheet"></Relationship><Relationship Id="R47bbe32961a74ba0" Target="/xl/worksheets/sheet8.xml" Type="http://schemas.openxmlformats.org/officeDocument/2006/relationships/worksheet"></Relationship></Relationships>
</file>

<file path=xl/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今週の日別予定数</a:t>
            </a:r>
          </a:p>
        </c:rich>
      </c:tx>
      <c:overlay val="0"/>
    </c:title>
    <c:autoTitleDeleted val="0"/>
    <c:view3D/>
    <c:plotArea>
      <c:layout/>
      <c:barChart>
        <c:barDir val="col"/>
        <c:varyColors val="0"/>
        <c:ser>
          <c:idx val="0"/>
          <c:order val="0"/>
          <c:tx>
            <c:v>曜日</c:v>
          </c:tx>
          <c:cat>
            <c:strRef>
              <c:f>'週次調整'!$A$8:$A$14</c:f>
              <c:strCache>
                <c:ptCount val="0"/>
              </c:strCache>
            </c:strRef>
          </c:cat>
          <c:val>
            <c:numRef>
              <c:f>'週次調整'!$B$8:$B$14</c:f>
              <c:numCache>
                <c:formatCode/>
                <c:ptCount val="0"/>
              </c:numCache>
            </c:numRef>
          </c:val>
        </c:ser>
        <c:ser>
          <c:idx val="1"/>
          <c:order val="1"/>
          <c:tx>
            <c:v>今日の重点</c:v>
          </c:tx>
          <c:cat>
            <c:strRef>
              <c:f>'週次調整'!$A$8:$A$14</c:f>
              <c:strCache>
                <c:ptCount val="0"/>
              </c:strCache>
            </c:strRef>
          </c:cat>
          <c:val>
            <c:numRef>
              <c:f>'週次調整'!$C$8:$C$14</c:f>
              <c:numCache>
                <c:formatCode/>
                <c:ptCount val="0"/>
              </c:numCache>
            </c:numRef>
          </c:val>
        </c:ser>
        <c:ser>
          <c:idx val="2"/>
          <c:order val="2"/>
          <c:tx>
            <c:v>予定件数</c:v>
          </c:tx>
          <c:cat>
            <c:strRef>
              <c:f>'週次調整'!$A$8:$A$14</c:f>
              <c:strCache>
                <c:ptCount val="0"/>
              </c:strCache>
            </c:strRef>
          </c:cat>
          <c:val>
            <c:numRef>
              <c:f>'週次調整'!$D$8:$D$14</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charts/chart2.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タスク状態分布</a:t>
            </a:r>
          </a:p>
        </c:rich>
      </c:tx>
      <c:overlay val="0"/>
    </c:title>
    <c:autoTitleDeleted val="0"/>
    <c:view3D/>
    <c:plotArea>
      <c:layout/>
      <c:barChart>
        <c:barDir val="col"/>
        <c:varyColors val="0"/>
        <c:ser>
          <c:idx val="0"/>
          <c:order val="0"/>
          <c:tx>
            <c:v>数量</c:v>
          </c:tx>
          <c:cat>
            <c:strRef>
              <c:f>'ダッシュボード'!$A$10:$A$17</c:f>
              <c:strCache>
                <c:ptCount val="0"/>
              </c:strCache>
            </c:strRef>
          </c:cat>
          <c:val>
            <c:numRef>
              <c:f>'ダッシュボード'!$B$10:$B$17</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charts/chart3.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今週の日別予定数</a:t>
            </a:r>
          </a:p>
        </c:rich>
      </c:tx>
      <c:overlay val="0"/>
    </c:title>
    <c:autoTitleDeleted val="0"/>
    <c:view3D/>
    <c:plotArea>
      <c:layout/>
      <c:barChart>
        <c:barDir val="col"/>
        <c:varyColors val="0"/>
        <c:ser>
          <c:idx val="0"/>
          <c:order val="0"/>
          <c:tx>
            <c:v>予定件数</c:v>
          </c:tx>
          <c:cat>
            <c:strRef>
              <c:f>'ダッシュボード'!$A$23:$A$29</c:f>
              <c:strCache>
                <c:ptCount val="0"/>
              </c:strCache>
            </c:strRef>
          </c:cat>
          <c:val>
            <c:numRef>
              <c:f>'ダッシュボード'!$B$23:$B$29</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_rels/drawing1.xml.rels>&#65279;<?xml version="1.0" encoding="utf-8"?><Relationships xmlns="http://schemas.openxmlformats.org/package/2006/relationships"><Relationship Type="http://schemas.openxmlformats.org/officeDocument/2006/relationships/chart" Target="../charts/chart1.xml" Id="R9794fda1558a4065" /></Relationships>
</file>

<file path=xl/drawings/_rels/drawing2.xml.rels>&#65279;<?xml version="1.0" encoding="utf-8"?><Relationships xmlns="http://schemas.openxmlformats.org/package/2006/relationships"><Relationship Type="http://schemas.openxmlformats.org/officeDocument/2006/relationships/chart" Target="../charts/chart2.xml" Id="R40d75f97f9ad4b23" /><Relationship Type="http://schemas.openxmlformats.org/officeDocument/2006/relationships/chart" Target="../charts/chart3.xml" Id="Rf5501a1f6a8b46f7" /></Relationships>
</file>

<file path=xl/drawings/drawing1.xml><?xml version="1.0" encoding="utf-8"?>
<xdr:wsDr xmlns:xdr="http://schemas.openxmlformats.org/drawingml/2006/spreadsheetDrawing">
  <xdr:twoCellAnchor>
    <xdr:from>
      <xdr:col>0</xdr:col>
      <xdr:colOff>0</xdr:colOff>
      <xdr:row>24</xdr:row>
      <xdr:rowOff>0</xdr:rowOff>
    </xdr:from>
    <xdr:to>
      <xdr:col>8</xdr:col>
      <xdr:colOff>0</xdr:colOff>
      <xdr:row>38</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9794fda1558a4065"/>
        </a:graphicData>
      </a:graphic>
    </xdr:graphicFrame>
    <xdr:clientData/>
  </xdr:twoCellAnchor>
</xdr:wsDr>
</file>

<file path=xl/drawings/drawing2.xml><?xml version="1.0" encoding="utf-8"?>
<xdr:wsDr xmlns:xdr="http://schemas.openxmlformats.org/drawingml/2006/spreadsheetDrawing">
  <xdr:twoCellAnchor>
    <xdr:from>
      <xdr:col>12</xdr:col>
      <xdr:colOff>0</xdr:colOff>
      <xdr:row>3</xdr:row>
      <xdr:rowOff>0</xdr:rowOff>
    </xdr:from>
    <xdr:to>
      <xdr:col>18</xdr:col>
      <xdr:colOff>0</xdr:colOff>
      <xdr:row>18</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40d75f97f9ad4b23"/>
        </a:graphicData>
      </a:graphic>
    </xdr:graphicFrame>
    <xdr:clientData/>
  </xdr:twoCellAnchor>
  <xdr:twoCellAnchor>
    <xdr:from>
      <xdr:col>12</xdr:col>
      <xdr:colOff>0</xdr:colOff>
      <xdr:row>20</xdr:row>
      <xdr:rowOff>0</xdr:rowOff>
    </xdr:from>
    <xdr:to>
      <xdr:col>18</xdr:col>
      <xdr:colOff>0</xdr:colOff>
      <xdr:row>35</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f5501a1f6a8b46f7"/>
        </a:graphicData>
      </a:graphic>
    </xdr:graphicFrame>
    <xdr:clientData/>
  </xdr:twoCellAnchor>
</xdr:wsDr>
</file>

<file path=xl/tables/table1.xml><?xml version="1.0" encoding="utf-8"?>
<x:table xmlns:x="http://schemas.openxmlformats.org/spreadsheetml/2006/main" id="1" name="TaskLedgerTable" displayName="TaskLedgerTable" ref="A5:Z205" headerRowCount="1">
  <x:tableColumns count="26">
    <x:tableColumn id="1" name="番号"/>
    <x:tableColumn id="2" name="プロジェクト／作業流れ"/>
    <x:tableColumn id="3" name="業務シーン"/>
    <x:tableColumn id="4" name="区分"/>
    <x:tableColumn id="5" name="段階"/>
    <x:tableColumn id="6" name="マイルストーン／タスク名"/>
    <x:tableColumn id="7" name="責任者"/>
    <x:tableColumn id="8" name="協力先／顧客"/>
    <x:tableColumn id="9" name="優先度"/>
    <x:tableColumn id="10" name="状態"/>
    <x:tableColumn id="11" name="マイルストーン水準"/>
    <x:tableColumn id="12" name="予定開始"/>
    <x:tableColumn id="13" name="予定終了"/>
    <x:tableColumn id="14" name="実績開始"/>
    <x:tableColumn id="15" name="実績完了"/>
    <x:tableColumn id="16" name="完了率"/>
    <x:tableColumn id="17" name="予定日数"/>
    <x:tableColumn id="18" name="実績日数"/>
    <x:tableColumn id="19" name="差異日数"/>
    <x:tableColumn id="20" name="健全性"/>
    <x:tableColumn id="21" name="リスク水準"/>
    <x:tableColumn id="22" name="ブロック項目"/>
    <x:tableColumn id="23" name="今週の重点"/>
    <x:tableColumn id="24" name="次アクション"/>
    <x:tableColumn id="25" name="備考"/>
    <x:tableColumn id="26" name="出典／リンク"/>
  </x:tableColumns>
  <x:tableStyleInfo name="TableStyleMedium2" showRowStripes="1"/>
</x:table>
</file>

<file path=xl/tables/table2.xml><?xml version="1.0" encoding="utf-8"?>
<x:table xmlns:x="http://schemas.openxmlformats.org/spreadsheetml/2006/main" id="2" name="EventTimelineTable" displayName="EventTimelineTable" ref="A5:L105" headerRowCount="1">
  <x:tableColumns count="12">
    <x:tableColumn id="1" name="番号"/>
    <x:tableColumn id="2" name="種類"/>
    <x:tableColumn id="3" name="件名"/>
    <x:tableColumn id="4" name="日時"/>
    <x:tableColumn id="5" name="責任者"/>
    <x:tableColumn id="6" name="参加者／場所"/>
    <x:tableColumn id="7" name="関連マイルストーン"/>
    <x:tableColumn id="8" name="状態"/>
    <x:tableColumn id="9" name="議事録／納品物"/>
    <x:tableColumn id="10" name="後続アクション"/>
    <x:tableColumn id="11" name="影響マイルストーン"/>
    <x:tableColumn id="12" name="備考"/>
  </x:tableColumns>
  <x:tableStyleInfo name="TableStyleMedium2" showRowStripes="1"/>
</x:table>
</file>

<file path=xl/theme/theme1.xml><?xml version="1.0" encoding="utf-8"?>
<a:theme xmlns:a="http://schemas.openxmlformats.org/drawingml/2006/main" xmlns:r="http://schemas.openxmlformats.org/officeDocument/2006/relationships"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3.xml.rels>&#65279;<?xml version="1.0" encoding="utf-8"?><Relationships xmlns="http://schemas.openxmlformats.org/package/2006/relationships"><Relationship Type="http://schemas.openxmlformats.org/officeDocument/2006/relationships/table" Target="/xl/tables/table1.xml" Id="R66c339538bd54392" /></Relationships>
</file>

<file path=xl/worksheets/_rels/sheet5.xml.rels>&#65279;<?xml version="1.0" encoding="utf-8"?><Relationships xmlns="http://schemas.openxmlformats.org/package/2006/relationships"><Relationship Type="http://schemas.openxmlformats.org/officeDocument/2006/relationships/drawing" Target="/xl/drawings/drawing1.xml" Id="R0f73066acfb64497" /></Relationships>
</file>

<file path=xl/worksheets/_rels/sheet6.xml.rels>&#65279;<?xml version="1.0" encoding="utf-8"?><Relationships xmlns="http://schemas.openxmlformats.org/package/2006/relationships"><Relationship Type="http://schemas.openxmlformats.org/officeDocument/2006/relationships/table" Target="/xl/tables/table2.xml" Id="R910b4debf7e948d8" /></Relationships>
</file>

<file path=xl/worksheets/_rels/sheet7.xml.rels>&#65279;<?xml version="1.0" encoding="utf-8"?><Relationships xmlns="http://schemas.openxmlformats.org/package/2006/relationships"><Relationship Type="http://schemas.openxmlformats.org/officeDocument/2006/relationships/drawing" Target="/xl/drawings/drawing2.xml" Id="Rc8b5d5ce926a4ea2" /></Relationships>
</file>

<file path=xl/worksheets/sheet1.xml><?xml version="1.0" encoding="utf-8"?>
<worksheet xmlns:x="http://schemas.openxmlformats.org/spreadsheetml/2006/main" xmlns="http://schemas.openxmlformats.org/spreadsheetml/2006/main">
  <sheetViews>
    <sheetView showGridLines="false" workbookViewId="0"/>
  </sheetViews>
  <sheetFormatPr defaultRowHeight="15"/>
  <cols>
    <col customWidth="true" max="1" min="1" width="18"/>
    <col customWidth="true" max="2" min="2" width="20"/>
    <col customWidth="true" max="3" min="3" width="48"/>
    <col customWidth="true" max="4" min="4" width="44"/>
    <col customWidth="true" max="8" min="5" width="10"/>
  </cols>
  <sheetData>
    <row r="1" ht="21.97265625" customHeight="true">
      <c r="A1" s="10" t="str">
        <v>プロジェクトマイルストーン追跡テンプレート</v>
      </c>
      <c r="B1" s="4"/>
      <c r="C1" s="4"/>
      <c r="D1" s="4"/>
      <c r="E1" s="4"/>
      <c r="F1" s="4"/>
      <c r="G1" s="4"/>
      <c r="H1" s="4"/>
    </row>
    <row r="2" ht="15" customHeight="true">
      <c r="A2" s="14" t="str">
        <v>複数の会社、チーム、業務シーンで使える汎用的なプロジェクトマイルストーン追跡ブックです。</v>
      </c>
      <c r="B2" s="4"/>
      <c r="C2" s="4"/>
      <c r="D2" s="4"/>
      <c r="E2" s="4"/>
      <c r="F2" s="4"/>
      <c r="G2" s="4"/>
      <c r="H2" s="4"/>
    </row>
    <row r="3" ht="15" customHeight="true">
      <c r="A3" s="4"/>
      <c r="B3" s="4"/>
      <c r="C3" s="4"/>
      <c r="D3" s="4"/>
      <c r="E3" s="4"/>
      <c r="F3" s="4"/>
      <c r="G3" s="4"/>
      <c r="H3" s="4"/>
    </row>
    <row r="4" ht="15" customHeight="true">
      <c r="A4" s="4"/>
      <c r="B4" s="4"/>
      <c r="C4" s="4"/>
      <c r="D4" s="4"/>
      <c r="E4" s="4"/>
      <c r="F4" s="4"/>
      <c r="G4" s="4"/>
      <c r="H4" s="4"/>
    </row>
    <row r="5" ht="109.86328125" customHeight="true">
      <c r="A5" s="34" t="str">
        <v>基本設定、タスク台帳、月次計画、週次調整、会議・納品、サマリー表示を1つのブックにまとめ、会議前に資料を集める手間を減らします。</v>
      </c>
      <c r="B5" s="4"/>
      <c r="C5" s="4"/>
      <c r="D5" s="4"/>
      <c r="E5" s="4"/>
      <c r="F5" s="4"/>
      <c r="G5" s="4"/>
      <c r="H5" s="4"/>
    </row>
    <row r="6" ht="15" customHeight="true">
      <c r="A6" s="4"/>
      <c r="B6" s="4"/>
      <c r="C6" s="4"/>
      <c r="D6" s="4"/>
      <c r="E6" s="4"/>
      <c r="F6" s="4"/>
      <c r="G6" s="4"/>
      <c r="H6" s="4"/>
    </row>
    <row r="7" ht="15" customHeight="true">
      <c r="A7" s="4"/>
      <c r="B7" s="4"/>
      <c r="C7" s="4"/>
      <c r="D7" s="4"/>
      <c r="E7" s="4"/>
      <c r="F7" s="4"/>
      <c r="G7" s="4"/>
      <c r="H7" s="4"/>
    </row>
    <row r="8" ht="15" customHeight="true">
      <c r="A8" s="24" t="str">
        <v>手順</v>
      </c>
      <c r="B8" s="24" t="str">
        <v>シート</v>
      </c>
      <c r="C8" s="24" t="str">
        <v>実施内容</v>
      </c>
      <c r="D8" s="24" t="str">
        <v>出力／確認点</v>
      </c>
      <c r="E8" s="4"/>
      <c r="F8" s="4"/>
      <c r="G8" s="4"/>
      <c r="H8" s="4"/>
    </row>
    <row r="9" ht="24.4140625" customHeight="true">
      <c r="A9" s="28" t="str">
        <v>1</v>
      </c>
      <c r="B9" s="28" t="str">
        <v>基本設定</v>
      </c>
      <c r="C9" s="28" t="str">
        <v>プロジェクトを入力、客户/会社、責任者、基准日、更新頻度、治理角色。</v>
      </c>
      <c r="D9" s="28" t="str">
        <v>時間基準を統一，生成当週和当前月。</v>
      </c>
      <c r="E9" s="4"/>
      <c r="F9" s="4"/>
      <c r="G9" s="4"/>
      <c r="H9" s="4"/>
    </row>
    <row r="10" ht="24.4140625" customHeight="true">
      <c r="A10" s="28" t="str">
        <v>2</v>
      </c>
      <c r="B10" s="28" t="str">
        <v>タスク台帳</v>
      </c>
      <c r="C10" s="28" t="str">
        <v>課題を管理、リスク、アクション、タスク和マイルストーン的予定/実績日付、状態、責任者和リスク。</v>
      </c>
      <c r="D10" s="28" t="str">
        <v>予定日数を自動計算、実績日数、差異日数と健全性。</v>
      </c>
      <c r="E10" s="4"/>
      <c r="F10" s="4"/>
      <c r="G10" s="4"/>
      <c r="H10" s="4"/>
    </row>
    <row r="11" ht="24.4140625" customHeight="true">
      <c r="A11" s="28" t="str">
        <v>3</v>
      </c>
      <c r="B11" s="28" t="str">
        <v>月次マイルストーン</v>
      </c>
      <c r="C11" s="28" t="str">
        <v>月別の予定欄と実績完了点を確認でき、定例会、月次報告、複数案件レビューに向いています。</v>
      </c>
      <c r="D11" s="28" t="str">
        <v>查看未来 6 个月的予定/実績节奏。</v>
      </c>
      <c r="E11" s="4"/>
      <c r="F11" s="4"/>
      <c r="G11" s="4"/>
      <c r="H11" s="4"/>
    </row>
    <row r="12" ht="15" customHeight="true">
      <c r="A12" s="28" t="str">
        <v>4</v>
      </c>
      <c r="B12" s="28" t="str">
        <v>週次調整</v>
      </c>
      <c r="C12" s="28" t="str">
        <v>当週7日間の重点、作業量、会議・納品リマインダーを並べます。</v>
      </c>
      <c r="D12" s="28" t="str">
        <v>用于晨会、周会和跨チーム同步。</v>
      </c>
      <c r="E12" s="4"/>
      <c r="F12" s="4"/>
      <c r="G12" s="4"/>
      <c r="H12" s="4"/>
    </row>
    <row r="13" ht="15" customHeight="true">
      <c r="A13" s="28" t="str">
        <v>5</v>
      </c>
      <c r="B13" s="28" t="str">
        <v>会議・納品</v>
      </c>
      <c r="C13" s="28" t="str">
        <v>時系列で会議を記録、レビュー、確認、本番開始、研修和納品物。</v>
      </c>
      <c r="D13" s="28" t="str">
        <v>减少遗漏，会議後の追跡履歴を残す。</v>
      </c>
      <c r="E13" s="4"/>
      <c r="F13" s="4"/>
      <c r="G13" s="4"/>
      <c r="H13" s="4"/>
    </row>
    <row r="14" ht="24.4140625" customHeight="true">
      <c r="A14" s="28" t="str">
        <v>6</v>
      </c>
      <c r="B14" s="28" t="str">
        <v>ダッシュボード</v>
      </c>
      <c r="C14" s="28" t="str">
        <v>総件数、進行中、遅延／ブロック、7日以内期限、平均完了率などを集計します。</v>
      </c>
      <c r="D14" s="28" t="s">
        <v>0</v>
      </c>
      <c r="E14" s="4"/>
      <c r="F14" s="4"/>
      <c r="G14" s="4"/>
      <c r="H14" s="4"/>
    </row>
    <row r="15" ht="15" customHeight="true">
      <c r="A15" s="4"/>
      <c r="B15" s="4"/>
      <c r="C15" s="4"/>
      <c r="D15" s="4"/>
      <c r="E15" s="4"/>
      <c r="F15" s="4"/>
      <c r="G15" s="4"/>
      <c r="H15" s="4"/>
    </row>
    <row r="16" ht="15" customHeight="true">
      <c r="A16" s="4"/>
      <c r="B16" s="4"/>
      <c r="C16" s="4"/>
      <c r="D16" s="4"/>
      <c r="E16" s="4"/>
      <c r="F16" s="4"/>
      <c r="G16" s="4"/>
      <c r="H16" s="4"/>
    </row>
    <row r="17" ht="15" customHeight="true">
      <c r="A17" s="24" t="str">
        <v>対象業務シーン</v>
      </c>
      <c r="B17" s="24" t="str">
        <v>代表的な使い方</v>
      </c>
      <c r="C17" s="24" t="str">
        <v>注目項目の提案</v>
      </c>
      <c r="D17" s="4"/>
      <c r="E17" s="4"/>
      <c r="F17" s="4"/>
      <c r="G17" s="4"/>
      <c r="H17" s="4"/>
    </row>
    <row r="18" ht="36.62109375" customHeight="true">
      <c r="A18" s="28" t="str">
        <v>システム／デジタル</v>
      </c>
      <c r="B18" s="28" t="str">
        <v>要件確定、開発、测试、UAT、本番開始、運用引継ぎ。</v>
      </c>
      <c r="C18" s="28" t="str">
        <v>段階、状態、予定／実績、ブロック項目、次アクション</v>
      </c>
      <c r="D18" s="4"/>
      <c r="E18" s="4"/>
      <c r="F18" s="4"/>
      <c r="G18" s="4"/>
      <c r="H18" s="4"/>
    </row>
    <row r="19" ht="24.4140625" customHeight="true">
      <c r="A19" s="28" t="str">
        <v>新商品発売／販促</v>
      </c>
      <c r="B19" s="28" t="str">
        <v>発売資材、販促日程、公開審査、チャネル準備。</v>
      </c>
      <c r="C19" s="28" t="str">
        <v>業務シーン、責任者、納品物、会議日程</v>
      </c>
      <c r="D19" s="4"/>
      <c r="E19" s="4"/>
      <c r="F19" s="4"/>
      <c r="G19" s="4"/>
      <c r="H19" s="4"/>
    </row>
    <row r="20" ht="24.4140625" customHeight="true">
      <c r="A20" s="28" t="str">
        <v>設備工事/調達・サプライチェーン</v>
      </c>
      <c r="B20" s="28" t="str">
        <v>設計、采购、到货、現地受入、仕入先フォロー。</v>
      </c>
      <c r="C20" s="28" t="str">
        <v>協力先、リスク水準、予定終了、差異日数</v>
      </c>
      <c r="D20" s="4"/>
      <c r="E20" s="4"/>
      <c r="F20" s="4"/>
      <c r="G20" s="4"/>
      <c r="H20" s="4"/>
    </row>
    <row r="21" ht="24.4140625" customHeight="true">
      <c r="A21" s="28" t="str">
        <v>コンプライアンス監査/経理／人事</v>
      </c>
      <c r="B21" s="28" t="str">
        <v>監査資料、承認節点、締め、人事バッチ。</v>
      </c>
      <c r="C21" s="28" t="str">
        <v>区分、優先度、確認状態、出典リンク</v>
      </c>
      <c r="D21" s="4"/>
      <c r="E21" s="4"/>
      <c r="F21" s="4"/>
      <c r="G21" s="4"/>
      <c r="H21" s="4"/>
    </row>
    <row r="22" ht="24.4140625" customHeight="true">
      <c r="A22" s="28" t="str">
        <v>コンサル納品／顧客導入</v>
      </c>
      <c r="B22" s="28" t="str">
        <v>要件ヒアリング、提案レビュー、研修、顧客受入。</v>
      </c>
      <c r="C22" s="28" t="str">
        <v>顧客／協力先、会議・納品、受入マイルストーン</v>
      </c>
      <c r="D22" s="4"/>
      <c r="E22" s="4"/>
      <c r="F22" s="4"/>
      <c r="G22" s="4"/>
      <c r="H22" s="4"/>
    </row>
    <row r="23" ht="15" customHeight="true">
      <c r="A23" s="4"/>
      <c r="B23" s="4"/>
      <c r="C23" s="4"/>
      <c r="D23" s="4"/>
      <c r="E23" s="4"/>
      <c r="F23" s="4"/>
      <c r="G23" s="4"/>
      <c r="H23" s="4"/>
    </row>
    <row r="24" ht="15" customHeight="true">
      <c r="A24" s="4"/>
      <c r="B24" s="4"/>
      <c r="C24" s="4"/>
      <c r="D24" s="4"/>
      <c r="E24" s="4"/>
      <c r="F24" s="4"/>
      <c r="G24" s="4"/>
      <c r="H24" s="4"/>
    </row>
    <row r="25" ht="15" customHeight="true">
      <c r="A25" s="24" t="str">
        <v>出典</v>
      </c>
      <c r="B25" s="24" t="str">
        <v>説明</v>
      </c>
      <c r="C25" s="4"/>
      <c r="D25" s="4"/>
      <c r="E25" s="4"/>
      <c r="F25" s="4"/>
      <c r="G25" s="4"/>
      <c r="H25" s="4"/>
    </row>
    <row r="26" ht="48.828125" customHeight="true">
      <c r="A26" s="28" t="str">
        <v>Webページ</v>
      </c>
      <c r="B26" s="28" t="str">
        <v>https://finitefield.org/excel-templates/project-management/milestone-tracker/</v>
      </c>
      <c r="C26" s="4"/>
      <c r="D26" s="4"/>
      <c r="E26" s="4"/>
      <c r="F26" s="4"/>
      <c r="G26" s="4"/>
      <c r="H26" s="4"/>
    </row>
    <row r="27" ht="61.03515625" customHeight="true">
      <c r="A27" s="28" t="str">
        <v>本模板改造</v>
      </c>
      <c r="B27" s="28" t="str">
        <v>Webページの5シート構成に、ダッシュボード、設定辞書、業務横断項目、数式、プルダウン検証を追加しています。</v>
      </c>
      <c r="C27" s="4"/>
      <c r="D27" s="4"/>
      <c r="E27" s="4"/>
      <c r="F27" s="4"/>
      <c r="G27" s="4"/>
      <c r="H27" s="4"/>
    </row>
    <row r="28" ht="61.03515625" customHeight="true">
      <c r="A28" s="28" t="str">
        <v>利用上の注意</v>
      </c>
      <c r="B28" s="28" t="str">
        <v>まず「基本設定」を更新し、次に「タスク台帳」のサンプル行を差し替えます。数式列は削除せず、下方向へコピーするか既定数式を残してください。</v>
      </c>
      <c r="C28" s="4"/>
      <c r="D28" s="4"/>
      <c r="E28" s="4"/>
      <c r="F28" s="4"/>
      <c r="G28" s="4"/>
      <c r="H28" s="4"/>
    </row>
    <row r="29" ht="15" customHeight="true">
      <c r="A29" s="4"/>
      <c r="B29" s="4"/>
      <c r="C29" s="4"/>
      <c r="D29" s="4"/>
      <c r="E29" s="4"/>
      <c r="F29" s="4"/>
      <c r="G29" s="4"/>
      <c r="H29" s="4"/>
    </row>
    <row r="30" ht="15" customHeight="true">
      <c r="A30" s="4"/>
      <c r="B30" s="4"/>
      <c r="C30" s="4"/>
      <c r="D30" s="4"/>
      <c r="E30" s="4"/>
      <c r="F30" s="4"/>
      <c r="G30" s="4"/>
      <c r="H30" s="4"/>
    </row>
    <row r="31" ht="15" customHeight="true">
      <c r="A31" s="38" t="str">
        <v>項目の色は、緑／青が正常または完了、黄が要注意、赤が遅延、橙がブロックを示します。サンプルデータはそのまま消して差し替えられます。</v>
      </c>
      <c r="B31" s="4"/>
      <c r="C31" s="4"/>
      <c r="D31" s="4"/>
      <c r="E31" s="4"/>
      <c r="F31" s="4"/>
      <c r="G31" s="4"/>
      <c r="H31" s="4"/>
    </row>
  </sheetData>
  <mergeCells count="4">
    <mergeCell ref="A1:H1"/>
    <mergeCell ref="A2:H2"/>
    <mergeCell ref="A5:H5"/>
    <mergeCell ref="A31:H31"/>
  </mergeCells>
  <pageMargins left="0.7" right="0.7" top="0.75" bottom="0.75" header="0.3" footer="0.3"/>
  <ignoredErrors>
    <ignoredError sqref="A1:XFD1048576" evalError="1" twoDigitTextYear="1" numberStoredAsText="1" formula="1" formulaRange="1" unlockedFormula="1" emptyCellReference="1" listDataValidation="1" calculatedColumn="1"/>
  </ignoredErrors>
</worksheet>
</file>

<file path=xl/worksheets/sheet2.xml><?xml version="1.0" encoding="utf-8"?>
<worksheet xmlns:x="http://schemas.openxmlformats.org/spreadsheetml/2006/main" xmlns="http://schemas.openxmlformats.org/spreadsheetml/2006/main">
  <sheetViews>
    <sheetView showGridLines="false" workbookViewId="0"/>
  </sheetViews>
  <sheetFormatPr defaultRowHeight="15"/>
  <cols>
    <col customWidth="true" max="1" min="1" width="18"/>
    <col customWidth="true" max="2" min="2" width="26"/>
    <col customWidth="true" max="3" min="3" width="42"/>
    <col customWidth="true" max="4" min="4" width="18"/>
    <col customWidth="true" max="5" min="5" width="28"/>
  </cols>
  <sheetData>
    <row r="1" ht="21.97265625" customHeight="true">
      <c r="A1" s="10" t="str">
        <v>基本設定</v>
      </c>
      <c r="B1" s="4"/>
      <c r="C1" s="4"/>
      <c r="D1" s="4"/>
      <c r="E1" s="4"/>
      <c r="F1" s="4"/>
      <c r="G1" s="4"/>
      <c r="H1" s="4"/>
    </row>
    <row r="2" ht="15" customHeight="true">
      <c r="A2" s="14" t="str">
        <v>先にプロジェクト、顧客、責任者、基準日をそろえると、当週と当月の情報が他シートへ連動します。</v>
      </c>
      <c r="B2" s="4"/>
      <c r="C2" s="4"/>
      <c r="D2" s="4"/>
      <c r="E2" s="4"/>
      <c r="F2" s="4"/>
      <c r="G2" s="4"/>
      <c r="H2" s="4"/>
    </row>
    <row r="3" ht="15" customHeight="true">
      <c r="A3" s="4"/>
      <c r="B3" s="4"/>
      <c r="C3" s="4"/>
      <c r="D3" s="4"/>
      <c r="E3" s="4"/>
      <c r="F3" s="4"/>
      <c r="G3" s="4"/>
      <c r="H3" s="4"/>
    </row>
    <row r="4" ht="15" customHeight="true">
      <c r="A4" s="4"/>
      <c r="B4" s="4"/>
      <c r="C4" s="4"/>
      <c r="D4" s="4"/>
      <c r="E4" s="4"/>
      <c r="F4" s="4"/>
      <c r="G4" s="4"/>
      <c r="H4" s="4"/>
    </row>
    <row r="5" ht="15" customHeight="true">
      <c r="A5" s="24" t="str">
        <v>項目</v>
      </c>
      <c r="B5" s="24" t="str">
        <v>入力／数式</v>
      </c>
      <c r="C5" s="24" t="str">
        <v>説明</v>
      </c>
      <c r="D5" s="4"/>
      <c r="E5" s="4"/>
      <c r="F5" s="4"/>
      <c r="G5" s="4"/>
      <c r="H5" s="4"/>
    </row>
    <row r="6" ht="15" customHeight="true">
      <c r="A6" s="28" t="str">
        <v>プロジェクト名</v>
      </c>
      <c r="B6" s="28" t="str">
        <v>部門横断マイルストーン追跡サンプル</v>
      </c>
      <c r="C6" s="28" t="str">
        <v>実際のプロジェクト、案件群、顧客名に置き換えます。</v>
      </c>
      <c r="D6" s="4"/>
      <c r="E6" s="4"/>
      <c r="F6" s="4"/>
      <c r="G6" s="4"/>
      <c r="H6" s="4"/>
    </row>
    <row r="7" ht="15" customHeight="true">
      <c r="A7" s="28" t="str">
        <v>会社／顧客</v>
      </c>
      <c r="B7" s="28" t="str">
        <v>社内部門／顧客名</v>
      </c>
      <c r="C7" s="28" t="str">
        <v>社内案件にも顧客向け納品案件にも使えます。</v>
      </c>
      <c r="D7" s="4"/>
      <c r="E7" s="4"/>
      <c r="F7" s="4"/>
      <c r="G7" s="4"/>
      <c r="H7" s="4"/>
    </row>
    <row r="8" ht="15" customHeight="true">
      <c r="A8" s="28" t="str">
        <v>プロジェクト責任者</v>
      </c>
      <c r="B8" s="28" t="s">
        <v>1</v>
      </c>
      <c r="C8" s="28" t="str">
        <v>主担当者または管理チームです。</v>
      </c>
      <c r="D8" s="4"/>
      <c r="E8" s="4"/>
      <c r="F8" s="4"/>
      <c r="G8" s="4"/>
      <c r="H8" s="4"/>
    </row>
    <row r="9" ht="15" customHeight="true">
      <c r="A9" s="28" t="str">
        <v>更新頻度</v>
      </c>
      <c r="B9" s="28" t="str">
        <v>毎週更新</v>
      </c>
      <c r="C9" s="28" t="str">
        <v>チーム同期のリズムに影響します。</v>
      </c>
      <c r="D9" s="4"/>
      <c r="E9" s="4"/>
      <c r="F9" s="4"/>
      <c r="G9" s="4"/>
      <c r="H9" s="4"/>
    </row>
    <row r="10" ht="15" customHeight="true">
      <c r="A10" s="28" t="str">
        <v>基準日</v>
      </c>
      <c r="B10" s="40" t="n">
        <v>46143</v>
      </c>
      <c r="C10" s="28" t="str">
        <v>遅延、当週、今後7日以内の期限判定に使います。</v>
      </c>
      <c r="D10" s="4"/>
      <c r="E10" s="4"/>
      <c r="F10" s="4"/>
      <c r="G10" s="4"/>
      <c r="H10" s="4"/>
    </row>
    <row r="11" ht="15" customHeight="true">
      <c r="A11" s="28" t="str">
        <v>当週開始日</v>
      </c>
      <c r="B11" s="40">
        <f>B10-WEEKDAY(B10,2)+1</f>
      </c>
      <c r="C11" s="28" t="str">
        <v>月曜日始まりで自動計算します。</v>
      </c>
      <c r="D11" s="4"/>
      <c r="E11" s="4"/>
      <c r="F11" s="4"/>
      <c r="G11" s="4"/>
      <c r="H11" s="4"/>
    </row>
    <row r="12" ht="15" customHeight="true">
      <c r="A12" s="28" t="str">
        <v>当月開始日</v>
      </c>
      <c r="B12" s="40">
        <f>DATE(YEAR(B10),MONTH(B10),1)</f>
      </c>
      <c r="C12" s="28" t="str">
        <v>基準日が属する月を自動で使います。</v>
      </c>
      <c r="D12" s="4"/>
      <c r="E12" s="4"/>
      <c r="F12" s="4"/>
      <c r="G12" s="4"/>
      <c r="H12" s="4"/>
    </row>
    <row r="13" ht="15" customHeight="true">
      <c r="A13" s="28" t="str">
        <v>予定終了日付</v>
      </c>
      <c r="B13" s="40" t="n">
        <v>46203</v>
      </c>
      <c r="C13" s="28" t="str">
        <v>プロジェクトまたは現段階の目標終了日。</v>
      </c>
      <c r="D13" s="4"/>
      <c r="E13" s="4"/>
      <c r="F13" s="4"/>
      <c r="G13" s="4"/>
      <c r="H13" s="4"/>
    </row>
    <row r="14" ht="15" customHeight="true">
      <c r="A14" s="28" t="str">
        <v>テンプレート保守者</v>
      </c>
      <c r="B14" s="28" t="s">
        <v>2</v>
      </c>
      <c r="C14" s="28" t="str">
        <v>項目標準、ステータス定義、版管理を担当します。</v>
      </c>
      <c r="D14" s="4"/>
      <c r="E14" s="4"/>
      <c r="F14" s="4"/>
      <c r="G14" s="4"/>
      <c r="H14" s="4"/>
    </row>
    <row r="15" ht="24.4140625" customHeight="true">
      <c r="A15" s="28" t="str">
        <v>備考</v>
      </c>
      <c r="B15" s="28" t="str">
        <v>社内プロセスに合わせて承認を追加、予算、部門などの項目。</v>
      </c>
      <c r="C15" s="28" t="str">
        <v>テンプレートの利用範囲記録に適しています。</v>
      </c>
      <c r="D15" s="4"/>
      <c r="E15" s="4"/>
      <c r="F15" s="4"/>
      <c r="G15" s="4"/>
      <c r="H15" s="4"/>
    </row>
    <row r="16" ht="15" customHeight="true">
      <c r="A16" s="4"/>
      <c r="B16" s="4"/>
      <c r="C16" s="4"/>
      <c r="D16" s="4"/>
      <c r="E16" s="4"/>
      <c r="F16" s="4"/>
      <c r="G16" s="4"/>
      <c r="H16" s="4"/>
    </row>
    <row r="17" ht="15" customHeight="true">
      <c r="A17" s="4"/>
      <c r="B17" s="4"/>
      <c r="C17" s="4"/>
      <c r="D17" s="4"/>
      <c r="E17" s="4"/>
      <c r="F17" s="4"/>
      <c r="G17" s="4"/>
      <c r="H17" s="4"/>
    </row>
    <row r="18" ht="15" customHeight="true">
      <c r="A18" s="24" t="str">
        <v>角色/チーム</v>
      </c>
      <c r="B18" s="24" t="str">
        <v>氏名／チーム</v>
      </c>
      <c r="C18" s="24" t="str">
        <v>役割</v>
      </c>
      <c r="D18" s="24" t="str">
        <v>通知方法</v>
      </c>
      <c r="E18" s="24" t="str">
        <v>備考</v>
      </c>
      <c r="F18" s="4"/>
      <c r="G18" s="4"/>
      <c r="H18" s="4"/>
    </row>
    <row r="19" ht="15" customHeight="true">
      <c r="A19" s="28" t="str">
        <v>プロジェクト責任者</v>
      </c>
      <c r="B19" s="28" t="s">
        <v>2</v>
      </c>
      <c r="C19" s="28" t="str">
        <v>总体予定、マイルストーン、リスクと会議前資料。</v>
      </c>
      <c r="D19" s="28" t="str">
        <v>週次会議／メール</v>
      </c>
      <c r="E19" s="28" t="str">
        <v>テンプレート管理者</v>
      </c>
      <c r="F19" s="4"/>
      <c r="G19" s="4"/>
      <c r="H19" s="4"/>
    </row>
    <row r="20" ht="15" customHeight="true">
      <c r="A20" s="28" t="str">
        <v>業務責任者</v>
      </c>
      <c r="B20" s="28" t="str">
        <v>業務部門</v>
      </c>
      <c r="C20" s="28" t="str">
        <v>要件確定、受入基準、業務優先度。</v>
      </c>
      <c r="D20" s="28" t="str">
        <v>週次会議／チャット</v>
      </c>
      <c r="E20" s="28" t="str"/>
      <c r="F20" s="4"/>
      <c r="G20" s="4"/>
      <c r="H20" s="4"/>
    </row>
    <row r="21" ht="15" customHeight="true">
      <c r="A21" s="28" t="str">
        <v>納品チーム</v>
      </c>
      <c r="B21" s="28" t="str">
        <v>プロジェクトチーム</v>
      </c>
      <c r="C21" s="28" t="str">
        <v>タスク実行、実績更新、ブロック項目の提出。</v>
      </c>
      <c r="D21" s="28" t="str">
        <v>每日站会 / 周会</v>
      </c>
      <c r="E21" s="28" t="str"/>
      <c r="F21" s="4"/>
      <c r="G21" s="4"/>
      <c r="H21" s="4"/>
    </row>
    <row r="22" ht="15" customHeight="true">
      <c r="A22" s="28" t="str">
        <v>顧客／協力先</v>
      </c>
      <c r="B22" s="28" t="str">
        <v>外部チーム</v>
      </c>
      <c r="C22" s="28" t="str">
        <v>レビュー、承認、納品確認。</v>
      </c>
      <c r="D22" s="28" t="str">
        <v>会議／メール</v>
      </c>
      <c r="E22" s="28" t="str"/>
      <c r="F22" s="4"/>
      <c r="G22" s="4"/>
      <c r="H22" s="4"/>
    </row>
    <row r="23" ht="15" customHeight="true">
      <c r="A23" s="28" t="str">
        <v>管理層</v>
      </c>
      <c r="B23" s="28" t="s">
        <v>3</v>
      </c>
      <c r="C23" s="28" t="str">
        <v>ダッシュボードと例外項目を確認します。</v>
      </c>
      <c r="D23" s="28" t="str">
        <v>月次報告／マイルストーンレビュー</v>
      </c>
      <c r="E23" s="28" t="str"/>
      <c r="F23" s="4"/>
      <c r="G23" s="4"/>
      <c r="H23" s="4"/>
    </row>
    <row r="24" ht="15" customHeight="true">
      <c r="A24" s="28" t="str">
        <v>品質／コンプライアンス</v>
      </c>
      <c r="B24" s="28" t="s">
        <v>4</v>
      </c>
      <c r="C24" s="28" t="str">
        <v>証跡を確認、变更和リスク。</v>
      </c>
      <c r="D24" s="28" t="str">
        <v>レビュー会議</v>
      </c>
      <c r="E24" s="28" t="str"/>
      <c r="F24" s="4"/>
      <c r="G24" s="4"/>
      <c r="H24" s="4"/>
    </row>
    <row r="25" ht="15" customHeight="true">
      <c r="A25" s="4"/>
      <c r="B25" s="4"/>
      <c r="C25" s="4"/>
      <c r="D25" s="4"/>
      <c r="E25" s="4"/>
      <c r="F25" s="4"/>
      <c r="G25" s="4"/>
      <c r="H25" s="4"/>
    </row>
    <row r="26" ht="15" customHeight="true">
      <c r="A26" s="4"/>
      <c r="B26" s="4"/>
      <c r="C26" s="4"/>
      <c r="D26" s="4"/>
      <c r="E26" s="4"/>
      <c r="F26" s="4"/>
      <c r="G26" s="4"/>
      <c r="H26" s="4"/>
    </row>
    <row r="27" ht="15" customHeight="true">
      <c r="A27" s="24" t="str">
        <v>業務シーン</v>
      </c>
      <c r="B27" s="24" t="str">
        <v>適用説明</v>
      </c>
      <c r="C27" s="24" t="str">
        <v>よく使うマイルストーン</v>
      </c>
      <c r="D27" s="24" t="str">
        <v>推奨更新頻度</v>
      </c>
      <c r="E27" s="24" t="str">
        <v>追加項目の提案</v>
      </c>
      <c r="F27" s="4"/>
      <c r="G27" s="4"/>
      <c r="H27" s="4"/>
    </row>
    <row r="28" ht="24.4140625" customHeight="true">
      <c r="A28" s="28" t="str">
        <v>システム／デジタル</v>
      </c>
      <c r="B28" s="28" t="str">
        <v>システム開発、データ移行、自動化、平台改造。</v>
      </c>
      <c r="C28" s="28" t="str">
        <v>需求冻结、UAT、本番開始、運用引継ぎ</v>
      </c>
      <c r="D28" s="28" t="str">
        <v>毎週/每日</v>
      </c>
      <c r="E28" s="28" t="str">
        <v>版番号、環境、不具合数</v>
      </c>
      <c r="F28" s="4"/>
      <c r="G28" s="4"/>
      <c r="H28" s="4"/>
    </row>
    <row r="29" ht="24.4140625" customHeight="true">
      <c r="A29" s="28" t="str">
        <v>新商品発売</v>
      </c>
      <c r="B29" s="28" t="str">
        <v>新品準備、包装、渠道、公開スケジュール。</v>
      </c>
      <c r="C29" s="28" t="s">
        <v>5</v>
      </c>
      <c r="D29" s="28" t="str">
        <v>毎週</v>
      </c>
      <c r="E29" s="28" t="s">
        <v>6</v>
      </c>
      <c r="F29" s="4"/>
      <c r="G29" s="4"/>
      <c r="H29" s="4"/>
    </row>
    <row r="30" ht="15" customHeight="true">
      <c r="A30" s="28" t="str">
        <v>設備工事</v>
      </c>
      <c r="B30" s="28" t="str">
        <v>設計、施工、受入、引渡し。</v>
      </c>
      <c r="C30" s="28" t="str">
        <v>設計凍結、資材到着、現地受入、引渡し署名</v>
      </c>
      <c r="D30" s="28" t="str">
        <v>毎週/每日</v>
      </c>
      <c r="E30" s="28" t="str">
        <v>場所、施工会社、安全確認</v>
      </c>
      <c r="F30" s="4"/>
      <c r="G30" s="4"/>
      <c r="H30" s="4"/>
    </row>
    <row r="31" ht="15" customHeight="true">
      <c r="A31" s="28" t="str">
        <v>販促活動</v>
      </c>
      <c r="B31" s="28" t="s">
        <v>7</v>
      </c>
      <c r="C31" s="28" t="str">
        <v>企画確定、素材納品、公開、振り返り</v>
      </c>
      <c r="D31" s="28" t="str">
        <v>毎週</v>
      </c>
      <c r="E31" s="28" t="str">
        <v>予算、チャネル、露出指標</v>
      </c>
      <c r="F31" s="4"/>
      <c r="G31" s="4"/>
      <c r="H31" s="4"/>
    </row>
    <row r="32" ht="24.4140625" customHeight="true">
      <c r="A32" s="28" t="str">
        <v>調達・サプライチェーン</v>
      </c>
      <c r="B32" s="28" t="str">
        <v>仕入先、資材、物流、入荷受入。</v>
      </c>
      <c r="C32" s="28" t="str">
        <v>询价、合同、首批到货、质量確認</v>
      </c>
      <c r="D32" s="28" t="str">
        <v>毎週</v>
      </c>
      <c r="E32" s="28" t="str">
        <v>仕入先、ロット、物流状態</v>
      </c>
      <c r="F32" s="4"/>
      <c r="G32" s="4"/>
      <c r="H32" s="4"/>
    </row>
    <row r="33" ht="24.4140625" customHeight="true">
      <c r="A33" s="28" t="str">
        <v>コンプライアンス監査</v>
      </c>
      <c r="B33" s="28" t="str">
        <v>内部統制、監査、はい正、当局報告。</v>
      </c>
      <c r="C33" s="28" t="str">
        <v>資料提出、課題確認、整改完成、复核</v>
      </c>
      <c r="D33" s="28" t="str">
        <v>毎週</v>
      </c>
      <c r="E33" s="28" t="str">
        <v>証跡リンク、統制点、監査番号</v>
      </c>
      <c r="F33" s="4"/>
      <c r="G33" s="4"/>
      <c r="H33" s="4"/>
    </row>
    <row r="34" ht="24.4140625" customHeight="true">
      <c r="A34" s="28" t="str">
        <v>顧客導入</v>
      </c>
      <c r="B34" s="28" t="str">
        <v>顧客本番開始、研修、移行、受入。</v>
      </c>
      <c r="C34" s="28" t="s">
        <v>8</v>
      </c>
      <c r="D34" s="28" t="str">
        <v>毎週</v>
      </c>
      <c r="E34" s="28" t="str">
        <v>顧客窓口、サービス水準、受入基準</v>
      </c>
      <c r="F34" s="4"/>
      <c r="G34" s="4"/>
      <c r="H34" s="4"/>
    </row>
    <row r="35" ht="15" customHeight="true">
      <c r="A35" s="28" t="str">
        <v>コンサル納品</v>
      </c>
      <c r="B35" s="28" t="str">
        <v>診断、提案、実施、振り返り。</v>
      </c>
      <c r="C35" s="28" t="s">
        <v>17</v>
      </c>
      <c r="D35" s="28" t="str">
        <v>毎週</v>
      </c>
      <c r="E35" s="28" t="str">
        <v>納品物、顾问チーム</v>
      </c>
      <c r="F35" s="4"/>
      <c r="G35" s="4"/>
      <c r="H35" s="4"/>
    </row>
    <row r="36" ht="24.4140625" customHeight="true">
      <c r="A36" s="28" t="str">
        <v>業務改善</v>
      </c>
      <c r="B36" s="28" t="str">
        <v>プロセス改善、顧客サポート、サービス水準、品質向上。</v>
      </c>
      <c r="C36" s="28" t="str">
        <v>现状评估、試行、指標達成、固化</v>
      </c>
      <c r="D36" s="28" t="str">
        <v>毎週／毎月</v>
      </c>
      <c r="E36" s="28" t="str">
        <v>指標、基準値、目標値</v>
      </c>
      <c r="F36" s="4"/>
      <c r="G36" s="4"/>
      <c r="H36" s="4"/>
    </row>
    <row r="37" ht="15" customHeight="true">
      <c r="A37" s="28" t="str">
        <v>経理／人事</v>
      </c>
      <c r="B37" s="28" t="str">
        <v>締め処理、予算、人事バッチ案件。</v>
      </c>
      <c r="C37" s="28" t="str">
        <v>关账、予算審査、入职批次、規程公開</v>
      </c>
      <c r="D37" s="28" t="str">
        <v>每月/毎週</v>
      </c>
      <c r="E37" s="28" t="str">
        <v>原価部門、バッチ、承認者</v>
      </c>
      <c r="F37" s="4"/>
      <c r="G37" s="4"/>
      <c r="H37" s="4"/>
    </row>
  </sheetData>
  <mergeCells count="2">
    <mergeCell ref="A1:H1"/>
    <mergeCell ref="A2:H2"/>
  </mergeCells>
  <dataValidations count="1">
    <dataValidation allowBlank="true" sqref="B9" type="list">
      <formula1>"每日更新,毎週更新,双周更新,每月更新"</formula1>
    </dataValidation>
  </dataValidations>
  <pageMargins left="0.7" right="0.7" top="0.75" bottom="0.75" header="0.3" footer="0.3"/>
  <ignoredErrors>
    <ignoredError sqref="A1:XFD1048576" evalError="1" twoDigitTextYear="1" numberStoredAsText="1" formula="1" formulaRange="1" unlockedFormula="1" emptyCellReference="1" listDataValidation="1" calculatedColumn="1"/>
  </ignoredErrors>
</worksheet>
</file>

<file path=xl/worksheets/sheet3.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showGridLines="false" workbookViewId="0"/>
  </sheetViews>
  <sheetFormatPr defaultRowHeight="15"/>
  <cols>
    <col customWidth="true" max="1" min="1" width="6"/>
    <col customWidth="true" max="3" min="2" width="16"/>
    <col customWidth="true" max="4" min="4" width="12"/>
    <col customWidth="true" max="5" min="5" width="14"/>
    <col customWidth="true" max="6" min="6" width="22"/>
    <col customWidth="true" max="7" min="7" width="14"/>
    <col customWidth="true" max="8" min="8" width="20"/>
    <col customWidth="true" max="9" min="9" width="10"/>
    <col customWidth="true" max="10" min="10" width="12"/>
    <col customWidth="true" max="11" min="11" width="15"/>
    <col customWidth="true" max="15" min="12" width="12"/>
    <col customWidth="true" max="19" min="16" width="10"/>
    <col customWidth="true" max="20" min="20" width="12"/>
    <col customWidth="true" max="23" min="21" width="10"/>
    <col customWidth="true" max="24" min="24" width="24"/>
    <col customWidth="true" max="25" min="25" width="30"/>
    <col customWidth="true" max="26" min="26" width="24"/>
  </cols>
  <sheetData>
    <row r="1" ht="21.97265625" customHeight="true">
      <c r="A1" s="10" t="str">
        <v>タスク台帳</v>
      </c>
      <c r="B1" s="4"/>
      <c r="C1" s="4"/>
      <c r="D1" s="4"/>
      <c r="E1" s="4"/>
      <c r="F1" s="4"/>
      <c r="G1" s="4"/>
      <c r="H1" s="4"/>
      <c r="I1" s="4"/>
      <c r="J1" s="4"/>
      <c r="K1" s="4"/>
      <c r="L1" s="4"/>
      <c r="M1" s="4"/>
      <c r="N1" s="4"/>
      <c r="O1" s="4"/>
      <c r="P1" s="4"/>
      <c r="Q1" s="4"/>
      <c r="R1" s="4"/>
      <c r="S1" s="4"/>
      <c r="T1" s="4"/>
      <c r="U1" s="4"/>
      <c r="V1" s="4"/>
      <c r="W1" s="4"/>
      <c r="X1" s="4"/>
      <c r="Y1" s="4"/>
      <c r="Z1" s="4"/>
    </row>
    <row r="2" ht="15" customHeight="true">
      <c r="A2" s="14" t="str">
        <v>課題、リスク、アクション、タスク、マイルストーンを管理し、数式列で差異と健全性を自動計算します。</v>
      </c>
      <c r="B2" s="4"/>
      <c r="C2" s="4"/>
      <c r="D2" s="4"/>
      <c r="E2" s="4"/>
      <c r="F2" s="4"/>
      <c r="G2" s="4"/>
      <c r="H2" s="4"/>
      <c r="I2" s="4"/>
      <c r="J2" s="4"/>
      <c r="K2" s="4"/>
      <c r="L2" s="4"/>
      <c r="M2" s="4"/>
      <c r="N2" s="4"/>
      <c r="O2" s="4"/>
      <c r="P2" s="4"/>
      <c r="Q2" s="4"/>
      <c r="R2" s="4"/>
      <c r="S2" s="4"/>
      <c r="T2" s="4"/>
      <c r="U2" s="4"/>
      <c r="V2" s="4"/>
      <c r="W2" s="4"/>
      <c r="X2" s="4"/>
      <c r="Y2" s="4"/>
      <c r="Z2" s="4"/>
    </row>
    <row r="3" ht="15" customHeight="true">
      <c r="A3" s="4"/>
      <c r="B3" s="4"/>
      <c r="C3" s="4"/>
      <c r="D3" s="4"/>
      <c r="E3" s="4"/>
      <c r="F3" s="4"/>
      <c r="G3" s="4"/>
      <c r="H3" s="4"/>
      <c r="I3" s="4"/>
      <c r="J3" s="4"/>
      <c r="K3" s="4"/>
      <c r="L3" s="4"/>
      <c r="M3" s="4"/>
      <c r="N3" s="4"/>
      <c r="O3" s="4"/>
      <c r="P3" s="4"/>
      <c r="Q3" s="4"/>
      <c r="R3" s="4"/>
      <c r="S3" s="4"/>
      <c r="T3" s="4"/>
      <c r="U3" s="4"/>
      <c r="V3" s="4"/>
      <c r="W3" s="4"/>
      <c r="X3" s="4"/>
      <c r="Y3" s="4"/>
      <c r="Z3" s="4"/>
    </row>
    <row r="4" ht="15" customHeight="true">
      <c r="A4" s="4"/>
      <c r="B4" s="4"/>
      <c r="C4" s="4"/>
      <c r="D4" s="4"/>
      <c r="E4" s="4"/>
      <c r="F4" s="4"/>
      <c r="G4" s="4"/>
      <c r="H4" s="4"/>
      <c r="I4" s="4"/>
      <c r="J4" s="4"/>
      <c r="K4" s="4"/>
      <c r="L4" s="4"/>
      <c r="M4" s="4"/>
      <c r="N4" s="4"/>
      <c r="O4" s="4"/>
      <c r="P4" s="4"/>
      <c r="Q4" s="4"/>
      <c r="R4" s="4"/>
      <c r="S4" s="4"/>
      <c r="T4" s="4"/>
      <c r="U4" s="4"/>
      <c r="V4" s="4"/>
      <c r="W4" s="4"/>
      <c r="X4" s="4"/>
      <c r="Y4" s="4"/>
      <c r="Z4" s="4"/>
    </row>
    <row r="5" ht="30" customHeight="true">
      <c r="A5" s="24" t="s">
        <v>9</v>
      </c>
      <c r="B5" s="24" t="str">
        <v>プロジェクト／作業流れ</v>
      </c>
      <c r="C5" s="24" t="str">
        <v>業務シーン</v>
      </c>
      <c r="D5" s="24" t="str">
        <v>区分</v>
      </c>
      <c r="E5" s="24" t="str">
        <v>段階</v>
      </c>
      <c r="F5" s="24" t="str">
        <v>マイルストーン／タスク名</v>
      </c>
      <c r="G5" s="24" t="str">
        <v>責任者</v>
      </c>
      <c r="H5" s="24" t="str">
        <v>協力先／顧客</v>
      </c>
      <c r="I5" s="24" t="str">
        <v>優先度</v>
      </c>
      <c r="J5" s="24" t="str">
        <v>状態</v>
      </c>
      <c r="K5" s="24" t="str">
        <v>マイルストーン水準</v>
      </c>
      <c r="L5" s="24" t="str">
        <v>予定開始</v>
      </c>
      <c r="M5" s="24" t="str">
        <v>予定終了</v>
      </c>
      <c r="N5" s="24" t="str">
        <v>実績開始</v>
      </c>
      <c r="O5" s="24" t="str">
        <v>実績完了</v>
      </c>
      <c r="P5" s="24" t="str">
        <v>完了率</v>
      </c>
      <c r="Q5" s="24" t="str">
        <v>予定日数</v>
      </c>
      <c r="R5" s="24" t="str">
        <v>実績日数</v>
      </c>
      <c r="S5" s="24" t="str">
        <v>差異日数</v>
      </c>
      <c r="T5" s="24" t="str">
        <v>健全性</v>
      </c>
      <c r="U5" s="24" t="str">
        <v>リスク水準</v>
      </c>
      <c r="V5" s="24" t="str">
        <v>ブロック項目</v>
      </c>
      <c r="W5" s="24" t="str">
        <v>今週の重点</v>
      </c>
      <c r="X5" s="24" t="str">
        <v>次アクション</v>
      </c>
      <c r="Y5" s="24" t="str">
        <v>備考</v>
      </c>
      <c r="Z5" s="24" t="str">
        <v>出典／リンク</v>
      </c>
    </row>
    <row r="6" ht="24" customHeight="true">
      <c r="A6" s="118">
        <f>IF(F6="","",ROW()-5)</f>
      </c>
      <c r="B6" s="118" t="str">
        <v>デジタル化推進</v>
      </c>
      <c r="C6" s="118" t="str">
        <v>システム／デジタル</v>
      </c>
      <c r="D6" s="118" t="str">
        <v>マイルストーン</v>
      </c>
      <c r="E6" s="118" t="str">
        <v>要件／範囲</v>
      </c>
      <c r="F6" s="118" t="str">
        <v>要件確定</v>
      </c>
      <c r="G6" s="118" t="str">
        <v>佐藤健</v>
      </c>
      <c r="H6" s="118" t="str">
        <v>業務部門／顧客</v>
      </c>
      <c r="I6" s="118" t="str">
        <v>高</v>
      </c>
      <c r="J6" s="118" t="str">
        <v>完了</v>
      </c>
      <c r="K6" s="118" t="str">
        <v>L1段階</v>
      </c>
      <c r="L6" s="119" t="n">
        <v>46132</v>
      </c>
      <c r="M6" s="119" t="n">
        <v>46134</v>
      </c>
      <c r="N6" s="119" t="n">
        <v>46132</v>
      </c>
      <c r="O6" s="119" t="n">
        <v>46134</v>
      </c>
      <c r="P6" s="120" t="n">
        <v>1</v>
      </c>
      <c r="Q6" s="121">
        <f>IF(OR(L6="",M6=""),"",M6-L6+1)</f>
      </c>
      <c r="R6" s="121">
        <f>IF(AND(N6&lt;&gt;"",O6&lt;&gt;""),O6-N6+1,IF(N6&lt;&gt;"",'基本設定'!$B$10-N6+1,""))</f>
      </c>
      <c r="S6" s="121">
        <f>IF(M6="","",IF(O6&lt;&gt;"",O6-M6,IF('基本設定'!$B$10&gt;M6,'基本設定'!$B$10-M6,0)))</f>
      </c>
      <c r="T6" s="118">
        <f>IF(F6="","",IF(J6="完了","完了",IF(J6="取消済み","取消済み",IF(V6="はい","ブロック",IF(M6&lt;'基本設定'!$B$10,"遅延",IF(M6-'基本設定'!$B$10&lt;=7,"需关注","正常"))))))</f>
      </c>
      <c r="U6" s="118" t="str">
        <v>低</v>
      </c>
      <c r="V6" s="118" t="str">
        <v>いいえ</v>
      </c>
      <c r="W6" s="118" t="str">
        <v>いいえ</v>
      </c>
      <c r="X6" s="118" t="str">
        <v>レビュー議事録を保管</v>
      </c>
      <c r="Y6" s="118" t="str">
        <v>要件範囲は確認済み</v>
      </c>
      <c r="Z6" s="118" t="str"/>
    </row>
    <row r="7" ht="24" customHeight="true">
      <c r="A7" s="118">
        <f>IF(F7="","",ROW()-5)</f>
      </c>
      <c r="B7" s="118" t="str">
        <v>デジタル化推進</v>
      </c>
      <c r="C7" s="118" t="str">
        <v>システム／デジタル</v>
      </c>
      <c r="D7" s="118" t="str">
        <v>リスク</v>
      </c>
      <c r="E7" s="118" t="str">
        <v>要件／範囲</v>
      </c>
      <c r="F7" s="118" t="str">
        <v>範囲変更の追跡</v>
      </c>
      <c r="G7" s="118" t="str">
        <v>鈴木美咲</v>
      </c>
      <c r="H7" s="118" t="str">
        <v>業務部門</v>
      </c>
      <c r="I7" s="118" t="str">
        <v>高</v>
      </c>
      <c r="J7" s="118" t="str">
        <v>進行中</v>
      </c>
      <c r="K7" s="118" t="str">
        <v>L2重点タスク</v>
      </c>
      <c r="L7" s="119" t="n">
        <v>46135</v>
      </c>
      <c r="M7" s="119" t="n">
        <v>46142</v>
      </c>
      <c r="N7" s="119" t="n">
        <v>46135</v>
      </c>
      <c r="O7" s="119"/>
      <c r="P7" s="120" t="n">
        <v>0.55</v>
      </c>
      <c r="Q7" s="121">
        <f>IF(OR(L7="",M7=""),"",M7-L7+1)</f>
      </c>
      <c r="R7" s="121">
        <f>IF(AND(N7&lt;&gt;"",O7&lt;&gt;""),O7-N7+1,IF(N7&lt;&gt;"",'基本設定'!$B$10-N7+1,""))</f>
      </c>
      <c r="S7" s="121">
        <f>IF(M7="","",IF(O7&lt;&gt;"",O7-M7,IF('基本設定'!$B$10&gt;M7,'基本設定'!$B$10-M7,0)))</f>
      </c>
      <c r="T7" s="118">
        <f>IF(F7="","",IF(J7="完了","完了",IF(J7="取消済み","取消済み",IF(V7="はい","ブロック",IF(M7&lt;'基本設定'!$B$10,"遅延",IF(M7-'基本設定'!$B$10&lt;=7,"需关注","正常"))))))</f>
      </c>
      <c r="U7" s="118" t="str">
        <v>高</v>
      </c>
      <c r="V7" s="118" t="str">
        <v>いいえ</v>
      </c>
      <c r="W7" s="118" t="str">
        <v>はい</v>
      </c>
      <c r="X7" s="118" t="str">
        <v>変更影響と承認経路を確認</v>
      </c>
      <c r="Y7" s="118" t="str">
        <v>管理層による範囲境界の確認が必要</v>
      </c>
      <c r="Z7" s="118" t="str"/>
    </row>
    <row r="8" ht="24" customHeight="true">
      <c r="A8" s="118">
        <f>IF(F8="","",ROW()-5)</f>
      </c>
      <c r="B8" s="118" t="str">
        <v>調達プロジェクト</v>
      </c>
      <c r="C8" s="118" t="str">
        <v>調達・サプライチェーン</v>
      </c>
      <c r="D8" s="118" t="str">
        <v>アクション</v>
      </c>
      <c r="E8" s="118" t="str">
        <v>調達／納品</v>
      </c>
      <c r="F8" s="118" t="str">
        <v>仕入先フォロー</v>
      </c>
      <c r="G8" s="118" t="str">
        <v>田中亮</v>
      </c>
      <c r="H8" s="118" t="str">
        <v>北斗商事</v>
      </c>
      <c r="I8" s="118" t="str">
        <v>中</v>
      </c>
      <c r="J8" s="118" t="str">
        <v>未対応</v>
      </c>
      <c r="K8" s="118" t="str">
        <v>L2重点タスク</v>
      </c>
      <c r="L8" s="119" t="n">
        <v>46140</v>
      </c>
      <c r="M8" s="119" t="n">
        <v>46147</v>
      </c>
      <c r="N8" s="119"/>
      <c r="O8" s="119"/>
      <c r="P8" s="120" t="n">
        <v>0.3</v>
      </c>
      <c r="Q8" s="121">
        <f>IF(OR(L8="",M8=""),"",M8-L8+1)</f>
      </c>
      <c r="R8" s="121" t="str">
        <f>IF(AND(N8&lt;&gt;"",O8&lt;&gt;""),O8-N8+1,IF(N8&lt;&gt;"",'基本設定'!$B$10-N8+1,""))</f>
      </c>
      <c r="S8" s="121">
        <f>IF(M8="","",IF(O8&lt;&gt;"",O8-M8,IF('基本設定'!$B$10&gt;M8,'基本設定'!$B$10-M8,0)))</f>
      </c>
      <c r="T8" s="118">
        <f>IF(F8="","",IF(J8="完了","完了",IF(J8="取消済み","取消済み",IF(V8="はい","ブロック",IF(M8&lt;'基本設定'!$B$10,"遅延",IF(M8-'基本設定'!$B$10&lt;=7,"需关注","正常"))))))</f>
      </c>
      <c r="U8" s="118" t="str">
        <v>中</v>
      </c>
      <c r="V8" s="118" t="str">
        <v>いいえ</v>
      </c>
      <c r="W8" s="118" t="str">
        <v>はい</v>
      </c>
      <c r="X8" s="118" t="str">
        <v>見積と納期回答をそろえる</v>
      </c>
      <c r="Y8" s="118" t="str">
        <v>仕入先の回答待ち</v>
      </c>
      <c r="Z8" s="118" t="str"/>
    </row>
    <row r="9" ht="24" customHeight="true">
      <c r="A9" s="118">
        <f>IF(F9="","",ROW()-5)</f>
      </c>
      <c r="B9" s="118" t="str">
        <v>デジタル化推進</v>
      </c>
      <c r="C9" s="118" t="str">
        <v>システム／デジタル</v>
      </c>
      <c r="D9" s="118" t="str">
        <v>マイルストーン</v>
      </c>
      <c r="E9" s="118" t="str">
        <v>検証／受入</v>
      </c>
      <c r="F9" s="118" t="str">
        <v>レビュー承認</v>
      </c>
      <c r="G9" s="118" t="s">
        <v>2</v>
      </c>
      <c r="H9" s="118" t="str">
        <v>社内レビュー委員会</v>
      </c>
      <c r="I9" s="118" t="str">
        <v>高</v>
      </c>
      <c r="J9" s="118" t="str">
        <v>要確認</v>
      </c>
      <c r="K9" s="118" t="str">
        <v>L1段階</v>
      </c>
      <c r="L9" s="119" t="n">
        <v>46148</v>
      </c>
      <c r="M9" s="119" t="n">
        <v>46150</v>
      </c>
      <c r="N9" s="119"/>
      <c r="O9" s="119"/>
      <c r="P9" s="120" t="n">
        <v>0.7</v>
      </c>
      <c r="Q9" s="121">
        <f>IF(OR(L9="",M9=""),"",M9-L9+1)</f>
      </c>
      <c r="R9" s="121" t="str">
        <f>IF(AND(N9&lt;&gt;"",O9&lt;&gt;""),O9-N9+1,IF(N9&lt;&gt;"",'基本設定'!$B$10-N9+1,""))</f>
      </c>
      <c r="S9" s="121">
        <f>IF(M9="","",IF(O9&lt;&gt;"",O9-M9,IF('基本設定'!$B$10&gt;M9,'基本設定'!$B$10-M9,0)))</f>
      </c>
      <c r="T9" s="118">
        <f>IF(F9="","",IF(J9="完了","完了",IF(J9="取消済み","取消済み",IF(V9="はい","ブロック",IF(M9&lt;'基本設定'!$B$10,"遅延",IF(M9-'基本設定'!$B$10&lt;=7,"需关注","正常"))))))</f>
      </c>
      <c r="U9" s="118" t="str">
        <v>中</v>
      </c>
      <c r="V9" s="118" t="str">
        <v>いいえ</v>
      </c>
      <c r="W9" s="118" t="str">
        <v>はい</v>
      </c>
      <c r="X9" s="118" t="str">
        <v>レビュー資料を準備</v>
      </c>
      <c r="Y9" s="118" t="str">
        <v>レビュー資料の草案は完成</v>
      </c>
      <c r="Z9" s="118" t="str"/>
    </row>
    <row r="10" ht="24" customHeight="true">
      <c r="A10" s="118">
        <f>IF(F10="","",ROW()-5)</f>
      </c>
      <c r="B10" s="118" t="str">
        <v>販促活動</v>
      </c>
      <c r="C10" s="118" t="str">
        <v>販促活動</v>
      </c>
      <c r="D10" s="118" t="str">
        <v>タスク</v>
      </c>
      <c r="E10" s="118" t="str">
        <v>設計／案</v>
      </c>
      <c r="F10" s="118" t="str">
        <v>企画案の確定</v>
      </c>
      <c r="G10" s="118" t="str">
        <v>高橋葵</v>
      </c>
      <c r="H10" s="118" t="str">
        <v>ブランドチーム</v>
      </c>
      <c r="I10" s="118" t="str">
        <v>中</v>
      </c>
      <c r="J10" s="118" t="str">
        <v>進行中</v>
      </c>
      <c r="K10" s="118" t="str">
        <v>L2重点タスク</v>
      </c>
      <c r="L10" s="119" t="n">
        <v>46137</v>
      </c>
      <c r="M10" s="119" t="n">
        <v>46144</v>
      </c>
      <c r="N10" s="119" t="n">
        <v>46137</v>
      </c>
      <c r="O10" s="119"/>
      <c r="P10" s="120" t="n">
        <v>0.6</v>
      </c>
      <c r="Q10" s="121">
        <f>IF(OR(L10="",M10=""),"",M10-L10+1)</f>
      </c>
      <c r="R10" s="121">
        <f>IF(AND(N10&lt;&gt;"",O10&lt;&gt;""),O10-N10+1,IF(N10&lt;&gt;"",'基本設定'!$B$10-N10+1,""))</f>
      </c>
      <c r="S10" s="121">
        <f>IF(M10="","",IF(O10&lt;&gt;"",O10-M10,IF('基本設定'!$B$10&gt;M10,'基本設定'!$B$10-M10,0)))</f>
      </c>
      <c r="T10" s="118">
        <f>IF(F10="","",IF(J10="完了","完了",IF(J10="取消済み","取消済み",IF(V10="はい","ブロック",IF(M10&lt;'基本設定'!$B$10,"遅延",IF(M10-'基本設定'!$B$10&lt;=7,"需关注","正常"))))))</f>
      </c>
      <c r="U10" s="118" t="str">
        <v>中</v>
      </c>
      <c r="V10" s="118" t="str">
        <v>いいえ</v>
      </c>
      <c r="W10" s="118" t="str">
        <v>はい</v>
      </c>
      <c r="X10" s="118" t="str">
        <v>最終キービジュアルを確認</v>
      </c>
      <c r="Y10" s="118" t="str">
        <v>リリース予定に影響する可能性あり</v>
      </c>
      <c r="Z10" s="118" t="str"/>
    </row>
    <row r="11" ht="24" customHeight="true">
      <c r="A11" s="118">
        <f>IF(F11="","",ROW()-5)</f>
      </c>
      <c r="B11" s="118" t="str">
        <v>新商品公開</v>
      </c>
      <c r="C11" s="118" t="str">
        <v>新商品発売</v>
      </c>
      <c r="D11" s="118" t="str">
        <v>マイルストーン</v>
      </c>
      <c r="E11" s="118" t="str">
        <v>設計／案</v>
      </c>
      <c r="F11" s="118" t="s">
        <v>10</v>
      </c>
      <c r="G11" s="118" t="str">
        <v>商品責任者</v>
      </c>
      <c r="H11" s="118" t="str">
        <v>開発／設計</v>
      </c>
      <c r="I11" s="118" t="str">
        <v>高</v>
      </c>
      <c r="J11" s="118" t="str">
        <v>未開始</v>
      </c>
      <c r="K11" s="118" t="str">
        <v>L1段階</v>
      </c>
      <c r="L11" s="119" t="n">
        <v>46145</v>
      </c>
      <c r="M11" s="119" t="n">
        <v>46152</v>
      </c>
      <c r="N11" s="119"/>
      <c r="O11" s="119"/>
      <c r="P11" s="120" t="n">
        <v>0</v>
      </c>
      <c r="Q11" s="121">
        <f>IF(OR(L11="",M11=""),"",M11-L11+1)</f>
      </c>
      <c r="R11" s="121" t="str">
        <f>IF(AND(N11&lt;&gt;"",O11&lt;&gt;""),O11-N11+1,IF(N11&lt;&gt;"",'基本設定'!$B$10-N11+1,""))</f>
      </c>
      <c r="S11" s="121">
        <f>IF(M11="","",IF(O11&lt;&gt;"",O11-M11,IF('基本設定'!$B$10&gt;M11,'基本設定'!$B$10-M11,0)))</f>
      </c>
      <c r="T11" s="118">
        <f>IF(F11="","",IF(J11="完了","完了",IF(J11="取消済み","取消済み",IF(V11="はい","ブロック",IF(M11&lt;'基本設定'!$B$10,"遅延",IF(M11-'基本設定'!$B$10&lt;=7,"需关注","正常"))))))</f>
      </c>
      <c r="U11" s="118" t="str">
        <v>中</v>
      </c>
      <c r="V11" s="118" t="str">
        <v>いいえ</v>
      </c>
      <c r="W11" s="118" t="str">
        <v>いいえ</v>
      </c>
      <c r="X11" s="118" t="str">
        <v>凍結範囲を確認</v>
      </c>
      <c r="Y11" s="118" t="str">
        <v>主要機能の受入待ち</v>
      </c>
      <c r="Z11" s="118" t="str"/>
    </row>
    <row r="12" ht="24" customHeight="true">
      <c r="A12" s="118">
        <f>IF(F12="","",ROW()-5)</f>
      </c>
      <c r="B12" s="118" t="str">
        <v>設備工事プロジェクト</v>
      </c>
      <c r="C12" s="118" t="str">
        <v>設備工事</v>
      </c>
      <c r="D12" s="118" t="str">
        <v>確認</v>
      </c>
      <c r="E12" s="118" t="str">
        <v>検証／受入</v>
      </c>
      <c r="F12" s="118" t="str">
        <v>現地受入</v>
      </c>
      <c r="G12" s="118" t="str">
        <v>現地責任者</v>
      </c>
      <c r="H12" s="118" t="str">
        <v>施工会社</v>
      </c>
      <c r="I12" s="118" t="str">
        <v>高</v>
      </c>
      <c r="J12" s="118" t="str">
        <v>予定</v>
      </c>
      <c r="K12" s="118" t="str">
        <v>L1段階</v>
      </c>
      <c r="L12" s="119" t="n">
        <v>46149</v>
      </c>
      <c r="M12" s="119" t="n">
        <v>46154</v>
      </c>
      <c r="N12" s="119"/>
      <c r="O12" s="119"/>
      <c r="P12" s="120" t="n">
        <v>0</v>
      </c>
      <c r="Q12" s="121">
        <f>IF(OR(L12="",M12=""),"",M12-L12+1)</f>
      </c>
      <c r="R12" s="121" t="str">
        <f>IF(AND(N12&lt;&gt;"",O12&lt;&gt;""),O12-N12+1,IF(N12&lt;&gt;"",'基本設定'!$B$10-N12+1,""))</f>
      </c>
      <c r="S12" s="121">
        <f>IF(M12="","",IF(O12&lt;&gt;"",O12-M12,IF('基本設定'!$B$10&gt;M12,'基本設定'!$B$10-M12,0)))</f>
      </c>
      <c r="T12" s="118">
        <f>IF(F12="","",IF(J12="完了","完了",IF(J12="取消済み","取消済み",IF(V12="はい","ブロック",IF(M12&lt;'基本設定'!$B$10,"遅延",IF(M12-'基本設定'!$B$10&lt;=7,"需关注","正常"))))))</f>
      </c>
      <c r="U12" s="118" t="str">
        <v>低</v>
      </c>
      <c r="V12" s="118" t="str">
        <v>いいえ</v>
      </c>
      <c r="W12" s="118" t="str">
        <v>いいえ</v>
      </c>
      <c r="X12" s="118" t="str">
        <v>受入担当者を手配</v>
      </c>
      <c r="Y12" s="118" t="str">
        <v>事前にチェック表を準備</v>
      </c>
      <c r="Z12" s="118" t="str"/>
    </row>
    <row r="13" ht="24" customHeight="true">
      <c r="A13" s="118">
        <f>IF(F13="","",ROW()-5)</f>
      </c>
      <c r="B13" s="118" t="str">
        <v>調達プロジェクト</v>
      </c>
      <c r="C13" s="118" t="str">
        <v>調達・サプライチェーン</v>
      </c>
      <c r="D13" s="118" t="str">
        <v>マイルストーン</v>
      </c>
      <c r="E13" s="118" t="str">
        <v>調達／納品</v>
      </c>
      <c r="F13" s="118" t="str">
        <v>初回資材入荷</v>
      </c>
      <c r="G13" s="118" t="str">
        <v>調達責任者</v>
      </c>
      <c r="H13" s="118" t="str">
        <v>南都物流</v>
      </c>
      <c r="I13" s="118" t="str">
        <v>高</v>
      </c>
      <c r="J13" s="118" t="str">
        <v>進行中</v>
      </c>
      <c r="K13" s="118" t="str">
        <v>L1段階</v>
      </c>
      <c r="L13" s="119" t="n">
        <v>46143</v>
      </c>
      <c r="M13" s="119" t="n">
        <v>46146</v>
      </c>
      <c r="N13" s="119" t="n">
        <v>46143</v>
      </c>
      <c r="O13" s="119"/>
      <c r="P13" s="120" t="n">
        <v>0.4</v>
      </c>
      <c r="Q13" s="121">
        <f>IF(OR(L13="",M13=""),"",M13-L13+1)</f>
      </c>
      <c r="R13" s="121">
        <f>IF(AND(N13&lt;&gt;"",O13&lt;&gt;""),O13-N13+1,IF(N13&lt;&gt;"",'基本設定'!$B$10-N13+1,""))</f>
      </c>
      <c r="S13" s="121">
        <f>IF(M13="","",IF(O13&lt;&gt;"",O13-M13,IF('基本設定'!$B$10&gt;M13,'基本設定'!$B$10-M13,0)))</f>
      </c>
      <c r="T13" s="118">
        <f>IF(F13="","",IF(J13="完了","完了",IF(J13="取消済み","取消済み",IF(V13="はい","ブロック",IF(M13&lt;'基本設定'!$B$10,"遅延",IF(M13-'基本設定'!$B$10&lt;=7,"需关注","正常"))))))</f>
      </c>
      <c r="U13" s="118" t="str">
        <v>中</v>
      </c>
      <c r="V13" s="118" t="str">
        <v>いいえ</v>
      </c>
      <c r="W13" s="118" t="str">
        <v>はい</v>
      </c>
      <c r="X13" s="118" t="str">
        <v>物流節点を追跡</v>
      </c>
      <c r="Y13" s="118" t="str">
        <v>关注质量抽检</v>
      </c>
      <c r="Z13" s="118" t="str"/>
    </row>
    <row r="14" ht="24" customHeight="true">
      <c r="A14" s="118">
        <f>IF(F14="","",ROW()-5)</f>
      </c>
      <c r="B14" s="118" t="str">
        <v>監査是正</v>
      </c>
      <c r="C14" s="118" t="str">
        <v>コンプライアンス監査</v>
      </c>
      <c r="D14" s="118" t="str">
        <v>アクション</v>
      </c>
      <c r="E14" s="118" t="str">
        <v>実行／開発</v>
      </c>
      <c r="F14" s="118" t="str">
        <v>監査資料提出</v>
      </c>
      <c r="G14" s="118" t="str">
        <v>コンプライアンス責任者</v>
      </c>
      <c r="H14" s="118" t="str">
        <v>監査チーム</v>
      </c>
      <c r="I14" s="118" t="str">
        <v>高</v>
      </c>
      <c r="J14" s="118" t="str">
        <v>進行中</v>
      </c>
      <c r="K14" s="118" t="str">
        <v>L2重点タスク</v>
      </c>
      <c r="L14" s="119" t="n">
        <v>46133</v>
      </c>
      <c r="M14" s="119" t="n">
        <v>46141</v>
      </c>
      <c r="N14" s="119" t="n">
        <v>46133</v>
      </c>
      <c r="O14" s="119"/>
      <c r="P14" s="120" t="n">
        <v>0.5</v>
      </c>
      <c r="Q14" s="121">
        <f>IF(OR(L14="",M14=""),"",M14-L14+1)</f>
      </c>
      <c r="R14" s="121">
        <f>IF(AND(N14&lt;&gt;"",O14&lt;&gt;""),O14-N14+1,IF(N14&lt;&gt;"",'基本設定'!$B$10-N14+1,""))</f>
      </c>
      <c r="S14" s="121">
        <f>IF(M14="","",IF(O14&lt;&gt;"",O14-M14,IF('基本設定'!$B$10&gt;M14,'基本設定'!$B$10-M14,0)))</f>
      </c>
      <c r="T14" s="118">
        <f>IF(F14="","",IF(J14="完了","完了",IF(J14="取消済み","取消済み",IF(V14="はい","ブロック",IF(M14&lt;'基本設定'!$B$10,"遅延",IF(M14-'基本設定'!$B$10&lt;=7,"需关注","正常"))))))</f>
      </c>
      <c r="U14" s="118" t="str">
        <v>高</v>
      </c>
      <c r="V14" s="118" t="str">
        <v>はい</v>
      </c>
      <c r="W14" s="118" t="str">
        <v>はい</v>
      </c>
      <c r="X14" s="118" t="str">
        <v>証跡リンクを補完</v>
      </c>
      <c r="Y14" s="118" t="str">
        <v>証跡保管に不足あり</v>
      </c>
      <c r="Z14" s="118" t="str"/>
    </row>
    <row r="15" ht="24" customHeight="true">
      <c r="A15" s="118">
        <f>IF(F15="","",ROW()-5)</f>
      </c>
      <c r="B15" s="118" t="str">
        <v>顧客本番開始</v>
      </c>
      <c r="C15" s="118" t="str">
        <v>顧客導入</v>
      </c>
      <c r="D15" s="118" t="str">
        <v>タスク</v>
      </c>
      <c r="E15" s="118" t="str">
        <v>本番開始／公開</v>
      </c>
      <c r="F15" s="118" t="str">
        <v>研修完了</v>
      </c>
      <c r="G15" s="118" t="str">
        <v>カスタマーサクセス</v>
      </c>
      <c r="H15" s="118" t="str">
        <v>顧客チーム</v>
      </c>
      <c r="I15" s="118" t="str">
        <v>中</v>
      </c>
      <c r="J15" s="118" t="str">
        <v>未開始</v>
      </c>
      <c r="K15" s="118" t="str">
        <v>L2重点タスク</v>
      </c>
      <c r="L15" s="119" t="n">
        <v>46153</v>
      </c>
      <c r="M15" s="119" t="n">
        <v>46155</v>
      </c>
      <c r="N15" s="119"/>
      <c r="O15" s="119"/>
      <c r="P15" s="120" t="n">
        <v>0</v>
      </c>
      <c r="Q15" s="121">
        <f>IF(OR(L15="",M15=""),"",M15-L15+1)</f>
      </c>
      <c r="R15" s="121" t="str">
        <f>IF(AND(N15&lt;&gt;"",O15&lt;&gt;""),O15-N15+1,IF(N15&lt;&gt;"",'基本設定'!$B$10-N15+1,""))</f>
      </c>
      <c r="S15" s="121">
        <f>IF(M15="","",IF(O15&lt;&gt;"",O15-M15,IF('基本設定'!$B$10&gt;M15,'基本設定'!$B$10-M15,0)))</f>
      </c>
      <c r="T15" s="118">
        <f>IF(F15="","",IF(J15="完了","完了",IF(J15="取消済み","取消済み",IF(V15="はい","ブロック",IF(M15&lt;'基本設定'!$B$10,"遅延",IF(M15-'基本設定'!$B$10&lt;=7,"需关注","正常"))))))</f>
      </c>
      <c r="U15" s="118" t="str">
        <v>低</v>
      </c>
      <c r="V15" s="118" t="str">
        <v>いいえ</v>
      </c>
      <c r="W15" s="118" t="str">
        <v>いいえ</v>
      </c>
      <c r="X15" s="118" t="str">
        <v>研修対象者を確認</v>
      </c>
      <c r="Y15" s="118" t="str">
        <v>顧客側で参加者確認が必要</v>
      </c>
      <c r="Z15" s="118" t="str"/>
    </row>
    <row r="16" ht="24" customHeight="true">
      <c r="A16" s="118">
        <f>IF(F16="","",ROW()-5)</f>
      </c>
      <c r="B16" s="118" t="str">
        <v>デジタル化推進</v>
      </c>
      <c r="C16" s="118" t="str">
        <v>システム／デジタル</v>
      </c>
      <c r="D16" s="118" t="str">
        <v>マイルストーン</v>
      </c>
      <c r="E16" s="118" t="str">
        <v>検証／受入</v>
      </c>
      <c r="F16" s="118" t="s">
        <v>11</v>
      </c>
      <c r="G16" s="118" t="str">
        <v>テスト責任者</v>
      </c>
      <c r="H16" s="118" t="str">
        <v>業務部門</v>
      </c>
      <c r="I16" s="118" t="str">
        <v>高</v>
      </c>
      <c r="J16" s="118" t="str">
        <v>要確認</v>
      </c>
      <c r="K16" s="118" t="str">
        <v>L1段階</v>
      </c>
      <c r="L16" s="119" t="n">
        <v>46156</v>
      </c>
      <c r="M16" s="119" t="n">
        <v>46160</v>
      </c>
      <c r="N16" s="119"/>
      <c r="O16" s="119"/>
      <c r="P16" s="120" t="n">
        <v>0.2</v>
      </c>
      <c r="Q16" s="121">
        <f>IF(OR(L16="",M16=""),"",M16-L16+1)</f>
      </c>
      <c r="R16" s="121" t="str">
        <f>IF(AND(N16&lt;&gt;"",O16&lt;&gt;""),O16-N16+1,IF(N16&lt;&gt;"",'基本設定'!$B$10-N16+1,""))</f>
      </c>
      <c r="S16" s="121">
        <f>IF(M16="","",IF(O16&lt;&gt;"",O16-M16,IF('基本設定'!$B$10&gt;M16,'基本設定'!$B$10-M16,0)))</f>
      </c>
      <c r="T16" s="118">
        <f>IF(F16="","",IF(J16="完了","完了",IF(J16="取消済み","取消済み",IF(V16="はい","ブロック",IF(M16&lt;'基本設定'!$B$10,"遅延",IF(M16-'基本設定'!$B$10&lt;=7,"需关注","正常"))))))</f>
      </c>
      <c r="U16" s="118" t="str">
        <v>中</v>
      </c>
      <c r="V16" s="118" t="str">
        <v>いいえ</v>
      </c>
      <c r="W16" s="118" t="str">
        <v>いいえ</v>
      </c>
      <c r="X16" s="118" t="str">
        <v>確認缺陷关闭率</v>
      </c>
      <c r="Y16" s="118" t="s">
        <v>12</v>
      </c>
      <c r="Z16" s="118" t="str"/>
    </row>
    <row r="17" ht="24" customHeight="true">
      <c r="A17" s="118">
        <f>IF(F17="","",ROW()-5)</f>
      </c>
      <c r="B17" s="118" t="str">
        <v>営業案件</v>
      </c>
      <c r="C17" s="118" t="str">
        <v>コンサル納品</v>
      </c>
      <c r="D17" s="118" t="str">
        <v>意思決定</v>
      </c>
      <c r="E17" s="118" t="str">
        <v>要件／範囲</v>
      </c>
      <c r="F17" s="118" t="str">
        <v>合同节点確認</v>
      </c>
      <c r="G17" s="118" t="s">
        <v>18</v>
      </c>
      <c r="H17" s="118" t="str">
        <v>顧客購買</v>
      </c>
      <c r="I17" s="118" t="str">
        <v>高</v>
      </c>
      <c r="J17" s="118" t="str">
        <v>進行中</v>
      </c>
      <c r="K17" s="118" t="str">
        <v>L1段階</v>
      </c>
      <c r="L17" s="119" t="n">
        <v>46141</v>
      </c>
      <c r="M17" s="119" t="n">
        <v>46148</v>
      </c>
      <c r="N17" s="119" t="n">
        <v>46141</v>
      </c>
      <c r="O17" s="119"/>
      <c r="P17" s="120" t="n">
        <v>0.45</v>
      </c>
      <c r="Q17" s="121">
        <f>IF(OR(L17="",M17=""),"",M17-L17+1)</f>
      </c>
      <c r="R17" s="121">
        <f>IF(AND(N17&lt;&gt;"",O17&lt;&gt;""),O17-N17+1,IF(N17&lt;&gt;"",'基本設定'!$B$10-N17+1,""))</f>
      </c>
      <c r="S17" s="121">
        <f>IF(M17="","",IF(O17&lt;&gt;"",O17-M17,IF('基本設定'!$B$10&gt;M17,'基本設定'!$B$10-M17,0)))</f>
      </c>
      <c r="T17" s="118">
        <f>IF(F17="","",IF(J17="完了","完了",IF(J17="取消済み","取消済み",IF(V17="はい","ブロック",IF(M17&lt;'基本設定'!$B$10,"遅延",IF(M17-'基本設定'!$B$10&lt;=7,"需关注","正常"))))))</f>
      </c>
      <c r="U17" s="118" t="str">
        <v>中</v>
      </c>
      <c r="V17" s="118" t="str">
        <v>いいえ</v>
      </c>
      <c r="W17" s="118" t="str">
        <v>はい</v>
      </c>
      <c r="X17" s="118" t="str">
        <v>承認者と価格条件を確認</v>
      </c>
      <c r="Y17" s="118" t="str">
        <v>法務見解の回答待ち</v>
      </c>
      <c r="Z17" s="118" t="str"/>
    </row>
    <row r="18" ht="24" customHeight="true">
      <c r="A18" s="118">
        <f>IF(F18="","",ROW()-5)</f>
      </c>
      <c r="B18" s="118" t="str">
        <v>人事プロジェクト</v>
      </c>
      <c r="C18" s="118" t="str">
        <v>経理／人事</v>
      </c>
      <c r="D18" s="118" t="str">
        <v>タスク</v>
      </c>
      <c r="E18" s="118" t="str">
        <v>実行／開発</v>
      </c>
      <c r="F18" s="118" t="str">
        <v>新入社員受入バッチ</v>
      </c>
      <c r="G18" s="118" t="s">
        <v>13</v>
      </c>
      <c r="H18" s="118" t="str">
        <v>受入部門</v>
      </c>
      <c r="I18" s="118" t="str">
        <v>中</v>
      </c>
      <c r="J18" s="118" t="str">
        <v>完了</v>
      </c>
      <c r="K18" s="118" t="str">
        <v>L3日常</v>
      </c>
      <c r="L18" s="119" t="n">
        <v>46139</v>
      </c>
      <c r="M18" s="119" t="n">
        <v>46143</v>
      </c>
      <c r="N18" s="119" t="n">
        <v>46139</v>
      </c>
      <c r="O18" s="119" t="n">
        <v>46143</v>
      </c>
      <c r="P18" s="120" t="n">
        <v>1</v>
      </c>
      <c r="Q18" s="121">
        <f>IF(OR(L18="",M18=""),"",M18-L18+1)</f>
      </c>
      <c r="R18" s="121">
        <f>IF(AND(N18&lt;&gt;"",O18&lt;&gt;""),O18-N18+1,IF(N18&lt;&gt;"",'基本設定'!$B$10-N18+1,""))</f>
      </c>
      <c r="S18" s="121">
        <f>IF(M18="","",IF(O18&lt;&gt;"",O18-M18,IF('基本設定'!$B$10&gt;M18,'基本設定'!$B$10-M18,0)))</f>
      </c>
      <c r="T18" s="118">
        <f>IF(F18="","",IF(J18="完了","完了",IF(J18="取消済み","取消済み",IF(V18="はい","ブロック",IF(M18&lt;'基本設定'!$B$10,"遅延",IF(M18-'基本設定'!$B$10&lt;=7,"需关注","正常"))))))</f>
      </c>
      <c r="U18" s="118" t="str">
        <v>低</v>
      </c>
      <c r="V18" s="118" t="str">
        <v>いいえ</v>
      </c>
      <c r="W18" s="118" t="str">
        <v>いいえ</v>
      </c>
      <c r="X18" s="118" t="str">
        <v>入社対応完了率を更新</v>
      </c>
      <c r="Y18" s="118" t="str">
        <v>今回分完了</v>
      </c>
      <c r="Z18" s="118" t="str"/>
    </row>
    <row r="19" ht="24" customHeight="true">
      <c r="A19" s="118">
        <f>IF(F19="","",ROW()-5)</f>
      </c>
      <c r="B19" s="118" t="str">
        <v>経理締め</v>
      </c>
      <c r="C19" s="118" t="str">
        <v>経理／人事</v>
      </c>
      <c r="D19" s="118" t="str">
        <v>マイルストーン</v>
      </c>
      <c r="E19" s="118" t="str">
        <v>実行／開発</v>
      </c>
      <c r="F19" s="118" t="str">
        <v>月次締め</v>
      </c>
      <c r="G19" s="118" t="str">
        <v>経理責任者</v>
      </c>
      <c r="H19" s="118" t="str">
        <v>経理シェアード部門</v>
      </c>
      <c r="I19" s="118" t="str">
        <v>高</v>
      </c>
      <c r="J19" s="118" t="str">
        <v>進行中</v>
      </c>
      <c r="K19" s="118" t="str">
        <v>L1段階</v>
      </c>
      <c r="L19" s="119" t="n">
        <v>46143</v>
      </c>
      <c r="M19" s="119" t="n">
        <v>46145</v>
      </c>
      <c r="N19" s="119" t="n">
        <v>46143</v>
      </c>
      <c r="O19" s="119"/>
      <c r="P19" s="120" t="n">
        <v>0.35</v>
      </c>
      <c r="Q19" s="121">
        <f>IF(OR(L19="",M19=""),"",M19-L19+1)</f>
      </c>
      <c r="R19" s="121">
        <f>IF(AND(N19&lt;&gt;"",O19&lt;&gt;""),O19-N19+1,IF(N19&lt;&gt;"",'基本設定'!$B$10-N19+1,""))</f>
      </c>
      <c r="S19" s="121">
        <f>IF(M19="","",IF(O19&lt;&gt;"",O19-M19,IF('基本設定'!$B$10&gt;M19,'基本設定'!$B$10-M19,0)))</f>
      </c>
      <c r="T19" s="118">
        <f>IF(F19="","",IF(J19="完了","完了",IF(J19="取消済み","取消済み",IF(V19="はい","ブロック",IF(M19&lt;'基本設定'!$B$10,"遅延",IF(M19-'基本設定'!$B$10&lt;=7,"需关注","正常"))))))</f>
      </c>
      <c r="U19" s="118" t="str">
        <v>中</v>
      </c>
      <c r="V19" s="118" t="str">
        <v>いいえ</v>
      </c>
      <c r="W19" s="118" t="str">
        <v>はい</v>
      </c>
      <c r="X19" s="118" t="str">
        <v>未計上項目を確認</v>
      </c>
      <c r="Y19" s="118" t="str">
        <v>請求書と経費精算を確認</v>
      </c>
      <c r="Z19" s="118" t="str"/>
    </row>
    <row r="20" ht="24" customHeight="true">
      <c r="A20" s="118">
        <f>IF(F20="","",ROW()-5)</f>
      </c>
      <c r="B20" s="118" t="str">
        <v>サポート運営</v>
      </c>
      <c r="C20" s="118" t="str">
        <v>業務改善</v>
      </c>
      <c r="D20" s="118" t="str">
        <v>課題</v>
      </c>
      <c r="E20" s="118" t="str">
        <v>終結／振り返り</v>
      </c>
      <c r="F20" s="118" t="s">
        <v>14</v>
      </c>
      <c r="G20" s="118" t="str">
        <v>業務責任者</v>
      </c>
      <c r="H20" s="118" t="str">
        <v>サポートチーム</v>
      </c>
      <c r="I20" s="118" t="str">
        <v>中</v>
      </c>
      <c r="J20" s="118" t="str">
        <v>未対応</v>
      </c>
      <c r="K20" s="118" t="str">
        <v>L2重点タスク</v>
      </c>
      <c r="L20" s="119" t="n">
        <v>46146</v>
      </c>
      <c r="M20" s="119" t="n">
        <v>46148</v>
      </c>
      <c r="N20" s="119"/>
      <c r="O20" s="119"/>
      <c r="P20" s="120" t="n">
        <v>0.1</v>
      </c>
      <c r="Q20" s="121">
        <f>IF(OR(L20="",M20=""),"",M20-L20+1)</f>
      </c>
      <c r="R20" s="121" t="str">
        <f>IF(AND(N20&lt;&gt;"",O20&lt;&gt;""),O20-N20+1,IF(N20&lt;&gt;"",'基本設定'!$B$10-N20+1,""))</f>
      </c>
      <c r="S20" s="121">
        <f>IF(M20="","",IF(O20&lt;&gt;"",O20-M20,IF('基本設定'!$B$10&gt;M20,'基本設定'!$B$10-M20,0)))</f>
      </c>
      <c r="T20" s="118">
        <f>IF(F20="","",IF(J20="完了","完了",IF(J20="取消済み","取消済み",IF(V20="はい","ブロック",IF(M20&lt;'基本設定'!$B$10,"遅延",IF(M20-'基本設定'!$B$10&lt;=7,"需关注","正常"))))))</f>
      </c>
      <c r="U20" s="118" t="str">
        <v>中</v>
      </c>
      <c r="V20" s="118" t="str">
        <v>いいえ</v>
      </c>
      <c r="W20" s="118" t="str">
        <v>いいえ</v>
      </c>
      <c r="X20" s="118" t="str">
        <v>整理异常案例</v>
      </c>
      <c r="Y20" s="118" t="s">
        <v>19</v>
      </c>
      <c r="Z20" s="118" t="str"/>
    </row>
    <row r="21" ht="24" customHeight="true">
      <c r="A21" s="118">
        <f>IF(F21="","",ROW()-5)</f>
      </c>
      <c r="B21" s="118" t="str">
        <v>顧客本番開始</v>
      </c>
      <c r="C21" s="118" t="str">
        <v>顧客導入</v>
      </c>
      <c r="D21" s="118" t="str">
        <v>マイルストーン</v>
      </c>
      <c r="E21" s="118" t="str">
        <v>検証／受入</v>
      </c>
      <c r="F21" s="118" t="str">
        <v>顧客受入</v>
      </c>
      <c r="G21" s="118" t="str">
        <v>カスタマーサクセス</v>
      </c>
      <c r="H21" s="118" t="str">
        <v>顧客運営会議</v>
      </c>
      <c r="I21" s="118" t="str">
        <v>高</v>
      </c>
      <c r="J21" s="118" t="str">
        <v>未開始</v>
      </c>
      <c r="K21" s="118" t="str">
        <v>L1段階</v>
      </c>
      <c r="L21" s="119" t="n">
        <v>46162</v>
      </c>
      <c r="M21" s="119" t="n">
        <v>46164</v>
      </c>
      <c r="N21" s="119"/>
      <c r="O21" s="119"/>
      <c r="P21" s="120" t="n">
        <v>0</v>
      </c>
      <c r="Q21" s="121">
        <f>IF(OR(L21="",M21=""),"",M21-L21+1)</f>
      </c>
      <c r="R21" s="121" t="str">
        <f>IF(AND(N21&lt;&gt;"",O21&lt;&gt;""),O21-N21+1,IF(N21&lt;&gt;"",'基本設定'!$B$10-N21+1,""))</f>
      </c>
      <c r="S21" s="121">
        <f>IF(M21="","",IF(O21&lt;&gt;"",O21-M21,IF('基本設定'!$B$10&gt;M21,'基本設定'!$B$10-M21,0)))</f>
      </c>
      <c r="T21" s="118">
        <f>IF(F21="","",IF(J21="完了","完了",IF(J21="取消済み","取消済み",IF(V21="はい","ブロック",IF(M21&lt;'基本設定'!$B$10,"遅延",IF(M21-'基本設定'!$B$10&lt;=7,"需关注","正常"))))))</f>
      </c>
      <c r="U21" s="118" t="str">
        <v>低</v>
      </c>
      <c r="V21" s="118" t="str">
        <v>いいえ</v>
      </c>
      <c r="W21" s="118" t="str">
        <v>いいえ</v>
      </c>
      <c r="X21" s="118" t="str">
        <v>受入一覧を準備</v>
      </c>
      <c r="Y21" s="118" t="str">
        <v>受入基準の凍結が必要</v>
      </c>
      <c r="Z21" s="118" t="str"/>
    </row>
    <row r="22" ht="24" customHeight="true">
      <c r="A22" s="118" t="str">
        <f>IF(F22="","",ROW()-5)</f>
      </c>
      <c r="B22" s="118"/>
      <c r="C22" s="118"/>
      <c r="D22" s="118"/>
      <c r="E22" s="118"/>
      <c r="F22" s="118"/>
      <c r="G22" s="118"/>
      <c r="H22" s="118"/>
      <c r="I22" s="118"/>
      <c r="J22" s="118"/>
      <c r="K22" s="118"/>
      <c r="L22" s="119"/>
      <c r="M22" s="119"/>
      <c r="N22" s="119"/>
      <c r="O22" s="119"/>
      <c r="P22" s="120"/>
      <c r="Q22" s="121" t="str">
        <f>IF(OR(L22="",M22=""),"",M22-L22+1)</f>
      </c>
      <c r="R22" s="121" t="str">
        <f>IF(AND(N22&lt;&gt;"",O22&lt;&gt;""),O22-N22+1,IF(N22&lt;&gt;"",'基本設定'!$B$10-N22+1,""))</f>
      </c>
      <c r="S22" s="121" t="str">
        <f>IF(M22="","",IF(O22&lt;&gt;"",O22-M22,IF('基本設定'!$B$10&gt;M22,'基本設定'!$B$10-M22,0)))</f>
      </c>
      <c r="T22" s="118" t="str">
        <f>IF(F22="","",IF(J22="完了","完了",IF(J22="取消済み","取消済み",IF(V22="はい","ブロック",IF(M22&lt;'基本設定'!$B$10,"遅延",IF(M22-'基本設定'!$B$10&lt;=7,"需关注","正常"))))))</f>
      </c>
      <c r="U22" s="118"/>
      <c r="V22" s="118"/>
      <c r="W22" s="118"/>
      <c r="X22" s="118"/>
      <c r="Y22" s="118"/>
      <c r="Z22" s="118"/>
    </row>
    <row r="23" ht="24" customHeight="true">
      <c r="A23" s="118" t="str">
        <f>IF(F23="","",ROW()-5)</f>
      </c>
      <c r="B23" s="118"/>
      <c r="C23" s="118"/>
      <c r="D23" s="118"/>
      <c r="E23" s="118"/>
      <c r="F23" s="118"/>
      <c r="G23" s="118"/>
      <c r="H23" s="118"/>
      <c r="I23" s="118"/>
      <c r="J23" s="118"/>
      <c r="K23" s="118"/>
      <c r="L23" s="119"/>
      <c r="M23" s="119"/>
      <c r="N23" s="119"/>
      <c r="O23" s="119"/>
      <c r="P23" s="120"/>
      <c r="Q23" s="121" t="str">
        <f>IF(OR(L23="",M23=""),"",M23-L23+1)</f>
      </c>
      <c r="R23" s="121" t="str">
        <f>IF(AND(N23&lt;&gt;"",O23&lt;&gt;""),O23-N23+1,IF(N23&lt;&gt;"",'基本設定'!$B$10-N23+1,""))</f>
      </c>
      <c r="S23" s="121" t="str">
        <f>IF(M23="","",IF(O23&lt;&gt;"",O23-M23,IF('基本設定'!$B$10&gt;M23,'基本設定'!$B$10-M23,0)))</f>
      </c>
      <c r="T23" s="118" t="str">
        <f>IF(F23="","",IF(J23="完了","完了",IF(J23="取消済み","取消済み",IF(V23="はい","ブロック",IF(M23&lt;'基本設定'!$B$10,"遅延",IF(M23-'基本設定'!$B$10&lt;=7,"需关注","正常"))))))</f>
      </c>
      <c r="U23" s="118"/>
      <c r="V23" s="118"/>
      <c r="W23" s="118"/>
      <c r="X23" s="118"/>
      <c r="Y23" s="118"/>
      <c r="Z23" s="118"/>
    </row>
    <row r="24" ht="24" customHeight="true">
      <c r="A24" s="118" t="str">
        <f>IF(F24="","",ROW()-5)</f>
      </c>
      <c r="B24" s="118"/>
      <c r="C24" s="118"/>
      <c r="D24" s="118"/>
      <c r="E24" s="118"/>
      <c r="F24" s="118"/>
      <c r="G24" s="118"/>
      <c r="H24" s="118"/>
      <c r="I24" s="118"/>
      <c r="J24" s="118"/>
      <c r="K24" s="118"/>
      <c r="L24" s="119"/>
      <c r="M24" s="119"/>
      <c r="N24" s="119"/>
      <c r="O24" s="119"/>
      <c r="P24" s="120"/>
      <c r="Q24" s="121" t="str">
        <f>IF(OR(L24="",M24=""),"",M24-L24+1)</f>
      </c>
      <c r="R24" s="121" t="str">
        <f>IF(AND(N24&lt;&gt;"",O24&lt;&gt;""),O24-N24+1,IF(N24&lt;&gt;"",'基本設定'!$B$10-N24+1,""))</f>
      </c>
      <c r="S24" s="121" t="str">
        <f>IF(M24="","",IF(O24&lt;&gt;"",O24-M24,IF('基本設定'!$B$10&gt;M24,'基本設定'!$B$10-M24,0)))</f>
      </c>
      <c r="T24" s="118" t="str">
        <f>IF(F24="","",IF(J24="完了","完了",IF(J24="取消済み","取消済み",IF(V24="はい","ブロック",IF(M24&lt;'基本設定'!$B$10,"遅延",IF(M24-'基本設定'!$B$10&lt;=7,"需关注","正常"))))))</f>
      </c>
      <c r="U24" s="118"/>
      <c r="V24" s="118"/>
      <c r="W24" s="118"/>
      <c r="X24" s="118"/>
      <c r="Y24" s="118"/>
      <c r="Z24" s="118"/>
    </row>
    <row r="25" ht="24" customHeight="true">
      <c r="A25" s="118" t="str">
        <f>IF(F25="","",ROW()-5)</f>
      </c>
      <c r="B25" s="118"/>
      <c r="C25" s="118"/>
      <c r="D25" s="118"/>
      <c r="E25" s="118"/>
      <c r="F25" s="118"/>
      <c r="G25" s="118"/>
      <c r="H25" s="118"/>
      <c r="I25" s="118"/>
      <c r="J25" s="118"/>
      <c r="K25" s="118"/>
      <c r="L25" s="119"/>
      <c r="M25" s="119"/>
      <c r="N25" s="119"/>
      <c r="O25" s="119"/>
      <c r="P25" s="120"/>
      <c r="Q25" s="121" t="str">
        <f>IF(OR(L25="",M25=""),"",M25-L25+1)</f>
      </c>
      <c r="R25" s="121" t="str">
        <f>IF(AND(N25&lt;&gt;"",O25&lt;&gt;""),O25-N25+1,IF(N25&lt;&gt;"",'基本設定'!$B$10-N25+1,""))</f>
      </c>
      <c r="S25" s="121" t="str">
        <f>IF(M25="","",IF(O25&lt;&gt;"",O25-M25,IF('基本設定'!$B$10&gt;M25,'基本設定'!$B$10-M25,0)))</f>
      </c>
      <c r="T25" s="118" t="str">
        <f>IF(F25="","",IF(J25="完了","完了",IF(J25="取消済み","取消済み",IF(V25="はい","ブロック",IF(M25&lt;'基本設定'!$B$10,"遅延",IF(M25-'基本設定'!$B$10&lt;=7,"需关注","正常"))))))</f>
      </c>
      <c r="U25" s="118"/>
      <c r="V25" s="118"/>
      <c r="W25" s="118"/>
      <c r="X25" s="118"/>
      <c r="Y25" s="118"/>
      <c r="Z25" s="118"/>
    </row>
    <row r="26" ht="24" customHeight="true">
      <c r="A26" s="118" t="str">
        <f>IF(F26="","",ROW()-5)</f>
      </c>
      <c r="B26" s="118"/>
      <c r="C26" s="118"/>
      <c r="D26" s="118"/>
      <c r="E26" s="118"/>
      <c r="F26" s="118"/>
      <c r="G26" s="118"/>
      <c r="H26" s="118"/>
      <c r="I26" s="118"/>
      <c r="J26" s="118"/>
      <c r="K26" s="118"/>
      <c r="L26" s="119"/>
      <c r="M26" s="119"/>
      <c r="N26" s="119"/>
      <c r="O26" s="119"/>
      <c r="P26" s="120"/>
      <c r="Q26" s="121" t="str">
        <f>IF(OR(L26="",M26=""),"",M26-L26+1)</f>
      </c>
      <c r="R26" s="121" t="str">
        <f>IF(AND(N26&lt;&gt;"",O26&lt;&gt;""),O26-N26+1,IF(N26&lt;&gt;"",'基本設定'!$B$10-N26+1,""))</f>
      </c>
      <c r="S26" s="121" t="str">
        <f>IF(M26="","",IF(O26&lt;&gt;"",O26-M26,IF('基本設定'!$B$10&gt;M26,'基本設定'!$B$10-M26,0)))</f>
      </c>
      <c r="T26" s="118" t="str">
        <f>IF(F26="","",IF(J26="完了","完了",IF(J26="取消済み","取消済み",IF(V26="はい","ブロック",IF(M26&lt;'基本設定'!$B$10,"遅延",IF(M26-'基本設定'!$B$10&lt;=7,"需关注","正常"))))))</f>
      </c>
      <c r="U26" s="118"/>
      <c r="V26" s="118"/>
      <c r="W26" s="118"/>
      <c r="X26" s="118"/>
      <c r="Y26" s="118"/>
      <c r="Z26" s="118"/>
    </row>
    <row r="27" ht="24" customHeight="true">
      <c r="A27" s="118" t="str">
        <f>IF(F27="","",ROW()-5)</f>
      </c>
      <c r="B27" s="118"/>
      <c r="C27" s="118"/>
      <c r="D27" s="118"/>
      <c r="E27" s="118"/>
      <c r="F27" s="118"/>
      <c r="G27" s="118"/>
      <c r="H27" s="118"/>
      <c r="I27" s="118"/>
      <c r="J27" s="118"/>
      <c r="K27" s="118"/>
      <c r="L27" s="119"/>
      <c r="M27" s="119"/>
      <c r="N27" s="119"/>
      <c r="O27" s="119"/>
      <c r="P27" s="120"/>
      <c r="Q27" s="121" t="str">
        <f>IF(OR(L27="",M27=""),"",M27-L27+1)</f>
      </c>
      <c r="R27" s="121" t="str">
        <f>IF(AND(N27&lt;&gt;"",O27&lt;&gt;""),O27-N27+1,IF(N27&lt;&gt;"",'基本設定'!$B$10-N27+1,""))</f>
      </c>
      <c r="S27" s="121" t="str">
        <f>IF(M27="","",IF(O27&lt;&gt;"",O27-M27,IF('基本設定'!$B$10&gt;M27,'基本設定'!$B$10-M27,0)))</f>
      </c>
      <c r="T27" s="118" t="str">
        <f>IF(F27="","",IF(J27="完了","完了",IF(J27="取消済み","取消済み",IF(V27="はい","ブロック",IF(M27&lt;'基本設定'!$B$10,"遅延",IF(M27-'基本設定'!$B$10&lt;=7,"需关注","正常"))))))</f>
      </c>
      <c r="U27" s="118"/>
      <c r="V27" s="118"/>
      <c r="W27" s="118"/>
      <c r="X27" s="118"/>
      <c r="Y27" s="118"/>
      <c r="Z27" s="118"/>
    </row>
    <row r="28" ht="24" customHeight="true">
      <c r="A28" s="118" t="str">
        <f>IF(F28="","",ROW()-5)</f>
      </c>
      <c r="B28" s="118"/>
      <c r="C28" s="118"/>
      <c r="D28" s="118"/>
      <c r="E28" s="118"/>
      <c r="F28" s="118"/>
      <c r="G28" s="118"/>
      <c r="H28" s="118"/>
      <c r="I28" s="118"/>
      <c r="J28" s="118"/>
      <c r="K28" s="118"/>
      <c r="L28" s="119"/>
      <c r="M28" s="119"/>
      <c r="N28" s="119"/>
      <c r="O28" s="119"/>
      <c r="P28" s="120"/>
      <c r="Q28" s="121" t="str">
        <f>IF(OR(L28="",M28=""),"",M28-L28+1)</f>
      </c>
      <c r="R28" s="121" t="str">
        <f>IF(AND(N28&lt;&gt;"",O28&lt;&gt;""),O28-N28+1,IF(N28&lt;&gt;"",'基本設定'!$B$10-N28+1,""))</f>
      </c>
      <c r="S28" s="121" t="str">
        <f>IF(M28="","",IF(O28&lt;&gt;"",O28-M28,IF('基本設定'!$B$10&gt;M28,'基本設定'!$B$10-M28,0)))</f>
      </c>
      <c r="T28" s="118" t="str">
        <f>IF(F28="","",IF(J28="完了","完了",IF(J28="取消済み","取消済み",IF(V28="はい","ブロック",IF(M28&lt;'基本設定'!$B$10,"遅延",IF(M28-'基本設定'!$B$10&lt;=7,"需关注","正常"))))))</f>
      </c>
      <c r="U28" s="118"/>
      <c r="V28" s="118"/>
      <c r="W28" s="118"/>
      <c r="X28" s="118"/>
      <c r="Y28" s="118"/>
      <c r="Z28" s="118"/>
    </row>
    <row r="29" ht="24" customHeight="true">
      <c r="A29" s="118" t="str">
        <f>IF(F29="","",ROW()-5)</f>
      </c>
      <c r="B29" s="118"/>
      <c r="C29" s="118"/>
      <c r="D29" s="118"/>
      <c r="E29" s="118"/>
      <c r="F29" s="118"/>
      <c r="G29" s="118"/>
      <c r="H29" s="118"/>
      <c r="I29" s="118"/>
      <c r="J29" s="118"/>
      <c r="K29" s="118"/>
      <c r="L29" s="119"/>
      <c r="M29" s="119"/>
      <c r="N29" s="119"/>
      <c r="O29" s="119"/>
      <c r="P29" s="120"/>
      <c r="Q29" s="121" t="str">
        <f>IF(OR(L29="",M29=""),"",M29-L29+1)</f>
      </c>
      <c r="R29" s="121" t="str">
        <f>IF(AND(N29&lt;&gt;"",O29&lt;&gt;""),O29-N29+1,IF(N29&lt;&gt;"",'基本設定'!$B$10-N29+1,""))</f>
      </c>
      <c r="S29" s="121" t="str">
        <f>IF(M29="","",IF(O29&lt;&gt;"",O29-M29,IF('基本設定'!$B$10&gt;M29,'基本設定'!$B$10-M29,0)))</f>
      </c>
      <c r="T29" s="118" t="str">
        <f>IF(F29="","",IF(J29="完了","完了",IF(J29="取消済み","取消済み",IF(V29="はい","ブロック",IF(M29&lt;'基本設定'!$B$10,"遅延",IF(M29-'基本設定'!$B$10&lt;=7,"需关注","正常"))))))</f>
      </c>
      <c r="U29" s="118"/>
      <c r="V29" s="118"/>
      <c r="W29" s="118"/>
      <c r="X29" s="118"/>
      <c r="Y29" s="118"/>
      <c r="Z29" s="118"/>
    </row>
    <row r="30" ht="24" customHeight="true">
      <c r="A30" s="118" t="str">
        <f>IF(F30="","",ROW()-5)</f>
      </c>
      <c r="B30" s="118"/>
      <c r="C30" s="118"/>
      <c r="D30" s="118"/>
      <c r="E30" s="118"/>
      <c r="F30" s="118"/>
      <c r="G30" s="118"/>
      <c r="H30" s="118"/>
      <c r="I30" s="118"/>
      <c r="J30" s="118"/>
      <c r="K30" s="118"/>
      <c r="L30" s="119"/>
      <c r="M30" s="119"/>
      <c r="N30" s="119"/>
      <c r="O30" s="119"/>
      <c r="P30" s="120"/>
      <c r="Q30" s="121" t="str">
        <f>IF(OR(L30="",M30=""),"",M30-L30+1)</f>
      </c>
      <c r="R30" s="121" t="str">
        <f>IF(AND(N30&lt;&gt;"",O30&lt;&gt;""),O30-N30+1,IF(N30&lt;&gt;"",'基本設定'!$B$10-N30+1,""))</f>
      </c>
      <c r="S30" s="121" t="str">
        <f>IF(M30="","",IF(O30&lt;&gt;"",O30-M30,IF('基本設定'!$B$10&gt;M30,'基本設定'!$B$10-M30,0)))</f>
      </c>
      <c r="T30" s="118" t="str">
        <f>IF(F30="","",IF(J30="完了","完了",IF(J30="取消済み","取消済み",IF(V30="はい","ブロック",IF(M30&lt;'基本設定'!$B$10,"遅延",IF(M30-'基本設定'!$B$10&lt;=7,"需关注","正常"))))))</f>
      </c>
      <c r="U30" s="118"/>
      <c r="V30" s="118"/>
      <c r="W30" s="118"/>
      <c r="X30" s="118"/>
      <c r="Y30" s="118"/>
      <c r="Z30" s="118"/>
    </row>
    <row r="31" ht="24" customHeight="true">
      <c r="A31" s="118" t="str">
        <f>IF(F31="","",ROW()-5)</f>
      </c>
      <c r="B31" s="118"/>
      <c r="C31" s="118"/>
      <c r="D31" s="118"/>
      <c r="E31" s="118"/>
      <c r="F31" s="118"/>
      <c r="G31" s="118"/>
      <c r="H31" s="118"/>
      <c r="I31" s="118"/>
      <c r="J31" s="118"/>
      <c r="K31" s="118"/>
      <c r="L31" s="119"/>
      <c r="M31" s="119"/>
      <c r="N31" s="119"/>
      <c r="O31" s="119"/>
      <c r="P31" s="120"/>
      <c r="Q31" s="121" t="str">
        <f>IF(OR(L31="",M31=""),"",M31-L31+1)</f>
      </c>
      <c r="R31" s="121" t="str">
        <f>IF(AND(N31&lt;&gt;"",O31&lt;&gt;""),O31-N31+1,IF(N31&lt;&gt;"",'基本設定'!$B$10-N31+1,""))</f>
      </c>
      <c r="S31" s="121" t="str">
        <f>IF(M31="","",IF(O31&lt;&gt;"",O31-M31,IF('基本設定'!$B$10&gt;M31,'基本設定'!$B$10-M31,0)))</f>
      </c>
      <c r="T31" s="118" t="str">
        <f>IF(F31="","",IF(J31="完了","完了",IF(J31="取消済み","取消済み",IF(V31="はい","ブロック",IF(M31&lt;'基本設定'!$B$10,"遅延",IF(M31-'基本設定'!$B$10&lt;=7,"需关注","正常"))))))</f>
      </c>
      <c r="U31" s="118"/>
      <c r="V31" s="118"/>
      <c r="W31" s="118"/>
      <c r="X31" s="118"/>
      <c r="Y31" s="118"/>
      <c r="Z31" s="118"/>
    </row>
    <row r="32" ht="24" customHeight="true">
      <c r="A32" s="118" t="str">
        <f>IF(F32="","",ROW()-5)</f>
      </c>
      <c r="B32" s="118"/>
      <c r="C32" s="118"/>
      <c r="D32" s="118"/>
      <c r="E32" s="118"/>
      <c r="F32" s="118"/>
      <c r="G32" s="118"/>
      <c r="H32" s="118"/>
      <c r="I32" s="118"/>
      <c r="J32" s="118"/>
      <c r="K32" s="118"/>
      <c r="L32" s="119"/>
      <c r="M32" s="119"/>
      <c r="N32" s="119"/>
      <c r="O32" s="119"/>
      <c r="P32" s="120"/>
      <c r="Q32" s="121" t="str">
        <f>IF(OR(L32="",M32=""),"",M32-L32+1)</f>
      </c>
      <c r="R32" s="121" t="str">
        <f>IF(AND(N32&lt;&gt;"",O32&lt;&gt;""),O32-N32+1,IF(N32&lt;&gt;"",'基本設定'!$B$10-N32+1,""))</f>
      </c>
      <c r="S32" s="121" t="str">
        <f>IF(M32="","",IF(O32&lt;&gt;"",O32-M32,IF('基本設定'!$B$10&gt;M32,'基本設定'!$B$10-M32,0)))</f>
      </c>
      <c r="T32" s="118" t="str">
        <f>IF(F32="","",IF(J32="完了","完了",IF(J32="取消済み","取消済み",IF(V32="はい","ブロック",IF(M32&lt;'基本設定'!$B$10,"遅延",IF(M32-'基本設定'!$B$10&lt;=7,"需关注","正常"))))))</f>
      </c>
      <c r="U32" s="118"/>
      <c r="V32" s="118"/>
      <c r="W32" s="118"/>
      <c r="X32" s="118"/>
      <c r="Y32" s="118"/>
      <c r="Z32" s="118"/>
    </row>
    <row r="33" ht="24" customHeight="true">
      <c r="A33" s="118" t="str">
        <f>IF(F33="","",ROW()-5)</f>
      </c>
      <c r="B33" s="118"/>
      <c r="C33" s="118"/>
      <c r="D33" s="118"/>
      <c r="E33" s="118"/>
      <c r="F33" s="118"/>
      <c r="G33" s="118"/>
      <c r="H33" s="118"/>
      <c r="I33" s="118"/>
      <c r="J33" s="118"/>
      <c r="K33" s="118"/>
      <c r="L33" s="119"/>
      <c r="M33" s="119"/>
      <c r="N33" s="119"/>
      <c r="O33" s="119"/>
      <c r="P33" s="120"/>
      <c r="Q33" s="121" t="str">
        <f>IF(OR(L33="",M33=""),"",M33-L33+1)</f>
      </c>
      <c r="R33" s="121" t="str">
        <f>IF(AND(N33&lt;&gt;"",O33&lt;&gt;""),O33-N33+1,IF(N33&lt;&gt;"",'基本設定'!$B$10-N33+1,""))</f>
      </c>
      <c r="S33" s="121" t="str">
        <f>IF(M33="","",IF(O33&lt;&gt;"",O33-M33,IF('基本設定'!$B$10&gt;M33,'基本設定'!$B$10-M33,0)))</f>
      </c>
      <c r="T33" s="118" t="str">
        <f>IF(F33="","",IF(J33="完了","完了",IF(J33="取消済み","取消済み",IF(V33="はい","ブロック",IF(M33&lt;'基本設定'!$B$10,"遅延",IF(M33-'基本設定'!$B$10&lt;=7,"需关注","正常"))))))</f>
      </c>
      <c r="U33" s="118"/>
      <c r="V33" s="118"/>
      <c r="W33" s="118"/>
      <c r="X33" s="118"/>
      <c r="Y33" s="118"/>
      <c r="Z33" s="118"/>
    </row>
    <row r="34" ht="24" customHeight="true">
      <c r="A34" s="118" t="str">
        <f>IF(F34="","",ROW()-5)</f>
      </c>
      <c r="B34" s="118"/>
      <c r="C34" s="118"/>
      <c r="D34" s="118"/>
      <c r="E34" s="118"/>
      <c r="F34" s="118"/>
      <c r="G34" s="118"/>
      <c r="H34" s="118"/>
      <c r="I34" s="118"/>
      <c r="J34" s="118"/>
      <c r="K34" s="118"/>
      <c r="L34" s="119"/>
      <c r="M34" s="119"/>
      <c r="N34" s="119"/>
      <c r="O34" s="119"/>
      <c r="P34" s="120"/>
      <c r="Q34" s="121" t="str">
        <f>IF(OR(L34="",M34=""),"",M34-L34+1)</f>
      </c>
      <c r="R34" s="121" t="str">
        <f>IF(AND(N34&lt;&gt;"",O34&lt;&gt;""),O34-N34+1,IF(N34&lt;&gt;"",'基本設定'!$B$10-N34+1,""))</f>
      </c>
      <c r="S34" s="121" t="str">
        <f>IF(M34="","",IF(O34&lt;&gt;"",O34-M34,IF('基本設定'!$B$10&gt;M34,'基本設定'!$B$10-M34,0)))</f>
      </c>
      <c r="T34" s="118" t="str">
        <f>IF(F34="","",IF(J34="完了","完了",IF(J34="取消済み","取消済み",IF(V34="はい","ブロック",IF(M34&lt;'基本設定'!$B$10,"遅延",IF(M34-'基本設定'!$B$10&lt;=7,"需关注","正常"))))))</f>
      </c>
      <c r="U34" s="118"/>
      <c r="V34" s="118"/>
      <c r="W34" s="118"/>
      <c r="X34" s="118"/>
      <c r="Y34" s="118"/>
      <c r="Z34" s="118"/>
    </row>
    <row r="35" ht="24" customHeight="true">
      <c r="A35" s="118" t="str">
        <f>IF(F35="","",ROW()-5)</f>
      </c>
      <c r="B35" s="118"/>
      <c r="C35" s="118"/>
      <c r="D35" s="118"/>
      <c r="E35" s="118"/>
      <c r="F35" s="118"/>
      <c r="G35" s="118"/>
      <c r="H35" s="118"/>
      <c r="I35" s="118"/>
      <c r="J35" s="118"/>
      <c r="K35" s="118"/>
      <c r="L35" s="119"/>
      <c r="M35" s="119"/>
      <c r="N35" s="119"/>
      <c r="O35" s="119"/>
      <c r="P35" s="120"/>
      <c r="Q35" s="121" t="str">
        <f>IF(OR(L35="",M35=""),"",M35-L35+1)</f>
      </c>
      <c r="R35" s="121" t="str">
        <f>IF(AND(N35&lt;&gt;"",O35&lt;&gt;""),O35-N35+1,IF(N35&lt;&gt;"",'基本設定'!$B$10-N35+1,""))</f>
      </c>
      <c r="S35" s="121" t="str">
        <f>IF(M35="","",IF(O35&lt;&gt;"",O35-M35,IF('基本設定'!$B$10&gt;M35,'基本設定'!$B$10-M35,0)))</f>
      </c>
      <c r="T35" s="118" t="str">
        <f>IF(F35="","",IF(J35="完了","完了",IF(J35="取消済み","取消済み",IF(V35="はい","ブロック",IF(M35&lt;'基本設定'!$B$10,"遅延",IF(M35-'基本設定'!$B$10&lt;=7,"需关注","正常"))))))</f>
      </c>
      <c r="U35" s="118"/>
      <c r="V35" s="118"/>
      <c r="W35" s="118"/>
      <c r="X35" s="118"/>
      <c r="Y35" s="118"/>
      <c r="Z35" s="118"/>
    </row>
    <row r="36" ht="24" customHeight="true">
      <c r="A36" s="118" t="str">
        <f>IF(F36="","",ROW()-5)</f>
      </c>
      <c r="B36" s="118"/>
      <c r="C36" s="118"/>
      <c r="D36" s="118"/>
      <c r="E36" s="118"/>
      <c r="F36" s="118"/>
      <c r="G36" s="118"/>
      <c r="H36" s="118"/>
      <c r="I36" s="118"/>
      <c r="J36" s="118"/>
      <c r="K36" s="118"/>
      <c r="L36" s="119"/>
      <c r="M36" s="119"/>
      <c r="N36" s="119"/>
      <c r="O36" s="119"/>
      <c r="P36" s="120"/>
      <c r="Q36" s="121" t="str">
        <f>IF(OR(L36="",M36=""),"",M36-L36+1)</f>
      </c>
      <c r="R36" s="121" t="str">
        <f>IF(AND(N36&lt;&gt;"",O36&lt;&gt;""),O36-N36+1,IF(N36&lt;&gt;"",'基本設定'!$B$10-N36+1,""))</f>
      </c>
      <c r="S36" s="121" t="str">
        <f>IF(M36="","",IF(O36&lt;&gt;"",O36-M36,IF('基本設定'!$B$10&gt;M36,'基本設定'!$B$10-M36,0)))</f>
      </c>
      <c r="T36" s="118" t="str">
        <f>IF(F36="","",IF(J36="完了","完了",IF(J36="取消済み","取消済み",IF(V36="はい","ブロック",IF(M36&lt;'基本設定'!$B$10,"遅延",IF(M36-'基本設定'!$B$10&lt;=7,"需关注","正常"))))))</f>
      </c>
      <c r="U36" s="118"/>
      <c r="V36" s="118"/>
      <c r="W36" s="118"/>
      <c r="X36" s="118"/>
      <c r="Y36" s="118"/>
      <c r="Z36" s="118"/>
    </row>
    <row r="37" ht="24" customHeight="true">
      <c r="A37" s="118" t="str">
        <f>IF(F37="","",ROW()-5)</f>
      </c>
      <c r="B37" s="118"/>
      <c r="C37" s="118"/>
      <c r="D37" s="118"/>
      <c r="E37" s="118"/>
      <c r="F37" s="118"/>
      <c r="G37" s="118"/>
      <c r="H37" s="118"/>
      <c r="I37" s="118"/>
      <c r="J37" s="118"/>
      <c r="K37" s="118"/>
      <c r="L37" s="119"/>
      <c r="M37" s="119"/>
      <c r="N37" s="119"/>
      <c r="O37" s="119"/>
      <c r="P37" s="120"/>
      <c r="Q37" s="121" t="str">
        <f>IF(OR(L37="",M37=""),"",M37-L37+1)</f>
      </c>
      <c r="R37" s="121" t="str">
        <f>IF(AND(N37&lt;&gt;"",O37&lt;&gt;""),O37-N37+1,IF(N37&lt;&gt;"",'基本設定'!$B$10-N37+1,""))</f>
      </c>
      <c r="S37" s="121" t="str">
        <f>IF(M37="","",IF(O37&lt;&gt;"",O37-M37,IF('基本設定'!$B$10&gt;M37,'基本設定'!$B$10-M37,0)))</f>
      </c>
      <c r="T37" s="118" t="str">
        <f>IF(F37="","",IF(J37="完了","完了",IF(J37="取消済み","取消済み",IF(V37="はい","ブロック",IF(M37&lt;'基本設定'!$B$10,"遅延",IF(M37-'基本設定'!$B$10&lt;=7,"需关注","正常"))))))</f>
      </c>
      <c r="U37" s="118"/>
      <c r="V37" s="118"/>
      <c r="W37" s="118"/>
      <c r="X37" s="118"/>
      <c r="Y37" s="118"/>
      <c r="Z37" s="118"/>
    </row>
    <row r="38" ht="24" customHeight="true">
      <c r="A38" s="118" t="str">
        <f>IF(F38="","",ROW()-5)</f>
      </c>
      <c r="B38" s="118"/>
      <c r="C38" s="118"/>
      <c r="D38" s="118"/>
      <c r="E38" s="118"/>
      <c r="F38" s="118"/>
      <c r="G38" s="118"/>
      <c r="H38" s="118"/>
      <c r="I38" s="118"/>
      <c r="J38" s="118"/>
      <c r="K38" s="118"/>
      <c r="L38" s="119"/>
      <c r="M38" s="119"/>
      <c r="N38" s="119"/>
      <c r="O38" s="119"/>
      <c r="P38" s="120"/>
      <c r="Q38" s="121" t="str">
        <f>IF(OR(L38="",M38=""),"",M38-L38+1)</f>
      </c>
      <c r="R38" s="121" t="str">
        <f>IF(AND(N38&lt;&gt;"",O38&lt;&gt;""),O38-N38+1,IF(N38&lt;&gt;"",'基本設定'!$B$10-N38+1,""))</f>
      </c>
      <c r="S38" s="121" t="str">
        <f>IF(M38="","",IF(O38&lt;&gt;"",O38-M38,IF('基本設定'!$B$10&gt;M38,'基本設定'!$B$10-M38,0)))</f>
      </c>
      <c r="T38" s="118" t="str">
        <f>IF(F38="","",IF(J38="完了","完了",IF(J38="取消済み","取消済み",IF(V38="はい","ブロック",IF(M38&lt;'基本設定'!$B$10,"遅延",IF(M38-'基本設定'!$B$10&lt;=7,"需关注","正常"))))))</f>
      </c>
      <c r="U38" s="118"/>
      <c r="V38" s="118"/>
      <c r="W38" s="118"/>
      <c r="X38" s="118"/>
      <c r="Y38" s="118"/>
      <c r="Z38" s="118"/>
    </row>
    <row r="39" ht="24" customHeight="true">
      <c r="A39" s="118" t="str">
        <f>IF(F39="","",ROW()-5)</f>
      </c>
      <c r="B39" s="118"/>
      <c r="C39" s="118"/>
      <c r="D39" s="118"/>
      <c r="E39" s="118"/>
      <c r="F39" s="118"/>
      <c r="G39" s="118"/>
      <c r="H39" s="118"/>
      <c r="I39" s="118"/>
      <c r="J39" s="118"/>
      <c r="K39" s="118"/>
      <c r="L39" s="119"/>
      <c r="M39" s="119"/>
      <c r="N39" s="119"/>
      <c r="O39" s="119"/>
      <c r="P39" s="120"/>
      <c r="Q39" s="121" t="str">
        <f>IF(OR(L39="",M39=""),"",M39-L39+1)</f>
      </c>
      <c r="R39" s="121" t="str">
        <f>IF(AND(N39&lt;&gt;"",O39&lt;&gt;""),O39-N39+1,IF(N39&lt;&gt;"",'基本設定'!$B$10-N39+1,""))</f>
      </c>
      <c r="S39" s="121" t="str">
        <f>IF(M39="","",IF(O39&lt;&gt;"",O39-M39,IF('基本設定'!$B$10&gt;M39,'基本設定'!$B$10-M39,0)))</f>
      </c>
      <c r="T39" s="118" t="str">
        <f>IF(F39="","",IF(J39="完了","完了",IF(J39="取消済み","取消済み",IF(V39="はい","ブロック",IF(M39&lt;'基本設定'!$B$10,"遅延",IF(M39-'基本設定'!$B$10&lt;=7,"需关注","正常"))))))</f>
      </c>
      <c r="U39" s="118"/>
      <c r="V39" s="118"/>
      <c r="W39" s="118"/>
      <c r="X39" s="118"/>
      <c r="Y39" s="118"/>
      <c r="Z39" s="118"/>
    </row>
    <row r="40" ht="24" customHeight="true">
      <c r="A40" s="118" t="str">
        <f>IF(F40="","",ROW()-5)</f>
      </c>
      <c r="B40" s="118"/>
      <c r="C40" s="118"/>
      <c r="D40" s="118"/>
      <c r="E40" s="118"/>
      <c r="F40" s="118"/>
      <c r="G40" s="118"/>
      <c r="H40" s="118"/>
      <c r="I40" s="118"/>
      <c r="J40" s="118"/>
      <c r="K40" s="118"/>
      <c r="L40" s="119"/>
      <c r="M40" s="119"/>
      <c r="N40" s="119"/>
      <c r="O40" s="119"/>
      <c r="P40" s="120"/>
      <c r="Q40" s="121" t="str">
        <f>IF(OR(L40="",M40=""),"",M40-L40+1)</f>
      </c>
      <c r="R40" s="121" t="str">
        <f>IF(AND(N40&lt;&gt;"",O40&lt;&gt;""),O40-N40+1,IF(N40&lt;&gt;"",'基本設定'!$B$10-N40+1,""))</f>
      </c>
      <c r="S40" s="121" t="str">
        <f>IF(M40="","",IF(O40&lt;&gt;"",O40-M40,IF('基本設定'!$B$10&gt;M40,'基本設定'!$B$10-M40,0)))</f>
      </c>
      <c r="T40" s="118" t="str">
        <f>IF(F40="","",IF(J40="完了","完了",IF(J40="取消済み","取消済み",IF(V40="はい","ブロック",IF(M40&lt;'基本設定'!$B$10,"遅延",IF(M40-'基本設定'!$B$10&lt;=7,"需关注","正常"))))))</f>
      </c>
      <c r="U40" s="118"/>
      <c r="V40" s="118"/>
      <c r="W40" s="118"/>
      <c r="X40" s="118"/>
      <c r="Y40" s="118"/>
      <c r="Z40" s="118"/>
    </row>
    <row r="41" ht="24" customHeight="true">
      <c r="A41" s="118" t="str">
        <f>IF(F41="","",ROW()-5)</f>
      </c>
      <c r="B41" s="118"/>
      <c r="C41" s="118"/>
      <c r="D41" s="118"/>
      <c r="E41" s="118"/>
      <c r="F41" s="118"/>
      <c r="G41" s="118"/>
      <c r="H41" s="118"/>
      <c r="I41" s="118"/>
      <c r="J41" s="118"/>
      <c r="K41" s="118"/>
      <c r="L41" s="119"/>
      <c r="M41" s="119"/>
      <c r="N41" s="119"/>
      <c r="O41" s="119"/>
      <c r="P41" s="120"/>
      <c r="Q41" s="121" t="str">
        <f>IF(OR(L41="",M41=""),"",M41-L41+1)</f>
      </c>
      <c r="R41" s="121" t="str">
        <f>IF(AND(N41&lt;&gt;"",O41&lt;&gt;""),O41-N41+1,IF(N41&lt;&gt;"",'基本設定'!$B$10-N41+1,""))</f>
      </c>
      <c r="S41" s="121" t="str">
        <f>IF(M41="","",IF(O41&lt;&gt;"",O41-M41,IF('基本設定'!$B$10&gt;M41,'基本設定'!$B$10-M41,0)))</f>
      </c>
      <c r="T41" s="118" t="str">
        <f>IF(F41="","",IF(J41="完了","完了",IF(J41="取消済み","取消済み",IF(V41="はい","ブロック",IF(M41&lt;'基本設定'!$B$10,"遅延",IF(M41-'基本設定'!$B$10&lt;=7,"需关注","正常"))))))</f>
      </c>
      <c r="U41" s="118"/>
      <c r="V41" s="118"/>
      <c r="W41" s="118"/>
      <c r="X41" s="118"/>
      <c r="Y41" s="118"/>
      <c r="Z41" s="118"/>
    </row>
    <row r="42" ht="24" customHeight="true">
      <c r="A42" s="118" t="str">
        <f>IF(F42="","",ROW()-5)</f>
      </c>
      <c r="B42" s="118"/>
      <c r="C42" s="118"/>
      <c r="D42" s="118"/>
      <c r="E42" s="118"/>
      <c r="F42" s="118"/>
      <c r="G42" s="118"/>
      <c r="H42" s="118"/>
      <c r="I42" s="118"/>
      <c r="J42" s="118"/>
      <c r="K42" s="118"/>
      <c r="L42" s="119"/>
      <c r="M42" s="119"/>
      <c r="N42" s="119"/>
      <c r="O42" s="119"/>
      <c r="P42" s="120"/>
      <c r="Q42" s="121" t="str">
        <f>IF(OR(L42="",M42=""),"",M42-L42+1)</f>
      </c>
      <c r="R42" s="121" t="str">
        <f>IF(AND(N42&lt;&gt;"",O42&lt;&gt;""),O42-N42+1,IF(N42&lt;&gt;"",'基本設定'!$B$10-N42+1,""))</f>
      </c>
      <c r="S42" s="121" t="str">
        <f>IF(M42="","",IF(O42&lt;&gt;"",O42-M42,IF('基本設定'!$B$10&gt;M42,'基本設定'!$B$10-M42,0)))</f>
      </c>
      <c r="T42" s="118" t="str">
        <f>IF(F42="","",IF(J42="完了","完了",IF(J42="取消済み","取消済み",IF(V42="はい","ブロック",IF(M42&lt;'基本設定'!$B$10,"遅延",IF(M42-'基本設定'!$B$10&lt;=7,"需关注","正常"))))))</f>
      </c>
      <c r="U42" s="118"/>
      <c r="V42" s="118"/>
      <c r="W42" s="118"/>
      <c r="X42" s="118"/>
      <c r="Y42" s="118"/>
      <c r="Z42" s="118"/>
    </row>
    <row r="43" ht="24" customHeight="true">
      <c r="A43" s="118" t="str">
        <f>IF(F43="","",ROW()-5)</f>
      </c>
      <c r="B43" s="118"/>
      <c r="C43" s="118"/>
      <c r="D43" s="118"/>
      <c r="E43" s="118"/>
      <c r="F43" s="118"/>
      <c r="G43" s="118"/>
      <c r="H43" s="118"/>
      <c r="I43" s="118"/>
      <c r="J43" s="118"/>
      <c r="K43" s="118"/>
      <c r="L43" s="119"/>
      <c r="M43" s="119"/>
      <c r="N43" s="119"/>
      <c r="O43" s="119"/>
      <c r="P43" s="120"/>
      <c r="Q43" s="121" t="str">
        <f>IF(OR(L43="",M43=""),"",M43-L43+1)</f>
      </c>
      <c r="R43" s="121" t="str">
        <f>IF(AND(N43&lt;&gt;"",O43&lt;&gt;""),O43-N43+1,IF(N43&lt;&gt;"",'基本設定'!$B$10-N43+1,""))</f>
      </c>
      <c r="S43" s="121" t="str">
        <f>IF(M43="","",IF(O43&lt;&gt;"",O43-M43,IF('基本設定'!$B$10&gt;M43,'基本設定'!$B$10-M43,0)))</f>
      </c>
      <c r="T43" s="118" t="str">
        <f>IF(F43="","",IF(J43="完了","完了",IF(J43="取消済み","取消済み",IF(V43="はい","ブロック",IF(M43&lt;'基本設定'!$B$10,"遅延",IF(M43-'基本設定'!$B$10&lt;=7,"需关注","正常"))))))</f>
      </c>
      <c r="U43" s="118"/>
      <c r="V43" s="118"/>
      <c r="W43" s="118"/>
      <c r="X43" s="118"/>
      <c r="Y43" s="118"/>
      <c r="Z43" s="118"/>
    </row>
    <row r="44" ht="24" customHeight="true">
      <c r="A44" s="118" t="str">
        <f>IF(F44="","",ROW()-5)</f>
      </c>
      <c r="B44" s="118"/>
      <c r="C44" s="118"/>
      <c r="D44" s="118"/>
      <c r="E44" s="118"/>
      <c r="F44" s="118"/>
      <c r="G44" s="118"/>
      <c r="H44" s="118"/>
      <c r="I44" s="118"/>
      <c r="J44" s="118"/>
      <c r="K44" s="118"/>
      <c r="L44" s="119"/>
      <c r="M44" s="119"/>
      <c r="N44" s="119"/>
      <c r="O44" s="119"/>
      <c r="P44" s="120"/>
      <c r="Q44" s="121" t="str">
        <f>IF(OR(L44="",M44=""),"",M44-L44+1)</f>
      </c>
      <c r="R44" s="121" t="str">
        <f>IF(AND(N44&lt;&gt;"",O44&lt;&gt;""),O44-N44+1,IF(N44&lt;&gt;"",'基本設定'!$B$10-N44+1,""))</f>
      </c>
      <c r="S44" s="121" t="str">
        <f>IF(M44="","",IF(O44&lt;&gt;"",O44-M44,IF('基本設定'!$B$10&gt;M44,'基本設定'!$B$10-M44,0)))</f>
      </c>
      <c r="T44" s="118" t="str">
        <f>IF(F44="","",IF(J44="完了","完了",IF(J44="取消済み","取消済み",IF(V44="はい","ブロック",IF(M44&lt;'基本設定'!$B$10,"遅延",IF(M44-'基本設定'!$B$10&lt;=7,"需关注","正常"))))))</f>
      </c>
      <c r="U44" s="118"/>
      <c r="V44" s="118"/>
      <c r="W44" s="118"/>
      <c r="X44" s="118"/>
      <c r="Y44" s="118"/>
      <c r="Z44" s="118"/>
    </row>
    <row r="45" ht="24" customHeight="true">
      <c r="A45" s="118" t="str">
        <f>IF(F45="","",ROW()-5)</f>
      </c>
      <c r="B45" s="118"/>
      <c r="C45" s="118"/>
      <c r="D45" s="118"/>
      <c r="E45" s="118"/>
      <c r="F45" s="118"/>
      <c r="G45" s="118"/>
      <c r="H45" s="118"/>
      <c r="I45" s="118"/>
      <c r="J45" s="118"/>
      <c r="K45" s="118"/>
      <c r="L45" s="119"/>
      <c r="M45" s="119"/>
      <c r="N45" s="119"/>
      <c r="O45" s="119"/>
      <c r="P45" s="120"/>
      <c r="Q45" s="121" t="str">
        <f>IF(OR(L45="",M45=""),"",M45-L45+1)</f>
      </c>
      <c r="R45" s="121" t="str">
        <f>IF(AND(N45&lt;&gt;"",O45&lt;&gt;""),O45-N45+1,IF(N45&lt;&gt;"",'基本設定'!$B$10-N45+1,""))</f>
      </c>
      <c r="S45" s="121" t="str">
        <f>IF(M45="","",IF(O45&lt;&gt;"",O45-M45,IF('基本設定'!$B$10&gt;M45,'基本設定'!$B$10-M45,0)))</f>
      </c>
      <c r="T45" s="118" t="str">
        <f>IF(F45="","",IF(J45="完了","完了",IF(J45="取消済み","取消済み",IF(V45="はい","ブロック",IF(M45&lt;'基本設定'!$B$10,"遅延",IF(M45-'基本設定'!$B$10&lt;=7,"需关注","正常"))))))</f>
      </c>
      <c r="U45" s="118"/>
      <c r="V45" s="118"/>
      <c r="W45" s="118"/>
      <c r="X45" s="118"/>
      <c r="Y45" s="118"/>
      <c r="Z45" s="118"/>
    </row>
    <row r="46" ht="24" customHeight="true">
      <c r="A46" s="118" t="str">
        <f>IF(F46="","",ROW()-5)</f>
      </c>
      <c r="B46" s="118"/>
      <c r="C46" s="118"/>
      <c r="D46" s="118"/>
      <c r="E46" s="118"/>
      <c r="F46" s="118"/>
      <c r="G46" s="118"/>
      <c r="H46" s="118"/>
      <c r="I46" s="118"/>
      <c r="J46" s="118"/>
      <c r="K46" s="118"/>
      <c r="L46" s="119"/>
      <c r="M46" s="119"/>
      <c r="N46" s="119"/>
      <c r="O46" s="119"/>
      <c r="P46" s="120"/>
      <c r="Q46" s="121" t="str">
        <f>IF(OR(L46="",M46=""),"",M46-L46+1)</f>
      </c>
      <c r="R46" s="121" t="str">
        <f>IF(AND(N46&lt;&gt;"",O46&lt;&gt;""),O46-N46+1,IF(N46&lt;&gt;"",'基本設定'!$B$10-N46+1,""))</f>
      </c>
      <c r="S46" s="121" t="str">
        <f>IF(M46="","",IF(O46&lt;&gt;"",O46-M46,IF('基本設定'!$B$10&gt;M46,'基本設定'!$B$10-M46,0)))</f>
      </c>
      <c r="T46" s="118" t="str">
        <f>IF(F46="","",IF(J46="完了","完了",IF(J46="取消済み","取消済み",IF(V46="はい","ブロック",IF(M46&lt;'基本設定'!$B$10,"遅延",IF(M46-'基本設定'!$B$10&lt;=7,"需关注","正常"))))))</f>
      </c>
      <c r="U46" s="118"/>
      <c r="V46" s="118"/>
      <c r="W46" s="118"/>
      <c r="X46" s="118"/>
      <c r="Y46" s="118"/>
      <c r="Z46" s="118"/>
    </row>
    <row r="47" ht="24" customHeight="true">
      <c r="A47" s="118" t="str">
        <f>IF(F47="","",ROW()-5)</f>
      </c>
      <c r="B47" s="118"/>
      <c r="C47" s="118"/>
      <c r="D47" s="118"/>
      <c r="E47" s="118"/>
      <c r="F47" s="118"/>
      <c r="G47" s="118"/>
      <c r="H47" s="118"/>
      <c r="I47" s="118"/>
      <c r="J47" s="118"/>
      <c r="K47" s="118"/>
      <c r="L47" s="119"/>
      <c r="M47" s="119"/>
      <c r="N47" s="119"/>
      <c r="O47" s="119"/>
      <c r="P47" s="120"/>
      <c r="Q47" s="121" t="str">
        <f>IF(OR(L47="",M47=""),"",M47-L47+1)</f>
      </c>
      <c r="R47" s="121" t="str">
        <f>IF(AND(N47&lt;&gt;"",O47&lt;&gt;""),O47-N47+1,IF(N47&lt;&gt;"",'基本設定'!$B$10-N47+1,""))</f>
      </c>
      <c r="S47" s="121" t="str">
        <f>IF(M47="","",IF(O47&lt;&gt;"",O47-M47,IF('基本設定'!$B$10&gt;M47,'基本設定'!$B$10-M47,0)))</f>
      </c>
      <c r="T47" s="118" t="str">
        <f>IF(F47="","",IF(J47="完了","完了",IF(J47="取消済み","取消済み",IF(V47="はい","ブロック",IF(M47&lt;'基本設定'!$B$10,"遅延",IF(M47-'基本設定'!$B$10&lt;=7,"需关注","正常"))))))</f>
      </c>
      <c r="U47" s="118"/>
      <c r="V47" s="118"/>
      <c r="W47" s="118"/>
      <c r="X47" s="118"/>
      <c r="Y47" s="118"/>
      <c r="Z47" s="118"/>
    </row>
    <row r="48" ht="24" customHeight="true">
      <c r="A48" s="118" t="str">
        <f>IF(F48="","",ROW()-5)</f>
      </c>
      <c r="B48" s="118"/>
      <c r="C48" s="118"/>
      <c r="D48" s="118"/>
      <c r="E48" s="118"/>
      <c r="F48" s="118"/>
      <c r="G48" s="118"/>
      <c r="H48" s="118"/>
      <c r="I48" s="118"/>
      <c r="J48" s="118"/>
      <c r="K48" s="118"/>
      <c r="L48" s="119"/>
      <c r="M48" s="119"/>
      <c r="N48" s="119"/>
      <c r="O48" s="119"/>
      <c r="P48" s="120"/>
      <c r="Q48" s="121" t="str">
        <f>IF(OR(L48="",M48=""),"",M48-L48+1)</f>
      </c>
      <c r="R48" s="121" t="str">
        <f>IF(AND(N48&lt;&gt;"",O48&lt;&gt;""),O48-N48+1,IF(N48&lt;&gt;"",'基本設定'!$B$10-N48+1,""))</f>
      </c>
      <c r="S48" s="121" t="str">
        <f>IF(M48="","",IF(O48&lt;&gt;"",O48-M48,IF('基本設定'!$B$10&gt;M48,'基本設定'!$B$10-M48,0)))</f>
      </c>
      <c r="T48" s="118" t="str">
        <f>IF(F48="","",IF(J48="完了","完了",IF(J48="取消済み","取消済み",IF(V48="はい","ブロック",IF(M48&lt;'基本設定'!$B$10,"遅延",IF(M48-'基本設定'!$B$10&lt;=7,"需关注","正常"))))))</f>
      </c>
      <c r="U48" s="118"/>
      <c r="V48" s="118"/>
      <c r="W48" s="118"/>
      <c r="X48" s="118"/>
      <c r="Y48" s="118"/>
      <c r="Z48" s="118"/>
    </row>
    <row r="49" ht="24" customHeight="true">
      <c r="A49" s="118" t="str">
        <f>IF(F49="","",ROW()-5)</f>
      </c>
      <c r="B49" s="118"/>
      <c r="C49" s="118"/>
      <c r="D49" s="118"/>
      <c r="E49" s="118"/>
      <c r="F49" s="118"/>
      <c r="G49" s="118"/>
      <c r="H49" s="118"/>
      <c r="I49" s="118"/>
      <c r="J49" s="118"/>
      <c r="K49" s="118"/>
      <c r="L49" s="119"/>
      <c r="M49" s="119"/>
      <c r="N49" s="119"/>
      <c r="O49" s="119"/>
      <c r="P49" s="120"/>
      <c r="Q49" s="121" t="str">
        <f>IF(OR(L49="",M49=""),"",M49-L49+1)</f>
      </c>
      <c r="R49" s="121" t="str">
        <f>IF(AND(N49&lt;&gt;"",O49&lt;&gt;""),O49-N49+1,IF(N49&lt;&gt;"",'基本設定'!$B$10-N49+1,""))</f>
      </c>
      <c r="S49" s="121" t="str">
        <f>IF(M49="","",IF(O49&lt;&gt;"",O49-M49,IF('基本設定'!$B$10&gt;M49,'基本設定'!$B$10-M49,0)))</f>
      </c>
      <c r="T49" s="118" t="str">
        <f>IF(F49="","",IF(J49="完了","完了",IF(J49="取消済み","取消済み",IF(V49="はい","ブロック",IF(M49&lt;'基本設定'!$B$10,"遅延",IF(M49-'基本設定'!$B$10&lt;=7,"需关注","正常"))))))</f>
      </c>
      <c r="U49" s="118"/>
      <c r="V49" s="118"/>
      <c r="W49" s="118"/>
      <c r="X49" s="118"/>
      <c r="Y49" s="118"/>
      <c r="Z49" s="118"/>
    </row>
    <row r="50" ht="24" customHeight="true">
      <c r="A50" s="118" t="str">
        <f>IF(F50="","",ROW()-5)</f>
      </c>
      <c r="B50" s="118"/>
      <c r="C50" s="118"/>
      <c r="D50" s="118"/>
      <c r="E50" s="118"/>
      <c r="F50" s="118"/>
      <c r="G50" s="118"/>
      <c r="H50" s="118"/>
      <c r="I50" s="118"/>
      <c r="J50" s="118"/>
      <c r="K50" s="118"/>
      <c r="L50" s="119"/>
      <c r="M50" s="119"/>
      <c r="N50" s="119"/>
      <c r="O50" s="119"/>
      <c r="P50" s="120"/>
      <c r="Q50" s="121" t="str">
        <f>IF(OR(L50="",M50=""),"",M50-L50+1)</f>
      </c>
      <c r="R50" s="121" t="str">
        <f>IF(AND(N50&lt;&gt;"",O50&lt;&gt;""),O50-N50+1,IF(N50&lt;&gt;"",'基本設定'!$B$10-N50+1,""))</f>
      </c>
      <c r="S50" s="121" t="str">
        <f>IF(M50="","",IF(O50&lt;&gt;"",O50-M50,IF('基本設定'!$B$10&gt;M50,'基本設定'!$B$10-M50,0)))</f>
      </c>
      <c r="T50" s="118" t="str">
        <f>IF(F50="","",IF(J50="完了","完了",IF(J50="取消済み","取消済み",IF(V50="はい","ブロック",IF(M50&lt;'基本設定'!$B$10,"遅延",IF(M50-'基本設定'!$B$10&lt;=7,"需关注","正常"))))))</f>
      </c>
      <c r="U50" s="118"/>
      <c r="V50" s="118"/>
      <c r="W50" s="118"/>
      <c r="X50" s="118"/>
      <c r="Y50" s="118"/>
      <c r="Z50" s="118"/>
    </row>
    <row r="51" ht="24" customHeight="true">
      <c r="A51" s="118" t="str">
        <f>IF(F51="","",ROW()-5)</f>
      </c>
      <c r="B51" s="118"/>
      <c r="C51" s="118"/>
      <c r="D51" s="118"/>
      <c r="E51" s="118"/>
      <c r="F51" s="118"/>
      <c r="G51" s="118"/>
      <c r="H51" s="118"/>
      <c r="I51" s="118"/>
      <c r="J51" s="118"/>
      <c r="K51" s="118"/>
      <c r="L51" s="119"/>
      <c r="M51" s="119"/>
      <c r="N51" s="119"/>
      <c r="O51" s="119"/>
      <c r="P51" s="120"/>
      <c r="Q51" s="121" t="str">
        <f>IF(OR(L51="",M51=""),"",M51-L51+1)</f>
      </c>
      <c r="R51" s="121" t="str">
        <f>IF(AND(N51&lt;&gt;"",O51&lt;&gt;""),O51-N51+1,IF(N51&lt;&gt;"",'基本設定'!$B$10-N51+1,""))</f>
      </c>
      <c r="S51" s="121" t="str">
        <f>IF(M51="","",IF(O51&lt;&gt;"",O51-M51,IF('基本設定'!$B$10&gt;M51,'基本設定'!$B$10-M51,0)))</f>
      </c>
      <c r="T51" s="118" t="str">
        <f>IF(F51="","",IF(J51="完了","完了",IF(J51="取消済み","取消済み",IF(V51="はい","ブロック",IF(M51&lt;'基本設定'!$B$10,"遅延",IF(M51-'基本設定'!$B$10&lt;=7,"需关注","正常"))))))</f>
      </c>
      <c r="U51" s="118"/>
      <c r="V51" s="118"/>
      <c r="W51" s="118"/>
      <c r="X51" s="118"/>
      <c r="Y51" s="118"/>
      <c r="Z51" s="118"/>
    </row>
    <row r="52" ht="24" customHeight="true">
      <c r="A52" s="118" t="str">
        <f>IF(F52="","",ROW()-5)</f>
      </c>
      <c r="B52" s="118"/>
      <c r="C52" s="118"/>
      <c r="D52" s="118"/>
      <c r="E52" s="118"/>
      <c r="F52" s="118"/>
      <c r="G52" s="118"/>
      <c r="H52" s="118"/>
      <c r="I52" s="118"/>
      <c r="J52" s="118"/>
      <c r="K52" s="118"/>
      <c r="L52" s="119"/>
      <c r="M52" s="119"/>
      <c r="N52" s="119"/>
      <c r="O52" s="119"/>
      <c r="P52" s="120"/>
      <c r="Q52" s="121" t="str">
        <f>IF(OR(L52="",M52=""),"",M52-L52+1)</f>
      </c>
      <c r="R52" s="121" t="str">
        <f>IF(AND(N52&lt;&gt;"",O52&lt;&gt;""),O52-N52+1,IF(N52&lt;&gt;"",'基本設定'!$B$10-N52+1,""))</f>
      </c>
      <c r="S52" s="121" t="str">
        <f>IF(M52="","",IF(O52&lt;&gt;"",O52-M52,IF('基本設定'!$B$10&gt;M52,'基本設定'!$B$10-M52,0)))</f>
      </c>
      <c r="T52" s="118" t="str">
        <f>IF(F52="","",IF(J52="完了","完了",IF(J52="取消済み","取消済み",IF(V52="はい","ブロック",IF(M52&lt;'基本設定'!$B$10,"遅延",IF(M52-'基本設定'!$B$10&lt;=7,"需关注","正常"))))))</f>
      </c>
      <c r="U52" s="118"/>
      <c r="V52" s="118"/>
      <c r="W52" s="118"/>
      <c r="X52" s="118"/>
      <c r="Y52" s="118"/>
      <c r="Z52" s="118"/>
    </row>
    <row r="53" ht="24" customHeight="true">
      <c r="A53" s="118" t="str">
        <f>IF(F53="","",ROW()-5)</f>
      </c>
      <c r="B53" s="118"/>
      <c r="C53" s="118"/>
      <c r="D53" s="118"/>
      <c r="E53" s="118"/>
      <c r="F53" s="118"/>
      <c r="G53" s="118"/>
      <c r="H53" s="118"/>
      <c r="I53" s="118"/>
      <c r="J53" s="118"/>
      <c r="K53" s="118"/>
      <c r="L53" s="119"/>
      <c r="M53" s="119"/>
      <c r="N53" s="119"/>
      <c r="O53" s="119"/>
      <c r="P53" s="120"/>
      <c r="Q53" s="121" t="str">
        <f>IF(OR(L53="",M53=""),"",M53-L53+1)</f>
      </c>
      <c r="R53" s="121" t="str">
        <f>IF(AND(N53&lt;&gt;"",O53&lt;&gt;""),O53-N53+1,IF(N53&lt;&gt;"",'基本設定'!$B$10-N53+1,""))</f>
      </c>
      <c r="S53" s="121" t="str">
        <f>IF(M53="","",IF(O53&lt;&gt;"",O53-M53,IF('基本設定'!$B$10&gt;M53,'基本設定'!$B$10-M53,0)))</f>
      </c>
      <c r="T53" s="118" t="str">
        <f>IF(F53="","",IF(J53="完了","完了",IF(J53="取消済み","取消済み",IF(V53="はい","ブロック",IF(M53&lt;'基本設定'!$B$10,"遅延",IF(M53-'基本設定'!$B$10&lt;=7,"需关注","正常"))))))</f>
      </c>
      <c r="U53" s="118"/>
      <c r="V53" s="118"/>
      <c r="W53" s="118"/>
      <c r="X53" s="118"/>
      <c r="Y53" s="118"/>
      <c r="Z53" s="118"/>
    </row>
    <row r="54" ht="24" customHeight="true">
      <c r="A54" s="118" t="str">
        <f>IF(F54="","",ROW()-5)</f>
      </c>
      <c r="B54" s="118"/>
      <c r="C54" s="118"/>
      <c r="D54" s="118"/>
      <c r="E54" s="118"/>
      <c r="F54" s="118"/>
      <c r="G54" s="118"/>
      <c r="H54" s="118"/>
      <c r="I54" s="118"/>
      <c r="J54" s="118"/>
      <c r="K54" s="118"/>
      <c r="L54" s="119"/>
      <c r="M54" s="119"/>
      <c r="N54" s="119"/>
      <c r="O54" s="119"/>
      <c r="P54" s="120"/>
      <c r="Q54" s="121" t="str">
        <f>IF(OR(L54="",M54=""),"",M54-L54+1)</f>
      </c>
      <c r="R54" s="121" t="str">
        <f>IF(AND(N54&lt;&gt;"",O54&lt;&gt;""),O54-N54+1,IF(N54&lt;&gt;"",'基本設定'!$B$10-N54+1,""))</f>
      </c>
      <c r="S54" s="121" t="str">
        <f>IF(M54="","",IF(O54&lt;&gt;"",O54-M54,IF('基本設定'!$B$10&gt;M54,'基本設定'!$B$10-M54,0)))</f>
      </c>
      <c r="T54" s="118" t="str">
        <f>IF(F54="","",IF(J54="完了","完了",IF(J54="取消済み","取消済み",IF(V54="はい","ブロック",IF(M54&lt;'基本設定'!$B$10,"遅延",IF(M54-'基本設定'!$B$10&lt;=7,"需关注","正常"))))))</f>
      </c>
      <c r="U54" s="118"/>
      <c r="V54" s="118"/>
      <c r="W54" s="118"/>
      <c r="X54" s="118"/>
      <c r="Y54" s="118"/>
      <c r="Z54" s="118"/>
    </row>
    <row r="55" ht="24" customHeight="true">
      <c r="A55" s="118" t="str">
        <f>IF(F55="","",ROW()-5)</f>
      </c>
      <c r="B55" s="118"/>
      <c r="C55" s="118"/>
      <c r="D55" s="118"/>
      <c r="E55" s="118"/>
      <c r="F55" s="118"/>
      <c r="G55" s="118"/>
      <c r="H55" s="118"/>
      <c r="I55" s="118"/>
      <c r="J55" s="118"/>
      <c r="K55" s="118"/>
      <c r="L55" s="119"/>
      <c r="M55" s="119"/>
      <c r="N55" s="119"/>
      <c r="O55" s="119"/>
      <c r="P55" s="120"/>
      <c r="Q55" s="121" t="str">
        <f>IF(OR(L55="",M55=""),"",M55-L55+1)</f>
      </c>
      <c r="R55" s="121" t="str">
        <f>IF(AND(N55&lt;&gt;"",O55&lt;&gt;""),O55-N55+1,IF(N55&lt;&gt;"",'基本設定'!$B$10-N55+1,""))</f>
      </c>
      <c r="S55" s="121" t="str">
        <f>IF(M55="","",IF(O55&lt;&gt;"",O55-M55,IF('基本設定'!$B$10&gt;M55,'基本設定'!$B$10-M55,0)))</f>
      </c>
      <c r="T55" s="118" t="str">
        <f>IF(F55="","",IF(J55="完了","完了",IF(J55="取消済み","取消済み",IF(V55="はい","ブロック",IF(M55&lt;'基本設定'!$B$10,"遅延",IF(M55-'基本設定'!$B$10&lt;=7,"需关注","正常"))))))</f>
      </c>
      <c r="U55" s="118"/>
      <c r="V55" s="118"/>
      <c r="W55" s="118"/>
      <c r="X55" s="118"/>
      <c r="Y55" s="118"/>
      <c r="Z55" s="118"/>
    </row>
    <row r="56" ht="24" customHeight="true">
      <c r="A56" s="118" t="str">
        <f>IF(F56="","",ROW()-5)</f>
      </c>
      <c r="B56" s="118"/>
      <c r="C56" s="118"/>
      <c r="D56" s="118"/>
      <c r="E56" s="118"/>
      <c r="F56" s="118"/>
      <c r="G56" s="118"/>
      <c r="H56" s="118"/>
      <c r="I56" s="118"/>
      <c r="J56" s="118"/>
      <c r="K56" s="118"/>
      <c r="L56" s="119"/>
      <c r="M56" s="119"/>
      <c r="N56" s="119"/>
      <c r="O56" s="119"/>
      <c r="P56" s="120"/>
      <c r="Q56" s="121" t="str">
        <f>IF(OR(L56="",M56=""),"",M56-L56+1)</f>
      </c>
      <c r="R56" s="121" t="str">
        <f>IF(AND(N56&lt;&gt;"",O56&lt;&gt;""),O56-N56+1,IF(N56&lt;&gt;"",'基本設定'!$B$10-N56+1,""))</f>
      </c>
      <c r="S56" s="121" t="str">
        <f>IF(M56="","",IF(O56&lt;&gt;"",O56-M56,IF('基本設定'!$B$10&gt;M56,'基本設定'!$B$10-M56,0)))</f>
      </c>
      <c r="T56" s="118" t="str">
        <f>IF(F56="","",IF(J56="完了","完了",IF(J56="取消済み","取消済み",IF(V56="はい","ブロック",IF(M56&lt;'基本設定'!$B$10,"遅延",IF(M56-'基本設定'!$B$10&lt;=7,"需关注","正常"))))))</f>
      </c>
      <c r="U56" s="118"/>
      <c r="V56" s="118"/>
      <c r="W56" s="118"/>
      <c r="X56" s="118"/>
      <c r="Y56" s="118"/>
      <c r="Z56" s="118"/>
    </row>
    <row r="57" ht="24" customHeight="true">
      <c r="A57" s="118" t="str">
        <f>IF(F57="","",ROW()-5)</f>
      </c>
      <c r="B57" s="118"/>
      <c r="C57" s="118"/>
      <c r="D57" s="118"/>
      <c r="E57" s="118"/>
      <c r="F57" s="118"/>
      <c r="G57" s="118"/>
      <c r="H57" s="118"/>
      <c r="I57" s="118"/>
      <c r="J57" s="118"/>
      <c r="K57" s="118"/>
      <c r="L57" s="119"/>
      <c r="M57" s="119"/>
      <c r="N57" s="119"/>
      <c r="O57" s="119"/>
      <c r="P57" s="120"/>
      <c r="Q57" s="121" t="str">
        <f>IF(OR(L57="",M57=""),"",M57-L57+1)</f>
      </c>
      <c r="R57" s="121" t="str">
        <f>IF(AND(N57&lt;&gt;"",O57&lt;&gt;""),O57-N57+1,IF(N57&lt;&gt;"",'基本設定'!$B$10-N57+1,""))</f>
      </c>
      <c r="S57" s="121" t="str">
        <f>IF(M57="","",IF(O57&lt;&gt;"",O57-M57,IF('基本設定'!$B$10&gt;M57,'基本設定'!$B$10-M57,0)))</f>
      </c>
      <c r="T57" s="118" t="str">
        <f>IF(F57="","",IF(J57="完了","完了",IF(J57="取消済み","取消済み",IF(V57="はい","ブロック",IF(M57&lt;'基本設定'!$B$10,"遅延",IF(M57-'基本設定'!$B$10&lt;=7,"需关注","正常"))))))</f>
      </c>
      <c r="U57" s="118"/>
      <c r="V57" s="118"/>
      <c r="W57" s="118"/>
      <c r="X57" s="118"/>
      <c r="Y57" s="118"/>
      <c r="Z57" s="118"/>
    </row>
    <row r="58" ht="24" customHeight="true">
      <c r="A58" s="118" t="str">
        <f>IF(F58="","",ROW()-5)</f>
      </c>
      <c r="B58" s="118"/>
      <c r="C58" s="118"/>
      <c r="D58" s="118"/>
      <c r="E58" s="118"/>
      <c r="F58" s="118"/>
      <c r="G58" s="118"/>
      <c r="H58" s="118"/>
      <c r="I58" s="118"/>
      <c r="J58" s="118"/>
      <c r="K58" s="118"/>
      <c r="L58" s="119"/>
      <c r="M58" s="119"/>
      <c r="N58" s="119"/>
      <c r="O58" s="119"/>
      <c r="P58" s="120"/>
      <c r="Q58" s="121" t="str">
        <f>IF(OR(L58="",M58=""),"",M58-L58+1)</f>
      </c>
      <c r="R58" s="121" t="str">
        <f>IF(AND(N58&lt;&gt;"",O58&lt;&gt;""),O58-N58+1,IF(N58&lt;&gt;"",'基本設定'!$B$10-N58+1,""))</f>
      </c>
      <c r="S58" s="121" t="str">
        <f>IF(M58="","",IF(O58&lt;&gt;"",O58-M58,IF('基本設定'!$B$10&gt;M58,'基本設定'!$B$10-M58,0)))</f>
      </c>
      <c r="T58" s="118" t="str">
        <f>IF(F58="","",IF(J58="完了","完了",IF(J58="取消済み","取消済み",IF(V58="はい","ブロック",IF(M58&lt;'基本設定'!$B$10,"遅延",IF(M58-'基本設定'!$B$10&lt;=7,"需关注","正常"))))))</f>
      </c>
      <c r="U58" s="118"/>
      <c r="V58" s="118"/>
      <c r="W58" s="118"/>
      <c r="X58" s="118"/>
      <c r="Y58" s="118"/>
      <c r="Z58" s="118"/>
    </row>
    <row r="59" ht="24" customHeight="true">
      <c r="A59" s="118" t="str">
        <f>IF(F59="","",ROW()-5)</f>
      </c>
      <c r="B59" s="118"/>
      <c r="C59" s="118"/>
      <c r="D59" s="118"/>
      <c r="E59" s="118"/>
      <c r="F59" s="118"/>
      <c r="G59" s="118"/>
      <c r="H59" s="118"/>
      <c r="I59" s="118"/>
      <c r="J59" s="118"/>
      <c r="K59" s="118"/>
      <c r="L59" s="119"/>
      <c r="M59" s="119"/>
      <c r="N59" s="119"/>
      <c r="O59" s="119"/>
      <c r="P59" s="120"/>
      <c r="Q59" s="121" t="str">
        <f>IF(OR(L59="",M59=""),"",M59-L59+1)</f>
      </c>
      <c r="R59" s="121" t="str">
        <f>IF(AND(N59&lt;&gt;"",O59&lt;&gt;""),O59-N59+1,IF(N59&lt;&gt;"",'基本設定'!$B$10-N59+1,""))</f>
      </c>
      <c r="S59" s="121" t="str">
        <f>IF(M59="","",IF(O59&lt;&gt;"",O59-M59,IF('基本設定'!$B$10&gt;M59,'基本設定'!$B$10-M59,0)))</f>
      </c>
      <c r="T59" s="118" t="str">
        <f>IF(F59="","",IF(J59="完了","完了",IF(J59="取消済み","取消済み",IF(V59="はい","ブロック",IF(M59&lt;'基本設定'!$B$10,"遅延",IF(M59-'基本設定'!$B$10&lt;=7,"需关注","正常"))))))</f>
      </c>
      <c r="U59" s="118"/>
      <c r="V59" s="118"/>
      <c r="W59" s="118"/>
      <c r="X59" s="118"/>
      <c r="Y59" s="118"/>
      <c r="Z59" s="118"/>
    </row>
    <row r="60" ht="24" customHeight="true">
      <c r="A60" s="118" t="str">
        <f>IF(F60="","",ROW()-5)</f>
      </c>
      <c r="B60" s="118"/>
      <c r="C60" s="118"/>
      <c r="D60" s="118"/>
      <c r="E60" s="118"/>
      <c r="F60" s="118"/>
      <c r="G60" s="118"/>
      <c r="H60" s="118"/>
      <c r="I60" s="118"/>
      <c r="J60" s="118"/>
      <c r="K60" s="118"/>
      <c r="L60" s="119"/>
      <c r="M60" s="119"/>
      <c r="N60" s="119"/>
      <c r="O60" s="119"/>
      <c r="P60" s="120"/>
      <c r="Q60" s="121" t="str">
        <f>IF(OR(L60="",M60=""),"",M60-L60+1)</f>
      </c>
      <c r="R60" s="121" t="str">
        <f>IF(AND(N60&lt;&gt;"",O60&lt;&gt;""),O60-N60+1,IF(N60&lt;&gt;"",'基本設定'!$B$10-N60+1,""))</f>
      </c>
      <c r="S60" s="121" t="str">
        <f>IF(M60="","",IF(O60&lt;&gt;"",O60-M60,IF('基本設定'!$B$10&gt;M60,'基本設定'!$B$10-M60,0)))</f>
      </c>
      <c r="T60" s="118" t="str">
        <f>IF(F60="","",IF(J60="完了","完了",IF(J60="取消済み","取消済み",IF(V60="はい","ブロック",IF(M60&lt;'基本設定'!$B$10,"遅延",IF(M60-'基本設定'!$B$10&lt;=7,"需关注","正常"))))))</f>
      </c>
      <c r="U60" s="118"/>
      <c r="V60" s="118"/>
      <c r="W60" s="118"/>
      <c r="X60" s="118"/>
      <c r="Y60" s="118"/>
      <c r="Z60" s="118"/>
    </row>
    <row r="61" ht="24" customHeight="true">
      <c r="A61" s="118" t="str">
        <f>IF(F61="","",ROW()-5)</f>
      </c>
      <c r="B61" s="118"/>
      <c r="C61" s="118"/>
      <c r="D61" s="118"/>
      <c r="E61" s="118"/>
      <c r="F61" s="118"/>
      <c r="G61" s="118"/>
      <c r="H61" s="118"/>
      <c r="I61" s="118"/>
      <c r="J61" s="118"/>
      <c r="K61" s="118"/>
      <c r="L61" s="119"/>
      <c r="M61" s="119"/>
      <c r="N61" s="119"/>
      <c r="O61" s="119"/>
      <c r="P61" s="120"/>
      <c r="Q61" s="121" t="str">
        <f>IF(OR(L61="",M61=""),"",M61-L61+1)</f>
      </c>
      <c r="R61" s="121" t="str">
        <f>IF(AND(N61&lt;&gt;"",O61&lt;&gt;""),O61-N61+1,IF(N61&lt;&gt;"",'基本設定'!$B$10-N61+1,""))</f>
      </c>
      <c r="S61" s="121" t="str">
        <f>IF(M61="","",IF(O61&lt;&gt;"",O61-M61,IF('基本設定'!$B$10&gt;M61,'基本設定'!$B$10-M61,0)))</f>
      </c>
      <c r="T61" s="118" t="str">
        <f>IF(F61="","",IF(J61="完了","完了",IF(J61="取消済み","取消済み",IF(V61="はい","ブロック",IF(M61&lt;'基本設定'!$B$10,"遅延",IF(M61-'基本設定'!$B$10&lt;=7,"需关注","正常"))))))</f>
      </c>
      <c r="U61" s="118"/>
      <c r="V61" s="118"/>
      <c r="W61" s="118"/>
      <c r="X61" s="118"/>
      <c r="Y61" s="118"/>
      <c r="Z61" s="118"/>
    </row>
    <row r="62" ht="24" customHeight="true">
      <c r="A62" s="118" t="str">
        <f>IF(F62="","",ROW()-5)</f>
      </c>
      <c r="B62" s="118"/>
      <c r="C62" s="118"/>
      <c r="D62" s="118"/>
      <c r="E62" s="118"/>
      <c r="F62" s="118"/>
      <c r="G62" s="118"/>
      <c r="H62" s="118"/>
      <c r="I62" s="118"/>
      <c r="J62" s="118"/>
      <c r="K62" s="118"/>
      <c r="L62" s="119"/>
      <c r="M62" s="119"/>
      <c r="N62" s="119"/>
      <c r="O62" s="119"/>
      <c r="P62" s="120"/>
      <c r="Q62" s="121" t="str">
        <f>IF(OR(L62="",M62=""),"",M62-L62+1)</f>
      </c>
      <c r="R62" s="121" t="str">
        <f>IF(AND(N62&lt;&gt;"",O62&lt;&gt;""),O62-N62+1,IF(N62&lt;&gt;"",'基本設定'!$B$10-N62+1,""))</f>
      </c>
      <c r="S62" s="121" t="str">
        <f>IF(M62="","",IF(O62&lt;&gt;"",O62-M62,IF('基本設定'!$B$10&gt;M62,'基本設定'!$B$10-M62,0)))</f>
      </c>
      <c r="T62" s="118" t="str">
        <f>IF(F62="","",IF(J62="完了","完了",IF(J62="取消済み","取消済み",IF(V62="はい","ブロック",IF(M62&lt;'基本設定'!$B$10,"遅延",IF(M62-'基本設定'!$B$10&lt;=7,"需关注","正常"))))))</f>
      </c>
      <c r="U62" s="118"/>
      <c r="V62" s="118"/>
      <c r="W62" s="118"/>
      <c r="X62" s="118"/>
      <c r="Y62" s="118"/>
      <c r="Z62" s="118"/>
    </row>
    <row r="63" ht="24" customHeight="true">
      <c r="A63" s="118" t="str">
        <f>IF(F63="","",ROW()-5)</f>
      </c>
      <c r="B63" s="118"/>
      <c r="C63" s="118"/>
      <c r="D63" s="118"/>
      <c r="E63" s="118"/>
      <c r="F63" s="118"/>
      <c r="G63" s="118"/>
      <c r="H63" s="118"/>
      <c r="I63" s="118"/>
      <c r="J63" s="118"/>
      <c r="K63" s="118"/>
      <c r="L63" s="119"/>
      <c r="M63" s="119"/>
      <c r="N63" s="119"/>
      <c r="O63" s="119"/>
      <c r="P63" s="120"/>
      <c r="Q63" s="121" t="str">
        <f>IF(OR(L63="",M63=""),"",M63-L63+1)</f>
      </c>
      <c r="R63" s="121" t="str">
        <f>IF(AND(N63&lt;&gt;"",O63&lt;&gt;""),O63-N63+1,IF(N63&lt;&gt;"",'基本設定'!$B$10-N63+1,""))</f>
      </c>
      <c r="S63" s="121" t="str">
        <f>IF(M63="","",IF(O63&lt;&gt;"",O63-M63,IF('基本設定'!$B$10&gt;M63,'基本設定'!$B$10-M63,0)))</f>
      </c>
      <c r="T63" s="118" t="str">
        <f>IF(F63="","",IF(J63="完了","完了",IF(J63="取消済み","取消済み",IF(V63="はい","ブロック",IF(M63&lt;'基本設定'!$B$10,"遅延",IF(M63-'基本設定'!$B$10&lt;=7,"需关注","正常"))))))</f>
      </c>
      <c r="U63" s="118"/>
      <c r="V63" s="118"/>
      <c r="W63" s="118"/>
      <c r="X63" s="118"/>
      <c r="Y63" s="118"/>
      <c r="Z63" s="118"/>
    </row>
    <row r="64" ht="24" customHeight="true">
      <c r="A64" s="118" t="str">
        <f>IF(F64="","",ROW()-5)</f>
      </c>
      <c r="B64" s="118"/>
      <c r="C64" s="118"/>
      <c r="D64" s="118"/>
      <c r="E64" s="118"/>
      <c r="F64" s="118"/>
      <c r="G64" s="118"/>
      <c r="H64" s="118"/>
      <c r="I64" s="118"/>
      <c r="J64" s="118"/>
      <c r="K64" s="118"/>
      <c r="L64" s="119"/>
      <c r="M64" s="119"/>
      <c r="N64" s="119"/>
      <c r="O64" s="119"/>
      <c r="P64" s="120"/>
      <c r="Q64" s="121" t="str">
        <f>IF(OR(L64="",M64=""),"",M64-L64+1)</f>
      </c>
      <c r="R64" s="121" t="str">
        <f>IF(AND(N64&lt;&gt;"",O64&lt;&gt;""),O64-N64+1,IF(N64&lt;&gt;"",'基本設定'!$B$10-N64+1,""))</f>
      </c>
      <c r="S64" s="121" t="str">
        <f>IF(M64="","",IF(O64&lt;&gt;"",O64-M64,IF('基本設定'!$B$10&gt;M64,'基本設定'!$B$10-M64,0)))</f>
      </c>
      <c r="T64" s="118" t="str">
        <f>IF(F64="","",IF(J64="完了","完了",IF(J64="取消済み","取消済み",IF(V64="はい","ブロック",IF(M64&lt;'基本設定'!$B$10,"遅延",IF(M64-'基本設定'!$B$10&lt;=7,"需关注","正常"))))))</f>
      </c>
      <c r="U64" s="118"/>
      <c r="V64" s="118"/>
      <c r="W64" s="118"/>
      <c r="X64" s="118"/>
      <c r="Y64" s="118"/>
      <c r="Z64" s="118"/>
    </row>
    <row r="65" ht="24" customHeight="true">
      <c r="A65" s="118" t="str">
        <f>IF(F65="","",ROW()-5)</f>
      </c>
      <c r="B65" s="118"/>
      <c r="C65" s="118"/>
      <c r="D65" s="118"/>
      <c r="E65" s="118"/>
      <c r="F65" s="118"/>
      <c r="G65" s="118"/>
      <c r="H65" s="118"/>
      <c r="I65" s="118"/>
      <c r="J65" s="118"/>
      <c r="K65" s="118"/>
      <c r="L65" s="119"/>
      <c r="M65" s="119"/>
      <c r="N65" s="119"/>
      <c r="O65" s="119"/>
      <c r="P65" s="120"/>
      <c r="Q65" s="121" t="str">
        <f>IF(OR(L65="",M65=""),"",M65-L65+1)</f>
      </c>
      <c r="R65" s="121" t="str">
        <f>IF(AND(N65&lt;&gt;"",O65&lt;&gt;""),O65-N65+1,IF(N65&lt;&gt;"",'基本設定'!$B$10-N65+1,""))</f>
      </c>
      <c r="S65" s="121" t="str">
        <f>IF(M65="","",IF(O65&lt;&gt;"",O65-M65,IF('基本設定'!$B$10&gt;M65,'基本設定'!$B$10-M65,0)))</f>
      </c>
      <c r="T65" s="118" t="str">
        <f>IF(F65="","",IF(J65="完了","完了",IF(J65="取消済み","取消済み",IF(V65="はい","ブロック",IF(M65&lt;'基本設定'!$B$10,"遅延",IF(M65-'基本設定'!$B$10&lt;=7,"需关注","正常"))))))</f>
      </c>
      <c r="U65" s="118"/>
      <c r="V65" s="118"/>
      <c r="W65" s="118"/>
      <c r="X65" s="118"/>
      <c r="Y65" s="118"/>
      <c r="Z65" s="118"/>
    </row>
    <row r="66" ht="24" customHeight="true">
      <c r="A66" s="118" t="str">
        <f>IF(F66="","",ROW()-5)</f>
      </c>
      <c r="B66" s="118"/>
      <c r="C66" s="118"/>
      <c r="D66" s="118"/>
      <c r="E66" s="118"/>
      <c r="F66" s="118"/>
      <c r="G66" s="118"/>
      <c r="H66" s="118"/>
      <c r="I66" s="118"/>
      <c r="J66" s="118"/>
      <c r="K66" s="118"/>
      <c r="L66" s="119"/>
      <c r="M66" s="119"/>
      <c r="N66" s="119"/>
      <c r="O66" s="119"/>
      <c r="P66" s="120"/>
      <c r="Q66" s="121" t="str">
        <f>IF(OR(L66="",M66=""),"",M66-L66+1)</f>
      </c>
      <c r="R66" s="121" t="str">
        <f>IF(AND(N66&lt;&gt;"",O66&lt;&gt;""),O66-N66+1,IF(N66&lt;&gt;"",'基本設定'!$B$10-N66+1,""))</f>
      </c>
      <c r="S66" s="121" t="str">
        <f>IF(M66="","",IF(O66&lt;&gt;"",O66-M66,IF('基本設定'!$B$10&gt;M66,'基本設定'!$B$10-M66,0)))</f>
      </c>
      <c r="T66" s="118" t="str">
        <f>IF(F66="","",IF(J66="完了","完了",IF(J66="取消済み","取消済み",IF(V66="はい","ブロック",IF(M66&lt;'基本設定'!$B$10,"遅延",IF(M66-'基本設定'!$B$10&lt;=7,"需关注","正常"))))))</f>
      </c>
      <c r="U66" s="118"/>
      <c r="V66" s="118"/>
      <c r="W66" s="118"/>
      <c r="X66" s="118"/>
      <c r="Y66" s="118"/>
      <c r="Z66" s="118"/>
    </row>
    <row r="67" ht="24" customHeight="true">
      <c r="A67" s="118" t="str">
        <f>IF(F67="","",ROW()-5)</f>
      </c>
      <c r="B67" s="118"/>
      <c r="C67" s="118"/>
      <c r="D67" s="118"/>
      <c r="E67" s="118"/>
      <c r="F67" s="118"/>
      <c r="G67" s="118"/>
      <c r="H67" s="118"/>
      <c r="I67" s="118"/>
      <c r="J67" s="118"/>
      <c r="K67" s="118"/>
      <c r="L67" s="119"/>
      <c r="M67" s="119"/>
      <c r="N67" s="119"/>
      <c r="O67" s="119"/>
      <c r="P67" s="120"/>
      <c r="Q67" s="121" t="str">
        <f>IF(OR(L67="",M67=""),"",M67-L67+1)</f>
      </c>
      <c r="R67" s="121" t="str">
        <f>IF(AND(N67&lt;&gt;"",O67&lt;&gt;""),O67-N67+1,IF(N67&lt;&gt;"",'基本設定'!$B$10-N67+1,""))</f>
      </c>
      <c r="S67" s="121" t="str">
        <f>IF(M67="","",IF(O67&lt;&gt;"",O67-M67,IF('基本設定'!$B$10&gt;M67,'基本設定'!$B$10-M67,0)))</f>
      </c>
      <c r="T67" s="118" t="str">
        <f>IF(F67="","",IF(J67="完了","完了",IF(J67="取消済み","取消済み",IF(V67="はい","ブロック",IF(M67&lt;'基本設定'!$B$10,"遅延",IF(M67-'基本設定'!$B$10&lt;=7,"需关注","正常"))))))</f>
      </c>
      <c r="U67" s="118"/>
      <c r="V67" s="118"/>
      <c r="W67" s="118"/>
      <c r="X67" s="118"/>
      <c r="Y67" s="118"/>
      <c r="Z67" s="118"/>
    </row>
    <row r="68" ht="24" customHeight="true">
      <c r="A68" s="118" t="str">
        <f>IF(F68="","",ROW()-5)</f>
      </c>
      <c r="B68" s="118"/>
      <c r="C68" s="118"/>
      <c r="D68" s="118"/>
      <c r="E68" s="118"/>
      <c r="F68" s="118"/>
      <c r="G68" s="118"/>
      <c r="H68" s="118"/>
      <c r="I68" s="118"/>
      <c r="J68" s="118"/>
      <c r="K68" s="118"/>
      <c r="L68" s="119"/>
      <c r="M68" s="119"/>
      <c r="N68" s="119"/>
      <c r="O68" s="119"/>
      <c r="P68" s="120"/>
      <c r="Q68" s="121" t="str">
        <f>IF(OR(L68="",M68=""),"",M68-L68+1)</f>
      </c>
      <c r="R68" s="121" t="str">
        <f>IF(AND(N68&lt;&gt;"",O68&lt;&gt;""),O68-N68+1,IF(N68&lt;&gt;"",'基本設定'!$B$10-N68+1,""))</f>
      </c>
      <c r="S68" s="121" t="str">
        <f>IF(M68="","",IF(O68&lt;&gt;"",O68-M68,IF('基本設定'!$B$10&gt;M68,'基本設定'!$B$10-M68,0)))</f>
      </c>
      <c r="T68" s="118" t="str">
        <f>IF(F68="","",IF(J68="完了","完了",IF(J68="取消済み","取消済み",IF(V68="はい","ブロック",IF(M68&lt;'基本設定'!$B$10,"遅延",IF(M68-'基本設定'!$B$10&lt;=7,"需关注","正常"))))))</f>
      </c>
      <c r="U68" s="118"/>
      <c r="V68" s="118"/>
      <c r="W68" s="118"/>
      <c r="X68" s="118"/>
      <c r="Y68" s="118"/>
      <c r="Z68" s="118"/>
    </row>
    <row r="69" ht="24" customHeight="true">
      <c r="A69" s="118" t="str">
        <f>IF(F69="","",ROW()-5)</f>
      </c>
      <c r="B69" s="118"/>
      <c r="C69" s="118"/>
      <c r="D69" s="118"/>
      <c r="E69" s="118"/>
      <c r="F69" s="118"/>
      <c r="G69" s="118"/>
      <c r="H69" s="118"/>
      <c r="I69" s="118"/>
      <c r="J69" s="118"/>
      <c r="K69" s="118"/>
      <c r="L69" s="119"/>
      <c r="M69" s="119"/>
      <c r="N69" s="119"/>
      <c r="O69" s="119"/>
      <c r="P69" s="120"/>
      <c r="Q69" s="121" t="str">
        <f>IF(OR(L69="",M69=""),"",M69-L69+1)</f>
      </c>
      <c r="R69" s="121" t="str">
        <f>IF(AND(N69&lt;&gt;"",O69&lt;&gt;""),O69-N69+1,IF(N69&lt;&gt;"",'基本設定'!$B$10-N69+1,""))</f>
      </c>
      <c r="S69" s="121" t="str">
        <f>IF(M69="","",IF(O69&lt;&gt;"",O69-M69,IF('基本設定'!$B$10&gt;M69,'基本設定'!$B$10-M69,0)))</f>
      </c>
      <c r="T69" s="118" t="str">
        <f>IF(F69="","",IF(J69="完了","完了",IF(J69="取消済み","取消済み",IF(V69="はい","ブロック",IF(M69&lt;'基本設定'!$B$10,"遅延",IF(M69-'基本設定'!$B$10&lt;=7,"需关注","正常"))))))</f>
      </c>
      <c r="U69" s="118"/>
      <c r="V69" s="118"/>
      <c r="W69" s="118"/>
      <c r="X69" s="118"/>
      <c r="Y69" s="118"/>
      <c r="Z69" s="118"/>
    </row>
    <row r="70" ht="24" customHeight="true">
      <c r="A70" s="118" t="str">
        <f>IF(F70="","",ROW()-5)</f>
      </c>
      <c r="B70" s="118"/>
      <c r="C70" s="118"/>
      <c r="D70" s="118"/>
      <c r="E70" s="118"/>
      <c r="F70" s="118"/>
      <c r="G70" s="118"/>
      <c r="H70" s="118"/>
      <c r="I70" s="118"/>
      <c r="J70" s="118"/>
      <c r="K70" s="118"/>
      <c r="L70" s="119"/>
      <c r="M70" s="119"/>
      <c r="N70" s="119"/>
      <c r="O70" s="119"/>
      <c r="P70" s="120"/>
      <c r="Q70" s="121" t="str">
        <f>IF(OR(L70="",M70=""),"",M70-L70+1)</f>
      </c>
      <c r="R70" s="121" t="str">
        <f>IF(AND(N70&lt;&gt;"",O70&lt;&gt;""),O70-N70+1,IF(N70&lt;&gt;"",'基本設定'!$B$10-N70+1,""))</f>
      </c>
      <c r="S70" s="121" t="str">
        <f>IF(M70="","",IF(O70&lt;&gt;"",O70-M70,IF('基本設定'!$B$10&gt;M70,'基本設定'!$B$10-M70,0)))</f>
      </c>
      <c r="T70" s="118" t="str">
        <f>IF(F70="","",IF(J70="完了","完了",IF(J70="取消済み","取消済み",IF(V70="はい","ブロック",IF(M70&lt;'基本設定'!$B$10,"遅延",IF(M70-'基本設定'!$B$10&lt;=7,"需关注","正常"))))))</f>
      </c>
      <c r="U70" s="118"/>
      <c r="V70" s="118"/>
      <c r="W70" s="118"/>
      <c r="X70" s="118"/>
      <c r="Y70" s="118"/>
      <c r="Z70" s="118"/>
    </row>
    <row r="71" ht="24" customHeight="true">
      <c r="A71" s="118" t="str">
        <f>IF(F71="","",ROW()-5)</f>
      </c>
      <c r="B71" s="118"/>
      <c r="C71" s="118"/>
      <c r="D71" s="118"/>
      <c r="E71" s="118"/>
      <c r="F71" s="118"/>
      <c r="G71" s="118"/>
      <c r="H71" s="118"/>
      <c r="I71" s="118"/>
      <c r="J71" s="118"/>
      <c r="K71" s="118"/>
      <c r="L71" s="119"/>
      <c r="M71" s="119"/>
      <c r="N71" s="119"/>
      <c r="O71" s="119"/>
      <c r="P71" s="120"/>
      <c r="Q71" s="121" t="str">
        <f>IF(OR(L71="",M71=""),"",M71-L71+1)</f>
      </c>
      <c r="R71" s="121" t="str">
        <f>IF(AND(N71&lt;&gt;"",O71&lt;&gt;""),O71-N71+1,IF(N71&lt;&gt;"",'基本設定'!$B$10-N71+1,""))</f>
      </c>
      <c r="S71" s="121" t="str">
        <f>IF(M71="","",IF(O71&lt;&gt;"",O71-M71,IF('基本設定'!$B$10&gt;M71,'基本設定'!$B$10-M71,0)))</f>
      </c>
      <c r="T71" s="118" t="str">
        <f>IF(F71="","",IF(J71="完了","完了",IF(J71="取消済み","取消済み",IF(V71="はい","ブロック",IF(M71&lt;'基本設定'!$B$10,"遅延",IF(M71-'基本設定'!$B$10&lt;=7,"需关注","正常"))))))</f>
      </c>
      <c r="U71" s="118"/>
      <c r="V71" s="118"/>
      <c r="W71" s="118"/>
      <c r="X71" s="118"/>
      <c r="Y71" s="118"/>
      <c r="Z71" s="118"/>
    </row>
    <row r="72" ht="24" customHeight="true">
      <c r="A72" s="118" t="str">
        <f>IF(F72="","",ROW()-5)</f>
      </c>
      <c r="B72" s="118"/>
      <c r="C72" s="118"/>
      <c r="D72" s="118"/>
      <c r="E72" s="118"/>
      <c r="F72" s="118"/>
      <c r="G72" s="118"/>
      <c r="H72" s="118"/>
      <c r="I72" s="118"/>
      <c r="J72" s="118"/>
      <c r="K72" s="118"/>
      <c r="L72" s="119"/>
      <c r="M72" s="119"/>
      <c r="N72" s="119"/>
      <c r="O72" s="119"/>
      <c r="P72" s="120"/>
      <c r="Q72" s="121" t="str">
        <f>IF(OR(L72="",M72=""),"",M72-L72+1)</f>
      </c>
      <c r="R72" s="121" t="str">
        <f>IF(AND(N72&lt;&gt;"",O72&lt;&gt;""),O72-N72+1,IF(N72&lt;&gt;"",'基本設定'!$B$10-N72+1,""))</f>
      </c>
      <c r="S72" s="121" t="str">
        <f>IF(M72="","",IF(O72&lt;&gt;"",O72-M72,IF('基本設定'!$B$10&gt;M72,'基本設定'!$B$10-M72,0)))</f>
      </c>
      <c r="T72" s="118" t="str">
        <f>IF(F72="","",IF(J72="完了","完了",IF(J72="取消済み","取消済み",IF(V72="はい","ブロック",IF(M72&lt;'基本設定'!$B$10,"遅延",IF(M72-'基本設定'!$B$10&lt;=7,"需关注","正常"))))))</f>
      </c>
      <c r="U72" s="118"/>
      <c r="V72" s="118"/>
      <c r="W72" s="118"/>
      <c r="X72" s="118"/>
      <c r="Y72" s="118"/>
      <c r="Z72" s="118"/>
    </row>
    <row r="73" ht="24" customHeight="true">
      <c r="A73" s="118" t="str">
        <f>IF(F73="","",ROW()-5)</f>
      </c>
      <c r="B73" s="118"/>
      <c r="C73" s="118"/>
      <c r="D73" s="118"/>
      <c r="E73" s="118"/>
      <c r="F73" s="118"/>
      <c r="G73" s="118"/>
      <c r="H73" s="118"/>
      <c r="I73" s="118"/>
      <c r="J73" s="118"/>
      <c r="K73" s="118"/>
      <c r="L73" s="119"/>
      <c r="M73" s="119"/>
      <c r="N73" s="119"/>
      <c r="O73" s="119"/>
      <c r="P73" s="120"/>
      <c r="Q73" s="121" t="str">
        <f>IF(OR(L73="",M73=""),"",M73-L73+1)</f>
      </c>
      <c r="R73" s="121" t="str">
        <f>IF(AND(N73&lt;&gt;"",O73&lt;&gt;""),O73-N73+1,IF(N73&lt;&gt;"",'基本設定'!$B$10-N73+1,""))</f>
      </c>
      <c r="S73" s="121" t="str">
        <f>IF(M73="","",IF(O73&lt;&gt;"",O73-M73,IF('基本設定'!$B$10&gt;M73,'基本設定'!$B$10-M73,0)))</f>
      </c>
      <c r="T73" s="118" t="str">
        <f>IF(F73="","",IF(J73="完了","完了",IF(J73="取消済み","取消済み",IF(V73="はい","ブロック",IF(M73&lt;'基本設定'!$B$10,"遅延",IF(M73-'基本設定'!$B$10&lt;=7,"需关注","正常"))))))</f>
      </c>
      <c r="U73" s="118"/>
      <c r="V73" s="118"/>
      <c r="W73" s="118"/>
      <c r="X73" s="118"/>
      <c r="Y73" s="118"/>
      <c r="Z73" s="118"/>
    </row>
    <row r="74" ht="24" customHeight="true">
      <c r="A74" s="118" t="str">
        <f>IF(F74="","",ROW()-5)</f>
      </c>
      <c r="B74" s="118"/>
      <c r="C74" s="118"/>
      <c r="D74" s="118"/>
      <c r="E74" s="118"/>
      <c r="F74" s="118"/>
      <c r="G74" s="118"/>
      <c r="H74" s="118"/>
      <c r="I74" s="118"/>
      <c r="J74" s="118"/>
      <c r="K74" s="118"/>
      <c r="L74" s="119"/>
      <c r="M74" s="119"/>
      <c r="N74" s="119"/>
      <c r="O74" s="119"/>
      <c r="P74" s="120"/>
      <c r="Q74" s="121" t="str">
        <f>IF(OR(L74="",M74=""),"",M74-L74+1)</f>
      </c>
      <c r="R74" s="121" t="str">
        <f>IF(AND(N74&lt;&gt;"",O74&lt;&gt;""),O74-N74+1,IF(N74&lt;&gt;"",'基本設定'!$B$10-N74+1,""))</f>
      </c>
      <c r="S74" s="121" t="str">
        <f>IF(M74="","",IF(O74&lt;&gt;"",O74-M74,IF('基本設定'!$B$10&gt;M74,'基本設定'!$B$10-M74,0)))</f>
      </c>
      <c r="T74" s="118" t="str">
        <f>IF(F74="","",IF(J74="完了","完了",IF(J74="取消済み","取消済み",IF(V74="はい","ブロック",IF(M74&lt;'基本設定'!$B$10,"遅延",IF(M74-'基本設定'!$B$10&lt;=7,"需关注","正常"))))))</f>
      </c>
      <c r="U74" s="118"/>
      <c r="V74" s="118"/>
      <c r="W74" s="118"/>
      <c r="X74" s="118"/>
      <c r="Y74" s="118"/>
      <c r="Z74" s="118"/>
    </row>
    <row r="75" ht="24" customHeight="true">
      <c r="A75" s="118" t="str">
        <f>IF(F75="","",ROW()-5)</f>
      </c>
      <c r="B75" s="118"/>
      <c r="C75" s="118"/>
      <c r="D75" s="118"/>
      <c r="E75" s="118"/>
      <c r="F75" s="118"/>
      <c r="G75" s="118"/>
      <c r="H75" s="118"/>
      <c r="I75" s="118"/>
      <c r="J75" s="118"/>
      <c r="K75" s="118"/>
      <c r="L75" s="119"/>
      <c r="M75" s="119"/>
      <c r="N75" s="119"/>
      <c r="O75" s="119"/>
      <c r="P75" s="120"/>
      <c r="Q75" s="121" t="str">
        <f>IF(OR(L75="",M75=""),"",M75-L75+1)</f>
      </c>
      <c r="R75" s="121" t="str">
        <f>IF(AND(N75&lt;&gt;"",O75&lt;&gt;""),O75-N75+1,IF(N75&lt;&gt;"",'基本設定'!$B$10-N75+1,""))</f>
      </c>
      <c r="S75" s="121" t="str">
        <f>IF(M75="","",IF(O75&lt;&gt;"",O75-M75,IF('基本設定'!$B$10&gt;M75,'基本設定'!$B$10-M75,0)))</f>
      </c>
      <c r="T75" s="118" t="str">
        <f>IF(F75="","",IF(J75="完了","完了",IF(J75="取消済み","取消済み",IF(V75="はい","ブロック",IF(M75&lt;'基本設定'!$B$10,"遅延",IF(M75-'基本設定'!$B$10&lt;=7,"需关注","正常"))))))</f>
      </c>
      <c r="U75" s="118"/>
      <c r="V75" s="118"/>
      <c r="W75" s="118"/>
      <c r="X75" s="118"/>
      <c r="Y75" s="118"/>
      <c r="Z75" s="118"/>
    </row>
    <row r="76" ht="24" customHeight="true">
      <c r="A76" s="118" t="str">
        <f>IF(F76="","",ROW()-5)</f>
      </c>
      <c r="B76" s="118"/>
      <c r="C76" s="118"/>
      <c r="D76" s="118"/>
      <c r="E76" s="118"/>
      <c r="F76" s="118"/>
      <c r="G76" s="118"/>
      <c r="H76" s="118"/>
      <c r="I76" s="118"/>
      <c r="J76" s="118"/>
      <c r="K76" s="118"/>
      <c r="L76" s="119"/>
      <c r="M76" s="119"/>
      <c r="N76" s="119"/>
      <c r="O76" s="119"/>
      <c r="P76" s="120"/>
      <c r="Q76" s="121" t="str">
        <f>IF(OR(L76="",M76=""),"",M76-L76+1)</f>
      </c>
      <c r="R76" s="121" t="str">
        <f>IF(AND(N76&lt;&gt;"",O76&lt;&gt;""),O76-N76+1,IF(N76&lt;&gt;"",'基本設定'!$B$10-N76+1,""))</f>
      </c>
      <c r="S76" s="121" t="str">
        <f>IF(M76="","",IF(O76&lt;&gt;"",O76-M76,IF('基本設定'!$B$10&gt;M76,'基本設定'!$B$10-M76,0)))</f>
      </c>
      <c r="T76" s="118" t="str">
        <f>IF(F76="","",IF(J76="完了","完了",IF(J76="取消済み","取消済み",IF(V76="はい","ブロック",IF(M76&lt;'基本設定'!$B$10,"遅延",IF(M76-'基本設定'!$B$10&lt;=7,"需关注","正常"))))))</f>
      </c>
      <c r="U76" s="118"/>
      <c r="V76" s="118"/>
      <c r="W76" s="118"/>
      <c r="X76" s="118"/>
      <c r="Y76" s="118"/>
      <c r="Z76" s="118"/>
    </row>
    <row r="77" ht="24" customHeight="true">
      <c r="A77" s="118" t="str">
        <f>IF(F77="","",ROW()-5)</f>
      </c>
      <c r="B77" s="118"/>
      <c r="C77" s="118"/>
      <c r="D77" s="118"/>
      <c r="E77" s="118"/>
      <c r="F77" s="118"/>
      <c r="G77" s="118"/>
      <c r="H77" s="118"/>
      <c r="I77" s="118"/>
      <c r="J77" s="118"/>
      <c r="K77" s="118"/>
      <c r="L77" s="119"/>
      <c r="M77" s="119"/>
      <c r="N77" s="119"/>
      <c r="O77" s="119"/>
      <c r="P77" s="120"/>
      <c r="Q77" s="121" t="str">
        <f>IF(OR(L77="",M77=""),"",M77-L77+1)</f>
      </c>
      <c r="R77" s="121" t="str">
        <f>IF(AND(N77&lt;&gt;"",O77&lt;&gt;""),O77-N77+1,IF(N77&lt;&gt;"",'基本設定'!$B$10-N77+1,""))</f>
      </c>
      <c r="S77" s="121" t="str">
        <f>IF(M77="","",IF(O77&lt;&gt;"",O77-M77,IF('基本設定'!$B$10&gt;M77,'基本設定'!$B$10-M77,0)))</f>
      </c>
      <c r="T77" s="118" t="str">
        <f>IF(F77="","",IF(J77="完了","完了",IF(J77="取消済み","取消済み",IF(V77="はい","ブロック",IF(M77&lt;'基本設定'!$B$10,"遅延",IF(M77-'基本設定'!$B$10&lt;=7,"需关注","正常"))))))</f>
      </c>
      <c r="U77" s="118"/>
      <c r="V77" s="118"/>
      <c r="W77" s="118"/>
      <c r="X77" s="118"/>
      <c r="Y77" s="118"/>
      <c r="Z77" s="118"/>
    </row>
    <row r="78" ht="24" customHeight="true">
      <c r="A78" s="118" t="str">
        <f>IF(F78="","",ROW()-5)</f>
      </c>
      <c r="B78" s="118"/>
      <c r="C78" s="118"/>
      <c r="D78" s="118"/>
      <c r="E78" s="118"/>
      <c r="F78" s="118"/>
      <c r="G78" s="118"/>
      <c r="H78" s="118"/>
      <c r="I78" s="118"/>
      <c r="J78" s="118"/>
      <c r="K78" s="118"/>
      <c r="L78" s="119"/>
      <c r="M78" s="119"/>
      <c r="N78" s="119"/>
      <c r="O78" s="119"/>
      <c r="P78" s="120"/>
      <c r="Q78" s="121" t="str">
        <f>IF(OR(L78="",M78=""),"",M78-L78+1)</f>
      </c>
      <c r="R78" s="121" t="str">
        <f>IF(AND(N78&lt;&gt;"",O78&lt;&gt;""),O78-N78+1,IF(N78&lt;&gt;"",'基本設定'!$B$10-N78+1,""))</f>
      </c>
      <c r="S78" s="121" t="str">
        <f>IF(M78="","",IF(O78&lt;&gt;"",O78-M78,IF('基本設定'!$B$10&gt;M78,'基本設定'!$B$10-M78,0)))</f>
      </c>
      <c r="T78" s="118" t="str">
        <f>IF(F78="","",IF(J78="完了","完了",IF(J78="取消済み","取消済み",IF(V78="はい","ブロック",IF(M78&lt;'基本設定'!$B$10,"遅延",IF(M78-'基本設定'!$B$10&lt;=7,"需关注","正常"))))))</f>
      </c>
      <c r="U78" s="118"/>
      <c r="V78" s="118"/>
      <c r="W78" s="118"/>
      <c r="X78" s="118"/>
      <c r="Y78" s="118"/>
      <c r="Z78" s="118"/>
    </row>
    <row r="79" ht="24" customHeight="true">
      <c r="A79" s="118" t="str">
        <f>IF(F79="","",ROW()-5)</f>
      </c>
      <c r="B79" s="118"/>
      <c r="C79" s="118"/>
      <c r="D79" s="118"/>
      <c r="E79" s="118"/>
      <c r="F79" s="118"/>
      <c r="G79" s="118"/>
      <c r="H79" s="118"/>
      <c r="I79" s="118"/>
      <c r="J79" s="118"/>
      <c r="K79" s="118"/>
      <c r="L79" s="119"/>
      <c r="M79" s="119"/>
      <c r="N79" s="119"/>
      <c r="O79" s="119"/>
      <c r="P79" s="120"/>
      <c r="Q79" s="121" t="str">
        <f>IF(OR(L79="",M79=""),"",M79-L79+1)</f>
      </c>
      <c r="R79" s="121" t="str">
        <f>IF(AND(N79&lt;&gt;"",O79&lt;&gt;""),O79-N79+1,IF(N79&lt;&gt;"",'基本設定'!$B$10-N79+1,""))</f>
      </c>
      <c r="S79" s="121" t="str">
        <f>IF(M79="","",IF(O79&lt;&gt;"",O79-M79,IF('基本設定'!$B$10&gt;M79,'基本設定'!$B$10-M79,0)))</f>
      </c>
      <c r="T79" s="118" t="str">
        <f>IF(F79="","",IF(J79="完了","完了",IF(J79="取消済み","取消済み",IF(V79="はい","ブロック",IF(M79&lt;'基本設定'!$B$10,"遅延",IF(M79-'基本設定'!$B$10&lt;=7,"需关注","正常"))))))</f>
      </c>
      <c r="U79" s="118"/>
      <c r="V79" s="118"/>
      <c r="W79" s="118"/>
      <c r="X79" s="118"/>
      <c r="Y79" s="118"/>
      <c r="Z79" s="118"/>
    </row>
    <row r="80" ht="24" customHeight="true">
      <c r="A80" s="118" t="str">
        <f>IF(F80="","",ROW()-5)</f>
      </c>
      <c r="B80" s="118"/>
      <c r="C80" s="118"/>
      <c r="D80" s="118"/>
      <c r="E80" s="118"/>
      <c r="F80" s="118"/>
      <c r="G80" s="118"/>
      <c r="H80" s="118"/>
      <c r="I80" s="118"/>
      <c r="J80" s="118"/>
      <c r="K80" s="118"/>
      <c r="L80" s="119"/>
      <c r="M80" s="119"/>
      <c r="N80" s="119"/>
      <c r="O80" s="119"/>
      <c r="P80" s="120"/>
      <c r="Q80" s="121" t="str">
        <f>IF(OR(L80="",M80=""),"",M80-L80+1)</f>
      </c>
      <c r="R80" s="121" t="str">
        <f>IF(AND(N80&lt;&gt;"",O80&lt;&gt;""),O80-N80+1,IF(N80&lt;&gt;"",'基本設定'!$B$10-N80+1,""))</f>
      </c>
      <c r="S80" s="121" t="str">
        <f>IF(M80="","",IF(O80&lt;&gt;"",O80-M80,IF('基本設定'!$B$10&gt;M80,'基本設定'!$B$10-M80,0)))</f>
      </c>
      <c r="T80" s="118" t="str">
        <f>IF(F80="","",IF(J80="完了","完了",IF(J80="取消済み","取消済み",IF(V80="はい","ブロック",IF(M80&lt;'基本設定'!$B$10,"遅延",IF(M80-'基本設定'!$B$10&lt;=7,"需关注","正常"))))))</f>
      </c>
      <c r="U80" s="118"/>
      <c r="V80" s="118"/>
      <c r="W80" s="118"/>
      <c r="X80" s="118"/>
      <c r="Y80" s="118"/>
      <c r="Z80" s="118"/>
    </row>
    <row r="81" ht="24" customHeight="true">
      <c r="A81" s="118" t="str">
        <f>IF(F81="","",ROW()-5)</f>
      </c>
      <c r="B81" s="118"/>
      <c r="C81" s="118"/>
      <c r="D81" s="118"/>
      <c r="E81" s="118"/>
      <c r="F81" s="118"/>
      <c r="G81" s="118"/>
      <c r="H81" s="118"/>
      <c r="I81" s="118"/>
      <c r="J81" s="118"/>
      <c r="K81" s="118"/>
      <c r="L81" s="119"/>
      <c r="M81" s="119"/>
      <c r="N81" s="119"/>
      <c r="O81" s="119"/>
      <c r="P81" s="120"/>
      <c r="Q81" s="121" t="str">
        <f>IF(OR(L81="",M81=""),"",M81-L81+1)</f>
      </c>
      <c r="R81" s="121" t="str">
        <f>IF(AND(N81&lt;&gt;"",O81&lt;&gt;""),O81-N81+1,IF(N81&lt;&gt;"",'基本設定'!$B$10-N81+1,""))</f>
      </c>
      <c r="S81" s="121" t="str">
        <f>IF(M81="","",IF(O81&lt;&gt;"",O81-M81,IF('基本設定'!$B$10&gt;M81,'基本設定'!$B$10-M81,0)))</f>
      </c>
      <c r="T81" s="118" t="str">
        <f>IF(F81="","",IF(J81="完了","完了",IF(J81="取消済み","取消済み",IF(V81="はい","ブロック",IF(M81&lt;'基本設定'!$B$10,"遅延",IF(M81-'基本設定'!$B$10&lt;=7,"需关注","正常"))))))</f>
      </c>
      <c r="U81" s="118"/>
      <c r="V81" s="118"/>
      <c r="W81" s="118"/>
      <c r="X81" s="118"/>
      <c r="Y81" s="118"/>
      <c r="Z81" s="118"/>
    </row>
    <row r="82" ht="24" customHeight="true">
      <c r="A82" s="118" t="str">
        <f>IF(F82="","",ROW()-5)</f>
      </c>
      <c r="B82" s="118"/>
      <c r="C82" s="118"/>
      <c r="D82" s="118"/>
      <c r="E82" s="118"/>
      <c r="F82" s="118"/>
      <c r="G82" s="118"/>
      <c r="H82" s="118"/>
      <c r="I82" s="118"/>
      <c r="J82" s="118"/>
      <c r="K82" s="118"/>
      <c r="L82" s="119"/>
      <c r="M82" s="119"/>
      <c r="N82" s="119"/>
      <c r="O82" s="119"/>
      <c r="P82" s="120"/>
      <c r="Q82" s="121" t="str">
        <f>IF(OR(L82="",M82=""),"",M82-L82+1)</f>
      </c>
      <c r="R82" s="121" t="str">
        <f>IF(AND(N82&lt;&gt;"",O82&lt;&gt;""),O82-N82+1,IF(N82&lt;&gt;"",'基本設定'!$B$10-N82+1,""))</f>
      </c>
      <c r="S82" s="121" t="str">
        <f>IF(M82="","",IF(O82&lt;&gt;"",O82-M82,IF('基本設定'!$B$10&gt;M82,'基本設定'!$B$10-M82,0)))</f>
      </c>
      <c r="T82" s="118" t="str">
        <f>IF(F82="","",IF(J82="完了","完了",IF(J82="取消済み","取消済み",IF(V82="はい","ブロック",IF(M82&lt;'基本設定'!$B$10,"遅延",IF(M82-'基本設定'!$B$10&lt;=7,"需关注","正常"))))))</f>
      </c>
      <c r="U82" s="118"/>
      <c r="V82" s="118"/>
      <c r="W82" s="118"/>
      <c r="X82" s="118"/>
      <c r="Y82" s="118"/>
      <c r="Z82" s="118"/>
    </row>
    <row r="83" ht="24" customHeight="true">
      <c r="A83" s="118" t="str">
        <f>IF(F83="","",ROW()-5)</f>
      </c>
      <c r="B83" s="118"/>
      <c r="C83" s="118"/>
      <c r="D83" s="118"/>
      <c r="E83" s="118"/>
      <c r="F83" s="118"/>
      <c r="G83" s="118"/>
      <c r="H83" s="118"/>
      <c r="I83" s="118"/>
      <c r="J83" s="118"/>
      <c r="K83" s="118"/>
      <c r="L83" s="119"/>
      <c r="M83" s="119"/>
      <c r="N83" s="119"/>
      <c r="O83" s="119"/>
      <c r="P83" s="120"/>
      <c r="Q83" s="121" t="str">
        <f>IF(OR(L83="",M83=""),"",M83-L83+1)</f>
      </c>
      <c r="R83" s="121" t="str">
        <f>IF(AND(N83&lt;&gt;"",O83&lt;&gt;""),O83-N83+1,IF(N83&lt;&gt;"",'基本設定'!$B$10-N83+1,""))</f>
      </c>
      <c r="S83" s="121" t="str">
        <f>IF(M83="","",IF(O83&lt;&gt;"",O83-M83,IF('基本設定'!$B$10&gt;M83,'基本設定'!$B$10-M83,0)))</f>
      </c>
      <c r="T83" s="118" t="str">
        <f>IF(F83="","",IF(J83="完了","完了",IF(J83="取消済み","取消済み",IF(V83="はい","ブロック",IF(M83&lt;'基本設定'!$B$10,"遅延",IF(M83-'基本設定'!$B$10&lt;=7,"需关注","正常"))))))</f>
      </c>
      <c r="U83" s="118"/>
      <c r="V83" s="118"/>
      <c r="W83" s="118"/>
      <c r="X83" s="118"/>
      <c r="Y83" s="118"/>
      <c r="Z83" s="118"/>
    </row>
    <row r="84" ht="24" customHeight="true">
      <c r="A84" s="118" t="str">
        <f>IF(F84="","",ROW()-5)</f>
      </c>
      <c r="B84" s="118"/>
      <c r="C84" s="118"/>
      <c r="D84" s="118"/>
      <c r="E84" s="118"/>
      <c r="F84" s="118"/>
      <c r="G84" s="118"/>
      <c r="H84" s="118"/>
      <c r="I84" s="118"/>
      <c r="J84" s="118"/>
      <c r="K84" s="118"/>
      <c r="L84" s="119"/>
      <c r="M84" s="119"/>
      <c r="N84" s="119"/>
      <c r="O84" s="119"/>
      <c r="P84" s="120"/>
      <c r="Q84" s="121" t="str">
        <f>IF(OR(L84="",M84=""),"",M84-L84+1)</f>
      </c>
      <c r="R84" s="121" t="str">
        <f>IF(AND(N84&lt;&gt;"",O84&lt;&gt;""),O84-N84+1,IF(N84&lt;&gt;"",'基本設定'!$B$10-N84+1,""))</f>
      </c>
      <c r="S84" s="121" t="str">
        <f>IF(M84="","",IF(O84&lt;&gt;"",O84-M84,IF('基本設定'!$B$10&gt;M84,'基本設定'!$B$10-M84,0)))</f>
      </c>
      <c r="T84" s="118" t="str">
        <f>IF(F84="","",IF(J84="完了","完了",IF(J84="取消済み","取消済み",IF(V84="はい","ブロック",IF(M84&lt;'基本設定'!$B$10,"遅延",IF(M84-'基本設定'!$B$10&lt;=7,"需关注","正常"))))))</f>
      </c>
      <c r="U84" s="118"/>
      <c r="V84" s="118"/>
      <c r="W84" s="118"/>
      <c r="X84" s="118"/>
      <c r="Y84" s="118"/>
      <c r="Z84" s="118"/>
    </row>
    <row r="85" ht="24" customHeight="true">
      <c r="A85" s="118" t="str">
        <f>IF(F85="","",ROW()-5)</f>
      </c>
      <c r="B85" s="118"/>
      <c r="C85" s="118"/>
      <c r="D85" s="118"/>
      <c r="E85" s="118"/>
      <c r="F85" s="118"/>
      <c r="G85" s="118"/>
      <c r="H85" s="118"/>
      <c r="I85" s="118"/>
      <c r="J85" s="118"/>
      <c r="K85" s="118"/>
      <c r="L85" s="119"/>
      <c r="M85" s="119"/>
      <c r="N85" s="119"/>
      <c r="O85" s="119"/>
      <c r="P85" s="120"/>
      <c r="Q85" s="121" t="str">
        <f>IF(OR(L85="",M85=""),"",M85-L85+1)</f>
      </c>
      <c r="R85" s="121" t="str">
        <f>IF(AND(N85&lt;&gt;"",O85&lt;&gt;""),O85-N85+1,IF(N85&lt;&gt;"",'基本設定'!$B$10-N85+1,""))</f>
      </c>
      <c r="S85" s="121" t="str">
        <f>IF(M85="","",IF(O85&lt;&gt;"",O85-M85,IF('基本設定'!$B$10&gt;M85,'基本設定'!$B$10-M85,0)))</f>
      </c>
      <c r="T85" s="118" t="str">
        <f>IF(F85="","",IF(J85="完了","完了",IF(J85="取消済み","取消済み",IF(V85="はい","ブロック",IF(M85&lt;'基本設定'!$B$10,"遅延",IF(M85-'基本設定'!$B$10&lt;=7,"需关注","正常"))))))</f>
      </c>
      <c r="U85" s="118"/>
      <c r="V85" s="118"/>
      <c r="W85" s="118"/>
      <c r="X85" s="118"/>
      <c r="Y85" s="118"/>
      <c r="Z85" s="118"/>
    </row>
    <row r="86" ht="24" customHeight="true">
      <c r="A86" s="118" t="str">
        <f>IF(F86="","",ROW()-5)</f>
      </c>
      <c r="B86" s="118"/>
      <c r="C86" s="118"/>
      <c r="D86" s="118"/>
      <c r="E86" s="118"/>
      <c r="F86" s="118"/>
      <c r="G86" s="118"/>
      <c r="H86" s="118"/>
      <c r="I86" s="118"/>
      <c r="J86" s="118"/>
      <c r="K86" s="118"/>
      <c r="L86" s="119"/>
      <c r="M86" s="119"/>
      <c r="N86" s="119"/>
      <c r="O86" s="119"/>
      <c r="P86" s="120"/>
      <c r="Q86" s="121" t="str">
        <f>IF(OR(L86="",M86=""),"",M86-L86+1)</f>
      </c>
      <c r="R86" s="121" t="str">
        <f>IF(AND(N86&lt;&gt;"",O86&lt;&gt;""),O86-N86+1,IF(N86&lt;&gt;"",'基本設定'!$B$10-N86+1,""))</f>
      </c>
      <c r="S86" s="121" t="str">
        <f>IF(M86="","",IF(O86&lt;&gt;"",O86-M86,IF('基本設定'!$B$10&gt;M86,'基本設定'!$B$10-M86,0)))</f>
      </c>
      <c r="T86" s="118" t="str">
        <f>IF(F86="","",IF(J86="完了","完了",IF(J86="取消済み","取消済み",IF(V86="はい","ブロック",IF(M86&lt;'基本設定'!$B$10,"遅延",IF(M86-'基本設定'!$B$10&lt;=7,"需关注","正常"))))))</f>
      </c>
      <c r="U86" s="118"/>
      <c r="V86" s="118"/>
      <c r="W86" s="118"/>
      <c r="X86" s="118"/>
      <c r="Y86" s="118"/>
      <c r="Z86" s="118"/>
    </row>
    <row r="87" ht="24" customHeight="true">
      <c r="A87" s="118" t="str">
        <f>IF(F87="","",ROW()-5)</f>
      </c>
      <c r="B87" s="118"/>
      <c r="C87" s="118"/>
      <c r="D87" s="118"/>
      <c r="E87" s="118"/>
      <c r="F87" s="118"/>
      <c r="G87" s="118"/>
      <c r="H87" s="118"/>
      <c r="I87" s="118"/>
      <c r="J87" s="118"/>
      <c r="K87" s="118"/>
      <c r="L87" s="119"/>
      <c r="M87" s="119"/>
      <c r="N87" s="119"/>
      <c r="O87" s="119"/>
      <c r="P87" s="120"/>
      <c r="Q87" s="121" t="str">
        <f>IF(OR(L87="",M87=""),"",M87-L87+1)</f>
      </c>
      <c r="R87" s="121" t="str">
        <f>IF(AND(N87&lt;&gt;"",O87&lt;&gt;""),O87-N87+1,IF(N87&lt;&gt;"",'基本設定'!$B$10-N87+1,""))</f>
      </c>
      <c r="S87" s="121" t="str">
        <f>IF(M87="","",IF(O87&lt;&gt;"",O87-M87,IF('基本設定'!$B$10&gt;M87,'基本設定'!$B$10-M87,0)))</f>
      </c>
      <c r="T87" s="118" t="str">
        <f>IF(F87="","",IF(J87="完了","完了",IF(J87="取消済み","取消済み",IF(V87="はい","ブロック",IF(M87&lt;'基本設定'!$B$10,"遅延",IF(M87-'基本設定'!$B$10&lt;=7,"需关注","正常"))))))</f>
      </c>
      <c r="U87" s="118"/>
      <c r="V87" s="118"/>
      <c r="W87" s="118"/>
      <c r="X87" s="118"/>
      <c r="Y87" s="118"/>
      <c r="Z87" s="118"/>
    </row>
    <row r="88" ht="24" customHeight="true">
      <c r="A88" s="118" t="str">
        <f>IF(F88="","",ROW()-5)</f>
      </c>
      <c r="B88" s="118"/>
      <c r="C88" s="118"/>
      <c r="D88" s="118"/>
      <c r="E88" s="118"/>
      <c r="F88" s="118"/>
      <c r="G88" s="118"/>
      <c r="H88" s="118"/>
      <c r="I88" s="118"/>
      <c r="J88" s="118"/>
      <c r="K88" s="118"/>
      <c r="L88" s="119"/>
      <c r="M88" s="119"/>
      <c r="N88" s="119"/>
      <c r="O88" s="119"/>
      <c r="P88" s="120"/>
      <c r="Q88" s="121" t="str">
        <f>IF(OR(L88="",M88=""),"",M88-L88+1)</f>
      </c>
      <c r="R88" s="121" t="str">
        <f>IF(AND(N88&lt;&gt;"",O88&lt;&gt;""),O88-N88+1,IF(N88&lt;&gt;"",'基本設定'!$B$10-N88+1,""))</f>
      </c>
      <c r="S88" s="121" t="str">
        <f>IF(M88="","",IF(O88&lt;&gt;"",O88-M88,IF('基本設定'!$B$10&gt;M88,'基本設定'!$B$10-M88,0)))</f>
      </c>
      <c r="T88" s="118" t="str">
        <f>IF(F88="","",IF(J88="完了","完了",IF(J88="取消済み","取消済み",IF(V88="はい","ブロック",IF(M88&lt;'基本設定'!$B$10,"遅延",IF(M88-'基本設定'!$B$10&lt;=7,"需关注","正常"))))))</f>
      </c>
      <c r="U88" s="118"/>
      <c r="V88" s="118"/>
      <c r="W88" s="118"/>
      <c r="X88" s="118"/>
      <c r="Y88" s="118"/>
      <c r="Z88" s="118"/>
    </row>
    <row r="89" ht="24" customHeight="true">
      <c r="A89" s="118" t="str">
        <f>IF(F89="","",ROW()-5)</f>
      </c>
      <c r="B89" s="118"/>
      <c r="C89" s="118"/>
      <c r="D89" s="118"/>
      <c r="E89" s="118"/>
      <c r="F89" s="118"/>
      <c r="G89" s="118"/>
      <c r="H89" s="118"/>
      <c r="I89" s="118"/>
      <c r="J89" s="118"/>
      <c r="K89" s="118"/>
      <c r="L89" s="119"/>
      <c r="M89" s="119"/>
      <c r="N89" s="119"/>
      <c r="O89" s="119"/>
      <c r="P89" s="120"/>
      <c r="Q89" s="121" t="str">
        <f>IF(OR(L89="",M89=""),"",M89-L89+1)</f>
      </c>
      <c r="R89" s="121" t="str">
        <f>IF(AND(N89&lt;&gt;"",O89&lt;&gt;""),O89-N89+1,IF(N89&lt;&gt;"",'基本設定'!$B$10-N89+1,""))</f>
      </c>
      <c r="S89" s="121" t="str">
        <f>IF(M89="","",IF(O89&lt;&gt;"",O89-M89,IF('基本設定'!$B$10&gt;M89,'基本設定'!$B$10-M89,0)))</f>
      </c>
      <c r="T89" s="118" t="str">
        <f>IF(F89="","",IF(J89="完了","完了",IF(J89="取消済み","取消済み",IF(V89="はい","ブロック",IF(M89&lt;'基本設定'!$B$10,"遅延",IF(M89-'基本設定'!$B$10&lt;=7,"需关注","正常"))))))</f>
      </c>
      <c r="U89" s="118"/>
      <c r="V89" s="118"/>
      <c r="W89" s="118"/>
      <c r="X89" s="118"/>
      <c r="Y89" s="118"/>
      <c r="Z89" s="118"/>
    </row>
    <row r="90" ht="24" customHeight="true">
      <c r="A90" s="118" t="str">
        <f>IF(F90="","",ROW()-5)</f>
      </c>
      <c r="B90" s="118"/>
      <c r="C90" s="118"/>
      <c r="D90" s="118"/>
      <c r="E90" s="118"/>
      <c r="F90" s="118"/>
      <c r="G90" s="118"/>
      <c r="H90" s="118"/>
      <c r="I90" s="118"/>
      <c r="J90" s="118"/>
      <c r="K90" s="118"/>
      <c r="L90" s="119"/>
      <c r="M90" s="119"/>
      <c r="N90" s="119"/>
      <c r="O90" s="119"/>
      <c r="P90" s="120"/>
      <c r="Q90" s="121" t="str">
        <f>IF(OR(L90="",M90=""),"",M90-L90+1)</f>
      </c>
      <c r="R90" s="121" t="str">
        <f>IF(AND(N90&lt;&gt;"",O90&lt;&gt;""),O90-N90+1,IF(N90&lt;&gt;"",'基本設定'!$B$10-N90+1,""))</f>
      </c>
      <c r="S90" s="121" t="str">
        <f>IF(M90="","",IF(O90&lt;&gt;"",O90-M90,IF('基本設定'!$B$10&gt;M90,'基本設定'!$B$10-M90,0)))</f>
      </c>
      <c r="T90" s="118" t="str">
        <f>IF(F90="","",IF(J90="完了","完了",IF(J90="取消済み","取消済み",IF(V90="はい","ブロック",IF(M90&lt;'基本設定'!$B$10,"遅延",IF(M90-'基本設定'!$B$10&lt;=7,"需关注","正常"))))))</f>
      </c>
      <c r="U90" s="118"/>
      <c r="V90" s="118"/>
      <c r="W90" s="118"/>
      <c r="X90" s="118"/>
      <c r="Y90" s="118"/>
      <c r="Z90" s="118"/>
    </row>
    <row r="91" ht="24" customHeight="true">
      <c r="A91" s="118" t="str">
        <f>IF(F91="","",ROW()-5)</f>
      </c>
      <c r="B91" s="118"/>
      <c r="C91" s="118"/>
      <c r="D91" s="118"/>
      <c r="E91" s="118"/>
      <c r="F91" s="118"/>
      <c r="G91" s="118"/>
      <c r="H91" s="118"/>
      <c r="I91" s="118"/>
      <c r="J91" s="118"/>
      <c r="K91" s="118"/>
      <c r="L91" s="119"/>
      <c r="M91" s="119"/>
      <c r="N91" s="119"/>
      <c r="O91" s="119"/>
      <c r="P91" s="120"/>
      <c r="Q91" s="121" t="str">
        <f>IF(OR(L91="",M91=""),"",M91-L91+1)</f>
      </c>
      <c r="R91" s="121" t="str">
        <f>IF(AND(N91&lt;&gt;"",O91&lt;&gt;""),O91-N91+1,IF(N91&lt;&gt;"",'基本設定'!$B$10-N91+1,""))</f>
      </c>
      <c r="S91" s="121" t="str">
        <f>IF(M91="","",IF(O91&lt;&gt;"",O91-M91,IF('基本設定'!$B$10&gt;M91,'基本設定'!$B$10-M91,0)))</f>
      </c>
      <c r="T91" s="118" t="str">
        <f>IF(F91="","",IF(J91="完了","完了",IF(J91="取消済み","取消済み",IF(V91="はい","ブロック",IF(M91&lt;'基本設定'!$B$10,"遅延",IF(M91-'基本設定'!$B$10&lt;=7,"需关注","正常"))))))</f>
      </c>
      <c r="U91" s="118"/>
      <c r="V91" s="118"/>
      <c r="W91" s="118"/>
      <c r="X91" s="118"/>
      <c r="Y91" s="118"/>
      <c r="Z91" s="118"/>
    </row>
    <row r="92" ht="24" customHeight="true">
      <c r="A92" s="118" t="str">
        <f>IF(F92="","",ROW()-5)</f>
      </c>
      <c r="B92" s="118"/>
      <c r="C92" s="118"/>
      <c r="D92" s="118"/>
      <c r="E92" s="118"/>
      <c r="F92" s="118"/>
      <c r="G92" s="118"/>
      <c r="H92" s="118"/>
      <c r="I92" s="118"/>
      <c r="J92" s="118"/>
      <c r="K92" s="118"/>
      <c r="L92" s="119"/>
      <c r="M92" s="119"/>
      <c r="N92" s="119"/>
      <c r="O92" s="119"/>
      <c r="P92" s="120"/>
      <c r="Q92" s="121" t="str">
        <f>IF(OR(L92="",M92=""),"",M92-L92+1)</f>
      </c>
      <c r="R92" s="121" t="str">
        <f>IF(AND(N92&lt;&gt;"",O92&lt;&gt;""),O92-N92+1,IF(N92&lt;&gt;"",'基本設定'!$B$10-N92+1,""))</f>
      </c>
      <c r="S92" s="121" t="str">
        <f>IF(M92="","",IF(O92&lt;&gt;"",O92-M92,IF('基本設定'!$B$10&gt;M92,'基本設定'!$B$10-M92,0)))</f>
      </c>
      <c r="T92" s="118" t="str">
        <f>IF(F92="","",IF(J92="完了","完了",IF(J92="取消済み","取消済み",IF(V92="はい","ブロック",IF(M92&lt;'基本設定'!$B$10,"遅延",IF(M92-'基本設定'!$B$10&lt;=7,"需关注","正常"))))))</f>
      </c>
      <c r="U92" s="118"/>
      <c r="V92" s="118"/>
      <c r="W92" s="118"/>
      <c r="X92" s="118"/>
      <c r="Y92" s="118"/>
      <c r="Z92" s="118"/>
    </row>
    <row r="93" ht="24" customHeight="true">
      <c r="A93" s="118" t="str">
        <f>IF(F93="","",ROW()-5)</f>
      </c>
      <c r="B93" s="118"/>
      <c r="C93" s="118"/>
      <c r="D93" s="118"/>
      <c r="E93" s="118"/>
      <c r="F93" s="118"/>
      <c r="G93" s="118"/>
      <c r="H93" s="118"/>
      <c r="I93" s="118"/>
      <c r="J93" s="118"/>
      <c r="K93" s="118"/>
      <c r="L93" s="119"/>
      <c r="M93" s="119"/>
      <c r="N93" s="119"/>
      <c r="O93" s="119"/>
      <c r="P93" s="120"/>
      <c r="Q93" s="121" t="str">
        <f>IF(OR(L93="",M93=""),"",M93-L93+1)</f>
      </c>
      <c r="R93" s="121" t="str">
        <f>IF(AND(N93&lt;&gt;"",O93&lt;&gt;""),O93-N93+1,IF(N93&lt;&gt;"",'基本設定'!$B$10-N93+1,""))</f>
      </c>
      <c r="S93" s="121" t="str">
        <f>IF(M93="","",IF(O93&lt;&gt;"",O93-M93,IF('基本設定'!$B$10&gt;M93,'基本設定'!$B$10-M93,0)))</f>
      </c>
      <c r="T93" s="118" t="str">
        <f>IF(F93="","",IF(J93="完了","完了",IF(J93="取消済み","取消済み",IF(V93="はい","ブロック",IF(M93&lt;'基本設定'!$B$10,"遅延",IF(M93-'基本設定'!$B$10&lt;=7,"需关注","正常"))))))</f>
      </c>
      <c r="U93" s="118"/>
      <c r="V93" s="118"/>
      <c r="W93" s="118"/>
      <c r="X93" s="118"/>
      <c r="Y93" s="118"/>
      <c r="Z93" s="118"/>
    </row>
    <row r="94" ht="24" customHeight="true">
      <c r="A94" s="118" t="str">
        <f>IF(F94="","",ROW()-5)</f>
      </c>
      <c r="B94" s="118"/>
      <c r="C94" s="118"/>
      <c r="D94" s="118"/>
      <c r="E94" s="118"/>
      <c r="F94" s="118"/>
      <c r="G94" s="118"/>
      <c r="H94" s="118"/>
      <c r="I94" s="118"/>
      <c r="J94" s="118"/>
      <c r="K94" s="118"/>
      <c r="L94" s="119"/>
      <c r="M94" s="119"/>
      <c r="N94" s="119"/>
      <c r="O94" s="119"/>
      <c r="P94" s="120"/>
      <c r="Q94" s="121" t="str">
        <f>IF(OR(L94="",M94=""),"",M94-L94+1)</f>
      </c>
      <c r="R94" s="121" t="str">
        <f>IF(AND(N94&lt;&gt;"",O94&lt;&gt;""),O94-N94+1,IF(N94&lt;&gt;"",'基本設定'!$B$10-N94+1,""))</f>
      </c>
      <c r="S94" s="121" t="str">
        <f>IF(M94="","",IF(O94&lt;&gt;"",O94-M94,IF('基本設定'!$B$10&gt;M94,'基本設定'!$B$10-M94,0)))</f>
      </c>
      <c r="T94" s="118" t="str">
        <f>IF(F94="","",IF(J94="完了","完了",IF(J94="取消済み","取消済み",IF(V94="はい","ブロック",IF(M94&lt;'基本設定'!$B$10,"遅延",IF(M94-'基本設定'!$B$10&lt;=7,"需关注","正常"))))))</f>
      </c>
      <c r="U94" s="118"/>
      <c r="V94" s="118"/>
      <c r="W94" s="118"/>
      <c r="X94" s="118"/>
      <c r="Y94" s="118"/>
      <c r="Z94" s="118"/>
    </row>
    <row r="95" ht="24" customHeight="true">
      <c r="A95" s="118" t="str">
        <f>IF(F95="","",ROW()-5)</f>
      </c>
      <c r="B95" s="118"/>
      <c r="C95" s="118"/>
      <c r="D95" s="118"/>
      <c r="E95" s="118"/>
      <c r="F95" s="118"/>
      <c r="G95" s="118"/>
      <c r="H95" s="118"/>
      <c r="I95" s="118"/>
      <c r="J95" s="118"/>
      <c r="K95" s="118"/>
      <c r="L95" s="119"/>
      <c r="M95" s="119"/>
      <c r="N95" s="119"/>
      <c r="O95" s="119"/>
      <c r="P95" s="120"/>
      <c r="Q95" s="121" t="str">
        <f>IF(OR(L95="",M95=""),"",M95-L95+1)</f>
      </c>
      <c r="R95" s="121" t="str">
        <f>IF(AND(N95&lt;&gt;"",O95&lt;&gt;""),O95-N95+1,IF(N95&lt;&gt;"",'基本設定'!$B$10-N95+1,""))</f>
      </c>
      <c r="S95" s="121" t="str">
        <f>IF(M95="","",IF(O95&lt;&gt;"",O95-M95,IF('基本設定'!$B$10&gt;M95,'基本設定'!$B$10-M95,0)))</f>
      </c>
      <c r="T95" s="118" t="str">
        <f>IF(F95="","",IF(J95="完了","完了",IF(J95="取消済み","取消済み",IF(V95="はい","ブロック",IF(M95&lt;'基本設定'!$B$10,"遅延",IF(M95-'基本設定'!$B$10&lt;=7,"需关注","正常"))))))</f>
      </c>
      <c r="U95" s="118"/>
      <c r="V95" s="118"/>
      <c r="W95" s="118"/>
      <c r="X95" s="118"/>
      <c r="Y95" s="118"/>
      <c r="Z95" s="118"/>
    </row>
    <row r="96" ht="24" customHeight="true">
      <c r="A96" s="118" t="str">
        <f>IF(F96="","",ROW()-5)</f>
      </c>
      <c r="B96" s="118"/>
      <c r="C96" s="118"/>
      <c r="D96" s="118"/>
      <c r="E96" s="118"/>
      <c r="F96" s="118"/>
      <c r="G96" s="118"/>
      <c r="H96" s="118"/>
      <c r="I96" s="118"/>
      <c r="J96" s="118"/>
      <c r="K96" s="118"/>
      <c r="L96" s="119"/>
      <c r="M96" s="119"/>
      <c r="N96" s="119"/>
      <c r="O96" s="119"/>
      <c r="P96" s="120"/>
      <c r="Q96" s="121" t="str">
        <f>IF(OR(L96="",M96=""),"",M96-L96+1)</f>
      </c>
      <c r="R96" s="121" t="str">
        <f>IF(AND(N96&lt;&gt;"",O96&lt;&gt;""),O96-N96+1,IF(N96&lt;&gt;"",'基本設定'!$B$10-N96+1,""))</f>
      </c>
      <c r="S96" s="121" t="str">
        <f>IF(M96="","",IF(O96&lt;&gt;"",O96-M96,IF('基本設定'!$B$10&gt;M96,'基本設定'!$B$10-M96,0)))</f>
      </c>
      <c r="T96" s="118" t="str">
        <f>IF(F96="","",IF(J96="完了","完了",IF(J96="取消済み","取消済み",IF(V96="はい","ブロック",IF(M96&lt;'基本設定'!$B$10,"遅延",IF(M96-'基本設定'!$B$10&lt;=7,"需关注","正常"))))))</f>
      </c>
      <c r="U96" s="118"/>
      <c r="V96" s="118"/>
      <c r="W96" s="118"/>
      <c r="X96" s="118"/>
      <c r="Y96" s="118"/>
      <c r="Z96" s="118"/>
    </row>
    <row r="97" ht="24" customHeight="true">
      <c r="A97" s="118" t="str">
        <f>IF(F97="","",ROW()-5)</f>
      </c>
      <c r="B97" s="118"/>
      <c r="C97" s="118"/>
      <c r="D97" s="118"/>
      <c r="E97" s="118"/>
      <c r="F97" s="118"/>
      <c r="G97" s="118"/>
      <c r="H97" s="118"/>
      <c r="I97" s="118"/>
      <c r="J97" s="118"/>
      <c r="K97" s="118"/>
      <c r="L97" s="119"/>
      <c r="M97" s="119"/>
      <c r="N97" s="119"/>
      <c r="O97" s="119"/>
      <c r="P97" s="120"/>
      <c r="Q97" s="121" t="str">
        <f>IF(OR(L97="",M97=""),"",M97-L97+1)</f>
      </c>
      <c r="R97" s="121" t="str">
        <f>IF(AND(N97&lt;&gt;"",O97&lt;&gt;""),O97-N97+1,IF(N97&lt;&gt;"",'基本設定'!$B$10-N97+1,""))</f>
      </c>
      <c r="S97" s="121" t="str">
        <f>IF(M97="","",IF(O97&lt;&gt;"",O97-M97,IF('基本設定'!$B$10&gt;M97,'基本設定'!$B$10-M97,0)))</f>
      </c>
      <c r="T97" s="118" t="str">
        <f>IF(F97="","",IF(J97="完了","完了",IF(J97="取消済み","取消済み",IF(V97="はい","ブロック",IF(M97&lt;'基本設定'!$B$10,"遅延",IF(M97-'基本設定'!$B$10&lt;=7,"需关注","正常"))))))</f>
      </c>
      <c r="U97" s="118"/>
      <c r="V97" s="118"/>
      <c r="W97" s="118"/>
      <c r="X97" s="118"/>
      <c r="Y97" s="118"/>
      <c r="Z97" s="118"/>
    </row>
    <row r="98" ht="24" customHeight="true">
      <c r="A98" s="118" t="str">
        <f>IF(F98="","",ROW()-5)</f>
      </c>
      <c r="B98" s="118"/>
      <c r="C98" s="118"/>
      <c r="D98" s="118"/>
      <c r="E98" s="118"/>
      <c r="F98" s="118"/>
      <c r="G98" s="118"/>
      <c r="H98" s="118"/>
      <c r="I98" s="118"/>
      <c r="J98" s="118"/>
      <c r="K98" s="118"/>
      <c r="L98" s="119"/>
      <c r="M98" s="119"/>
      <c r="N98" s="119"/>
      <c r="O98" s="119"/>
      <c r="P98" s="120"/>
      <c r="Q98" s="121" t="str">
        <f>IF(OR(L98="",M98=""),"",M98-L98+1)</f>
      </c>
      <c r="R98" s="121" t="str">
        <f>IF(AND(N98&lt;&gt;"",O98&lt;&gt;""),O98-N98+1,IF(N98&lt;&gt;"",'基本設定'!$B$10-N98+1,""))</f>
      </c>
      <c r="S98" s="121" t="str">
        <f>IF(M98="","",IF(O98&lt;&gt;"",O98-M98,IF('基本設定'!$B$10&gt;M98,'基本設定'!$B$10-M98,0)))</f>
      </c>
      <c r="T98" s="118" t="str">
        <f>IF(F98="","",IF(J98="完了","完了",IF(J98="取消済み","取消済み",IF(V98="はい","ブロック",IF(M98&lt;'基本設定'!$B$10,"遅延",IF(M98-'基本設定'!$B$10&lt;=7,"需关注","正常"))))))</f>
      </c>
      <c r="U98" s="118"/>
      <c r="V98" s="118"/>
      <c r="W98" s="118"/>
      <c r="X98" s="118"/>
      <c r="Y98" s="118"/>
      <c r="Z98" s="118"/>
    </row>
    <row r="99" ht="24" customHeight="true">
      <c r="A99" s="118" t="str">
        <f>IF(F99="","",ROW()-5)</f>
      </c>
      <c r="B99" s="118"/>
      <c r="C99" s="118"/>
      <c r="D99" s="118"/>
      <c r="E99" s="118"/>
      <c r="F99" s="118"/>
      <c r="G99" s="118"/>
      <c r="H99" s="118"/>
      <c r="I99" s="118"/>
      <c r="J99" s="118"/>
      <c r="K99" s="118"/>
      <c r="L99" s="119"/>
      <c r="M99" s="119"/>
      <c r="N99" s="119"/>
      <c r="O99" s="119"/>
      <c r="P99" s="120"/>
      <c r="Q99" s="121" t="str">
        <f>IF(OR(L99="",M99=""),"",M99-L99+1)</f>
      </c>
      <c r="R99" s="121" t="str">
        <f>IF(AND(N99&lt;&gt;"",O99&lt;&gt;""),O99-N99+1,IF(N99&lt;&gt;"",'基本設定'!$B$10-N99+1,""))</f>
      </c>
      <c r="S99" s="121" t="str">
        <f>IF(M99="","",IF(O99&lt;&gt;"",O99-M99,IF('基本設定'!$B$10&gt;M99,'基本設定'!$B$10-M99,0)))</f>
      </c>
      <c r="T99" s="118" t="str">
        <f>IF(F99="","",IF(J99="完了","完了",IF(J99="取消済み","取消済み",IF(V99="はい","ブロック",IF(M99&lt;'基本設定'!$B$10,"遅延",IF(M99-'基本設定'!$B$10&lt;=7,"需关注","正常"))))))</f>
      </c>
      <c r="U99" s="118"/>
      <c r="V99" s="118"/>
      <c r="W99" s="118"/>
      <c r="X99" s="118"/>
      <c r="Y99" s="118"/>
      <c r="Z99" s="118"/>
    </row>
    <row r="100" ht="24" customHeight="true">
      <c r="A100" s="118" t="str">
        <f>IF(F100="","",ROW()-5)</f>
      </c>
      <c r="B100" s="118"/>
      <c r="C100" s="118"/>
      <c r="D100" s="118"/>
      <c r="E100" s="118"/>
      <c r="F100" s="118"/>
      <c r="G100" s="118"/>
      <c r="H100" s="118"/>
      <c r="I100" s="118"/>
      <c r="J100" s="118"/>
      <c r="K100" s="118"/>
      <c r="L100" s="119"/>
      <c r="M100" s="119"/>
      <c r="N100" s="119"/>
      <c r="O100" s="119"/>
      <c r="P100" s="120"/>
      <c r="Q100" s="121" t="str">
        <f>IF(OR(L100="",M100=""),"",M100-L100+1)</f>
      </c>
      <c r="R100" s="121" t="str">
        <f>IF(AND(N100&lt;&gt;"",O100&lt;&gt;""),O100-N100+1,IF(N100&lt;&gt;"",'基本設定'!$B$10-N100+1,""))</f>
      </c>
      <c r="S100" s="121" t="str">
        <f>IF(M100="","",IF(O100&lt;&gt;"",O100-M100,IF('基本設定'!$B$10&gt;M100,'基本設定'!$B$10-M100,0)))</f>
      </c>
      <c r="T100" s="118" t="str">
        <f>IF(F100="","",IF(J100="完了","完了",IF(J100="取消済み","取消済み",IF(V100="はい","ブロック",IF(M100&lt;'基本設定'!$B$10,"遅延",IF(M100-'基本設定'!$B$10&lt;=7,"需关注","正常"))))))</f>
      </c>
      <c r="U100" s="118"/>
      <c r="V100" s="118"/>
      <c r="W100" s="118"/>
      <c r="X100" s="118"/>
      <c r="Y100" s="118"/>
      <c r="Z100" s="118"/>
    </row>
    <row r="101" ht="24" customHeight="true">
      <c r="A101" s="118" t="str">
        <f>IF(F101="","",ROW()-5)</f>
      </c>
      <c r="B101" s="118"/>
      <c r="C101" s="118"/>
      <c r="D101" s="118"/>
      <c r="E101" s="118"/>
      <c r="F101" s="118"/>
      <c r="G101" s="118"/>
      <c r="H101" s="118"/>
      <c r="I101" s="118"/>
      <c r="J101" s="118"/>
      <c r="K101" s="118"/>
      <c r="L101" s="119"/>
      <c r="M101" s="119"/>
      <c r="N101" s="119"/>
      <c r="O101" s="119"/>
      <c r="P101" s="120"/>
      <c r="Q101" s="121" t="str">
        <f>IF(OR(L101="",M101=""),"",M101-L101+1)</f>
      </c>
      <c r="R101" s="121" t="str">
        <f>IF(AND(N101&lt;&gt;"",O101&lt;&gt;""),O101-N101+1,IF(N101&lt;&gt;"",'基本設定'!$B$10-N101+1,""))</f>
      </c>
      <c r="S101" s="121" t="str">
        <f>IF(M101="","",IF(O101&lt;&gt;"",O101-M101,IF('基本設定'!$B$10&gt;M101,'基本設定'!$B$10-M101,0)))</f>
      </c>
      <c r="T101" s="118" t="str">
        <f>IF(F101="","",IF(J101="完了","完了",IF(J101="取消済み","取消済み",IF(V101="はい","ブロック",IF(M101&lt;'基本設定'!$B$10,"遅延",IF(M101-'基本設定'!$B$10&lt;=7,"需关注","正常"))))))</f>
      </c>
      <c r="U101" s="118"/>
      <c r="V101" s="118"/>
      <c r="W101" s="118"/>
      <c r="X101" s="118"/>
      <c r="Y101" s="118"/>
      <c r="Z101" s="118"/>
    </row>
    <row r="102" ht="24" customHeight="true">
      <c r="A102" s="118" t="str">
        <f>IF(F102="","",ROW()-5)</f>
      </c>
      <c r="B102" s="118"/>
      <c r="C102" s="118"/>
      <c r="D102" s="118"/>
      <c r="E102" s="118"/>
      <c r="F102" s="118"/>
      <c r="G102" s="118"/>
      <c r="H102" s="118"/>
      <c r="I102" s="118"/>
      <c r="J102" s="118"/>
      <c r="K102" s="118"/>
      <c r="L102" s="119"/>
      <c r="M102" s="119"/>
      <c r="N102" s="119"/>
      <c r="O102" s="119"/>
      <c r="P102" s="120"/>
      <c r="Q102" s="121" t="str">
        <f>IF(OR(L102="",M102=""),"",M102-L102+1)</f>
      </c>
      <c r="R102" s="121" t="str">
        <f>IF(AND(N102&lt;&gt;"",O102&lt;&gt;""),O102-N102+1,IF(N102&lt;&gt;"",'基本設定'!$B$10-N102+1,""))</f>
      </c>
      <c r="S102" s="121" t="str">
        <f>IF(M102="","",IF(O102&lt;&gt;"",O102-M102,IF('基本設定'!$B$10&gt;M102,'基本設定'!$B$10-M102,0)))</f>
      </c>
      <c r="T102" s="118" t="str">
        <f>IF(F102="","",IF(J102="完了","完了",IF(J102="取消済み","取消済み",IF(V102="はい","ブロック",IF(M102&lt;'基本設定'!$B$10,"遅延",IF(M102-'基本設定'!$B$10&lt;=7,"需关注","正常"))))))</f>
      </c>
      <c r="U102" s="118"/>
      <c r="V102" s="118"/>
      <c r="W102" s="118"/>
      <c r="X102" s="118"/>
      <c r="Y102" s="118"/>
      <c r="Z102" s="118"/>
    </row>
    <row r="103" ht="24" customHeight="true">
      <c r="A103" s="118" t="str">
        <f>IF(F103="","",ROW()-5)</f>
      </c>
      <c r="B103" s="118"/>
      <c r="C103" s="118"/>
      <c r="D103" s="118"/>
      <c r="E103" s="118"/>
      <c r="F103" s="118"/>
      <c r="G103" s="118"/>
      <c r="H103" s="118"/>
      <c r="I103" s="118"/>
      <c r="J103" s="118"/>
      <c r="K103" s="118"/>
      <c r="L103" s="119"/>
      <c r="M103" s="119"/>
      <c r="N103" s="119"/>
      <c r="O103" s="119"/>
      <c r="P103" s="120"/>
      <c r="Q103" s="121" t="str">
        <f>IF(OR(L103="",M103=""),"",M103-L103+1)</f>
      </c>
      <c r="R103" s="121" t="str">
        <f>IF(AND(N103&lt;&gt;"",O103&lt;&gt;""),O103-N103+1,IF(N103&lt;&gt;"",'基本設定'!$B$10-N103+1,""))</f>
      </c>
      <c r="S103" s="121" t="str">
        <f>IF(M103="","",IF(O103&lt;&gt;"",O103-M103,IF('基本設定'!$B$10&gt;M103,'基本設定'!$B$10-M103,0)))</f>
      </c>
      <c r="T103" s="118" t="str">
        <f>IF(F103="","",IF(J103="完了","完了",IF(J103="取消済み","取消済み",IF(V103="はい","ブロック",IF(M103&lt;'基本設定'!$B$10,"遅延",IF(M103-'基本設定'!$B$10&lt;=7,"需关注","正常"))))))</f>
      </c>
      <c r="U103" s="118"/>
      <c r="V103" s="118"/>
      <c r="W103" s="118"/>
      <c r="X103" s="118"/>
      <c r="Y103" s="118"/>
      <c r="Z103" s="118"/>
    </row>
    <row r="104" ht="24" customHeight="true">
      <c r="A104" s="118" t="str">
        <f>IF(F104="","",ROW()-5)</f>
      </c>
      <c r="B104" s="118"/>
      <c r="C104" s="118"/>
      <c r="D104" s="118"/>
      <c r="E104" s="118"/>
      <c r="F104" s="118"/>
      <c r="G104" s="118"/>
      <c r="H104" s="118"/>
      <c r="I104" s="118"/>
      <c r="J104" s="118"/>
      <c r="K104" s="118"/>
      <c r="L104" s="119"/>
      <c r="M104" s="119"/>
      <c r="N104" s="119"/>
      <c r="O104" s="119"/>
      <c r="P104" s="120"/>
      <c r="Q104" s="121" t="str">
        <f>IF(OR(L104="",M104=""),"",M104-L104+1)</f>
      </c>
      <c r="R104" s="121" t="str">
        <f>IF(AND(N104&lt;&gt;"",O104&lt;&gt;""),O104-N104+1,IF(N104&lt;&gt;"",'基本設定'!$B$10-N104+1,""))</f>
      </c>
      <c r="S104" s="121" t="str">
        <f>IF(M104="","",IF(O104&lt;&gt;"",O104-M104,IF('基本設定'!$B$10&gt;M104,'基本設定'!$B$10-M104,0)))</f>
      </c>
      <c r="T104" s="118" t="str">
        <f>IF(F104="","",IF(J104="完了","完了",IF(J104="取消済み","取消済み",IF(V104="はい","ブロック",IF(M104&lt;'基本設定'!$B$10,"遅延",IF(M104-'基本設定'!$B$10&lt;=7,"需关注","正常"))))))</f>
      </c>
      <c r="U104" s="118"/>
      <c r="V104" s="118"/>
      <c r="W104" s="118"/>
      <c r="X104" s="118"/>
      <c r="Y104" s="118"/>
      <c r="Z104" s="118"/>
    </row>
    <row r="105" ht="24" customHeight="true">
      <c r="A105" s="118" t="str">
        <f>IF(F105="","",ROW()-5)</f>
      </c>
      <c r="B105" s="118"/>
      <c r="C105" s="118"/>
      <c r="D105" s="118"/>
      <c r="E105" s="118"/>
      <c r="F105" s="118"/>
      <c r="G105" s="118"/>
      <c r="H105" s="118"/>
      <c r="I105" s="118"/>
      <c r="J105" s="118"/>
      <c r="K105" s="118"/>
      <c r="L105" s="119"/>
      <c r="M105" s="119"/>
      <c r="N105" s="119"/>
      <c r="O105" s="119"/>
      <c r="P105" s="120"/>
      <c r="Q105" s="121" t="str">
        <f>IF(OR(L105="",M105=""),"",M105-L105+1)</f>
      </c>
      <c r="R105" s="121" t="str">
        <f>IF(AND(N105&lt;&gt;"",O105&lt;&gt;""),O105-N105+1,IF(N105&lt;&gt;"",'基本設定'!$B$10-N105+1,""))</f>
      </c>
      <c r="S105" s="121" t="str">
        <f>IF(M105="","",IF(O105&lt;&gt;"",O105-M105,IF('基本設定'!$B$10&gt;M105,'基本設定'!$B$10-M105,0)))</f>
      </c>
      <c r="T105" s="118" t="str">
        <f>IF(F105="","",IF(J105="完了","完了",IF(J105="取消済み","取消済み",IF(V105="はい","ブロック",IF(M105&lt;'基本設定'!$B$10,"遅延",IF(M105-'基本設定'!$B$10&lt;=7,"需关注","正常"))))))</f>
      </c>
      <c r="U105" s="118"/>
      <c r="V105" s="118"/>
      <c r="W105" s="118"/>
      <c r="X105" s="118"/>
      <c r="Y105" s="118"/>
      <c r="Z105" s="118"/>
    </row>
    <row r="106" ht="24" customHeight="true">
      <c r="A106" s="118" t="str">
        <f>IF(F106="","",ROW()-5)</f>
      </c>
      <c r="B106" s="118"/>
      <c r="C106" s="118"/>
      <c r="D106" s="118"/>
      <c r="E106" s="118"/>
      <c r="F106" s="118"/>
      <c r="G106" s="118"/>
      <c r="H106" s="118"/>
      <c r="I106" s="118"/>
      <c r="J106" s="118"/>
      <c r="K106" s="118"/>
      <c r="L106" s="119"/>
      <c r="M106" s="119"/>
      <c r="N106" s="119"/>
      <c r="O106" s="119"/>
      <c r="P106" s="120"/>
      <c r="Q106" s="121" t="str">
        <f>IF(OR(L106="",M106=""),"",M106-L106+1)</f>
      </c>
      <c r="R106" s="121" t="str">
        <f>IF(AND(N106&lt;&gt;"",O106&lt;&gt;""),O106-N106+1,IF(N106&lt;&gt;"",'基本設定'!$B$10-N106+1,""))</f>
      </c>
      <c r="S106" s="121" t="str">
        <f>IF(M106="","",IF(O106&lt;&gt;"",O106-M106,IF('基本設定'!$B$10&gt;M106,'基本設定'!$B$10-M106,0)))</f>
      </c>
      <c r="T106" s="118" t="str">
        <f>IF(F106="","",IF(J106="完了","完了",IF(J106="取消済み","取消済み",IF(V106="はい","ブロック",IF(M106&lt;'基本設定'!$B$10,"遅延",IF(M106-'基本設定'!$B$10&lt;=7,"需关注","正常"))))))</f>
      </c>
      <c r="U106" s="118"/>
      <c r="V106" s="118"/>
      <c r="W106" s="118"/>
      <c r="X106" s="118"/>
      <c r="Y106" s="118"/>
      <c r="Z106" s="118"/>
    </row>
    <row r="107" ht="24" customHeight="true">
      <c r="A107" s="118" t="str">
        <f>IF(F107="","",ROW()-5)</f>
      </c>
      <c r="B107" s="118"/>
      <c r="C107" s="118"/>
      <c r="D107" s="118"/>
      <c r="E107" s="118"/>
      <c r="F107" s="118"/>
      <c r="G107" s="118"/>
      <c r="H107" s="118"/>
      <c r="I107" s="118"/>
      <c r="J107" s="118"/>
      <c r="K107" s="118"/>
      <c r="L107" s="119"/>
      <c r="M107" s="119"/>
      <c r="N107" s="119"/>
      <c r="O107" s="119"/>
      <c r="P107" s="120"/>
      <c r="Q107" s="121" t="str">
        <f>IF(OR(L107="",M107=""),"",M107-L107+1)</f>
      </c>
      <c r="R107" s="121" t="str">
        <f>IF(AND(N107&lt;&gt;"",O107&lt;&gt;""),O107-N107+1,IF(N107&lt;&gt;"",'基本設定'!$B$10-N107+1,""))</f>
      </c>
      <c r="S107" s="121" t="str">
        <f>IF(M107="","",IF(O107&lt;&gt;"",O107-M107,IF('基本設定'!$B$10&gt;M107,'基本設定'!$B$10-M107,0)))</f>
      </c>
      <c r="T107" s="118" t="str">
        <f>IF(F107="","",IF(J107="完了","完了",IF(J107="取消済み","取消済み",IF(V107="はい","ブロック",IF(M107&lt;'基本設定'!$B$10,"遅延",IF(M107-'基本設定'!$B$10&lt;=7,"需关注","正常"))))))</f>
      </c>
      <c r="U107" s="118"/>
      <c r="V107" s="118"/>
      <c r="W107" s="118"/>
      <c r="X107" s="118"/>
      <c r="Y107" s="118"/>
      <c r="Z107" s="118"/>
    </row>
    <row r="108" ht="24" customHeight="true">
      <c r="A108" s="118" t="str">
        <f>IF(F108="","",ROW()-5)</f>
      </c>
      <c r="B108" s="118"/>
      <c r="C108" s="118"/>
      <c r="D108" s="118"/>
      <c r="E108" s="118"/>
      <c r="F108" s="118"/>
      <c r="G108" s="118"/>
      <c r="H108" s="118"/>
      <c r="I108" s="118"/>
      <c r="J108" s="118"/>
      <c r="K108" s="118"/>
      <c r="L108" s="119"/>
      <c r="M108" s="119"/>
      <c r="N108" s="119"/>
      <c r="O108" s="119"/>
      <c r="P108" s="120"/>
      <c r="Q108" s="121" t="str">
        <f>IF(OR(L108="",M108=""),"",M108-L108+1)</f>
      </c>
      <c r="R108" s="121" t="str">
        <f>IF(AND(N108&lt;&gt;"",O108&lt;&gt;""),O108-N108+1,IF(N108&lt;&gt;"",'基本設定'!$B$10-N108+1,""))</f>
      </c>
      <c r="S108" s="121" t="str">
        <f>IF(M108="","",IF(O108&lt;&gt;"",O108-M108,IF('基本設定'!$B$10&gt;M108,'基本設定'!$B$10-M108,0)))</f>
      </c>
      <c r="T108" s="118" t="str">
        <f>IF(F108="","",IF(J108="完了","完了",IF(J108="取消済み","取消済み",IF(V108="はい","ブロック",IF(M108&lt;'基本設定'!$B$10,"遅延",IF(M108-'基本設定'!$B$10&lt;=7,"需关注","正常"))))))</f>
      </c>
      <c r="U108" s="118"/>
      <c r="V108" s="118"/>
      <c r="W108" s="118"/>
      <c r="X108" s="118"/>
      <c r="Y108" s="118"/>
      <c r="Z108" s="118"/>
    </row>
    <row r="109" ht="24" customHeight="true">
      <c r="A109" s="118" t="str">
        <f>IF(F109="","",ROW()-5)</f>
      </c>
      <c r="B109" s="118"/>
      <c r="C109" s="118"/>
      <c r="D109" s="118"/>
      <c r="E109" s="118"/>
      <c r="F109" s="118"/>
      <c r="G109" s="118"/>
      <c r="H109" s="118"/>
      <c r="I109" s="118"/>
      <c r="J109" s="118"/>
      <c r="K109" s="118"/>
      <c r="L109" s="119"/>
      <c r="M109" s="119"/>
      <c r="N109" s="119"/>
      <c r="O109" s="119"/>
      <c r="P109" s="120"/>
      <c r="Q109" s="121" t="str">
        <f>IF(OR(L109="",M109=""),"",M109-L109+1)</f>
      </c>
      <c r="R109" s="121" t="str">
        <f>IF(AND(N109&lt;&gt;"",O109&lt;&gt;""),O109-N109+1,IF(N109&lt;&gt;"",'基本設定'!$B$10-N109+1,""))</f>
      </c>
      <c r="S109" s="121" t="str">
        <f>IF(M109="","",IF(O109&lt;&gt;"",O109-M109,IF('基本設定'!$B$10&gt;M109,'基本設定'!$B$10-M109,0)))</f>
      </c>
      <c r="T109" s="118" t="str">
        <f>IF(F109="","",IF(J109="完了","完了",IF(J109="取消済み","取消済み",IF(V109="はい","ブロック",IF(M109&lt;'基本設定'!$B$10,"遅延",IF(M109-'基本設定'!$B$10&lt;=7,"需关注","正常"))))))</f>
      </c>
      <c r="U109" s="118"/>
      <c r="V109" s="118"/>
      <c r="W109" s="118"/>
      <c r="X109" s="118"/>
      <c r="Y109" s="118"/>
      <c r="Z109" s="118"/>
    </row>
    <row r="110" ht="24" customHeight="true">
      <c r="A110" s="118" t="str">
        <f>IF(F110="","",ROW()-5)</f>
      </c>
      <c r="B110" s="118"/>
      <c r="C110" s="118"/>
      <c r="D110" s="118"/>
      <c r="E110" s="118"/>
      <c r="F110" s="118"/>
      <c r="G110" s="118"/>
      <c r="H110" s="118"/>
      <c r="I110" s="118"/>
      <c r="J110" s="118"/>
      <c r="K110" s="118"/>
      <c r="L110" s="119"/>
      <c r="M110" s="119"/>
      <c r="N110" s="119"/>
      <c r="O110" s="119"/>
      <c r="P110" s="120"/>
      <c r="Q110" s="121" t="str">
        <f>IF(OR(L110="",M110=""),"",M110-L110+1)</f>
      </c>
      <c r="R110" s="121" t="str">
        <f>IF(AND(N110&lt;&gt;"",O110&lt;&gt;""),O110-N110+1,IF(N110&lt;&gt;"",'基本設定'!$B$10-N110+1,""))</f>
      </c>
      <c r="S110" s="121" t="str">
        <f>IF(M110="","",IF(O110&lt;&gt;"",O110-M110,IF('基本設定'!$B$10&gt;M110,'基本設定'!$B$10-M110,0)))</f>
      </c>
      <c r="T110" s="118" t="str">
        <f>IF(F110="","",IF(J110="完了","完了",IF(J110="取消済み","取消済み",IF(V110="はい","ブロック",IF(M110&lt;'基本設定'!$B$10,"遅延",IF(M110-'基本設定'!$B$10&lt;=7,"需关注","正常"))))))</f>
      </c>
      <c r="U110" s="118"/>
      <c r="V110" s="118"/>
      <c r="W110" s="118"/>
      <c r="X110" s="118"/>
      <c r="Y110" s="118"/>
      <c r="Z110" s="118"/>
    </row>
    <row r="111" ht="24" customHeight="true">
      <c r="A111" s="118" t="str">
        <f>IF(F111="","",ROW()-5)</f>
      </c>
      <c r="B111" s="118"/>
      <c r="C111" s="118"/>
      <c r="D111" s="118"/>
      <c r="E111" s="118"/>
      <c r="F111" s="118"/>
      <c r="G111" s="118"/>
      <c r="H111" s="118"/>
      <c r="I111" s="118"/>
      <c r="J111" s="118"/>
      <c r="K111" s="118"/>
      <c r="L111" s="119"/>
      <c r="M111" s="119"/>
      <c r="N111" s="119"/>
      <c r="O111" s="119"/>
      <c r="P111" s="120"/>
      <c r="Q111" s="121" t="str">
        <f>IF(OR(L111="",M111=""),"",M111-L111+1)</f>
      </c>
      <c r="R111" s="121" t="str">
        <f>IF(AND(N111&lt;&gt;"",O111&lt;&gt;""),O111-N111+1,IF(N111&lt;&gt;"",'基本設定'!$B$10-N111+1,""))</f>
      </c>
      <c r="S111" s="121" t="str">
        <f>IF(M111="","",IF(O111&lt;&gt;"",O111-M111,IF('基本設定'!$B$10&gt;M111,'基本設定'!$B$10-M111,0)))</f>
      </c>
      <c r="T111" s="118" t="str">
        <f>IF(F111="","",IF(J111="完了","完了",IF(J111="取消済み","取消済み",IF(V111="はい","ブロック",IF(M111&lt;'基本設定'!$B$10,"遅延",IF(M111-'基本設定'!$B$10&lt;=7,"需关注","正常"))))))</f>
      </c>
      <c r="U111" s="118"/>
      <c r="V111" s="118"/>
      <c r="W111" s="118"/>
      <c r="X111" s="118"/>
      <c r="Y111" s="118"/>
      <c r="Z111" s="118"/>
    </row>
    <row r="112" ht="24" customHeight="true">
      <c r="A112" s="118" t="str">
        <f>IF(F112="","",ROW()-5)</f>
      </c>
      <c r="B112" s="118"/>
      <c r="C112" s="118"/>
      <c r="D112" s="118"/>
      <c r="E112" s="118"/>
      <c r="F112" s="118"/>
      <c r="G112" s="118"/>
      <c r="H112" s="118"/>
      <c r="I112" s="118"/>
      <c r="J112" s="118"/>
      <c r="K112" s="118"/>
      <c r="L112" s="119"/>
      <c r="M112" s="119"/>
      <c r="N112" s="119"/>
      <c r="O112" s="119"/>
      <c r="P112" s="120"/>
      <c r="Q112" s="121" t="str">
        <f>IF(OR(L112="",M112=""),"",M112-L112+1)</f>
      </c>
      <c r="R112" s="121" t="str">
        <f>IF(AND(N112&lt;&gt;"",O112&lt;&gt;""),O112-N112+1,IF(N112&lt;&gt;"",'基本設定'!$B$10-N112+1,""))</f>
      </c>
      <c r="S112" s="121" t="str">
        <f>IF(M112="","",IF(O112&lt;&gt;"",O112-M112,IF('基本設定'!$B$10&gt;M112,'基本設定'!$B$10-M112,0)))</f>
      </c>
      <c r="T112" s="118" t="str">
        <f>IF(F112="","",IF(J112="完了","完了",IF(J112="取消済み","取消済み",IF(V112="はい","ブロック",IF(M112&lt;'基本設定'!$B$10,"遅延",IF(M112-'基本設定'!$B$10&lt;=7,"需关注","正常"))))))</f>
      </c>
      <c r="U112" s="118"/>
      <c r="V112" s="118"/>
      <c r="W112" s="118"/>
      <c r="X112" s="118"/>
      <c r="Y112" s="118"/>
      <c r="Z112" s="118"/>
    </row>
    <row r="113" ht="24" customHeight="true">
      <c r="A113" s="118" t="str">
        <f>IF(F113="","",ROW()-5)</f>
      </c>
      <c r="B113" s="118"/>
      <c r="C113" s="118"/>
      <c r="D113" s="118"/>
      <c r="E113" s="118"/>
      <c r="F113" s="118"/>
      <c r="G113" s="118"/>
      <c r="H113" s="118"/>
      <c r="I113" s="118"/>
      <c r="J113" s="118"/>
      <c r="K113" s="118"/>
      <c r="L113" s="119"/>
      <c r="M113" s="119"/>
      <c r="N113" s="119"/>
      <c r="O113" s="119"/>
      <c r="P113" s="120"/>
      <c r="Q113" s="121" t="str">
        <f>IF(OR(L113="",M113=""),"",M113-L113+1)</f>
      </c>
      <c r="R113" s="121" t="str">
        <f>IF(AND(N113&lt;&gt;"",O113&lt;&gt;""),O113-N113+1,IF(N113&lt;&gt;"",'基本設定'!$B$10-N113+1,""))</f>
      </c>
      <c r="S113" s="121" t="str">
        <f>IF(M113="","",IF(O113&lt;&gt;"",O113-M113,IF('基本設定'!$B$10&gt;M113,'基本設定'!$B$10-M113,0)))</f>
      </c>
      <c r="T113" s="118" t="str">
        <f>IF(F113="","",IF(J113="完了","完了",IF(J113="取消済み","取消済み",IF(V113="はい","ブロック",IF(M113&lt;'基本設定'!$B$10,"遅延",IF(M113-'基本設定'!$B$10&lt;=7,"需关注","正常"))))))</f>
      </c>
      <c r="U113" s="118"/>
      <c r="V113" s="118"/>
      <c r="W113" s="118"/>
      <c r="X113" s="118"/>
      <c r="Y113" s="118"/>
      <c r="Z113" s="118"/>
    </row>
    <row r="114" ht="24" customHeight="true">
      <c r="A114" s="118" t="str">
        <f>IF(F114="","",ROW()-5)</f>
      </c>
      <c r="B114" s="118"/>
      <c r="C114" s="118"/>
      <c r="D114" s="118"/>
      <c r="E114" s="118"/>
      <c r="F114" s="118"/>
      <c r="G114" s="118"/>
      <c r="H114" s="118"/>
      <c r="I114" s="118"/>
      <c r="J114" s="118"/>
      <c r="K114" s="118"/>
      <c r="L114" s="119"/>
      <c r="M114" s="119"/>
      <c r="N114" s="119"/>
      <c r="O114" s="119"/>
      <c r="P114" s="120"/>
      <c r="Q114" s="121" t="str">
        <f>IF(OR(L114="",M114=""),"",M114-L114+1)</f>
      </c>
      <c r="R114" s="121" t="str">
        <f>IF(AND(N114&lt;&gt;"",O114&lt;&gt;""),O114-N114+1,IF(N114&lt;&gt;"",'基本設定'!$B$10-N114+1,""))</f>
      </c>
      <c r="S114" s="121" t="str">
        <f>IF(M114="","",IF(O114&lt;&gt;"",O114-M114,IF('基本設定'!$B$10&gt;M114,'基本設定'!$B$10-M114,0)))</f>
      </c>
      <c r="T114" s="118" t="str">
        <f>IF(F114="","",IF(J114="完了","完了",IF(J114="取消済み","取消済み",IF(V114="はい","ブロック",IF(M114&lt;'基本設定'!$B$10,"遅延",IF(M114-'基本設定'!$B$10&lt;=7,"需关注","正常"))))))</f>
      </c>
      <c r="U114" s="118"/>
      <c r="V114" s="118"/>
      <c r="W114" s="118"/>
      <c r="X114" s="118"/>
      <c r="Y114" s="118"/>
      <c r="Z114" s="118"/>
    </row>
    <row r="115" ht="24" customHeight="true">
      <c r="A115" s="118" t="str">
        <f>IF(F115="","",ROW()-5)</f>
      </c>
      <c r="B115" s="118"/>
      <c r="C115" s="118"/>
      <c r="D115" s="118"/>
      <c r="E115" s="118"/>
      <c r="F115" s="118"/>
      <c r="G115" s="118"/>
      <c r="H115" s="118"/>
      <c r="I115" s="118"/>
      <c r="J115" s="118"/>
      <c r="K115" s="118"/>
      <c r="L115" s="119"/>
      <c r="M115" s="119"/>
      <c r="N115" s="119"/>
      <c r="O115" s="119"/>
      <c r="P115" s="120"/>
      <c r="Q115" s="121" t="str">
        <f>IF(OR(L115="",M115=""),"",M115-L115+1)</f>
      </c>
      <c r="R115" s="121" t="str">
        <f>IF(AND(N115&lt;&gt;"",O115&lt;&gt;""),O115-N115+1,IF(N115&lt;&gt;"",'基本設定'!$B$10-N115+1,""))</f>
      </c>
      <c r="S115" s="121" t="str">
        <f>IF(M115="","",IF(O115&lt;&gt;"",O115-M115,IF('基本設定'!$B$10&gt;M115,'基本設定'!$B$10-M115,0)))</f>
      </c>
      <c r="T115" s="118" t="str">
        <f>IF(F115="","",IF(J115="完了","完了",IF(J115="取消済み","取消済み",IF(V115="はい","ブロック",IF(M115&lt;'基本設定'!$B$10,"遅延",IF(M115-'基本設定'!$B$10&lt;=7,"需关注","正常"))))))</f>
      </c>
      <c r="U115" s="118"/>
      <c r="V115" s="118"/>
      <c r="W115" s="118"/>
      <c r="X115" s="118"/>
      <c r="Y115" s="118"/>
      <c r="Z115" s="118"/>
    </row>
    <row r="116" ht="24" customHeight="true">
      <c r="A116" s="118" t="str">
        <f>IF(F116="","",ROW()-5)</f>
      </c>
      <c r="B116" s="118"/>
      <c r="C116" s="118"/>
      <c r="D116" s="118"/>
      <c r="E116" s="118"/>
      <c r="F116" s="118"/>
      <c r="G116" s="118"/>
      <c r="H116" s="118"/>
      <c r="I116" s="118"/>
      <c r="J116" s="118"/>
      <c r="K116" s="118"/>
      <c r="L116" s="119"/>
      <c r="M116" s="119"/>
      <c r="N116" s="119"/>
      <c r="O116" s="119"/>
      <c r="P116" s="120"/>
      <c r="Q116" s="121" t="str">
        <f>IF(OR(L116="",M116=""),"",M116-L116+1)</f>
      </c>
      <c r="R116" s="121" t="str">
        <f>IF(AND(N116&lt;&gt;"",O116&lt;&gt;""),O116-N116+1,IF(N116&lt;&gt;"",'基本設定'!$B$10-N116+1,""))</f>
      </c>
      <c r="S116" s="121" t="str">
        <f>IF(M116="","",IF(O116&lt;&gt;"",O116-M116,IF('基本設定'!$B$10&gt;M116,'基本設定'!$B$10-M116,0)))</f>
      </c>
      <c r="T116" s="118" t="str">
        <f>IF(F116="","",IF(J116="完了","完了",IF(J116="取消済み","取消済み",IF(V116="はい","ブロック",IF(M116&lt;'基本設定'!$B$10,"遅延",IF(M116-'基本設定'!$B$10&lt;=7,"需关注","正常"))))))</f>
      </c>
      <c r="U116" s="118"/>
      <c r="V116" s="118"/>
      <c r="W116" s="118"/>
      <c r="X116" s="118"/>
      <c r="Y116" s="118"/>
      <c r="Z116" s="118"/>
    </row>
    <row r="117" ht="24" customHeight="true">
      <c r="A117" s="118" t="str">
        <f>IF(F117="","",ROW()-5)</f>
      </c>
      <c r="B117" s="118"/>
      <c r="C117" s="118"/>
      <c r="D117" s="118"/>
      <c r="E117" s="118"/>
      <c r="F117" s="118"/>
      <c r="G117" s="118"/>
      <c r="H117" s="118"/>
      <c r="I117" s="118"/>
      <c r="J117" s="118"/>
      <c r="K117" s="118"/>
      <c r="L117" s="119"/>
      <c r="M117" s="119"/>
      <c r="N117" s="119"/>
      <c r="O117" s="119"/>
      <c r="P117" s="120"/>
      <c r="Q117" s="121" t="str">
        <f>IF(OR(L117="",M117=""),"",M117-L117+1)</f>
      </c>
      <c r="R117" s="121" t="str">
        <f>IF(AND(N117&lt;&gt;"",O117&lt;&gt;""),O117-N117+1,IF(N117&lt;&gt;"",'基本設定'!$B$10-N117+1,""))</f>
      </c>
      <c r="S117" s="121" t="str">
        <f>IF(M117="","",IF(O117&lt;&gt;"",O117-M117,IF('基本設定'!$B$10&gt;M117,'基本設定'!$B$10-M117,0)))</f>
      </c>
      <c r="T117" s="118" t="str">
        <f>IF(F117="","",IF(J117="完了","完了",IF(J117="取消済み","取消済み",IF(V117="はい","ブロック",IF(M117&lt;'基本設定'!$B$10,"遅延",IF(M117-'基本設定'!$B$10&lt;=7,"需关注","正常"))))))</f>
      </c>
      <c r="U117" s="118"/>
      <c r="V117" s="118"/>
      <c r="W117" s="118"/>
      <c r="X117" s="118"/>
      <c r="Y117" s="118"/>
      <c r="Z117" s="118"/>
    </row>
    <row r="118" ht="24" customHeight="true">
      <c r="A118" s="118" t="str">
        <f>IF(F118="","",ROW()-5)</f>
      </c>
      <c r="B118" s="118"/>
      <c r="C118" s="118"/>
      <c r="D118" s="118"/>
      <c r="E118" s="118"/>
      <c r="F118" s="118"/>
      <c r="G118" s="118"/>
      <c r="H118" s="118"/>
      <c r="I118" s="118"/>
      <c r="J118" s="118"/>
      <c r="K118" s="118"/>
      <c r="L118" s="119"/>
      <c r="M118" s="119"/>
      <c r="N118" s="119"/>
      <c r="O118" s="119"/>
      <c r="P118" s="120"/>
      <c r="Q118" s="121" t="str">
        <f>IF(OR(L118="",M118=""),"",M118-L118+1)</f>
      </c>
      <c r="R118" s="121" t="str">
        <f>IF(AND(N118&lt;&gt;"",O118&lt;&gt;""),O118-N118+1,IF(N118&lt;&gt;"",'基本設定'!$B$10-N118+1,""))</f>
      </c>
      <c r="S118" s="121" t="str">
        <f>IF(M118="","",IF(O118&lt;&gt;"",O118-M118,IF('基本設定'!$B$10&gt;M118,'基本設定'!$B$10-M118,0)))</f>
      </c>
      <c r="T118" s="118" t="str">
        <f>IF(F118="","",IF(J118="完了","完了",IF(J118="取消済み","取消済み",IF(V118="はい","ブロック",IF(M118&lt;'基本設定'!$B$10,"遅延",IF(M118-'基本設定'!$B$10&lt;=7,"需关注","正常"))))))</f>
      </c>
      <c r="U118" s="118"/>
      <c r="V118" s="118"/>
      <c r="W118" s="118"/>
      <c r="X118" s="118"/>
      <c r="Y118" s="118"/>
      <c r="Z118" s="118"/>
    </row>
    <row r="119" ht="24" customHeight="true">
      <c r="A119" s="118" t="str">
        <f>IF(F119="","",ROW()-5)</f>
      </c>
      <c r="B119" s="118"/>
      <c r="C119" s="118"/>
      <c r="D119" s="118"/>
      <c r="E119" s="118"/>
      <c r="F119" s="118"/>
      <c r="G119" s="118"/>
      <c r="H119" s="118"/>
      <c r="I119" s="118"/>
      <c r="J119" s="118"/>
      <c r="K119" s="118"/>
      <c r="L119" s="119"/>
      <c r="M119" s="119"/>
      <c r="N119" s="119"/>
      <c r="O119" s="119"/>
      <c r="P119" s="120"/>
      <c r="Q119" s="121" t="str">
        <f>IF(OR(L119="",M119=""),"",M119-L119+1)</f>
      </c>
      <c r="R119" s="121" t="str">
        <f>IF(AND(N119&lt;&gt;"",O119&lt;&gt;""),O119-N119+1,IF(N119&lt;&gt;"",'基本設定'!$B$10-N119+1,""))</f>
      </c>
      <c r="S119" s="121" t="str">
        <f>IF(M119="","",IF(O119&lt;&gt;"",O119-M119,IF('基本設定'!$B$10&gt;M119,'基本設定'!$B$10-M119,0)))</f>
      </c>
      <c r="T119" s="118" t="str">
        <f>IF(F119="","",IF(J119="完了","完了",IF(J119="取消済み","取消済み",IF(V119="はい","ブロック",IF(M119&lt;'基本設定'!$B$10,"遅延",IF(M119-'基本設定'!$B$10&lt;=7,"需关注","正常"))))))</f>
      </c>
      <c r="U119" s="118"/>
      <c r="V119" s="118"/>
      <c r="W119" s="118"/>
      <c r="X119" s="118"/>
      <c r="Y119" s="118"/>
      <c r="Z119" s="118"/>
    </row>
    <row r="120" ht="24" customHeight="true">
      <c r="A120" s="118" t="str">
        <f>IF(F120="","",ROW()-5)</f>
      </c>
      <c r="B120" s="118"/>
      <c r="C120" s="118"/>
      <c r="D120" s="118"/>
      <c r="E120" s="118"/>
      <c r="F120" s="118"/>
      <c r="G120" s="118"/>
      <c r="H120" s="118"/>
      <c r="I120" s="118"/>
      <c r="J120" s="118"/>
      <c r="K120" s="118"/>
      <c r="L120" s="119"/>
      <c r="M120" s="119"/>
      <c r="N120" s="119"/>
      <c r="O120" s="119"/>
      <c r="P120" s="120"/>
      <c r="Q120" s="121" t="str">
        <f>IF(OR(L120="",M120=""),"",M120-L120+1)</f>
      </c>
      <c r="R120" s="121" t="str">
        <f>IF(AND(N120&lt;&gt;"",O120&lt;&gt;""),O120-N120+1,IF(N120&lt;&gt;"",'基本設定'!$B$10-N120+1,""))</f>
      </c>
      <c r="S120" s="121" t="str">
        <f>IF(M120="","",IF(O120&lt;&gt;"",O120-M120,IF('基本設定'!$B$10&gt;M120,'基本設定'!$B$10-M120,0)))</f>
      </c>
      <c r="T120" s="118" t="str">
        <f>IF(F120="","",IF(J120="完了","完了",IF(J120="取消済み","取消済み",IF(V120="はい","ブロック",IF(M120&lt;'基本設定'!$B$10,"遅延",IF(M120-'基本設定'!$B$10&lt;=7,"需关注","正常"))))))</f>
      </c>
      <c r="U120" s="118"/>
      <c r="V120" s="118"/>
      <c r="W120" s="118"/>
      <c r="X120" s="118"/>
      <c r="Y120" s="118"/>
      <c r="Z120" s="118"/>
    </row>
    <row r="121" ht="24" customHeight="true">
      <c r="A121" s="118" t="str">
        <f>IF(F121="","",ROW()-5)</f>
      </c>
      <c r="B121" s="118"/>
      <c r="C121" s="118"/>
      <c r="D121" s="118"/>
      <c r="E121" s="118"/>
      <c r="F121" s="118"/>
      <c r="G121" s="118"/>
      <c r="H121" s="118"/>
      <c r="I121" s="118"/>
      <c r="J121" s="118"/>
      <c r="K121" s="118"/>
      <c r="L121" s="119"/>
      <c r="M121" s="119"/>
      <c r="N121" s="119"/>
      <c r="O121" s="119"/>
      <c r="P121" s="120"/>
      <c r="Q121" s="121" t="str">
        <f>IF(OR(L121="",M121=""),"",M121-L121+1)</f>
      </c>
      <c r="R121" s="121" t="str">
        <f>IF(AND(N121&lt;&gt;"",O121&lt;&gt;""),O121-N121+1,IF(N121&lt;&gt;"",'基本設定'!$B$10-N121+1,""))</f>
      </c>
      <c r="S121" s="121" t="str">
        <f>IF(M121="","",IF(O121&lt;&gt;"",O121-M121,IF('基本設定'!$B$10&gt;M121,'基本設定'!$B$10-M121,0)))</f>
      </c>
      <c r="T121" s="118" t="str">
        <f>IF(F121="","",IF(J121="完了","完了",IF(J121="取消済み","取消済み",IF(V121="はい","ブロック",IF(M121&lt;'基本設定'!$B$10,"遅延",IF(M121-'基本設定'!$B$10&lt;=7,"需关注","正常"))))))</f>
      </c>
      <c r="U121" s="118"/>
      <c r="V121" s="118"/>
      <c r="W121" s="118"/>
      <c r="X121" s="118"/>
      <c r="Y121" s="118"/>
      <c r="Z121" s="118"/>
    </row>
    <row r="122" ht="24" customHeight="true">
      <c r="A122" s="118" t="str">
        <f>IF(F122="","",ROW()-5)</f>
      </c>
      <c r="B122" s="118"/>
      <c r="C122" s="118"/>
      <c r="D122" s="118"/>
      <c r="E122" s="118"/>
      <c r="F122" s="118"/>
      <c r="G122" s="118"/>
      <c r="H122" s="118"/>
      <c r="I122" s="118"/>
      <c r="J122" s="118"/>
      <c r="K122" s="118"/>
      <c r="L122" s="119"/>
      <c r="M122" s="119"/>
      <c r="N122" s="119"/>
      <c r="O122" s="119"/>
      <c r="P122" s="120"/>
      <c r="Q122" s="121" t="str">
        <f>IF(OR(L122="",M122=""),"",M122-L122+1)</f>
      </c>
      <c r="R122" s="121" t="str">
        <f>IF(AND(N122&lt;&gt;"",O122&lt;&gt;""),O122-N122+1,IF(N122&lt;&gt;"",'基本設定'!$B$10-N122+1,""))</f>
      </c>
      <c r="S122" s="121" t="str">
        <f>IF(M122="","",IF(O122&lt;&gt;"",O122-M122,IF('基本設定'!$B$10&gt;M122,'基本設定'!$B$10-M122,0)))</f>
      </c>
      <c r="T122" s="118" t="str">
        <f>IF(F122="","",IF(J122="完了","完了",IF(J122="取消済み","取消済み",IF(V122="はい","ブロック",IF(M122&lt;'基本設定'!$B$10,"遅延",IF(M122-'基本設定'!$B$10&lt;=7,"需关注","正常"))))))</f>
      </c>
      <c r="U122" s="118"/>
      <c r="V122" s="118"/>
      <c r="W122" s="118"/>
      <c r="X122" s="118"/>
      <c r="Y122" s="118"/>
      <c r="Z122" s="118"/>
    </row>
    <row r="123" ht="24" customHeight="true">
      <c r="A123" s="118" t="str">
        <f>IF(F123="","",ROW()-5)</f>
      </c>
      <c r="B123" s="118"/>
      <c r="C123" s="118"/>
      <c r="D123" s="118"/>
      <c r="E123" s="118"/>
      <c r="F123" s="118"/>
      <c r="G123" s="118"/>
      <c r="H123" s="118"/>
      <c r="I123" s="118"/>
      <c r="J123" s="118"/>
      <c r="K123" s="118"/>
      <c r="L123" s="119"/>
      <c r="M123" s="119"/>
      <c r="N123" s="119"/>
      <c r="O123" s="119"/>
      <c r="P123" s="120"/>
      <c r="Q123" s="121" t="str">
        <f>IF(OR(L123="",M123=""),"",M123-L123+1)</f>
      </c>
      <c r="R123" s="121" t="str">
        <f>IF(AND(N123&lt;&gt;"",O123&lt;&gt;""),O123-N123+1,IF(N123&lt;&gt;"",'基本設定'!$B$10-N123+1,""))</f>
      </c>
      <c r="S123" s="121" t="str">
        <f>IF(M123="","",IF(O123&lt;&gt;"",O123-M123,IF('基本設定'!$B$10&gt;M123,'基本設定'!$B$10-M123,0)))</f>
      </c>
      <c r="T123" s="118" t="str">
        <f>IF(F123="","",IF(J123="完了","完了",IF(J123="取消済み","取消済み",IF(V123="はい","ブロック",IF(M123&lt;'基本設定'!$B$10,"遅延",IF(M123-'基本設定'!$B$10&lt;=7,"需关注","正常"))))))</f>
      </c>
      <c r="U123" s="118"/>
      <c r="V123" s="118"/>
      <c r="W123" s="118"/>
      <c r="X123" s="118"/>
      <c r="Y123" s="118"/>
      <c r="Z123" s="118"/>
    </row>
    <row r="124" ht="24" customHeight="true">
      <c r="A124" s="118" t="str">
        <f>IF(F124="","",ROW()-5)</f>
      </c>
      <c r="B124" s="118"/>
      <c r="C124" s="118"/>
      <c r="D124" s="118"/>
      <c r="E124" s="118"/>
      <c r="F124" s="118"/>
      <c r="G124" s="118"/>
      <c r="H124" s="118"/>
      <c r="I124" s="118"/>
      <c r="J124" s="118"/>
      <c r="K124" s="118"/>
      <c r="L124" s="119"/>
      <c r="M124" s="119"/>
      <c r="N124" s="119"/>
      <c r="O124" s="119"/>
      <c r="P124" s="120"/>
      <c r="Q124" s="121" t="str">
        <f>IF(OR(L124="",M124=""),"",M124-L124+1)</f>
      </c>
      <c r="R124" s="121" t="str">
        <f>IF(AND(N124&lt;&gt;"",O124&lt;&gt;""),O124-N124+1,IF(N124&lt;&gt;"",'基本設定'!$B$10-N124+1,""))</f>
      </c>
      <c r="S124" s="121" t="str">
        <f>IF(M124="","",IF(O124&lt;&gt;"",O124-M124,IF('基本設定'!$B$10&gt;M124,'基本設定'!$B$10-M124,0)))</f>
      </c>
      <c r="T124" s="118" t="str">
        <f>IF(F124="","",IF(J124="完了","完了",IF(J124="取消済み","取消済み",IF(V124="はい","ブロック",IF(M124&lt;'基本設定'!$B$10,"遅延",IF(M124-'基本設定'!$B$10&lt;=7,"需关注","正常"))))))</f>
      </c>
      <c r="U124" s="118"/>
      <c r="V124" s="118"/>
      <c r="W124" s="118"/>
      <c r="X124" s="118"/>
      <c r="Y124" s="118"/>
      <c r="Z124" s="118"/>
    </row>
    <row r="125" ht="24" customHeight="true">
      <c r="A125" s="118" t="str">
        <f>IF(F125="","",ROW()-5)</f>
      </c>
      <c r="B125" s="118"/>
      <c r="C125" s="118"/>
      <c r="D125" s="118"/>
      <c r="E125" s="118"/>
      <c r="F125" s="118"/>
      <c r="G125" s="118"/>
      <c r="H125" s="118"/>
      <c r="I125" s="118"/>
      <c r="J125" s="118"/>
      <c r="K125" s="118"/>
      <c r="L125" s="119"/>
      <c r="M125" s="119"/>
      <c r="N125" s="119"/>
      <c r="O125" s="119"/>
      <c r="P125" s="120"/>
      <c r="Q125" s="121" t="str">
        <f>IF(OR(L125="",M125=""),"",M125-L125+1)</f>
      </c>
      <c r="R125" s="121" t="str">
        <f>IF(AND(N125&lt;&gt;"",O125&lt;&gt;""),O125-N125+1,IF(N125&lt;&gt;"",'基本設定'!$B$10-N125+1,""))</f>
      </c>
      <c r="S125" s="121" t="str">
        <f>IF(M125="","",IF(O125&lt;&gt;"",O125-M125,IF('基本設定'!$B$10&gt;M125,'基本設定'!$B$10-M125,0)))</f>
      </c>
      <c r="T125" s="118" t="str">
        <f>IF(F125="","",IF(J125="完了","完了",IF(J125="取消済み","取消済み",IF(V125="はい","ブロック",IF(M125&lt;'基本設定'!$B$10,"遅延",IF(M125-'基本設定'!$B$10&lt;=7,"需关注","正常"))))))</f>
      </c>
      <c r="U125" s="118"/>
      <c r="V125" s="118"/>
      <c r="W125" s="118"/>
      <c r="X125" s="118"/>
      <c r="Y125" s="118"/>
      <c r="Z125" s="118"/>
    </row>
    <row r="126" ht="24" customHeight="true">
      <c r="A126" s="118" t="str">
        <f>IF(F126="","",ROW()-5)</f>
      </c>
      <c r="B126" s="118"/>
      <c r="C126" s="118"/>
      <c r="D126" s="118"/>
      <c r="E126" s="118"/>
      <c r="F126" s="118"/>
      <c r="G126" s="118"/>
      <c r="H126" s="118"/>
      <c r="I126" s="118"/>
      <c r="J126" s="118"/>
      <c r="K126" s="118"/>
      <c r="L126" s="119"/>
      <c r="M126" s="119"/>
      <c r="N126" s="119"/>
      <c r="O126" s="119"/>
      <c r="P126" s="120"/>
      <c r="Q126" s="121" t="str">
        <f>IF(OR(L126="",M126=""),"",M126-L126+1)</f>
      </c>
      <c r="R126" s="121" t="str">
        <f>IF(AND(N126&lt;&gt;"",O126&lt;&gt;""),O126-N126+1,IF(N126&lt;&gt;"",'基本設定'!$B$10-N126+1,""))</f>
      </c>
      <c r="S126" s="121" t="str">
        <f>IF(M126="","",IF(O126&lt;&gt;"",O126-M126,IF('基本設定'!$B$10&gt;M126,'基本設定'!$B$10-M126,0)))</f>
      </c>
      <c r="T126" s="118" t="str">
        <f>IF(F126="","",IF(J126="完了","完了",IF(J126="取消済み","取消済み",IF(V126="はい","ブロック",IF(M126&lt;'基本設定'!$B$10,"遅延",IF(M126-'基本設定'!$B$10&lt;=7,"需关注","正常"))))))</f>
      </c>
      <c r="U126" s="118"/>
      <c r="V126" s="118"/>
      <c r="W126" s="118"/>
      <c r="X126" s="118"/>
      <c r="Y126" s="118"/>
      <c r="Z126" s="118"/>
    </row>
    <row r="127" ht="24" customHeight="true">
      <c r="A127" s="118" t="str">
        <f>IF(F127="","",ROW()-5)</f>
      </c>
      <c r="B127" s="118"/>
      <c r="C127" s="118"/>
      <c r="D127" s="118"/>
      <c r="E127" s="118"/>
      <c r="F127" s="118"/>
      <c r="G127" s="118"/>
      <c r="H127" s="118"/>
      <c r="I127" s="118"/>
      <c r="J127" s="118"/>
      <c r="K127" s="118"/>
      <c r="L127" s="119"/>
      <c r="M127" s="119"/>
      <c r="N127" s="119"/>
      <c r="O127" s="119"/>
      <c r="P127" s="120"/>
      <c r="Q127" s="121" t="str">
        <f>IF(OR(L127="",M127=""),"",M127-L127+1)</f>
      </c>
      <c r="R127" s="121" t="str">
        <f>IF(AND(N127&lt;&gt;"",O127&lt;&gt;""),O127-N127+1,IF(N127&lt;&gt;"",'基本設定'!$B$10-N127+1,""))</f>
      </c>
      <c r="S127" s="121" t="str">
        <f>IF(M127="","",IF(O127&lt;&gt;"",O127-M127,IF('基本設定'!$B$10&gt;M127,'基本設定'!$B$10-M127,0)))</f>
      </c>
      <c r="T127" s="118" t="str">
        <f>IF(F127="","",IF(J127="完了","完了",IF(J127="取消済み","取消済み",IF(V127="はい","ブロック",IF(M127&lt;'基本設定'!$B$10,"遅延",IF(M127-'基本設定'!$B$10&lt;=7,"需关注","正常"))))))</f>
      </c>
      <c r="U127" s="118"/>
      <c r="V127" s="118"/>
      <c r="W127" s="118"/>
      <c r="X127" s="118"/>
      <c r="Y127" s="118"/>
      <c r="Z127" s="118"/>
    </row>
    <row r="128" ht="24" customHeight="true">
      <c r="A128" s="118" t="str">
        <f>IF(F128="","",ROW()-5)</f>
      </c>
      <c r="B128" s="118"/>
      <c r="C128" s="118"/>
      <c r="D128" s="118"/>
      <c r="E128" s="118"/>
      <c r="F128" s="118"/>
      <c r="G128" s="118"/>
      <c r="H128" s="118"/>
      <c r="I128" s="118"/>
      <c r="J128" s="118"/>
      <c r="K128" s="118"/>
      <c r="L128" s="119"/>
      <c r="M128" s="119"/>
      <c r="N128" s="119"/>
      <c r="O128" s="119"/>
      <c r="P128" s="120"/>
      <c r="Q128" s="121" t="str">
        <f>IF(OR(L128="",M128=""),"",M128-L128+1)</f>
      </c>
      <c r="R128" s="121" t="str">
        <f>IF(AND(N128&lt;&gt;"",O128&lt;&gt;""),O128-N128+1,IF(N128&lt;&gt;"",'基本設定'!$B$10-N128+1,""))</f>
      </c>
      <c r="S128" s="121" t="str">
        <f>IF(M128="","",IF(O128&lt;&gt;"",O128-M128,IF('基本設定'!$B$10&gt;M128,'基本設定'!$B$10-M128,0)))</f>
      </c>
      <c r="T128" s="118" t="str">
        <f>IF(F128="","",IF(J128="完了","完了",IF(J128="取消済み","取消済み",IF(V128="はい","ブロック",IF(M128&lt;'基本設定'!$B$10,"遅延",IF(M128-'基本設定'!$B$10&lt;=7,"需关注","正常"))))))</f>
      </c>
      <c r="U128" s="118"/>
      <c r="V128" s="118"/>
      <c r="W128" s="118"/>
      <c r="X128" s="118"/>
      <c r="Y128" s="118"/>
      <c r="Z128" s="118"/>
    </row>
    <row r="129" ht="24" customHeight="true">
      <c r="A129" s="118" t="str">
        <f>IF(F129="","",ROW()-5)</f>
      </c>
      <c r="B129" s="118"/>
      <c r="C129" s="118"/>
      <c r="D129" s="118"/>
      <c r="E129" s="118"/>
      <c r="F129" s="118"/>
      <c r="G129" s="118"/>
      <c r="H129" s="118"/>
      <c r="I129" s="118"/>
      <c r="J129" s="118"/>
      <c r="K129" s="118"/>
      <c r="L129" s="119"/>
      <c r="M129" s="119"/>
      <c r="N129" s="119"/>
      <c r="O129" s="119"/>
      <c r="P129" s="120"/>
      <c r="Q129" s="121" t="str">
        <f>IF(OR(L129="",M129=""),"",M129-L129+1)</f>
      </c>
      <c r="R129" s="121" t="str">
        <f>IF(AND(N129&lt;&gt;"",O129&lt;&gt;""),O129-N129+1,IF(N129&lt;&gt;"",'基本設定'!$B$10-N129+1,""))</f>
      </c>
      <c r="S129" s="121" t="str">
        <f>IF(M129="","",IF(O129&lt;&gt;"",O129-M129,IF('基本設定'!$B$10&gt;M129,'基本設定'!$B$10-M129,0)))</f>
      </c>
      <c r="T129" s="118" t="str">
        <f>IF(F129="","",IF(J129="完了","完了",IF(J129="取消済み","取消済み",IF(V129="はい","ブロック",IF(M129&lt;'基本設定'!$B$10,"遅延",IF(M129-'基本設定'!$B$10&lt;=7,"需关注","正常"))))))</f>
      </c>
      <c r="U129" s="118"/>
      <c r="V129" s="118"/>
      <c r="W129" s="118"/>
      <c r="X129" s="118"/>
      <c r="Y129" s="118"/>
      <c r="Z129" s="118"/>
    </row>
    <row r="130" ht="24" customHeight="true">
      <c r="A130" s="118" t="str">
        <f>IF(F130="","",ROW()-5)</f>
      </c>
      <c r="B130" s="118"/>
      <c r="C130" s="118"/>
      <c r="D130" s="118"/>
      <c r="E130" s="118"/>
      <c r="F130" s="118"/>
      <c r="G130" s="118"/>
      <c r="H130" s="118"/>
      <c r="I130" s="118"/>
      <c r="J130" s="118"/>
      <c r="K130" s="118"/>
      <c r="L130" s="119"/>
      <c r="M130" s="119"/>
      <c r="N130" s="119"/>
      <c r="O130" s="119"/>
      <c r="P130" s="120"/>
      <c r="Q130" s="121" t="str">
        <f>IF(OR(L130="",M130=""),"",M130-L130+1)</f>
      </c>
      <c r="R130" s="121" t="str">
        <f>IF(AND(N130&lt;&gt;"",O130&lt;&gt;""),O130-N130+1,IF(N130&lt;&gt;"",'基本設定'!$B$10-N130+1,""))</f>
      </c>
      <c r="S130" s="121" t="str">
        <f>IF(M130="","",IF(O130&lt;&gt;"",O130-M130,IF('基本設定'!$B$10&gt;M130,'基本設定'!$B$10-M130,0)))</f>
      </c>
      <c r="T130" s="118" t="str">
        <f>IF(F130="","",IF(J130="完了","完了",IF(J130="取消済み","取消済み",IF(V130="はい","ブロック",IF(M130&lt;'基本設定'!$B$10,"遅延",IF(M130-'基本設定'!$B$10&lt;=7,"需关注","正常"))))))</f>
      </c>
      <c r="U130" s="118"/>
      <c r="V130" s="118"/>
      <c r="W130" s="118"/>
      <c r="X130" s="118"/>
      <c r="Y130" s="118"/>
      <c r="Z130" s="118"/>
    </row>
    <row r="131" ht="24" customHeight="true">
      <c r="A131" s="118" t="str">
        <f>IF(F131="","",ROW()-5)</f>
      </c>
      <c r="B131" s="118"/>
      <c r="C131" s="118"/>
      <c r="D131" s="118"/>
      <c r="E131" s="118"/>
      <c r="F131" s="118"/>
      <c r="G131" s="118"/>
      <c r="H131" s="118"/>
      <c r="I131" s="118"/>
      <c r="J131" s="118"/>
      <c r="K131" s="118"/>
      <c r="L131" s="119"/>
      <c r="M131" s="119"/>
      <c r="N131" s="119"/>
      <c r="O131" s="119"/>
      <c r="P131" s="120"/>
      <c r="Q131" s="121" t="str">
        <f>IF(OR(L131="",M131=""),"",M131-L131+1)</f>
      </c>
      <c r="R131" s="121" t="str">
        <f>IF(AND(N131&lt;&gt;"",O131&lt;&gt;""),O131-N131+1,IF(N131&lt;&gt;"",'基本設定'!$B$10-N131+1,""))</f>
      </c>
      <c r="S131" s="121" t="str">
        <f>IF(M131="","",IF(O131&lt;&gt;"",O131-M131,IF('基本設定'!$B$10&gt;M131,'基本設定'!$B$10-M131,0)))</f>
      </c>
      <c r="T131" s="118" t="str">
        <f>IF(F131="","",IF(J131="完了","完了",IF(J131="取消済み","取消済み",IF(V131="はい","ブロック",IF(M131&lt;'基本設定'!$B$10,"遅延",IF(M131-'基本設定'!$B$10&lt;=7,"需关注","正常"))))))</f>
      </c>
      <c r="U131" s="118"/>
      <c r="V131" s="118"/>
      <c r="W131" s="118"/>
      <c r="X131" s="118"/>
      <c r="Y131" s="118"/>
      <c r="Z131" s="118"/>
    </row>
    <row r="132" ht="24" customHeight="true">
      <c r="A132" s="118" t="str">
        <f>IF(F132="","",ROW()-5)</f>
      </c>
      <c r="B132" s="118"/>
      <c r="C132" s="118"/>
      <c r="D132" s="118"/>
      <c r="E132" s="118"/>
      <c r="F132" s="118"/>
      <c r="G132" s="118"/>
      <c r="H132" s="118"/>
      <c r="I132" s="118"/>
      <c r="J132" s="118"/>
      <c r="K132" s="118"/>
      <c r="L132" s="119"/>
      <c r="M132" s="119"/>
      <c r="N132" s="119"/>
      <c r="O132" s="119"/>
      <c r="P132" s="120"/>
      <c r="Q132" s="121" t="str">
        <f>IF(OR(L132="",M132=""),"",M132-L132+1)</f>
      </c>
      <c r="R132" s="121" t="str">
        <f>IF(AND(N132&lt;&gt;"",O132&lt;&gt;""),O132-N132+1,IF(N132&lt;&gt;"",'基本設定'!$B$10-N132+1,""))</f>
      </c>
      <c r="S132" s="121" t="str">
        <f>IF(M132="","",IF(O132&lt;&gt;"",O132-M132,IF('基本設定'!$B$10&gt;M132,'基本設定'!$B$10-M132,0)))</f>
      </c>
      <c r="T132" s="118" t="str">
        <f>IF(F132="","",IF(J132="完了","完了",IF(J132="取消済み","取消済み",IF(V132="はい","ブロック",IF(M132&lt;'基本設定'!$B$10,"遅延",IF(M132-'基本設定'!$B$10&lt;=7,"需关注","正常"))))))</f>
      </c>
      <c r="U132" s="118"/>
      <c r="V132" s="118"/>
      <c r="W132" s="118"/>
      <c r="X132" s="118"/>
      <c r="Y132" s="118"/>
      <c r="Z132" s="118"/>
    </row>
    <row r="133" ht="24" customHeight="true">
      <c r="A133" s="118" t="str">
        <f>IF(F133="","",ROW()-5)</f>
      </c>
      <c r="B133" s="118"/>
      <c r="C133" s="118"/>
      <c r="D133" s="118"/>
      <c r="E133" s="118"/>
      <c r="F133" s="118"/>
      <c r="G133" s="118"/>
      <c r="H133" s="118"/>
      <c r="I133" s="118"/>
      <c r="J133" s="118"/>
      <c r="K133" s="118"/>
      <c r="L133" s="119"/>
      <c r="M133" s="119"/>
      <c r="N133" s="119"/>
      <c r="O133" s="119"/>
      <c r="P133" s="120"/>
      <c r="Q133" s="121" t="str">
        <f>IF(OR(L133="",M133=""),"",M133-L133+1)</f>
      </c>
      <c r="R133" s="121" t="str">
        <f>IF(AND(N133&lt;&gt;"",O133&lt;&gt;""),O133-N133+1,IF(N133&lt;&gt;"",'基本設定'!$B$10-N133+1,""))</f>
      </c>
      <c r="S133" s="121" t="str">
        <f>IF(M133="","",IF(O133&lt;&gt;"",O133-M133,IF('基本設定'!$B$10&gt;M133,'基本設定'!$B$10-M133,0)))</f>
      </c>
      <c r="T133" s="118" t="str">
        <f>IF(F133="","",IF(J133="完了","完了",IF(J133="取消済み","取消済み",IF(V133="はい","ブロック",IF(M133&lt;'基本設定'!$B$10,"遅延",IF(M133-'基本設定'!$B$10&lt;=7,"需关注","正常"))))))</f>
      </c>
      <c r="U133" s="118"/>
      <c r="V133" s="118"/>
      <c r="W133" s="118"/>
      <c r="X133" s="118"/>
      <c r="Y133" s="118"/>
      <c r="Z133" s="118"/>
    </row>
    <row r="134" ht="24" customHeight="true">
      <c r="A134" s="118" t="str">
        <f>IF(F134="","",ROW()-5)</f>
      </c>
      <c r="B134" s="118"/>
      <c r="C134" s="118"/>
      <c r="D134" s="118"/>
      <c r="E134" s="118"/>
      <c r="F134" s="118"/>
      <c r="G134" s="118"/>
      <c r="H134" s="118"/>
      <c r="I134" s="118"/>
      <c r="J134" s="118"/>
      <c r="K134" s="118"/>
      <c r="L134" s="119"/>
      <c r="M134" s="119"/>
      <c r="N134" s="119"/>
      <c r="O134" s="119"/>
      <c r="P134" s="120"/>
      <c r="Q134" s="121" t="str">
        <f>IF(OR(L134="",M134=""),"",M134-L134+1)</f>
      </c>
      <c r="R134" s="121" t="str">
        <f>IF(AND(N134&lt;&gt;"",O134&lt;&gt;""),O134-N134+1,IF(N134&lt;&gt;"",'基本設定'!$B$10-N134+1,""))</f>
      </c>
      <c r="S134" s="121" t="str">
        <f>IF(M134="","",IF(O134&lt;&gt;"",O134-M134,IF('基本設定'!$B$10&gt;M134,'基本設定'!$B$10-M134,0)))</f>
      </c>
      <c r="T134" s="118" t="str">
        <f>IF(F134="","",IF(J134="完了","完了",IF(J134="取消済み","取消済み",IF(V134="はい","ブロック",IF(M134&lt;'基本設定'!$B$10,"遅延",IF(M134-'基本設定'!$B$10&lt;=7,"需关注","正常"))))))</f>
      </c>
      <c r="U134" s="118"/>
      <c r="V134" s="118"/>
      <c r="W134" s="118"/>
      <c r="X134" s="118"/>
      <c r="Y134" s="118"/>
      <c r="Z134" s="118"/>
    </row>
    <row r="135" ht="24" customHeight="true">
      <c r="A135" s="118" t="str">
        <f>IF(F135="","",ROW()-5)</f>
      </c>
      <c r="B135" s="118"/>
      <c r="C135" s="118"/>
      <c r="D135" s="118"/>
      <c r="E135" s="118"/>
      <c r="F135" s="118"/>
      <c r="G135" s="118"/>
      <c r="H135" s="118"/>
      <c r="I135" s="118"/>
      <c r="J135" s="118"/>
      <c r="K135" s="118"/>
      <c r="L135" s="119"/>
      <c r="M135" s="119"/>
      <c r="N135" s="119"/>
      <c r="O135" s="119"/>
      <c r="P135" s="120"/>
      <c r="Q135" s="121" t="str">
        <f>IF(OR(L135="",M135=""),"",M135-L135+1)</f>
      </c>
      <c r="R135" s="121" t="str">
        <f>IF(AND(N135&lt;&gt;"",O135&lt;&gt;""),O135-N135+1,IF(N135&lt;&gt;"",'基本設定'!$B$10-N135+1,""))</f>
      </c>
      <c r="S135" s="121" t="str">
        <f>IF(M135="","",IF(O135&lt;&gt;"",O135-M135,IF('基本設定'!$B$10&gt;M135,'基本設定'!$B$10-M135,0)))</f>
      </c>
      <c r="T135" s="118" t="str">
        <f>IF(F135="","",IF(J135="完了","完了",IF(J135="取消済み","取消済み",IF(V135="はい","ブロック",IF(M135&lt;'基本設定'!$B$10,"遅延",IF(M135-'基本設定'!$B$10&lt;=7,"需关注","正常"))))))</f>
      </c>
      <c r="U135" s="118"/>
      <c r="V135" s="118"/>
      <c r="W135" s="118"/>
      <c r="X135" s="118"/>
      <c r="Y135" s="118"/>
      <c r="Z135" s="118"/>
    </row>
    <row r="136" ht="24" customHeight="true">
      <c r="A136" s="118" t="str">
        <f>IF(F136="","",ROW()-5)</f>
      </c>
      <c r="B136" s="118"/>
      <c r="C136" s="118"/>
      <c r="D136" s="118"/>
      <c r="E136" s="118"/>
      <c r="F136" s="118"/>
      <c r="G136" s="118"/>
      <c r="H136" s="118"/>
      <c r="I136" s="118"/>
      <c r="J136" s="118"/>
      <c r="K136" s="118"/>
      <c r="L136" s="119"/>
      <c r="M136" s="119"/>
      <c r="N136" s="119"/>
      <c r="O136" s="119"/>
      <c r="P136" s="120"/>
      <c r="Q136" s="121" t="str">
        <f>IF(OR(L136="",M136=""),"",M136-L136+1)</f>
      </c>
      <c r="R136" s="121" t="str">
        <f>IF(AND(N136&lt;&gt;"",O136&lt;&gt;""),O136-N136+1,IF(N136&lt;&gt;"",'基本設定'!$B$10-N136+1,""))</f>
      </c>
      <c r="S136" s="121" t="str">
        <f>IF(M136="","",IF(O136&lt;&gt;"",O136-M136,IF('基本設定'!$B$10&gt;M136,'基本設定'!$B$10-M136,0)))</f>
      </c>
      <c r="T136" s="118" t="str">
        <f>IF(F136="","",IF(J136="完了","完了",IF(J136="取消済み","取消済み",IF(V136="はい","ブロック",IF(M136&lt;'基本設定'!$B$10,"遅延",IF(M136-'基本設定'!$B$10&lt;=7,"需关注","正常"))))))</f>
      </c>
      <c r="U136" s="118"/>
      <c r="V136" s="118"/>
      <c r="W136" s="118"/>
      <c r="X136" s="118"/>
      <c r="Y136" s="118"/>
      <c r="Z136" s="118"/>
    </row>
    <row r="137" ht="24" customHeight="true">
      <c r="A137" s="118" t="str">
        <f>IF(F137="","",ROW()-5)</f>
      </c>
      <c r="B137" s="118"/>
      <c r="C137" s="118"/>
      <c r="D137" s="118"/>
      <c r="E137" s="118"/>
      <c r="F137" s="118"/>
      <c r="G137" s="118"/>
      <c r="H137" s="118"/>
      <c r="I137" s="118"/>
      <c r="J137" s="118"/>
      <c r="K137" s="118"/>
      <c r="L137" s="119"/>
      <c r="M137" s="119"/>
      <c r="N137" s="119"/>
      <c r="O137" s="119"/>
      <c r="P137" s="120"/>
      <c r="Q137" s="121" t="str">
        <f>IF(OR(L137="",M137=""),"",M137-L137+1)</f>
      </c>
      <c r="R137" s="121" t="str">
        <f>IF(AND(N137&lt;&gt;"",O137&lt;&gt;""),O137-N137+1,IF(N137&lt;&gt;"",'基本設定'!$B$10-N137+1,""))</f>
      </c>
      <c r="S137" s="121" t="str">
        <f>IF(M137="","",IF(O137&lt;&gt;"",O137-M137,IF('基本設定'!$B$10&gt;M137,'基本設定'!$B$10-M137,0)))</f>
      </c>
      <c r="T137" s="118" t="str">
        <f>IF(F137="","",IF(J137="完了","完了",IF(J137="取消済み","取消済み",IF(V137="はい","ブロック",IF(M137&lt;'基本設定'!$B$10,"遅延",IF(M137-'基本設定'!$B$10&lt;=7,"需关注","正常"))))))</f>
      </c>
      <c r="U137" s="118"/>
      <c r="V137" s="118"/>
      <c r="W137" s="118"/>
      <c r="X137" s="118"/>
      <c r="Y137" s="118"/>
      <c r="Z137" s="118"/>
    </row>
    <row r="138" ht="24" customHeight="true">
      <c r="A138" s="118" t="str">
        <f>IF(F138="","",ROW()-5)</f>
      </c>
      <c r="B138" s="118"/>
      <c r="C138" s="118"/>
      <c r="D138" s="118"/>
      <c r="E138" s="118"/>
      <c r="F138" s="118"/>
      <c r="G138" s="118"/>
      <c r="H138" s="118"/>
      <c r="I138" s="118"/>
      <c r="J138" s="118"/>
      <c r="K138" s="118"/>
      <c r="L138" s="119"/>
      <c r="M138" s="119"/>
      <c r="N138" s="119"/>
      <c r="O138" s="119"/>
      <c r="P138" s="120"/>
      <c r="Q138" s="121" t="str">
        <f>IF(OR(L138="",M138=""),"",M138-L138+1)</f>
      </c>
      <c r="R138" s="121" t="str">
        <f>IF(AND(N138&lt;&gt;"",O138&lt;&gt;""),O138-N138+1,IF(N138&lt;&gt;"",'基本設定'!$B$10-N138+1,""))</f>
      </c>
      <c r="S138" s="121" t="str">
        <f>IF(M138="","",IF(O138&lt;&gt;"",O138-M138,IF('基本設定'!$B$10&gt;M138,'基本設定'!$B$10-M138,0)))</f>
      </c>
      <c r="T138" s="118" t="str">
        <f>IF(F138="","",IF(J138="完了","完了",IF(J138="取消済み","取消済み",IF(V138="はい","ブロック",IF(M138&lt;'基本設定'!$B$10,"遅延",IF(M138-'基本設定'!$B$10&lt;=7,"需关注","正常"))))))</f>
      </c>
      <c r="U138" s="118"/>
      <c r="V138" s="118"/>
      <c r="W138" s="118"/>
      <c r="X138" s="118"/>
      <c r="Y138" s="118"/>
      <c r="Z138" s="118"/>
    </row>
    <row r="139" ht="24" customHeight="true">
      <c r="A139" s="118" t="str">
        <f>IF(F139="","",ROW()-5)</f>
      </c>
      <c r="B139" s="118"/>
      <c r="C139" s="118"/>
      <c r="D139" s="118"/>
      <c r="E139" s="118"/>
      <c r="F139" s="118"/>
      <c r="G139" s="118"/>
      <c r="H139" s="118"/>
      <c r="I139" s="118"/>
      <c r="J139" s="118"/>
      <c r="K139" s="118"/>
      <c r="L139" s="119"/>
      <c r="M139" s="119"/>
      <c r="N139" s="119"/>
      <c r="O139" s="119"/>
      <c r="P139" s="120"/>
      <c r="Q139" s="121" t="str">
        <f>IF(OR(L139="",M139=""),"",M139-L139+1)</f>
      </c>
      <c r="R139" s="121" t="str">
        <f>IF(AND(N139&lt;&gt;"",O139&lt;&gt;""),O139-N139+1,IF(N139&lt;&gt;"",'基本設定'!$B$10-N139+1,""))</f>
      </c>
      <c r="S139" s="121" t="str">
        <f>IF(M139="","",IF(O139&lt;&gt;"",O139-M139,IF('基本設定'!$B$10&gt;M139,'基本設定'!$B$10-M139,0)))</f>
      </c>
      <c r="T139" s="118" t="str">
        <f>IF(F139="","",IF(J139="完了","完了",IF(J139="取消済み","取消済み",IF(V139="はい","ブロック",IF(M139&lt;'基本設定'!$B$10,"遅延",IF(M139-'基本設定'!$B$10&lt;=7,"需关注","正常"))))))</f>
      </c>
      <c r="U139" s="118"/>
      <c r="V139" s="118"/>
      <c r="W139" s="118"/>
      <c r="X139" s="118"/>
      <c r="Y139" s="118"/>
      <c r="Z139" s="118"/>
    </row>
    <row r="140" ht="24" customHeight="true">
      <c r="A140" s="118" t="str">
        <f>IF(F140="","",ROW()-5)</f>
      </c>
      <c r="B140" s="118"/>
      <c r="C140" s="118"/>
      <c r="D140" s="118"/>
      <c r="E140" s="118"/>
      <c r="F140" s="118"/>
      <c r="G140" s="118"/>
      <c r="H140" s="118"/>
      <c r="I140" s="118"/>
      <c r="J140" s="118"/>
      <c r="K140" s="118"/>
      <c r="L140" s="119"/>
      <c r="M140" s="119"/>
      <c r="N140" s="119"/>
      <c r="O140" s="119"/>
      <c r="P140" s="120"/>
      <c r="Q140" s="121" t="str">
        <f>IF(OR(L140="",M140=""),"",M140-L140+1)</f>
      </c>
      <c r="R140" s="121" t="str">
        <f>IF(AND(N140&lt;&gt;"",O140&lt;&gt;""),O140-N140+1,IF(N140&lt;&gt;"",'基本設定'!$B$10-N140+1,""))</f>
      </c>
      <c r="S140" s="121" t="str">
        <f>IF(M140="","",IF(O140&lt;&gt;"",O140-M140,IF('基本設定'!$B$10&gt;M140,'基本設定'!$B$10-M140,0)))</f>
      </c>
      <c r="T140" s="118" t="str">
        <f>IF(F140="","",IF(J140="完了","完了",IF(J140="取消済み","取消済み",IF(V140="はい","ブロック",IF(M140&lt;'基本設定'!$B$10,"遅延",IF(M140-'基本設定'!$B$10&lt;=7,"需关注","正常"))))))</f>
      </c>
      <c r="U140" s="118"/>
      <c r="V140" s="118"/>
      <c r="W140" s="118"/>
      <c r="X140" s="118"/>
      <c r="Y140" s="118"/>
      <c r="Z140" s="118"/>
    </row>
    <row r="141" ht="24" customHeight="true">
      <c r="A141" s="118" t="str">
        <f>IF(F141="","",ROW()-5)</f>
      </c>
      <c r="B141" s="118"/>
      <c r="C141" s="118"/>
      <c r="D141" s="118"/>
      <c r="E141" s="118"/>
      <c r="F141" s="118"/>
      <c r="G141" s="118"/>
      <c r="H141" s="118"/>
      <c r="I141" s="118"/>
      <c r="J141" s="118"/>
      <c r="K141" s="118"/>
      <c r="L141" s="119"/>
      <c r="M141" s="119"/>
      <c r="N141" s="119"/>
      <c r="O141" s="119"/>
      <c r="P141" s="120"/>
      <c r="Q141" s="121" t="str">
        <f>IF(OR(L141="",M141=""),"",M141-L141+1)</f>
      </c>
      <c r="R141" s="121" t="str">
        <f>IF(AND(N141&lt;&gt;"",O141&lt;&gt;""),O141-N141+1,IF(N141&lt;&gt;"",'基本設定'!$B$10-N141+1,""))</f>
      </c>
      <c r="S141" s="121" t="str">
        <f>IF(M141="","",IF(O141&lt;&gt;"",O141-M141,IF('基本設定'!$B$10&gt;M141,'基本設定'!$B$10-M141,0)))</f>
      </c>
      <c r="T141" s="118" t="str">
        <f>IF(F141="","",IF(J141="完了","完了",IF(J141="取消済み","取消済み",IF(V141="はい","ブロック",IF(M141&lt;'基本設定'!$B$10,"遅延",IF(M141-'基本設定'!$B$10&lt;=7,"需关注","正常"))))))</f>
      </c>
      <c r="U141" s="118"/>
      <c r="V141" s="118"/>
      <c r="W141" s="118"/>
      <c r="X141" s="118"/>
      <c r="Y141" s="118"/>
      <c r="Z141" s="118"/>
    </row>
    <row r="142" ht="24" customHeight="true">
      <c r="A142" s="118" t="str">
        <f>IF(F142="","",ROW()-5)</f>
      </c>
      <c r="B142" s="118"/>
      <c r="C142" s="118"/>
      <c r="D142" s="118"/>
      <c r="E142" s="118"/>
      <c r="F142" s="118"/>
      <c r="G142" s="118"/>
      <c r="H142" s="118"/>
      <c r="I142" s="118"/>
      <c r="J142" s="118"/>
      <c r="K142" s="118"/>
      <c r="L142" s="119"/>
      <c r="M142" s="119"/>
      <c r="N142" s="119"/>
      <c r="O142" s="119"/>
      <c r="P142" s="120"/>
      <c r="Q142" s="121" t="str">
        <f>IF(OR(L142="",M142=""),"",M142-L142+1)</f>
      </c>
      <c r="R142" s="121" t="str">
        <f>IF(AND(N142&lt;&gt;"",O142&lt;&gt;""),O142-N142+1,IF(N142&lt;&gt;"",'基本設定'!$B$10-N142+1,""))</f>
      </c>
      <c r="S142" s="121" t="str">
        <f>IF(M142="","",IF(O142&lt;&gt;"",O142-M142,IF('基本設定'!$B$10&gt;M142,'基本設定'!$B$10-M142,0)))</f>
      </c>
      <c r="T142" s="118" t="str">
        <f>IF(F142="","",IF(J142="完了","完了",IF(J142="取消済み","取消済み",IF(V142="はい","ブロック",IF(M142&lt;'基本設定'!$B$10,"遅延",IF(M142-'基本設定'!$B$10&lt;=7,"需关注","正常"))))))</f>
      </c>
      <c r="U142" s="118"/>
      <c r="V142" s="118"/>
      <c r="W142" s="118"/>
      <c r="X142" s="118"/>
      <c r="Y142" s="118"/>
      <c r="Z142" s="118"/>
    </row>
    <row r="143" ht="24" customHeight="true">
      <c r="A143" s="118" t="str">
        <f>IF(F143="","",ROW()-5)</f>
      </c>
      <c r="B143" s="118"/>
      <c r="C143" s="118"/>
      <c r="D143" s="118"/>
      <c r="E143" s="118"/>
      <c r="F143" s="118"/>
      <c r="G143" s="118"/>
      <c r="H143" s="118"/>
      <c r="I143" s="118"/>
      <c r="J143" s="118"/>
      <c r="K143" s="118"/>
      <c r="L143" s="119"/>
      <c r="M143" s="119"/>
      <c r="N143" s="119"/>
      <c r="O143" s="119"/>
      <c r="P143" s="120"/>
      <c r="Q143" s="121" t="str">
        <f>IF(OR(L143="",M143=""),"",M143-L143+1)</f>
      </c>
      <c r="R143" s="121" t="str">
        <f>IF(AND(N143&lt;&gt;"",O143&lt;&gt;""),O143-N143+1,IF(N143&lt;&gt;"",'基本設定'!$B$10-N143+1,""))</f>
      </c>
      <c r="S143" s="121" t="str">
        <f>IF(M143="","",IF(O143&lt;&gt;"",O143-M143,IF('基本設定'!$B$10&gt;M143,'基本設定'!$B$10-M143,0)))</f>
      </c>
      <c r="T143" s="118" t="str">
        <f>IF(F143="","",IF(J143="完了","完了",IF(J143="取消済み","取消済み",IF(V143="はい","ブロック",IF(M143&lt;'基本設定'!$B$10,"遅延",IF(M143-'基本設定'!$B$10&lt;=7,"需关注","正常"))))))</f>
      </c>
      <c r="U143" s="118"/>
      <c r="V143" s="118"/>
      <c r="W143" s="118"/>
      <c r="X143" s="118"/>
      <c r="Y143" s="118"/>
      <c r="Z143" s="118"/>
    </row>
    <row r="144" ht="24" customHeight="true">
      <c r="A144" s="118" t="str">
        <f>IF(F144="","",ROW()-5)</f>
      </c>
      <c r="B144" s="118"/>
      <c r="C144" s="118"/>
      <c r="D144" s="118"/>
      <c r="E144" s="118"/>
      <c r="F144" s="118"/>
      <c r="G144" s="118"/>
      <c r="H144" s="118"/>
      <c r="I144" s="118"/>
      <c r="J144" s="118"/>
      <c r="K144" s="118"/>
      <c r="L144" s="119"/>
      <c r="M144" s="119"/>
      <c r="N144" s="119"/>
      <c r="O144" s="119"/>
      <c r="P144" s="120"/>
      <c r="Q144" s="121" t="str">
        <f>IF(OR(L144="",M144=""),"",M144-L144+1)</f>
      </c>
      <c r="R144" s="121" t="str">
        <f>IF(AND(N144&lt;&gt;"",O144&lt;&gt;""),O144-N144+1,IF(N144&lt;&gt;"",'基本設定'!$B$10-N144+1,""))</f>
      </c>
      <c r="S144" s="121" t="str">
        <f>IF(M144="","",IF(O144&lt;&gt;"",O144-M144,IF('基本設定'!$B$10&gt;M144,'基本設定'!$B$10-M144,0)))</f>
      </c>
      <c r="T144" s="118" t="str">
        <f>IF(F144="","",IF(J144="完了","完了",IF(J144="取消済み","取消済み",IF(V144="はい","ブロック",IF(M144&lt;'基本設定'!$B$10,"遅延",IF(M144-'基本設定'!$B$10&lt;=7,"需关注","正常"))))))</f>
      </c>
      <c r="U144" s="118"/>
      <c r="V144" s="118"/>
      <c r="W144" s="118"/>
      <c r="X144" s="118"/>
      <c r="Y144" s="118"/>
      <c r="Z144" s="118"/>
    </row>
    <row r="145" ht="24" customHeight="true">
      <c r="A145" s="118" t="str">
        <f>IF(F145="","",ROW()-5)</f>
      </c>
      <c r="B145" s="118"/>
      <c r="C145" s="118"/>
      <c r="D145" s="118"/>
      <c r="E145" s="118"/>
      <c r="F145" s="118"/>
      <c r="G145" s="118"/>
      <c r="H145" s="118"/>
      <c r="I145" s="118"/>
      <c r="J145" s="118"/>
      <c r="K145" s="118"/>
      <c r="L145" s="119"/>
      <c r="M145" s="119"/>
      <c r="N145" s="119"/>
      <c r="O145" s="119"/>
      <c r="P145" s="120"/>
      <c r="Q145" s="121" t="str">
        <f>IF(OR(L145="",M145=""),"",M145-L145+1)</f>
      </c>
      <c r="R145" s="121" t="str">
        <f>IF(AND(N145&lt;&gt;"",O145&lt;&gt;""),O145-N145+1,IF(N145&lt;&gt;"",'基本設定'!$B$10-N145+1,""))</f>
      </c>
      <c r="S145" s="121" t="str">
        <f>IF(M145="","",IF(O145&lt;&gt;"",O145-M145,IF('基本設定'!$B$10&gt;M145,'基本設定'!$B$10-M145,0)))</f>
      </c>
      <c r="T145" s="118" t="str">
        <f>IF(F145="","",IF(J145="完了","完了",IF(J145="取消済み","取消済み",IF(V145="はい","ブロック",IF(M145&lt;'基本設定'!$B$10,"遅延",IF(M145-'基本設定'!$B$10&lt;=7,"需关注","正常"))))))</f>
      </c>
      <c r="U145" s="118"/>
      <c r="V145" s="118"/>
      <c r="W145" s="118"/>
      <c r="X145" s="118"/>
      <c r="Y145" s="118"/>
      <c r="Z145" s="118"/>
    </row>
    <row r="146" ht="24" customHeight="true">
      <c r="A146" s="118" t="str">
        <f>IF(F146="","",ROW()-5)</f>
      </c>
      <c r="B146" s="118"/>
      <c r="C146" s="118"/>
      <c r="D146" s="118"/>
      <c r="E146" s="118"/>
      <c r="F146" s="118"/>
      <c r="G146" s="118"/>
      <c r="H146" s="118"/>
      <c r="I146" s="118"/>
      <c r="J146" s="118"/>
      <c r="K146" s="118"/>
      <c r="L146" s="119"/>
      <c r="M146" s="119"/>
      <c r="N146" s="119"/>
      <c r="O146" s="119"/>
      <c r="P146" s="120"/>
      <c r="Q146" s="121" t="str">
        <f>IF(OR(L146="",M146=""),"",M146-L146+1)</f>
      </c>
      <c r="R146" s="121" t="str">
        <f>IF(AND(N146&lt;&gt;"",O146&lt;&gt;""),O146-N146+1,IF(N146&lt;&gt;"",'基本設定'!$B$10-N146+1,""))</f>
      </c>
      <c r="S146" s="121" t="str">
        <f>IF(M146="","",IF(O146&lt;&gt;"",O146-M146,IF('基本設定'!$B$10&gt;M146,'基本設定'!$B$10-M146,0)))</f>
      </c>
      <c r="T146" s="118" t="str">
        <f>IF(F146="","",IF(J146="完了","完了",IF(J146="取消済み","取消済み",IF(V146="はい","ブロック",IF(M146&lt;'基本設定'!$B$10,"遅延",IF(M146-'基本設定'!$B$10&lt;=7,"需关注","正常"))))))</f>
      </c>
      <c r="U146" s="118"/>
      <c r="V146" s="118"/>
      <c r="W146" s="118"/>
      <c r="X146" s="118"/>
      <c r="Y146" s="118"/>
      <c r="Z146" s="118"/>
    </row>
    <row r="147" ht="24" customHeight="true">
      <c r="A147" s="118" t="str">
        <f>IF(F147="","",ROW()-5)</f>
      </c>
      <c r="B147" s="118"/>
      <c r="C147" s="118"/>
      <c r="D147" s="118"/>
      <c r="E147" s="118"/>
      <c r="F147" s="118"/>
      <c r="G147" s="118"/>
      <c r="H147" s="118"/>
      <c r="I147" s="118"/>
      <c r="J147" s="118"/>
      <c r="K147" s="118"/>
      <c r="L147" s="119"/>
      <c r="M147" s="119"/>
      <c r="N147" s="119"/>
      <c r="O147" s="119"/>
      <c r="P147" s="120"/>
      <c r="Q147" s="121" t="str">
        <f>IF(OR(L147="",M147=""),"",M147-L147+1)</f>
      </c>
      <c r="R147" s="121" t="str">
        <f>IF(AND(N147&lt;&gt;"",O147&lt;&gt;""),O147-N147+1,IF(N147&lt;&gt;"",'基本設定'!$B$10-N147+1,""))</f>
      </c>
      <c r="S147" s="121" t="str">
        <f>IF(M147="","",IF(O147&lt;&gt;"",O147-M147,IF('基本設定'!$B$10&gt;M147,'基本設定'!$B$10-M147,0)))</f>
      </c>
      <c r="T147" s="118" t="str">
        <f>IF(F147="","",IF(J147="完了","完了",IF(J147="取消済み","取消済み",IF(V147="はい","ブロック",IF(M147&lt;'基本設定'!$B$10,"遅延",IF(M147-'基本設定'!$B$10&lt;=7,"需关注","正常"))))))</f>
      </c>
      <c r="U147" s="118"/>
      <c r="V147" s="118"/>
      <c r="W147" s="118"/>
      <c r="X147" s="118"/>
      <c r="Y147" s="118"/>
      <c r="Z147" s="118"/>
    </row>
    <row r="148" ht="24" customHeight="true">
      <c r="A148" s="118" t="str">
        <f>IF(F148="","",ROW()-5)</f>
      </c>
      <c r="B148" s="118"/>
      <c r="C148" s="118"/>
      <c r="D148" s="118"/>
      <c r="E148" s="118"/>
      <c r="F148" s="118"/>
      <c r="G148" s="118"/>
      <c r="H148" s="118"/>
      <c r="I148" s="118"/>
      <c r="J148" s="118"/>
      <c r="K148" s="118"/>
      <c r="L148" s="119"/>
      <c r="M148" s="119"/>
      <c r="N148" s="119"/>
      <c r="O148" s="119"/>
      <c r="P148" s="120"/>
      <c r="Q148" s="121" t="str">
        <f>IF(OR(L148="",M148=""),"",M148-L148+1)</f>
      </c>
      <c r="R148" s="121" t="str">
        <f>IF(AND(N148&lt;&gt;"",O148&lt;&gt;""),O148-N148+1,IF(N148&lt;&gt;"",'基本設定'!$B$10-N148+1,""))</f>
      </c>
      <c r="S148" s="121" t="str">
        <f>IF(M148="","",IF(O148&lt;&gt;"",O148-M148,IF('基本設定'!$B$10&gt;M148,'基本設定'!$B$10-M148,0)))</f>
      </c>
      <c r="T148" s="118" t="str">
        <f>IF(F148="","",IF(J148="完了","完了",IF(J148="取消済み","取消済み",IF(V148="はい","ブロック",IF(M148&lt;'基本設定'!$B$10,"遅延",IF(M148-'基本設定'!$B$10&lt;=7,"需关注","正常"))))))</f>
      </c>
      <c r="U148" s="118"/>
      <c r="V148" s="118"/>
      <c r="W148" s="118"/>
      <c r="X148" s="118"/>
      <c r="Y148" s="118"/>
      <c r="Z148" s="118"/>
    </row>
    <row r="149" ht="24" customHeight="true">
      <c r="A149" s="118" t="str">
        <f>IF(F149="","",ROW()-5)</f>
      </c>
      <c r="B149" s="118"/>
      <c r="C149" s="118"/>
      <c r="D149" s="118"/>
      <c r="E149" s="118"/>
      <c r="F149" s="118"/>
      <c r="G149" s="118"/>
      <c r="H149" s="118"/>
      <c r="I149" s="118"/>
      <c r="J149" s="118"/>
      <c r="K149" s="118"/>
      <c r="L149" s="119"/>
      <c r="M149" s="119"/>
      <c r="N149" s="119"/>
      <c r="O149" s="119"/>
      <c r="P149" s="120"/>
      <c r="Q149" s="121" t="str">
        <f>IF(OR(L149="",M149=""),"",M149-L149+1)</f>
      </c>
      <c r="R149" s="121" t="str">
        <f>IF(AND(N149&lt;&gt;"",O149&lt;&gt;""),O149-N149+1,IF(N149&lt;&gt;"",'基本設定'!$B$10-N149+1,""))</f>
      </c>
      <c r="S149" s="121" t="str">
        <f>IF(M149="","",IF(O149&lt;&gt;"",O149-M149,IF('基本設定'!$B$10&gt;M149,'基本設定'!$B$10-M149,0)))</f>
      </c>
      <c r="T149" s="118" t="str">
        <f>IF(F149="","",IF(J149="完了","完了",IF(J149="取消済み","取消済み",IF(V149="はい","ブロック",IF(M149&lt;'基本設定'!$B$10,"遅延",IF(M149-'基本設定'!$B$10&lt;=7,"需关注","正常"))))))</f>
      </c>
      <c r="U149" s="118"/>
      <c r="V149" s="118"/>
      <c r="W149" s="118"/>
      <c r="X149" s="118"/>
      <c r="Y149" s="118"/>
      <c r="Z149" s="118"/>
    </row>
    <row r="150" ht="24" customHeight="true">
      <c r="A150" s="118" t="str">
        <f>IF(F150="","",ROW()-5)</f>
      </c>
      <c r="B150" s="118"/>
      <c r="C150" s="118"/>
      <c r="D150" s="118"/>
      <c r="E150" s="118"/>
      <c r="F150" s="118"/>
      <c r="G150" s="118"/>
      <c r="H150" s="118"/>
      <c r="I150" s="118"/>
      <c r="J150" s="118"/>
      <c r="K150" s="118"/>
      <c r="L150" s="119"/>
      <c r="M150" s="119"/>
      <c r="N150" s="119"/>
      <c r="O150" s="119"/>
      <c r="P150" s="120"/>
      <c r="Q150" s="121" t="str">
        <f>IF(OR(L150="",M150=""),"",M150-L150+1)</f>
      </c>
      <c r="R150" s="121" t="str">
        <f>IF(AND(N150&lt;&gt;"",O150&lt;&gt;""),O150-N150+1,IF(N150&lt;&gt;"",'基本設定'!$B$10-N150+1,""))</f>
      </c>
      <c r="S150" s="121" t="str">
        <f>IF(M150="","",IF(O150&lt;&gt;"",O150-M150,IF('基本設定'!$B$10&gt;M150,'基本設定'!$B$10-M150,0)))</f>
      </c>
      <c r="T150" s="118" t="str">
        <f>IF(F150="","",IF(J150="完了","完了",IF(J150="取消済み","取消済み",IF(V150="はい","ブロック",IF(M150&lt;'基本設定'!$B$10,"遅延",IF(M150-'基本設定'!$B$10&lt;=7,"需关注","正常"))))))</f>
      </c>
      <c r="U150" s="118"/>
      <c r="V150" s="118"/>
      <c r="W150" s="118"/>
      <c r="X150" s="118"/>
      <c r="Y150" s="118"/>
      <c r="Z150" s="118"/>
    </row>
    <row r="151" ht="24" customHeight="true">
      <c r="A151" s="118" t="str">
        <f>IF(F151="","",ROW()-5)</f>
      </c>
      <c r="B151" s="118"/>
      <c r="C151" s="118"/>
      <c r="D151" s="118"/>
      <c r="E151" s="118"/>
      <c r="F151" s="118"/>
      <c r="G151" s="118"/>
      <c r="H151" s="118"/>
      <c r="I151" s="118"/>
      <c r="J151" s="118"/>
      <c r="K151" s="118"/>
      <c r="L151" s="119"/>
      <c r="M151" s="119"/>
      <c r="N151" s="119"/>
      <c r="O151" s="119"/>
      <c r="P151" s="120"/>
      <c r="Q151" s="121" t="str">
        <f>IF(OR(L151="",M151=""),"",M151-L151+1)</f>
      </c>
      <c r="R151" s="121" t="str">
        <f>IF(AND(N151&lt;&gt;"",O151&lt;&gt;""),O151-N151+1,IF(N151&lt;&gt;"",'基本設定'!$B$10-N151+1,""))</f>
      </c>
      <c r="S151" s="121" t="str">
        <f>IF(M151="","",IF(O151&lt;&gt;"",O151-M151,IF('基本設定'!$B$10&gt;M151,'基本設定'!$B$10-M151,0)))</f>
      </c>
      <c r="T151" s="118" t="str">
        <f>IF(F151="","",IF(J151="完了","完了",IF(J151="取消済み","取消済み",IF(V151="はい","ブロック",IF(M151&lt;'基本設定'!$B$10,"遅延",IF(M151-'基本設定'!$B$10&lt;=7,"需关注","正常"))))))</f>
      </c>
      <c r="U151" s="118"/>
      <c r="V151" s="118"/>
      <c r="W151" s="118"/>
      <c r="X151" s="118"/>
      <c r="Y151" s="118"/>
      <c r="Z151" s="118"/>
    </row>
    <row r="152" ht="24" customHeight="true">
      <c r="A152" s="118" t="str">
        <f>IF(F152="","",ROW()-5)</f>
      </c>
      <c r="B152" s="118"/>
      <c r="C152" s="118"/>
      <c r="D152" s="118"/>
      <c r="E152" s="118"/>
      <c r="F152" s="118"/>
      <c r="G152" s="118"/>
      <c r="H152" s="118"/>
      <c r="I152" s="118"/>
      <c r="J152" s="118"/>
      <c r="K152" s="118"/>
      <c r="L152" s="119"/>
      <c r="M152" s="119"/>
      <c r="N152" s="119"/>
      <c r="O152" s="119"/>
      <c r="P152" s="120"/>
      <c r="Q152" s="121" t="str">
        <f>IF(OR(L152="",M152=""),"",M152-L152+1)</f>
      </c>
      <c r="R152" s="121" t="str">
        <f>IF(AND(N152&lt;&gt;"",O152&lt;&gt;""),O152-N152+1,IF(N152&lt;&gt;"",'基本設定'!$B$10-N152+1,""))</f>
      </c>
      <c r="S152" s="121" t="str">
        <f>IF(M152="","",IF(O152&lt;&gt;"",O152-M152,IF('基本設定'!$B$10&gt;M152,'基本設定'!$B$10-M152,0)))</f>
      </c>
      <c r="T152" s="118" t="str">
        <f>IF(F152="","",IF(J152="完了","完了",IF(J152="取消済み","取消済み",IF(V152="はい","ブロック",IF(M152&lt;'基本設定'!$B$10,"遅延",IF(M152-'基本設定'!$B$10&lt;=7,"需关注","正常"))))))</f>
      </c>
      <c r="U152" s="118"/>
      <c r="V152" s="118"/>
      <c r="W152" s="118"/>
      <c r="X152" s="118"/>
      <c r="Y152" s="118"/>
      <c r="Z152" s="118"/>
    </row>
    <row r="153" ht="24" customHeight="true">
      <c r="A153" s="118" t="str">
        <f>IF(F153="","",ROW()-5)</f>
      </c>
      <c r="B153" s="118"/>
      <c r="C153" s="118"/>
      <c r="D153" s="118"/>
      <c r="E153" s="118"/>
      <c r="F153" s="118"/>
      <c r="G153" s="118"/>
      <c r="H153" s="118"/>
      <c r="I153" s="118"/>
      <c r="J153" s="118"/>
      <c r="K153" s="118"/>
      <c r="L153" s="119"/>
      <c r="M153" s="119"/>
      <c r="N153" s="119"/>
      <c r="O153" s="119"/>
      <c r="P153" s="120"/>
      <c r="Q153" s="121" t="str">
        <f>IF(OR(L153="",M153=""),"",M153-L153+1)</f>
      </c>
      <c r="R153" s="121" t="str">
        <f>IF(AND(N153&lt;&gt;"",O153&lt;&gt;""),O153-N153+1,IF(N153&lt;&gt;"",'基本設定'!$B$10-N153+1,""))</f>
      </c>
      <c r="S153" s="121" t="str">
        <f>IF(M153="","",IF(O153&lt;&gt;"",O153-M153,IF('基本設定'!$B$10&gt;M153,'基本設定'!$B$10-M153,0)))</f>
      </c>
      <c r="T153" s="118" t="str">
        <f>IF(F153="","",IF(J153="完了","完了",IF(J153="取消済み","取消済み",IF(V153="はい","ブロック",IF(M153&lt;'基本設定'!$B$10,"遅延",IF(M153-'基本設定'!$B$10&lt;=7,"需关注","正常"))))))</f>
      </c>
      <c r="U153" s="118"/>
      <c r="V153" s="118"/>
      <c r="W153" s="118"/>
      <c r="X153" s="118"/>
      <c r="Y153" s="118"/>
      <c r="Z153" s="118"/>
    </row>
    <row r="154" ht="24" customHeight="true">
      <c r="A154" s="118" t="str">
        <f>IF(F154="","",ROW()-5)</f>
      </c>
      <c r="B154" s="118"/>
      <c r="C154" s="118"/>
      <c r="D154" s="118"/>
      <c r="E154" s="118"/>
      <c r="F154" s="118"/>
      <c r="G154" s="118"/>
      <c r="H154" s="118"/>
      <c r="I154" s="118"/>
      <c r="J154" s="118"/>
      <c r="K154" s="118"/>
      <c r="L154" s="119"/>
      <c r="M154" s="119"/>
      <c r="N154" s="119"/>
      <c r="O154" s="119"/>
      <c r="P154" s="120"/>
      <c r="Q154" s="121" t="str">
        <f>IF(OR(L154="",M154=""),"",M154-L154+1)</f>
      </c>
      <c r="R154" s="121" t="str">
        <f>IF(AND(N154&lt;&gt;"",O154&lt;&gt;""),O154-N154+1,IF(N154&lt;&gt;"",'基本設定'!$B$10-N154+1,""))</f>
      </c>
      <c r="S154" s="121" t="str">
        <f>IF(M154="","",IF(O154&lt;&gt;"",O154-M154,IF('基本設定'!$B$10&gt;M154,'基本設定'!$B$10-M154,0)))</f>
      </c>
      <c r="T154" s="118" t="str">
        <f>IF(F154="","",IF(J154="完了","完了",IF(J154="取消済み","取消済み",IF(V154="はい","ブロック",IF(M154&lt;'基本設定'!$B$10,"遅延",IF(M154-'基本設定'!$B$10&lt;=7,"需关注","正常"))))))</f>
      </c>
      <c r="U154" s="118"/>
      <c r="V154" s="118"/>
      <c r="W154" s="118"/>
      <c r="X154" s="118"/>
      <c r="Y154" s="118"/>
      <c r="Z154" s="118"/>
    </row>
    <row r="155" ht="24" customHeight="true">
      <c r="A155" s="118" t="str">
        <f>IF(F155="","",ROW()-5)</f>
      </c>
      <c r="B155" s="118"/>
      <c r="C155" s="118"/>
      <c r="D155" s="118"/>
      <c r="E155" s="118"/>
      <c r="F155" s="118"/>
      <c r="G155" s="118"/>
      <c r="H155" s="118"/>
      <c r="I155" s="118"/>
      <c r="J155" s="118"/>
      <c r="K155" s="118"/>
      <c r="L155" s="119"/>
      <c r="M155" s="119"/>
      <c r="N155" s="119"/>
      <c r="O155" s="119"/>
      <c r="P155" s="120"/>
      <c r="Q155" s="121" t="str">
        <f>IF(OR(L155="",M155=""),"",M155-L155+1)</f>
      </c>
      <c r="R155" s="121" t="str">
        <f>IF(AND(N155&lt;&gt;"",O155&lt;&gt;""),O155-N155+1,IF(N155&lt;&gt;"",'基本設定'!$B$10-N155+1,""))</f>
      </c>
      <c r="S155" s="121" t="str">
        <f>IF(M155="","",IF(O155&lt;&gt;"",O155-M155,IF('基本設定'!$B$10&gt;M155,'基本設定'!$B$10-M155,0)))</f>
      </c>
      <c r="T155" s="118" t="str">
        <f>IF(F155="","",IF(J155="完了","完了",IF(J155="取消済み","取消済み",IF(V155="はい","ブロック",IF(M155&lt;'基本設定'!$B$10,"遅延",IF(M155-'基本設定'!$B$10&lt;=7,"需关注","正常"))))))</f>
      </c>
      <c r="U155" s="118"/>
      <c r="V155" s="118"/>
      <c r="W155" s="118"/>
      <c r="X155" s="118"/>
      <c r="Y155" s="118"/>
      <c r="Z155" s="118"/>
    </row>
    <row r="156" ht="24" customHeight="true">
      <c r="A156" s="118" t="str">
        <f>IF(F156="","",ROW()-5)</f>
      </c>
      <c r="B156" s="118"/>
      <c r="C156" s="118"/>
      <c r="D156" s="118"/>
      <c r="E156" s="118"/>
      <c r="F156" s="118"/>
      <c r="G156" s="118"/>
      <c r="H156" s="118"/>
      <c r="I156" s="118"/>
      <c r="J156" s="118"/>
      <c r="K156" s="118"/>
      <c r="L156" s="119"/>
      <c r="M156" s="119"/>
      <c r="N156" s="119"/>
      <c r="O156" s="119"/>
      <c r="P156" s="120"/>
      <c r="Q156" s="121" t="str">
        <f>IF(OR(L156="",M156=""),"",M156-L156+1)</f>
      </c>
      <c r="R156" s="121" t="str">
        <f>IF(AND(N156&lt;&gt;"",O156&lt;&gt;""),O156-N156+1,IF(N156&lt;&gt;"",'基本設定'!$B$10-N156+1,""))</f>
      </c>
      <c r="S156" s="121" t="str">
        <f>IF(M156="","",IF(O156&lt;&gt;"",O156-M156,IF('基本設定'!$B$10&gt;M156,'基本設定'!$B$10-M156,0)))</f>
      </c>
      <c r="T156" s="118" t="str">
        <f>IF(F156="","",IF(J156="完了","完了",IF(J156="取消済み","取消済み",IF(V156="はい","ブロック",IF(M156&lt;'基本設定'!$B$10,"遅延",IF(M156-'基本設定'!$B$10&lt;=7,"需关注","正常"))))))</f>
      </c>
      <c r="U156" s="118"/>
      <c r="V156" s="118"/>
      <c r="W156" s="118"/>
      <c r="X156" s="118"/>
      <c r="Y156" s="118"/>
      <c r="Z156" s="118"/>
    </row>
    <row r="157" ht="24" customHeight="true">
      <c r="A157" s="118" t="str">
        <f>IF(F157="","",ROW()-5)</f>
      </c>
      <c r="B157" s="118"/>
      <c r="C157" s="118"/>
      <c r="D157" s="118"/>
      <c r="E157" s="118"/>
      <c r="F157" s="118"/>
      <c r="G157" s="118"/>
      <c r="H157" s="118"/>
      <c r="I157" s="118"/>
      <c r="J157" s="118"/>
      <c r="K157" s="118"/>
      <c r="L157" s="119"/>
      <c r="M157" s="119"/>
      <c r="N157" s="119"/>
      <c r="O157" s="119"/>
      <c r="P157" s="120"/>
      <c r="Q157" s="121" t="str">
        <f>IF(OR(L157="",M157=""),"",M157-L157+1)</f>
      </c>
      <c r="R157" s="121" t="str">
        <f>IF(AND(N157&lt;&gt;"",O157&lt;&gt;""),O157-N157+1,IF(N157&lt;&gt;"",'基本設定'!$B$10-N157+1,""))</f>
      </c>
      <c r="S157" s="121" t="str">
        <f>IF(M157="","",IF(O157&lt;&gt;"",O157-M157,IF('基本設定'!$B$10&gt;M157,'基本設定'!$B$10-M157,0)))</f>
      </c>
      <c r="T157" s="118" t="str">
        <f>IF(F157="","",IF(J157="完了","完了",IF(J157="取消済み","取消済み",IF(V157="はい","ブロック",IF(M157&lt;'基本設定'!$B$10,"遅延",IF(M157-'基本設定'!$B$10&lt;=7,"需关注","正常"))))))</f>
      </c>
      <c r="U157" s="118"/>
      <c r="V157" s="118"/>
      <c r="W157" s="118"/>
      <c r="X157" s="118"/>
      <c r="Y157" s="118"/>
      <c r="Z157" s="118"/>
    </row>
    <row r="158" ht="24" customHeight="true">
      <c r="A158" s="118" t="str">
        <f>IF(F158="","",ROW()-5)</f>
      </c>
      <c r="B158" s="118"/>
      <c r="C158" s="118"/>
      <c r="D158" s="118"/>
      <c r="E158" s="118"/>
      <c r="F158" s="118"/>
      <c r="G158" s="118"/>
      <c r="H158" s="118"/>
      <c r="I158" s="118"/>
      <c r="J158" s="118"/>
      <c r="K158" s="118"/>
      <c r="L158" s="119"/>
      <c r="M158" s="119"/>
      <c r="N158" s="119"/>
      <c r="O158" s="119"/>
      <c r="P158" s="120"/>
      <c r="Q158" s="121" t="str">
        <f>IF(OR(L158="",M158=""),"",M158-L158+1)</f>
      </c>
      <c r="R158" s="121" t="str">
        <f>IF(AND(N158&lt;&gt;"",O158&lt;&gt;""),O158-N158+1,IF(N158&lt;&gt;"",'基本設定'!$B$10-N158+1,""))</f>
      </c>
      <c r="S158" s="121" t="str">
        <f>IF(M158="","",IF(O158&lt;&gt;"",O158-M158,IF('基本設定'!$B$10&gt;M158,'基本設定'!$B$10-M158,0)))</f>
      </c>
      <c r="T158" s="118" t="str">
        <f>IF(F158="","",IF(J158="完了","完了",IF(J158="取消済み","取消済み",IF(V158="はい","ブロック",IF(M158&lt;'基本設定'!$B$10,"遅延",IF(M158-'基本設定'!$B$10&lt;=7,"需关注","正常"))))))</f>
      </c>
      <c r="U158" s="118"/>
      <c r="V158" s="118"/>
      <c r="W158" s="118"/>
      <c r="X158" s="118"/>
      <c r="Y158" s="118"/>
      <c r="Z158" s="118"/>
    </row>
    <row r="159" ht="24" customHeight="true">
      <c r="A159" s="118" t="str">
        <f>IF(F159="","",ROW()-5)</f>
      </c>
      <c r="B159" s="118"/>
      <c r="C159" s="118"/>
      <c r="D159" s="118"/>
      <c r="E159" s="118"/>
      <c r="F159" s="118"/>
      <c r="G159" s="118"/>
      <c r="H159" s="118"/>
      <c r="I159" s="118"/>
      <c r="J159" s="118"/>
      <c r="K159" s="118"/>
      <c r="L159" s="119"/>
      <c r="M159" s="119"/>
      <c r="N159" s="119"/>
      <c r="O159" s="119"/>
      <c r="P159" s="120"/>
      <c r="Q159" s="121" t="str">
        <f>IF(OR(L159="",M159=""),"",M159-L159+1)</f>
      </c>
      <c r="R159" s="121" t="str">
        <f>IF(AND(N159&lt;&gt;"",O159&lt;&gt;""),O159-N159+1,IF(N159&lt;&gt;"",'基本設定'!$B$10-N159+1,""))</f>
      </c>
      <c r="S159" s="121" t="str">
        <f>IF(M159="","",IF(O159&lt;&gt;"",O159-M159,IF('基本設定'!$B$10&gt;M159,'基本設定'!$B$10-M159,0)))</f>
      </c>
      <c r="T159" s="118" t="str">
        <f>IF(F159="","",IF(J159="完了","完了",IF(J159="取消済み","取消済み",IF(V159="はい","ブロック",IF(M159&lt;'基本設定'!$B$10,"遅延",IF(M159-'基本設定'!$B$10&lt;=7,"需关注","正常"))))))</f>
      </c>
      <c r="U159" s="118"/>
      <c r="V159" s="118"/>
      <c r="W159" s="118"/>
      <c r="X159" s="118"/>
      <c r="Y159" s="118"/>
      <c r="Z159" s="118"/>
    </row>
    <row r="160" ht="24" customHeight="true">
      <c r="A160" s="118" t="str">
        <f>IF(F160="","",ROW()-5)</f>
      </c>
      <c r="B160" s="118"/>
      <c r="C160" s="118"/>
      <c r="D160" s="118"/>
      <c r="E160" s="118"/>
      <c r="F160" s="118"/>
      <c r="G160" s="118"/>
      <c r="H160" s="118"/>
      <c r="I160" s="118"/>
      <c r="J160" s="118"/>
      <c r="K160" s="118"/>
      <c r="L160" s="119"/>
      <c r="M160" s="119"/>
      <c r="N160" s="119"/>
      <c r="O160" s="119"/>
      <c r="P160" s="120"/>
      <c r="Q160" s="121" t="str">
        <f>IF(OR(L160="",M160=""),"",M160-L160+1)</f>
      </c>
      <c r="R160" s="121" t="str">
        <f>IF(AND(N160&lt;&gt;"",O160&lt;&gt;""),O160-N160+1,IF(N160&lt;&gt;"",'基本設定'!$B$10-N160+1,""))</f>
      </c>
      <c r="S160" s="121" t="str">
        <f>IF(M160="","",IF(O160&lt;&gt;"",O160-M160,IF('基本設定'!$B$10&gt;M160,'基本設定'!$B$10-M160,0)))</f>
      </c>
      <c r="T160" s="118" t="str">
        <f>IF(F160="","",IF(J160="完了","完了",IF(J160="取消済み","取消済み",IF(V160="はい","ブロック",IF(M160&lt;'基本設定'!$B$10,"遅延",IF(M160-'基本設定'!$B$10&lt;=7,"需关注","正常"))))))</f>
      </c>
      <c r="U160" s="118"/>
      <c r="V160" s="118"/>
      <c r="W160" s="118"/>
      <c r="X160" s="118"/>
      <c r="Y160" s="118"/>
      <c r="Z160" s="118"/>
    </row>
    <row r="161" ht="24" customHeight="true">
      <c r="A161" s="118" t="str">
        <f>IF(F161="","",ROW()-5)</f>
      </c>
      <c r="B161" s="118"/>
      <c r="C161" s="118"/>
      <c r="D161" s="118"/>
      <c r="E161" s="118"/>
      <c r="F161" s="118"/>
      <c r="G161" s="118"/>
      <c r="H161" s="118"/>
      <c r="I161" s="118"/>
      <c r="J161" s="118"/>
      <c r="K161" s="118"/>
      <c r="L161" s="119"/>
      <c r="M161" s="119"/>
      <c r="N161" s="119"/>
      <c r="O161" s="119"/>
      <c r="P161" s="120"/>
      <c r="Q161" s="121" t="str">
        <f>IF(OR(L161="",M161=""),"",M161-L161+1)</f>
      </c>
      <c r="R161" s="121" t="str">
        <f>IF(AND(N161&lt;&gt;"",O161&lt;&gt;""),O161-N161+1,IF(N161&lt;&gt;"",'基本設定'!$B$10-N161+1,""))</f>
      </c>
      <c r="S161" s="121" t="str">
        <f>IF(M161="","",IF(O161&lt;&gt;"",O161-M161,IF('基本設定'!$B$10&gt;M161,'基本設定'!$B$10-M161,0)))</f>
      </c>
      <c r="T161" s="118" t="str">
        <f>IF(F161="","",IF(J161="完了","完了",IF(J161="取消済み","取消済み",IF(V161="はい","ブロック",IF(M161&lt;'基本設定'!$B$10,"遅延",IF(M161-'基本設定'!$B$10&lt;=7,"需关注","正常"))))))</f>
      </c>
      <c r="U161" s="118"/>
      <c r="V161" s="118"/>
      <c r="W161" s="118"/>
      <c r="X161" s="118"/>
      <c r="Y161" s="118"/>
      <c r="Z161" s="118"/>
    </row>
    <row r="162" ht="24" customHeight="true">
      <c r="A162" s="118" t="str">
        <f>IF(F162="","",ROW()-5)</f>
      </c>
      <c r="B162" s="118"/>
      <c r="C162" s="118"/>
      <c r="D162" s="118"/>
      <c r="E162" s="118"/>
      <c r="F162" s="118"/>
      <c r="G162" s="118"/>
      <c r="H162" s="118"/>
      <c r="I162" s="118"/>
      <c r="J162" s="118"/>
      <c r="K162" s="118"/>
      <c r="L162" s="119"/>
      <c r="M162" s="119"/>
      <c r="N162" s="119"/>
      <c r="O162" s="119"/>
      <c r="P162" s="120"/>
      <c r="Q162" s="121" t="str">
        <f>IF(OR(L162="",M162=""),"",M162-L162+1)</f>
      </c>
      <c r="R162" s="121" t="str">
        <f>IF(AND(N162&lt;&gt;"",O162&lt;&gt;""),O162-N162+1,IF(N162&lt;&gt;"",'基本設定'!$B$10-N162+1,""))</f>
      </c>
      <c r="S162" s="121" t="str">
        <f>IF(M162="","",IF(O162&lt;&gt;"",O162-M162,IF('基本設定'!$B$10&gt;M162,'基本設定'!$B$10-M162,0)))</f>
      </c>
      <c r="T162" s="118" t="str">
        <f>IF(F162="","",IF(J162="完了","完了",IF(J162="取消済み","取消済み",IF(V162="はい","ブロック",IF(M162&lt;'基本設定'!$B$10,"遅延",IF(M162-'基本設定'!$B$10&lt;=7,"需关注","正常"))))))</f>
      </c>
      <c r="U162" s="118"/>
      <c r="V162" s="118"/>
      <c r="W162" s="118"/>
      <c r="X162" s="118"/>
      <c r="Y162" s="118"/>
      <c r="Z162" s="118"/>
    </row>
    <row r="163" ht="24" customHeight="true">
      <c r="A163" s="118" t="str">
        <f>IF(F163="","",ROW()-5)</f>
      </c>
      <c r="B163" s="118"/>
      <c r="C163" s="118"/>
      <c r="D163" s="118"/>
      <c r="E163" s="118"/>
      <c r="F163" s="118"/>
      <c r="G163" s="118"/>
      <c r="H163" s="118"/>
      <c r="I163" s="118"/>
      <c r="J163" s="118"/>
      <c r="K163" s="118"/>
      <c r="L163" s="119"/>
      <c r="M163" s="119"/>
      <c r="N163" s="119"/>
      <c r="O163" s="119"/>
      <c r="P163" s="120"/>
      <c r="Q163" s="121" t="str">
        <f>IF(OR(L163="",M163=""),"",M163-L163+1)</f>
      </c>
      <c r="R163" s="121" t="str">
        <f>IF(AND(N163&lt;&gt;"",O163&lt;&gt;""),O163-N163+1,IF(N163&lt;&gt;"",'基本設定'!$B$10-N163+1,""))</f>
      </c>
      <c r="S163" s="121" t="str">
        <f>IF(M163="","",IF(O163&lt;&gt;"",O163-M163,IF('基本設定'!$B$10&gt;M163,'基本設定'!$B$10-M163,0)))</f>
      </c>
      <c r="T163" s="118" t="str">
        <f>IF(F163="","",IF(J163="完了","完了",IF(J163="取消済み","取消済み",IF(V163="はい","ブロック",IF(M163&lt;'基本設定'!$B$10,"遅延",IF(M163-'基本設定'!$B$10&lt;=7,"需关注","正常"))))))</f>
      </c>
      <c r="U163" s="118"/>
      <c r="V163" s="118"/>
      <c r="W163" s="118"/>
      <c r="X163" s="118"/>
      <c r="Y163" s="118"/>
      <c r="Z163" s="118"/>
    </row>
    <row r="164" ht="24" customHeight="true">
      <c r="A164" s="118" t="str">
        <f>IF(F164="","",ROW()-5)</f>
      </c>
      <c r="B164" s="118"/>
      <c r="C164" s="118"/>
      <c r="D164" s="118"/>
      <c r="E164" s="118"/>
      <c r="F164" s="118"/>
      <c r="G164" s="118"/>
      <c r="H164" s="118"/>
      <c r="I164" s="118"/>
      <c r="J164" s="118"/>
      <c r="K164" s="118"/>
      <c r="L164" s="119"/>
      <c r="M164" s="119"/>
      <c r="N164" s="119"/>
      <c r="O164" s="119"/>
      <c r="P164" s="120"/>
      <c r="Q164" s="121" t="str">
        <f>IF(OR(L164="",M164=""),"",M164-L164+1)</f>
      </c>
      <c r="R164" s="121" t="str">
        <f>IF(AND(N164&lt;&gt;"",O164&lt;&gt;""),O164-N164+1,IF(N164&lt;&gt;"",'基本設定'!$B$10-N164+1,""))</f>
      </c>
      <c r="S164" s="121" t="str">
        <f>IF(M164="","",IF(O164&lt;&gt;"",O164-M164,IF('基本設定'!$B$10&gt;M164,'基本設定'!$B$10-M164,0)))</f>
      </c>
      <c r="T164" s="118" t="str">
        <f>IF(F164="","",IF(J164="完了","完了",IF(J164="取消済み","取消済み",IF(V164="はい","ブロック",IF(M164&lt;'基本設定'!$B$10,"遅延",IF(M164-'基本設定'!$B$10&lt;=7,"需关注","正常"))))))</f>
      </c>
      <c r="U164" s="118"/>
      <c r="V164" s="118"/>
      <c r="W164" s="118"/>
      <c r="X164" s="118"/>
      <c r="Y164" s="118"/>
      <c r="Z164" s="118"/>
    </row>
    <row r="165" ht="24" customHeight="true">
      <c r="A165" s="118" t="str">
        <f>IF(F165="","",ROW()-5)</f>
      </c>
      <c r="B165" s="118"/>
      <c r="C165" s="118"/>
      <c r="D165" s="118"/>
      <c r="E165" s="118"/>
      <c r="F165" s="118"/>
      <c r="G165" s="118"/>
      <c r="H165" s="118"/>
      <c r="I165" s="118"/>
      <c r="J165" s="118"/>
      <c r="K165" s="118"/>
      <c r="L165" s="119"/>
      <c r="M165" s="119"/>
      <c r="N165" s="119"/>
      <c r="O165" s="119"/>
      <c r="P165" s="120"/>
      <c r="Q165" s="121" t="str">
        <f>IF(OR(L165="",M165=""),"",M165-L165+1)</f>
      </c>
      <c r="R165" s="121" t="str">
        <f>IF(AND(N165&lt;&gt;"",O165&lt;&gt;""),O165-N165+1,IF(N165&lt;&gt;"",'基本設定'!$B$10-N165+1,""))</f>
      </c>
      <c r="S165" s="121" t="str">
        <f>IF(M165="","",IF(O165&lt;&gt;"",O165-M165,IF('基本設定'!$B$10&gt;M165,'基本設定'!$B$10-M165,0)))</f>
      </c>
      <c r="T165" s="118" t="str">
        <f>IF(F165="","",IF(J165="完了","完了",IF(J165="取消済み","取消済み",IF(V165="はい","ブロック",IF(M165&lt;'基本設定'!$B$10,"遅延",IF(M165-'基本設定'!$B$10&lt;=7,"需关注","正常"))))))</f>
      </c>
      <c r="U165" s="118"/>
      <c r="V165" s="118"/>
      <c r="W165" s="118"/>
      <c r="X165" s="118"/>
      <c r="Y165" s="118"/>
      <c r="Z165" s="118"/>
    </row>
    <row r="166" ht="24" customHeight="true">
      <c r="A166" s="118" t="str">
        <f>IF(F166="","",ROW()-5)</f>
      </c>
      <c r="B166" s="118"/>
      <c r="C166" s="118"/>
      <c r="D166" s="118"/>
      <c r="E166" s="118"/>
      <c r="F166" s="118"/>
      <c r="G166" s="118"/>
      <c r="H166" s="118"/>
      <c r="I166" s="118"/>
      <c r="J166" s="118"/>
      <c r="K166" s="118"/>
      <c r="L166" s="119"/>
      <c r="M166" s="119"/>
      <c r="N166" s="119"/>
      <c r="O166" s="119"/>
      <c r="P166" s="120"/>
      <c r="Q166" s="121" t="str">
        <f>IF(OR(L166="",M166=""),"",M166-L166+1)</f>
      </c>
      <c r="R166" s="121" t="str">
        <f>IF(AND(N166&lt;&gt;"",O166&lt;&gt;""),O166-N166+1,IF(N166&lt;&gt;"",'基本設定'!$B$10-N166+1,""))</f>
      </c>
      <c r="S166" s="121" t="str">
        <f>IF(M166="","",IF(O166&lt;&gt;"",O166-M166,IF('基本設定'!$B$10&gt;M166,'基本設定'!$B$10-M166,0)))</f>
      </c>
      <c r="T166" s="118" t="str">
        <f>IF(F166="","",IF(J166="完了","完了",IF(J166="取消済み","取消済み",IF(V166="はい","ブロック",IF(M166&lt;'基本設定'!$B$10,"遅延",IF(M166-'基本設定'!$B$10&lt;=7,"需关注","正常"))))))</f>
      </c>
      <c r="U166" s="118"/>
      <c r="V166" s="118"/>
      <c r="W166" s="118"/>
      <c r="X166" s="118"/>
      <c r="Y166" s="118"/>
      <c r="Z166" s="118"/>
    </row>
    <row r="167" ht="24" customHeight="true">
      <c r="A167" s="118" t="str">
        <f>IF(F167="","",ROW()-5)</f>
      </c>
      <c r="B167" s="118"/>
      <c r="C167" s="118"/>
      <c r="D167" s="118"/>
      <c r="E167" s="118"/>
      <c r="F167" s="118"/>
      <c r="G167" s="118"/>
      <c r="H167" s="118"/>
      <c r="I167" s="118"/>
      <c r="J167" s="118"/>
      <c r="K167" s="118"/>
      <c r="L167" s="119"/>
      <c r="M167" s="119"/>
      <c r="N167" s="119"/>
      <c r="O167" s="119"/>
      <c r="P167" s="120"/>
      <c r="Q167" s="121" t="str">
        <f>IF(OR(L167="",M167=""),"",M167-L167+1)</f>
      </c>
      <c r="R167" s="121" t="str">
        <f>IF(AND(N167&lt;&gt;"",O167&lt;&gt;""),O167-N167+1,IF(N167&lt;&gt;"",'基本設定'!$B$10-N167+1,""))</f>
      </c>
      <c r="S167" s="121" t="str">
        <f>IF(M167="","",IF(O167&lt;&gt;"",O167-M167,IF('基本設定'!$B$10&gt;M167,'基本設定'!$B$10-M167,0)))</f>
      </c>
      <c r="T167" s="118" t="str">
        <f>IF(F167="","",IF(J167="完了","完了",IF(J167="取消済み","取消済み",IF(V167="はい","ブロック",IF(M167&lt;'基本設定'!$B$10,"遅延",IF(M167-'基本設定'!$B$10&lt;=7,"需关注","正常"))))))</f>
      </c>
      <c r="U167" s="118"/>
      <c r="V167" s="118"/>
      <c r="W167" s="118"/>
      <c r="X167" s="118"/>
      <c r="Y167" s="118"/>
      <c r="Z167" s="118"/>
    </row>
    <row r="168" ht="24" customHeight="true">
      <c r="A168" s="118" t="str">
        <f>IF(F168="","",ROW()-5)</f>
      </c>
      <c r="B168" s="118"/>
      <c r="C168" s="118"/>
      <c r="D168" s="118"/>
      <c r="E168" s="118"/>
      <c r="F168" s="118"/>
      <c r="G168" s="118"/>
      <c r="H168" s="118"/>
      <c r="I168" s="118"/>
      <c r="J168" s="118"/>
      <c r="K168" s="118"/>
      <c r="L168" s="119"/>
      <c r="M168" s="119"/>
      <c r="N168" s="119"/>
      <c r="O168" s="119"/>
      <c r="P168" s="120"/>
      <c r="Q168" s="121" t="str">
        <f>IF(OR(L168="",M168=""),"",M168-L168+1)</f>
      </c>
      <c r="R168" s="121" t="str">
        <f>IF(AND(N168&lt;&gt;"",O168&lt;&gt;""),O168-N168+1,IF(N168&lt;&gt;"",'基本設定'!$B$10-N168+1,""))</f>
      </c>
      <c r="S168" s="121" t="str">
        <f>IF(M168="","",IF(O168&lt;&gt;"",O168-M168,IF('基本設定'!$B$10&gt;M168,'基本設定'!$B$10-M168,0)))</f>
      </c>
      <c r="T168" s="118" t="str">
        <f>IF(F168="","",IF(J168="完了","完了",IF(J168="取消済み","取消済み",IF(V168="はい","ブロック",IF(M168&lt;'基本設定'!$B$10,"遅延",IF(M168-'基本設定'!$B$10&lt;=7,"需关注","正常"))))))</f>
      </c>
      <c r="U168" s="118"/>
      <c r="V168" s="118"/>
      <c r="W168" s="118"/>
      <c r="X168" s="118"/>
      <c r="Y168" s="118"/>
      <c r="Z168" s="118"/>
    </row>
    <row r="169" ht="24" customHeight="true">
      <c r="A169" s="118" t="str">
        <f>IF(F169="","",ROW()-5)</f>
      </c>
      <c r="B169" s="118"/>
      <c r="C169" s="118"/>
      <c r="D169" s="118"/>
      <c r="E169" s="118"/>
      <c r="F169" s="118"/>
      <c r="G169" s="118"/>
      <c r="H169" s="118"/>
      <c r="I169" s="118"/>
      <c r="J169" s="118"/>
      <c r="K169" s="118"/>
      <c r="L169" s="119"/>
      <c r="M169" s="119"/>
      <c r="N169" s="119"/>
      <c r="O169" s="119"/>
      <c r="P169" s="120"/>
      <c r="Q169" s="121" t="str">
        <f>IF(OR(L169="",M169=""),"",M169-L169+1)</f>
      </c>
      <c r="R169" s="121" t="str">
        <f>IF(AND(N169&lt;&gt;"",O169&lt;&gt;""),O169-N169+1,IF(N169&lt;&gt;"",'基本設定'!$B$10-N169+1,""))</f>
      </c>
      <c r="S169" s="121" t="str">
        <f>IF(M169="","",IF(O169&lt;&gt;"",O169-M169,IF('基本設定'!$B$10&gt;M169,'基本設定'!$B$10-M169,0)))</f>
      </c>
      <c r="T169" s="118" t="str">
        <f>IF(F169="","",IF(J169="完了","完了",IF(J169="取消済み","取消済み",IF(V169="はい","ブロック",IF(M169&lt;'基本設定'!$B$10,"遅延",IF(M169-'基本設定'!$B$10&lt;=7,"需关注","正常"))))))</f>
      </c>
      <c r="U169" s="118"/>
      <c r="V169" s="118"/>
      <c r="W169" s="118"/>
      <c r="X169" s="118"/>
      <c r="Y169" s="118"/>
      <c r="Z169" s="118"/>
    </row>
    <row r="170" ht="24" customHeight="true">
      <c r="A170" s="118" t="str">
        <f>IF(F170="","",ROW()-5)</f>
      </c>
      <c r="B170" s="118"/>
      <c r="C170" s="118"/>
      <c r="D170" s="118"/>
      <c r="E170" s="118"/>
      <c r="F170" s="118"/>
      <c r="G170" s="118"/>
      <c r="H170" s="118"/>
      <c r="I170" s="118"/>
      <c r="J170" s="118"/>
      <c r="K170" s="118"/>
      <c r="L170" s="119"/>
      <c r="M170" s="119"/>
      <c r="N170" s="119"/>
      <c r="O170" s="119"/>
      <c r="P170" s="120"/>
      <c r="Q170" s="121" t="str">
        <f>IF(OR(L170="",M170=""),"",M170-L170+1)</f>
      </c>
      <c r="R170" s="121" t="str">
        <f>IF(AND(N170&lt;&gt;"",O170&lt;&gt;""),O170-N170+1,IF(N170&lt;&gt;"",'基本設定'!$B$10-N170+1,""))</f>
      </c>
      <c r="S170" s="121" t="str">
        <f>IF(M170="","",IF(O170&lt;&gt;"",O170-M170,IF('基本設定'!$B$10&gt;M170,'基本設定'!$B$10-M170,0)))</f>
      </c>
      <c r="T170" s="118" t="str">
        <f>IF(F170="","",IF(J170="完了","完了",IF(J170="取消済み","取消済み",IF(V170="はい","ブロック",IF(M170&lt;'基本設定'!$B$10,"遅延",IF(M170-'基本設定'!$B$10&lt;=7,"需关注","正常"))))))</f>
      </c>
      <c r="U170" s="118"/>
      <c r="V170" s="118"/>
      <c r="W170" s="118"/>
      <c r="X170" s="118"/>
      <c r="Y170" s="118"/>
      <c r="Z170" s="118"/>
    </row>
    <row r="171" ht="24" customHeight="true">
      <c r="A171" s="118" t="str">
        <f>IF(F171="","",ROW()-5)</f>
      </c>
      <c r="B171" s="118"/>
      <c r="C171" s="118"/>
      <c r="D171" s="118"/>
      <c r="E171" s="118"/>
      <c r="F171" s="118"/>
      <c r="G171" s="118"/>
      <c r="H171" s="118"/>
      <c r="I171" s="118"/>
      <c r="J171" s="118"/>
      <c r="K171" s="118"/>
      <c r="L171" s="119"/>
      <c r="M171" s="119"/>
      <c r="N171" s="119"/>
      <c r="O171" s="119"/>
      <c r="P171" s="120"/>
      <c r="Q171" s="121" t="str">
        <f>IF(OR(L171="",M171=""),"",M171-L171+1)</f>
      </c>
      <c r="R171" s="121" t="str">
        <f>IF(AND(N171&lt;&gt;"",O171&lt;&gt;""),O171-N171+1,IF(N171&lt;&gt;"",'基本設定'!$B$10-N171+1,""))</f>
      </c>
      <c r="S171" s="121" t="str">
        <f>IF(M171="","",IF(O171&lt;&gt;"",O171-M171,IF('基本設定'!$B$10&gt;M171,'基本設定'!$B$10-M171,0)))</f>
      </c>
      <c r="T171" s="118" t="str">
        <f>IF(F171="","",IF(J171="完了","完了",IF(J171="取消済み","取消済み",IF(V171="はい","ブロック",IF(M171&lt;'基本設定'!$B$10,"遅延",IF(M171-'基本設定'!$B$10&lt;=7,"需关注","正常"))))))</f>
      </c>
      <c r="U171" s="118"/>
      <c r="V171" s="118"/>
      <c r="W171" s="118"/>
      <c r="X171" s="118"/>
      <c r="Y171" s="118"/>
      <c r="Z171" s="118"/>
    </row>
    <row r="172" ht="24" customHeight="true">
      <c r="A172" s="118" t="str">
        <f>IF(F172="","",ROW()-5)</f>
      </c>
      <c r="B172" s="118"/>
      <c r="C172" s="118"/>
      <c r="D172" s="118"/>
      <c r="E172" s="118"/>
      <c r="F172" s="118"/>
      <c r="G172" s="118"/>
      <c r="H172" s="118"/>
      <c r="I172" s="118"/>
      <c r="J172" s="118"/>
      <c r="K172" s="118"/>
      <c r="L172" s="119"/>
      <c r="M172" s="119"/>
      <c r="N172" s="119"/>
      <c r="O172" s="119"/>
      <c r="P172" s="120"/>
      <c r="Q172" s="121" t="str">
        <f>IF(OR(L172="",M172=""),"",M172-L172+1)</f>
      </c>
      <c r="R172" s="121" t="str">
        <f>IF(AND(N172&lt;&gt;"",O172&lt;&gt;""),O172-N172+1,IF(N172&lt;&gt;"",'基本設定'!$B$10-N172+1,""))</f>
      </c>
      <c r="S172" s="121" t="str">
        <f>IF(M172="","",IF(O172&lt;&gt;"",O172-M172,IF('基本設定'!$B$10&gt;M172,'基本設定'!$B$10-M172,0)))</f>
      </c>
      <c r="T172" s="118" t="str">
        <f>IF(F172="","",IF(J172="完了","完了",IF(J172="取消済み","取消済み",IF(V172="はい","ブロック",IF(M172&lt;'基本設定'!$B$10,"遅延",IF(M172-'基本設定'!$B$10&lt;=7,"需关注","正常"))))))</f>
      </c>
      <c r="U172" s="118"/>
      <c r="V172" s="118"/>
      <c r="W172" s="118"/>
      <c r="X172" s="118"/>
      <c r="Y172" s="118"/>
      <c r="Z172" s="118"/>
    </row>
    <row r="173" ht="24" customHeight="true">
      <c r="A173" s="118" t="str">
        <f>IF(F173="","",ROW()-5)</f>
      </c>
      <c r="B173" s="118"/>
      <c r="C173" s="118"/>
      <c r="D173" s="118"/>
      <c r="E173" s="118"/>
      <c r="F173" s="118"/>
      <c r="G173" s="118"/>
      <c r="H173" s="118"/>
      <c r="I173" s="118"/>
      <c r="J173" s="118"/>
      <c r="K173" s="118"/>
      <c r="L173" s="119"/>
      <c r="M173" s="119"/>
      <c r="N173" s="119"/>
      <c r="O173" s="119"/>
      <c r="P173" s="120"/>
      <c r="Q173" s="121" t="str">
        <f>IF(OR(L173="",M173=""),"",M173-L173+1)</f>
      </c>
      <c r="R173" s="121" t="str">
        <f>IF(AND(N173&lt;&gt;"",O173&lt;&gt;""),O173-N173+1,IF(N173&lt;&gt;"",'基本設定'!$B$10-N173+1,""))</f>
      </c>
      <c r="S173" s="121" t="str">
        <f>IF(M173="","",IF(O173&lt;&gt;"",O173-M173,IF('基本設定'!$B$10&gt;M173,'基本設定'!$B$10-M173,0)))</f>
      </c>
      <c r="T173" s="118" t="str">
        <f>IF(F173="","",IF(J173="完了","完了",IF(J173="取消済み","取消済み",IF(V173="はい","ブロック",IF(M173&lt;'基本設定'!$B$10,"遅延",IF(M173-'基本設定'!$B$10&lt;=7,"需关注","正常"))))))</f>
      </c>
      <c r="U173" s="118"/>
      <c r="V173" s="118"/>
      <c r="W173" s="118"/>
      <c r="X173" s="118"/>
      <c r="Y173" s="118"/>
      <c r="Z173" s="118"/>
    </row>
    <row r="174" ht="24" customHeight="true">
      <c r="A174" s="118" t="str">
        <f>IF(F174="","",ROW()-5)</f>
      </c>
      <c r="B174" s="118"/>
      <c r="C174" s="118"/>
      <c r="D174" s="118"/>
      <c r="E174" s="118"/>
      <c r="F174" s="118"/>
      <c r="G174" s="118"/>
      <c r="H174" s="118"/>
      <c r="I174" s="118"/>
      <c r="J174" s="118"/>
      <c r="K174" s="118"/>
      <c r="L174" s="119"/>
      <c r="M174" s="119"/>
      <c r="N174" s="119"/>
      <c r="O174" s="119"/>
      <c r="P174" s="120"/>
      <c r="Q174" s="121" t="str">
        <f>IF(OR(L174="",M174=""),"",M174-L174+1)</f>
      </c>
      <c r="R174" s="121" t="str">
        <f>IF(AND(N174&lt;&gt;"",O174&lt;&gt;""),O174-N174+1,IF(N174&lt;&gt;"",'基本設定'!$B$10-N174+1,""))</f>
      </c>
      <c r="S174" s="121" t="str">
        <f>IF(M174="","",IF(O174&lt;&gt;"",O174-M174,IF('基本設定'!$B$10&gt;M174,'基本設定'!$B$10-M174,0)))</f>
      </c>
      <c r="T174" s="118" t="str">
        <f>IF(F174="","",IF(J174="完了","完了",IF(J174="取消済み","取消済み",IF(V174="はい","ブロック",IF(M174&lt;'基本設定'!$B$10,"遅延",IF(M174-'基本設定'!$B$10&lt;=7,"需关注","正常"))))))</f>
      </c>
      <c r="U174" s="118"/>
      <c r="V174" s="118"/>
      <c r="W174" s="118"/>
      <c r="X174" s="118"/>
      <c r="Y174" s="118"/>
      <c r="Z174" s="118"/>
    </row>
    <row r="175" ht="24" customHeight="true">
      <c r="A175" s="118" t="str">
        <f>IF(F175="","",ROW()-5)</f>
      </c>
      <c r="B175" s="118"/>
      <c r="C175" s="118"/>
      <c r="D175" s="118"/>
      <c r="E175" s="118"/>
      <c r="F175" s="118"/>
      <c r="G175" s="118"/>
      <c r="H175" s="118"/>
      <c r="I175" s="118"/>
      <c r="J175" s="118"/>
      <c r="K175" s="118"/>
      <c r="L175" s="119"/>
      <c r="M175" s="119"/>
      <c r="N175" s="119"/>
      <c r="O175" s="119"/>
      <c r="P175" s="120"/>
      <c r="Q175" s="121" t="str">
        <f>IF(OR(L175="",M175=""),"",M175-L175+1)</f>
      </c>
      <c r="R175" s="121" t="str">
        <f>IF(AND(N175&lt;&gt;"",O175&lt;&gt;""),O175-N175+1,IF(N175&lt;&gt;"",'基本設定'!$B$10-N175+1,""))</f>
      </c>
      <c r="S175" s="121" t="str">
        <f>IF(M175="","",IF(O175&lt;&gt;"",O175-M175,IF('基本設定'!$B$10&gt;M175,'基本設定'!$B$10-M175,0)))</f>
      </c>
      <c r="T175" s="118" t="str">
        <f>IF(F175="","",IF(J175="完了","完了",IF(J175="取消済み","取消済み",IF(V175="はい","ブロック",IF(M175&lt;'基本設定'!$B$10,"遅延",IF(M175-'基本設定'!$B$10&lt;=7,"需关注","正常"))))))</f>
      </c>
      <c r="U175" s="118"/>
      <c r="V175" s="118"/>
      <c r="W175" s="118"/>
      <c r="X175" s="118"/>
      <c r="Y175" s="118"/>
      <c r="Z175" s="118"/>
    </row>
    <row r="176" ht="24" customHeight="true">
      <c r="A176" s="118" t="str">
        <f>IF(F176="","",ROW()-5)</f>
      </c>
      <c r="B176" s="118"/>
      <c r="C176" s="118"/>
      <c r="D176" s="118"/>
      <c r="E176" s="118"/>
      <c r="F176" s="118"/>
      <c r="G176" s="118"/>
      <c r="H176" s="118"/>
      <c r="I176" s="118"/>
      <c r="J176" s="118"/>
      <c r="K176" s="118"/>
      <c r="L176" s="119"/>
      <c r="M176" s="119"/>
      <c r="N176" s="119"/>
      <c r="O176" s="119"/>
      <c r="P176" s="120"/>
      <c r="Q176" s="121" t="str">
        <f>IF(OR(L176="",M176=""),"",M176-L176+1)</f>
      </c>
      <c r="R176" s="121" t="str">
        <f>IF(AND(N176&lt;&gt;"",O176&lt;&gt;""),O176-N176+1,IF(N176&lt;&gt;"",'基本設定'!$B$10-N176+1,""))</f>
      </c>
      <c r="S176" s="121" t="str">
        <f>IF(M176="","",IF(O176&lt;&gt;"",O176-M176,IF('基本設定'!$B$10&gt;M176,'基本設定'!$B$10-M176,0)))</f>
      </c>
      <c r="T176" s="118" t="str">
        <f>IF(F176="","",IF(J176="完了","完了",IF(J176="取消済み","取消済み",IF(V176="はい","ブロック",IF(M176&lt;'基本設定'!$B$10,"遅延",IF(M176-'基本設定'!$B$10&lt;=7,"需关注","正常"))))))</f>
      </c>
      <c r="U176" s="118"/>
      <c r="V176" s="118"/>
      <c r="W176" s="118"/>
      <c r="X176" s="118"/>
      <c r="Y176" s="118"/>
      <c r="Z176" s="118"/>
    </row>
    <row r="177" ht="24" customHeight="true">
      <c r="A177" s="118" t="str">
        <f>IF(F177="","",ROW()-5)</f>
      </c>
      <c r="B177" s="118"/>
      <c r="C177" s="118"/>
      <c r="D177" s="118"/>
      <c r="E177" s="118"/>
      <c r="F177" s="118"/>
      <c r="G177" s="118"/>
      <c r="H177" s="118"/>
      <c r="I177" s="118"/>
      <c r="J177" s="118"/>
      <c r="K177" s="118"/>
      <c r="L177" s="119"/>
      <c r="M177" s="119"/>
      <c r="N177" s="119"/>
      <c r="O177" s="119"/>
      <c r="P177" s="120"/>
      <c r="Q177" s="121" t="str">
        <f>IF(OR(L177="",M177=""),"",M177-L177+1)</f>
      </c>
      <c r="R177" s="121" t="str">
        <f>IF(AND(N177&lt;&gt;"",O177&lt;&gt;""),O177-N177+1,IF(N177&lt;&gt;"",'基本設定'!$B$10-N177+1,""))</f>
      </c>
      <c r="S177" s="121" t="str">
        <f>IF(M177="","",IF(O177&lt;&gt;"",O177-M177,IF('基本設定'!$B$10&gt;M177,'基本設定'!$B$10-M177,0)))</f>
      </c>
      <c r="T177" s="118" t="str">
        <f>IF(F177="","",IF(J177="完了","完了",IF(J177="取消済み","取消済み",IF(V177="はい","ブロック",IF(M177&lt;'基本設定'!$B$10,"遅延",IF(M177-'基本設定'!$B$10&lt;=7,"需关注","正常"))))))</f>
      </c>
      <c r="U177" s="118"/>
      <c r="V177" s="118"/>
      <c r="W177" s="118"/>
      <c r="X177" s="118"/>
      <c r="Y177" s="118"/>
      <c r="Z177" s="118"/>
    </row>
    <row r="178" ht="24" customHeight="true">
      <c r="A178" s="118" t="str">
        <f>IF(F178="","",ROW()-5)</f>
      </c>
      <c r="B178" s="118"/>
      <c r="C178" s="118"/>
      <c r="D178" s="118"/>
      <c r="E178" s="118"/>
      <c r="F178" s="118"/>
      <c r="G178" s="118"/>
      <c r="H178" s="118"/>
      <c r="I178" s="118"/>
      <c r="J178" s="118"/>
      <c r="K178" s="118"/>
      <c r="L178" s="119"/>
      <c r="M178" s="119"/>
      <c r="N178" s="119"/>
      <c r="O178" s="119"/>
      <c r="P178" s="120"/>
      <c r="Q178" s="121" t="str">
        <f>IF(OR(L178="",M178=""),"",M178-L178+1)</f>
      </c>
      <c r="R178" s="121" t="str">
        <f>IF(AND(N178&lt;&gt;"",O178&lt;&gt;""),O178-N178+1,IF(N178&lt;&gt;"",'基本設定'!$B$10-N178+1,""))</f>
      </c>
      <c r="S178" s="121" t="str">
        <f>IF(M178="","",IF(O178&lt;&gt;"",O178-M178,IF('基本設定'!$B$10&gt;M178,'基本設定'!$B$10-M178,0)))</f>
      </c>
      <c r="T178" s="118" t="str">
        <f>IF(F178="","",IF(J178="完了","完了",IF(J178="取消済み","取消済み",IF(V178="はい","ブロック",IF(M178&lt;'基本設定'!$B$10,"遅延",IF(M178-'基本設定'!$B$10&lt;=7,"需关注","正常"))))))</f>
      </c>
      <c r="U178" s="118"/>
      <c r="V178" s="118"/>
      <c r="W178" s="118"/>
      <c r="X178" s="118"/>
      <c r="Y178" s="118"/>
      <c r="Z178" s="118"/>
    </row>
    <row r="179" ht="24" customHeight="true">
      <c r="A179" s="118" t="str">
        <f>IF(F179="","",ROW()-5)</f>
      </c>
      <c r="B179" s="118"/>
      <c r="C179" s="118"/>
      <c r="D179" s="118"/>
      <c r="E179" s="118"/>
      <c r="F179" s="118"/>
      <c r="G179" s="118"/>
      <c r="H179" s="118"/>
      <c r="I179" s="118"/>
      <c r="J179" s="118"/>
      <c r="K179" s="118"/>
      <c r="L179" s="119"/>
      <c r="M179" s="119"/>
      <c r="N179" s="119"/>
      <c r="O179" s="119"/>
      <c r="P179" s="120"/>
      <c r="Q179" s="121" t="str">
        <f>IF(OR(L179="",M179=""),"",M179-L179+1)</f>
      </c>
      <c r="R179" s="121" t="str">
        <f>IF(AND(N179&lt;&gt;"",O179&lt;&gt;""),O179-N179+1,IF(N179&lt;&gt;"",'基本設定'!$B$10-N179+1,""))</f>
      </c>
      <c r="S179" s="121" t="str">
        <f>IF(M179="","",IF(O179&lt;&gt;"",O179-M179,IF('基本設定'!$B$10&gt;M179,'基本設定'!$B$10-M179,0)))</f>
      </c>
      <c r="T179" s="118" t="str">
        <f>IF(F179="","",IF(J179="完了","完了",IF(J179="取消済み","取消済み",IF(V179="はい","ブロック",IF(M179&lt;'基本設定'!$B$10,"遅延",IF(M179-'基本設定'!$B$10&lt;=7,"需关注","正常"))))))</f>
      </c>
      <c r="U179" s="118"/>
      <c r="V179" s="118"/>
      <c r="W179" s="118"/>
      <c r="X179" s="118"/>
      <c r="Y179" s="118"/>
      <c r="Z179" s="118"/>
    </row>
    <row r="180" ht="24" customHeight="true">
      <c r="A180" s="118" t="str">
        <f>IF(F180="","",ROW()-5)</f>
      </c>
      <c r="B180" s="118"/>
      <c r="C180" s="118"/>
      <c r="D180" s="118"/>
      <c r="E180" s="118"/>
      <c r="F180" s="118"/>
      <c r="G180" s="118"/>
      <c r="H180" s="118"/>
      <c r="I180" s="118"/>
      <c r="J180" s="118"/>
      <c r="K180" s="118"/>
      <c r="L180" s="119"/>
      <c r="M180" s="119"/>
      <c r="N180" s="119"/>
      <c r="O180" s="119"/>
      <c r="P180" s="120"/>
      <c r="Q180" s="121" t="str">
        <f>IF(OR(L180="",M180=""),"",M180-L180+1)</f>
      </c>
      <c r="R180" s="121" t="str">
        <f>IF(AND(N180&lt;&gt;"",O180&lt;&gt;""),O180-N180+1,IF(N180&lt;&gt;"",'基本設定'!$B$10-N180+1,""))</f>
      </c>
      <c r="S180" s="121" t="str">
        <f>IF(M180="","",IF(O180&lt;&gt;"",O180-M180,IF('基本設定'!$B$10&gt;M180,'基本設定'!$B$10-M180,0)))</f>
      </c>
      <c r="T180" s="118" t="str">
        <f>IF(F180="","",IF(J180="完了","完了",IF(J180="取消済み","取消済み",IF(V180="はい","ブロック",IF(M180&lt;'基本設定'!$B$10,"遅延",IF(M180-'基本設定'!$B$10&lt;=7,"需关注","正常"))))))</f>
      </c>
      <c r="U180" s="118"/>
      <c r="V180" s="118"/>
      <c r="W180" s="118"/>
      <c r="X180" s="118"/>
      <c r="Y180" s="118"/>
      <c r="Z180" s="118"/>
    </row>
    <row r="181" ht="24" customHeight="true">
      <c r="A181" s="118" t="str">
        <f>IF(F181="","",ROW()-5)</f>
      </c>
      <c r="B181" s="118"/>
      <c r="C181" s="118"/>
      <c r="D181" s="118"/>
      <c r="E181" s="118"/>
      <c r="F181" s="118"/>
      <c r="G181" s="118"/>
      <c r="H181" s="118"/>
      <c r="I181" s="118"/>
      <c r="J181" s="118"/>
      <c r="K181" s="118"/>
      <c r="L181" s="119"/>
      <c r="M181" s="119"/>
      <c r="N181" s="119"/>
      <c r="O181" s="119"/>
      <c r="P181" s="120"/>
      <c r="Q181" s="121" t="str">
        <f>IF(OR(L181="",M181=""),"",M181-L181+1)</f>
      </c>
      <c r="R181" s="121" t="str">
        <f>IF(AND(N181&lt;&gt;"",O181&lt;&gt;""),O181-N181+1,IF(N181&lt;&gt;"",'基本設定'!$B$10-N181+1,""))</f>
      </c>
      <c r="S181" s="121" t="str">
        <f>IF(M181="","",IF(O181&lt;&gt;"",O181-M181,IF('基本設定'!$B$10&gt;M181,'基本設定'!$B$10-M181,0)))</f>
      </c>
      <c r="T181" s="118" t="str">
        <f>IF(F181="","",IF(J181="完了","完了",IF(J181="取消済み","取消済み",IF(V181="はい","ブロック",IF(M181&lt;'基本設定'!$B$10,"遅延",IF(M181-'基本設定'!$B$10&lt;=7,"需关注","正常"))))))</f>
      </c>
      <c r="U181" s="118"/>
      <c r="V181" s="118"/>
      <c r="W181" s="118"/>
      <c r="X181" s="118"/>
      <c r="Y181" s="118"/>
      <c r="Z181" s="118"/>
    </row>
    <row r="182" ht="24" customHeight="true">
      <c r="A182" s="118" t="str">
        <f>IF(F182="","",ROW()-5)</f>
      </c>
      <c r="B182" s="118"/>
      <c r="C182" s="118"/>
      <c r="D182" s="118"/>
      <c r="E182" s="118"/>
      <c r="F182" s="118"/>
      <c r="G182" s="118"/>
      <c r="H182" s="118"/>
      <c r="I182" s="118"/>
      <c r="J182" s="118"/>
      <c r="K182" s="118"/>
      <c r="L182" s="119"/>
      <c r="M182" s="119"/>
      <c r="N182" s="119"/>
      <c r="O182" s="119"/>
      <c r="P182" s="120"/>
      <c r="Q182" s="121" t="str">
        <f>IF(OR(L182="",M182=""),"",M182-L182+1)</f>
      </c>
      <c r="R182" s="121" t="str">
        <f>IF(AND(N182&lt;&gt;"",O182&lt;&gt;""),O182-N182+1,IF(N182&lt;&gt;"",'基本設定'!$B$10-N182+1,""))</f>
      </c>
      <c r="S182" s="121" t="str">
        <f>IF(M182="","",IF(O182&lt;&gt;"",O182-M182,IF('基本設定'!$B$10&gt;M182,'基本設定'!$B$10-M182,0)))</f>
      </c>
      <c r="T182" s="118" t="str">
        <f>IF(F182="","",IF(J182="完了","完了",IF(J182="取消済み","取消済み",IF(V182="はい","ブロック",IF(M182&lt;'基本設定'!$B$10,"遅延",IF(M182-'基本設定'!$B$10&lt;=7,"需关注","正常"))))))</f>
      </c>
      <c r="U182" s="118"/>
      <c r="V182" s="118"/>
      <c r="W182" s="118"/>
      <c r="X182" s="118"/>
      <c r="Y182" s="118"/>
      <c r="Z182" s="118"/>
    </row>
    <row r="183" ht="24" customHeight="true">
      <c r="A183" s="118" t="str">
        <f>IF(F183="","",ROW()-5)</f>
      </c>
      <c r="B183" s="118"/>
      <c r="C183" s="118"/>
      <c r="D183" s="118"/>
      <c r="E183" s="118"/>
      <c r="F183" s="118"/>
      <c r="G183" s="118"/>
      <c r="H183" s="118"/>
      <c r="I183" s="118"/>
      <c r="J183" s="118"/>
      <c r="K183" s="118"/>
      <c r="L183" s="119"/>
      <c r="M183" s="119"/>
      <c r="N183" s="119"/>
      <c r="O183" s="119"/>
      <c r="P183" s="120"/>
      <c r="Q183" s="121" t="str">
        <f>IF(OR(L183="",M183=""),"",M183-L183+1)</f>
      </c>
      <c r="R183" s="121" t="str">
        <f>IF(AND(N183&lt;&gt;"",O183&lt;&gt;""),O183-N183+1,IF(N183&lt;&gt;"",'基本設定'!$B$10-N183+1,""))</f>
      </c>
      <c r="S183" s="121" t="str">
        <f>IF(M183="","",IF(O183&lt;&gt;"",O183-M183,IF('基本設定'!$B$10&gt;M183,'基本設定'!$B$10-M183,0)))</f>
      </c>
      <c r="T183" s="118" t="str">
        <f>IF(F183="","",IF(J183="完了","完了",IF(J183="取消済み","取消済み",IF(V183="はい","ブロック",IF(M183&lt;'基本設定'!$B$10,"遅延",IF(M183-'基本設定'!$B$10&lt;=7,"需关注","正常"))))))</f>
      </c>
      <c r="U183" s="118"/>
      <c r="V183" s="118"/>
      <c r="W183" s="118"/>
      <c r="X183" s="118"/>
      <c r="Y183" s="118"/>
      <c r="Z183" s="118"/>
    </row>
    <row r="184" ht="24" customHeight="true">
      <c r="A184" s="118" t="str">
        <f>IF(F184="","",ROW()-5)</f>
      </c>
      <c r="B184" s="118"/>
      <c r="C184" s="118"/>
      <c r="D184" s="118"/>
      <c r="E184" s="118"/>
      <c r="F184" s="118"/>
      <c r="G184" s="118"/>
      <c r="H184" s="118"/>
      <c r="I184" s="118"/>
      <c r="J184" s="118"/>
      <c r="K184" s="118"/>
      <c r="L184" s="119"/>
      <c r="M184" s="119"/>
      <c r="N184" s="119"/>
      <c r="O184" s="119"/>
      <c r="P184" s="120"/>
      <c r="Q184" s="121" t="str">
        <f>IF(OR(L184="",M184=""),"",M184-L184+1)</f>
      </c>
      <c r="R184" s="121" t="str">
        <f>IF(AND(N184&lt;&gt;"",O184&lt;&gt;""),O184-N184+1,IF(N184&lt;&gt;"",'基本設定'!$B$10-N184+1,""))</f>
      </c>
      <c r="S184" s="121" t="str">
        <f>IF(M184="","",IF(O184&lt;&gt;"",O184-M184,IF('基本設定'!$B$10&gt;M184,'基本設定'!$B$10-M184,0)))</f>
      </c>
      <c r="T184" s="118" t="str">
        <f>IF(F184="","",IF(J184="完了","完了",IF(J184="取消済み","取消済み",IF(V184="はい","ブロック",IF(M184&lt;'基本設定'!$B$10,"遅延",IF(M184-'基本設定'!$B$10&lt;=7,"需关注","正常"))))))</f>
      </c>
      <c r="U184" s="118"/>
      <c r="V184" s="118"/>
      <c r="W184" s="118"/>
      <c r="X184" s="118"/>
      <c r="Y184" s="118"/>
      <c r="Z184" s="118"/>
    </row>
    <row r="185" ht="24" customHeight="true">
      <c r="A185" s="118" t="str">
        <f>IF(F185="","",ROW()-5)</f>
      </c>
      <c r="B185" s="118"/>
      <c r="C185" s="118"/>
      <c r="D185" s="118"/>
      <c r="E185" s="118"/>
      <c r="F185" s="118"/>
      <c r="G185" s="118"/>
      <c r="H185" s="118"/>
      <c r="I185" s="118"/>
      <c r="J185" s="118"/>
      <c r="K185" s="118"/>
      <c r="L185" s="119"/>
      <c r="M185" s="119"/>
      <c r="N185" s="119"/>
      <c r="O185" s="119"/>
      <c r="P185" s="120"/>
      <c r="Q185" s="121" t="str">
        <f>IF(OR(L185="",M185=""),"",M185-L185+1)</f>
      </c>
      <c r="R185" s="121" t="str">
        <f>IF(AND(N185&lt;&gt;"",O185&lt;&gt;""),O185-N185+1,IF(N185&lt;&gt;"",'基本設定'!$B$10-N185+1,""))</f>
      </c>
      <c r="S185" s="121" t="str">
        <f>IF(M185="","",IF(O185&lt;&gt;"",O185-M185,IF('基本設定'!$B$10&gt;M185,'基本設定'!$B$10-M185,0)))</f>
      </c>
      <c r="T185" s="118" t="str">
        <f>IF(F185="","",IF(J185="完了","完了",IF(J185="取消済み","取消済み",IF(V185="はい","ブロック",IF(M185&lt;'基本設定'!$B$10,"遅延",IF(M185-'基本設定'!$B$10&lt;=7,"需关注","正常"))))))</f>
      </c>
      <c r="U185" s="118"/>
      <c r="V185" s="118"/>
      <c r="W185" s="118"/>
      <c r="X185" s="118"/>
      <c r="Y185" s="118"/>
      <c r="Z185" s="118"/>
    </row>
    <row r="186" ht="24" customHeight="true">
      <c r="A186" s="118" t="str">
        <f>IF(F186="","",ROW()-5)</f>
      </c>
      <c r="B186" s="118"/>
      <c r="C186" s="118"/>
      <c r="D186" s="118"/>
      <c r="E186" s="118"/>
      <c r="F186" s="118"/>
      <c r="G186" s="118"/>
      <c r="H186" s="118"/>
      <c r="I186" s="118"/>
      <c r="J186" s="118"/>
      <c r="K186" s="118"/>
      <c r="L186" s="119"/>
      <c r="M186" s="119"/>
      <c r="N186" s="119"/>
      <c r="O186" s="119"/>
      <c r="P186" s="120"/>
      <c r="Q186" s="121" t="str">
        <f>IF(OR(L186="",M186=""),"",M186-L186+1)</f>
      </c>
      <c r="R186" s="121" t="str">
        <f>IF(AND(N186&lt;&gt;"",O186&lt;&gt;""),O186-N186+1,IF(N186&lt;&gt;"",'基本設定'!$B$10-N186+1,""))</f>
      </c>
      <c r="S186" s="121" t="str">
        <f>IF(M186="","",IF(O186&lt;&gt;"",O186-M186,IF('基本設定'!$B$10&gt;M186,'基本設定'!$B$10-M186,0)))</f>
      </c>
      <c r="T186" s="118" t="str">
        <f>IF(F186="","",IF(J186="完了","完了",IF(J186="取消済み","取消済み",IF(V186="はい","ブロック",IF(M186&lt;'基本設定'!$B$10,"遅延",IF(M186-'基本設定'!$B$10&lt;=7,"需关注","正常"))))))</f>
      </c>
      <c r="U186" s="118"/>
      <c r="V186" s="118"/>
      <c r="W186" s="118"/>
      <c r="X186" s="118"/>
      <c r="Y186" s="118"/>
      <c r="Z186" s="118"/>
    </row>
    <row r="187" ht="24" customHeight="true">
      <c r="A187" s="118" t="str">
        <f>IF(F187="","",ROW()-5)</f>
      </c>
      <c r="B187" s="118"/>
      <c r="C187" s="118"/>
      <c r="D187" s="118"/>
      <c r="E187" s="118"/>
      <c r="F187" s="118"/>
      <c r="G187" s="118"/>
      <c r="H187" s="118"/>
      <c r="I187" s="118"/>
      <c r="J187" s="118"/>
      <c r="K187" s="118"/>
      <c r="L187" s="119"/>
      <c r="M187" s="119"/>
      <c r="N187" s="119"/>
      <c r="O187" s="119"/>
      <c r="P187" s="120"/>
      <c r="Q187" s="121" t="str">
        <f>IF(OR(L187="",M187=""),"",M187-L187+1)</f>
      </c>
      <c r="R187" s="121" t="str">
        <f>IF(AND(N187&lt;&gt;"",O187&lt;&gt;""),O187-N187+1,IF(N187&lt;&gt;"",'基本設定'!$B$10-N187+1,""))</f>
      </c>
      <c r="S187" s="121" t="str">
        <f>IF(M187="","",IF(O187&lt;&gt;"",O187-M187,IF('基本設定'!$B$10&gt;M187,'基本設定'!$B$10-M187,0)))</f>
      </c>
      <c r="T187" s="118" t="str">
        <f>IF(F187="","",IF(J187="完了","完了",IF(J187="取消済み","取消済み",IF(V187="はい","ブロック",IF(M187&lt;'基本設定'!$B$10,"遅延",IF(M187-'基本設定'!$B$10&lt;=7,"需关注","正常"))))))</f>
      </c>
      <c r="U187" s="118"/>
      <c r="V187" s="118"/>
      <c r="W187" s="118"/>
      <c r="X187" s="118"/>
      <c r="Y187" s="118"/>
      <c r="Z187" s="118"/>
    </row>
    <row r="188" ht="24" customHeight="true">
      <c r="A188" s="118" t="str">
        <f>IF(F188="","",ROW()-5)</f>
      </c>
      <c r="B188" s="118"/>
      <c r="C188" s="118"/>
      <c r="D188" s="118"/>
      <c r="E188" s="118"/>
      <c r="F188" s="118"/>
      <c r="G188" s="118"/>
      <c r="H188" s="118"/>
      <c r="I188" s="118"/>
      <c r="J188" s="118"/>
      <c r="K188" s="118"/>
      <c r="L188" s="119"/>
      <c r="M188" s="119"/>
      <c r="N188" s="119"/>
      <c r="O188" s="119"/>
      <c r="P188" s="120"/>
      <c r="Q188" s="121" t="str">
        <f>IF(OR(L188="",M188=""),"",M188-L188+1)</f>
      </c>
      <c r="R188" s="121" t="str">
        <f>IF(AND(N188&lt;&gt;"",O188&lt;&gt;""),O188-N188+1,IF(N188&lt;&gt;"",'基本設定'!$B$10-N188+1,""))</f>
      </c>
      <c r="S188" s="121" t="str">
        <f>IF(M188="","",IF(O188&lt;&gt;"",O188-M188,IF('基本設定'!$B$10&gt;M188,'基本設定'!$B$10-M188,0)))</f>
      </c>
      <c r="T188" s="118" t="str">
        <f>IF(F188="","",IF(J188="完了","完了",IF(J188="取消済み","取消済み",IF(V188="はい","ブロック",IF(M188&lt;'基本設定'!$B$10,"遅延",IF(M188-'基本設定'!$B$10&lt;=7,"需关注","正常"))))))</f>
      </c>
      <c r="U188" s="118"/>
      <c r="V188" s="118"/>
      <c r="W188" s="118"/>
      <c r="X188" s="118"/>
      <c r="Y188" s="118"/>
      <c r="Z188" s="118"/>
    </row>
    <row r="189" ht="24" customHeight="true">
      <c r="A189" s="118" t="str">
        <f>IF(F189="","",ROW()-5)</f>
      </c>
      <c r="B189" s="118"/>
      <c r="C189" s="118"/>
      <c r="D189" s="118"/>
      <c r="E189" s="118"/>
      <c r="F189" s="118"/>
      <c r="G189" s="118"/>
      <c r="H189" s="118"/>
      <c r="I189" s="118"/>
      <c r="J189" s="118"/>
      <c r="K189" s="118"/>
      <c r="L189" s="119"/>
      <c r="M189" s="119"/>
      <c r="N189" s="119"/>
      <c r="O189" s="119"/>
      <c r="P189" s="120"/>
      <c r="Q189" s="121" t="str">
        <f>IF(OR(L189="",M189=""),"",M189-L189+1)</f>
      </c>
      <c r="R189" s="121" t="str">
        <f>IF(AND(N189&lt;&gt;"",O189&lt;&gt;""),O189-N189+1,IF(N189&lt;&gt;"",'基本設定'!$B$10-N189+1,""))</f>
      </c>
      <c r="S189" s="121" t="str">
        <f>IF(M189="","",IF(O189&lt;&gt;"",O189-M189,IF('基本設定'!$B$10&gt;M189,'基本設定'!$B$10-M189,0)))</f>
      </c>
      <c r="T189" s="118" t="str">
        <f>IF(F189="","",IF(J189="完了","完了",IF(J189="取消済み","取消済み",IF(V189="はい","ブロック",IF(M189&lt;'基本設定'!$B$10,"遅延",IF(M189-'基本設定'!$B$10&lt;=7,"需关注","正常"))))))</f>
      </c>
      <c r="U189" s="118"/>
      <c r="V189" s="118"/>
      <c r="W189" s="118"/>
      <c r="X189" s="118"/>
      <c r="Y189" s="118"/>
      <c r="Z189" s="118"/>
    </row>
    <row r="190" ht="24" customHeight="true">
      <c r="A190" s="118" t="str">
        <f>IF(F190="","",ROW()-5)</f>
      </c>
      <c r="B190" s="118"/>
      <c r="C190" s="118"/>
      <c r="D190" s="118"/>
      <c r="E190" s="118"/>
      <c r="F190" s="118"/>
      <c r="G190" s="118"/>
      <c r="H190" s="118"/>
      <c r="I190" s="118"/>
      <c r="J190" s="118"/>
      <c r="K190" s="118"/>
      <c r="L190" s="119"/>
      <c r="M190" s="119"/>
      <c r="N190" s="119"/>
      <c r="O190" s="119"/>
      <c r="P190" s="120"/>
      <c r="Q190" s="121" t="str">
        <f>IF(OR(L190="",M190=""),"",M190-L190+1)</f>
      </c>
      <c r="R190" s="121" t="str">
        <f>IF(AND(N190&lt;&gt;"",O190&lt;&gt;""),O190-N190+1,IF(N190&lt;&gt;"",'基本設定'!$B$10-N190+1,""))</f>
      </c>
      <c r="S190" s="121" t="str">
        <f>IF(M190="","",IF(O190&lt;&gt;"",O190-M190,IF('基本設定'!$B$10&gt;M190,'基本設定'!$B$10-M190,0)))</f>
      </c>
      <c r="T190" s="118" t="str">
        <f>IF(F190="","",IF(J190="完了","完了",IF(J190="取消済み","取消済み",IF(V190="はい","ブロック",IF(M190&lt;'基本設定'!$B$10,"遅延",IF(M190-'基本設定'!$B$10&lt;=7,"需关注","正常"))))))</f>
      </c>
      <c r="U190" s="118"/>
      <c r="V190" s="118"/>
      <c r="W190" s="118"/>
      <c r="X190" s="118"/>
      <c r="Y190" s="118"/>
      <c r="Z190" s="118"/>
    </row>
    <row r="191" ht="24" customHeight="true">
      <c r="A191" s="118" t="str">
        <f>IF(F191="","",ROW()-5)</f>
      </c>
      <c r="B191" s="118"/>
      <c r="C191" s="118"/>
      <c r="D191" s="118"/>
      <c r="E191" s="118"/>
      <c r="F191" s="118"/>
      <c r="G191" s="118"/>
      <c r="H191" s="118"/>
      <c r="I191" s="118"/>
      <c r="J191" s="118"/>
      <c r="K191" s="118"/>
      <c r="L191" s="119"/>
      <c r="M191" s="119"/>
      <c r="N191" s="119"/>
      <c r="O191" s="119"/>
      <c r="P191" s="120"/>
      <c r="Q191" s="121" t="str">
        <f>IF(OR(L191="",M191=""),"",M191-L191+1)</f>
      </c>
      <c r="R191" s="121" t="str">
        <f>IF(AND(N191&lt;&gt;"",O191&lt;&gt;""),O191-N191+1,IF(N191&lt;&gt;"",'基本設定'!$B$10-N191+1,""))</f>
      </c>
      <c r="S191" s="121" t="str">
        <f>IF(M191="","",IF(O191&lt;&gt;"",O191-M191,IF('基本設定'!$B$10&gt;M191,'基本設定'!$B$10-M191,0)))</f>
      </c>
      <c r="T191" s="118" t="str">
        <f>IF(F191="","",IF(J191="完了","完了",IF(J191="取消済み","取消済み",IF(V191="はい","ブロック",IF(M191&lt;'基本設定'!$B$10,"遅延",IF(M191-'基本設定'!$B$10&lt;=7,"需关注","正常"))))))</f>
      </c>
      <c r="U191" s="118"/>
      <c r="V191" s="118"/>
      <c r="W191" s="118"/>
      <c r="X191" s="118"/>
      <c r="Y191" s="118"/>
      <c r="Z191" s="118"/>
    </row>
    <row r="192" ht="24" customHeight="true">
      <c r="A192" s="118" t="str">
        <f>IF(F192="","",ROW()-5)</f>
      </c>
      <c r="B192" s="118"/>
      <c r="C192" s="118"/>
      <c r="D192" s="118"/>
      <c r="E192" s="118"/>
      <c r="F192" s="118"/>
      <c r="G192" s="118"/>
      <c r="H192" s="118"/>
      <c r="I192" s="118"/>
      <c r="J192" s="118"/>
      <c r="K192" s="118"/>
      <c r="L192" s="119"/>
      <c r="M192" s="119"/>
      <c r="N192" s="119"/>
      <c r="O192" s="119"/>
      <c r="P192" s="120"/>
      <c r="Q192" s="121" t="str">
        <f>IF(OR(L192="",M192=""),"",M192-L192+1)</f>
      </c>
      <c r="R192" s="121" t="str">
        <f>IF(AND(N192&lt;&gt;"",O192&lt;&gt;""),O192-N192+1,IF(N192&lt;&gt;"",'基本設定'!$B$10-N192+1,""))</f>
      </c>
      <c r="S192" s="121" t="str">
        <f>IF(M192="","",IF(O192&lt;&gt;"",O192-M192,IF('基本設定'!$B$10&gt;M192,'基本設定'!$B$10-M192,0)))</f>
      </c>
      <c r="T192" s="118" t="str">
        <f>IF(F192="","",IF(J192="完了","完了",IF(J192="取消済み","取消済み",IF(V192="はい","ブロック",IF(M192&lt;'基本設定'!$B$10,"遅延",IF(M192-'基本設定'!$B$10&lt;=7,"需关注","正常"))))))</f>
      </c>
      <c r="U192" s="118"/>
      <c r="V192" s="118"/>
      <c r="W192" s="118"/>
      <c r="X192" s="118"/>
      <c r="Y192" s="118"/>
      <c r="Z192" s="118"/>
    </row>
    <row r="193" ht="24" customHeight="true">
      <c r="A193" s="118" t="str">
        <f>IF(F193="","",ROW()-5)</f>
      </c>
      <c r="B193" s="118"/>
      <c r="C193" s="118"/>
      <c r="D193" s="118"/>
      <c r="E193" s="118"/>
      <c r="F193" s="118"/>
      <c r="G193" s="118"/>
      <c r="H193" s="118"/>
      <c r="I193" s="118"/>
      <c r="J193" s="118"/>
      <c r="K193" s="118"/>
      <c r="L193" s="119"/>
      <c r="M193" s="119"/>
      <c r="N193" s="119"/>
      <c r="O193" s="119"/>
      <c r="P193" s="120"/>
      <c r="Q193" s="121" t="str">
        <f>IF(OR(L193="",M193=""),"",M193-L193+1)</f>
      </c>
      <c r="R193" s="121" t="str">
        <f>IF(AND(N193&lt;&gt;"",O193&lt;&gt;""),O193-N193+1,IF(N193&lt;&gt;"",'基本設定'!$B$10-N193+1,""))</f>
      </c>
      <c r="S193" s="121" t="str">
        <f>IF(M193="","",IF(O193&lt;&gt;"",O193-M193,IF('基本設定'!$B$10&gt;M193,'基本設定'!$B$10-M193,0)))</f>
      </c>
      <c r="T193" s="118" t="str">
        <f>IF(F193="","",IF(J193="完了","完了",IF(J193="取消済み","取消済み",IF(V193="はい","ブロック",IF(M193&lt;'基本設定'!$B$10,"遅延",IF(M193-'基本設定'!$B$10&lt;=7,"需关注","正常"))))))</f>
      </c>
      <c r="U193" s="118"/>
      <c r="V193" s="118"/>
      <c r="W193" s="118"/>
      <c r="X193" s="118"/>
      <c r="Y193" s="118"/>
      <c r="Z193" s="118"/>
    </row>
    <row r="194" ht="24" customHeight="true">
      <c r="A194" s="118" t="str">
        <f>IF(F194="","",ROW()-5)</f>
      </c>
      <c r="B194" s="118"/>
      <c r="C194" s="118"/>
      <c r="D194" s="118"/>
      <c r="E194" s="118"/>
      <c r="F194" s="118"/>
      <c r="G194" s="118"/>
      <c r="H194" s="118"/>
      <c r="I194" s="118"/>
      <c r="J194" s="118"/>
      <c r="K194" s="118"/>
      <c r="L194" s="119"/>
      <c r="M194" s="119"/>
      <c r="N194" s="119"/>
      <c r="O194" s="119"/>
      <c r="P194" s="120"/>
      <c r="Q194" s="121" t="str">
        <f>IF(OR(L194="",M194=""),"",M194-L194+1)</f>
      </c>
      <c r="R194" s="121" t="str">
        <f>IF(AND(N194&lt;&gt;"",O194&lt;&gt;""),O194-N194+1,IF(N194&lt;&gt;"",'基本設定'!$B$10-N194+1,""))</f>
      </c>
      <c r="S194" s="121" t="str">
        <f>IF(M194="","",IF(O194&lt;&gt;"",O194-M194,IF('基本設定'!$B$10&gt;M194,'基本設定'!$B$10-M194,0)))</f>
      </c>
      <c r="T194" s="118" t="str">
        <f>IF(F194="","",IF(J194="完了","完了",IF(J194="取消済み","取消済み",IF(V194="はい","ブロック",IF(M194&lt;'基本設定'!$B$10,"遅延",IF(M194-'基本設定'!$B$10&lt;=7,"需关注","正常"))))))</f>
      </c>
      <c r="U194" s="118"/>
      <c r="V194" s="118"/>
      <c r="W194" s="118"/>
      <c r="X194" s="118"/>
      <c r="Y194" s="118"/>
      <c r="Z194" s="118"/>
    </row>
    <row r="195" ht="24" customHeight="true">
      <c r="A195" s="118" t="str">
        <f>IF(F195="","",ROW()-5)</f>
      </c>
      <c r="B195" s="118"/>
      <c r="C195" s="118"/>
      <c r="D195" s="118"/>
      <c r="E195" s="118"/>
      <c r="F195" s="118"/>
      <c r="G195" s="118"/>
      <c r="H195" s="118"/>
      <c r="I195" s="118"/>
      <c r="J195" s="118"/>
      <c r="K195" s="118"/>
      <c r="L195" s="119"/>
      <c r="M195" s="119"/>
      <c r="N195" s="119"/>
      <c r="O195" s="119"/>
      <c r="P195" s="120"/>
      <c r="Q195" s="121" t="str">
        <f>IF(OR(L195="",M195=""),"",M195-L195+1)</f>
      </c>
      <c r="R195" s="121" t="str">
        <f>IF(AND(N195&lt;&gt;"",O195&lt;&gt;""),O195-N195+1,IF(N195&lt;&gt;"",'基本設定'!$B$10-N195+1,""))</f>
      </c>
      <c r="S195" s="121" t="str">
        <f>IF(M195="","",IF(O195&lt;&gt;"",O195-M195,IF('基本設定'!$B$10&gt;M195,'基本設定'!$B$10-M195,0)))</f>
      </c>
      <c r="T195" s="118" t="str">
        <f>IF(F195="","",IF(J195="完了","完了",IF(J195="取消済み","取消済み",IF(V195="はい","ブロック",IF(M195&lt;'基本設定'!$B$10,"遅延",IF(M195-'基本設定'!$B$10&lt;=7,"需关注","正常"))))))</f>
      </c>
      <c r="U195" s="118"/>
      <c r="V195" s="118"/>
      <c r="W195" s="118"/>
      <c r="X195" s="118"/>
      <c r="Y195" s="118"/>
      <c r="Z195" s="118"/>
    </row>
    <row r="196" ht="24" customHeight="true">
      <c r="A196" s="118" t="str">
        <f>IF(F196="","",ROW()-5)</f>
      </c>
      <c r="B196" s="118"/>
      <c r="C196" s="118"/>
      <c r="D196" s="118"/>
      <c r="E196" s="118"/>
      <c r="F196" s="118"/>
      <c r="G196" s="118"/>
      <c r="H196" s="118"/>
      <c r="I196" s="118"/>
      <c r="J196" s="118"/>
      <c r="K196" s="118"/>
      <c r="L196" s="119"/>
      <c r="M196" s="119"/>
      <c r="N196" s="119"/>
      <c r="O196" s="119"/>
      <c r="P196" s="120"/>
      <c r="Q196" s="121" t="str">
        <f>IF(OR(L196="",M196=""),"",M196-L196+1)</f>
      </c>
      <c r="R196" s="121" t="str">
        <f>IF(AND(N196&lt;&gt;"",O196&lt;&gt;""),O196-N196+1,IF(N196&lt;&gt;"",'基本設定'!$B$10-N196+1,""))</f>
      </c>
      <c r="S196" s="121" t="str">
        <f>IF(M196="","",IF(O196&lt;&gt;"",O196-M196,IF('基本設定'!$B$10&gt;M196,'基本設定'!$B$10-M196,0)))</f>
      </c>
      <c r="T196" s="118" t="str">
        <f>IF(F196="","",IF(J196="完了","完了",IF(J196="取消済み","取消済み",IF(V196="はい","ブロック",IF(M196&lt;'基本設定'!$B$10,"遅延",IF(M196-'基本設定'!$B$10&lt;=7,"需关注","正常"))))))</f>
      </c>
      <c r="U196" s="118"/>
      <c r="V196" s="118"/>
      <c r="W196" s="118"/>
      <c r="X196" s="118"/>
      <c r="Y196" s="118"/>
      <c r="Z196" s="118"/>
    </row>
    <row r="197" ht="24" customHeight="true">
      <c r="A197" s="118" t="str">
        <f>IF(F197="","",ROW()-5)</f>
      </c>
      <c r="B197" s="118"/>
      <c r="C197" s="118"/>
      <c r="D197" s="118"/>
      <c r="E197" s="118"/>
      <c r="F197" s="118"/>
      <c r="G197" s="118"/>
      <c r="H197" s="118"/>
      <c r="I197" s="118"/>
      <c r="J197" s="118"/>
      <c r="K197" s="118"/>
      <c r="L197" s="119"/>
      <c r="M197" s="119"/>
      <c r="N197" s="119"/>
      <c r="O197" s="119"/>
      <c r="P197" s="120"/>
      <c r="Q197" s="121" t="str">
        <f>IF(OR(L197="",M197=""),"",M197-L197+1)</f>
      </c>
      <c r="R197" s="121" t="str">
        <f>IF(AND(N197&lt;&gt;"",O197&lt;&gt;""),O197-N197+1,IF(N197&lt;&gt;"",'基本設定'!$B$10-N197+1,""))</f>
      </c>
      <c r="S197" s="121" t="str">
        <f>IF(M197="","",IF(O197&lt;&gt;"",O197-M197,IF('基本設定'!$B$10&gt;M197,'基本設定'!$B$10-M197,0)))</f>
      </c>
      <c r="T197" s="118" t="str">
        <f>IF(F197="","",IF(J197="完了","完了",IF(J197="取消済み","取消済み",IF(V197="はい","ブロック",IF(M197&lt;'基本設定'!$B$10,"遅延",IF(M197-'基本設定'!$B$10&lt;=7,"需关注","正常"))))))</f>
      </c>
      <c r="U197" s="118"/>
      <c r="V197" s="118"/>
      <c r="W197" s="118"/>
      <c r="X197" s="118"/>
      <c r="Y197" s="118"/>
      <c r="Z197" s="118"/>
    </row>
    <row r="198" ht="24" customHeight="true">
      <c r="A198" s="118" t="str">
        <f>IF(F198="","",ROW()-5)</f>
      </c>
      <c r="B198" s="118"/>
      <c r="C198" s="118"/>
      <c r="D198" s="118"/>
      <c r="E198" s="118"/>
      <c r="F198" s="118"/>
      <c r="G198" s="118"/>
      <c r="H198" s="118"/>
      <c r="I198" s="118"/>
      <c r="J198" s="118"/>
      <c r="K198" s="118"/>
      <c r="L198" s="119"/>
      <c r="M198" s="119"/>
      <c r="N198" s="119"/>
      <c r="O198" s="119"/>
      <c r="P198" s="120"/>
      <c r="Q198" s="121" t="str">
        <f>IF(OR(L198="",M198=""),"",M198-L198+1)</f>
      </c>
      <c r="R198" s="121" t="str">
        <f>IF(AND(N198&lt;&gt;"",O198&lt;&gt;""),O198-N198+1,IF(N198&lt;&gt;"",'基本設定'!$B$10-N198+1,""))</f>
      </c>
      <c r="S198" s="121" t="str">
        <f>IF(M198="","",IF(O198&lt;&gt;"",O198-M198,IF('基本設定'!$B$10&gt;M198,'基本設定'!$B$10-M198,0)))</f>
      </c>
      <c r="T198" s="118" t="str">
        <f>IF(F198="","",IF(J198="完了","完了",IF(J198="取消済み","取消済み",IF(V198="はい","ブロック",IF(M198&lt;'基本設定'!$B$10,"遅延",IF(M198-'基本設定'!$B$10&lt;=7,"需关注","正常"))))))</f>
      </c>
      <c r="U198" s="118"/>
      <c r="V198" s="118"/>
      <c r="W198" s="118"/>
      <c r="X198" s="118"/>
      <c r="Y198" s="118"/>
      <c r="Z198" s="118"/>
    </row>
    <row r="199" ht="24" customHeight="true">
      <c r="A199" s="118" t="str">
        <f>IF(F199="","",ROW()-5)</f>
      </c>
      <c r="B199" s="118"/>
      <c r="C199" s="118"/>
      <c r="D199" s="118"/>
      <c r="E199" s="118"/>
      <c r="F199" s="118"/>
      <c r="G199" s="118"/>
      <c r="H199" s="118"/>
      <c r="I199" s="118"/>
      <c r="J199" s="118"/>
      <c r="K199" s="118"/>
      <c r="L199" s="119"/>
      <c r="M199" s="119"/>
      <c r="N199" s="119"/>
      <c r="O199" s="119"/>
      <c r="P199" s="120"/>
      <c r="Q199" s="121" t="str">
        <f>IF(OR(L199="",M199=""),"",M199-L199+1)</f>
      </c>
      <c r="R199" s="121" t="str">
        <f>IF(AND(N199&lt;&gt;"",O199&lt;&gt;""),O199-N199+1,IF(N199&lt;&gt;"",'基本設定'!$B$10-N199+1,""))</f>
      </c>
      <c r="S199" s="121" t="str">
        <f>IF(M199="","",IF(O199&lt;&gt;"",O199-M199,IF('基本設定'!$B$10&gt;M199,'基本設定'!$B$10-M199,0)))</f>
      </c>
      <c r="T199" s="118" t="str">
        <f>IF(F199="","",IF(J199="完了","完了",IF(J199="取消済み","取消済み",IF(V199="はい","ブロック",IF(M199&lt;'基本設定'!$B$10,"遅延",IF(M199-'基本設定'!$B$10&lt;=7,"需关注","正常"))))))</f>
      </c>
      <c r="U199" s="118"/>
      <c r="V199" s="118"/>
      <c r="W199" s="118"/>
      <c r="X199" s="118"/>
      <c r="Y199" s="118"/>
      <c r="Z199" s="118"/>
    </row>
    <row r="200" ht="24" customHeight="true">
      <c r="A200" s="118" t="str">
        <f>IF(F200="","",ROW()-5)</f>
      </c>
      <c r="B200" s="118"/>
      <c r="C200" s="118"/>
      <c r="D200" s="118"/>
      <c r="E200" s="118"/>
      <c r="F200" s="118"/>
      <c r="G200" s="118"/>
      <c r="H200" s="118"/>
      <c r="I200" s="118"/>
      <c r="J200" s="118"/>
      <c r="K200" s="118"/>
      <c r="L200" s="119"/>
      <c r="M200" s="119"/>
      <c r="N200" s="119"/>
      <c r="O200" s="119"/>
      <c r="P200" s="120"/>
      <c r="Q200" s="121" t="str">
        <f>IF(OR(L200="",M200=""),"",M200-L200+1)</f>
      </c>
      <c r="R200" s="121" t="str">
        <f>IF(AND(N200&lt;&gt;"",O200&lt;&gt;""),O200-N200+1,IF(N200&lt;&gt;"",'基本設定'!$B$10-N200+1,""))</f>
      </c>
      <c r="S200" s="121" t="str">
        <f>IF(M200="","",IF(O200&lt;&gt;"",O200-M200,IF('基本設定'!$B$10&gt;M200,'基本設定'!$B$10-M200,0)))</f>
      </c>
      <c r="T200" s="118" t="str">
        <f>IF(F200="","",IF(J200="完了","完了",IF(J200="取消済み","取消済み",IF(V200="はい","ブロック",IF(M200&lt;'基本設定'!$B$10,"遅延",IF(M200-'基本設定'!$B$10&lt;=7,"需关注","正常"))))))</f>
      </c>
      <c r="U200" s="118"/>
      <c r="V200" s="118"/>
      <c r="W200" s="118"/>
      <c r="X200" s="118"/>
      <c r="Y200" s="118"/>
      <c r="Z200" s="118"/>
    </row>
    <row r="201" ht="24" customHeight="true">
      <c r="A201" s="118" t="str">
        <f>IF(F201="","",ROW()-5)</f>
      </c>
      <c r="B201" s="118"/>
      <c r="C201" s="118"/>
      <c r="D201" s="118"/>
      <c r="E201" s="118"/>
      <c r="F201" s="118"/>
      <c r="G201" s="118"/>
      <c r="H201" s="118"/>
      <c r="I201" s="118"/>
      <c r="J201" s="118"/>
      <c r="K201" s="118"/>
      <c r="L201" s="119"/>
      <c r="M201" s="119"/>
      <c r="N201" s="119"/>
      <c r="O201" s="119"/>
      <c r="P201" s="120"/>
      <c r="Q201" s="121" t="str">
        <f>IF(OR(L201="",M201=""),"",M201-L201+1)</f>
      </c>
      <c r="R201" s="121" t="str">
        <f>IF(AND(N201&lt;&gt;"",O201&lt;&gt;""),O201-N201+1,IF(N201&lt;&gt;"",'基本設定'!$B$10-N201+1,""))</f>
      </c>
      <c r="S201" s="121" t="str">
        <f>IF(M201="","",IF(O201&lt;&gt;"",O201-M201,IF('基本設定'!$B$10&gt;M201,'基本設定'!$B$10-M201,0)))</f>
      </c>
      <c r="T201" s="118" t="str">
        <f>IF(F201="","",IF(J201="完了","完了",IF(J201="取消済み","取消済み",IF(V201="はい","ブロック",IF(M201&lt;'基本設定'!$B$10,"遅延",IF(M201-'基本設定'!$B$10&lt;=7,"需关注","正常"))))))</f>
      </c>
      <c r="U201" s="118"/>
      <c r="V201" s="118"/>
      <c r="W201" s="118"/>
      <c r="X201" s="118"/>
      <c r="Y201" s="118"/>
      <c r="Z201" s="118"/>
    </row>
    <row r="202" ht="24" customHeight="true">
      <c r="A202" s="118" t="str">
        <f>IF(F202="","",ROW()-5)</f>
      </c>
      <c r="B202" s="118"/>
      <c r="C202" s="118"/>
      <c r="D202" s="118"/>
      <c r="E202" s="118"/>
      <c r="F202" s="118"/>
      <c r="G202" s="118"/>
      <c r="H202" s="118"/>
      <c r="I202" s="118"/>
      <c r="J202" s="118"/>
      <c r="K202" s="118"/>
      <c r="L202" s="119"/>
      <c r="M202" s="119"/>
      <c r="N202" s="119"/>
      <c r="O202" s="119"/>
      <c r="P202" s="120"/>
      <c r="Q202" s="121" t="str">
        <f>IF(OR(L202="",M202=""),"",M202-L202+1)</f>
      </c>
      <c r="R202" s="121" t="str">
        <f>IF(AND(N202&lt;&gt;"",O202&lt;&gt;""),O202-N202+1,IF(N202&lt;&gt;"",'基本設定'!$B$10-N202+1,""))</f>
      </c>
      <c r="S202" s="121" t="str">
        <f>IF(M202="","",IF(O202&lt;&gt;"",O202-M202,IF('基本設定'!$B$10&gt;M202,'基本設定'!$B$10-M202,0)))</f>
      </c>
      <c r="T202" s="118" t="str">
        <f>IF(F202="","",IF(J202="完了","完了",IF(J202="取消済み","取消済み",IF(V202="はい","ブロック",IF(M202&lt;'基本設定'!$B$10,"遅延",IF(M202-'基本設定'!$B$10&lt;=7,"需关注","正常"))))))</f>
      </c>
      <c r="U202" s="118"/>
      <c r="V202" s="118"/>
      <c r="W202" s="118"/>
      <c r="X202" s="118"/>
      <c r="Y202" s="118"/>
      <c r="Z202" s="118"/>
    </row>
    <row r="203" ht="24" customHeight="true">
      <c r="A203" s="118" t="str">
        <f>IF(F203="","",ROW()-5)</f>
      </c>
      <c r="B203" s="118"/>
      <c r="C203" s="118"/>
      <c r="D203" s="118"/>
      <c r="E203" s="118"/>
      <c r="F203" s="118"/>
      <c r="G203" s="118"/>
      <c r="H203" s="118"/>
      <c r="I203" s="118"/>
      <c r="J203" s="118"/>
      <c r="K203" s="118"/>
      <c r="L203" s="119"/>
      <c r="M203" s="119"/>
      <c r="N203" s="119"/>
      <c r="O203" s="119"/>
      <c r="P203" s="120"/>
      <c r="Q203" s="121" t="str">
        <f>IF(OR(L203="",M203=""),"",M203-L203+1)</f>
      </c>
      <c r="R203" s="121" t="str">
        <f>IF(AND(N203&lt;&gt;"",O203&lt;&gt;""),O203-N203+1,IF(N203&lt;&gt;"",'基本設定'!$B$10-N203+1,""))</f>
      </c>
      <c r="S203" s="121" t="str">
        <f>IF(M203="","",IF(O203&lt;&gt;"",O203-M203,IF('基本設定'!$B$10&gt;M203,'基本設定'!$B$10-M203,0)))</f>
      </c>
      <c r="T203" s="118" t="str">
        <f>IF(F203="","",IF(J203="完了","完了",IF(J203="取消済み","取消済み",IF(V203="はい","ブロック",IF(M203&lt;'基本設定'!$B$10,"遅延",IF(M203-'基本設定'!$B$10&lt;=7,"需关注","正常"))))))</f>
      </c>
      <c r="U203" s="118"/>
      <c r="V203" s="118"/>
      <c r="W203" s="118"/>
      <c r="X203" s="118"/>
      <c r="Y203" s="118"/>
      <c r="Z203" s="118"/>
    </row>
    <row r="204" ht="24" customHeight="true">
      <c r="A204" s="118" t="str">
        <f>IF(F204="","",ROW()-5)</f>
      </c>
      <c r="B204" s="118"/>
      <c r="C204" s="118"/>
      <c r="D204" s="118"/>
      <c r="E204" s="118"/>
      <c r="F204" s="118"/>
      <c r="G204" s="118"/>
      <c r="H204" s="118"/>
      <c r="I204" s="118"/>
      <c r="J204" s="118"/>
      <c r="K204" s="118"/>
      <c r="L204" s="119"/>
      <c r="M204" s="119"/>
      <c r="N204" s="119"/>
      <c r="O204" s="119"/>
      <c r="P204" s="120"/>
      <c r="Q204" s="121" t="str">
        <f>IF(OR(L204="",M204=""),"",M204-L204+1)</f>
      </c>
      <c r="R204" s="121" t="str">
        <f>IF(AND(N204&lt;&gt;"",O204&lt;&gt;""),O204-N204+1,IF(N204&lt;&gt;"",'基本設定'!$B$10-N204+1,""))</f>
      </c>
      <c r="S204" s="121" t="str">
        <f>IF(M204="","",IF(O204&lt;&gt;"",O204-M204,IF('基本設定'!$B$10&gt;M204,'基本設定'!$B$10-M204,0)))</f>
      </c>
      <c r="T204" s="118" t="str">
        <f>IF(F204="","",IF(J204="完了","完了",IF(J204="取消済み","取消済み",IF(V204="はい","ブロック",IF(M204&lt;'基本設定'!$B$10,"遅延",IF(M204-'基本設定'!$B$10&lt;=7,"需关注","正常"))))))</f>
      </c>
      <c r="U204" s="118"/>
      <c r="V204" s="118"/>
      <c r="W204" s="118"/>
      <c r="X204" s="118"/>
      <c r="Y204" s="118"/>
      <c r="Z204" s="118"/>
    </row>
    <row r="205" ht="24" customHeight="true">
      <c r="A205" s="118" t="str">
        <f>IF(F205="","",ROW()-5)</f>
      </c>
      <c r="B205" s="118"/>
      <c r="C205" s="118"/>
      <c r="D205" s="118"/>
      <c r="E205" s="118"/>
      <c r="F205" s="118"/>
      <c r="G205" s="118"/>
      <c r="H205" s="118"/>
      <c r="I205" s="118"/>
      <c r="J205" s="118"/>
      <c r="K205" s="118"/>
      <c r="L205" s="119"/>
      <c r="M205" s="119"/>
      <c r="N205" s="119"/>
      <c r="O205" s="119"/>
      <c r="P205" s="120"/>
      <c r="Q205" s="121" t="str">
        <f>IF(OR(L205="",M205=""),"",M205-L205+1)</f>
      </c>
      <c r="R205" s="121" t="str">
        <f>IF(AND(N205&lt;&gt;"",O205&lt;&gt;""),O205-N205+1,IF(N205&lt;&gt;"",'基本設定'!$B$10-N205+1,""))</f>
      </c>
      <c r="S205" s="121" t="str">
        <f>IF(M205="","",IF(O205&lt;&gt;"",O205-M205,IF('基本設定'!$B$10&gt;M205,'基本設定'!$B$10-M205,0)))</f>
      </c>
      <c r="T205" s="118" t="str">
        <f>IF(F205="","",IF(J205="完了","完了",IF(J205="取消済み","取消済み",IF(V205="はい","ブロック",IF(M205&lt;'基本設定'!$B$10,"遅延",IF(M205-'基本設定'!$B$10&lt;=7,"需关注","正常"))))))</f>
      </c>
      <c r="U205" s="118"/>
      <c r="V205" s="118"/>
      <c r="W205" s="118"/>
      <c r="X205" s="118"/>
      <c r="Y205" s="118"/>
      <c r="Z205" s="118"/>
    </row>
  </sheetData>
  <mergeCells count="2">
    <mergeCell ref="A1:Z1"/>
    <mergeCell ref="A2:H2"/>
  </mergeCells>
  <conditionalFormatting sqref="P6:P205">
    <cfRule type="dataBar" priority="1">
      <dataBar>
        <cfvo type="min"/>
        <cfvo type="max"/>
        <color rgb="60A5FA"/>
      </dataBar>
      <ignoredErrors>
        <ignoredError sqref="A1:XFD1048576" evalError="1" twoDigitTextYear="1" numberStoredAsText="1" formula="1" formulaRange="1" unlockedFormula="1" emptyCellReference="1" listDataValidation="1" calculatedColumn="1"/>
      </ignoredErrors>
      <extLst>
        <x:ext xmlns:x14="http://schemas.microsoft.com/office/spreadsheetml/2009/9/main" uri="{B025F937-C7B1-47D3-B67F-A62EFF666E3E}">
          <x14:id>{71100D4B-7142-F814-D4E1-027BC682D390}</x14:id>
        </x:ext>
      </extLst>
    </cfRule>
  </conditionalFormatting>
  <conditionalFormatting sqref="T6:T205">
    <cfRule type="containsText" dxfId="0" priority="2" operator="containsText" text="遅延">
      <formula>NOT(ISERROR(SEARCH("遅延",T6)))</formula>
    </cfRule>
    <cfRule type="containsText" dxfId="1" priority="3" operator="containsText" text="ブロック">
      <formula>NOT(ISERROR(SEARCH("ブロック",T6)))</formula>
    </cfRule>
    <cfRule type="containsText" dxfId="2" priority="4" operator="containsText" text="需关注">
      <formula>NOT(ISERROR(SEARCH("需关注",T6)))</formula>
    </cfRule>
    <cfRule type="containsText" dxfId="3" priority="5" operator="containsText" text="正常">
      <formula>NOT(ISERROR(SEARCH("正常",T6)))</formula>
    </cfRule>
    <cfRule type="containsText" dxfId="4" priority="6" operator="containsText" text="完了">
      <formula>NOT(ISERROR(SEARCH("完了",T6)))</formula>
    </cfRule>
  </conditionalFormatting>
  <conditionalFormatting sqref="J6:J205">
    <cfRule type="containsText" dxfId="5" priority="7" operator="containsText" text="完了">
      <formula>NOT(ISERROR(SEARCH("完了",J6)))</formula>
    </cfRule>
    <cfRule type="containsText" dxfId="6" priority="8" operator="containsText" text="進行中">
      <formula>NOT(ISERROR(SEARCH("進行中",J6)))</formula>
    </cfRule>
    <cfRule type="containsText" dxfId="7" priority="9" operator="containsText" text="要確認">
      <formula>NOT(ISERROR(SEARCH("要確認",J6)))</formula>
    </cfRule>
    <cfRule type="containsText" dxfId="8" priority="10" operator="containsText" text="未対応">
      <formula>NOT(ISERROR(SEARCH("未対応",J6)))</formula>
    </cfRule>
    <cfRule type="containsText" dxfId="9" priority="11" operator="containsText" text="未開始">
      <formula>NOT(ISERROR(SEARCH("未開始",J6)))</formula>
    </cfRule>
  </conditionalFormatting>
  <conditionalFormatting sqref="I6:I205">
    <cfRule type="containsText" dxfId="10" priority="12" operator="containsText" text="高">
      <formula>NOT(ISERROR(SEARCH("高",I6)))</formula>
    </cfRule>
  </conditionalFormatting>
  <conditionalFormatting sqref="U6:U205">
    <cfRule type="containsText" dxfId="11" priority="13" operator="containsText" text="高">
      <formula>NOT(ISERROR(SEARCH("高",U6)))</formula>
    </cfRule>
  </conditionalFormatting>
  <conditionalFormatting sqref="V6:V205">
    <cfRule type="containsText" dxfId="12" priority="14" operator="containsText" text="はい">
      <formula>NOT(ISERROR(SEARCH("はい",V6)))</formula>
    </cfRule>
  </conditionalFormatting>
  <dataValidations count="10">
    <dataValidation allowBlank="true" sqref="C6:C205" type="list">
      <formula1>"システム／デジタル,新商品発売,設備工事,販促活動,調達・サプライチェーン,コンプライアンス監査,顧客導入,コンサル納品,業務改善,経理／人事"</formula1>
    </dataValidation>
    <dataValidation allowBlank="true" sqref="D6:D205" type="list">
      <formula1>"タスク,マイルストーン,課題,リスク,アクション,意思決定,確認"</formula1>
    </dataValidation>
    <dataValidation allowBlank="true" sqref="E6:E205" type="list">
      <formula1>"启动,要件／範囲,設計／案,実行／開発,調達／納品,検証／受入,本番開始／公開,終結／振り返り"</formula1>
    </dataValidation>
    <dataValidation allowBlank="true" sqref="I6:I205" type="list">
      <formula1>"高,中,低"</formula1>
    </dataValidation>
    <dataValidation allowBlank="true" sqref="J6:J205" type="list">
      <formula1>"未開始,予定,進行中,要確認,未対応,完了,一時停止,取消済み"</formula1>
    </dataValidation>
    <dataValidation allowBlank="true" sqref="K6:K205" type="list">
      <formula1>"L0戦略,L1段階,L2重点タスク,L3日常"</formula1>
    </dataValidation>
    <dataValidation allowBlank="true" sqref="U6:U205" type="list">
      <formula1>"高,中,低"</formula1>
    </dataValidation>
    <dataValidation allowBlank="true" sqref="V6:V205" type="list">
      <formula1>"はい,いいえ"</formula1>
    </dataValidation>
    <dataValidation allowBlank="true" sqref="W6:W205" type="list">
      <formula1>"はい,いいえ"</formula1>
    </dataValidation>
    <dataValidation allowBlank="true" error="请输入 0 到 1 間の数値，例如 0.75。" errorStyle="warning" errorTitle="完了率範囲" operator="between" showErrorMessage="true" sqref="P6:P205" type="decimal">
      <formula1>0</formula1>
      <formula2>1</formula2>
    </dataValidation>
  </dataValidations>
  <pageMargins left="0.7" right="0.7" top="0.75" bottom="0.75" header="0.3" footer="0.3"/>
  <tableParts count="1">
    <tablePart r:id="R66c339538bd54392"/>
  </tableParts>
  <extLst>
    <x:ext xmlns:x14="http://schemas.microsoft.com/office/spreadsheetml/2009/9/main" xmlns:xm="http://schemas.microsoft.com/office/excel/2006/main" uri="{78C0D931-6437-407d-A8EE-F0AAD7539E65}">
      <x14:conditionalFormattings>
        <x14:conditionalFormatting>
          <x14:cfRule type="dataBar" priority="1" id="{71100D4B-7142-F814-D4E1-027BC682D390}">
            <x14:dataBar gradient="1">
              <x14:cfvo type="min"/>
              <x14:cfvo type="max"/>
              <x14:fillColor rgb="60A5FA"/>
            </x14:dataBar>
          </x14:cfRule>
          <xm:sqref>P6:P205</xm:sqref>
        </x14:conditionalFormatting>
      </x14:conditionalFormattings>
    </x:ext>
  </extLst>
</worksheet>
</file>

<file path=xl/worksheets/sheet4.xml><?xml version="1.0" encoding="utf-8"?>
<worksheet xmlns:x="http://schemas.openxmlformats.org/spreadsheetml/2006/main" xmlns="http://schemas.openxmlformats.org/spreadsheetml/2006/main">
  <sheetViews>
    <sheetView showGridLines="false" workbookViewId="0"/>
  </sheetViews>
  <sheetFormatPr defaultRowHeight="15"/>
  <cols>
    <col customWidth="true" max="1" min="1" width="6"/>
    <col customWidth="true" max="2" min="2" width="24"/>
    <col customWidth="true" max="3" min="3" width="16"/>
    <col customWidth="true" max="4" min="4" width="14"/>
    <col customWidth="true" max="8" min="5" width="12"/>
    <col customWidth="true" max="9" min="9" width="10"/>
    <col customWidth="true" max="10" min="10" width="12"/>
    <col customWidth="true" max="22" min="11" width="8"/>
  </cols>
  <sheetData>
    <row r="1" ht="21.97265625" customHeight="true">
      <c r="A1" s="140" t="str">
        <v>月次マイルストーン</v>
      </c>
      <c r="B1" s="141"/>
      <c r="C1" s="141"/>
      <c r="D1" s="141"/>
      <c r="E1" s="141"/>
      <c r="F1" s="141"/>
      <c r="G1" s="141"/>
      <c r="H1" s="141"/>
      <c r="I1" s="141"/>
      <c r="J1" s="141"/>
      <c r="K1" s="141"/>
      <c r="L1" s="141"/>
      <c r="M1" s="141"/>
      <c r="N1" s="141"/>
      <c r="O1" s="141"/>
      <c r="P1" s="141"/>
      <c r="Q1" s="141"/>
      <c r="R1" s="141"/>
      <c r="S1" s="141"/>
      <c r="T1" s="141"/>
      <c r="U1" s="141"/>
      <c r="V1" s="142"/>
    </row>
    <row r="2" ht="15" customHeight="true">
      <c r="A2" s="143" t="str">
        <v>月別に予定と実績完了のリズムを確認します。予定欄は「■」、実績完了点は「◆」で表示します。</v>
      </c>
      <c r="B2" s="127"/>
      <c r="C2" s="127"/>
      <c r="D2" s="127"/>
      <c r="E2" s="127"/>
      <c r="F2" s="127"/>
      <c r="G2" s="127"/>
      <c r="H2" s="127"/>
      <c r="I2" s="127"/>
      <c r="J2" s="127"/>
      <c r="K2" s="127"/>
      <c r="L2" s="127"/>
      <c r="M2" s="127"/>
      <c r="N2" s="127"/>
      <c r="O2" s="127"/>
      <c r="P2" s="127"/>
      <c r="Q2" s="127"/>
      <c r="R2" s="127"/>
      <c r="S2" s="127"/>
      <c r="T2" s="127"/>
      <c r="U2" s="127"/>
      <c r="V2" s="144"/>
    </row>
    <row r="3" ht="15" customHeight="true">
      <c r="A3" s="145"/>
      <c r="B3" s="127"/>
      <c r="C3" s="127"/>
      <c r="D3" s="127"/>
      <c r="E3" s="127"/>
      <c r="F3" s="127"/>
      <c r="G3" s="127"/>
      <c r="H3" s="127"/>
      <c r="I3" s="127"/>
      <c r="J3" s="127"/>
      <c r="K3" s="127"/>
      <c r="L3" s="127"/>
      <c r="M3" s="127"/>
      <c r="N3" s="127"/>
      <c r="O3" s="127"/>
      <c r="P3" s="127"/>
      <c r="Q3" s="127"/>
      <c r="R3" s="127"/>
      <c r="S3" s="127"/>
      <c r="T3" s="127"/>
      <c r="U3" s="127"/>
      <c r="V3" s="144"/>
    </row>
    <row r="4" ht="2" customHeight="true">
      <c r="A4" s="145"/>
      <c r="B4" s="127"/>
      <c r="C4" s="127"/>
      <c r="D4" s="127"/>
      <c r="E4" s="127"/>
      <c r="F4" s="127"/>
      <c r="G4" s="127"/>
      <c r="H4" s="127"/>
      <c r="I4" s="127"/>
      <c r="J4" s="127"/>
      <c r="K4" s="138">
        <f>'基本設定'!$B$12</f>
      </c>
      <c r="L4" s="138"/>
      <c r="M4" s="138">
        <f>EDATE(K$4,1)</f>
      </c>
      <c r="N4" s="138"/>
      <c r="O4" s="138">
        <f>EDATE(K$4,2)</f>
      </c>
      <c r="P4" s="138"/>
      <c r="Q4" s="138">
        <f>EDATE(K$4,3)</f>
      </c>
      <c r="R4" s="138"/>
      <c r="S4" s="138">
        <f>EDATE(K$4,4)</f>
      </c>
      <c r="T4" s="138"/>
      <c r="U4" s="138">
        <f>EDATE(K$4,5)</f>
      </c>
      <c r="V4" s="146"/>
    </row>
    <row r="5" ht="24" customHeight="true">
      <c r="A5" s="24" t="s">
        <v>9</v>
      </c>
      <c r="B5" s="24" t="str">
        <v>マイルストーン／タスク</v>
      </c>
      <c r="C5" s="24" t="str">
        <v>業務シーン</v>
      </c>
      <c r="D5" s="24" t="str">
        <v>責任者</v>
      </c>
      <c r="E5" s="24" t="str">
        <v>状態</v>
      </c>
      <c r="F5" s="24" t="str">
        <v>予定開始</v>
      </c>
      <c r="G5" s="24" t="str">
        <v>予定終了</v>
      </c>
      <c r="H5" s="24" t="str">
        <v>実績完了</v>
      </c>
      <c r="I5" s="24" t="str">
        <v>差異日数</v>
      </c>
      <c r="J5" s="24" t="str">
        <v>健全性</v>
      </c>
      <c r="K5" s="54">
        <f>YEAR(K$4)&amp;"年"&amp;MONTH(K$4)&amp;"月"</f>
      </c>
      <c r="L5" s="54"/>
      <c r="M5" s="54">
        <f>YEAR(M$4)&amp;"年"&amp;MONTH(M$4)&amp;"月"</f>
      </c>
      <c r="N5" s="54"/>
      <c r="O5" s="54">
        <f>YEAR(O$4)&amp;"年"&amp;MONTH(O$4)&amp;"月"</f>
      </c>
      <c r="P5" s="54"/>
      <c r="Q5" s="54">
        <f>YEAR(Q$4)&amp;"年"&amp;MONTH(Q$4)&amp;"月"</f>
      </c>
      <c r="R5" s="54"/>
      <c r="S5" s="54">
        <f>YEAR(S$4)&amp;"年"&amp;MONTH(S$4)&amp;"月"</f>
      </c>
      <c r="T5" s="54"/>
      <c r="U5" s="54">
        <f>YEAR(U$4)&amp;"年"&amp;MONTH(U$4)&amp;"月"</f>
      </c>
      <c r="V5" s="54"/>
    </row>
    <row r="6" ht="24" customHeight="true">
      <c r="A6" s="145"/>
      <c r="B6" s="127"/>
      <c r="C6" s="127"/>
      <c r="D6" s="127"/>
      <c r="E6" s="127"/>
      <c r="F6" s="127"/>
      <c r="G6" s="127"/>
      <c r="H6" s="127"/>
      <c r="I6" s="127"/>
      <c r="J6" s="127"/>
      <c r="K6" s="24" t="str">
        <v>予定</v>
      </c>
      <c r="L6" s="24" t="str">
        <v>実績</v>
      </c>
      <c r="M6" s="24" t="str">
        <v>予定</v>
      </c>
      <c r="N6" s="24" t="str">
        <v>実績</v>
      </c>
      <c r="O6" s="24" t="str">
        <v>予定</v>
      </c>
      <c r="P6" s="24" t="str">
        <v>実績</v>
      </c>
      <c r="Q6" s="24" t="str">
        <v>予定</v>
      </c>
      <c r="R6" s="24" t="str">
        <v>実績</v>
      </c>
      <c r="S6" s="24" t="str">
        <v>予定</v>
      </c>
      <c r="T6" s="24" t="str">
        <v>実績</v>
      </c>
      <c r="U6" s="24" t="str">
        <v>予定</v>
      </c>
      <c r="V6" s="24" t="str">
        <v>実績</v>
      </c>
    </row>
    <row r="7" ht="24" customHeight="true">
      <c r="A7" s="118">
        <f>IF('タスク台帳'!F6="","",'タスク台帳'!A6)</f>
      </c>
      <c r="B7" s="118">
        <f>IF('タスク台帳'!F6="","",'タスク台帳'!F6)</f>
      </c>
      <c r="C7" s="118">
        <f>IF('タスク台帳'!F6="","",'タスク台帳'!C6)</f>
      </c>
      <c r="D7" s="118">
        <f>IF('タスク台帳'!F6="","",'タスク台帳'!G6)</f>
      </c>
      <c r="E7" s="118">
        <f>IF('タスク台帳'!F6="","",'タスク台帳'!J6)</f>
      </c>
      <c r="F7" s="119">
        <f>IF('タスク台帳'!L6="","",'タスク台帳'!L6)</f>
      </c>
      <c r="G7" s="119">
        <f>IF('タスク台帳'!M6="","",'タスク台帳'!M6)</f>
      </c>
      <c r="H7" s="119">
        <f>IF('タスク台帳'!O6="","",'タスク台帳'!O6)</f>
      </c>
      <c r="I7" s="118">
        <f>IF('タスク台帳'!F6="","",'タスク台帳'!S6)</f>
      </c>
      <c r="J7" s="118">
        <f>IF('タスク台帳'!F6="","",'タスク台帳'!T6)</f>
      </c>
      <c r="K7" s="130" t="str">
        <f>IF($B7="","",IF(AND($F7&lt;=EOMONTH(K$4,0),$G7&gt;=K$4),"■",""))</f>
      </c>
      <c r="L7" s="130" t="str">
        <f>IF($B7="","",IF(AND($H7&lt;&gt;"",$H7&gt;=K$4,$H7&lt;=EOMONTH(K$4,0)),"◆",""))</f>
      </c>
      <c r="M7" s="130" t="str">
        <f>IF($B7="","",IF(AND($F7&lt;=EOMONTH(M$4,0),$G7&gt;=M$4),"■",""))</f>
      </c>
      <c r="N7" s="130" t="str">
        <f>IF($B7="","",IF(AND($H7&lt;&gt;"",$H7&gt;=M$4,$H7&lt;=EOMONTH(M$4,0)),"◆",""))</f>
      </c>
      <c r="O7" s="130" t="str">
        <f>IF($B7="","",IF(AND($F7&lt;=EOMONTH(O$4,0),$G7&gt;=O$4),"■",""))</f>
      </c>
      <c r="P7" s="130" t="str">
        <f>IF($B7="","",IF(AND($H7&lt;&gt;"",$H7&gt;=O$4,$H7&lt;=EOMONTH(O$4,0)),"◆",""))</f>
      </c>
      <c r="Q7" s="130" t="str">
        <f>IF($B7="","",IF(AND($F7&lt;=EOMONTH(Q$4,0),$G7&gt;=Q$4),"■",""))</f>
      </c>
      <c r="R7" s="130" t="str">
        <f>IF($B7="","",IF(AND($H7&lt;&gt;"",$H7&gt;=Q$4,$H7&lt;=EOMONTH(Q$4,0)),"◆",""))</f>
      </c>
      <c r="S7" s="130" t="str">
        <f>IF($B7="","",IF(AND($F7&lt;=EOMONTH(S$4,0),$G7&gt;=S$4),"■",""))</f>
      </c>
      <c r="T7" s="130" t="str">
        <f>IF($B7="","",IF(AND($H7&lt;&gt;"",$H7&gt;=S$4,$H7&lt;=EOMONTH(S$4,0)),"◆",""))</f>
      </c>
      <c r="U7" s="130" t="str">
        <f>IF($B7="","",IF(AND($F7&lt;=EOMONTH(U$4,0),$G7&gt;=U$4),"■",""))</f>
      </c>
      <c r="V7" s="130" t="str">
        <f>IF($B7="","",IF(AND($H7&lt;&gt;"",$H7&gt;=U$4,$H7&lt;=EOMONTH(U$4,0)),"◆",""))</f>
      </c>
    </row>
    <row r="8" ht="24" customHeight="true">
      <c r="A8" s="118">
        <f>IF('タスク台帳'!F7="","",'タスク台帳'!A7)</f>
      </c>
      <c r="B8" s="118">
        <f>IF('タスク台帳'!F7="","",'タスク台帳'!F7)</f>
      </c>
      <c r="C8" s="118">
        <f>IF('タスク台帳'!F7="","",'タスク台帳'!C7)</f>
      </c>
      <c r="D8" s="118">
        <f>IF('タスク台帳'!F7="","",'タスク台帳'!G7)</f>
      </c>
      <c r="E8" s="118">
        <f>IF('タスク台帳'!F7="","",'タスク台帳'!J7)</f>
      </c>
      <c r="F8" s="119">
        <f>IF('タスク台帳'!L7="","",'タスク台帳'!L7)</f>
      </c>
      <c r="G8" s="119">
        <f>IF('タスク台帳'!M7="","",'タスク台帳'!M7)</f>
      </c>
      <c r="H8" s="119" t="str">
        <f>IF('タスク台帳'!O7="","",'タスク台帳'!O7)</f>
      </c>
      <c r="I8" s="118">
        <f>IF('タスク台帳'!F7="","",'タスク台帳'!S7)</f>
      </c>
      <c r="J8" s="118">
        <f>IF('タスク台帳'!F7="","",'タスク台帳'!T7)</f>
      </c>
      <c r="K8" s="130" t="str">
        <f>IF($B8="","",IF(AND($F8&lt;=EOMONTH(K$4,0),$G8&gt;=K$4),"■",""))</f>
      </c>
      <c r="L8" s="130" t="str">
        <f>IF($B8="","",IF(AND($H8&lt;&gt;"",$H8&gt;=K$4,$H8&lt;=EOMONTH(K$4,0)),"◆",""))</f>
      </c>
      <c r="M8" s="130" t="str">
        <f>IF($B8="","",IF(AND($F8&lt;=EOMONTH(M$4,0),$G8&gt;=M$4),"■",""))</f>
      </c>
      <c r="N8" s="130" t="str">
        <f>IF($B8="","",IF(AND($H8&lt;&gt;"",$H8&gt;=M$4,$H8&lt;=EOMONTH(M$4,0)),"◆",""))</f>
      </c>
      <c r="O8" s="130" t="str">
        <f>IF($B8="","",IF(AND($F8&lt;=EOMONTH(O$4,0),$G8&gt;=O$4),"■",""))</f>
      </c>
      <c r="P8" s="130" t="str">
        <f>IF($B8="","",IF(AND($H8&lt;&gt;"",$H8&gt;=O$4,$H8&lt;=EOMONTH(O$4,0)),"◆",""))</f>
      </c>
      <c r="Q8" s="130" t="str">
        <f>IF($B8="","",IF(AND($F8&lt;=EOMONTH(Q$4,0),$G8&gt;=Q$4),"■",""))</f>
      </c>
      <c r="R8" s="130" t="str">
        <f>IF($B8="","",IF(AND($H8&lt;&gt;"",$H8&gt;=Q$4,$H8&lt;=EOMONTH(Q$4,0)),"◆",""))</f>
      </c>
      <c r="S8" s="130" t="str">
        <f>IF($B8="","",IF(AND($F8&lt;=EOMONTH(S$4,0),$G8&gt;=S$4),"■",""))</f>
      </c>
      <c r="T8" s="130" t="str">
        <f>IF($B8="","",IF(AND($H8&lt;&gt;"",$H8&gt;=S$4,$H8&lt;=EOMONTH(S$4,0)),"◆",""))</f>
      </c>
      <c r="U8" s="130" t="str">
        <f>IF($B8="","",IF(AND($F8&lt;=EOMONTH(U$4,0),$G8&gt;=U$4),"■",""))</f>
      </c>
      <c r="V8" s="130" t="str">
        <f>IF($B8="","",IF(AND($H8&lt;&gt;"",$H8&gt;=U$4,$H8&lt;=EOMONTH(U$4,0)),"◆",""))</f>
      </c>
    </row>
    <row r="9" ht="24" customHeight="true">
      <c r="A9" s="118">
        <f>IF('タスク台帳'!F8="","",'タスク台帳'!A8)</f>
      </c>
      <c r="B9" s="118">
        <f>IF('タスク台帳'!F8="","",'タスク台帳'!F8)</f>
      </c>
      <c r="C9" s="118">
        <f>IF('タスク台帳'!F8="","",'タスク台帳'!C8)</f>
      </c>
      <c r="D9" s="118">
        <f>IF('タスク台帳'!F8="","",'タスク台帳'!G8)</f>
      </c>
      <c r="E9" s="118">
        <f>IF('タスク台帳'!F8="","",'タスク台帳'!J8)</f>
      </c>
      <c r="F9" s="119">
        <f>IF('タスク台帳'!L8="","",'タスク台帳'!L8)</f>
      </c>
      <c r="G9" s="119">
        <f>IF('タスク台帳'!M8="","",'タスク台帳'!M8)</f>
      </c>
      <c r="H9" s="119" t="str">
        <f>IF('タスク台帳'!O8="","",'タスク台帳'!O8)</f>
      </c>
      <c r="I9" s="118">
        <f>IF('タスク台帳'!F8="","",'タスク台帳'!S8)</f>
      </c>
      <c r="J9" s="118">
        <f>IF('タスク台帳'!F8="","",'タスク台帳'!T8)</f>
      </c>
      <c r="K9" s="130">
        <f>IF($B9="","",IF(AND($F9&lt;=EOMONTH(K$4,0),$G9&gt;=K$4),"■",""))</f>
      </c>
      <c r="L9" s="130" t="str">
        <f>IF($B9="","",IF(AND($H9&lt;&gt;"",$H9&gt;=K$4,$H9&lt;=EOMONTH(K$4,0)),"◆",""))</f>
      </c>
      <c r="M9" s="130" t="str">
        <f>IF($B9="","",IF(AND($F9&lt;=EOMONTH(M$4,0),$G9&gt;=M$4),"■",""))</f>
      </c>
      <c r="N9" s="130" t="str">
        <f>IF($B9="","",IF(AND($H9&lt;&gt;"",$H9&gt;=M$4,$H9&lt;=EOMONTH(M$4,0)),"◆",""))</f>
      </c>
      <c r="O9" s="130" t="str">
        <f>IF($B9="","",IF(AND($F9&lt;=EOMONTH(O$4,0),$G9&gt;=O$4),"■",""))</f>
      </c>
      <c r="P9" s="130" t="str">
        <f>IF($B9="","",IF(AND($H9&lt;&gt;"",$H9&gt;=O$4,$H9&lt;=EOMONTH(O$4,0)),"◆",""))</f>
      </c>
      <c r="Q9" s="130" t="str">
        <f>IF($B9="","",IF(AND($F9&lt;=EOMONTH(Q$4,0),$G9&gt;=Q$4),"■",""))</f>
      </c>
      <c r="R9" s="130" t="str">
        <f>IF($B9="","",IF(AND($H9&lt;&gt;"",$H9&gt;=Q$4,$H9&lt;=EOMONTH(Q$4,0)),"◆",""))</f>
      </c>
      <c r="S9" s="130" t="str">
        <f>IF($B9="","",IF(AND($F9&lt;=EOMONTH(S$4,0),$G9&gt;=S$4),"■",""))</f>
      </c>
      <c r="T9" s="130" t="str">
        <f>IF($B9="","",IF(AND($H9&lt;&gt;"",$H9&gt;=S$4,$H9&lt;=EOMONTH(S$4,0)),"◆",""))</f>
      </c>
      <c r="U9" s="130" t="str">
        <f>IF($B9="","",IF(AND($F9&lt;=EOMONTH(U$4,0),$G9&gt;=U$4),"■",""))</f>
      </c>
      <c r="V9" s="130" t="str">
        <f>IF($B9="","",IF(AND($H9&lt;&gt;"",$H9&gt;=U$4,$H9&lt;=EOMONTH(U$4,0)),"◆",""))</f>
      </c>
    </row>
    <row r="10" ht="24" customHeight="true">
      <c r="A10" s="118">
        <f>IF('タスク台帳'!F9="","",'タスク台帳'!A9)</f>
      </c>
      <c r="B10" s="118">
        <f>IF('タスク台帳'!F9="","",'タスク台帳'!F9)</f>
      </c>
      <c r="C10" s="118">
        <f>IF('タスク台帳'!F9="","",'タスク台帳'!C9)</f>
      </c>
      <c r="D10" s="118">
        <f>IF('タスク台帳'!F9="","",'タスク台帳'!G9)</f>
      </c>
      <c r="E10" s="118">
        <f>IF('タスク台帳'!F9="","",'タスク台帳'!J9)</f>
      </c>
      <c r="F10" s="119">
        <f>IF('タスク台帳'!L9="","",'タスク台帳'!L9)</f>
      </c>
      <c r="G10" s="119">
        <f>IF('タスク台帳'!M9="","",'タスク台帳'!M9)</f>
      </c>
      <c r="H10" s="119" t="str">
        <f>IF('タスク台帳'!O9="","",'タスク台帳'!O9)</f>
      </c>
      <c r="I10" s="118">
        <f>IF('タスク台帳'!F9="","",'タスク台帳'!S9)</f>
      </c>
      <c r="J10" s="118">
        <f>IF('タスク台帳'!F9="","",'タスク台帳'!T9)</f>
      </c>
      <c r="K10" s="130">
        <f>IF($B10="","",IF(AND($F10&lt;=EOMONTH(K$4,0),$G10&gt;=K$4),"■",""))</f>
      </c>
      <c r="L10" s="130" t="str">
        <f>IF($B10="","",IF(AND($H10&lt;&gt;"",$H10&gt;=K$4,$H10&lt;=EOMONTH(K$4,0)),"◆",""))</f>
      </c>
      <c r="M10" s="130" t="str">
        <f>IF($B10="","",IF(AND($F10&lt;=EOMONTH(M$4,0),$G10&gt;=M$4),"■",""))</f>
      </c>
      <c r="N10" s="130" t="str">
        <f>IF($B10="","",IF(AND($H10&lt;&gt;"",$H10&gt;=M$4,$H10&lt;=EOMONTH(M$4,0)),"◆",""))</f>
      </c>
      <c r="O10" s="130" t="str">
        <f>IF($B10="","",IF(AND($F10&lt;=EOMONTH(O$4,0),$G10&gt;=O$4),"■",""))</f>
      </c>
      <c r="P10" s="130" t="str">
        <f>IF($B10="","",IF(AND($H10&lt;&gt;"",$H10&gt;=O$4,$H10&lt;=EOMONTH(O$4,0)),"◆",""))</f>
      </c>
      <c r="Q10" s="130" t="str">
        <f>IF($B10="","",IF(AND($F10&lt;=EOMONTH(Q$4,0),$G10&gt;=Q$4),"■",""))</f>
      </c>
      <c r="R10" s="130" t="str">
        <f>IF($B10="","",IF(AND($H10&lt;&gt;"",$H10&gt;=Q$4,$H10&lt;=EOMONTH(Q$4,0)),"◆",""))</f>
      </c>
      <c r="S10" s="130" t="str">
        <f>IF($B10="","",IF(AND($F10&lt;=EOMONTH(S$4,0),$G10&gt;=S$4),"■",""))</f>
      </c>
      <c r="T10" s="130" t="str">
        <f>IF($B10="","",IF(AND($H10&lt;&gt;"",$H10&gt;=S$4,$H10&lt;=EOMONTH(S$4,0)),"◆",""))</f>
      </c>
      <c r="U10" s="130" t="str">
        <f>IF($B10="","",IF(AND($F10&lt;=EOMONTH(U$4,0),$G10&gt;=U$4),"■",""))</f>
      </c>
      <c r="V10" s="130" t="str">
        <f>IF($B10="","",IF(AND($H10&lt;&gt;"",$H10&gt;=U$4,$H10&lt;=EOMONTH(U$4,0)),"◆",""))</f>
      </c>
    </row>
    <row r="11" ht="24" customHeight="true">
      <c r="A11" s="118">
        <f>IF('タスク台帳'!F10="","",'タスク台帳'!A10)</f>
      </c>
      <c r="B11" s="118">
        <f>IF('タスク台帳'!F10="","",'タスク台帳'!F10)</f>
      </c>
      <c r="C11" s="118">
        <f>IF('タスク台帳'!F10="","",'タスク台帳'!C10)</f>
      </c>
      <c r="D11" s="118">
        <f>IF('タスク台帳'!F10="","",'タスク台帳'!G10)</f>
      </c>
      <c r="E11" s="118">
        <f>IF('タスク台帳'!F10="","",'タスク台帳'!J10)</f>
      </c>
      <c r="F11" s="119">
        <f>IF('タスク台帳'!L10="","",'タスク台帳'!L10)</f>
      </c>
      <c r="G11" s="119">
        <f>IF('タスク台帳'!M10="","",'タスク台帳'!M10)</f>
      </c>
      <c r="H11" s="119" t="str">
        <f>IF('タスク台帳'!O10="","",'タスク台帳'!O10)</f>
      </c>
      <c r="I11" s="118">
        <f>IF('タスク台帳'!F10="","",'タスク台帳'!S10)</f>
      </c>
      <c r="J11" s="118">
        <f>IF('タスク台帳'!F10="","",'タスク台帳'!T10)</f>
      </c>
      <c r="K11" s="130">
        <f>IF($B11="","",IF(AND($F11&lt;=EOMONTH(K$4,0),$G11&gt;=K$4),"■",""))</f>
      </c>
      <c r="L11" s="130" t="str">
        <f>IF($B11="","",IF(AND($H11&lt;&gt;"",$H11&gt;=K$4,$H11&lt;=EOMONTH(K$4,0)),"◆",""))</f>
      </c>
      <c r="M11" s="130" t="str">
        <f>IF($B11="","",IF(AND($F11&lt;=EOMONTH(M$4,0),$G11&gt;=M$4),"■",""))</f>
      </c>
      <c r="N11" s="130" t="str">
        <f>IF($B11="","",IF(AND($H11&lt;&gt;"",$H11&gt;=M$4,$H11&lt;=EOMONTH(M$4,0)),"◆",""))</f>
      </c>
      <c r="O11" s="130" t="str">
        <f>IF($B11="","",IF(AND($F11&lt;=EOMONTH(O$4,0),$G11&gt;=O$4),"■",""))</f>
      </c>
      <c r="P11" s="130" t="str">
        <f>IF($B11="","",IF(AND($H11&lt;&gt;"",$H11&gt;=O$4,$H11&lt;=EOMONTH(O$4,0)),"◆",""))</f>
      </c>
      <c r="Q11" s="130" t="str">
        <f>IF($B11="","",IF(AND($F11&lt;=EOMONTH(Q$4,0),$G11&gt;=Q$4),"■",""))</f>
      </c>
      <c r="R11" s="130" t="str">
        <f>IF($B11="","",IF(AND($H11&lt;&gt;"",$H11&gt;=Q$4,$H11&lt;=EOMONTH(Q$4,0)),"◆",""))</f>
      </c>
      <c r="S11" s="130" t="str">
        <f>IF($B11="","",IF(AND($F11&lt;=EOMONTH(S$4,0),$G11&gt;=S$4),"■",""))</f>
      </c>
      <c r="T11" s="130" t="str">
        <f>IF($B11="","",IF(AND($H11&lt;&gt;"",$H11&gt;=S$4,$H11&lt;=EOMONTH(S$4,0)),"◆",""))</f>
      </c>
      <c r="U11" s="130" t="str">
        <f>IF($B11="","",IF(AND($F11&lt;=EOMONTH(U$4,0),$G11&gt;=U$4),"■",""))</f>
      </c>
      <c r="V11" s="130" t="str">
        <f>IF($B11="","",IF(AND($H11&lt;&gt;"",$H11&gt;=U$4,$H11&lt;=EOMONTH(U$4,0)),"◆",""))</f>
      </c>
    </row>
    <row r="12" ht="24" customHeight="true">
      <c r="A12" s="118">
        <f>IF('タスク台帳'!F11="","",'タスク台帳'!A11)</f>
      </c>
      <c r="B12" s="118">
        <f>IF('タスク台帳'!F11="","",'タスク台帳'!F11)</f>
      </c>
      <c r="C12" s="118">
        <f>IF('タスク台帳'!F11="","",'タスク台帳'!C11)</f>
      </c>
      <c r="D12" s="118">
        <f>IF('タスク台帳'!F11="","",'タスク台帳'!G11)</f>
      </c>
      <c r="E12" s="118">
        <f>IF('タスク台帳'!F11="","",'タスク台帳'!J11)</f>
      </c>
      <c r="F12" s="119">
        <f>IF('タスク台帳'!L11="","",'タスク台帳'!L11)</f>
      </c>
      <c r="G12" s="119">
        <f>IF('タスク台帳'!M11="","",'タスク台帳'!M11)</f>
      </c>
      <c r="H12" s="119" t="str">
        <f>IF('タスク台帳'!O11="","",'タスク台帳'!O11)</f>
      </c>
      <c r="I12" s="118">
        <f>IF('タスク台帳'!F11="","",'タスク台帳'!S11)</f>
      </c>
      <c r="J12" s="118">
        <f>IF('タスク台帳'!F11="","",'タスク台帳'!T11)</f>
      </c>
      <c r="K12" s="130">
        <f>IF($B12="","",IF(AND($F12&lt;=EOMONTH(K$4,0),$G12&gt;=K$4),"■",""))</f>
      </c>
      <c r="L12" s="130" t="str">
        <f>IF($B12="","",IF(AND($H12&lt;&gt;"",$H12&gt;=K$4,$H12&lt;=EOMONTH(K$4,0)),"◆",""))</f>
      </c>
      <c r="M12" s="130" t="str">
        <f>IF($B12="","",IF(AND($F12&lt;=EOMONTH(M$4,0),$G12&gt;=M$4),"■",""))</f>
      </c>
      <c r="N12" s="130" t="str">
        <f>IF($B12="","",IF(AND($H12&lt;&gt;"",$H12&gt;=M$4,$H12&lt;=EOMONTH(M$4,0)),"◆",""))</f>
      </c>
      <c r="O12" s="130" t="str">
        <f>IF($B12="","",IF(AND($F12&lt;=EOMONTH(O$4,0),$G12&gt;=O$4),"■",""))</f>
      </c>
      <c r="P12" s="130" t="str">
        <f>IF($B12="","",IF(AND($H12&lt;&gt;"",$H12&gt;=O$4,$H12&lt;=EOMONTH(O$4,0)),"◆",""))</f>
      </c>
      <c r="Q12" s="130" t="str">
        <f>IF($B12="","",IF(AND($F12&lt;=EOMONTH(Q$4,0),$G12&gt;=Q$4),"■",""))</f>
      </c>
      <c r="R12" s="130" t="str">
        <f>IF($B12="","",IF(AND($H12&lt;&gt;"",$H12&gt;=Q$4,$H12&lt;=EOMONTH(Q$4,0)),"◆",""))</f>
      </c>
      <c r="S12" s="130" t="str">
        <f>IF($B12="","",IF(AND($F12&lt;=EOMONTH(S$4,0),$G12&gt;=S$4),"■",""))</f>
      </c>
      <c r="T12" s="130" t="str">
        <f>IF($B12="","",IF(AND($H12&lt;&gt;"",$H12&gt;=S$4,$H12&lt;=EOMONTH(S$4,0)),"◆",""))</f>
      </c>
      <c r="U12" s="130" t="str">
        <f>IF($B12="","",IF(AND($F12&lt;=EOMONTH(U$4,0),$G12&gt;=U$4),"■",""))</f>
      </c>
      <c r="V12" s="130" t="str">
        <f>IF($B12="","",IF(AND($H12&lt;&gt;"",$H12&gt;=U$4,$H12&lt;=EOMONTH(U$4,0)),"◆",""))</f>
      </c>
    </row>
    <row r="13" ht="24" customHeight="true">
      <c r="A13" s="118">
        <f>IF('タスク台帳'!F12="","",'タスク台帳'!A12)</f>
      </c>
      <c r="B13" s="118">
        <f>IF('タスク台帳'!F12="","",'タスク台帳'!F12)</f>
      </c>
      <c r="C13" s="118">
        <f>IF('タスク台帳'!F12="","",'タスク台帳'!C12)</f>
      </c>
      <c r="D13" s="118">
        <f>IF('タスク台帳'!F12="","",'タスク台帳'!G12)</f>
      </c>
      <c r="E13" s="118">
        <f>IF('タスク台帳'!F12="","",'タスク台帳'!J12)</f>
      </c>
      <c r="F13" s="119">
        <f>IF('タスク台帳'!L12="","",'タスク台帳'!L12)</f>
      </c>
      <c r="G13" s="119">
        <f>IF('タスク台帳'!M12="","",'タスク台帳'!M12)</f>
      </c>
      <c r="H13" s="119" t="str">
        <f>IF('タスク台帳'!O12="","",'タスク台帳'!O12)</f>
      </c>
      <c r="I13" s="118">
        <f>IF('タスク台帳'!F12="","",'タスク台帳'!S12)</f>
      </c>
      <c r="J13" s="118">
        <f>IF('タスク台帳'!F12="","",'タスク台帳'!T12)</f>
      </c>
      <c r="K13" s="130">
        <f>IF($B13="","",IF(AND($F13&lt;=EOMONTH(K$4,0),$G13&gt;=K$4),"■",""))</f>
      </c>
      <c r="L13" s="130" t="str">
        <f>IF($B13="","",IF(AND($H13&lt;&gt;"",$H13&gt;=K$4,$H13&lt;=EOMONTH(K$4,0)),"◆",""))</f>
      </c>
      <c r="M13" s="130" t="str">
        <f>IF($B13="","",IF(AND($F13&lt;=EOMONTH(M$4,0),$G13&gt;=M$4),"■",""))</f>
      </c>
      <c r="N13" s="130" t="str">
        <f>IF($B13="","",IF(AND($H13&lt;&gt;"",$H13&gt;=M$4,$H13&lt;=EOMONTH(M$4,0)),"◆",""))</f>
      </c>
      <c r="O13" s="130" t="str">
        <f>IF($B13="","",IF(AND($F13&lt;=EOMONTH(O$4,0),$G13&gt;=O$4),"■",""))</f>
      </c>
      <c r="P13" s="130" t="str">
        <f>IF($B13="","",IF(AND($H13&lt;&gt;"",$H13&gt;=O$4,$H13&lt;=EOMONTH(O$4,0)),"◆",""))</f>
      </c>
      <c r="Q13" s="130" t="str">
        <f>IF($B13="","",IF(AND($F13&lt;=EOMONTH(Q$4,0),$G13&gt;=Q$4),"■",""))</f>
      </c>
      <c r="R13" s="130" t="str">
        <f>IF($B13="","",IF(AND($H13&lt;&gt;"",$H13&gt;=Q$4,$H13&lt;=EOMONTH(Q$4,0)),"◆",""))</f>
      </c>
      <c r="S13" s="130" t="str">
        <f>IF($B13="","",IF(AND($F13&lt;=EOMONTH(S$4,0),$G13&gt;=S$4),"■",""))</f>
      </c>
      <c r="T13" s="130" t="str">
        <f>IF($B13="","",IF(AND($H13&lt;&gt;"",$H13&gt;=S$4,$H13&lt;=EOMONTH(S$4,0)),"◆",""))</f>
      </c>
      <c r="U13" s="130" t="str">
        <f>IF($B13="","",IF(AND($F13&lt;=EOMONTH(U$4,0),$G13&gt;=U$4),"■",""))</f>
      </c>
      <c r="V13" s="130" t="str">
        <f>IF($B13="","",IF(AND($H13&lt;&gt;"",$H13&gt;=U$4,$H13&lt;=EOMONTH(U$4,0)),"◆",""))</f>
      </c>
    </row>
    <row r="14" ht="24" customHeight="true">
      <c r="A14" s="118">
        <f>IF('タスク台帳'!F13="","",'タスク台帳'!A13)</f>
      </c>
      <c r="B14" s="118">
        <f>IF('タスク台帳'!F13="","",'タスク台帳'!F13)</f>
      </c>
      <c r="C14" s="118">
        <f>IF('タスク台帳'!F13="","",'タスク台帳'!C13)</f>
      </c>
      <c r="D14" s="118">
        <f>IF('タスク台帳'!F13="","",'タスク台帳'!G13)</f>
      </c>
      <c r="E14" s="118">
        <f>IF('タスク台帳'!F13="","",'タスク台帳'!J13)</f>
      </c>
      <c r="F14" s="119">
        <f>IF('タスク台帳'!L13="","",'タスク台帳'!L13)</f>
      </c>
      <c r="G14" s="119">
        <f>IF('タスク台帳'!M13="","",'タスク台帳'!M13)</f>
      </c>
      <c r="H14" s="119" t="str">
        <f>IF('タスク台帳'!O13="","",'タスク台帳'!O13)</f>
      </c>
      <c r="I14" s="118">
        <f>IF('タスク台帳'!F13="","",'タスク台帳'!S13)</f>
      </c>
      <c r="J14" s="118">
        <f>IF('タスク台帳'!F13="","",'タスク台帳'!T13)</f>
      </c>
      <c r="K14" s="130">
        <f>IF($B14="","",IF(AND($F14&lt;=EOMONTH(K$4,0),$G14&gt;=K$4),"■",""))</f>
      </c>
      <c r="L14" s="130" t="str">
        <f>IF($B14="","",IF(AND($H14&lt;&gt;"",$H14&gt;=K$4,$H14&lt;=EOMONTH(K$4,0)),"◆",""))</f>
      </c>
      <c r="M14" s="130" t="str">
        <f>IF($B14="","",IF(AND($F14&lt;=EOMONTH(M$4,0),$G14&gt;=M$4),"■",""))</f>
      </c>
      <c r="N14" s="130" t="str">
        <f>IF($B14="","",IF(AND($H14&lt;&gt;"",$H14&gt;=M$4,$H14&lt;=EOMONTH(M$4,0)),"◆",""))</f>
      </c>
      <c r="O14" s="130" t="str">
        <f>IF($B14="","",IF(AND($F14&lt;=EOMONTH(O$4,0),$G14&gt;=O$4),"■",""))</f>
      </c>
      <c r="P14" s="130" t="str">
        <f>IF($B14="","",IF(AND($H14&lt;&gt;"",$H14&gt;=O$4,$H14&lt;=EOMONTH(O$4,0)),"◆",""))</f>
      </c>
      <c r="Q14" s="130" t="str">
        <f>IF($B14="","",IF(AND($F14&lt;=EOMONTH(Q$4,0),$G14&gt;=Q$4),"■",""))</f>
      </c>
      <c r="R14" s="130" t="str">
        <f>IF($B14="","",IF(AND($H14&lt;&gt;"",$H14&gt;=Q$4,$H14&lt;=EOMONTH(Q$4,0)),"◆",""))</f>
      </c>
      <c r="S14" s="130" t="str">
        <f>IF($B14="","",IF(AND($F14&lt;=EOMONTH(S$4,0),$G14&gt;=S$4),"■",""))</f>
      </c>
      <c r="T14" s="130" t="str">
        <f>IF($B14="","",IF(AND($H14&lt;&gt;"",$H14&gt;=S$4,$H14&lt;=EOMONTH(S$4,0)),"◆",""))</f>
      </c>
      <c r="U14" s="130" t="str">
        <f>IF($B14="","",IF(AND($F14&lt;=EOMONTH(U$4,0),$G14&gt;=U$4),"■",""))</f>
      </c>
      <c r="V14" s="130" t="str">
        <f>IF($B14="","",IF(AND($H14&lt;&gt;"",$H14&gt;=U$4,$H14&lt;=EOMONTH(U$4,0)),"◆",""))</f>
      </c>
    </row>
    <row r="15" ht="24" customHeight="true">
      <c r="A15" s="118">
        <f>IF('タスク台帳'!F14="","",'タスク台帳'!A14)</f>
      </c>
      <c r="B15" s="118">
        <f>IF('タスク台帳'!F14="","",'タスク台帳'!F14)</f>
      </c>
      <c r="C15" s="118">
        <f>IF('タスク台帳'!F14="","",'タスク台帳'!C14)</f>
      </c>
      <c r="D15" s="118">
        <f>IF('タスク台帳'!F14="","",'タスク台帳'!G14)</f>
      </c>
      <c r="E15" s="118">
        <f>IF('タスク台帳'!F14="","",'タスク台帳'!J14)</f>
      </c>
      <c r="F15" s="119">
        <f>IF('タスク台帳'!L14="","",'タスク台帳'!L14)</f>
      </c>
      <c r="G15" s="119">
        <f>IF('タスク台帳'!M14="","",'タスク台帳'!M14)</f>
      </c>
      <c r="H15" s="119" t="str">
        <f>IF('タスク台帳'!O14="","",'タスク台帳'!O14)</f>
      </c>
      <c r="I15" s="118">
        <f>IF('タスク台帳'!F14="","",'タスク台帳'!S14)</f>
      </c>
      <c r="J15" s="118">
        <f>IF('タスク台帳'!F14="","",'タスク台帳'!T14)</f>
      </c>
      <c r="K15" s="130" t="str">
        <f>IF($B15="","",IF(AND($F15&lt;=EOMONTH(K$4,0),$G15&gt;=K$4),"■",""))</f>
      </c>
      <c r="L15" s="130" t="str">
        <f>IF($B15="","",IF(AND($H15&lt;&gt;"",$H15&gt;=K$4,$H15&lt;=EOMONTH(K$4,0)),"◆",""))</f>
      </c>
      <c r="M15" s="130" t="str">
        <f>IF($B15="","",IF(AND($F15&lt;=EOMONTH(M$4,0),$G15&gt;=M$4),"■",""))</f>
      </c>
      <c r="N15" s="130" t="str">
        <f>IF($B15="","",IF(AND($H15&lt;&gt;"",$H15&gt;=M$4,$H15&lt;=EOMONTH(M$4,0)),"◆",""))</f>
      </c>
      <c r="O15" s="130" t="str">
        <f>IF($B15="","",IF(AND($F15&lt;=EOMONTH(O$4,0),$G15&gt;=O$4),"■",""))</f>
      </c>
      <c r="P15" s="130" t="str">
        <f>IF($B15="","",IF(AND($H15&lt;&gt;"",$H15&gt;=O$4,$H15&lt;=EOMONTH(O$4,0)),"◆",""))</f>
      </c>
      <c r="Q15" s="130" t="str">
        <f>IF($B15="","",IF(AND($F15&lt;=EOMONTH(Q$4,0),$G15&gt;=Q$4),"■",""))</f>
      </c>
      <c r="R15" s="130" t="str">
        <f>IF($B15="","",IF(AND($H15&lt;&gt;"",$H15&gt;=Q$4,$H15&lt;=EOMONTH(Q$4,0)),"◆",""))</f>
      </c>
      <c r="S15" s="130" t="str">
        <f>IF($B15="","",IF(AND($F15&lt;=EOMONTH(S$4,0),$G15&gt;=S$4),"■",""))</f>
      </c>
      <c r="T15" s="130" t="str">
        <f>IF($B15="","",IF(AND($H15&lt;&gt;"",$H15&gt;=S$4,$H15&lt;=EOMONTH(S$4,0)),"◆",""))</f>
      </c>
      <c r="U15" s="130" t="str">
        <f>IF($B15="","",IF(AND($F15&lt;=EOMONTH(U$4,0),$G15&gt;=U$4),"■",""))</f>
      </c>
      <c r="V15" s="130" t="str">
        <f>IF($B15="","",IF(AND($H15&lt;&gt;"",$H15&gt;=U$4,$H15&lt;=EOMONTH(U$4,0)),"◆",""))</f>
      </c>
    </row>
    <row r="16" ht="24" customHeight="true">
      <c r="A16" s="118">
        <f>IF('タスク台帳'!F15="","",'タスク台帳'!A15)</f>
      </c>
      <c r="B16" s="118">
        <f>IF('タスク台帳'!F15="","",'タスク台帳'!F15)</f>
      </c>
      <c r="C16" s="118">
        <f>IF('タスク台帳'!F15="","",'タスク台帳'!C15)</f>
      </c>
      <c r="D16" s="118">
        <f>IF('タスク台帳'!F15="","",'タスク台帳'!G15)</f>
      </c>
      <c r="E16" s="118">
        <f>IF('タスク台帳'!F15="","",'タスク台帳'!J15)</f>
      </c>
      <c r="F16" s="119">
        <f>IF('タスク台帳'!L15="","",'タスク台帳'!L15)</f>
      </c>
      <c r="G16" s="119">
        <f>IF('タスク台帳'!M15="","",'タスク台帳'!M15)</f>
      </c>
      <c r="H16" s="119" t="str">
        <f>IF('タスク台帳'!O15="","",'タスク台帳'!O15)</f>
      </c>
      <c r="I16" s="118">
        <f>IF('タスク台帳'!F15="","",'タスク台帳'!S15)</f>
      </c>
      <c r="J16" s="118">
        <f>IF('タスク台帳'!F15="","",'タスク台帳'!T15)</f>
      </c>
      <c r="K16" s="130">
        <f>IF($B16="","",IF(AND($F16&lt;=EOMONTH(K$4,0),$G16&gt;=K$4),"■",""))</f>
      </c>
      <c r="L16" s="130" t="str">
        <f>IF($B16="","",IF(AND($H16&lt;&gt;"",$H16&gt;=K$4,$H16&lt;=EOMONTH(K$4,0)),"◆",""))</f>
      </c>
      <c r="M16" s="130" t="str">
        <f>IF($B16="","",IF(AND($F16&lt;=EOMONTH(M$4,0),$G16&gt;=M$4),"■",""))</f>
      </c>
      <c r="N16" s="130" t="str">
        <f>IF($B16="","",IF(AND($H16&lt;&gt;"",$H16&gt;=M$4,$H16&lt;=EOMONTH(M$4,0)),"◆",""))</f>
      </c>
      <c r="O16" s="130" t="str">
        <f>IF($B16="","",IF(AND($F16&lt;=EOMONTH(O$4,0),$G16&gt;=O$4),"■",""))</f>
      </c>
      <c r="P16" s="130" t="str">
        <f>IF($B16="","",IF(AND($H16&lt;&gt;"",$H16&gt;=O$4,$H16&lt;=EOMONTH(O$4,0)),"◆",""))</f>
      </c>
      <c r="Q16" s="130" t="str">
        <f>IF($B16="","",IF(AND($F16&lt;=EOMONTH(Q$4,0),$G16&gt;=Q$4),"■",""))</f>
      </c>
      <c r="R16" s="130" t="str">
        <f>IF($B16="","",IF(AND($H16&lt;&gt;"",$H16&gt;=Q$4,$H16&lt;=EOMONTH(Q$4,0)),"◆",""))</f>
      </c>
      <c r="S16" s="130" t="str">
        <f>IF($B16="","",IF(AND($F16&lt;=EOMONTH(S$4,0),$G16&gt;=S$4),"■",""))</f>
      </c>
      <c r="T16" s="130" t="str">
        <f>IF($B16="","",IF(AND($H16&lt;&gt;"",$H16&gt;=S$4,$H16&lt;=EOMONTH(S$4,0)),"◆",""))</f>
      </c>
      <c r="U16" s="130" t="str">
        <f>IF($B16="","",IF(AND($F16&lt;=EOMONTH(U$4,0),$G16&gt;=U$4),"■",""))</f>
      </c>
      <c r="V16" s="130" t="str">
        <f>IF($B16="","",IF(AND($H16&lt;&gt;"",$H16&gt;=U$4,$H16&lt;=EOMONTH(U$4,0)),"◆",""))</f>
      </c>
    </row>
    <row r="17" ht="24" customHeight="true">
      <c r="A17" s="118">
        <f>IF('タスク台帳'!F16="","",'タスク台帳'!A16)</f>
      </c>
      <c r="B17" s="118">
        <f>IF('タスク台帳'!F16="","",'タスク台帳'!F16)</f>
      </c>
      <c r="C17" s="118">
        <f>IF('タスク台帳'!F16="","",'タスク台帳'!C16)</f>
      </c>
      <c r="D17" s="118">
        <f>IF('タスク台帳'!F16="","",'タスク台帳'!G16)</f>
      </c>
      <c r="E17" s="118">
        <f>IF('タスク台帳'!F16="","",'タスク台帳'!J16)</f>
      </c>
      <c r="F17" s="119">
        <f>IF('タスク台帳'!L16="","",'タスク台帳'!L16)</f>
      </c>
      <c r="G17" s="119">
        <f>IF('タスク台帳'!M16="","",'タスク台帳'!M16)</f>
      </c>
      <c r="H17" s="119" t="str">
        <f>IF('タスク台帳'!O16="","",'タスク台帳'!O16)</f>
      </c>
      <c r="I17" s="118">
        <f>IF('タスク台帳'!F16="","",'タスク台帳'!S16)</f>
      </c>
      <c r="J17" s="118">
        <f>IF('タスク台帳'!F16="","",'タスク台帳'!T16)</f>
      </c>
      <c r="K17" s="130">
        <f>IF($B17="","",IF(AND($F17&lt;=EOMONTH(K$4,0),$G17&gt;=K$4),"■",""))</f>
      </c>
      <c r="L17" s="130" t="str">
        <f>IF($B17="","",IF(AND($H17&lt;&gt;"",$H17&gt;=K$4,$H17&lt;=EOMONTH(K$4,0)),"◆",""))</f>
      </c>
      <c r="M17" s="130" t="str">
        <f>IF($B17="","",IF(AND($F17&lt;=EOMONTH(M$4,0),$G17&gt;=M$4),"■",""))</f>
      </c>
      <c r="N17" s="130" t="str">
        <f>IF($B17="","",IF(AND($H17&lt;&gt;"",$H17&gt;=M$4,$H17&lt;=EOMONTH(M$4,0)),"◆",""))</f>
      </c>
      <c r="O17" s="130" t="str">
        <f>IF($B17="","",IF(AND($F17&lt;=EOMONTH(O$4,0),$G17&gt;=O$4),"■",""))</f>
      </c>
      <c r="P17" s="130" t="str">
        <f>IF($B17="","",IF(AND($H17&lt;&gt;"",$H17&gt;=O$4,$H17&lt;=EOMONTH(O$4,0)),"◆",""))</f>
      </c>
      <c r="Q17" s="130" t="str">
        <f>IF($B17="","",IF(AND($F17&lt;=EOMONTH(Q$4,0),$G17&gt;=Q$4),"■",""))</f>
      </c>
      <c r="R17" s="130" t="str">
        <f>IF($B17="","",IF(AND($H17&lt;&gt;"",$H17&gt;=Q$4,$H17&lt;=EOMONTH(Q$4,0)),"◆",""))</f>
      </c>
      <c r="S17" s="130" t="str">
        <f>IF($B17="","",IF(AND($F17&lt;=EOMONTH(S$4,0),$G17&gt;=S$4),"■",""))</f>
      </c>
      <c r="T17" s="130" t="str">
        <f>IF($B17="","",IF(AND($H17&lt;&gt;"",$H17&gt;=S$4,$H17&lt;=EOMONTH(S$4,0)),"◆",""))</f>
      </c>
      <c r="U17" s="130" t="str">
        <f>IF($B17="","",IF(AND($F17&lt;=EOMONTH(U$4,0),$G17&gt;=U$4),"■",""))</f>
      </c>
      <c r="V17" s="130" t="str">
        <f>IF($B17="","",IF(AND($H17&lt;&gt;"",$H17&gt;=U$4,$H17&lt;=EOMONTH(U$4,0)),"◆",""))</f>
      </c>
    </row>
    <row r="18" ht="24" customHeight="true">
      <c r="A18" s="118">
        <f>IF('タスク台帳'!F17="","",'タスク台帳'!A17)</f>
      </c>
      <c r="B18" s="118">
        <f>IF('タスク台帳'!F17="","",'タスク台帳'!F17)</f>
      </c>
      <c r="C18" s="118">
        <f>IF('タスク台帳'!F17="","",'タスク台帳'!C17)</f>
      </c>
      <c r="D18" s="118">
        <f>IF('タスク台帳'!F17="","",'タスク台帳'!G17)</f>
      </c>
      <c r="E18" s="118">
        <f>IF('タスク台帳'!F17="","",'タスク台帳'!J17)</f>
      </c>
      <c r="F18" s="119">
        <f>IF('タスク台帳'!L17="","",'タスク台帳'!L17)</f>
      </c>
      <c r="G18" s="119">
        <f>IF('タスク台帳'!M17="","",'タスク台帳'!M17)</f>
      </c>
      <c r="H18" s="119" t="str">
        <f>IF('タスク台帳'!O17="","",'タスク台帳'!O17)</f>
      </c>
      <c r="I18" s="118">
        <f>IF('タスク台帳'!F17="","",'タスク台帳'!S17)</f>
      </c>
      <c r="J18" s="118">
        <f>IF('タスク台帳'!F17="","",'タスク台帳'!T17)</f>
      </c>
      <c r="K18" s="130">
        <f>IF($B18="","",IF(AND($F18&lt;=EOMONTH(K$4,0),$G18&gt;=K$4),"■",""))</f>
      </c>
      <c r="L18" s="130" t="str">
        <f>IF($B18="","",IF(AND($H18&lt;&gt;"",$H18&gt;=K$4,$H18&lt;=EOMONTH(K$4,0)),"◆",""))</f>
      </c>
      <c r="M18" s="130" t="str">
        <f>IF($B18="","",IF(AND($F18&lt;=EOMONTH(M$4,0),$G18&gt;=M$4),"■",""))</f>
      </c>
      <c r="N18" s="130" t="str">
        <f>IF($B18="","",IF(AND($H18&lt;&gt;"",$H18&gt;=M$4,$H18&lt;=EOMONTH(M$4,0)),"◆",""))</f>
      </c>
      <c r="O18" s="130" t="str">
        <f>IF($B18="","",IF(AND($F18&lt;=EOMONTH(O$4,0),$G18&gt;=O$4),"■",""))</f>
      </c>
      <c r="P18" s="130" t="str">
        <f>IF($B18="","",IF(AND($H18&lt;&gt;"",$H18&gt;=O$4,$H18&lt;=EOMONTH(O$4,0)),"◆",""))</f>
      </c>
      <c r="Q18" s="130" t="str">
        <f>IF($B18="","",IF(AND($F18&lt;=EOMONTH(Q$4,0),$G18&gt;=Q$4),"■",""))</f>
      </c>
      <c r="R18" s="130" t="str">
        <f>IF($B18="","",IF(AND($H18&lt;&gt;"",$H18&gt;=Q$4,$H18&lt;=EOMONTH(Q$4,0)),"◆",""))</f>
      </c>
      <c r="S18" s="130" t="str">
        <f>IF($B18="","",IF(AND($F18&lt;=EOMONTH(S$4,0),$G18&gt;=S$4),"■",""))</f>
      </c>
      <c r="T18" s="130" t="str">
        <f>IF($B18="","",IF(AND($H18&lt;&gt;"",$H18&gt;=S$4,$H18&lt;=EOMONTH(S$4,0)),"◆",""))</f>
      </c>
      <c r="U18" s="130" t="str">
        <f>IF($B18="","",IF(AND($F18&lt;=EOMONTH(U$4,0),$G18&gt;=U$4),"■",""))</f>
      </c>
      <c r="V18" s="130" t="str">
        <f>IF($B18="","",IF(AND($H18&lt;&gt;"",$H18&gt;=U$4,$H18&lt;=EOMONTH(U$4,0)),"◆",""))</f>
      </c>
    </row>
    <row r="19" ht="24" customHeight="true">
      <c r="A19" s="118">
        <f>IF('タスク台帳'!F18="","",'タスク台帳'!A18)</f>
      </c>
      <c r="B19" s="118">
        <f>IF('タスク台帳'!F18="","",'タスク台帳'!F18)</f>
      </c>
      <c r="C19" s="118">
        <f>IF('タスク台帳'!F18="","",'タスク台帳'!C18)</f>
      </c>
      <c r="D19" s="118">
        <f>IF('タスク台帳'!F18="","",'タスク台帳'!G18)</f>
      </c>
      <c r="E19" s="118">
        <f>IF('タスク台帳'!F18="","",'タスク台帳'!J18)</f>
      </c>
      <c r="F19" s="119">
        <f>IF('タスク台帳'!L18="","",'タスク台帳'!L18)</f>
      </c>
      <c r="G19" s="119">
        <f>IF('タスク台帳'!M18="","",'タスク台帳'!M18)</f>
      </c>
      <c r="H19" s="119">
        <f>IF('タスク台帳'!O18="","",'タスク台帳'!O18)</f>
      </c>
      <c r="I19" s="118">
        <f>IF('タスク台帳'!F18="","",'タスク台帳'!S18)</f>
      </c>
      <c r="J19" s="118">
        <f>IF('タスク台帳'!F18="","",'タスク台帳'!T18)</f>
      </c>
      <c r="K19" s="130">
        <f>IF($B19="","",IF(AND($F19&lt;=EOMONTH(K$4,0),$G19&gt;=K$4),"■",""))</f>
      </c>
      <c r="L19" s="130">
        <f>IF($B19="","",IF(AND($H19&lt;&gt;"",$H19&gt;=K$4,$H19&lt;=EOMONTH(K$4,0)),"◆",""))</f>
      </c>
      <c r="M19" s="130" t="str">
        <f>IF($B19="","",IF(AND($F19&lt;=EOMONTH(M$4,0),$G19&gt;=M$4),"■",""))</f>
      </c>
      <c r="N19" s="130" t="str">
        <f>IF($B19="","",IF(AND($H19&lt;&gt;"",$H19&gt;=M$4,$H19&lt;=EOMONTH(M$4,0)),"◆",""))</f>
      </c>
      <c r="O19" s="130" t="str">
        <f>IF($B19="","",IF(AND($F19&lt;=EOMONTH(O$4,0),$G19&gt;=O$4),"■",""))</f>
      </c>
      <c r="P19" s="130" t="str">
        <f>IF($B19="","",IF(AND($H19&lt;&gt;"",$H19&gt;=O$4,$H19&lt;=EOMONTH(O$4,0)),"◆",""))</f>
      </c>
      <c r="Q19" s="130" t="str">
        <f>IF($B19="","",IF(AND($F19&lt;=EOMONTH(Q$4,0),$G19&gt;=Q$4),"■",""))</f>
      </c>
      <c r="R19" s="130" t="str">
        <f>IF($B19="","",IF(AND($H19&lt;&gt;"",$H19&gt;=Q$4,$H19&lt;=EOMONTH(Q$4,0)),"◆",""))</f>
      </c>
      <c r="S19" s="130" t="str">
        <f>IF($B19="","",IF(AND($F19&lt;=EOMONTH(S$4,0),$G19&gt;=S$4),"■",""))</f>
      </c>
      <c r="T19" s="130" t="str">
        <f>IF($B19="","",IF(AND($H19&lt;&gt;"",$H19&gt;=S$4,$H19&lt;=EOMONTH(S$4,0)),"◆",""))</f>
      </c>
      <c r="U19" s="130" t="str">
        <f>IF($B19="","",IF(AND($F19&lt;=EOMONTH(U$4,0),$G19&gt;=U$4),"■",""))</f>
      </c>
      <c r="V19" s="130" t="str">
        <f>IF($B19="","",IF(AND($H19&lt;&gt;"",$H19&gt;=U$4,$H19&lt;=EOMONTH(U$4,0)),"◆",""))</f>
      </c>
    </row>
    <row r="20" ht="24" customHeight="true">
      <c r="A20" s="118">
        <f>IF('タスク台帳'!F19="","",'タスク台帳'!A19)</f>
      </c>
      <c r="B20" s="118">
        <f>IF('タスク台帳'!F19="","",'タスク台帳'!F19)</f>
      </c>
      <c r="C20" s="118">
        <f>IF('タスク台帳'!F19="","",'タスク台帳'!C19)</f>
      </c>
      <c r="D20" s="118">
        <f>IF('タスク台帳'!F19="","",'タスク台帳'!G19)</f>
      </c>
      <c r="E20" s="118">
        <f>IF('タスク台帳'!F19="","",'タスク台帳'!J19)</f>
      </c>
      <c r="F20" s="119">
        <f>IF('タスク台帳'!L19="","",'タスク台帳'!L19)</f>
      </c>
      <c r="G20" s="119">
        <f>IF('タスク台帳'!M19="","",'タスク台帳'!M19)</f>
      </c>
      <c r="H20" s="119" t="str">
        <f>IF('タスク台帳'!O19="","",'タスク台帳'!O19)</f>
      </c>
      <c r="I20" s="118">
        <f>IF('タスク台帳'!F19="","",'タスク台帳'!S19)</f>
      </c>
      <c r="J20" s="118">
        <f>IF('タスク台帳'!F19="","",'タスク台帳'!T19)</f>
      </c>
      <c r="K20" s="130">
        <f>IF($B20="","",IF(AND($F20&lt;=EOMONTH(K$4,0),$G20&gt;=K$4),"■",""))</f>
      </c>
      <c r="L20" s="130" t="str">
        <f>IF($B20="","",IF(AND($H20&lt;&gt;"",$H20&gt;=K$4,$H20&lt;=EOMONTH(K$4,0)),"◆",""))</f>
      </c>
      <c r="M20" s="130" t="str">
        <f>IF($B20="","",IF(AND($F20&lt;=EOMONTH(M$4,0),$G20&gt;=M$4),"■",""))</f>
      </c>
      <c r="N20" s="130" t="str">
        <f>IF($B20="","",IF(AND($H20&lt;&gt;"",$H20&gt;=M$4,$H20&lt;=EOMONTH(M$4,0)),"◆",""))</f>
      </c>
      <c r="O20" s="130" t="str">
        <f>IF($B20="","",IF(AND($F20&lt;=EOMONTH(O$4,0),$G20&gt;=O$4),"■",""))</f>
      </c>
      <c r="P20" s="130" t="str">
        <f>IF($B20="","",IF(AND($H20&lt;&gt;"",$H20&gt;=O$4,$H20&lt;=EOMONTH(O$4,0)),"◆",""))</f>
      </c>
      <c r="Q20" s="130" t="str">
        <f>IF($B20="","",IF(AND($F20&lt;=EOMONTH(Q$4,0),$G20&gt;=Q$4),"■",""))</f>
      </c>
      <c r="R20" s="130" t="str">
        <f>IF($B20="","",IF(AND($H20&lt;&gt;"",$H20&gt;=Q$4,$H20&lt;=EOMONTH(Q$4,0)),"◆",""))</f>
      </c>
      <c r="S20" s="130" t="str">
        <f>IF($B20="","",IF(AND($F20&lt;=EOMONTH(S$4,0),$G20&gt;=S$4),"■",""))</f>
      </c>
      <c r="T20" s="130" t="str">
        <f>IF($B20="","",IF(AND($H20&lt;&gt;"",$H20&gt;=S$4,$H20&lt;=EOMONTH(S$4,0)),"◆",""))</f>
      </c>
      <c r="U20" s="130" t="str">
        <f>IF($B20="","",IF(AND($F20&lt;=EOMONTH(U$4,0),$G20&gt;=U$4),"■",""))</f>
      </c>
      <c r="V20" s="130" t="str">
        <f>IF($B20="","",IF(AND($H20&lt;&gt;"",$H20&gt;=U$4,$H20&lt;=EOMONTH(U$4,0)),"◆",""))</f>
      </c>
    </row>
    <row r="21" ht="24" customHeight="true">
      <c r="A21" s="118">
        <f>IF('タスク台帳'!F20="","",'タスク台帳'!A20)</f>
      </c>
      <c r="B21" s="118">
        <f>IF('タスク台帳'!F20="","",'タスク台帳'!F20)</f>
      </c>
      <c r="C21" s="118">
        <f>IF('タスク台帳'!F20="","",'タスク台帳'!C20)</f>
      </c>
      <c r="D21" s="118">
        <f>IF('タスク台帳'!F20="","",'タスク台帳'!G20)</f>
      </c>
      <c r="E21" s="118">
        <f>IF('タスク台帳'!F20="","",'タスク台帳'!J20)</f>
      </c>
      <c r="F21" s="119">
        <f>IF('タスク台帳'!L20="","",'タスク台帳'!L20)</f>
      </c>
      <c r="G21" s="119">
        <f>IF('タスク台帳'!M20="","",'タスク台帳'!M20)</f>
      </c>
      <c r="H21" s="119" t="str">
        <f>IF('タスク台帳'!O20="","",'タスク台帳'!O20)</f>
      </c>
      <c r="I21" s="118">
        <f>IF('タスク台帳'!F20="","",'タスク台帳'!S20)</f>
      </c>
      <c r="J21" s="118">
        <f>IF('タスク台帳'!F20="","",'タスク台帳'!T20)</f>
      </c>
      <c r="K21" s="130">
        <f>IF($B21="","",IF(AND($F21&lt;=EOMONTH(K$4,0),$G21&gt;=K$4),"■",""))</f>
      </c>
      <c r="L21" s="130" t="str">
        <f>IF($B21="","",IF(AND($H21&lt;&gt;"",$H21&gt;=K$4,$H21&lt;=EOMONTH(K$4,0)),"◆",""))</f>
      </c>
      <c r="M21" s="130" t="str">
        <f>IF($B21="","",IF(AND($F21&lt;=EOMONTH(M$4,0),$G21&gt;=M$4),"■",""))</f>
      </c>
      <c r="N21" s="130" t="str">
        <f>IF($B21="","",IF(AND($H21&lt;&gt;"",$H21&gt;=M$4,$H21&lt;=EOMONTH(M$4,0)),"◆",""))</f>
      </c>
      <c r="O21" s="130" t="str">
        <f>IF($B21="","",IF(AND($F21&lt;=EOMONTH(O$4,0),$G21&gt;=O$4),"■",""))</f>
      </c>
      <c r="P21" s="130" t="str">
        <f>IF($B21="","",IF(AND($H21&lt;&gt;"",$H21&gt;=O$4,$H21&lt;=EOMONTH(O$4,0)),"◆",""))</f>
      </c>
      <c r="Q21" s="130" t="str">
        <f>IF($B21="","",IF(AND($F21&lt;=EOMONTH(Q$4,0),$G21&gt;=Q$4),"■",""))</f>
      </c>
      <c r="R21" s="130" t="str">
        <f>IF($B21="","",IF(AND($H21&lt;&gt;"",$H21&gt;=Q$4,$H21&lt;=EOMONTH(Q$4,0)),"◆",""))</f>
      </c>
      <c r="S21" s="130" t="str">
        <f>IF($B21="","",IF(AND($F21&lt;=EOMONTH(S$4,0),$G21&gt;=S$4),"■",""))</f>
      </c>
      <c r="T21" s="130" t="str">
        <f>IF($B21="","",IF(AND($H21&lt;&gt;"",$H21&gt;=S$4,$H21&lt;=EOMONTH(S$4,0)),"◆",""))</f>
      </c>
      <c r="U21" s="130" t="str">
        <f>IF($B21="","",IF(AND($F21&lt;=EOMONTH(U$4,0),$G21&gt;=U$4),"■",""))</f>
      </c>
      <c r="V21" s="130" t="str">
        <f>IF($B21="","",IF(AND($H21&lt;&gt;"",$H21&gt;=U$4,$H21&lt;=EOMONTH(U$4,0)),"◆",""))</f>
      </c>
    </row>
    <row r="22" ht="24" customHeight="true">
      <c r="A22" s="118">
        <f>IF('タスク台帳'!F21="","",'タスク台帳'!A21)</f>
      </c>
      <c r="B22" s="118">
        <f>IF('タスク台帳'!F21="","",'タスク台帳'!F21)</f>
      </c>
      <c r="C22" s="118">
        <f>IF('タスク台帳'!F21="","",'タスク台帳'!C21)</f>
      </c>
      <c r="D22" s="118">
        <f>IF('タスク台帳'!F21="","",'タスク台帳'!G21)</f>
      </c>
      <c r="E22" s="118">
        <f>IF('タスク台帳'!F21="","",'タスク台帳'!J21)</f>
      </c>
      <c r="F22" s="119">
        <f>IF('タスク台帳'!L21="","",'タスク台帳'!L21)</f>
      </c>
      <c r="G22" s="119">
        <f>IF('タスク台帳'!M21="","",'タスク台帳'!M21)</f>
      </c>
      <c r="H22" s="119" t="str">
        <f>IF('タスク台帳'!O21="","",'タスク台帳'!O21)</f>
      </c>
      <c r="I22" s="118">
        <f>IF('タスク台帳'!F21="","",'タスク台帳'!S21)</f>
      </c>
      <c r="J22" s="118">
        <f>IF('タスク台帳'!F21="","",'タスク台帳'!T21)</f>
      </c>
      <c r="K22" s="130">
        <f>IF($B22="","",IF(AND($F22&lt;=EOMONTH(K$4,0),$G22&gt;=K$4),"■",""))</f>
      </c>
      <c r="L22" s="130" t="str">
        <f>IF($B22="","",IF(AND($H22&lt;&gt;"",$H22&gt;=K$4,$H22&lt;=EOMONTH(K$4,0)),"◆",""))</f>
      </c>
      <c r="M22" s="130" t="str">
        <f>IF($B22="","",IF(AND($F22&lt;=EOMONTH(M$4,0),$G22&gt;=M$4),"■",""))</f>
      </c>
      <c r="N22" s="130" t="str">
        <f>IF($B22="","",IF(AND($H22&lt;&gt;"",$H22&gt;=M$4,$H22&lt;=EOMONTH(M$4,0)),"◆",""))</f>
      </c>
      <c r="O22" s="130" t="str">
        <f>IF($B22="","",IF(AND($F22&lt;=EOMONTH(O$4,0),$G22&gt;=O$4),"■",""))</f>
      </c>
      <c r="P22" s="130" t="str">
        <f>IF($B22="","",IF(AND($H22&lt;&gt;"",$H22&gt;=O$4,$H22&lt;=EOMONTH(O$4,0)),"◆",""))</f>
      </c>
      <c r="Q22" s="130" t="str">
        <f>IF($B22="","",IF(AND($F22&lt;=EOMONTH(Q$4,0),$G22&gt;=Q$4),"■",""))</f>
      </c>
      <c r="R22" s="130" t="str">
        <f>IF($B22="","",IF(AND($H22&lt;&gt;"",$H22&gt;=Q$4,$H22&lt;=EOMONTH(Q$4,0)),"◆",""))</f>
      </c>
      <c r="S22" s="130" t="str">
        <f>IF($B22="","",IF(AND($F22&lt;=EOMONTH(S$4,0),$G22&gt;=S$4),"■",""))</f>
      </c>
      <c r="T22" s="130" t="str">
        <f>IF($B22="","",IF(AND($H22&lt;&gt;"",$H22&gt;=S$4,$H22&lt;=EOMONTH(S$4,0)),"◆",""))</f>
      </c>
      <c r="U22" s="130" t="str">
        <f>IF($B22="","",IF(AND($F22&lt;=EOMONTH(U$4,0),$G22&gt;=U$4),"■",""))</f>
      </c>
      <c r="V22" s="130" t="str">
        <f>IF($B22="","",IF(AND($H22&lt;&gt;"",$H22&gt;=U$4,$H22&lt;=EOMONTH(U$4,0)),"◆",""))</f>
      </c>
    </row>
    <row r="23" ht="24" customHeight="true">
      <c r="A23" s="118" t="str">
        <f>IF('タスク台帳'!F22="","",'タスク台帳'!A22)</f>
      </c>
      <c r="B23" s="118" t="str">
        <f>IF('タスク台帳'!F22="","",'タスク台帳'!F22)</f>
      </c>
      <c r="C23" s="118" t="str">
        <f>IF('タスク台帳'!F22="","",'タスク台帳'!C22)</f>
      </c>
      <c r="D23" s="118" t="str">
        <f>IF('タスク台帳'!F22="","",'タスク台帳'!G22)</f>
      </c>
      <c r="E23" s="118" t="str">
        <f>IF('タスク台帳'!F22="","",'タスク台帳'!J22)</f>
      </c>
      <c r="F23" s="119" t="str">
        <f>IF('タスク台帳'!L22="","",'タスク台帳'!L22)</f>
      </c>
      <c r="G23" s="119" t="str">
        <f>IF('タスク台帳'!M22="","",'タスク台帳'!M22)</f>
      </c>
      <c r="H23" s="119" t="str">
        <f>IF('タスク台帳'!O22="","",'タスク台帳'!O22)</f>
      </c>
      <c r="I23" s="118" t="str">
        <f>IF('タスク台帳'!F22="","",'タスク台帳'!S22)</f>
      </c>
      <c r="J23" s="118" t="str">
        <f>IF('タスク台帳'!F22="","",'タスク台帳'!T22)</f>
      </c>
      <c r="K23" s="130" t="str">
        <f>IF($B23="","",IF(AND($F23&lt;=EOMONTH(K$4,0),$G23&gt;=K$4),"■",""))</f>
      </c>
      <c r="L23" s="130" t="str">
        <f>IF($B23="","",IF(AND($H23&lt;&gt;"",$H23&gt;=K$4,$H23&lt;=EOMONTH(K$4,0)),"◆",""))</f>
      </c>
      <c r="M23" s="130" t="str">
        <f>IF($B23="","",IF(AND($F23&lt;=EOMONTH(M$4,0),$G23&gt;=M$4),"■",""))</f>
      </c>
      <c r="N23" s="130" t="str">
        <f>IF($B23="","",IF(AND($H23&lt;&gt;"",$H23&gt;=M$4,$H23&lt;=EOMONTH(M$4,0)),"◆",""))</f>
      </c>
      <c r="O23" s="130" t="str">
        <f>IF($B23="","",IF(AND($F23&lt;=EOMONTH(O$4,0),$G23&gt;=O$4),"■",""))</f>
      </c>
      <c r="P23" s="130" t="str">
        <f>IF($B23="","",IF(AND($H23&lt;&gt;"",$H23&gt;=O$4,$H23&lt;=EOMONTH(O$4,0)),"◆",""))</f>
      </c>
      <c r="Q23" s="130" t="str">
        <f>IF($B23="","",IF(AND($F23&lt;=EOMONTH(Q$4,0),$G23&gt;=Q$4),"■",""))</f>
      </c>
      <c r="R23" s="130" t="str">
        <f>IF($B23="","",IF(AND($H23&lt;&gt;"",$H23&gt;=Q$4,$H23&lt;=EOMONTH(Q$4,0)),"◆",""))</f>
      </c>
      <c r="S23" s="130" t="str">
        <f>IF($B23="","",IF(AND($F23&lt;=EOMONTH(S$4,0),$G23&gt;=S$4),"■",""))</f>
      </c>
      <c r="T23" s="130" t="str">
        <f>IF($B23="","",IF(AND($H23&lt;&gt;"",$H23&gt;=S$4,$H23&lt;=EOMONTH(S$4,0)),"◆",""))</f>
      </c>
      <c r="U23" s="130" t="str">
        <f>IF($B23="","",IF(AND($F23&lt;=EOMONTH(U$4,0),$G23&gt;=U$4),"■",""))</f>
      </c>
      <c r="V23" s="130" t="str">
        <f>IF($B23="","",IF(AND($H23&lt;&gt;"",$H23&gt;=U$4,$H23&lt;=EOMONTH(U$4,0)),"◆",""))</f>
      </c>
    </row>
    <row r="24" ht="24" customHeight="true">
      <c r="A24" s="118" t="str">
        <f>IF('タスク台帳'!F23="","",'タスク台帳'!A23)</f>
      </c>
      <c r="B24" s="118" t="str">
        <f>IF('タスク台帳'!F23="","",'タスク台帳'!F23)</f>
      </c>
      <c r="C24" s="118" t="str">
        <f>IF('タスク台帳'!F23="","",'タスク台帳'!C23)</f>
      </c>
      <c r="D24" s="118" t="str">
        <f>IF('タスク台帳'!F23="","",'タスク台帳'!G23)</f>
      </c>
      <c r="E24" s="118" t="str">
        <f>IF('タスク台帳'!F23="","",'タスク台帳'!J23)</f>
      </c>
      <c r="F24" s="119" t="str">
        <f>IF('タスク台帳'!L23="","",'タスク台帳'!L23)</f>
      </c>
      <c r="G24" s="119" t="str">
        <f>IF('タスク台帳'!M23="","",'タスク台帳'!M23)</f>
      </c>
      <c r="H24" s="119" t="str">
        <f>IF('タスク台帳'!O23="","",'タスク台帳'!O23)</f>
      </c>
      <c r="I24" s="118" t="str">
        <f>IF('タスク台帳'!F23="","",'タスク台帳'!S23)</f>
      </c>
      <c r="J24" s="118" t="str">
        <f>IF('タスク台帳'!F23="","",'タスク台帳'!T23)</f>
      </c>
      <c r="K24" s="130" t="str">
        <f>IF($B24="","",IF(AND($F24&lt;=EOMONTH(K$4,0),$G24&gt;=K$4),"■",""))</f>
      </c>
      <c r="L24" s="130" t="str">
        <f>IF($B24="","",IF(AND($H24&lt;&gt;"",$H24&gt;=K$4,$H24&lt;=EOMONTH(K$4,0)),"◆",""))</f>
      </c>
      <c r="M24" s="130" t="str">
        <f>IF($B24="","",IF(AND($F24&lt;=EOMONTH(M$4,0),$G24&gt;=M$4),"■",""))</f>
      </c>
      <c r="N24" s="130" t="str">
        <f>IF($B24="","",IF(AND($H24&lt;&gt;"",$H24&gt;=M$4,$H24&lt;=EOMONTH(M$4,0)),"◆",""))</f>
      </c>
      <c r="O24" s="130" t="str">
        <f>IF($B24="","",IF(AND($F24&lt;=EOMONTH(O$4,0),$G24&gt;=O$4),"■",""))</f>
      </c>
      <c r="P24" s="130" t="str">
        <f>IF($B24="","",IF(AND($H24&lt;&gt;"",$H24&gt;=O$4,$H24&lt;=EOMONTH(O$4,0)),"◆",""))</f>
      </c>
      <c r="Q24" s="130" t="str">
        <f>IF($B24="","",IF(AND($F24&lt;=EOMONTH(Q$4,0),$G24&gt;=Q$4),"■",""))</f>
      </c>
      <c r="R24" s="130" t="str">
        <f>IF($B24="","",IF(AND($H24&lt;&gt;"",$H24&gt;=Q$4,$H24&lt;=EOMONTH(Q$4,0)),"◆",""))</f>
      </c>
      <c r="S24" s="130" t="str">
        <f>IF($B24="","",IF(AND($F24&lt;=EOMONTH(S$4,0),$G24&gt;=S$4),"■",""))</f>
      </c>
      <c r="T24" s="130" t="str">
        <f>IF($B24="","",IF(AND($H24&lt;&gt;"",$H24&gt;=S$4,$H24&lt;=EOMONTH(S$4,0)),"◆",""))</f>
      </c>
      <c r="U24" s="130" t="str">
        <f>IF($B24="","",IF(AND($F24&lt;=EOMONTH(U$4,0),$G24&gt;=U$4),"■",""))</f>
      </c>
      <c r="V24" s="130" t="str">
        <f>IF($B24="","",IF(AND($H24&lt;&gt;"",$H24&gt;=U$4,$H24&lt;=EOMONTH(U$4,0)),"◆",""))</f>
      </c>
    </row>
    <row r="25" ht="24" customHeight="true">
      <c r="A25" s="118" t="str">
        <f>IF('タスク台帳'!F24="","",'タスク台帳'!A24)</f>
      </c>
      <c r="B25" s="118" t="str">
        <f>IF('タスク台帳'!F24="","",'タスク台帳'!F24)</f>
      </c>
      <c r="C25" s="118" t="str">
        <f>IF('タスク台帳'!F24="","",'タスク台帳'!C24)</f>
      </c>
      <c r="D25" s="118" t="str">
        <f>IF('タスク台帳'!F24="","",'タスク台帳'!G24)</f>
      </c>
      <c r="E25" s="118" t="str">
        <f>IF('タスク台帳'!F24="","",'タスク台帳'!J24)</f>
      </c>
      <c r="F25" s="119" t="str">
        <f>IF('タスク台帳'!L24="","",'タスク台帳'!L24)</f>
      </c>
      <c r="G25" s="119" t="str">
        <f>IF('タスク台帳'!M24="","",'タスク台帳'!M24)</f>
      </c>
      <c r="H25" s="119" t="str">
        <f>IF('タスク台帳'!O24="","",'タスク台帳'!O24)</f>
      </c>
      <c r="I25" s="118" t="str">
        <f>IF('タスク台帳'!F24="","",'タスク台帳'!S24)</f>
      </c>
      <c r="J25" s="118" t="str">
        <f>IF('タスク台帳'!F24="","",'タスク台帳'!T24)</f>
      </c>
      <c r="K25" s="130" t="str">
        <f>IF($B25="","",IF(AND($F25&lt;=EOMONTH(K$4,0),$G25&gt;=K$4),"■",""))</f>
      </c>
      <c r="L25" s="130" t="str">
        <f>IF($B25="","",IF(AND($H25&lt;&gt;"",$H25&gt;=K$4,$H25&lt;=EOMONTH(K$4,0)),"◆",""))</f>
      </c>
      <c r="M25" s="130" t="str">
        <f>IF($B25="","",IF(AND($F25&lt;=EOMONTH(M$4,0),$G25&gt;=M$4),"■",""))</f>
      </c>
      <c r="N25" s="130" t="str">
        <f>IF($B25="","",IF(AND($H25&lt;&gt;"",$H25&gt;=M$4,$H25&lt;=EOMONTH(M$4,0)),"◆",""))</f>
      </c>
      <c r="O25" s="130" t="str">
        <f>IF($B25="","",IF(AND($F25&lt;=EOMONTH(O$4,0),$G25&gt;=O$4),"■",""))</f>
      </c>
      <c r="P25" s="130" t="str">
        <f>IF($B25="","",IF(AND($H25&lt;&gt;"",$H25&gt;=O$4,$H25&lt;=EOMONTH(O$4,0)),"◆",""))</f>
      </c>
      <c r="Q25" s="130" t="str">
        <f>IF($B25="","",IF(AND($F25&lt;=EOMONTH(Q$4,0),$G25&gt;=Q$4),"■",""))</f>
      </c>
      <c r="R25" s="130" t="str">
        <f>IF($B25="","",IF(AND($H25&lt;&gt;"",$H25&gt;=Q$4,$H25&lt;=EOMONTH(Q$4,0)),"◆",""))</f>
      </c>
      <c r="S25" s="130" t="str">
        <f>IF($B25="","",IF(AND($F25&lt;=EOMONTH(S$4,0),$G25&gt;=S$4),"■",""))</f>
      </c>
      <c r="T25" s="130" t="str">
        <f>IF($B25="","",IF(AND($H25&lt;&gt;"",$H25&gt;=S$4,$H25&lt;=EOMONTH(S$4,0)),"◆",""))</f>
      </c>
      <c r="U25" s="130" t="str">
        <f>IF($B25="","",IF(AND($F25&lt;=EOMONTH(U$4,0),$G25&gt;=U$4),"■",""))</f>
      </c>
      <c r="V25" s="130" t="str">
        <f>IF($B25="","",IF(AND($H25&lt;&gt;"",$H25&gt;=U$4,$H25&lt;=EOMONTH(U$4,0)),"◆",""))</f>
      </c>
    </row>
    <row r="26" ht="24" customHeight="true">
      <c r="A26" s="118" t="str">
        <f>IF('タスク台帳'!F25="","",'タスク台帳'!A25)</f>
      </c>
      <c r="B26" s="118" t="str">
        <f>IF('タスク台帳'!F25="","",'タスク台帳'!F25)</f>
      </c>
      <c r="C26" s="118" t="str">
        <f>IF('タスク台帳'!F25="","",'タスク台帳'!C25)</f>
      </c>
      <c r="D26" s="118" t="str">
        <f>IF('タスク台帳'!F25="","",'タスク台帳'!G25)</f>
      </c>
      <c r="E26" s="118" t="str">
        <f>IF('タスク台帳'!F25="","",'タスク台帳'!J25)</f>
      </c>
      <c r="F26" s="119" t="str">
        <f>IF('タスク台帳'!L25="","",'タスク台帳'!L25)</f>
      </c>
      <c r="G26" s="119" t="str">
        <f>IF('タスク台帳'!M25="","",'タスク台帳'!M25)</f>
      </c>
      <c r="H26" s="119" t="str">
        <f>IF('タスク台帳'!O25="","",'タスク台帳'!O25)</f>
      </c>
      <c r="I26" s="118" t="str">
        <f>IF('タスク台帳'!F25="","",'タスク台帳'!S25)</f>
      </c>
      <c r="J26" s="118" t="str">
        <f>IF('タスク台帳'!F25="","",'タスク台帳'!T25)</f>
      </c>
      <c r="K26" s="130" t="str">
        <f>IF($B26="","",IF(AND($F26&lt;=EOMONTH(K$4,0),$G26&gt;=K$4),"■",""))</f>
      </c>
      <c r="L26" s="130" t="str">
        <f>IF($B26="","",IF(AND($H26&lt;&gt;"",$H26&gt;=K$4,$H26&lt;=EOMONTH(K$4,0)),"◆",""))</f>
      </c>
      <c r="M26" s="130" t="str">
        <f>IF($B26="","",IF(AND($F26&lt;=EOMONTH(M$4,0),$G26&gt;=M$4),"■",""))</f>
      </c>
      <c r="N26" s="130" t="str">
        <f>IF($B26="","",IF(AND($H26&lt;&gt;"",$H26&gt;=M$4,$H26&lt;=EOMONTH(M$4,0)),"◆",""))</f>
      </c>
      <c r="O26" s="130" t="str">
        <f>IF($B26="","",IF(AND($F26&lt;=EOMONTH(O$4,0),$G26&gt;=O$4),"■",""))</f>
      </c>
      <c r="P26" s="130" t="str">
        <f>IF($B26="","",IF(AND($H26&lt;&gt;"",$H26&gt;=O$4,$H26&lt;=EOMONTH(O$4,0)),"◆",""))</f>
      </c>
      <c r="Q26" s="130" t="str">
        <f>IF($B26="","",IF(AND($F26&lt;=EOMONTH(Q$4,0),$G26&gt;=Q$4),"■",""))</f>
      </c>
      <c r="R26" s="130" t="str">
        <f>IF($B26="","",IF(AND($H26&lt;&gt;"",$H26&gt;=Q$4,$H26&lt;=EOMONTH(Q$4,0)),"◆",""))</f>
      </c>
      <c r="S26" s="130" t="str">
        <f>IF($B26="","",IF(AND($F26&lt;=EOMONTH(S$4,0),$G26&gt;=S$4),"■",""))</f>
      </c>
      <c r="T26" s="130" t="str">
        <f>IF($B26="","",IF(AND($H26&lt;&gt;"",$H26&gt;=S$4,$H26&lt;=EOMONTH(S$4,0)),"◆",""))</f>
      </c>
      <c r="U26" s="130" t="str">
        <f>IF($B26="","",IF(AND($F26&lt;=EOMONTH(U$4,0),$G26&gt;=U$4),"■",""))</f>
      </c>
      <c r="V26" s="130" t="str">
        <f>IF($B26="","",IF(AND($H26&lt;&gt;"",$H26&gt;=U$4,$H26&lt;=EOMONTH(U$4,0)),"◆",""))</f>
      </c>
    </row>
    <row r="27" ht="24" customHeight="true">
      <c r="A27" s="118" t="str">
        <f>IF('タスク台帳'!F26="","",'タスク台帳'!A26)</f>
      </c>
      <c r="B27" s="118" t="str">
        <f>IF('タスク台帳'!F26="","",'タスク台帳'!F26)</f>
      </c>
      <c r="C27" s="118" t="str">
        <f>IF('タスク台帳'!F26="","",'タスク台帳'!C26)</f>
      </c>
      <c r="D27" s="118" t="str">
        <f>IF('タスク台帳'!F26="","",'タスク台帳'!G26)</f>
      </c>
      <c r="E27" s="118" t="str">
        <f>IF('タスク台帳'!F26="","",'タスク台帳'!J26)</f>
      </c>
      <c r="F27" s="119" t="str">
        <f>IF('タスク台帳'!L26="","",'タスク台帳'!L26)</f>
      </c>
      <c r="G27" s="119" t="str">
        <f>IF('タスク台帳'!M26="","",'タスク台帳'!M26)</f>
      </c>
      <c r="H27" s="119" t="str">
        <f>IF('タスク台帳'!O26="","",'タスク台帳'!O26)</f>
      </c>
      <c r="I27" s="118" t="str">
        <f>IF('タスク台帳'!F26="","",'タスク台帳'!S26)</f>
      </c>
      <c r="J27" s="118" t="str">
        <f>IF('タスク台帳'!F26="","",'タスク台帳'!T26)</f>
      </c>
      <c r="K27" s="130" t="str">
        <f>IF($B27="","",IF(AND($F27&lt;=EOMONTH(K$4,0),$G27&gt;=K$4),"■",""))</f>
      </c>
      <c r="L27" s="130" t="str">
        <f>IF($B27="","",IF(AND($H27&lt;&gt;"",$H27&gt;=K$4,$H27&lt;=EOMONTH(K$4,0)),"◆",""))</f>
      </c>
      <c r="M27" s="130" t="str">
        <f>IF($B27="","",IF(AND($F27&lt;=EOMONTH(M$4,0),$G27&gt;=M$4),"■",""))</f>
      </c>
      <c r="N27" s="130" t="str">
        <f>IF($B27="","",IF(AND($H27&lt;&gt;"",$H27&gt;=M$4,$H27&lt;=EOMONTH(M$4,0)),"◆",""))</f>
      </c>
      <c r="O27" s="130" t="str">
        <f>IF($B27="","",IF(AND($F27&lt;=EOMONTH(O$4,0),$G27&gt;=O$4),"■",""))</f>
      </c>
      <c r="P27" s="130" t="str">
        <f>IF($B27="","",IF(AND($H27&lt;&gt;"",$H27&gt;=O$4,$H27&lt;=EOMONTH(O$4,0)),"◆",""))</f>
      </c>
      <c r="Q27" s="130" t="str">
        <f>IF($B27="","",IF(AND($F27&lt;=EOMONTH(Q$4,0),$G27&gt;=Q$4),"■",""))</f>
      </c>
      <c r="R27" s="130" t="str">
        <f>IF($B27="","",IF(AND($H27&lt;&gt;"",$H27&gt;=Q$4,$H27&lt;=EOMONTH(Q$4,0)),"◆",""))</f>
      </c>
      <c r="S27" s="130" t="str">
        <f>IF($B27="","",IF(AND($F27&lt;=EOMONTH(S$4,0),$G27&gt;=S$4),"■",""))</f>
      </c>
      <c r="T27" s="130" t="str">
        <f>IF($B27="","",IF(AND($H27&lt;&gt;"",$H27&gt;=S$4,$H27&lt;=EOMONTH(S$4,0)),"◆",""))</f>
      </c>
      <c r="U27" s="130" t="str">
        <f>IF($B27="","",IF(AND($F27&lt;=EOMONTH(U$4,0),$G27&gt;=U$4),"■",""))</f>
      </c>
      <c r="V27" s="130" t="str">
        <f>IF($B27="","",IF(AND($H27&lt;&gt;"",$H27&gt;=U$4,$H27&lt;=EOMONTH(U$4,0)),"◆",""))</f>
      </c>
    </row>
    <row r="28" ht="24" customHeight="true">
      <c r="A28" s="118" t="str">
        <f>IF('タスク台帳'!F27="","",'タスク台帳'!A27)</f>
      </c>
      <c r="B28" s="118" t="str">
        <f>IF('タスク台帳'!F27="","",'タスク台帳'!F27)</f>
      </c>
      <c r="C28" s="118" t="str">
        <f>IF('タスク台帳'!F27="","",'タスク台帳'!C27)</f>
      </c>
      <c r="D28" s="118" t="str">
        <f>IF('タスク台帳'!F27="","",'タスク台帳'!G27)</f>
      </c>
      <c r="E28" s="118" t="str">
        <f>IF('タスク台帳'!F27="","",'タスク台帳'!J27)</f>
      </c>
      <c r="F28" s="119" t="str">
        <f>IF('タスク台帳'!L27="","",'タスク台帳'!L27)</f>
      </c>
      <c r="G28" s="119" t="str">
        <f>IF('タスク台帳'!M27="","",'タスク台帳'!M27)</f>
      </c>
      <c r="H28" s="119" t="str">
        <f>IF('タスク台帳'!O27="","",'タスク台帳'!O27)</f>
      </c>
      <c r="I28" s="118" t="str">
        <f>IF('タスク台帳'!F27="","",'タスク台帳'!S27)</f>
      </c>
      <c r="J28" s="118" t="str">
        <f>IF('タスク台帳'!F27="","",'タスク台帳'!T27)</f>
      </c>
      <c r="K28" s="130" t="str">
        <f>IF($B28="","",IF(AND($F28&lt;=EOMONTH(K$4,0),$G28&gt;=K$4),"■",""))</f>
      </c>
      <c r="L28" s="130" t="str">
        <f>IF($B28="","",IF(AND($H28&lt;&gt;"",$H28&gt;=K$4,$H28&lt;=EOMONTH(K$4,0)),"◆",""))</f>
      </c>
      <c r="M28" s="130" t="str">
        <f>IF($B28="","",IF(AND($F28&lt;=EOMONTH(M$4,0),$G28&gt;=M$4),"■",""))</f>
      </c>
      <c r="N28" s="130" t="str">
        <f>IF($B28="","",IF(AND($H28&lt;&gt;"",$H28&gt;=M$4,$H28&lt;=EOMONTH(M$4,0)),"◆",""))</f>
      </c>
      <c r="O28" s="130" t="str">
        <f>IF($B28="","",IF(AND($F28&lt;=EOMONTH(O$4,0),$G28&gt;=O$4),"■",""))</f>
      </c>
      <c r="P28" s="130" t="str">
        <f>IF($B28="","",IF(AND($H28&lt;&gt;"",$H28&gt;=O$4,$H28&lt;=EOMONTH(O$4,0)),"◆",""))</f>
      </c>
      <c r="Q28" s="130" t="str">
        <f>IF($B28="","",IF(AND($F28&lt;=EOMONTH(Q$4,0),$G28&gt;=Q$4),"■",""))</f>
      </c>
      <c r="R28" s="130" t="str">
        <f>IF($B28="","",IF(AND($H28&lt;&gt;"",$H28&gt;=Q$4,$H28&lt;=EOMONTH(Q$4,0)),"◆",""))</f>
      </c>
      <c r="S28" s="130" t="str">
        <f>IF($B28="","",IF(AND($F28&lt;=EOMONTH(S$4,0),$G28&gt;=S$4),"■",""))</f>
      </c>
      <c r="T28" s="130" t="str">
        <f>IF($B28="","",IF(AND($H28&lt;&gt;"",$H28&gt;=S$4,$H28&lt;=EOMONTH(S$4,0)),"◆",""))</f>
      </c>
      <c r="U28" s="130" t="str">
        <f>IF($B28="","",IF(AND($F28&lt;=EOMONTH(U$4,0),$G28&gt;=U$4),"■",""))</f>
      </c>
      <c r="V28" s="130" t="str">
        <f>IF($B28="","",IF(AND($H28&lt;&gt;"",$H28&gt;=U$4,$H28&lt;=EOMONTH(U$4,0)),"◆",""))</f>
      </c>
    </row>
    <row r="29" ht="24" customHeight="true">
      <c r="A29" s="118" t="str">
        <f>IF('タスク台帳'!F28="","",'タスク台帳'!A28)</f>
      </c>
      <c r="B29" s="118" t="str">
        <f>IF('タスク台帳'!F28="","",'タスク台帳'!F28)</f>
      </c>
      <c r="C29" s="118" t="str">
        <f>IF('タスク台帳'!F28="","",'タスク台帳'!C28)</f>
      </c>
      <c r="D29" s="118" t="str">
        <f>IF('タスク台帳'!F28="","",'タスク台帳'!G28)</f>
      </c>
      <c r="E29" s="118" t="str">
        <f>IF('タスク台帳'!F28="","",'タスク台帳'!J28)</f>
      </c>
      <c r="F29" s="119" t="str">
        <f>IF('タスク台帳'!L28="","",'タスク台帳'!L28)</f>
      </c>
      <c r="G29" s="119" t="str">
        <f>IF('タスク台帳'!M28="","",'タスク台帳'!M28)</f>
      </c>
      <c r="H29" s="119" t="str">
        <f>IF('タスク台帳'!O28="","",'タスク台帳'!O28)</f>
      </c>
      <c r="I29" s="118" t="str">
        <f>IF('タスク台帳'!F28="","",'タスク台帳'!S28)</f>
      </c>
      <c r="J29" s="118" t="str">
        <f>IF('タスク台帳'!F28="","",'タスク台帳'!T28)</f>
      </c>
      <c r="K29" s="130" t="str">
        <f>IF($B29="","",IF(AND($F29&lt;=EOMONTH(K$4,0),$G29&gt;=K$4),"■",""))</f>
      </c>
      <c r="L29" s="130" t="str">
        <f>IF($B29="","",IF(AND($H29&lt;&gt;"",$H29&gt;=K$4,$H29&lt;=EOMONTH(K$4,0)),"◆",""))</f>
      </c>
      <c r="M29" s="130" t="str">
        <f>IF($B29="","",IF(AND($F29&lt;=EOMONTH(M$4,0),$G29&gt;=M$4),"■",""))</f>
      </c>
      <c r="N29" s="130" t="str">
        <f>IF($B29="","",IF(AND($H29&lt;&gt;"",$H29&gt;=M$4,$H29&lt;=EOMONTH(M$4,0)),"◆",""))</f>
      </c>
      <c r="O29" s="130" t="str">
        <f>IF($B29="","",IF(AND($F29&lt;=EOMONTH(O$4,0),$G29&gt;=O$4),"■",""))</f>
      </c>
      <c r="P29" s="130" t="str">
        <f>IF($B29="","",IF(AND($H29&lt;&gt;"",$H29&gt;=O$4,$H29&lt;=EOMONTH(O$4,0)),"◆",""))</f>
      </c>
      <c r="Q29" s="130" t="str">
        <f>IF($B29="","",IF(AND($F29&lt;=EOMONTH(Q$4,0),$G29&gt;=Q$4),"■",""))</f>
      </c>
      <c r="R29" s="130" t="str">
        <f>IF($B29="","",IF(AND($H29&lt;&gt;"",$H29&gt;=Q$4,$H29&lt;=EOMONTH(Q$4,0)),"◆",""))</f>
      </c>
      <c r="S29" s="130" t="str">
        <f>IF($B29="","",IF(AND($F29&lt;=EOMONTH(S$4,0),$G29&gt;=S$4),"■",""))</f>
      </c>
      <c r="T29" s="130" t="str">
        <f>IF($B29="","",IF(AND($H29&lt;&gt;"",$H29&gt;=S$4,$H29&lt;=EOMONTH(S$4,0)),"◆",""))</f>
      </c>
      <c r="U29" s="130" t="str">
        <f>IF($B29="","",IF(AND($F29&lt;=EOMONTH(U$4,0),$G29&gt;=U$4),"■",""))</f>
      </c>
      <c r="V29" s="130" t="str">
        <f>IF($B29="","",IF(AND($H29&lt;&gt;"",$H29&gt;=U$4,$H29&lt;=EOMONTH(U$4,0)),"◆",""))</f>
      </c>
    </row>
    <row r="30" ht="24" customHeight="true">
      <c r="A30" s="118" t="str">
        <f>IF('タスク台帳'!F29="","",'タスク台帳'!A29)</f>
      </c>
      <c r="B30" s="118" t="str">
        <f>IF('タスク台帳'!F29="","",'タスク台帳'!F29)</f>
      </c>
      <c r="C30" s="118" t="str">
        <f>IF('タスク台帳'!F29="","",'タスク台帳'!C29)</f>
      </c>
      <c r="D30" s="118" t="str">
        <f>IF('タスク台帳'!F29="","",'タスク台帳'!G29)</f>
      </c>
      <c r="E30" s="118" t="str">
        <f>IF('タスク台帳'!F29="","",'タスク台帳'!J29)</f>
      </c>
      <c r="F30" s="119" t="str">
        <f>IF('タスク台帳'!L29="","",'タスク台帳'!L29)</f>
      </c>
      <c r="G30" s="119" t="str">
        <f>IF('タスク台帳'!M29="","",'タスク台帳'!M29)</f>
      </c>
      <c r="H30" s="119" t="str">
        <f>IF('タスク台帳'!O29="","",'タスク台帳'!O29)</f>
      </c>
      <c r="I30" s="118" t="str">
        <f>IF('タスク台帳'!F29="","",'タスク台帳'!S29)</f>
      </c>
      <c r="J30" s="118" t="str">
        <f>IF('タスク台帳'!F29="","",'タスク台帳'!T29)</f>
      </c>
      <c r="K30" s="130" t="str">
        <f>IF($B30="","",IF(AND($F30&lt;=EOMONTH(K$4,0),$G30&gt;=K$4),"■",""))</f>
      </c>
      <c r="L30" s="130" t="str">
        <f>IF($B30="","",IF(AND($H30&lt;&gt;"",$H30&gt;=K$4,$H30&lt;=EOMONTH(K$4,0)),"◆",""))</f>
      </c>
      <c r="M30" s="130" t="str">
        <f>IF($B30="","",IF(AND($F30&lt;=EOMONTH(M$4,0),$G30&gt;=M$4),"■",""))</f>
      </c>
      <c r="N30" s="130" t="str">
        <f>IF($B30="","",IF(AND($H30&lt;&gt;"",$H30&gt;=M$4,$H30&lt;=EOMONTH(M$4,0)),"◆",""))</f>
      </c>
      <c r="O30" s="130" t="str">
        <f>IF($B30="","",IF(AND($F30&lt;=EOMONTH(O$4,0),$G30&gt;=O$4),"■",""))</f>
      </c>
      <c r="P30" s="130" t="str">
        <f>IF($B30="","",IF(AND($H30&lt;&gt;"",$H30&gt;=O$4,$H30&lt;=EOMONTH(O$4,0)),"◆",""))</f>
      </c>
      <c r="Q30" s="130" t="str">
        <f>IF($B30="","",IF(AND($F30&lt;=EOMONTH(Q$4,0),$G30&gt;=Q$4),"■",""))</f>
      </c>
      <c r="R30" s="130" t="str">
        <f>IF($B30="","",IF(AND($H30&lt;&gt;"",$H30&gt;=Q$4,$H30&lt;=EOMONTH(Q$4,0)),"◆",""))</f>
      </c>
      <c r="S30" s="130" t="str">
        <f>IF($B30="","",IF(AND($F30&lt;=EOMONTH(S$4,0),$G30&gt;=S$4),"■",""))</f>
      </c>
      <c r="T30" s="130" t="str">
        <f>IF($B30="","",IF(AND($H30&lt;&gt;"",$H30&gt;=S$4,$H30&lt;=EOMONTH(S$4,0)),"◆",""))</f>
      </c>
      <c r="U30" s="130" t="str">
        <f>IF($B30="","",IF(AND($F30&lt;=EOMONTH(U$4,0),$G30&gt;=U$4),"■",""))</f>
      </c>
      <c r="V30" s="130" t="str">
        <f>IF($B30="","",IF(AND($H30&lt;&gt;"",$H30&gt;=U$4,$H30&lt;=EOMONTH(U$4,0)),"◆",""))</f>
      </c>
    </row>
    <row r="31" ht="24" customHeight="true">
      <c r="A31" s="118" t="str">
        <f>IF('タスク台帳'!F30="","",'タスク台帳'!A30)</f>
      </c>
      <c r="B31" s="118" t="str">
        <f>IF('タスク台帳'!F30="","",'タスク台帳'!F30)</f>
      </c>
      <c r="C31" s="118" t="str">
        <f>IF('タスク台帳'!F30="","",'タスク台帳'!C30)</f>
      </c>
      <c r="D31" s="118" t="str">
        <f>IF('タスク台帳'!F30="","",'タスク台帳'!G30)</f>
      </c>
      <c r="E31" s="118" t="str">
        <f>IF('タスク台帳'!F30="","",'タスク台帳'!J30)</f>
      </c>
      <c r="F31" s="119" t="str">
        <f>IF('タスク台帳'!L30="","",'タスク台帳'!L30)</f>
      </c>
      <c r="G31" s="119" t="str">
        <f>IF('タスク台帳'!M30="","",'タスク台帳'!M30)</f>
      </c>
      <c r="H31" s="119" t="str">
        <f>IF('タスク台帳'!O30="","",'タスク台帳'!O30)</f>
      </c>
      <c r="I31" s="118" t="str">
        <f>IF('タスク台帳'!F30="","",'タスク台帳'!S30)</f>
      </c>
      <c r="J31" s="118" t="str">
        <f>IF('タスク台帳'!F30="","",'タスク台帳'!T30)</f>
      </c>
      <c r="K31" s="130" t="str">
        <f>IF($B31="","",IF(AND($F31&lt;=EOMONTH(K$4,0),$G31&gt;=K$4),"■",""))</f>
      </c>
      <c r="L31" s="130" t="str">
        <f>IF($B31="","",IF(AND($H31&lt;&gt;"",$H31&gt;=K$4,$H31&lt;=EOMONTH(K$4,0)),"◆",""))</f>
      </c>
      <c r="M31" s="130" t="str">
        <f>IF($B31="","",IF(AND($F31&lt;=EOMONTH(M$4,0),$G31&gt;=M$4),"■",""))</f>
      </c>
      <c r="N31" s="130" t="str">
        <f>IF($B31="","",IF(AND($H31&lt;&gt;"",$H31&gt;=M$4,$H31&lt;=EOMONTH(M$4,0)),"◆",""))</f>
      </c>
      <c r="O31" s="130" t="str">
        <f>IF($B31="","",IF(AND($F31&lt;=EOMONTH(O$4,0),$G31&gt;=O$4),"■",""))</f>
      </c>
      <c r="P31" s="130" t="str">
        <f>IF($B31="","",IF(AND($H31&lt;&gt;"",$H31&gt;=O$4,$H31&lt;=EOMONTH(O$4,0)),"◆",""))</f>
      </c>
      <c r="Q31" s="130" t="str">
        <f>IF($B31="","",IF(AND($F31&lt;=EOMONTH(Q$4,0),$G31&gt;=Q$4),"■",""))</f>
      </c>
      <c r="R31" s="130" t="str">
        <f>IF($B31="","",IF(AND($H31&lt;&gt;"",$H31&gt;=Q$4,$H31&lt;=EOMONTH(Q$4,0)),"◆",""))</f>
      </c>
      <c r="S31" s="130" t="str">
        <f>IF($B31="","",IF(AND($F31&lt;=EOMONTH(S$4,0),$G31&gt;=S$4),"■",""))</f>
      </c>
      <c r="T31" s="130" t="str">
        <f>IF($B31="","",IF(AND($H31&lt;&gt;"",$H31&gt;=S$4,$H31&lt;=EOMONTH(S$4,0)),"◆",""))</f>
      </c>
      <c r="U31" s="130" t="str">
        <f>IF($B31="","",IF(AND($F31&lt;=EOMONTH(U$4,0),$G31&gt;=U$4),"■",""))</f>
      </c>
      <c r="V31" s="130" t="str">
        <f>IF($B31="","",IF(AND($H31&lt;&gt;"",$H31&gt;=U$4,$H31&lt;=EOMONTH(U$4,0)),"◆",""))</f>
      </c>
    </row>
    <row r="32" ht="24" customHeight="true">
      <c r="A32" s="118" t="str">
        <f>IF('タスク台帳'!F31="","",'タスク台帳'!A31)</f>
      </c>
      <c r="B32" s="118" t="str">
        <f>IF('タスク台帳'!F31="","",'タスク台帳'!F31)</f>
      </c>
      <c r="C32" s="118" t="str">
        <f>IF('タスク台帳'!F31="","",'タスク台帳'!C31)</f>
      </c>
      <c r="D32" s="118" t="str">
        <f>IF('タスク台帳'!F31="","",'タスク台帳'!G31)</f>
      </c>
      <c r="E32" s="118" t="str">
        <f>IF('タスク台帳'!F31="","",'タスク台帳'!J31)</f>
      </c>
      <c r="F32" s="119" t="str">
        <f>IF('タスク台帳'!L31="","",'タスク台帳'!L31)</f>
      </c>
      <c r="G32" s="119" t="str">
        <f>IF('タスク台帳'!M31="","",'タスク台帳'!M31)</f>
      </c>
      <c r="H32" s="119" t="str">
        <f>IF('タスク台帳'!O31="","",'タスク台帳'!O31)</f>
      </c>
      <c r="I32" s="118" t="str">
        <f>IF('タスク台帳'!F31="","",'タスク台帳'!S31)</f>
      </c>
      <c r="J32" s="118" t="str">
        <f>IF('タスク台帳'!F31="","",'タスク台帳'!T31)</f>
      </c>
      <c r="K32" s="130" t="str">
        <f>IF($B32="","",IF(AND($F32&lt;=EOMONTH(K$4,0),$G32&gt;=K$4),"■",""))</f>
      </c>
      <c r="L32" s="130" t="str">
        <f>IF($B32="","",IF(AND($H32&lt;&gt;"",$H32&gt;=K$4,$H32&lt;=EOMONTH(K$4,0)),"◆",""))</f>
      </c>
      <c r="M32" s="130" t="str">
        <f>IF($B32="","",IF(AND($F32&lt;=EOMONTH(M$4,0),$G32&gt;=M$4),"■",""))</f>
      </c>
      <c r="N32" s="130" t="str">
        <f>IF($B32="","",IF(AND($H32&lt;&gt;"",$H32&gt;=M$4,$H32&lt;=EOMONTH(M$4,0)),"◆",""))</f>
      </c>
      <c r="O32" s="130" t="str">
        <f>IF($B32="","",IF(AND($F32&lt;=EOMONTH(O$4,0),$G32&gt;=O$4),"■",""))</f>
      </c>
      <c r="P32" s="130" t="str">
        <f>IF($B32="","",IF(AND($H32&lt;&gt;"",$H32&gt;=O$4,$H32&lt;=EOMONTH(O$4,0)),"◆",""))</f>
      </c>
      <c r="Q32" s="130" t="str">
        <f>IF($B32="","",IF(AND($F32&lt;=EOMONTH(Q$4,0),$G32&gt;=Q$4),"■",""))</f>
      </c>
      <c r="R32" s="130" t="str">
        <f>IF($B32="","",IF(AND($H32&lt;&gt;"",$H32&gt;=Q$4,$H32&lt;=EOMONTH(Q$4,0)),"◆",""))</f>
      </c>
      <c r="S32" s="130" t="str">
        <f>IF($B32="","",IF(AND($F32&lt;=EOMONTH(S$4,0),$G32&gt;=S$4),"■",""))</f>
      </c>
      <c r="T32" s="130" t="str">
        <f>IF($B32="","",IF(AND($H32&lt;&gt;"",$H32&gt;=S$4,$H32&lt;=EOMONTH(S$4,0)),"◆",""))</f>
      </c>
      <c r="U32" s="130" t="str">
        <f>IF($B32="","",IF(AND($F32&lt;=EOMONTH(U$4,0),$G32&gt;=U$4),"■",""))</f>
      </c>
      <c r="V32" s="130" t="str">
        <f>IF($B32="","",IF(AND($H32&lt;&gt;"",$H32&gt;=U$4,$H32&lt;=EOMONTH(U$4,0)),"◆",""))</f>
      </c>
    </row>
    <row r="33" ht="24" customHeight="true">
      <c r="A33" s="118" t="str">
        <f>IF('タスク台帳'!F32="","",'タスク台帳'!A32)</f>
      </c>
      <c r="B33" s="118" t="str">
        <f>IF('タスク台帳'!F32="","",'タスク台帳'!F32)</f>
      </c>
      <c r="C33" s="118" t="str">
        <f>IF('タスク台帳'!F32="","",'タスク台帳'!C32)</f>
      </c>
      <c r="D33" s="118" t="str">
        <f>IF('タスク台帳'!F32="","",'タスク台帳'!G32)</f>
      </c>
      <c r="E33" s="118" t="str">
        <f>IF('タスク台帳'!F32="","",'タスク台帳'!J32)</f>
      </c>
      <c r="F33" s="119" t="str">
        <f>IF('タスク台帳'!L32="","",'タスク台帳'!L32)</f>
      </c>
      <c r="G33" s="119" t="str">
        <f>IF('タスク台帳'!M32="","",'タスク台帳'!M32)</f>
      </c>
      <c r="H33" s="119" t="str">
        <f>IF('タスク台帳'!O32="","",'タスク台帳'!O32)</f>
      </c>
      <c r="I33" s="118" t="str">
        <f>IF('タスク台帳'!F32="","",'タスク台帳'!S32)</f>
      </c>
      <c r="J33" s="118" t="str">
        <f>IF('タスク台帳'!F32="","",'タスク台帳'!T32)</f>
      </c>
      <c r="K33" s="130" t="str">
        <f>IF($B33="","",IF(AND($F33&lt;=EOMONTH(K$4,0),$G33&gt;=K$4),"■",""))</f>
      </c>
      <c r="L33" s="130" t="str">
        <f>IF($B33="","",IF(AND($H33&lt;&gt;"",$H33&gt;=K$4,$H33&lt;=EOMONTH(K$4,0)),"◆",""))</f>
      </c>
      <c r="M33" s="130" t="str">
        <f>IF($B33="","",IF(AND($F33&lt;=EOMONTH(M$4,0),$G33&gt;=M$4),"■",""))</f>
      </c>
      <c r="N33" s="130" t="str">
        <f>IF($B33="","",IF(AND($H33&lt;&gt;"",$H33&gt;=M$4,$H33&lt;=EOMONTH(M$4,0)),"◆",""))</f>
      </c>
      <c r="O33" s="130" t="str">
        <f>IF($B33="","",IF(AND($F33&lt;=EOMONTH(O$4,0),$G33&gt;=O$4),"■",""))</f>
      </c>
      <c r="P33" s="130" t="str">
        <f>IF($B33="","",IF(AND($H33&lt;&gt;"",$H33&gt;=O$4,$H33&lt;=EOMONTH(O$4,0)),"◆",""))</f>
      </c>
      <c r="Q33" s="130" t="str">
        <f>IF($B33="","",IF(AND($F33&lt;=EOMONTH(Q$4,0),$G33&gt;=Q$4),"■",""))</f>
      </c>
      <c r="R33" s="130" t="str">
        <f>IF($B33="","",IF(AND($H33&lt;&gt;"",$H33&gt;=Q$4,$H33&lt;=EOMONTH(Q$4,0)),"◆",""))</f>
      </c>
      <c r="S33" s="130" t="str">
        <f>IF($B33="","",IF(AND($F33&lt;=EOMONTH(S$4,0),$G33&gt;=S$4),"■",""))</f>
      </c>
      <c r="T33" s="130" t="str">
        <f>IF($B33="","",IF(AND($H33&lt;&gt;"",$H33&gt;=S$4,$H33&lt;=EOMONTH(S$4,0)),"◆",""))</f>
      </c>
      <c r="U33" s="130" t="str">
        <f>IF($B33="","",IF(AND($F33&lt;=EOMONTH(U$4,0),$G33&gt;=U$4),"■",""))</f>
      </c>
      <c r="V33" s="130" t="str">
        <f>IF($B33="","",IF(AND($H33&lt;&gt;"",$H33&gt;=U$4,$H33&lt;=EOMONTH(U$4,0)),"◆",""))</f>
      </c>
    </row>
    <row r="34" ht="24" customHeight="true">
      <c r="A34" s="118" t="str">
        <f>IF('タスク台帳'!F33="","",'タスク台帳'!A33)</f>
      </c>
      <c r="B34" s="118" t="str">
        <f>IF('タスク台帳'!F33="","",'タスク台帳'!F33)</f>
      </c>
      <c r="C34" s="118" t="str">
        <f>IF('タスク台帳'!F33="","",'タスク台帳'!C33)</f>
      </c>
      <c r="D34" s="118" t="str">
        <f>IF('タスク台帳'!F33="","",'タスク台帳'!G33)</f>
      </c>
      <c r="E34" s="118" t="str">
        <f>IF('タスク台帳'!F33="","",'タスク台帳'!J33)</f>
      </c>
      <c r="F34" s="119" t="str">
        <f>IF('タスク台帳'!L33="","",'タスク台帳'!L33)</f>
      </c>
      <c r="G34" s="119" t="str">
        <f>IF('タスク台帳'!M33="","",'タスク台帳'!M33)</f>
      </c>
      <c r="H34" s="119" t="str">
        <f>IF('タスク台帳'!O33="","",'タスク台帳'!O33)</f>
      </c>
      <c r="I34" s="118" t="str">
        <f>IF('タスク台帳'!F33="","",'タスク台帳'!S33)</f>
      </c>
      <c r="J34" s="118" t="str">
        <f>IF('タスク台帳'!F33="","",'タスク台帳'!T33)</f>
      </c>
      <c r="K34" s="130" t="str">
        <f>IF($B34="","",IF(AND($F34&lt;=EOMONTH(K$4,0),$G34&gt;=K$4),"■",""))</f>
      </c>
      <c r="L34" s="130" t="str">
        <f>IF($B34="","",IF(AND($H34&lt;&gt;"",$H34&gt;=K$4,$H34&lt;=EOMONTH(K$4,0)),"◆",""))</f>
      </c>
      <c r="M34" s="130" t="str">
        <f>IF($B34="","",IF(AND($F34&lt;=EOMONTH(M$4,0),$G34&gt;=M$4),"■",""))</f>
      </c>
      <c r="N34" s="130" t="str">
        <f>IF($B34="","",IF(AND($H34&lt;&gt;"",$H34&gt;=M$4,$H34&lt;=EOMONTH(M$4,0)),"◆",""))</f>
      </c>
      <c r="O34" s="130" t="str">
        <f>IF($B34="","",IF(AND($F34&lt;=EOMONTH(O$4,0),$G34&gt;=O$4),"■",""))</f>
      </c>
      <c r="P34" s="130" t="str">
        <f>IF($B34="","",IF(AND($H34&lt;&gt;"",$H34&gt;=O$4,$H34&lt;=EOMONTH(O$4,0)),"◆",""))</f>
      </c>
      <c r="Q34" s="130" t="str">
        <f>IF($B34="","",IF(AND($F34&lt;=EOMONTH(Q$4,0),$G34&gt;=Q$4),"■",""))</f>
      </c>
      <c r="R34" s="130" t="str">
        <f>IF($B34="","",IF(AND($H34&lt;&gt;"",$H34&gt;=Q$4,$H34&lt;=EOMONTH(Q$4,0)),"◆",""))</f>
      </c>
      <c r="S34" s="130" t="str">
        <f>IF($B34="","",IF(AND($F34&lt;=EOMONTH(S$4,0),$G34&gt;=S$4),"■",""))</f>
      </c>
      <c r="T34" s="130" t="str">
        <f>IF($B34="","",IF(AND($H34&lt;&gt;"",$H34&gt;=S$4,$H34&lt;=EOMONTH(S$4,0)),"◆",""))</f>
      </c>
      <c r="U34" s="130" t="str">
        <f>IF($B34="","",IF(AND($F34&lt;=EOMONTH(U$4,0),$G34&gt;=U$4),"■",""))</f>
      </c>
      <c r="V34" s="130" t="str">
        <f>IF($B34="","",IF(AND($H34&lt;&gt;"",$H34&gt;=U$4,$H34&lt;=EOMONTH(U$4,0)),"◆",""))</f>
      </c>
    </row>
    <row r="35" ht="24" customHeight="true">
      <c r="A35" s="118" t="str">
        <f>IF('タスク台帳'!F34="","",'タスク台帳'!A34)</f>
      </c>
      <c r="B35" s="118" t="str">
        <f>IF('タスク台帳'!F34="","",'タスク台帳'!F34)</f>
      </c>
      <c r="C35" s="118" t="str">
        <f>IF('タスク台帳'!F34="","",'タスク台帳'!C34)</f>
      </c>
      <c r="D35" s="118" t="str">
        <f>IF('タスク台帳'!F34="","",'タスク台帳'!G34)</f>
      </c>
      <c r="E35" s="118" t="str">
        <f>IF('タスク台帳'!F34="","",'タスク台帳'!J34)</f>
      </c>
      <c r="F35" s="119" t="str">
        <f>IF('タスク台帳'!L34="","",'タスク台帳'!L34)</f>
      </c>
      <c r="G35" s="119" t="str">
        <f>IF('タスク台帳'!M34="","",'タスク台帳'!M34)</f>
      </c>
      <c r="H35" s="119" t="str">
        <f>IF('タスク台帳'!O34="","",'タスク台帳'!O34)</f>
      </c>
      <c r="I35" s="118" t="str">
        <f>IF('タスク台帳'!F34="","",'タスク台帳'!S34)</f>
      </c>
      <c r="J35" s="118" t="str">
        <f>IF('タスク台帳'!F34="","",'タスク台帳'!T34)</f>
      </c>
      <c r="K35" s="130" t="str">
        <f>IF($B35="","",IF(AND($F35&lt;=EOMONTH(K$4,0),$G35&gt;=K$4),"■",""))</f>
      </c>
      <c r="L35" s="130" t="str">
        <f>IF($B35="","",IF(AND($H35&lt;&gt;"",$H35&gt;=K$4,$H35&lt;=EOMONTH(K$4,0)),"◆",""))</f>
      </c>
      <c r="M35" s="130" t="str">
        <f>IF($B35="","",IF(AND($F35&lt;=EOMONTH(M$4,0),$G35&gt;=M$4),"■",""))</f>
      </c>
      <c r="N35" s="130" t="str">
        <f>IF($B35="","",IF(AND($H35&lt;&gt;"",$H35&gt;=M$4,$H35&lt;=EOMONTH(M$4,0)),"◆",""))</f>
      </c>
      <c r="O35" s="130" t="str">
        <f>IF($B35="","",IF(AND($F35&lt;=EOMONTH(O$4,0),$G35&gt;=O$4),"■",""))</f>
      </c>
      <c r="P35" s="130" t="str">
        <f>IF($B35="","",IF(AND($H35&lt;&gt;"",$H35&gt;=O$4,$H35&lt;=EOMONTH(O$4,0)),"◆",""))</f>
      </c>
      <c r="Q35" s="130" t="str">
        <f>IF($B35="","",IF(AND($F35&lt;=EOMONTH(Q$4,0),$G35&gt;=Q$4),"■",""))</f>
      </c>
      <c r="R35" s="130" t="str">
        <f>IF($B35="","",IF(AND($H35&lt;&gt;"",$H35&gt;=Q$4,$H35&lt;=EOMONTH(Q$4,0)),"◆",""))</f>
      </c>
      <c r="S35" s="130" t="str">
        <f>IF($B35="","",IF(AND($F35&lt;=EOMONTH(S$4,0),$G35&gt;=S$4),"■",""))</f>
      </c>
      <c r="T35" s="130" t="str">
        <f>IF($B35="","",IF(AND($H35&lt;&gt;"",$H35&gt;=S$4,$H35&lt;=EOMONTH(S$4,0)),"◆",""))</f>
      </c>
      <c r="U35" s="130" t="str">
        <f>IF($B35="","",IF(AND($F35&lt;=EOMONTH(U$4,0),$G35&gt;=U$4),"■",""))</f>
      </c>
      <c r="V35" s="130" t="str">
        <f>IF($B35="","",IF(AND($H35&lt;&gt;"",$H35&gt;=U$4,$H35&lt;=EOMONTH(U$4,0)),"◆",""))</f>
      </c>
    </row>
    <row r="36" ht="24" customHeight="true">
      <c r="A36" s="118" t="str">
        <f>IF('タスク台帳'!F35="","",'タスク台帳'!A35)</f>
      </c>
      <c r="B36" s="118" t="str">
        <f>IF('タスク台帳'!F35="","",'タスク台帳'!F35)</f>
      </c>
      <c r="C36" s="118" t="str">
        <f>IF('タスク台帳'!F35="","",'タスク台帳'!C35)</f>
      </c>
      <c r="D36" s="118" t="str">
        <f>IF('タスク台帳'!F35="","",'タスク台帳'!G35)</f>
      </c>
      <c r="E36" s="118" t="str">
        <f>IF('タスク台帳'!F35="","",'タスク台帳'!J35)</f>
      </c>
      <c r="F36" s="119" t="str">
        <f>IF('タスク台帳'!L35="","",'タスク台帳'!L35)</f>
      </c>
      <c r="G36" s="119" t="str">
        <f>IF('タスク台帳'!M35="","",'タスク台帳'!M35)</f>
      </c>
      <c r="H36" s="119" t="str">
        <f>IF('タスク台帳'!O35="","",'タスク台帳'!O35)</f>
      </c>
      <c r="I36" s="118" t="str">
        <f>IF('タスク台帳'!F35="","",'タスク台帳'!S35)</f>
      </c>
      <c r="J36" s="118" t="str">
        <f>IF('タスク台帳'!F35="","",'タスク台帳'!T35)</f>
      </c>
      <c r="K36" s="130" t="str">
        <f>IF($B36="","",IF(AND($F36&lt;=EOMONTH(K$4,0),$G36&gt;=K$4),"■",""))</f>
      </c>
      <c r="L36" s="130" t="str">
        <f>IF($B36="","",IF(AND($H36&lt;&gt;"",$H36&gt;=K$4,$H36&lt;=EOMONTH(K$4,0)),"◆",""))</f>
      </c>
      <c r="M36" s="130" t="str">
        <f>IF($B36="","",IF(AND($F36&lt;=EOMONTH(M$4,0),$G36&gt;=M$4),"■",""))</f>
      </c>
      <c r="N36" s="130" t="str">
        <f>IF($B36="","",IF(AND($H36&lt;&gt;"",$H36&gt;=M$4,$H36&lt;=EOMONTH(M$4,0)),"◆",""))</f>
      </c>
      <c r="O36" s="130" t="str">
        <f>IF($B36="","",IF(AND($F36&lt;=EOMONTH(O$4,0),$G36&gt;=O$4),"■",""))</f>
      </c>
      <c r="P36" s="130" t="str">
        <f>IF($B36="","",IF(AND($H36&lt;&gt;"",$H36&gt;=O$4,$H36&lt;=EOMONTH(O$4,0)),"◆",""))</f>
      </c>
      <c r="Q36" s="130" t="str">
        <f>IF($B36="","",IF(AND($F36&lt;=EOMONTH(Q$4,0),$G36&gt;=Q$4),"■",""))</f>
      </c>
      <c r="R36" s="130" t="str">
        <f>IF($B36="","",IF(AND($H36&lt;&gt;"",$H36&gt;=Q$4,$H36&lt;=EOMONTH(Q$4,0)),"◆",""))</f>
      </c>
      <c r="S36" s="130" t="str">
        <f>IF($B36="","",IF(AND($F36&lt;=EOMONTH(S$4,0),$G36&gt;=S$4),"■",""))</f>
      </c>
      <c r="T36" s="130" t="str">
        <f>IF($B36="","",IF(AND($H36&lt;&gt;"",$H36&gt;=S$4,$H36&lt;=EOMONTH(S$4,0)),"◆",""))</f>
      </c>
      <c r="U36" s="130" t="str">
        <f>IF($B36="","",IF(AND($F36&lt;=EOMONTH(U$4,0),$G36&gt;=U$4),"■",""))</f>
      </c>
      <c r="V36" s="130" t="str">
        <f>IF($B36="","",IF(AND($H36&lt;&gt;"",$H36&gt;=U$4,$H36&lt;=EOMONTH(U$4,0)),"◆",""))</f>
      </c>
    </row>
  </sheetData>
  <mergeCells count="8">
    <mergeCell ref="A1:V1"/>
    <mergeCell ref="A2:H2"/>
    <mergeCell ref="K5:L5"/>
    <mergeCell ref="M5:N5"/>
    <mergeCell ref="O5:P5"/>
    <mergeCell ref="Q5:R5"/>
    <mergeCell ref="S5:T5"/>
    <mergeCell ref="U5:V5"/>
  </mergeCells>
  <conditionalFormatting sqref="J7:J36">
    <cfRule type="containsText" dxfId="13" priority="1" operator="containsText" text="遅延">
      <formula>NOT(ISERROR(SEARCH("遅延",J7)))</formula>
    </cfRule>
    <cfRule type="containsText" dxfId="14" priority="2" operator="containsText" text="ブロック">
      <formula>NOT(ISERROR(SEARCH("ブロック",J7)))</formula>
    </cfRule>
    <cfRule type="containsText" dxfId="15" priority="3" operator="containsText" text="需关注">
      <formula>NOT(ISERROR(SEARCH("需关注",J7)))</formula>
    </cfRule>
    <cfRule type="containsText" dxfId="16" priority="4" operator="containsText" text="正常">
      <formula>NOT(ISERROR(SEARCH("正常",J7)))</formula>
    </cfRule>
    <cfRule type="containsText" dxfId="17" priority="5" operator="containsText" text="完了">
      <formula>NOT(ISERROR(SEARCH("完了",J7)))</formula>
    </cfRule>
  </conditionalFormatting>
  <conditionalFormatting sqref="K7:V36">
    <cfRule type="containsText" dxfId="18" priority="6" operator="containsText" text="■">
      <formula>NOT(ISERROR(SEARCH("■",K7)))</formula>
    </cfRule>
    <cfRule type="containsText" dxfId="19" priority="7" operator="containsText" text="◆">
      <formula>NOT(ISERROR(SEARCH("◆",K7)))</formula>
    </cfRule>
  </conditionalFormatting>
  <pageMargins left="0.7" right="0.7" top="0.75" bottom="0.75" header="0.3" footer="0.3"/>
  <ignoredErrors>
    <ignoredError sqref="A1:XFD1048576" evalError="1" twoDigitTextYear="1" numberStoredAsText="1" formula="1" formulaRange="1" unlockedFormula="1" emptyCellReference="1" listDataValidation="1" calculatedColumn="1"/>
  </ignoredErrors>
</worksheet>
</file>

<file path=xl/worksheets/sheet5.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showGridLines="false" workbookViewId="0"/>
  </sheetViews>
  <sheetFormatPr defaultRowHeight="15"/>
  <cols>
    <col customWidth="true" max="1" min="1" width="13"/>
    <col customWidth="true" max="2" min="2" width="10"/>
    <col customWidth="true" max="3" min="3" width="24"/>
    <col customWidth="true" max="4" min="4" width="12"/>
    <col customWidth="true" max="5" min="5" width="20"/>
    <col customWidth="true" max="6" min="6" width="28"/>
    <col customWidth="true" max="7" min="7" width="24"/>
    <col customWidth="true" max="8" min="8" width="28"/>
    <col customWidth="true" max="10" min="9" width="6"/>
  </cols>
  <sheetData>
    <row r="1" ht="21.97265625" customHeight="true">
      <c r="A1" s="10" t="str">
        <v>週次調整</v>
      </c>
      <c r="B1" s="4"/>
      <c r="C1" s="4"/>
      <c r="D1" s="4"/>
      <c r="E1" s="4"/>
      <c r="F1" s="4"/>
      <c r="G1" s="4"/>
      <c r="H1" s="4"/>
      <c r="I1" s="4"/>
      <c r="J1" s="4"/>
    </row>
    <row r="2" ht="15" customHeight="true">
      <c r="A2" s="14" t="str">
        <v>月曜日から7日分を並べ、朝会、週次会議、チーム間調整に使います。</v>
      </c>
      <c r="B2" s="4"/>
      <c r="C2" s="4"/>
      <c r="D2" s="4"/>
      <c r="E2" s="4"/>
      <c r="F2" s="4"/>
      <c r="G2" s="4"/>
      <c r="H2" s="4"/>
      <c r="I2" s="4"/>
      <c r="J2" s="4"/>
    </row>
    <row r="3" ht="15" customHeight="true">
      <c r="A3" s="4"/>
      <c r="B3" s="4"/>
      <c r="C3" s="4"/>
      <c r="D3" s="4"/>
      <c r="E3" s="4"/>
      <c r="F3" s="4"/>
      <c r="G3" s="4"/>
      <c r="H3" s="4"/>
      <c r="I3" s="4"/>
      <c r="J3" s="4"/>
    </row>
    <row r="4" ht="15" customHeight="true">
      <c r="A4" s="4"/>
      <c r="B4" s="4"/>
      <c r="C4" s="4"/>
      <c r="D4" s="4"/>
      <c r="E4" s="4"/>
      <c r="F4" s="4"/>
      <c r="G4" s="4"/>
      <c r="H4" s="4"/>
      <c r="I4" s="4"/>
      <c r="J4" s="4"/>
    </row>
    <row r="5" ht="15" customHeight="true">
      <c r="A5" s="4" t="str">
        <v>当週</v>
      </c>
      <c r="B5" s="60">
        <f>'基本設定'!$B$11</f>
      </c>
      <c r="C5" s="4"/>
      <c r="D5" s="4" t="str">
        <v>予定総数</v>
      </c>
      <c r="E5" s="4">
        <f>SUM(D8:D14)</f>
      </c>
      <c r="F5" s="4"/>
      <c r="G5" s="4" t="str">
        <v>最大予定数</v>
      </c>
      <c r="H5" s="4">
        <f>MAX(D8:D14)</f>
      </c>
      <c r="I5" s="4"/>
      <c r="J5" s="4"/>
    </row>
    <row r="6" ht="15" customHeight="true">
      <c r="A6" s="4"/>
      <c r="B6" s="4"/>
      <c r="C6" s="4"/>
      <c r="D6" s="4"/>
      <c r="E6" s="4"/>
      <c r="F6" s="4"/>
      <c r="G6" s="4"/>
      <c r="H6" s="4"/>
      <c r="I6" s="4"/>
      <c r="J6" s="4"/>
    </row>
    <row r="7" ht="15" customHeight="true">
      <c r="A7" s="24" t="str">
        <v>日付</v>
      </c>
      <c r="B7" s="24" t="str">
        <v>曜日</v>
      </c>
      <c r="C7" s="24" t="str">
        <v>今日の重点</v>
      </c>
      <c r="D7" s="24" t="str">
        <v>予定件数</v>
      </c>
      <c r="E7" s="24" t="str">
        <v>責任者／チーム</v>
      </c>
      <c r="F7" s="24" t="str">
        <v>主要会議／納品</v>
      </c>
      <c r="G7" s="24" t="str">
        <v>リスク／ブロック</v>
      </c>
      <c r="H7" s="24" t="str">
        <v>備考</v>
      </c>
      <c r="I7" s="4"/>
      <c r="J7" s="4"/>
    </row>
    <row r="8" ht="26" customHeight="true">
      <c r="A8" s="40">
        <f>'基本設定'!$B$11+0</f>
      </c>
      <c r="B8" s="28">
        <f>IF(A8="","","月")</f>
      </c>
      <c r="C8" s="28" t="str">
        <v>週次計画確認</v>
      </c>
      <c r="D8" s="28">
        <f>COUNTIFS('タスク台帳'!$L$6:$L$205,"&lt;="&amp;A8,'タスク台帳'!$M$6:$M$205,"&gt;="&amp;A8)</f>
      </c>
      <c r="E8" s="28" t="str"/>
      <c r="F8" s="28" t="str"/>
      <c r="G8" s="28" t="str"/>
      <c r="H8" s="28" t="str">
        <v>未解決事項を先に確認</v>
      </c>
      <c r="I8" s="4"/>
      <c r="J8" s="4"/>
    </row>
    <row r="9" ht="26" customHeight="true">
      <c r="A9" s="40">
        <f>'基本設定'!$B$11+1</f>
      </c>
      <c r="B9" s="28">
        <f>IF(A9="","","火")</f>
      </c>
      <c r="C9" s="28" t="str">
        <v>リスク整理</v>
      </c>
      <c r="D9" s="28">
        <f>COUNTIFS('タスク台帳'!$L$6:$L$205,"&lt;="&amp;A9,'タスク台帳'!$M$6:$M$205,"&gt;="&amp;A9)</f>
      </c>
      <c r="E9" s="28" t="str"/>
      <c r="F9" s="28" t="str"/>
      <c r="G9" s="28" t="str"/>
      <c r="H9" s="28" t="str">
        <v>責任者と期限を同期</v>
      </c>
      <c r="I9" s="4"/>
      <c r="J9" s="4"/>
    </row>
    <row r="10" ht="26" customHeight="true">
      <c r="A10" s="40">
        <f>'基本設定'!$B$11+2</f>
      </c>
      <c r="B10" s="28">
        <f>IF(A10="","","水")</f>
      </c>
      <c r="C10" s="28" t="str">
        <v>アクションフォロー</v>
      </c>
      <c r="D10" s="28">
        <f>COUNTIFS('タスク台帳'!$L$6:$L$205,"&lt;="&amp;A10,'タスク台帳'!$M$6:$M$205,"&gt;="&amp;A10)</f>
      </c>
      <c r="E10" s="28" t="str"/>
      <c r="F10" s="28" t="str"/>
      <c r="G10" s="28" t="str"/>
      <c r="H10" s="28" t="str">
        <v>未対応承認を確認</v>
      </c>
      <c r="I10" s="4"/>
      <c r="J10" s="4"/>
    </row>
    <row r="11" ht="26" customHeight="true">
      <c r="A11" s="40">
        <f>'基本設定'!$B$11+3</f>
      </c>
      <c r="B11" s="28">
        <f>IF(A11="","","木")</f>
      </c>
      <c r="C11" s="28" t="str">
        <v>相关方会議</v>
      </c>
      <c r="D11" s="28">
        <f>COUNTIFS('タスク台帳'!$L$6:$L$205,"&lt;="&amp;A11,'タスク台帳'!$M$6:$M$205,"&gt;="&amp;A11)</f>
      </c>
      <c r="E11" s="28" t="str"/>
      <c r="F11" s="28" t="str"/>
      <c r="G11" s="28" t="str"/>
      <c r="H11" s="28" t="str">
        <v>引継ぎ事項を整理</v>
      </c>
      <c r="I11" s="4"/>
      <c r="J11" s="4"/>
    </row>
    <row r="12" ht="26" customHeight="true">
      <c r="A12" s="40">
        <f>'基本設定'!$B$11+4</f>
      </c>
      <c r="B12" s="28">
        <f>IF(A12="","","金")</f>
      </c>
      <c r="C12" s="28" t="str">
        <v>マイルストーン準備</v>
      </c>
      <c r="D12" s="28">
        <f>COUNTIFS('タスク台帳'!$L$6:$L$205,"&lt;="&amp;A12,'タスク台帳'!$M$6:$M$205,"&gt;="&amp;A12)</f>
      </c>
      <c r="E12" s="28" t="str"/>
      <c r="F12" s="28" t="str"/>
      <c r="G12" s="28" t="str"/>
      <c r="H12" s="28" t="str">
        <v>先解决ブロック項目</v>
      </c>
      <c r="I12" s="4"/>
      <c r="J12" s="4"/>
    </row>
    <row r="13" ht="26" customHeight="true">
      <c r="A13" s="40">
        <f>'基本設定'!$B$11+5</f>
      </c>
      <c r="B13" s="28">
        <f>IF(A13="","","土")</f>
      </c>
      <c r="C13" s="28" t="str">
        <v>余裕日数</v>
      </c>
      <c r="D13" s="28">
        <f>COUNTIFS('タスク台帳'!$L$6:$L$205,"&lt;="&amp;A13,'タスク台帳'!$M$6:$M$205,"&gt;="&amp;A13)</f>
      </c>
      <c r="E13" s="28" t="str"/>
      <c r="F13" s="28" t="str"/>
      <c r="G13" s="28" t="str"/>
      <c r="H13" s="28" t="str">
        <v>保留缓冲</v>
      </c>
      <c r="I13" s="4"/>
      <c r="J13" s="4"/>
    </row>
    <row r="14" ht="26" customHeight="true">
      <c r="A14" s="40">
        <f>'基本設定'!$B$11+6</f>
      </c>
      <c r="B14" s="28">
        <f>IF(A14="","","日")</f>
      </c>
      <c r="C14" s="28" t="str">
        <v>進捗回復</v>
      </c>
      <c r="D14" s="28">
        <f>COUNTIFS('タスク台帳'!$L$6:$L$205,"&lt;="&amp;A14,'タスク台帳'!$M$6:$M$205,"&gt;="&amp;A14)</f>
      </c>
      <c r="E14" s="28" t="str"/>
      <c r="F14" s="28" t="str"/>
      <c r="G14" s="28" t="str"/>
      <c r="H14" s="28" t="str">
        <v>遅延事項を処理</v>
      </c>
      <c r="I14" s="4"/>
      <c r="J14" s="4"/>
    </row>
    <row r="15" ht="26" customHeight="true">
      <c r="A15" s="4"/>
      <c r="B15" s="4"/>
      <c r="C15" s="4"/>
      <c r="D15" s="4"/>
      <c r="E15" s="4"/>
      <c r="F15" s="4"/>
      <c r="G15" s="4"/>
      <c r="H15" s="4"/>
      <c r="I15" s="4"/>
      <c r="J15" s="4"/>
    </row>
    <row r="16" ht="26" customHeight="true">
      <c r="A16" s="4"/>
      <c r="B16" s="4"/>
      <c r="C16" s="4"/>
      <c r="D16" s="4"/>
      <c r="E16" s="4"/>
      <c r="F16" s="4"/>
      <c r="G16" s="4"/>
      <c r="H16" s="4"/>
      <c r="I16" s="4"/>
      <c r="J16" s="4"/>
    </row>
    <row r="17" ht="26" customHeight="true">
      <c r="A17" s="24" t="str">
        <v>今週重点の出典</v>
      </c>
      <c r="B17" s="24" t="str">
        <v>数量</v>
      </c>
      <c r="C17" s="24" t="str">
        <v>説明</v>
      </c>
      <c r="D17" s="24" t="str">
        <v>責任者</v>
      </c>
      <c r="E17" s="24" t="str">
        <v>対応提案</v>
      </c>
      <c r="F17" s="4"/>
      <c r="G17" s="4"/>
      <c r="H17" s="4"/>
      <c r="I17" s="4"/>
      <c r="J17" s="4"/>
    </row>
    <row r="18" ht="26" customHeight="true">
      <c r="A18" s="28" t="str">
        <v>今週の重点に設定</v>
      </c>
      <c r="B18" s="28">
        <f>COUNTIF('タスク台帳'!$W$6:$W$205,"はい")</f>
      </c>
      <c r="C18" s="28" t="str">
        <v>タスク台帳W列が「はい」の項目です。</v>
      </c>
      <c r="D18" s="28" t="s">
        <v>2</v>
      </c>
      <c r="E18" s="28" t="str">
        <v>会議前に状態を1件ずつ確認</v>
      </c>
      <c r="F18" s="4"/>
      <c r="G18" s="4"/>
      <c r="H18" s="4"/>
      <c r="I18" s="4"/>
      <c r="J18" s="4"/>
    </row>
    <row r="19" ht="26" customHeight="true">
      <c r="A19" s="28" t="str">
        <v>遅延／ブロック</v>
      </c>
      <c r="B19" s="28">
        <f>COUNTIF('タスク台帳'!$T$6:$T$205,"遅延")+COUNTIF('タスク台帳'!$T$6:$T$205,"ブロック")</f>
      </c>
      <c r="C19" s="28" t="str">
        <v>健全性が遅延またはブロックです。</v>
      </c>
      <c r="D19" s="28" t="str">
        <v>責任者</v>
      </c>
      <c r="E19" s="28" t="str">
        <v>ブロック解消を優先</v>
      </c>
      <c r="F19" s="4"/>
      <c r="G19" s="4"/>
      <c r="H19" s="4"/>
      <c r="I19" s="4"/>
      <c r="J19" s="4"/>
    </row>
    <row r="20" ht="26" customHeight="true">
      <c r="A20" s="28" t="str">
        <v>7日以内期限</v>
      </c>
      <c r="B20" s="28">
        <f>COUNTIFS('タスク台帳'!$M$6:$M$205,"&gt;="&amp;'基本設定'!$B$10,'タスク台帳'!$M$6:$M$205,"&lt;="&amp;'基本設定'!$B$10+7,'タスク台帳'!$J$6:$J$205,"&lt;&gt;完了")</f>
      </c>
      <c r="C20" s="28" t="str">
        <v>予定終了が基準日から7日以内で未完了です。</v>
      </c>
      <c r="D20" s="28" t="str">
        <v>責任者</v>
      </c>
      <c r="E20" s="28" t="str">
        <v>納品物を事前準備</v>
      </c>
      <c r="F20" s="4"/>
      <c r="G20" s="4"/>
      <c r="H20" s="4"/>
      <c r="I20" s="4"/>
      <c r="J20" s="4"/>
    </row>
    <row r="21" ht="26" customHeight="true">
      <c r="A21" s="28" t="str">
        <v>要確認</v>
      </c>
      <c r="B21" s="28">
        <f>COUNTIF('タスク台帳'!$J$6:$J$205,"要確認")</f>
      </c>
      <c r="C21" s="28" t="str">
        <v>状態が確認待ちです。</v>
      </c>
      <c r="D21" s="28" t="str">
        <v>関連承認／顧客</v>
      </c>
      <c r="E21" s="28" t="str">
        <v>承認者と締切を明確化</v>
      </c>
      <c r="F21" s="4"/>
      <c r="G21" s="4"/>
      <c r="H21" s="4"/>
      <c r="I21" s="4"/>
      <c r="J21" s="4"/>
    </row>
    <row r="22" ht="26" customHeight="true">
      <c r="A22" s="28" t="str">
        <v>高リスク</v>
      </c>
      <c r="B22" s="28">
        <f>COUNTIF('タスク台帳'!$U$6:$U$205,"高")</f>
      </c>
      <c r="C22" s="28" t="str">
        <v>リスク水準は高です。</v>
      </c>
      <c r="D22" s="28" t="s">
        <v>15</v>
      </c>
      <c r="E22" s="28" t="str">
        <v>必要に応じてエスカレーション</v>
      </c>
      <c r="F22" s="4"/>
      <c r="G22" s="4"/>
      <c r="H22" s="4"/>
      <c r="I22" s="4"/>
      <c r="J22" s="4"/>
    </row>
  </sheetData>
  <mergeCells count="2">
    <mergeCell ref="A1:J1"/>
    <mergeCell ref="A2:H2"/>
  </mergeCells>
  <conditionalFormatting sqref="D8:D14">
    <cfRule type="dataBar" priority="1">
      <dataBar>
        <cfvo type="min"/>
        <cfvo type="max"/>
        <color rgb="93C5FD"/>
      </dataBar>
      <ignoredErrors>
        <ignoredError sqref="A1:XFD1048576" evalError="1" twoDigitTextYear="1" numberStoredAsText="1" formula="1" formulaRange="1" unlockedFormula="1" emptyCellReference="1" listDataValidation="1" calculatedColumn="1"/>
      </ignoredErrors>
      <extLst>
        <x:ext xmlns:x14="http://schemas.microsoft.com/office/spreadsheetml/2009/9/main" uri="{B025F937-C7B1-47D3-B67F-A62EFF666E3E}">
          <x14:id>{527F9109-AC45-6617-03F4-07982B2D480F}</x14:id>
        </x:ext>
      </extLst>
    </cfRule>
  </conditionalFormatting>
  <pageMargins left="0.7" right="0.7" top="0.75" bottom="0.75" header="0.3" footer="0.3"/>
  <drawing r:id="R0f73066acfb64497"/>
  <extLst>
    <x:ext xmlns:x14="http://schemas.microsoft.com/office/spreadsheetml/2009/9/main" xmlns:xm="http://schemas.microsoft.com/office/excel/2006/main" uri="{78C0D931-6437-407d-A8EE-F0AAD7539E65}">
      <x14:conditionalFormattings>
        <x14:conditionalFormatting>
          <x14:cfRule type="dataBar" priority="1" id="{527F9109-AC45-6617-03F4-07982B2D480F}">
            <x14:dataBar gradient="1">
              <x14:cfvo type="min"/>
              <x14:cfvo type="max"/>
              <x14:fillColor rgb="93C5FD"/>
            </x14:dataBar>
          </x14:cfRule>
          <xm:sqref>D8:D14</xm:sqref>
        </x14:conditionalFormatting>
      </x14:conditionalFormattings>
    </x:ext>
  </extLst>
</worksheet>
</file>

<file path=xl/worksheets/sheet6.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showGridLines="false" workbookViewId="0"/>
  </sheetViews>
  <sheetFormatPr defaultRowHeight="15"/>
  <cols>
    <col customWidth="true" max="1" min="1" width="6"/>
    <col customWidth="true" max="2" min="2" width="12"/>
    <col customWidth="true" max="3" min="3" width="24"/>
    <col customWidth="true" max="4" min="4" width="18"/>
    <col customWidth="true" max="5" min="5" width="14"/>
    <col customWidth="true" max="6" min="6" width="28"/>
    <col customWidth="true" max="7" min="7" width="20"/>
    <col customWidth="true" max="8" min="8" width="12"/>
    <col customWidth="true" max="10" min="9" width="30"/>
    <col customWidth="true" max="11" min="11" width="12"/>
    <col customWidth="true" max="12" min="12" width="24"/>
    <col customWidth="true" max="13" min="13" width="4"/>
    <col customWidth="true" max="14" min="14" width="14"/>
    <col customWidth="true" max="16" min="15" width="10"/>
    <col customWidth="true" max="17" min="17" width="14"/>
  </cols>
  <sheetData>
    <row r="1" ht="21.97265625" customHeight="true">
      <c r="A1" s="10" t="str">
        <v>会議・納品マイルストーン</v>
      </c>
      <c r="B1" s="4"/>
      <c r="C1" s="4"/>
      <c r="D1" s="4"/>
      <c r="E1" s="4"/>
      <c r="F1" s="4"/>
      <c r="G1" s="4"/>
      <c r="H1" s="4"/>
      <c r="I1" s="4"/>
      <c r="J1" s="4"/>
      <c r="K1" s="4"/>
      <c r="L1" s="4"/>
      <c r="M1" s="4"/>
      <c r="N1" s="4"/>
      <c r="O1" s="4"/>
      <c r="P1" s="4"/>
      <c r="Q1" s="4"/>
    </row>
    <row r="2" ht="15" customHeight="true">
      <c r="A2" s="14" t="str">
        <v>会議、レビュー、確認、本番開始、研修、納品物を時系列に並べ、抜け漏れを減らします。</v>
      </c>
      <c r="B2" s="4"/>
      <c r="C2" s="4"/>
      <c r="D2" s="4"/>
      <c r="E2" s="4"/>
      <c r="F2" s="4"/>
      <c r="G2" s="4"/>
      <c r="H2" s="4"/>
      <c r="I2" s="4"/>
      <c r="J2" s="4"/>
      <c r="K2" s="4"/>
      <c r="L2" s="4"/>
      <c r="M2" s="4"/>
      <c r="N2" s="4"/>
      <c r="O2" s="4"/>
      <c r="P2" s="4"/>
      <c r="Q2" s="4"/>
    </row>
    <row r="3" ht="15" customHeight="true">
      <c r="A3" s="4"/>
      <c r="B3" s="4"/>
      <c r="C3" s="4"/>
      <c r="D3" s="4"/>
      <c r="E3" s="4"/>
      <c r="F3" s="4"/>
      <c r="G3" s="4"/>
      <c r="H3" s="4"/>
      <c r="I3" s="4"/>
      <c r="J3" s="4"/>
      <c r="K3" s="4"/>
      <c r="L3" s="4"/>
      <c r="M3" s="4"/>
      <c r="N3" s="4"/>
      <c r="O3" s="4"/>
      <c r="P3" s="4"/>
      <c r="Q3" s="4"/>
    </row>
    <row r="4" ht="15" customHeight="true">
      <c r="A4" s="4"/>
      <c r="B4" s="4"/>
      <c r="C4" s="4"/>
      <c r="D4" s="4"/>
      <c r="E4" s="4"/>
      <c r="F4" s="4"/>
      <c r="G4" s="4"/>
      <c r="H4" s="4"/>
      <c r="I4" s="4"/>
      <c r="J4" s="4"/>
      <c r="K4" s="4"/>
      <c r="L4" s="4"/>
      <c r="M4" s="4"/>
      <c r="N4" s="4"/>
      <c r="O4" s="4"/>
      <c r="P4" s="4"/>
      <c r="Q4" s="4"/>
    </row>
    <row r="5" ht="15" customHeight="true">
      <c r="A5" s="24" t="s">
        <v>9</v>
      </c>
      <c r="B5" s="24" t="str">
        <v>種類</v>
      </c>
      <c r="C5" s="24" t="str">
        <v>件名</v>
      </c>
      <c r="D5" s="24" t="str">
        <v>日時</v>
      </c>
      <c r="E5" s="24" t="str">
        <v>責任者</v>
      </c>
      <c r="F5" s="24" t="str">
        <v>参加者／場所</v>
      </c>
      <c r="G5" s="24" t="str">
        <v>関連マイルストーン</v>
      </c>
      <c r="H5" s="24" t="str">
        <v>状態</v>
      </c>
      <c r="I5" s="24" t="str">
        <v>議事録／納品物</v>
      </c>
      <c r="J5" s="24" t="str">
        <v>後続アクション</v>
      </c>
      <c r="K5" s="24" t="str">
        <v>影響マイルストーン</v>
      </c>
      <c r="L5" s="24" t="str">
        <v>備考</v>
      </c>
      <c r="M5" s="4"/>
      <c r="N5" s="24" t="str">
        <v>月</v>
      </c>
      <c r="O5" s="24" t="str">
        <v>イベント数</v>
      </c>
      <c r="P5" s="24" t="str">
        <v>完了数</v>
      </c>
      <c r="Q5" s="24" t="str">
        <v>未完了／確認待ち</v>
      </c>
    </row>
    <row r="6" ht="26" customHeight="true">
      <c r="A6" s="118">
        <f>IF(C6="","",ROW()-5)</f>
      </c>
      <c r="B6" s="118" t="str">
        <v>会議</v>
      </c>
      <c r="C6" s="118" t="str">
        <v>プロジェクト調整会議</v>
      </c>
      <c r="D6" s="174" t="n">
        <v>46143.354166666664</v>
      </c>
      <c r="E6" s="118" t="s">
        <v>2</v>
      </c>
      <c r="F6" s="118" t="str">
        <v>プロジェクトチーム／オンライン会議</v>
      </c>
      <c r="G6" s="118" t="str">
        <v>月次締め</v>
      </c>
      <c r="H6" s="118" t="str">
        <v>完了</v>
      </c>
      <c r="I6" s="118" t="str">
        <v>今週計画とリスクを同期</v>
      </c>
      <c r="J6" s="118" t="str">
        <v>遅延事項をフォロー</v>
      </c>
      <c r="K6" s="118" t="str">
        <v>はい</v>
      </c>
      <c r="L6" s="118" t="str"/>
      <c r="M6" s="4"/>
      <c r="N6" s="176">
        <f>YEAR(EDATE('基本設定'!$B$12,0))&amp;"年"&amp;MONTH(EDATE('基本設定'!$B$12,0))&amp;"月"</f>
      </c>
      <c r="O6" s="118">
        <f>COUNTIFS($D$6:$D$105,"&gt;="&amp;EDATE('基本設定'!$B$12,0),$D$6:$D$105,"&lt;"&amp;EDATE('基本設定'!$B$12,1))</f>
      </c>
      <c r="P6" s="118">
        <f>COUNTIFS($D$6:$D$105,"&gt;="&amp;EDATE('基本設定'!$B$12,0),$D$6:$D$105,"&lt;"&amp;EDATE('基本設定'!$B$12,1),$H$6:$H$105,"完了")</f>
      </c>
      <c r="Q6" s="118">
        <f>O6-P6</f>
      </c>
    </row>
    <row r="7" ht="26" customHeight="true">
      <c r="A7" s="118">
        <f>IF(C7="","",ROW()-5)</f>
      </c>
      <c r="B7" s="118" t="str">
        <v>レビュー</v>
      </c>
      <c r="C7" s="118" t="str">
        <v>要件確定レビュー</v>
      </c>
      <c r="D7" s="174" t="n">
        <v>46146.416666666664</v>
      </c>
      <c r="E7" s="118" t="str">
        <v>業務責任者</v>
      </c>
      <c r="F7" s="118" t="str">
        <v>顧客／プロジェクトチーム／会議室</v>
      </c>
      <c r="G7" s="118" t="str">
        <v>要件確定</v>
      </c>
      <c r="H7" s="118" t="str">
        <v>予定</v>
      </c>
      <c r="I7" s="118" t="str">
        <v>要件承認資料</v>
      </c>
      <c r="J7" s="118" t="str">
        <v>承認者を確認</v>
      </c>
      <c r="K7" s="118" t="str">
        <v>はい</v>
      </c>
      <c r="L7" s="118" t="str"/>
      <c r="M7" s="4"/>
      <c r="N7" s="176">
        <f>YEAR(EDATE('基本設定'!$B$12,1))&amp;"年"&amp;MONTH(EDATE('基本設定'!$B$12,1))&amp;"月"</f>
      </c>
      <c r="O7" s="118">
        <f>COUNTIFS($D$6:$D$105,"&gt;="&amp;EDATE('基本設定'!$B$12,1),$D$6:$D$105,"&lt;"&amp;EDATE('基本設定'!$B$12,2))</f>
      </c>
      <c r="P7" s="118">
        <f>COUNTIFS($D$6:$D$105,"&gt;="&amp;EDATE('基本設定'!$B$12,1),$D$6:$D$105,"&lt;"&amp;EDATE('基本設定'!$B$12,2),$H$6:$H$105,"完了")</f>
      </c>
      <c r="Q7" s="118">
        <f>O7-P7</f>
      </c>
    </row>
    <row r="8" ht="26" customHeight="true">
      <c r="A8" s="118">
        <f>IF(C8="","",ROW()-5)</f>
      </c>
      <c r="B8" s="118" t="str">
        <v>フォロー</v>
      </c>
      <c r="C8" s="118" t="str">
        <v>仕入先フォロー会議</v>
      </c>
      <c r="D8" s="174" t="n">
        <v>46147.541666666664</v>
      </c>
      <c r="E8" s="118" t="str">
        <v>調達責任者</v>
      </c>
      <c r="F8" s="118" t="str">
        <v>北斗商事／調達チーム</v>
      </c>
      <c r="G8" s="118" t="str">
        <v>仕入先フォロー</v>
      </c>
      <c r="H8" s="118" t="str">
        <v>予定</v>
      </c>
      <c r="I8" s="118" t="str">
        <v>見積と納期をそろえる</v>
      </c>
      <c r="J8" s="118" t="str">
        <v>台帳状態を更新</v>
      </c>
      <c r="K8" s="118" t="str">
        <v>はい</v>
      </c>
      <c r="L8" s="118" t="str"/>
      <c r="M8" s="4"/>
      <c r="N8" s="176">
        <f>YEAR(EDATE('基本設定'!$B$12,2))&amp;"年"&amp;MONTH(EDATE('基本設定'!$B$12,2))&amp;"月"</f>
      </c>
      <c r="O8" s="118">
        <f>COUNTIFS($D$6:$D$105,"&gt;="&amp;EDATE('基本設定'!$B$12,2),$D$6:$D$105,"&lt;"&amp;EDATE('基本設定'!$B$12,3))</f>
      </c>
      <c r="P8" s="118">
        <f>COUNTIFS($D$6:$D$105,"&gt;="&amp;EDATE('基本設定'!$B$12,2),$D$6:$D$105,"&lt;"&amp;EDATE('基本設定'!$B$12,3),$H$6:$H$105,"完了")</f>
      </c>
      <c r="Q8" s="118">
        <f>O8-P8</f>
      </c>
    </row>
    <row r="9" ht="26" customHeight="true">
      <c r="A9" s="118">
        <f>IF(C9="","",ROW()-5)</f>
      </c>
      <c r="B9" s="118" t="str">
        <v>会議</v>
      </c>
      <c r="C9" s="118" t="str">
        <v>进度レビュー会議</v>
      </c>
      <c r="D9" s="174" t="n">
        <v>46150.625</v>
      </c>
      <c r="E9" s="118" t="s">
        <v>2</v>
      </c>
      <c r="F9" s="118" t="str">
        <v>管理層／プロジェクトチーム</v>
      </c>
      <c r="G9" s="118" t="str">
        <v>レビュー承認</v>
      </c>
      <c r="H9" s="118" t="str">
        <v>予定</v>
      </c>
      <c r="I9" s="118" t="str">
        <v>段階進捗レビュー</v>
      </c>
      <c r="J9" s="118" t="str">
        <v>準備ダッシュボード</v>
      </c>
      <c r="K9" s="118" t="str">
        <v>はい</v>
      </c>
      <c r="L9" s="118" t="str"/>
      <c r="M9" s="4"/>
      <c r="N9" s="176">
        <f>YEAR(EDATE('基本設定'!$B$12,3))&amp;"年"&amp;MONTH(EDATE('基本設定'!$B$12,3))&amp;"月"</f>
      </c>
      <c r="O9" s="118">
        <f>COUNTIFS($D$6:$D$105,"&gt;="&amp;EDATE('基本設定'!$B$12,3),$D$6:$D$105,"&lt;"&amp;EDATE('基本設定'!$B$12,4))</f>
      </c>
      <c r="P9" s="118">
        <f>COUNTIFS($D$6:$D$105,"&gt;="&amp;EDATE('基本設定'!$B$12,3),$D$6:$D$105,"&lt;"&amp;EDATE('基本設定'!$B$12,4),$H$6:$H$105,"完了")</f>
      </c>
      <c r="Q9" s="118">
        <f>O9-P9</f>
      </c>
    </row>
    <row r="10" ht="26" customHeight="true">
      <c r="A10" s="118">
        <f>IF(C10="","",ROW()-5)</f>
      </c>
      <c r="B10" s="118" t="str">
        <v>研修</v>
      </c>
      <c r="C10" s="118" t="str">
        <v>顧客研修</v>
      </c>
      <c r="D10" s="174" t="n">
        <v>46154.416666666664</v>
      </c>
      <c r="E10" s="118" t="str">
        <v>カスタマーサクセス</v>
      </c>
      <c r="F10" s="118" t="str">
        <v>顧客チーム／オンライン</v>
      </c>
      <c r="G10" s="118" t="str">
        <v>研修完了</v>
      </c>
      <c r="H10" s="118" t="str">
        <v>確認待ち</v>
      </c>
      <c r="I10" s="118" t="str">
        <v>研修資料と出席表</v>
      </c>
      <c r="J10" s="118" t="str">
        <v>参加者一覧を確認</v>
      </c>
      <c r="K10" s="118" t="str">
        <v>いいえ</v>
      </c>
      <c r="L10" s="118" t="str"/>
      <c r="M10" s="4"/>
      <c r="N10" s="176">
        <f>YEAR(EDATE('基本設定'!$B$12,4))&amp;"年"&amp;MONTH(EDATE('基本設定'!$B$12,4))&amp;"月"</f>
      </c>
      <c r="O10" s="118">
        <f>COUNTIFS($D$6:$D$105,"&gt;="&amp;EDATE('基本設定'!$B$12,4),$D$6:$D$105,"&lt;"&amp;EDATE('基本設定'!$B$12,5))</f>
      </c>
      <c r="P10" s="118">
        <f>COUNTIFS($D$6:$D$105,"&gt;="&amp;EDATE('基本設定'!$B$12,4),$D$6:$D$105,"&lt;"&amp;EDATE('基本設定'!$B$12,5),$H$6:$H$105,"完了")</f>
      </c>
      <c r="Q10" s="118">
        <f>O10-P10</f>
      </c>
    </row>
    <row r="11" ht="26" customHeight="true">
      <c r="A11" s="118">
        <f>IF(C11="","",ROW()-5)</f>
      </c>
      <c r="B11" s="118" t="str">
        <v>納品</v>
      </c>
      <c r="C11" s="118" t="str">
        <v>初回資材納品確認</v>
      </c>
      <c r="D11" s="174" t="n">
        <v>46146.666666666664</v>
      </c>
      <c r="E11" s="118" t="str">
        <v>調達責任者</v>
      </c>
      <c r="F11" s="118" t="str">
        <v>南都物流／倉庫</v>
      </c>
      <c r="G11" s="118" t="str">
        <v>初回資材入荷</v>
      </c>
      <c r="H11" s="118" t="str">
        <v>進行中</v>
      </c>
      <c r="I11" s="118" t="str">
        <v>入荷票と品質記録</v>
      </c>
      <c r="J11" s="118" t="str">
        <v>抜取検査報告を補完</v>
      </c>
      <c r="K11" s="118" t="str">
        <v>はい</v>
      </c>
      <c r="L11" s="118" t="str"/>
      <c r="M11" s="4"/>
      <c r="N11" s="176">
        <f>YEAR(EDATE('基本設定'!$B$12,5))&amp;"年"&amp;MONTH(EDATE('基本設定'!$B$12,5))&amp;"月"</f>
      </c>
      <c r="O11" s="118">
        <f>COUNTIFS($D$6:$D$105,"&gt;="&amp;EDATE('基本設定'!$B$12,5),$D$6:$D$105,"&lt;"&amp;EDATE('基本設定'!$B$12,6))</f>
      </c>
      <c r="P11" s="118">
        <f>COUNTIFS($D$6:$D$105,"&gt;="&amp;EDATE('基本設定'!$B$12,5),$D$6:$D$105,"&lt;"&amp;EDATE('基本設定'!$B$12,6),$H$6:$H$105,"完了")</f>
      </c>
      <c r="Q11" s="118">
        <f>O11-P11</f>
      </c>
    </row>
    <row r="12" ht="26" customHeight="true">
      <c r="A12" s="118">
        <f>IF(C12="","",ROW()-5)</f>
      </c>
      <c r="B12" s="118" t="str">
        <v>確認</v>
      </c>
      <c r="C12" s="118" t="str">
        <v>現地受入確認</v>
      </c>
      <c r="D12" s="174" t="n">
        <v>46154.395833333336</v>
      </c>
      <c r="E12" s="118" t="str">
        <v>現地責任者</v>
      </c>
      <c r="F12" s="118" t="str">
        <v>施工会社／現地</v>
      </c>
      <c r="G12" s="118" t="str">
        <v>現地受入</v>
      </c>
      <c r="H12" s="118" t="str">
        <v>予定</v>
      </c>
      <c r="I12" s="118" t="str">
        <v>現地チェック表</v>
      </c>
      <c r="J12" s="118" t="str">
        <v>はい正項目を確認</v>
      </c>
      <c r="K12" s="118" t="str">
        <v>はい</v>
      </c>
      <c r="L12" s="118" t="str"/>
      <c r="M12" s="4"/>
      <c r="N12" s="178"/>
      <c r="O12" s="179"/>
      <c r="P12" s="179"/>
      <c r="Q12" s="180"/>
    </row>
    <row r="13" ht="26" customHeight="true">
      <c r="A13" s="118">
        <f>IF(C13="","",ROW()-5)</f>
      </c>
      <c r="B13" s="118" t="str">
        <v>レビュー</v>
      </c>
      <c r="C13" s="118" t="s">
        <v>16</v>
      </c>
      <c r="D13" s="174" t="n">
        <v>46160.583333333336</v>
      </c>
      <c r="E13" s="118" t="str">
        <v>テスト責任者</v>
      </c>
      <c r="F13" s="118" t="str">
        <v>業務部門 / 開発</v>
      </c>
      <c r="G13" s="118" t="s">
        <v>11</v>
      </c>
      <c r="H13" s="118" t="str">
        <v>予定</v>
      </c>
      <c r="I13" s="118" t="str">
        <v>不具合クローズ一覧</v>
      </c>
      <c r="J13" s="118" t="str">
        <v>確認本番開始条件</v>
      </c>
      <c r="K13" s="118" t="str">
        <v>はい</v>
      </c>
      <c r="L13" s="118" t="str"/>
      <c r="M13" s="4"/>
      <c r="N13" s="145"/>
      <c r="O13" s="127"/>
      <c r="P13" s="127"/>
      <c r="Q13" s="144"/>
    </row>
    <row r="14" ht="26" customHeight="true">
      <c r="A14" s="118">
        <f>IF(C14="","",ROW()-5)</f>
      </c>
      <c r="B14" s="118" t="str">
        <v>客户確認</v>
      </c>
      <c r="C14" s="118" t="str">
        <v>顧客受入会議</v>
      </c>
      <c r="D14" s="174" t="n">
        <v>46164.625</v>
      </c>
      <c r="E14" s="118" t="str">
        <v>カスタマーサクセス</v>
      </c>
      <c r="F14" s="118" t="str">
        <v>顧客運営会議／プロジェクトチーム</v>
      </c>
      <c r="G14" s="118" t="str">
        <v>顧客受入</v>
      </c>
      <c r="H14" s="118" t="str">
        <v>予定</v>
      </c>
      <c r="I14" s="118" t="str">
        <v>受入報告書</v>
      </c>
      <c r="J14" s="118" t="str">
        <v>署名ページを回収</v>
      </c>
      <c r="K14" s="118" t="str">
        <v>はい</v>
      </c>
      <c r="L14" s="118" t="str"/>
      <c r="M14" s="4"/>
      <c r="N14" s="145"/>
      <c r="O14" s="127"/>
      <c r="P14" s="127"/>
      <c r="Q14" s="144"/>
    </row>
    <row r="15" ht="26" customHeight="true">
      <c r="A15" s="118">
        <f>IF(C15="","",ROW()-5)</f>
      </c>
      <c r="B15" s="118" t="str">
        <v>会議</v>
      </c>
      <c r="C15" s="118" t="str">
        <v>プロジェクト終結振り返り</v>
      </c>
      <c r="D15" s="174" t="n">
        <v>46178.416666666664</v>
      </c>
      <c r="E15" s="118" t="s">
        <v>2</v>
      </c>
      <c r="F15" s="118" t="str">
        <v>プロジェクトチーム</v>
      </c>
      <c r="G15" s="118" t="str">
        <v>プロジェクト終結</v>
      </c>
      <c r="H15" s="118" t="str">
        <v>予定</v>
      </c>
      <c r="I15" s="118" t="str">
        <v>振り返り議事録</v>
      </c>
      <c r="J15" s="118" t="str">
        <v>ナレッジ集へ出力</v>
      </c>
      <c r="K15" s="118" t="str">
        <v>いいえ</v>
      </c>
      <c r="L15" s="118" t="str"/>
      <c r="M15" s="4"/>
      <c r="N15" s="145"/>
      <c r="O15" s="127"/>
      <c r="P15" s="127"/>
      <c r="Q15" s="144"/>
    </row>
    <row r="16" ht="26" customHeight="true">
      <c r="A16" s="118" t="str">
        <f>IF(C16="","",ROW()-5)</f>
      </c>
      <c r="B16" s="118"/>
      <c r="C16" s="118"/>
      <c r="D16" s="174"/>
      <c r="E16" s="118"/>
      <c r="F16" s="118"/>
      <c r="G16" s="118"/>
      <c r="H16" s="118"/>
      <c r="I16" s="118"/>
      <c r="J16" s="118"/>
      <c r="K16" s="118"/>
      <c r="L16" s="118"/>
      <c r="M16" s="4"/>
      <c r="N16" s="145"/>
      <c r="O16" s="127"/>
      <c r="P16" s="127"/>
      <c r="Q16" s="144"/>
    </row>
    <row r="17" ht="26" customHeight="true">
      <c r="A17" s="118" t="str">
        <f>IF(C17="","",ROW()-5)</f>
      </c>
      <c r="B17" s="118"/>
      <c r="C17" s="118"/>
      <c r="D17" s="174"/>
      <c r="E17" s="118"/>
      <c r="F17" s="118"/>
      <c r="G17" s="118"/>
      <c r="H17" s="118"/>
      <c r="I17" s="118"/>
      <c r="J17" s="118"/>
      <c r="K17" s="118"/>
      <c r="L17" s="118"/>
      <c r="M17" s="4"/>
      <c r="N17" s="145"/>
      <c r="O17" s="127"/>
      <c r="P17" s="127"/>
      <c r="Q17" s="144"/>
    </row>
    <row r="18" ht="26" customHeight="true">
      <c r="A18" s="118" t="str">
        <f>IF(C18="","",ROW()-5)</f>
      </c>
      <c r="B18" s="118"/>
      <c r="C18" s="118"/>
      <c r="D18" s="174"/>
      <c r="E18" s="118"/>
      <c r="F18" s="118"/>
      <c r="G18" s="118"/>
      <c r="H18" s="118"/>
      <c r="I18" s="118"/>
      <c r="J18" s="118"/>
      <c r="K18" s="118"/>
      <c r="L18" s="118"/>
      <c r="M18" s="4"/>
      <c r="N18" s="145"/>
      <c r="O18" s="127"/>
      <c r="P18" s="127"/>
      <c r="Q18" s="144"/>
    </row>
    <row r="19" ht="26" customHeight="true">
      <c r="A19" s="118" t="str">
        <f>IF(C19="","",ROW()-5)</f>
      </c>
      <c r="B19" s="118"/>
      <c r="C19" s="118"/>
      <c r="D19" s="174"/>
      <c r="E19" s="118"/>
      <c r="F19" s="118"/>
      <c r="G19" s="118"/>
      <c r="H19" s="118"/>
      <c r="I19" s="118"/>
      <c r="J19" s="118"/>
      <c r="K19" s="118"/>
      <c r="L19" s="118"/>
      <c r="M19" s="4"/>
      <c r="N19" s="145"/>
      <c r="O19" s="127"/>
      <c r="P19" s="127"/>
      <c r="Q19" s="144"/>
    </row>
    <row r="20" ht="26" customHeight="true">
      <c r="A20" s="118" t="str">
        <f>IF(C20="","",ROW()-5)</f>
      </c>
      <c r="B20" s="118"/>
      <c r="C20" s="118"/>
      <c r="D20" s="174"/>
      <c r="E20" s="118"/>
      <c r="F20" s="118"/>
      <c r="G20" s="118"/>
      <c r="H20" s="118"/>
      <c r="I20" s="118"/>
      <c r="J20" s="118"/>
      <c r="K20" s="118"/>
      <c r="L20" s="118"/>
      <c r="M20" s="4"/>
      <c r="N20" s="145"/>
      <c r="O20" s="127"/>
      <c r="P20" s="127"/>
      <c r="Q20" s="144"/>
    </row>
    <row r="21" ht="26" customHeight="true">
      <c r="A21" s="118" t="str">
        <f>IF(C21="","",ROW()-5)</f>
      </c>
      <c r="B21" s="118"/>
      <c r="C21" s="118"/>
      <c r="D21" s="174"/>
      <c r="E21" s="118"/>
      <c r="F21" s="118"/>
      <c r="G21" s="118"/>
      <c r="H21" s="118"/>
      <c r="I21" s="118"/>
      <c r="J21" s="118"/>
      <c r="K21" s="118"/>
      <c r="L21" s="118"/>
      <c r="M21" s="4"/>
      <c r="N21" s="145"/>
      <c r="O21" s="127"/>
      <c r="P21" s="127"/>
      <c r="Q21" s="144"/>
    </row>
    <row r="22" ht="26" customHeight="true">
      <c r="A22" s="118" t="str">
        <f>IF(C22="","",ROW()-5)</f>
      </c>
      <c r="B22" s="118"/>
      <c r="C22" s="118"/>
      <c r="D22" s="174"/>
      <c r="E22" s="118"/>
      <c r="F22" s="118"/>
      <c r="G22" s="118"/>
      <c r="H22" s="118"/>
      <c r="I22" s="118"/>
      <c r="J22" s="118"/>
      <c r="K22" s="118"/>
      <c r="L22" s="118"/>
      <c r="M22" s="4"/>
      <c r="N22" s="145"/>
      <c r="O22" s="127"/>
      <c r="P22" s="127"/>
      <c r="Q22" s="144"/>
    </row>
    <row r="23" ht="26" customHeight="true">
      <c r="A23" s="118" t="str">
        <f>IF(C23="","",ROW()-5)</f>
      </c>
      <c r="B23" s="118"/>
      <c r="C23" s="118"/>
      <c r="D23" s="174"/>
      <c r="E23" s="118"/>
      <c r="F23" s="118"/>
      <c r="G23" s="118"/>
      <c r="H23" s="118"/>
      <c r="I23" s="118"/>
      <c r="J23" s="118"/>
      <c r="K23" s="118"/>
      <c r="L23" s="118"/>
      <c r="M23" s="4"/>
      <c r="N23" s="145"/>
      <c r="O23" s="127"/>
      <c r="P23" s="127"/>
      <c r="Q23" s="144"/>
    </row>
    <row r="24" ht="26" customHeight="true">
      <c r="A24" s="118" t="str">
        <f>IF(C24="","",ROW()-5)</f>
      </c>
      <c r="B24" s="118"/>
      <c r="C24" s="118"/>
      <c r="D24" s="174"/>
      <c r="E24" s="118"/>
      <c r="F24" s="118"/>
      <c r="G24" s="118"/>
      <c r="H24" s="118"/>
      <c r="I24" s="118"/>
      <c r="J24" s="118"/>
      <c r="K24" s="118"/>
      <c r="L24" s="118"/>
      <c r="M24" s="4"/>
      <c r="N24" s="145"/>
      <c r="O24" s="127"/>
      <c r="P24" s="127"/>
      <c r="Q24" s="144"/>
    </row>
    <row r="25" ht="26" customHeight="true">
      <c r="A25" s="118" t="str">
        <f>IF(C25="","",ROW()-5)</f>
      </c>
      <c r="B25" s="118"/>
      <c r="C25" s="118"/>
      <c r="D25" s="174"/>
      <c r="E25" s="118"/>
      <c r="F25" s="118"/>
      <c r="G25" s="118"/>
      <c r="H25" s="118"/>
      <c r="I25" s="118"/>
      <c r="J25" s="118"/>
      <c r="K25" s="118"/>
      <c r="L25" s="118"/>
      <c r="M25" s="4"/>
      <c r="N25" s="145"/>
      <c r="O25" s="127"/>
      <c r="P25" s="127"/>
      <c r="Q25" s="144"/>
    </row>
    <row r="26" ht="26" customHeight="true">
      <c r="A26" s="118" t="str">
        <f>IF(C26="","",ROW()-5)</f>
      </c>
      <c r="B26" s="118"/>
      <c r="C26" s="118"/>
      <c r="D26" s="174"/>
      <c r="E26" s="118"/>
      <c r="F26" s="118"/>
      <c r="G26" s="118"/>
      <c r="H26" s="118"/>
      <c r="I26" s="118"/>
      <c r="J26" s="118"/>
      <c r="K26" s="118"/>
      <c r="L26" s="118"/>
      <c r="M26" s="4"/>
      <c r="N26" s="145"/>
      <c r="O26" s="127"/>
      <c r="P26" s="127"/>
      <c r="Q26" s="144"/>
    </row>
    <row r="27" ht="26" customHeight="true">
      <c r="A27" s="118" t="str">
        <f>IF(C27="","",ROW()-5)</f>
      </c>
      <c r="B27" s="118"/>
      <c r="C27" s="118"/>
      <c r="D27" s="174"/>
      <c r="E27" s="118"/>
      <c r="F27" s="118"/>
      <c r="G27" s="118"/>
      <c r="H27" s="118"/>
      <c r="I27" s="118"/>
      <c r="J27" s="118"/>
      <c r="K27" s="118"/>
      <c r="L27" s="118"/>
      <c r="M27" s="4"/>
      <c r="N27" s="145"/>
      <c r="O27" s="127"/>
      <c r="P27" s="127"/>
      <c r="Q27" s="144"/>
    </row>
    <row r="28" ht="26" customHeight="true">
      <c r="A28" s="118" t="str">
        <f>IF(C28="","",ROW()-5)</f>
      </c>
      <c r="B28" s="118"/>
      <c r="C28" s="118"/>
      <c r="D28" s="174"/>
      <c r="E28" s="118"/>
      <c r="F28" s="118"/>
      <c r="G28" s="118"/>
      <c r="H28" s="118"/>
      <c r="I28" s="118"/>
      <c r="J28" s="118"/>
      <c r="K28" s="118"/>
      <c r="L28" s="118"/>
      <c r="M28" s="4"/>
      <c r="N28" s="145"/>
      <c r="O28" s="127"/>
      <c r="P28" s="127"/>
      <c r="Q28" s="144"/>
    </row>
    <row r="29" ht="26" customHeight="true">
      <c r="A29" s="118" t="str">
        <f>IF(C29="","",ROW()-5)</f>
      </c>
      <c r="B29" s="118"/>
      <c r="C29" s="118"/>
      <c r="D29" s="174"/>
      <c r="E29" s="118"/>
      <c r="F29" s="118"/>
      <c r="G29" s="118"/>
      <c r="H29" s="118"/>
      <c r="I29" s="118"/>
      <c r="J29" s="118"/>
      <c r="K29" s="118"/>
      <c r="L29" s="118"/>
      <c r="M29" s="4"/>
      <c r="N29" s="145"/>
      <c r="O29" s="127"/>
      <c r="P29" s="127"/>
      <c r="Q29" s="144"/>
    </row>
    <row r="30" ht="26" customHeight="true">
      <c r="A30" s="118" t="str">
        <f>IF(C30="","",ROW()-5)</f>
      </c>
      <c r="B30" s="118"/>
      <c r="C30" s="118"/>
      <c r="D30" s="174"/>
      <c r="E30" s="118"/>
      <c r="F30" s="118"/>
      <c r="G30" s="118"/>
      <c r="H30" s="118"/>
      <c r="I30" s="118"/>
      <c r="J30" s="118"/>
      <c r="K30" s="118"/>
      <c r="L30" s="118"/>
      <c r="M30" s="4"/>
      <c r="N30" s="145"/>
      <c r="O30" s="127"/>
      <c r="P30" s="127"/>
      <c r="Q30" s="144"/>
    </row>
    <row r="31" ht="26" customHeight="true">
      <c r="A31" s="118" t="str">
        <f>IF(C31="","",ROW()-5)</f>
      </c>
      <c r="B31" s="118"/>
      <c r="C31" s="118"/>
      <c r="D31" s="174"/>
      <c r="E31" s="118"/>
      <c r="F31" s="118"/>
      <c r="G31" s="118"/>
      <c r="H31" s="118"/>
      <c r="I31" s="118"/>
      <c r="J31" s="118"/>
      <c r="K31" s="118"/>
      <c r="L31" s="118"/>
      <c r="M31" s="4"/>
      <c r="N31" s="145"/>
      <c r="O31" s="127"/>
      <c r="P31" s="127"/>
      <c r="Q31" s="144"/>
    </row>
    <row r="32" ht="26" customHeight="true">
      <c r="A32" s="118" t="str">
        <f>IF(C32="","",ROW()-5)</f>
      </c>
      <c r="B32" s="118"/>
      <c r="C32" s="118"/>
      <c r="D32" s="174"/>
      <c r="E32" s="118"/>
      <c r="F32" s="118"/>
      <c r="G32" s="118"/>
      <c r="H32" s="118"/>
      <c r="I32" s="118"/>
      <c r="J32" s="118"/>
      <c r="K32" s="118"/>
      <c r="L32" s="118"/>
      <c r="M32" s="4"/>
      <c r="N32" s="145"/>
      <c r="O32" s="127"/>
      <c r="P32" s="127"/>
      <c r="Q32" s="144"/>
    </row>
    <row r="33" ht="26" customHeight="true">
      <c r="A33" s="118" t="str">
        <f>IF(C33="","",ROW()-5)</f>
      </c>
      <c r="B33" s="118"/>
      <c r="C33" s="118"/>
      <c r="D33" s="174"/>
      <c r="E33" s="118"/>
      <c r="F33" s="118"/>
      <c r="G33" s="118"/>
      <c r="H33" s="118"/>
      <c r="I33" s="118"/>
      <c r="J33" s="118"/>
      <c r="K33" s="118"/>
      <c r="L33" s="118"/>
      <c r="M33" s="4"/>
      <c r="N33" s="145"/>
      <c r="O33" s="127"/>
      <c r="P33" s="127"/>
      <c r="Q33" s="144"/>
    </row>
    <row r="34" ht="26" customHeight="true">
      <c r="A34" s="118" t="str">
        <f>IF(C34="","",ROW()-5)</f>
      </c>
      <c r="B34" s="118"/>
      <c r="C34" s="118"/>
      <c r="D34" s="174"/>
      <c r="E34" s="118"/>
      <c r="F34" s="118"/>
      <c r="G34" s="118"/>
      <c r="H34" s="118"/>
      <c r="I34" s="118"/>
      <c r="J34" s="118"/>
      <c r="K34" s="118"/>
      <c r="L34" s="118"/>
      <c r="M34" s="4"/>
      <c r="N34" s="145"/>
      <c r="O34" s="127"/>
      <c r="P34" s="127"/>
      <c r="Q34" s="144"/>
    </row>
    <row r="35" ht="26" customHeight="true">
      <c r="A35" s="118" t="str">
        <f>IF(C35="","",ROW()-5)</f>
      </c>
      <c r="B35" s="118"/>
      <c r="C35" s="118"/>
      <c r="D35" s="174"/>
      <c r="E35" s="118"/>
      <c r="F35" s="118"/>
      <c r="G35" s="118"/>
      <c r="H35" s="118"/>
      <c r="I35" s="118"/>
      <c r="J35" s="118"/>
      <c r="K35" s="118"/>
      <c r="L35" s="118"/>
      <c r="M35" s="4"/>
      <c r="N35" s="145"/>
      <c r="O35" s="127"/>
      <c r="P35" s="127"/>
      <c r="Q35" s="144"/>
    </row>
    <row r="36" ht="26" customHeight="true">
      <c r="A36" s="118" t="str">
        <f>IF(C36="","",ROW()-5)</f>
      </c>
      <c r="B36" s="118"/>
      <c r="C36" s="118"/>
      <c r="D36" s="174"/>
      <c r="E36" s="118"/>
      <c r="F36" s="118"/>
      <c r="G36" s="118"/>
      <c r="H36" s="118"/>
      <c r="I36" s="118"/>
      <c r="J36" s="118"/>
      <c r="K36" s="118"/>
      <c r="L36" s="118"/>
      <c r="M36" s="4"/>
      <c r="N36" s="145"/>
      <c r="O36" s="127"/>
      <c r="P36" s="127"/>
      <c r="Q36" s="144"/>
    </row>
    <row r="37" ht="26" customHeight="true">
      <c r="A37" s="118" t="str">
        <f>IF(C37="","",ROW()-5)</f>
      </c>
      <c r="B37" s="118"/>
      <c r="C37" s="118"/>
      <c r="D37" s="174"/>
      <c r="E37" s="118"/>
      <c r="F37" s="118"/>
      <c r="G37" s="118"/>
      <c r="H37" s="118"/>
      <c r="I37" s="118"/>
      <c r="J37" s="118"/>
      <c r="K37" s="118"/>
      <c r="L37" s="118"/>
      <c r="M37" s="4"/>
      <c r="N37" s="145"/>
      <c r="O37" s="127"/>
      <c r="P37" s="127"/>
      <c r="Q37" s="144"/>
    </row>
    <row r="38" ht="26" customHeight="true">
      <c r="A38" s="118" t="str">
        <f>IF(C38="","",ROW()-5)</f>
      </c>
      <c r="B38" s="118"/>
      <c r="C38" s="118"/>
      <c r="D38" s="174"/>
      <c r="E38" s="118"/>
      <c r="F38" s="118"/>
      <c r="G38" s="118"/>
      <c r="H38" s="118"/>
      <c r="I38" s="118"/>
      <c r="J38" s="118"/>
      <c r="K38" s="118"/>
      <c r="L38" s="118"/>
      <c r="M38" s="4"/>
      <c r="N38" s="145"/>
      <c r="O38" s="127"/>
      <c r="P38" s="127"/>
      <c r="Q38" s="144"/>
    </row>
    <row r="39" ht="26" customHeight="true">
      <c r="A39" s="118" t="str">
        <f>IF(C39="","",ROW()-5)</f>
      </c>
      <c r="B39" s="118"/>
      <c r="C39" s="118"/>
      <c r="D39" s="174"/>
      <c r="E39" s="118"/>
      <c r="F39" s="118"/>
      <c r="G39" s="118"/>
      <c r="H39" s="118"/>
      <c r="I39" s="118"/>
      <c r="J39" s="118"/>
      <c r="K39" s="118"/>
      <c r="L39" s="118"/>
      <c r="M39" s="4"/>
      <c r="N39" s="145"/>
      <c r="O39" s="127"/>
      <c r="P39" s="127"/>
      <c r="Q39" s="144"/>
    </row>
    <row r="40" ht="26" customHeight="true">
      <c r="A40" s="118" t="str">
        <f>IF(C40="","",ROW()-5)</f>
      </c>
      <c r="B40" s="118"/>
      <c r="C40" s="118"/>
      <c r="D40" s="174"/>
      <c r="E40" s="118"/>
      <c r="F40" s="118"/>
      <c r="G40" s="118"/>
      <c r="H40" s="118"/>
      <c r="I40" s="118"/>
      <c r="J40" s="118"/>
      <c r="K40" s="118"/>
      <c r="L40" s="118"/>
      <c r="M40" s="4"/>
      <c r="N40" s="145"/>
      <c r="O40" s="127"/>
      <c r="P40" s="127"/>
      <c r="Q40" s="144"/>
    </row>
    <row r="41" ht="26" customHeight="true">
      <c r="A41" s="118" t="str">
        <f>IF(C41="","",ROW()-5)</f>
      </c>
      <c r="B41" s="118"/>
      <c r="C41" s="118"/>
      <c r="D41" s="174"/>
      <c r="E41" s="118"/>
      <c r="F41" s="118"/>
      <c r="G41" s="118"/>
      <c r="H41" s="118"/>
      <c r="I41" s="118"/>
      <c r="J41" s="118"/>
      <c r="K41" s="118"/>
      <c r="L41" s="118"/>
      <c r="M41" s="4"/>
      <c r="N41" s="145"/>
      <c r="O41" s="127"/>
      <c r="P41" s="127"/>
      <c r="Q41" s="144"/>
    </row>
    <row r="42" ht="26" customHeight="true">
      <c r="A42" s="118" t="str">
        <f>IF(C42="","",ROW()-5)</f>
      </c>
      <c r="B42" s="118"/>
      <c r="C42" s="118"/>
      <c r="D42" s="174"/>
      <c r="E42" s="118"/>
      <c r="F42" s="118"/>
      <c r="G42" s="118"/>
      <c r="H42" s="118"/>
      <c r="I42" s="118"/>
      <c r="J42" s="118"/>
      <c r="K42" s="118"/>
      <c r="L42" s="118"/>
      <c r="M42" s="4"/>
      <c r="N42" s="145"/>
      <c r="O42" s="127"/>
      <c r="P42" s="127"/>
      <c r="Q42" s="144"/>
    </row>
    <row r="43" ht="26" customHeight="true">
      <c r="A43" s="118" t="str">
        <f>IF(C43="","",ROW()-5)</f>
      </c>
      <c r="B43" s="118"/>
      <c r="C43" s="118"/>
      <c r="D43" s="174"/>
      <c r="E43" s="118"/>
      <c r="F43" s="118"/>
      <c r="G43" s="118"/>
      <c r="H43" s="118"/>
      <c r="I43" s="118"/>
      <c r="J43" s="118"/>
      <c r="K43" s="118"/>
      <c r="L43" s="118"/>
      <c r="M43" s="4"/>
      <c r="N43" s="145"/>
      <c r="O43" s="127"/>
      <c r="P43" s="127"/>
      <c r="Q43" s="144"/>
    </row>
    <row r="44" ht="26" customHeight="true">
      <c r="A44" s="118" t="str">
        <f>IF(C44="","",ROW()-5)</f>
      </c>
      <c r="B44" s="118"/>
      <c r="C44" s="118"/>
      <c r="D44" s="174"/>
      <c r="E44" s="118"/>
      <c r="F44" s="118"/>
      <c r="G44" s="118"/>
      <c r="H44" s="118"/>
      <c r="I44" s="118"/>
      <c r="J44" s="118"/>
      <c r="K44" s="118"/>
      <c r="L44" s="118"/>
      <c r="M44" s="4"/>
      <c r="N44" s="145"/>
      <c r="O44" s="127"/>
      <c r="P44" s="127"/>
      <c r="Q44" s="144"/>
    </row>
    <row r="45" ht="26" customHeight="true">
      <c r="A45" s="118" t="str">
        <f>IF(C45="","",ROW()-5)</f>
      </c>
      <c r="B45" s="118"/>
      <c r="C45" s="118"/>
      <c r="D45" s="174"/>
      <c r="E45" s="118"/>
      <c r="F45" s="118"/>
      <c r="G45" s="118"/>
      <c r="H45" s="118"/>
      <c r="I45" s="118"/>
      <c r="J45" s="118"/>
      <c r="K45" s="118"/>
      <c r="L45" s="118"/>
      <c r="M45" s="4"/>
      <c r="N45" s="145"/>
      <c r="O45" s="127"/>
      <c r="P45" s="127"/>
      <c r="Q45" s="144"/>
    </row>
    <row r="46" ht="26" customHeight="true">
      <c r="A46" s="118" t="str">
        <f>IF(C46="","",ROW()-5)</f>
      </c>
      <c r="B46" s="118"/>
      <c r="C46" s="118"/>
      <c r="D46" s="174"/>
      <c r="E46" s="118"/>
      <c r="F46" s="118"/>
      <c r="G46" s="118"/>
      <c r="H46" s="118"/>
      <c r="I46" s="118"/>
      <c r="J46" s="118"/>
      <c r="K46" s="118"/>
      <c r="L46" s="118"/>
      <c r="M46" s="4"/>
      <c r="N46" s="145"/>
      <c r="O46" s="127"/>
      <c r="P46" s="127"/>
      <c r="Q46" s="144"/>
    </row>
    <row r="47" ht="26" customHeight="true">
      <c r="A47" s="118" t="str">
        <f>IF(C47="","",ROW()-5)</f>
      </c>
      <c r="B47" s="118"/>
      <c r="C47" s="118"/>
      <c r="D47" s="174"/>
      <c r="E47" s="118"/>
      <c r="F47" s="118"/>
      <c r="G47" s="118"/>
      <c r="H47" s="118"/>
      <c r="I47" s="118"/>
      <c r="J47" s="118"/>
      <c r="K47" s="118"/>
      <c r="L47" s="118"/>
      <c r="M47" s="4"/>
      <c r="N47" s="145"/>
      <c r="O47" s="127"/>
      <c r="P47" s="127"/>
      <c r="Q47" s="144"/>
    </row>
    <row r="48" ht="26" customHeight="true">
      <c r="A48" s="118" t="str">
        <f>IF(C48="","",ROW()-5)</f>
      </c>
      <c r="B48" s="118"/>
      <c r="C48" s="118"/>
      <c r="D48" s="174"/>
      <c r="E48" s="118"/>
      <c r="F48" s="118"/>
      <c r="G48" s="118"/>
      <c r="H48" s="118"/>
      <c r="I48" s="118"/>
      <c r="J48" s="118"/>
      <c r="K48" s="118"/>
      <c r="L48" s="118"/>
      <c r="M48" s="4"/>
      <c r="N48" s="145"/>
      <c r="O48" s="127"/>
      <c r="P48" s="127"/>
      <c r="Q48" s="144"/>
    </row>
    <row r="49" ht="26" customHeight="true">
      <c r="A49" s="118" t="str">
        <f>IF(C49="","",ROW()-5)</f>
      </c>
      <c r="B49" s="118"/>
      <c r="C49" s="118"/>
      <c r="D49" s="174"/>
      <c r="E49" s="118"/>
      <c r="F49" s="118"/>
      <c r="G49" s="118"/>
      <c r="H49" s="118"/>
      <c r="I49" s="118"/>
      <c r="J49" s="118"/>
      <c r="K49" s="118"/>
      <c r="L49" s="118"/>
      <c r="M49" s="4"/>
      <c r="N49" s="145"/>
      <c r="O49" s="127"/>
      <c r="P49" s="127"/>
      <c r="Q49" s="144"/>
    </row>
    <row r="50" ht="26" customHeight="true">
      <c r="A50" s="118" t="str">
        <f>IF(C50="","",ROW()-5)</f>
      </c>
      <c r="B50" s="118"/>
      <c r="C50" s="118"/>
      <c r="D50" s="174"/>
      <c r="E50" s="118"/>
      <c r="F50" s="118"/>
      <c r="G50" s="118"/>
      <c r="H50" s="118"/>
      <c r="I50" s="118"/>
      <c r="J50" s="118"/>
      <c r="K50" s="118"/>
      <c r="L50" s="118"/>
      <c r="M50" s="4"/>
      <c r="N50" s="145"/>
      <c r="O50" s="127"/>
      <c r="P50" s="127"/>
      <c r="Q50" s="144"/>
    </row>
    <row r="51" ht="26" customHeight="true">
      <c r="A51" s="118" t="str">
        <f>IF(C51="","",ROW()-5)</f>
      </c>
      <c r="B51" s="118"/>
      <c r="C51" s="118"/>
      <c r="D51" s="174"/>
      <c r="E51" s="118"/>
      <c r="F51" s="118"/>
      <c r="G51" s="118"/>
      <c r="H51" s="118"/>
      <c r="I51" s="118"/>
      <c r="J51" s="118"/>
      <c r="K51" s="118"/>
      <c r="L51" s="118"/>
      <c r="M51" s="4"/>
      <c r="N51" s="145"/>
      <c r="O51" s="127"/>
      <c r="P51" s="127"/>
      <c r="Q51" s="144"/>
    </row>
    <row r="52" ht="26" customHeight="true">
      <c r="A52" s="118" t="str">
        <f>IF(C52="","",ROW()-5)</f>
      </c>
      <c r="B52" s="118"/>
      <c r="C52" s="118"/>
      <c r="D52" s="174"/>
      <c r="E52" s="118"/>
      <c r="F52" s="118"/>
      <c r="G52" s="118"/>
      <c r="H52" s="118"/>
      <c r="I52" s="118"/>
      <c r="J52" s="118"/>
      <c r="K52" s="118"/>
      <c r="L52" s="118"/>
      <c r="M52" s="4"/>
      <c r="N52" s="145"/>
      <c r="O52" s="127"/>
      <c r="P52" s="127"/>
      <c r="Q52" s="144"/>
    </row>
    <row r="53" ht="26" customHeight="true">
      <c r="A53" s="118" t="str">
        <f>IF(C53="","",ROW()-5)</f>
      </c>
      <c r="B53" s="118"/>
      <c r="C53" s="118"/>
      <c r="D53" s="174"/>
      <c r="E53" s="118"/>
      <c r="F53" s="118"/>
      <c r="G53" s="118"/>
      <c r="H53" s="118"/>
      <c r="I53" s="118"/>
      <c r="J53" s="118"/>
      <c r="K53" s="118"/>
      <c r="L53" s="118"/>
      <c r="M53" s="4"/>
      <c r="N53" s="145"/>
      <c r="O53" s="127"/>
      <c r="P53" s="127"/>
      <c r="Q53" s="144"/>
    </row>
    <row r="54" ht="26" customHeight="true">
      <c r="A54" s="118" t="str">
        <f>IF(C54="","",ROW()-5)</f>
      </c>
      <c r="B54" s="118"/>
      <c r="C54" s="118"/>
      <c r="D54" s="174"/>
      <c r="E54" s="118"/>
      <c r="F54" s="118"/>
      <c r="G54" s="118"/>
      <c r="H54" s="118"/>
      <c r="I54" s="118"/>
      <c r="J54" s="118"/>
      <c r="K54" s="118"/>
      <c r="L54" s="118"/>
      <c r="M54" s="4"/>
      <c r="N54" s="145"/>
      <c r="O54" s="127"/>
      <c r="P54" s="127"/>
      <c r="Q54" s="144"/>
    </row>
    <row r="55" ht="26" customHeight="true">
      <c r="A55" s="118" t="str">
        <f>IF(C55="","",ROW()-5)</f>
      </c>
      <c r="B55" s="118"/>
      <c r="C55" s="118"/>
      <c r="D55" s="174"/>
      <c r="E55" s="118"/>
      <c r="F55" s="118"/>
      <c r="G55" s="118"/>
      <c r="H55" s="118"/>
      <c r="I55" s="118"/>
      <c r="J55" s="118"/>
      <c r="K55" s="118"/>
      <c r="L55" s="118"/>
      <c r="M55" s="4"/>
      <c r="N55" s="145"/>
      <c r="O55" s="127"/>
      <c r="P55" s="127"/>
      <c r="Q55" s="144"/>
    </row>
    <row r="56" ht="26" customHeight="true">
      <c r="A56" s="118" t="str">
        <f>IF(C56="","",ROW()-5)</f>
      </c>
      <c r="B56" s="118"/>
      <c r="C56" s="118"/>
      <c r="D56" s="174"/>
      <c r="E56" s="118"/>
      <c r="F56" s="118"/>
      <c r="G56" s="118"/>
      <c r="H56" s="118"/>
      <c r="I56" s="118"/>
      <c r="J56" s="118"/>
      <c r="K56" s="118"/>
      <c r="L56" s="118"/>
      <c r="M56" s="4"/>
      <c r="N56" s="145"/>
      <c r="O56" s="127"/>
      <c r="P56" s="127"/>
      <c r="Q56" s="144"/>
    </row>
    <row r="57" ht="26" customHeight="true">
      <c r="A57" s="118" t="str">
        <f>IF(C57="","",ROW()-5)</f>
      </c>
      <c r="B57" s="118"/>
      <c r="C57" s="118"/>
      <c r="D57" s="174"/>
      <c r="E57" s="118"/>
      <c r="F57" s="118"/>
      <c r="G57" s="118"/>
      <c r="H57" s="118"/>
      <c r="I57" s="118"/>
      <c r="J57" s="118"/>
      <c r="K57" s="118"/>
      <c r="L57" s="118"/>
      <c r="M57" s="4"/>
      <c r="N57" s="145"/>
      <c r="O57" s="127"/>
      <c r="P57" s="127"/>
      <c r="Q57" s="144"/>
    </row>
    <row r="58" ht="26" customHeight="true">
      <c r="A58" s="118" t="str">
        <f>IF(C58="","",ROW()-5)</f>
      </c>
      <c r="B58" s="118"/>
      <c r="C58" s="118"/>
      <c r="D58" s="174"/>
      <c r="E58" s="118"/>
      <c r="F58" s="118"/>
      <c r="G58" s="118"/>
      <c r="H58" s="118"/>
      <c r="I58" s="118"/>
      <c r="J58" s="118"/>
      <c r="K58" s="118"/>
      <c r="L58" s="118"/>
      <c r="M58" s="4"/>
      <c r="N58" s="145"/>
      <c r="O58" s="127"/>
      <c r="P58" s="127"/>
      <c r="Q58" s="144"/>
    </row>
    <row r="59" ht="26" customHeight="true">
      <c r="A59" s="118" t="str">
        <f>IF(C59="","",ROW()-5)</f>
      </c>
      <c r="B59" s="118"/>
      <c r="C59" s="118"/>
      <c r="D59" s="174"/>
      <c r="E59" s="118"/>
      <c r="F59" s="118"/>
      <c r="G59" s="118"/>
      <c r="H59" s="118"/>
      <c r="I59" s="118"/>
      <c r="J59" s="118"/>
      <c r="K59" s="118"/>
      <c r="L59" s="118"/>
      <c r="M59" s="4"/>
      <c r="N59" s="145"/>
      <c r="O59" s="127"/>
      <c r="P59" s="127"/>
      <c r="Q59" s="144"/>
    </row>
    <row r="60" ht="26" customHeight="true">
      <c r="A60" s="118" t="str">
        <f>IF(C60="","",ROW()-5)</f>
      </c>
      <c r="B60" s="118"/>
      <c r="C60" s="118"/>
      <c r="D60" s="174"/>
      <c r="E60" s="118"/>
      <c r="F60" s="118"/>
      <c r="G60" s="118"/>
      <c r="H60" s="118"/>
      <c r="I60" s="118"/>
      <c r="J60" s="118"/>
      <c r="K60" s="118"/>
      <c r="L60" s="118"/>
      <c r="M60" s="4"/>
      <c r="N60" s="145"/>
      <c r="O60" s="127"/>
      <c r="P60" s="127"/>
      <c r="Q60" s="144"/>
    </row>
    <row r="61" ht="26" customHeight="true">
      <c r="A61" s="118" t="str">
        <f>IF(C61="","",ROW()-5)</f>
      </c>
      <c r="B61" s="118"/>
      <c r="C61" s="118"/>
      <c r="D61" s="174"/>
      <c r="E61" s="118"/>
      <c r="F61" s="118"/>
      <c r="G61" s="118"/>
      <c r="H61" s="118"/>
      <c r="I61" s="118"/>
      <c r="J61" s="118"/>
      <c r="K61" s="118"/>
      <c r="L61" s="118"/>
      <c r="M61" s="4"/>
      <c r="N61" s="145"/>
      <c r="O61" s="127"/>
      <c r="P61" s="127"/>
      <c r="Q61" s="144"/>
    </row>
    <row r="62" ht="26" customHeight="true">
      <c r="A62" s="118" t="str">
        <f>IF(C62="","",ROW()-5)</f>
      </c>
      <c r="B62" s="118"/>
      <c r="C62" s="118"/>
      <c r="D62" s="174"/>
      <c r="E62" s="118"/>
      <c r="F62" s="118"/>
      <c r="G62" s="118"/>
      <c r="H62" s="118"/>
      <c r="I62" s="118"/>
      <c r="J62" s="118"/>
      <c r="K62" s="118"/>
      <c r="L62" s="118"/>
      <c r="M62" s="4"/>
      <c r="N62" s="145"/>
      <c r="O62" s="127"/>
      <c r="P62" s="127"/>
      <c r="Q62" s="144"/>
    </row>
    <row r="63" ht="26" customHeight="true">
      <c r="A63" s="118" t="str">
        <f>IF(C63="","",ROW()-5)</f>
      </c>
      <c r="B63" s="118"/>
      <c r="C63" s="118"/>
      <c r="D63" s="174"/>
      <c r="E63" s="118"/>
      <c r="F63" s="118"/>
      <c r="G63" s="118"/>
      <c r="H63" s="118"/>
      <c r="I63" s="118"/>
      <c r="J63" s="118"/>
      <c r="K63" s="118"/>
      <c r="L63" s="118"/>
      <c r="M63" s="4"/>
      <c r="N63" s="145"/>
      <c r="O63" s="127"/>
      <c r="P63" s="127"/>
      <c r="Q63" s="144"/>
    </row>
    <row r="64" ht="26" customHeight="true">
      <c r="A64" s="118" t="str">
        <f>IF(C64="","",ROW()-5)</f>
      </c>
      <c r="B64" s="118"/>
      <c r="C64" s="118"/>
      <c r="D64" s="174"/>
      <c r="E64" s="118"/>
      <c r="F64" s="118"/>
      <c r="G64" s="118"/>
      <c r="H64" s="118"/>
      <c r="I64" s="118"/>
      <c r="J64" s="118"/>
      <c r="K64" s="118"/>
      <c r="L64" s="118"/>
      <c r="M64" s="4"/>
      <c r="N64" s="145"/>
      <c r="O64" s="127"/>
      <c r="P64" s="127"/>
      <c r="Q64" s="144"/>
    </row>
    <row r="65" ht="26" customHeight="true">
      <c r="A65" s="118" t="str">
        <f>IF(C65="","",ROW()-5)</f>
      </c>
      <c r="B65" s="118"/>
      <c r="C65" s="118"/>
      <c r="D65" s="174"/>
      <c r="E65" s="118"/>
      <c r="F65" s="118"/>
      <c r="G65" s="118"/>
      <c r="H65" s="118"/>
      <c r="I65" s="118"/>
      <c r="J65" s="118"/>
      <c r="K65" s="118"/>
      <c r="L65" s="118"/>
      <c r="M65" s="4"/>
      <c r="N65" s="145"/>
      <c r="O65" s="127"/>
      <c r="P65" s="127"/>
      <c r="Q65" s="144"/>
    </row>
    <row r="66" ht="26" customHeight="true">
      <c r="A66" s="118" t="str">
        <f>IF(C66="","",ROW()-5)</f>
      </c>
      <c r="B66" s="118"/>
      <c r="C66" s="118"/>
      <c r="D66" s="174"/>
      <c r="E66" s="118"/>
      <c r="F66" s="118"/>
      <c r="G66" s="118"/>
      <c r="H66" s="118"/>
      <c r="I66" s="118"/>
      <c r="J66" s="118"/>
      <c r="K66" s="118"/>
      <c r="L66" s="118"/>
      <c r="M66" s="4"/>
      <c r="N66" s="145"/>
      <c r="O66" s="127"/>
      <c r="P66" s="127"/>
      <c r="Q66" s="144"/>
    </row>
    <row r="67" ht="26" customHeight="true">
      <c r="A67" s="118" t="str">
        <f>IF(C67="","",ROW()-5)</f>
      </c>
      <c r="B67" s="118"/>
      <c r="C67" s="118"/>
      <c r="D67" s="174"/>
      <c r="E67" s="118"/>
      <c r="F67" s="118"/>
      <c r="G67" s="118"/>
      <c r="H67" s="118"/>
      <c r="I67" s="118"/>
      <c r="J67" s="118"/>
      <c r="K67" s="118"/>
      <c r="L67" s="118"/>
      <c r="M67" s="4"/>
      <c r="N67" s="145"/>
      <c r="O67" s="127"/>
      <c r="P67" s="127"/>
      <c r="Q67" s="144"/>
    </row>
    <row r="68" ht="26" customHeight="true">
      <c r="A68" s="118" t="str">
        <f>IF(C68="","",ROW()-5)</f>
      </c>
      <c r="B68" s="118"/>
      <c r="C68" s="118"/>
      <c r="D68" s="174"/>
      <c r="E68" s="118"/>
      <c r="F68" s="118"/>
      <c r="G68" s="118"/>
      <c r="H68" s="118"/>
      <c r="I68" s="118"/>
      <c r="J68" s="118"/>
      <c r="K68" s="118"/>
      <c r="L68" s="118"/>
      <c r="M68" s="4"/>
      <c r="N68" s="145"/>
      <c r="O68" s="127"/>
      <c r="P68" s="127"/>
      <c r="Q68" s="144"/>
    </row>
    <row r="69" ht="26" customHeight="true">
      <c r="A69" s="118" t="str">
        <f>IF(C69="","",ROW()-5)</f>
      </c>
      <c r="B69" s="118"/>
      <c r="C69" s="118"/>
      <c r="D69" s="174"/>
      <c r="E69" s="118"/>
      <c r="F69" s="118"/>
      <c r="G69" s="118"/>
      <c r="H69" s="118"/>
      <c r="I69" s="118"/>
      <c r="J69" s="118"/>
      <c r="K69" s="118"/>
      <c r="L69" s="118"/>
      <c r="M69" s="4"/>
      <c r="N69" s="145"/>
      <c r="O69" s="127"/>
      <c r="P69" s="127"/>
      <c r="Q69" s="144"/>
    </row>
    <row r="70" ht="26" customHeight="true">
      <c r="A70" s="118" t="str">
        <f>IF(C70="","",ROW()-5)</f>
      </c>
      <c r="B70" s="118"/>
      <c r="C70" s="118"/>
      <c r="D70" s="174"/>
      <c r="E70" s="118"/>
      <c r="F70" s="118"/>
      <c r="G70" s="118"/>
      <c r="H70" s="118"/>
      <c r="I70" s="118"/>
      <c r="J70" s="118"/>
      <c r="K70" s="118"/>
      <c r="L70" s="118"/>
      <c r="M70" s="4"/>
      <c r="N70" s="145"/>
      <c r="O70" s="127"/>
      <c r="P70" s="127"/>
      <c r="Q70" s="144"/>
    </row>
    <row r="71" ht="26" customHeight="true">
      <c r="A71" s="118" t="str">
        <f>IF(C71="","",ROW()-5)</f>
      </c>
      <c r="B71" s="118"/>
      <c r="C71" s="118"/>
      <c r="D71" s="174"/>
      <c r="E71" s="118"/>
      <c r="F71" s="118"/>
      <c r="G71" s="118"/>
      <c r="H71" s="118"/>
      <c r="I71" s="118"/>
      <c r="J71" s="118"/>
      <c r="K71" s="118"/>
      <c r="L71" s="118"/>
      <c r="M71" s="4"/>
      <c r="N71" s="145"/>
      <c r="O71" s="127"/>
      <c r="P71" s="127"/>
      <c r="Q71" s="144"/>
    </row>
    <row r="72" ht="26" customHeight="true">
      <c r="A72" s="118" t="str">
        <f>IF(C72="","",ROW()-5)</f>
      </c>
      <c r="B72" s="118"/>
      <c r="C72" s="118"/>
      <c r="D72" s="174"/>
      <c r="E72" s="118"/>
      <c r="F72" s="118"/>
      <c r="G72" s="118"/>
      <c r="H72" s="118"/>
      <c r="I72" s="118"/>
      <c r="J72" s="118"/>
      <c r="K72" s="118"/>
      <c r="L72" s="118"/>
      <c r="M72" s="4"/>
      <c r="N72" s="145"/>
      <c r="O72" s="127"/>
      <c r="P72" s="127"/>
      <c r="Q72" s="144"/>
    </row>
    <row r="73" ht="26" customHeight="true">
      <c r="A73" s="118" t="str">
        <f>IF(C73="","",ROW()-5)</f>
      </c>
      <c r="B73" s="118"/>
      <c r="C73" s="118"/>
      <c r="D73" s="174"/>
      <c r="E73" s="118"/>
      <c r="F73" s="118"/>
      <c r="G73" s="118"/>
      <c r="H73" s="118"/>
      <c r="I73" s="118"/>
      <c r="J73" s="118"/>
      <c r="K73" s="118"/>
      <c r="L73" s="118"/>
      <c r="M73" s="4"/>
      <c r="N73" s="145"/>
      <c r="O73" s="127"/>
      <c r="P73" s="127"/>
      <c r="Q73" s="144"/>
    </row>
    <row r="74" ht="26" customHeight="true">
      <c r="A74" s="118" t="str">
        <f>IF(C74="","",ROW()-5)</f>
      </c>
      <c r="B74" s="118"/>
      <c r="C74" s="118"/>
      <c r="D74" s="174"/>
      <c r="E74" s="118"/>
      <c r="F74" s="118"/>
      <c r="G74" s="118"/>
      <c r="H74" s="118"/>
      <c r="I74" s="118"/>
      <c r="J74" s="118"/>
      <c r="K74" s="118"/>
      <c r="L74" s="118"/>
      <c r="M74" s="4"/>
      <c r="N74" s="145"/>
      <c r="O74" s="127"/>
      <c r="P74" s="127"/>
      <c r="Q74" s="144"/>
    </row>
    <row r="75" ht="26" customHeight="true">
      <c r="A75" s="118" t="str">
        <f>IF(C75="","",ROW()-5)</f>
      </c>
      <c r="B75" s="118"/>
      <c r="C75" s="118"/>
      <c r="D75" s="174"/>
      <c r="E75" s="118"/>
      <c r="F75" s="118"/>
      <c r="G75" s="118"/>
      <c r="H75" s="118"/>
      <c r="I75" s="118"/>
      <c r="J75" s="118"/>
      <c r="K75" s="118"/>
      <c r="L75" s="118"/>
      <c r="M75" s="4"/>
      <c r="N75" s="145"/>
      <c r="O75" s="127"/>
      <c r="P75" s="127"/>
      <c r="Q75" s="144"/>
    </row>
    <row r="76" ht="26" customHeight="true">
      <c r="A76" s="118" t="str">
        <f>IF(C76="","",ROW()-5)</f>
      </c>
      <c r="B76" s="118"/>
      <c r="C76" s="118"/>
      <c r="D76" s="174"/>
      <c r="E76" s="118"/>
      <c r="F76" s="118"/>
      <c r="G76" s="118"/>
      <c r="H76" s="118"/>
      <c r="I76" s="118"/>
      <c r="J76" s="118"/>
      <c r="K76" s="118"/>
      <c r="L76" s="118"/>
      <c r="M76" s="4"/>
      <c r="N76" s="145"/>
      <c r="O76" s="127"/>
      <c r="P76" s="127"/>
      <c r="Q76" s="144"/>
    </row>
    <row r="77" ht="26" customHeight="true">
      <c r="A77" s="118" t="str">
        <f>IF(C77="","",ROW()-5)</f>
      </c>
      <c r="B77" s="118"/>
      <c r="C77" s="118"/>
      <c r="D77" s="174"/>
      <c r="E77" s="118"/>
      <c r="F77" s="118"/>
      <c r="G77" s="118"/>
      <c r="H77" s="118"/>
      <c r="I77" s="118"/>
      <c r="J77" s="118"/>
      <c r="K77" s="118"/>
      <c r="L77" s="118"/>
      <c r="M77" s="4"/>
      <c r="N77" s="145"/>
      <c r="O77" s="127"/>
      <c r="P77" s="127"/>
      <c r="Q77" s="144"/>
    </row>
    <row r="78" ht="26" customHeight="true">
      <c r="A78" s="118" t="str">
        <f>IF(C78="","",ROW()-5)</f>
      </c>
      <c r="B78" s="118"/>
      <c r="C78" s="118"/>
      <c r="D78" s="174"/>
      <c r="E78" s="118"/>
      <c r="F78" s="118"/>
      <c r="G78" s="118"/>
      <c r="H78" s="118"/>
      <c r="I78" s="118"/>
      <c r="J78" s="118"/>
      <c r="K78" s="118"/>
      <c r="L78" s="118"/>
      <c r="M78" s="4"/>
      <c r="N78" s="145"/>
      <c r="O78" s="127"/>
      <c r="P78" s="127"/>
      <c r="Q78" s="144"/>
    </row>
    <row r="79" ht="26" customHeight="true">
      <c r="A79" s="118" t="str">
        <f>IF(C79="","",ROW()-5)</f>
      </c>
      <c r="B79" s="118"/>
      <c r="C79" s="118"/>
      <c r="D79" s="174"/>
      <c r="E79" s="118"/>
      <c r="F79" s="118"/>
      <c r="G79" s="118"/>
      <c r="H79" s="118"/>
      <c r="I79" s="118"/>
      <c r="J79" s="118"/>
      <c r="K79" s="118"/>
      <c r="L79" s="118"/>
      <c r="M79" s="4"/>
      <c r="N79" s="145"/>
      <c r="O79" s="127"/>
      <c r="P79" s="127"/>
      <c r="Q79" s="144"/>
    </row>
    <row r="80" ht="26" customHeight="true">
      <c r="A80" s="118" t="str">
        <f>IF(C80="","",ROW()-5)</f>
      </c>
      <c r="B80" s="118"/>
      <c r="C80" s="118"/>
      <c r="D80" s="174"/>
      <c r="E80" s="118"/>
      <c r="F80" s="118"/>
      <c r="G80" s="118"/>
      <c r="H80" s="118"/>
      <c r="I80" s="118"/>
      <c r="J80" s="118"/>
      <c r="K80" s="118"/>
      <c r="L80" s="118"/>
      <c r="M80" s="4"/>
      <c r="N80" s="145"/>
      <c r="O80" s="127"/>
      <c r="P80" s="127"/>
      <c r="Q80" s="144"/>
    </row>
    <row r="81" ht="26" customHeight="true">
      <c r="A81" s="118" t="str">
        <f>IF(C81="","",ROW()-5)</f>
      </c>
      <c r="B81" s="118"/>
      <c r="C81" s="118"/>
      <c r="D81" s="174"/>
      <c r="E81" s="118"/>
      <c r="F81" s="118"/>
      <c r="G81" s="118"/>
      <c r="H81" s="118"/>
      <c r="I81" s="118"/>
      <c r="J81" s="118"/>
      <c r="K81" s="118"/>
      <c r="L81" s="118"/>
      <c r="M81" s="4"/>
      <c r="N81" s="145"/>
      <c r="O81" s="127"/>
      <c r="P81" s="127"/>
      <c r="Q81" s="144"/>
    </row>
    <row r="82" ht="26" customHeight="true">
      <c r="A82" s="118" t="str">
        <f>IF(C82="","",ROW()-5)</f>
      </c>
      <c r="B82" s="118"/>
      <c r="C82" s="118"/>
      <c r="D82" s="174"/>
      <c r="E82" s="118"/>
      <c r="F82" s="118"/>
      <c r="G82" s="118"/>
      <c r="H82" s="118"/>
      <c r="I82" s="118"/>
      <c r="J82" s="118"/>
      <c r="K82" s="118"/>
      <c r="L82" s="118"/>
      <c r="M82" s="4"/>
      <c r="N82" s="145"/>
      <c r="O82" s="127"/>
      <c r="P82" s="127"/>
      <c r="Q82" s="144"/>
    </row>
    <row r="83" ht="26" customHeight="true">
      <c r="A83" s="118" t="str">
        <f>IF(C83="","",ROW()-5)</f>
      </c>
      <c r="B83" s="118"/>
      <c r="C83" s="118"/>
      <c r="D83" s="174"/>
      <c r="E83" s="118"/>
      <c r="F83" s="118"/>
      <c r="G83" s="118"/>
      <c r="H83" s="118"/>
      <c r="I83" s="118"/>
      <c r="J83" s="118"/>
      <c r="K83" s="118"/>
      <c r="L83" s="118"/>
      <c r="M83" s="4"/>
      <c r="N83" s="145"/>
      <c r="O83" s="127"/>
      <c r="P83" s="127"/>
      <c r="Q83" s="144"/>
    </row>
    <row r="84" ht="26" customHeight="true">
      <c r="A84" s="118" t="str">
        <f>IF(C84="","",ROW()-5)</f>
      </c>
      <c r="B84" s="118"/>
      <c r="C84" s="118"/>
      <c r="D84" s="174"/>
      <c r="E84" s="118"/>
      <c r="F84" s="118"/>
      <c r="G84" s="118"/>
      <c r="H84" s="118"/>
      <c r="I84" s="118"/>
      <c r="J84" s="118"/>
      <c r="K84" s="118"/>
      <c r="L84" s="118"/>
      <c r="M84" s="4"/>
      <c r="N84" s="145"/>
      <c r="O84" s="127"/>
      <c r="P84" s="127"/>
      <c r="Q84" s="144"/>
    </row>
    <row r="85" ht="26" customHeight="true">
      <c r="A85" s="118" t="str">
        <f>IF(C85="","",ROW()-5)</f>
      </c>
      <c r="B85" s="118"/>
      <c r="C85" s="118"/>
      <c r="D85" s="174"/>
      <c r="E85" s="118"/>
      <c r="F85" s="118"/>
      <c r="G85" s="118"/>
      <c r="H85" s="118"/>
      <c r="I85" s="118"/>
      <c r="J85" s="118"/>
      <c r="K85" s="118"/>
      <c r="L85" s="118"/>
      <c r="M85" s="4"/>
      <c r="N85" s="145"/>
      <c r="O85" s="127"/>
      <c r="P85" s="127"/>
      <c r="Q85" s="144"/>
    </row>
    <row r="86" ht="26" customHeight="true">
      <c r="A86" s="118" t="str">
        <f>IF(C86="","",ROW()-5)</f>
      </c>
      <c r="B86" s="118"/>
      <c r="C86" s="118"/>
      <c r="D86" s="174"/>
      <c r="E86" s="118"/>
      <c r="F86" s="118"/>
      <c r="G86" s="118"/>
      <c r="H86" s="118"/>
      <c r="I86" s="118"/>
      <c r="J86" s="118"/>
      <c r="K86" s="118"/>
      <c r="L86" s="118"/>
      <c r="M86" s="4"/>
      <c r="N86" s="145"/>
      <c r="O86" s="127"/>
      <c r="P86" s="127"/>
      <c r="Q86" s="144"/>
    </row>
    <row r="87" ht="26" customHeight="true">
      <c r="A87" s="118" t="str">
        <f>IF(C87="","",ROW()-5)</f>
      </c>
      <c r="B87" s="118"/>
      <c r="C87" s="118"/>
      <c r="D87" s="174"/>
      <c r="E87" s="118"/>
      <c r="F87" s="118"/>
      <c r="G87" s="118"/>
      <c r="H87" s="118"/>
      <c r="I87" s="118"/>
      <c r="J87" s="118"/>
      <c r="K87" s="118"/>
      <c r="L87" s="118"/>
      <c r="M87" s="4"/>
      <c r="N87" s="145"/>
      <c r="O87" s="127"/>
      <c r="P87" s="127"/>
      <c r="Q87" s="144"/>
    </row>
    <row r="88" ht="26" customHeight="true">
      <c r="A88" s="118" t="str">
        <f>IF(C88="","",ROW()-5)</f>
      </c>
      <c r="B88" s="118"/>
      <c r="C88" s="118"/>
      <c r="D88" s="174"/>
      <c r="E88" s="118"/>
      <c r="F88" s="118"/>
      <c r="G88" s="118"/>
      <c r="H88" s="118"/>
      <c r="I88" s="118"/>
      <c r="J88" s="118"/>
      <c r="K88" s="118"/>
      <c r="L88" s="118"/>
      <c r="M88" s="4"/>
      <c r="N88" s="145"/>
      <c r="O88" s="127"/>
      <c r="P88" s="127"/>
      <c r="Q88" s="144"/>
    </row>
    <row r="89" ht="26" customHeight="true">
      <c r="A89" s="118" t="str">
        <f>IF(C89="","",ROW()-5)</f>
      </c>
      <c r="B89" s="118"/>
      <c r="C89" s="118"/>
      <c r="D89" s="174"/>
      <c r="E89" s="118"/>
      <c r="F89" s="118"/>
      <c r="G89" s="118"/>
      <c r="H89" s="118"/>
      <c r="I89" s="118"/>
      <c r="J89" s="118"/>
      <c r="K89" s="118"/>
      <c r="L89" s="118"/>
      <c r="M89" s="4"/>
      <c r="N89" s="145"/>
      <c r="O89" s="127"/>
      <c r="P89" s="127"/>
      <c r="Q89" s="144"/>
    </row>
    <row r="90" ht="26" customHeight="true">
      <c r="A90" s="118" t="str">
        <f>IF(C90="","",ROW()-5)</f>
      </c>
      <c r="B90" s="118"/>
      <c r="C90" s="118"/>
      <c r="D90" s="174"/>
      <c r="E90" s="118"/>
      <c r="F90" s="118"/>
      <c r="G90" s="118"/>
      <c r="H90" s="118"/>
      <c r="I90" s="118"/>
      <c r="J90" s="118"/>
      <c r="K90" s="118"/>
      <c r="L90" s="118"/>
      <c r="M90" s="4"/>
      <c r="N90" s="145"/>
      <c r="O90" s="127"/>
      <c r="P90" s="127"/>
      <c r="Q90" s="144"/>
    </row>
    <row r="91" ht="26" customHeight="true">
      <c r="A91" s="118" t="str">
        <f>IF(C91="","",ROW()-5)</f>
      </c>
      <c r="B91" s="118"/>
      <c r="C91" s="118"/>
      <c r="D91" s="174"/>
      <c r="E91" s="118"/>
      <c r="F91" s="118"/>
      <c r="G91" s="118"/>
      <c r="H91" s="118"/>
      <c r="I91" s="118"/>
      <c r="J91" s="118"/>
      <c r="K91" s="118"/>
      <c r="L91" s="118"/>
      <c r="M91" s="4"/>
      <c r="N91" s="145"/>
      <c r="O91" s="127"/>
      <c r="P91" s="127"/>
      <c r="Q91" s="144"/>
    </row>
    <row r="92" ht="26" customHeight="true">
      <c r="A92" s="118" t="str">
        <f>IF(C92="","",ROW()-5)</f>
      </c>
      <c r="B92" s="118"/>
      <c r="C92" s="118"/>
      <c r="D92" s="174"/>
      <c r="E92" s="118"/>
      <c r="F92" s="118"/>
      <c r="G92" s="118"/>
      <c r="H92" s="118"/>
      <c r="I92" s="118"/>
      <c r="J92" s="118"/>
      <c r="K92" s="118"/>
      <c r="L92" s="118"/>
      <c r="M92" s="4"/>
      <c r="N92" s="145"/>
      <c r="O92" s="127"/>
      <c r="P92" s="127"/>
      <c r="Q92" s="144"/>
    </row>
    <row r="93" ht="26" customHeight="true">
      <c r="A93" s="118" t="str">
        <f>IF(C93="","",ROW()-5)</f>
      </c>
      <c r="B93" s="118"/>
      <c r="C93" s="118"/>
      <c r="D93" s="174"/>
      <c r="E93" s="118"/>
      <c r="F93" s="118"/>
      <c r="G93" s="118"/>
      <c r="H93" s="118"/>
      <c r="I93" s="118"/>
      <c r="J93" s="118"/>
      <c r="K93" s="118"/>
      <c r="L93" s="118"/>
      <c r="M93" s="4"/>
      <c r="N93" s="145"/>
      <c r="O93" s="127"/>
      <c r="P93" s="127"/>
      <c r="Q93" s="144"/>
    </row>
    <row r="94" ht="26" customHeight="true">
      <c r="A94" s="118" t="str">
        <f>IF(C94="","",ROW()-5)</f>
      </c>
      <c r="B94" s="118"/>
      <c r="C94" s="118"/>
      <c r="D94" s="174"/>
      <c r="E94" s="118"/>
      <c r="F94" s="118"/>
      <c r="G94" s="118"/>
      <c r="H94" s="118"/>
      <c r="I94" s="118"/>
      <c r="J94" s="118"/>
      <c r="K94" s="118"/>
      <c r="L94" s="118"/>
      <c r="M94" s="4"/>
      <c r="N94" s="145"/>
      <c r="O94" s="127"/>
      <c r="P94" s="127"/>
      <c r="Q94" s="144"/>
    </row>
    <row r="95" ht="26" customHeight="true">
      <c r="A95" s="118" t="str">
        <f>IF(C95="","",ROW()-5)</f>
      </c>
      <c r="B95" s="118"/>
      <c r="C95" s="118"/>
      <c r="D95" s="174"/>
      <c r="E95" s="118"/>
      <c r="F95" s="118"/>
      <c r="G95" s="118"/>
      <c r="H95" s="118"/>
      <c r="I95" s="118"/>
      <c r="J95" s="118"/>
      <c r="K95" s="118"/>
      <c r="L95" s="118"/>
      <c r="M95" s="4"/>
      <c r="N95" s="145"/>
      <c r="O95" s="127"/>
      <c r="P95" s="127"/>
      <c r="Q95" s="144"/>
    </row>
    <row r="96" ht="26" customHeight="true">
      <c r="A96" s="118" t="str">
        <f>IF(C96="","",ROW()-5)</f>
      </c>
      <c r="B96" s="118"/>
      <c r="C96" s="118"/>
      <c r="D96" s="174"/>
      <c r="E96" s="118"/>
      <c r="F96" s="118"/>
      <c r="G96" s="118"/>
      <c r="H96" s="118"/>
      <c r="I96" s="118"/>
      <c r="J96" s="118"/>
      <c r="K96" s="118"/>
      <c r="L96" s="118"/>
      <c r="M96" s="4"/>
      <c r="N96" s="145"/>
      <c r="O96" s="127"/>
      <c r="P96" s="127"/>
      <c r="Q96" s="144"/>
    </row>
    <row r="97" ht="26" customHeight="true">
      <c r="A97" s="118" t="str">
        <f>IF(C97="","",ROW()-5)</f>
      </c>
      <c r="B97" s="118"/>
      <c r="C97" s="118"/>
      <c r="D97" s="174"/>
      <c r="E97" s="118"/>
      <c r="F97" s="118"/>
      <c r="G97" s="118"/>
      <c r="H97" s="118"/>
      <c r="I97" s="118"/>
      <c r="J97" s="118"/>
      <c r="K97" s="118"/>
      <c r="L97" s="118"/>
      <c r="M97" s="4"/>
      <c r="N97" s="145"/>
      <c r="O97" s="127"/>
      <c r="P97" s="127"/>
      <c r="Q97" s="144"/>
    </row>
    <row r="98" ht="26" customHeight="true">
      <c r="A98" s="118" t="str">
        <f>IF(C98="","",ROW()-5)</f>
      </c>
      <c r="B98" s="118"/>
      <c r="C98" s="118"/>
      <c r="D98" s="174"/>
      <c r="E98" s="118"/>
      <c r="F98" s="118"/>
      <c r="G98" s="118"/>
      <c r="H98" s="118"/>
      <c r="I98" s="118"/>
      <c r="J98" s="118"/>
      <c r="K98" s="118"/>
      <c r="L98" s="118"/>
      <c r="M98" s="4"/>
      <c r="N98" s="145"/>
      <c r="O98" s="127"/>
      <c r="P98" s="127"/>
      <c r="Q98" s="144"/>
    </row>
    <row r="99" ht="26" customHeight="true">
      <c r="A99" s="118" t="str">
        <f>IF(C99="","",ROW()-5)</f>
      </c>
      <c r="B99" s="118"/>
      <c r="C99" s="118"/>
      <c r="D99" s="174"/>
      <c r="E99" s="118"/>
      <c r="F99" s="118"/>
      <c r="G99" s="118"/>
      <c r="H99" s="118"/>
      <c r="I99" s="118"/>
      <c r="J99" s="118"/>
      <c r="K99" s="118"/>
      <c r="L99" s="118"/>
      <c r="M99" s="4"/>
      <c r="N99" s="145"/>
      <c r="O99" s="127"/>
      <c r="P99" s="127"/>
      <c r="Q99" s="144"/>
    </row>
    <row r="100" ht="26" customHeight="true">
      <c r="A100" s="118" t="str">
        <f>IF(C100="","",ROW()-5)</f>
      </c>
      <c r="B100" s="118"/>
      <c r="C100" s="118"/>
      <c r="D100" s="174"/>
      <c r="E100" s="118"/>
      <c r="F100" s="118"/>
      <c r="G100" s="118"/>
      <c r="H100" s="118"/>
      <c r="I100" s="118"/>
      <c r="J100" s="118"/>
      <c r="K100" s="118"/>
      <c r="L100" s="118"/>
      <c r="M100" s="4"/>
      <c r="N100" s="145"/>
      <c r="O100" s="127"/>
      <c r="P100" s="127"/>
      <c r="Q100" s="144"/>
    </row>
    <row r="101" ht="26" customHeight="true">
      <c r="A101" s="118" t="str">
        <f>IF(C101="","",ROW()-5)</f>
      </c>
      <c r="B101" s="118"/>
      <c r="C101" s="118"/>
      <c r="D101" s="174"/>
      <c r="E101" s="118"/>
      <c r="F101" s="118"/>
      <c r="G101" s="118"/>
      <c r="H101" s="118"/>
      <c r="I101" s="118"/>
      <c r="J101" s="118"/>
      <c r="K101" s="118"/>
      <c r="L101" s="118"/>
      <c r="M101" s="4"/>
      <c r="N101" s="145"/>
      <c r="O101" s="127"/>
      <c r="P101" s="127"/>
      <c r="Q101" s="144"/>
    </row>
    <row r="102" ht="26" customHeight="true">
      <c r="A102" s="118" t="str">
        <f>IF(C102="","",ROW()-5)</f>
      </c>
      <c r="B102" s="118"/>
      <c r="C102" s="118"/>
      <c r="D102" s="174"/>
      <c r="E102" s="118"/>
      <c r="F102" s="118"/>
      <c r="G102" s="118"/>
      <c r="H102" s="118"/>
      <c r="I102" s="118"/>
      <c r="J102" s="118"/>
      <c r="K102" s="118"/>
      <c r="L102" s="118"/>
      <c r="M102" s="4"/>
      <c r="N102" s="145"/>
      <c r="O102" s="127"/>
      <c r="P102" s="127"/>
      <c r="Q102" s="144"/>
    </row>
    <row r="103" ht="26" customHeight="true">
      <c r="A103" s="118" t="str">
        <f>IF(C103="","",ROW()-5)</f>
      </c>
      <c r="B103" s="118"/>
      <c r="C103" s="118"/>
      <c r="D103" s="174"/>
      <c r="E103" s="118"/>
      <c r="F103" s="118"/>
      <c r="G103" s="118"/>
      <c r="H103" s="118"/>
      <c r="I103" s="118"/>
      <c r="J103" s="118"/>
      <c r="K103" s="118"/>
      <c r="L103" s="118"/>
      <c r="M103" s="4"/>
      <c r="N103" s="145"/>
      <c r="O103" s="127"/>
      <c r="P103" s="127"/>
      <c r="Q103" s="144"/>
    </row>
    <row r="104" ht="26" customHeight="true">
      <c r="A104" s="118" t="str">
        <f>IF(C104="","",ROW()-5)</f>
      </c>
      <c r="B104" s="118"/>
      <c r="C104" s="118"/>
      <c r="D104" s="174"/>
      <c r="E104" s="118"/>
      <c r="F104" s="118"/>
      <c r="G104" s="118"/>
      <c r="H104" s="118"/>
      <c r="I104" s="118"/>
      <c r="J104" s="118"/>
      <c r="K104" s="118"/>
      <c r="L104" s="118"/>
      <c r="M104" s="4"/>
      <c r="N104" s="145"/>
      <c r="O104" s="127"/>
      <c r="P104" s="127"/>
      <c r="Q104" s="144"/>
    </row>
    <row r="105" ht="26" customHeight="true">
      <c r="A105" s="118" t="str">
        <f>IF(C105="","",ROW()-5)</f>
      </c>
      <c r="B105" s="118"/>
      <c r="C105" s="118"/>
      <c r="D105" s="174"/>
      <c r="E105" s="118"/>
      <c r="F105" s="118"/>
      <c r="G105" s="118"/>
      <c r="H105" s="118"/>
      <c r="I105" s="118"/>
      <c r="J105" s="118"/>
      <c r="K105" s="118"/>
      <c r="L105" s="118"/>
      <c r="M105" s="4"/>
      <c r="N105" s="181"/>
      <c r="O105" s="182"/>
      <c r="P105" s="182"/>
      <c r="Q105" s="183"/>
    </row>
  </sheetData>
  <mergeCells count="2">
    <mergeCell ref="A1:Q1"/>
    <mergeCell ref="A2:H2"/>
  </mergeCells>
  <conditionalFormatting sqref="H6:H105">
    <cfRule type="containsText" dxfId="20" priority="1" operator="containsText" text="完了">
      <formula>NOT(ISERROR(SEARCH("完了",H6)))</formula>
    </cfRule>
    <cfRule type="containsText" dxfId="21" priority="2" operator="containsText" text="予定">
      <formula>NOT(ISERROR(SEARCH("予定",H6)))</formula>
    </cfRule>
    <cfRule type="containsText" dxfId="22" priority="3" operator="containsText" text="進行中">
      <formula>NOT(ISERROR(SEARCH("進行中",H6)))</formula>
    </cfRule>
    <cfRule type="containsText" dxfId="23" priority="4" operator="containsText" text="延期">
      <formula>NOT(ISERROR(SEARCH("延期",H6)))</formula>
    </cfRule>
    <cfRule type="containsText" dxfId="24" priority="5" operator="containsText" text="確認待ち">
      <formula>NOT(ISERROR(SEARCH("確認待ち",H6)))</formula>
    </cfRule>
  </conditionalFormatting>
  <conditionalFormatting sqref="K6:K105">
    <cfRule type="containsText" dxfId="25" priority="6" operator="containsText" text="はい">
      <formula>NOT(ISERROR(SEARCH("はい",K6)))</formula>
    </cfRule>
  </conditionalFormatting>
  <dataValidations count="3">
    <dataValidation allowBlank="true" sqref="B6:B105" type="list">
      <formula1>"会議,レビュー,納品,確認,本番開始,研修,客户確認,フォロー"</formula1>
    </dataValidation>
    <dataValidation allowBlank="true" sqref="H6:H105" type="list">
      <formula1>"予定,進行中,完了,延期,取消,確認待ち"</formula1>
    </dataValidation>
    <dataValidation allowBlank="true" sqref="K6:K105" type="list">
      <formula1>"はい,いいえ"</formula1>
    </dataValidation>
  </dataValidations>
  <pageMargins left="0.7" right="0.7" top="0.75" bottom="0.75" header="0.3" footer="0.3"/>
  <ignoredErrors>
    <ignoredError sqref="A1:XFD1048576" evalError="1" twoDigitTextYear="1" numberStoredAsText="1" formula="1" formulaRange="1" unlockedFormula="1" emptyCellReference="1" listDataValidation="1" calculatedColumn="1"/>
  </ignoredErrors>
  <tableParts count="1">
    <tablePart r:id="R910b4debf7e948d8"/>
  </tableParts>
</worksheet>
</file>

<file path=xl/worksheets/sheet7.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showGridLines="false" workbookViewId="0"/>
  </sheetViews>
  <sheetFormatPr defaultRowHeight="15"/>
  <cols>
    <col customWidth="true" max="1" min="1" width="16"/>
    <col customWidth="true" max="2" min="2" width="12"/>
    <col customWidth="true" max="3" min="3" width="4"/>
    <col customWidth="true" max="4" min="4" width="16"/>
    <col customWidth="true" max="5" min="5" width="12"/>
    <col customWidth="true" max="6" min="6" width="4"/>
    <col customWidth="true" max="7" min="7" width="18"/>
    <col customWidth="true" max="8" min="8" width="12"/>
    <col customWidth="true" max="10" min="9" width="4"/>
    <col customWidth="true" max="18" min="11" width="14"/>
  </cols>
  <sheetData>
    <row r="1" ht="24.4140625" customHeight="true">
      <c r="A1" s="76" t="str">
        <v>プロジェクトマイルストーン追跡ダッシュボード</v>
      </c>
      <c r="B1" s="4"/>
      <c r="C1" s="4"/>
      <c r="D1" s="4"/>
      <c r="E1" s="4"/>
      <c r="F1" s="4"/>
      <c r="G1" s="4"/>
      <c r="H1" s="4"/>
      <c r="I1" s="4"/>
      <c r="J1" s="4"/>
      <c r="K1" s="4"/>
      <c r="L1" s="4"/>
      <c r="M1" s="4"/>
      <c r="N1" s="4"/>
      <c r="O1" s="4"/>
      <c r="P1" s="4"/>
      <c r="Q1" s="4"/>
      <c r="R1" s="4"/>
    </row>
    <row r="2" ht="15" customHeight="true">
      <c r="A2" s="12">
        <f>"プロジェクト："&amp;'基本設定'!B6&amp;"｜責任者："&amp;'基本設定'!B8&amp;"｜基準日："&amp;TEXT('基本設定'!B10,"yyyy-mm-dd")</f>
      </c>
      <c r="B2" s="4"/>
      <c r="C2" s="4"/>
      <c r="D2" s="4"/>
      <c r="E2" s="4"/>
      <c r="F2" s="4"/>
      <c r="G2" s="4"/>
      <c r="H2" s="4"/>
      <c r="I2" s="4"/>
      <c r="J2" s="4"/>
      <c r="K2" s="4"/>
      <c r="L2" s="4"/>
      <c r="M2" s="4"/>
      <c r="N2" s="4"/>
      <c r="O2" s="4"/>
      <c r="P2" s="4"/>
      <c r="Q2" s="4"/>
      <c r="R2" s="4"/>
    </row>
    <row r="3" ht="15" customHeight="true">
      <c r="A3" s="4"/>
      <c r="B3" s="4"/>
      <c r="C3" s="4"/>
      <c r="D3" s="4"/>
      <c r="E3" s="4"/>
      <c r="F3" s="4"/>
      <c r="G3" s="4"/>
      <c r="H3" s="4"/>
      <c r="I3" s="4"/>
      <c r="J3" s="4"/>
      <c r="K3" s="4"/>
      <c r="L3" s="4"/>
      <c r="M3" s="4"/>
      <c r="N3" s="4"/>
      <c r="O3" s="4"/>
      <c r="P3" s="4"/>
      <c r="Q3" s="4"/>
      <c r="R3" s="4"/>
    </row>
    <row r="4" ht="28" customHeight="true">
      <c r="A4" s="94" t="str">
        <v>総件数</v>
      </c>
      <c r="B4" s="79"/>
      <c r="C4" s="94" t="str">
        <v>進行中</v>
      </c>
      <c r="D4" s="79"/>
      <c r="E4" s="94" t="str">
        <v>遅延／ブロック</v>
      </c>
      <c r="F4" s="79"/>
      <c r="G4" s="94" t="str">
        <v>7日以内期限</v>
      </c>
      <c r="H4" s="79"/>
      <c r="I4" s="94" t="str">
        <v>平均完了率</v>
      </c>
      <c r="J4" s="79"/>
      <c r="K4" s="94" t="str">
        <v>要確認</v>
      </c>
      <c r="L4" s="79"/>
      <c r="M4" s="4"/>
      <c r="N4" s="4"/>
      <c r="O4" s="4"/>
      <c r="P4" s="4"/>
      <c r="Q4" s="4"/>
      <c r="R4" s="4"/>
    </row>
    <row r="5" ht="28" customHeight="true">
      <c r="A5" s="98">
        <f>COUNTA('タスク台帳'!$F$6:$F$205)</f>
      </c>
      <c r="B5" s="81"/>
      <c r="C5" s="98">
        <f>COUNTIF('タスク台帳'!$J$6:$J$205,"進行中")</f>
      </c>
      <c r="D5" s="81"/>
      <c r="E5" s="98">
        <f>COUNTIF('タスク台帳'!$T$6:$T$205,"遅延")+COUNTIF('タスク台帳'!$T$6:$T$205,"ブロック")</f>
      </c>
      <c r="F5" s="81"/>
      <c r="G5" s="98">
        <f>COUNTIFS('タスク台帳'!$M$6:$M$205,"&gt;="&amp;'基本設定'!$B$10,'タスク台帳'!$M$6:$M$205,"&lt;="&amp;'基本設定'!$B$10+7,'タスク台帳'!$J$6:$J$205,"&lt;&gt;完了")</f>
      </c>
      <c r="H5" s="81"/>
      <c r="I5" s="100">
        <f>IFERROR(SUM('タスク台帳'!$P$6:$P$205)/COUNT('タスク台帳'!$P$6:$P$205),0)</f>
      </c>
      <c r="J5" s="101"/>
      <c r="K5" s="98">
        <f>COUNTIF('タスク台帳'!$J$6:$J$205,"要確認")</f>
      </c>
      <c r="L5" s="81"/>
      <c r="M5" s="4"/>
      <c r="N5" s="4"/>
      <c r="O5" s="4"/>
      <c r="P5" s="4"/>
      <c r="Q5" s="4"/>
      <c r="R5" s="4"/>
    </row>
    <row r="6" ht="28" customHeight="true">
      <c r="A6" s="82"/>
      <c r="B6" s="83"/>
      <c r="C6" s="82"/>
      <c r="D6" s="83"/>
      <c r="E6" s="82"/>
      <c r="F6" s="83"/>
      <c r="G6" s="82"/>
      <c r="H6" s="83"/>
      <c r="I6" s="102"/>
      <c r="J6" s="103"/>
      <c r="K6" s="82"/>
      <c r="L6" s="83"/>
      <c r="M6" s="4"/>
      <c r="N6" s="4"/>
      <c r="O6" s="4"/>
      <c r="P6" s="4"/>
      <c r="Q6" s="4"/>
      <c r="R6" s="4"/>
    </row>
    <row r="7" ht="15" customHeight="true">
      <c r="A7" s="4"/>
      <c r="B7" s="4"/>
      <c r="C7" s="4"/>
      <c r="D7" s="4"/>
      <c r="E7" s="4"/>
      <c r="F7" s="4"/>
      <c r="G7" s="4"/>
      <c r="H7" s="4"/>
      <c r="I7" s="4"/>
      <c r="J7" s="4"/>
      <c r="K7" s="4"/>
      <c r="L7" s="4"/>
      <c r="M7" s="4"/>
      <c r="N7" s="4"/>
      <c r="O7" s="4"/>
      <c r="P7" s="4"/>
      <c r="Q7" s="4"/>
      <c r="R7" s="4"/>
    </row>
    <row r="8" ht="15" customHeight="true">
      <c r="A8" s="4"/>
      <c r="B8" s="4"/>
      <c r="C8" s="4"/>
      <c r="D8" s="4"/>
      <c r="E8" s="4"/>
      <c r="F8" s="4"/>
      <c r="G8" s="4"/>
      <c r="H8" s="4"/>
      <c r="I8" s="4"/>
      <c r="J8" s="4"/>
      <c r="K8" s="4"/>
      <c r="L8" s="4"/>
      <c r="M8" s="4"/>
      <c r="N8" s="4"/>
      <c r="O8" s="4"/>
      <c r="P8" s="4"/>
      <c r="Q8" s="4"/>
      <c r="R8" s="4"/>
    </row>
    <row r="9" ht="15" customHeight="true">
      <c r="A9" s="24" t="str">
        <v>状態</v>
      </c>
      <c r="B9" s="24" t="str">
        <v>数量</v>
      </c>
      <c r="C9" s="4"/>
      <c r="D9" s="24" t="str">
        <v>健全性</v>
      </c>
      <c r="E9" s="24" t="str">
        <v>数量</v>
      </c>
      <c r="F9" s="4"/>
      <c r="G9" s="24" t="str">
        <v>業務シーン</v>
      </c>
      <c r="H9" s="24" t="str">
        <v>件数</v>
      </c>
      <c r="I9" s="4"/>
      <c r="J9" s="4"/>
      <c r="K9" s="4"/>
      <c r="L9" s="4"/>
      <c r="M9" s="4"/>
      <c r="N9" s="4"/>
      <c r="O9" s="4"/>
      <c r="P9" s="4"/>
      <c r="Q9" s="4"/>
      <c r="R9" s="4"/>
    </row>
    <row r="10" ht="15" customHeight="true">
      <c r="A10" s="28" t="str">
        <v>未開始</v>
      </c>
      <c r="B10" s="28">
        <f>COUNTIF('タスク台帳'!$J$6:$J$205,A10)</f>
      </c>
      <c r="C10" s="114"/>
      <c r="D10" s="28" t="str">
        <v>正常</v>
      </c>
      <c r="E10" s="28">
        <f>COUNTIF('タスク台帳'!$T$6:$T$205,D10)</f>
      </c>
      <c r="F10" s="114"/>
      <c r="G10" s="28" t="str">
        <v>システム／デジタル</v>
      </c>
      <c r="H10" s="28">
        <f>COUNTIF('タスク台帳'!$C$6:$C$205,G10)</f>
      </c>
      <c r="I10" s="4"/>
      <c r="J10" s="4"/>
      <c r="K10" s="4"/>
      <c r="L10" s="4"/>
      <c r="M10" s="4"/>
      <c r="N10" s="4"/>
      <c r="O10" s="4"/>
      <c r="P10" s="4"/>
      <c r="Q10" s="4"/>
      <c r="R10" s="4"/>
    </row>
    <row r="11" ht="15" customHeight="true">
      <c r="A11" s="28" t="str">
        <v>予定</v>
      </c>
      <c r="B11" s="28">
        <f>COUNTIF('タスク台帳'!$J$6:$J$205,A11)</f>
      </c>
      <c r="C11" s="114"/>
      <c r="D11" s="28" t="str">
        <v>需关注</v>
      </c>
      <c r="E11" s="28">
        <f>COUNTIF('タスク台帳'!$T$6:$T$205,D11)</f>
      </c>
      <c r="F11" s="114"/>
      <c r="G11" s="28" t="str">
        <v>新商品発売</v>
      </c>
      <c r="H11" s="28">
        <f>COUNTIF('タスク台帳'!$C$6:$C$205,G11)</f>
      </c>
      <c r="I11" s="4"/>
      <c r="J11" s="4"/>
      <c r="K11" s="4"/>
      <c r="L11" s="4"/>
      <c r="M11" s="4"/>
      <c r="N11" s="4"/>
      <c r="O11" s="4"/>
      <c r="P11" s="4"/>
      <c r="Q11" s="4"/>
      <c r="R11" s="4"/>
    </row>
    <row r="12" ht="15" customHeight="true">
      <c r="A12" s="28" t="str">
        <v>進行中</v>
      </c>
      <c r="B12" s="28">
        <f>COUNTIF('タスク台帳'!$J$6:$J$205,A12)</f>
      </c>
      <c r="C12" s="114"/>
      <c r="D12" s="28" t="str">
        <v>遅延</v>
      </c>
      <c r="E12" s="28">
        <f>COUNTIF('タスク台帳'!$T$6:$T$205,D12)</f>
      </c>
      <c r="F12" s="114"/>
      <c r="G12" s="28" t="str">
        <v>設備工事</v>
      </c>
      <c r="H12" s="28">
        <f>COUNTIF('タスク台帳'!$C$6:$C$205,G12)</f>
      </c>
      <c r="I12" s="4"/>
      <c r="J12" s="4"/>
      <c r="K12" s="4"/>
      <c r="L12" s="4"/>
      <c r="M12" s="4"/>
      <c r="N12" s="4"/>
      <c r="O12" s="4"/>
      <c r="P12" s="4"/>
      <c r="Q12" s="4"/>
      <c r="R12" s="4"/>
    </row>
    <row r="13" ht="15" customHeight="true">
      <c r="A13" s="28" t="str">
        <v>要確認</v>
      </c>
      <c r="B13" s="28">
        <f>COUNTIF('タスク台帳'!$J$6:$J$205,A13)</f>
      </c>
      <c r="C13" s="114"/>
      <c r="D13" s="28" t="str">
        <v>ブロック</v>
      </c>
      <c r="E13" s="28">
        <f>COUNTIF('タスク台帳'!$T$6:$T$205,D13)</f>
      </c>
      <c r="F13" s="114"/>
      <c r="G13" s="28" t="str">
        <v>販促活動</v>
      </c>
      <c r="H13" s="28">
        <f>COUNTIF('タスク台帳'!$C$6:$C$205,G13)</f>
      </c>
      <c r="I13" s="4"/>
      <c r="J13" s="4"/>
      <c r="K13" s="4"/>
      <c r="L13" s="4"/>
      <c r="M13" s="4"/>
      <c r="N13" s="4"/>
      <c r="O13" s="4"/>
      <c r="P13" s="4"/>
      <c r="Q13" s="4"/>
      <c r="R13" s="4"/>
    </row>
    <row r="14" ht="15" customHeight="true">
      <c r="A14" s="28" t="str">
        <v>未対応</v>
      </c>
      <c r="B14" s="28">
        <f>COUNTIF('タスク台帳'!$J$6:$J$205,A14)</f>
      </c>
      <c r="C14" s="114"/>
      <c r="D14" s="28" t="str">
        <v>完了</v>
      </c>
      <c r="E14" s="28">
        <f>COUNTIF('タスク台帳'!$T$6:$T$205,D14)</f>
      </c>
      <c r="F14" s="114"/>
      <c r="G14" s="28" t="str">
        <v>調達・サプライチェーン</v>
      </c>
      <c r="H14" s="28">
        <f>COUNTIF('タスク台帳'!$C$6:$C$205,G14)</f>
      </c>
      <c r="I14" s="4"/>
      <c r="J14" s="4"/>
      <c r="K14" s="4"/>
      <c r="L14" s="4"/>
      <c r="M14" s="4"/>
      <c r="N14" s="4"/>
      <c r="O14" s="4"/>
      <c r="P14" s="4"/>
      <c r="Q14" s="4"/>
      <c r="R14" s="4"/>
    </row>
    <row r="15" ht="15" customHeight="true">
      <c r="A15" s="28" t="str">
        <v>完了</v>
      </c>
      <c r="B15" s="28">
        <f>COUNTIF('タスク台帳'!$J$6:$J$205,A15)</f>
      </c>
      <c r="C15" s="114"/>
      <c r="D15" s="28" t="str">
        <v>取消済み</v>
      </c>
      <c r="E15" s="28">
        <f>COUNTIF('タスク台帳'!$T$6:$T$205,D15)</f>
      </c>
      <c r="F15" s="114"/>
      <c r="G15" s="28" t="str">
        <v>コンプライアンス監査</v>
      </c>
      <c r="H15" s="28">
        <f>COUNTIF('タスク台帳'!$C$6:$C$205,G15)</f>
      </c>
      <c r="I15" s="4"/>
      <c r="J15" s="4"/>
      <c r="K15" s="4"/>
      <c r="L15" s="4"/>
      <c r="M15" s="4"/>
      <c r="N15" s="4"/>
      <c r="O15" s="4"/>
      <c r="P15" s="4"/>
      <c r="Q15" s="4"/>
      <c r="R15" s="4"/>
    </row>
    <row r="16" ht="15" customHeight="true">
      <c r="A16" s="28" t="str">
        <v>一時停止</v>
      </c>
      <c r="B16" s="28">
        <f>COUNTIF('タスク台帳'!$J$6:$J$205,A16)</f>
      </c>
      <c r="C16" s="114"/>
      <c r="D16" s="114"/>
      <c r="E16" s="114"/>
      <c r="F16" s="114"/>
      <c r="G16" s="28" t="str">
        <v>顧客導入</v>
      </c>
      <c r="H16" s="28">
        <f>COUNTIF('タスク台帳'!$C$6:$C$205,G16)</f>
      </c>
      <c r="I16" s="4"/>
      <c r="J16" s="4"/>
      <c r="K16" s="4"/>
      <c r="L16" s="4"/>
      <c r="M16" s="4"/>
      <c r="N16" s="4"/>
      <c r="O16" s="4"/>
      <c r="P16" s="4"/>
      <c r="Q16" s="4"/>
      <c r="R16" s="4"/>
    </row>
    <row r="17" ht="15" customHeight="true">
      <c r="A17" s="28" t="str">
        <v>取消済み</v>
      </c>
      <c r="B17" s="28">
        <f>COUNTIF('タスク台帳'!$J$6:$J$205,A17)</f>
      </c>
      <c r="C17" s="114"/>
      <c r="D17" s="114"/>
      <c r="E17" s="114"/>
      <c r="F17" s="114"/>
      <c r="G17" s="28" t="str">
        <v>コンサル納品</v>
      </c>
      <c r="H17" s="28">
        <f>COUNTIF('タスク台帳'!$C$6:$C$205,G17)</f>
      </c>
      <c r="I17" s="4"/>
      <c r="J17" s="4"/>
      <c r="K17" s="4"/>
      <c r="L17" s="4"/>
      <c r="M17" s="4"/>
      <c r="N17" s="4"/>
      <c r="O17" s="4"/>
      <c r="P17" s="4"/>
      <c r="Q17" s="4"/>
      <c r="R17" s="4"/>
    </row>
    <row r="18" ht="15" customHeight="true">
      <c r="A18" s="114"/>
      <c r="B18" s="114"/>
      <c r="C18" s="114"/>
      <c r="D18" s="114"/>
      <c r="E18" s="114"/>
      <c r="F18" s="114"/>
      <c r="G18" s="28" t="str">
        <v>業務改善</v>
      </c>
      <c r="H18" s="28">
        <f>COUNTIF('タスク台帳'!$C$6:$C$205,G18)</f>
      </c>
      <c r="I18" s="4"/>
      <c r="J18" s="4"/>
      <c r="K18" s="4"/>
      <c r="L18" s="4"/>
      <c r="M18" s="4"/>
      <c r="N18" s="4"/>
      <c r="O18" s="4"/>
      <c r="P18" s="4"/>
      <c r="Q18" s="4"/>
      <c r="R18" s="4"/>
    </row>
    <row r="19" ht="15" customHeight="true">
      <c r="A19" s="114"/>
      <c r="B19" s="114"/>
      <c r="C19" s="114"/>
      <c r="D19" s="114"/>
      <c r="E19" s="114"/>
      <c r="F19" s="114"/>
      <c r="G19" s="28" t="str">
        <v>経理／人事</v>
      </c>
      <c r="H19" s="28">
        <f>COUNTIF('タスク台帳'!$C$6:$C$205,G19)</f>
      </c>
      <c r="I19" s="4"/>
      <c r="J19" s="4"/>
      <c r="K19" s="4"/>
      <c r="L19" s="4"/>
      <c r="M19" s="4"/>
      <c r="N19" s="4"/>
      <c r="O19" s="4"/>
      <c r="P19" s="4"/>
      <c r="Q19" s="4"/>
      <c r="R19" s="4"/>
    </row>
    <row r="20" ht="15" customHeight="true">
      <c r="A20" s="114"/>
      <c r="B20" s="114"/>
      <c r="C20" s="114"/>
      <c r="D20" s="114"/>
      <c r="E20" s="114"/>
      <c r="F20" s="114"/>
      <c r="G20" s="114"/>
      <c r="H20" s="114"/>
      <c r="I20" s="4"/>
      <c r="J20" s="4"/>
      <c r="K20" s="4"/>
      <c r="L20" s="4"/>
      <c r="M20" s="4"/>
      <c r="N20" s="4"/>
      <c r="O20" s="4"/>
      <c r="P20" s="4"/>
      <c r="Q20" s="4"/>
      <c r="R20" s="4"/>
    </row>
    <row r="21" ht="15" customHeight="true">
      <c r="A21" s="114"/>
      <c r="B21" s="114"/>
      <c r="C21" s="114"/>
      <c r="D21" s="114"/>
      <c r="E21" s="114"/>
      <c r="F21" s="114"/>
      <c r="G21" s="114"/>
      <c r="H21" s="114"/>
      <c r="I21" s="4"/>
      <c r="J21" s="4"/>
      <c r="K21" s="4"/>
      <c r="L21" s="4"/>
      <c r="M21" s="4"/>
      <c r="N21" s="4"/>
      <c r="O21" s="4"/>
      <c r="P21" s="4"/>
      <c r="Q21" s="4"/>
      <c r="R21" s="4"/>
    </row>
    <row r="22" ht="15" customHeight="true">
      <c r="A22" s="24" t="str">
        <v>日付</v>
      </c>
      <c r="B22" s="24" t="str">
        <v>予定件数</v>
      </c>
      <c r="C22" s="114"/>
      <c r="D22" s="24" t="str">
        <v>月</v>
      </c>
      <c r="E22" s="24" t="str">
        <v>予定終了数</v>
      </c>
      <c r="F22" s="114"/>
      <c r="G22" s="24" t="str">
        <v>優先度</v>
      </c>
      <c r="H22" s="24" t="str">
        <v>数量</v>
      </c>
      <c r="I22" s="4"/>
      <c r="J22" s="4"/>
      <c r="K22" s="4"/>
      <c r="L22" s="4"/>
      <c r="M22" s="4"/>
      <c r="N22" s="4"/>
      <c r="O22" s="4"/>
      <c r="P22" s="4"/>
      <c r="Q22" s="4"/>
      <c r="R22" s="4"/>
    </row>
    <row r="23" ht="15" customHeight="true">
      <c r="A23" s="116">
        <f>TEXT('週次調整'!A8,"m/d")&amp;" "&amp;'週次調整'!B8</f>
      </c>
      <c r="B23" s="28">
        <f>'週次調整'!D8</f>
      </c>
      <c r="C23" s="114"/>
      <c r="D23" s="72">
        <f>YEAR(EDATE('基本設定'!$B$12,0))&amp;"年"&amp;MONTH(EDATE('基本設定'!$B$12,0))&amp;"月"</f>
      </c>
      <c r="E23" s="28">
        <f>COUNTIFS('タスク台帳'!$M$6:$M$205,"&gt;="&amp;EDATE('基本設定'!$B$12,0),'タスク台帳'!$M$6:$M$205,"&lt;"&amp;EDATE('基本設定'!$B$12,1))</f>
      </c>
      <c r="F23" s="114"/>
      <c r="G23" s="28" t="str">
        <v>高</v>
      </c>
      <c r="H23" s="28">
        <f>COUNTIF('タスク台帳'!$I$6:$I$205,G23)</f>
      </c>
      <c r="I23" s="4"/>
      <c r="J23" s="4"/>
      <c r="K23" s="4"/>
      <c r="L23" s="4"/>
      <c r="M23" s="4"/>
      <c r="N23" s="4"/>
      <c r="O23" s="4"/>
      <c r="P23" s="4"/>
      <c r="Q23" s="4"/>
      <c r="R23" s="4"/>
    </row>
    <row r="24" ht="15" customHeight="true">
      <c r="A24" s="116">
        <f>TEXT('週次調整'!A9,"m/d")&amp;" "&amp;'週次調整'!B9</f>
      </c>
      <c r="B24" s="28">
        <f>'週次調整'!D9</f>
      </c>
      <c r="C24" s="114"/>
      <c r="D24" s="72">
        <f>YEAR(EDATE('基本設定'!$B$12,1))&amp;"年"&amp;MONTH(EDATE('基本設定'!$B$12,1))&amp;"月"</f>
      </c>
      <c r="E24" s="28">
        <f>COUNTIFS('タスク台帳'!$M$6:$M$205,"&gt;="&amp;EDATE('基本設定'!$B$12,1),'タスク台帳'!$M$6:$M$205,"&lt;"&amp;EDATE('基本設定'!$B$12,2))</f>
      </c>
      <c r="F24" s="114"/>
      <c r="G24" s="28" t="str">
        <v>中</v>
      </c>
      <c r="H24" s="28">
        <f>COUNTIF('タスク台帳'!$I$6:$I$205,G24)</f>
      </c>
      <c r="I24" s="4"/>
      <c r="J24" s="4"/>
      <c r="K24" s="4"/>
      <c r="L24" s="4"/>
      <c r="M24" s="4"/>
      <c r="N24" s="4"/>
      <c r="O24" s="4"/>
      <c r="P24" s="4"/>
      <c r="Q24" s="4"/>
      <c r="R24" s="4"/>
    </row>
    <row r="25" ht="15" customHeight="true">
      <c r="A25" s="116">
        <f>TEXT('週次調整'!A10,"m/d")&amp;" "&amp;'週次調整'!B10</f>
      </c>
      <c r="B25" s="28">
        <f>'週次調整'!D10</f>
      </c>
      <c r="C25" s="114"/>
      <c r="D25" s="72">
        <f>YEAR(EDATE('基本設定'!$B$12,2))&amp;"年"&amp;MONTH(EDATE('基本設定'!$B$12,2))&amp;"月"</f>
      </c>
      <c r="E25" s="28">
        <f>COUNTIFS('タスク台帳'!$M$6:$M$205,"&gt;="&amp;EDATE('基本設定'!$B$12,2),'タスク台帳'!$M$6:$M$205,"&lt;"&amp;EDATE('基本設定'!$B$12,3))</f>
      </c>
      <c r="F25" s="114"/>
      <c r="G25" s="28" t="str">
        <v>低</v>
      </c>
      <c r="H25" s="28">
        <f>COUNTIF('タスク台帳'!$I$6:$I$205,G25)</f>
      </c>
      <c r="I25" s="4"/>
      <c r="J25" s="4"/>
      <c r="K25" s="4"/>
      <c r="L25" s="4"/>
      <c r="M25" s="4"/>
      <c r="N25" s="4"/>
      <c r="O25" s="4"/>
      <c r="P25" s="4"/>
      <c r="Q25" s="4"/>
      <c r="R25" s="4"/>
    </row>
    <row r="26" ht="15" customHeight="true">
      <c r="A26" s="116">
        <f>TEXT('週次調整'!A11,"m/d")&amp;" "&amp;'週次調整'!B11</f>
      </c>
      <c r="B26" s="28">
        <f>'週次調整'!D11</f>
      </c>
      <c r="C26" s="114"/>
      <c r="D26" s="72">
        <f>YEAR(EDATE('基本設定'!$B$12,3))&amp;"年"&amp;MONTH(EDATE('基本設定'!$B$12,3))&amp;"月"</f>
      </c>
      <c r="E26" s="28">
        <f>COUNTIFS('タスク台帳'!$M$6:$M$205,"&gt;="&amp;EDATE('基本設定'!$B$12,3),'タスク台帳'!$M$6:$M$205,"&lt;"&amp;EDATE('基本設定'!$B$12,4))</f>
      </c>
      <c r="F26" s="114"/>
      <c r="G26" s="114"/>
      <c r="H26" s="114"/>
      <c r="I26" s="4"/>
      <c r="J26" s="4"/>
      <c r="K26" s="4"/>
      <c r="L26" s="4"/>
      <c r="M26" s="4"/>
      <c r="N26" s="4"/>
      <c r="O26" s="4"/>
      <c r="P26" s="4"/>
      <c r="Q26" s="4"/>
      <c r="R26" s="4"/>
    </row>
    <row r="27" ht="15" customHeight="true">
      <c r="A27" s="116">
        <f>TEXT('週次調整'!A12,"m/d")&amp;" "&amp;'週次調整'!B12</f>
      </c>
      <c r="B27" s="28">
        <f>'週次調整'!D12</f>
      </c>
      <c r="C27" s="114"/>
      <c r="D27" s="72">
        <f>YEAR(EDATE('基本設定'!$B$12,4))&amp;"年"&amp;MONTH(EDATE('基本設定'!$B$12,4))&amp;"月"</f>
      </c>
      <c r="E27" s="28">
        <f>COUNTIFS('タスク台帳'!$M$6:$M$205,"&gt;="&amp;EDATE('基本設定'!$B$12,4),'タスク台帳'!$M$6:$M$205,"&lt;"&amp;EDATE('基本設定'!$B$12,5))</f>
      </c>
      <c r="F27" s="114"/>
      <c r="G27" s="114"/>
      <c r="H27" s="114"/>
      <c r="I27" s="4"/>
      <c r="J27" s="4"/>
      <c r="K27" s="4"/>
      <c r="L27" s="4"/>
      <c r="M27" s="4"/>
      <c r="N27" s="4"/>
      <c r="O27" s="4"/>
      <c r="P27" s="4"/>
      <c r="Q27" s="4"/>
      <c r="R27" s="4"/>
    </row>
    <row r="28" ht="15" customHeight="true">
      <c r="A28" s="116">
        <f>TEXT('週次調整'!A13,"m/d")&amp;" "&amp;'週次調整'!B13</f>
      </c>
      <c r="B28" s="28">
        <f>'週次調整'!D13</f>
      </c>
      <c r="C28" s="114"/>
      <c r="D28" s="72">
        <f>YEAR(EDATE('基本設定'!$B$12,5))&amp;"年"&amp;MONTH(EDATE('基本設定'!$B$12,5))&amp;"月"</f>
      </c>
      <c r="E28" s="28">
        <f>COUNTIFS('タスク台帳'!$M$6:$M$205,"&gt;="&amp;EDATE('基本設定'!$B$12,5),'タスク台帳'!$M$6:$M$205,"&lt;"&amp;EDATE('基本設定'!$B$12,6))</f>
      </c>
      <c r="F28" s="114"/>
      <c r="G28" s="114"/>
      <c r="H28" s="114"/>
      <c r="I28" s="4"/>
      <c r="J28" s="4"/>
      <c r="K28" s="4"/>
      <c r="L28" s="4"/>
      <c r="M28" s="4"/>
      <c r="N28" s="4"/>
      <c r="O28" s="4"/>
      <c r="P28" s="4"/>
      <c r="Q28" s="4"/>
      <c r="R28" s="4"/>
    </row>
    <row r="29" ht="15" customHeight="true">
      <c r="A29" s="116">
        <f>TEXT('週次調整'!A14,"m/d")&amp;" "&amp;'週次調整'!B14</f>
      </c>
      <c r="B29" s="28">
        <f>'週次調整'!D14</f>
      </c>
      <c r="C29" s="114"/>
      <c r="D29" s="114"/>
      <c r="E29" s="114"/>
      <c r="F29" s="114"/>
      <c r="G29" s="114"/>
      <c r="H29" s="114"/>
      <c r="I29" s="4"/>
      <c r="J29" s="4"/>
      <c r="K29" s="4"/>
      <c r="L29" s="4"/>
      <c r="M29" s="4"/>
      <c r="N29" s="4"/>
      <c r="O29" s="4"/>
      <c r="P29" s="4"/>
      <c r="Q29" s="4"/>
      <c r="R29" s="4"/>
    </row>
    <row r="30" ht="15" customHeight="true">
      <c r="A30" s="114"/>
      <c r="B30" s="114"/>
      <c r="C30" s="114"/>
      <c r="D30" s="114"/>
      <c r="E30" s="114"/>
      <c r="F30" s="114"/>
      <c r="G30" s="114"/>
      <c r="H30" s="114"/>
      <c r="I30" s="4"/>
      <c r="J30" s="4"/>
      <c r="K30" s="4"/>
      <c r="L30" s="4"/>
      <c r="M30" s="4"/>
      <c r="N30" s="4"/>
      <c r="O30" s="4"/>
      <c r="P30" s="4"/>
      <c r="Q30" s="4"/>
      <c r="R30" s="4"/>
    </row>
    <row r="31" ht="15" customHeight="true">
      <c r="A31" s="114"/>
      <c r="B31" s="114"/>
      <c r="C31" s="114"/>
      <c r="D31" s="114"/>
      <c r="E31" s="114"/>
      <c r="F31" s="114"/>
      <c r="G31" s="114"/>
      <c r="H31" s="114"/>
      <c r="I31" s="4"/>
      <c r="J31" s="4"/>
      <c r="K31" s="4"/>
      <c r="L31" s="4"/>
      <c r="M31" s="4"/>
      <c r="N31" s="4"/>
      <c r="O31" s="4"/>
      <c r="P31" s="4"/>
      <c r="Q31" s="4"/>
      <c r="R31" s="4"/>
    </row>
    <row r="32" ht="15" customHeight="true">
      <c r="A32" s="34" t="str">
        <v>管理提示</v>
      </c>
      <c r="B32" s="114"/>
      <c r="C32" s="114"/>
      <c r="D32" s="114"/>
      <c r="E32" s="114"/>
      <c r="F32" s="114"/>
      <c r="G32" s="114"/>
      <c r="H32" s="114"/>
      <c r="I32" s="4"/>
      <c r="J32" s="4"/>
      <c r="K32" s="4"/>
      <c r="L32" s="4"/>
      <c r="M32" s="4"/>
      <c r="N32" s="4"/>
      <c r="O32" s="4"/>
      <c r="P32" s="4"/>
      <c r="Q32" s="4"/>
      <c r="R32" s="4"/>
    </row>
    <row r="33" ht="25" customHeight="true">
      <c r="A33" s="112" t="str">
        <v>遅延／ブロック</v>
      </c>
      <c r="B33" s="28" t="str">
        <v>会議でブロック解消を優先，必要に応じてエスカレーション到管理層。</v>
      </c>
      <c r="C33" s="28" t="str"/>
      <c r="D33" s="28" t="str"/>
      <c r="E33" s="28" t="str"/>
      <c r="F33" s="28" t="str"/>
      <c r="G33" s="28" t="str"/>
      <c r="H33" s="28" t="str"/>
      <c r="I33" s="4"/>
      <c r="J33" s="4"/>
      <c r="K33" s="4"/>
      <c r="L33" s="4"/>
      <c r="M33" s="4"/>
      <c r="N33" s="4"/>
      <c r="O33" s="4"/>
      <c r="P33" s="4"/>
      <c r="Q33" s="4"/>
      <c r="R33" s="4"/>
    </row>
    <row r="34" ht="25" customHeight="true">
      <c r="A34" s="112" t="str">
        <v>7日以内期限</v>
      </c>
      <c r="B34" s="28" t="s">
        <v>20</v>
      </c>
      <c r="C34" s="28" t="str"/>
      <c r="D34" s="28" t="str"/>
      <c r="E34" s="28" t="str"/>
      <c r="F34" s="28" t="str"/>
      <c r="G34" s="28" t="str"/>
      <c r="H34" s="28" t="str"/>
      <c r="I34" s="4"/>
      <c r="J34" s="4"/>
      <c r="K34" s="4"/>
      <c r="L34" s="4"/>
      <c r="M34" s="4"/>
      <c r="N34" s="4"/>
      <c r="O34" s="4"/>
      <c r="P34" s="4"/>
      <c r="Q34" s="4"/>
      <c r="R34" s="4"/>
    </row>
    <row r="35" ht="25" customHeight="true">
      <c r="A35" s="112" t="str">
        <v>要確認</v>
      </c>
      <c r="B35" s="28" t="str">
        <v>明確化“谁確認、確認什么、いつ確認するか”。</v>
      </c>
      <c r="C35" s="28" t="str"/>
      <c r="D35" s="28" t="str"/>
      <c r="E35" s="28" t="str"/>
      <c r="F35" s="28" t="str"/>
      <c r="G35" s="28" t="str"/>
      <c r="H35" s="28" t="str"/>
      <c r="I35" s="4"/>
      <c r="J35" s="4"/>
      <c r="K35" s="4"/>
      <c r="L35" s="4"/>
      <c r="M35" s="4"/>
      <c r="N35" s="4"/>
      <c r="O35" s="4"/>
      <c r="P35" s="4"/>
      <c r="Q35" s="4"/>
      <c r="R35" s="4"/>
    </row>
    <row r="36" ht="25" customHeight="true">
      <c r="A36" s="112" t="str">
        <v>高リスク</v>
      </c>
      <c r="B36" s="28" t="str">
        <v>将リスク和アクション绑定到明確化責任者和日付。</v>
      </c>
      <c r="C36" s="28" t="str"/>
      <c r="D36" s="28" t="str"/>
      <c r="E36" s="28" t="str"/>
      <c r="F36" s="28" t="str"/>
      <c r="G36" s="28" t="str"/>
      <c r="H36" s="28" t="str"/>
      <c r="I36" s="4"/>
      <c r="J36" s="4"/>
      <c r="K36" s="4"/>
      <c r="L36" s="4"/>
      <c r="M36" s="4"/>
      <c r="N36" s="4"/>
      <c r="O36" s="4"/>
      <c r="P36" s="4"/>
      <c r="Q36" s="4"/>
      <c r="R36" s="4"/>
    </row>
  </sheetData>
  <mergeCells count="19">
    <mergeCell ref="A1:R1"/>
    <mergeCell ref="A2:R2"/>
    <mergeCell ref="A4:B4"/>
    <mergeCell ref="A5:B6"/>
    <mergeCell ref="C4:D4"/>
    <mergeCell ref="C5:D6"/>
    <mergeCell ref="E4:F4"/>
    <mergeCell ref="E5:F6"/>
    <mergeCell ref="G4:H4"/>
    <mergeCell ref="G5:H6"/>
    <mergeCell ref="I4:J4"/>
    <mergeCell ref="I5:J6"/>
    <mergeCell ref="K4:L4"/>
    <mergeCell ref="K5:L6"/>
    <mergeCell ref="A32:H32"/>
    <mergeCell ref="B33:H33"/>
    <mergeCell ref="B34:H34"/>
    <mergeCell ref="B35:H35"/>
    <mergeCell ref="B36:H36"/>
  </mergeCells>
  <pageMargins left="0.7" right="0.7" top="0.75" bottom="0.75" header="0.3" footer="0.3"/>
  <ignoredErrors>
    <ignoredError sqref="A1:XFD1048576" evalError="1" twoDigitTextYear="1" numberStoredAsText="1" formula="1" formulaRange="1" unlockedFormula="1" emptyCellReference="1" listDataValidation="1" calculatedColumn="1"/>
  </ignoredErrors>
  <drawing r:id="Rc8b5d5ce926a4ea2"/>
</worksheet>
</file>

<file path=xl/worksheets/sheet8.xml><?xml version="1.0" encoding="utf-8"?>
<worksheet xmlns:x="http://schemas.openxmlformats.org/spreadsheetml/2006/main" xmlns="http://schemas.openxmlformats.org/spreadsheetml/2006/main">
  <sheetViews>
    <sheetView showGridLines="false" workbookViewId="0"/>
  </sheetViews>
  <sheetFormatPr defaultRowHeight="15"/>
  <cols>
    <col customWidth="true" max="4" min="1" width="12"/>
    <col customWidth="true" max="5" min="5" width="18"/>
    <col customWidth="true" max="8" min="6" width="16"/>
  </cols>
  <sheetData>
    <row r="1" ht="21.97265625" customHeight="true">
      <c r="A1" s="10" t="str">
        <v>設定辞書</v>
      </c>
      <c r="B1" s="4"/>
      <c r="C1" s="4"/>
      <c r="D1" s="4"/>
      <c r="E1" s="4"/>
      <c r="F1" s="4"/>
      <c r="G1" s="4"/>
      <c r="H1" s="4"/>
    </row>
    <row r="2" ht="15" customHeight="true">
      <c r="A2" s="14" t="str">
        <v>プルダウン候補とシーン一覧は社内用語に合わせて調整できます。項目を増やす前に、ここで標準定義を管理します。</v>
      </c>
      <c r="B2" s="4"/>
      <c r="C2" s="4"/>
      <c r="D2" s="4"/>
      <c r="E2" s="4"/>
      <c r="F2" s="4"/>
      <c r="G2" s="4"/>
      <c r="H2" s="4"/>
    </row>
    <row r="3" ht="15" customHeight="true">
      <c r="A3" s="4"/>
      <c r="B3" s="4"/>
      <c r="C3" s="4"/>
      <c r="D3" s="4"/>
      <c r="E3" s="4"/>
      <c r="F3" s="4"/>
      <c r="G3" s="4"/>
      <c r="H3" s="4"/>
    </row>
    <row r="4" ht="15" customHeight="true">
      <c r="A4" s="4"/>
      <c r="B4" s="4"/>
      <c r="C4" s="4"/>
      <c r="D4" s="4"/>
      <c r="E4" s="4"/>
      <c r="F4" s="4"/>
      <c r="G4" s="4"/>
      <c r="H4" s="4"/>
    </row>
    <row r="5" ht="15" customHeight="true">
      <c r="A5" s="24" t="str">
        <v>状態</v>
      </c>
      <c r="B5" s="24" t="str">
        <v>区分</v>
      </c>
      <c r="C5" s="24" t="str">
        <v>優先度</v>
      </c>
      <c r="D5" s="24" t="str">
        <v>リスク水準</v>
      </c>
      <c r="E5" s="24" t="str">
        <v>業務シーン</v>
      </c>
      <c r="F5" s="24" t="str">
        <v>段階</v>
      </c>
      <c r="G5" s="24" t="str">
        <v>マイルストーン水準</v>
      </c>
      <c r="H5" s="24" t="str">
        <v>イベント種別</v>
      </c>
    </row>
    <row r="6" ht="20" customHeight="true">
      <c r="A6" s="28" t="str">
        <v>未開始</v>
      </c>
      <c r="B6" s="28" t="str">
        <v>タスク</v>
      </c>
      <c r="C6" s="28" t="str">
        <v>高</v>
      </c>
      <c r="D6" s="28" t="str">
        <v>高</v>
      </c>
      <c r="E6" s="28" t="str">
        <v>システム／デジタル</v>
      </c>
      <c r="F6" s="28" t="str">
        <v>启动</v>
      </c>
      <c r="G6" s="28" t="str">
        <v>L0戦略</v>
      </c>
      <c r="H6" s="28" t="str">
        <v>会議</v>
      </c>
    </row>
    <row r="7" ht="20" customHeight="true">
      <c r="A7" s="28" t="str">
        <v>予定</v>
      </c>
      <c r="B7" s="28" t="str">
        <v>マイルストーン</v>
      </c>
      <c r="C7" s="28" t="str">
        <v>中</v>
      </c>
      <c r="D7" s="28" t="str">
        <v>中</v>
      </c>
      <c r="E7" s="28" t="str">
        <v>新商品発売</v>
      </c>
      <c r="F7" s="28" t="str">
        <v>要件／範囲</v>
      </c>
      <c r="G7" s="28" t="str">
        <v>L1段階</v>
      </c>
      <c r="H7" s="28" t="str">
        <v>レビュー</v>
      </c>
    </row>
    <row r="8" ht="20" customHeight="true">
      <c r="A8" s="28" t="str">
        <v>進行中</v>
      </c>
      <c r="B8" s="28" t="str">
        <v>課題</v>
      </c>
      <c r="C8" s="28" t="str">
        <v>低</v>
      </c>
      <c r="D8" s="28" t="str">
        <v>低</v>
      </c>
      <c r="E8" s="28" t="str">
        <v>設備工事</v>
      </c>
      <c r="F8" s="28" t="str">
        <v>設計／案</v>
      </c>
      <c r="G8" s="28" t="str">
        <v>L2重点タスク</v>
      </c>
      <c r="H8" s="28" t="str">
        <v>納品</v>
      </c>
    </row>
    <row r="9" ht="20" customHeight="true">
      <c r="A9" s="28" t="str">
        <v>要確認</v>
      </c>
      <c r="B9" s="28" t="str">
        <v>リスク</v>
      </c>
      <c r="C9" s="28" t="str"/>
      <c r="D9" s="28" t="str"/>
      <c r="E9" s="28" t="str">
        <v>販促活動</v>
      </c>
      <c r="F9" s="28" t="str">
        <v>実行／開発</v>
      </c>
      <c r="G9" s="28" t="str">
        <v>L3日常</v>
      </c>
      <c r="H9" s="28" t="str">
        <v>確認</v>
      </c>
    </row>
    <row r="10" ht="20" customHeight="true">
      <c r="A10" s="28" t="str">
        <v>未対応</v>
      </c>
      <c r="B10" s="28" t="str">
        <v>アクション</v>
      </c>
      <c r="C10" s="28" t="str"/>
      <c r="D10" s="28" t="str"/>
      <c r="E10" s="28" t="str">
        <v>調達・サプライチェーン</v>
      </c>
      <c r="F10" s="28" t="str">
        <v>調達／納品</v>
      </c>
      <c r="G10" s="28" t="str"/>
      <c r="H10" s="28" t="str">
        <v>本番開始</v>
      </c>
    </row>
    <row r="11" ht="20" customHeight="true">
      <c r="A11" s="28" t="str">
        <v>完了</v>
      </c>
      <c r="B11" s="28" t="str">
        <v>意思決定</v>
      </c>
      <c r="C11" s="28" t="str"/>
      <c r="D11" s="28" t="str"/>
      <c r="E11" s="28" t="str">
        <v>コンプライアンス監査</v>
      </c>
      <c r="F11" s="28" t="str">
        <v>検証／受入</v>
      </c>
      <c r="G11" s="28" t="str"/>
      <c r="H11" s="28" t="str">
        <v>研修</v>
      </c>
    </row>
    <row r="12" ht="20" customHeight="true">
      <c r="A12" s="28" t="str">
        <v>一時停止</v>
      </c>
      <c r="B12" s="28" t="str">
        <v>確認</v>
      </c>
      <c r="C12" s="28" t="str"/>
      <c r="D12" s="28" t="str"/>
      <c r="E12" s="28" t="str">
        <v>顧客導入</v>
      </c>
      <c r="F12" s="28" t="str">
        <v>本番開始／公開</v>
      </c>
      <c r="G12" s="28" t="str"/>
      <c r="H12" s="28" t="str">
        <v>客户確認</v>
      </c>
    </row>
    <row r="13" ht="20" customHeight="true">
      <c r="A13" s="28" t="str">
        <v>取消済み</v>
      </c>
      <c r="B13" s="28" t="str"/>
      <c r="C13" s="28" t="str"/>
      <c r="D13" s="28" t="str"/>
      <c r="E13" s="28" t="str">
        <v>コンサル納品</v>
      </c>
      <c r="F13" s="28" t="str">
        <v>終結／振り返り</v>
      </c>
      <c r="G13" s="28" t="str"/>
      <c r="H13" s="28" t="str">
        <v>フォロー</v>
      </c>
    </row>
    <row r="14" ht="20" customHeight="true">
      <c r="A14" s="28" t="str"/>
      <c r="B14" s="28" t="str"/>
      <c r="C14" s="28" t="str"/>
      <c r="D14" s="28" t="str"/>
      <c r="E14" s="28" t="str">
        <v>業務改善</v>
      </c>
      <c r="F14" s="28" t="str"/>
      <c r="G14" s="28" t="str"/>
      <c r="H14" s="28" t="str"/>
    </row>
    <row r="15" ht="20" customHeight="true">
      <c r="A15" s="28" t="str"/>
      <c r="B15" s="28" t="str"/>
      <c r="C15" s="28" t="str"/>
      <c r="D15" s="28" t="str"/>
      <c r="E15" s="28" t="str">
        <v>経理／人事</v>
      </c>
      <c r="F15" s="28" t="str"/>
      <c r="G15" s="28" t="str"/>
      <c r="H15" s="28" t="str"/>
    </row>
  </sheetData>
  <mergeCells count="2">
    <mergeCell ref="A1:H1"/>
    <mergeCell ref="A2:H2"/>
  </mergeCells>
  <pageMargins left="0.7" right="0.7" top="0.75" bottom="0.75" header="0.3" footer="0.3"/>
  <ignoredErrors>
    <ignoredError sqref="A1:XFD1048576" evalError="1" twoDigitTextYear="1" numberStoredAsText="1" formula="1" formulaRange="1" unlockedFormula="1" emptyCellReference="1" listDataValidation="1" calculatedColumn="1"/>
  </ignoredErrors>
</worksheet>
</file>