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_管理ボード" sheetId="1" state="visible" r:id="rId1"/>
    <sheet xmlns:r="http://schemas.openxmlformats.org/officeDocument/2006/relationships" name="01_基本設定" sheetId="2" state="visible" r:id="rId2"/>
    <sheet xmlns:r="http://schemas.openxmlformats.org/officeDocument/2006/relationships" name="02_従業員とシフト" sheetId="3" state="visible" r:id="rId3"/>
    <sheet xmlns:r="http://schemas.openxmlformats.org/officeDocument/2006/relationships" name="03_シフト入力" sheetId="4" state="visible" r:id="rId4"/>
    <sheet xmlns:r="http://schemas.openxmlformats.org/officeDocument/2006/relationships" name="04_当日カバー" sheetId="5" state="visible" r:id="rId5"/>
    <sheet xmlns:r="http://schemas.openxmlformats.org/officeDocument/2006/relationships" name="05_月次ビュー" sheetId="6" state="visible" r:id="rId6"/>
    <sheet xmlns:r="http://schemas.openxmlformats.org/officeDocument/2006/relationships" name="06_引き継ぎと変更" sheetId="7" state="visible" r:id="rId7"/>
    <sheet xmlns:r="http://schemas.openxmlformats.org/officeDocument/2006/relationships" name="07_運用ガイド" sheetId="8" state="visible" r:id="rId8"/>
  </sheets>
  <definedNames/>
</workbook>
</file>

<file path=xl/styles.xml><?xml version="1.0" encoding="utf-8"?>
<styleSheet xmlns="http://schemas.openxmlformats.org/spreadsheetml/2006/main">
  <numFmts count="5">
    <numFmt numFmtId="164" formatCode="yyyy-mm-dd"/>
    <numFmt numFmtId="165" formatCode="hh:mm"/>
    <numFmt numFmtId="166" formatCode="yyyy-mm-dd hh:mm"/>
    <numFmt numFmtId="167" formatCode="d"/>
    <numFmt numFmtId="168" formatCode="0.0"/>
  </numFmts>
  <fonts count="8">
    <font>
      <name val="Carlito"/>
      <sz val="11"/>
    </font>
    <font>
      <name val="Aptos Display"/>
      <b val="1"/>
      <color rgb="FF111827"/>
      <sz val="18"/>
    </font>
    <font>
      <name val="Aptos"/>
      <color rgb="FF6B7280"/>
      <sz val="10"/>
    </font>
    <font>
      <name val="Aptos"/>
      <color rgb="FF111827"/>
      <sz val="10"/>
    </font>
    <font>
      <name val="Aptos"/>
      <b val="1"/>
      <color rgb="FF111827"/>
      <sz val="10"/>
    </font>
    <font>
      <name val="Aptos"/>
      <color rgb="FF111827"/>
      <sz val="9"/>
    </font>
    <font>
      <name val="Aptos"/>
      <b val="1"/>
      <color rgb="FF0F766E"/>
      <sz val="12"/>
    </font>
    <font>
      <name val="Aptos"/>
      <b val="1"/>
      <color rgb="FF2563EB"/>
      <sz val="12"/>
    </font>
  </fonts>
  <fills count="7">
    <fill>
      <patternFill/>
    </fill>
    <fill>
      <patternFill patternType="gray125"/>
    </fill>
    <fill>
      <patternFill patternType="solid">
        <fgColor rgb="FFFFFFFF"/>
      </patternFill>
    </fill>
    <fill>
      <patternFill patternType="solid">
        <fgColor rgb="FFF3F4F6"/>
      </patternFill>
    </fill>
    <fill>
      <patternFill patternType="solid">
        <fgColor rgb="FFEFF6FF"/>
      </patternFill>
    </fill>
    <fill>
      <patternFill patternType="solid">
        <fgColor rgb="FFCCFBF1"/>
      </patternFill>
    </fill>
    <fill>
      <patternFill patternType="solid">
        <fgColor rgb="FFDBEAFE"/>
      </patternFill>
    </fill>
  </fills>
  <borders count="4">
    <border/>
    <border/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</border>
  </borders>
  <cellStyleXfs count="1">
    <xf numFmtId="0" fontId="0" fillId="0" borderId="1"/>
  </cellStyleXfs>
  <cellXfs count="104">
    <xf numFmtId="0" fontId="0" fillId="0" borderId="0" pivotButton="0" quotePrefix="0" xfId="0"/>
    <xf numFmtId="0" fontId="0" fillId="0" borderId="1" pivotButton="0" quotePrefix="0" xfId="0"/>
    <xf numFmtId="0" fontId="0" fillId="2" borderId="0" pivotButton="0" quotePrefix="0" xfId="0"/>
    <xf numFmtId="0" fontId="1" fillId="2" borderId="0" pivotButton="0" quotePrefix="0" xfId="0"/>
    <xf numFmtId="0" fontId="1" fillId="2" borderId="0" applyAlignment="1" pivotButton="0" quotePrefix="0" xfId="0">
      <alignment vertical="center"/>
    </xf>
    <xf numFmtId="0" fontId="0" fillId="2" borderId="1" pivotButton="0" quotePrefix="0" xfId="0"/>
    <xf numFmtId="0" fontId="1" fillId="2" borderId="1" pivotButton="0" quotePrefix="0" xfId="0"/>
    <xf numFmtId="0" fontId="1" fillId="2" borderId="1" applyAlignment="1" pivotButton="0" quotePrefix="0" xfId="0">
      <alignment vertical="center"/>
    </xf>
    <xf numFmtId="0" fontId="2" fillId="0" borderId="0" pivotButton="0" quotePrefix="0" xfId="0"/>
    <xf numFmtId="0" fontId="2" fillId="0" borderId="0" applyAlignment="1" pivotButton="0" quotePrefix="0" xfId="0">
      <alignment wrapText="1"/>
    </xf>
    <xf numFmtId="0" fontId="2" fillId="0" borderId="0" applyAlignment="1" pivotButton="0" quotePrefix="0" xfId="0">
      <alignment vertical="top" wrapText="1"/>
    </xf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2" fillId="0" borderId="1" applyAlignment="1" pivotButton="0" quotePrefix="0" xfId="0">
      <alignment vertical="top" wrapText="1"/>
    </xf>
    <xf numFmtId="0" fontId="3" fillId="0" borderId="0" pivotButton="0" quotePrefix="0" xfId="0"/>
    <xf numFmtId="0" fontId="3" fillId="0" borderId="2" pivotButton="0" quotePrefix="0" xfId="0"/>
    <xf numFmtId="0" fontId="3" fillId="0" borderId="2" applyAlignment="1" pivotButton="0" quotePrefix="0" xfId="0">
      <alignment vertical="center"/>
    </xf>
    <xf numFmtId="0" fontId="3" fillId="0" borderId="1" pivotButton="0" quotePrefix="0" xfId="0"/>
    <xf numFmtId="0" fontId="3" fillId="0" borderId="3" pivotButton="0" quotePrefix="0" xfId="0"/>
    <xf numFmtId="0" fontId="3" fillId="0" borderId="3" applyAlignment="1" pivotButton="0" quotePrefix="0" xfId="0">
      <alignment vertical="center"/>
    </xf>
    <xf numFmtId="0" fontId="3" fillId="3" borderId="2" applyAlignment="1" pivotButton="0" quotePrefix="0" xfId="0">
      <alignment vertical="center"/>
    </xf>
    <xf numFmtId="0" fontId="4" fillId="3" borderId="2" applyAlignment="1" pivotButton="0" quotePrefix="0" xfId="0">
      <alignment vertical="center"/>
    </xf>
    <xf numFmtId="0" fontId="3" fillId="3" borderId="3" applyAlignment="1" pivotButton="0" quotePrefix="0" xfId="0">
      <alignment vertical="center"/>
    </xf>
    <xf numFmtId="0" fontId="4" fillId="3" borderId="3" applyAlignment="1" pivotButton="0" quotePrefix="0" xfId="0">
      <alignment vertical="center"/>
    </xf>
    <xf numFmtId="164" fontId="3" fillId="0" borderId="2" applyAlignment="1" pivotButton="0" quotePrefix="0" xfId="0">
      <alignment vertical="center"/>
    </xf>
    <xf numFmtId="164" fontId="3" fillId="0" borderId="3" applyAlignment="1" pivotButton="0" quotePrefix="0" xfId="0">
      <alignment vertical="center"/>
    </xf>
    <xf numFmtId="0" fontId="3" fillId="4" borderId="2" applyAlignment="1" pivotButton="0" quotePrefix="0" xfId="0">
      <alignment vertical="center"/>
    </xf>
    <xf numFmtId="0" fontId="4" fillId="4" borderId="2" applyAlignment="1" pivotButton="0" quotePrefix="0" xfId="0">
      <alignment vertical="center"/>
    </xf>
    <xf numFmtId="0" fontId="4" fillId="4" borderId="2" applyAlignment="1" pivotButton="0" quotePrefix="0" xfId="0">
      <alignment vertical="center" wrapText="1"/>
    </xf>
    <xf numFmtId="0" fontId="4" fillId="4" borderId="2" applyAlignment="1" pivotButton="0" quotePrefix="0" xfId="0">
      <alignment horizontal="center" vertical="center" wrapText="1"/>
    </xf>
    <xf numFmtId="0" fontId="3" fillId="4" borderId="3" applyAlignment="1" pivotButton="0" quotePrefix="0" xfId="0">
      <alignment vertical="center"/>
    </xf>
    <xf numFmtId="0" fontId="4" fillId="4" borderId="3" applyAlignment="1" pivotButton="0" quotePrefix="0" xfId="0">
      <alignment vertical="center"/>
    </xf>
    <xf numFmtId="0" fontId="4" fillId="4" borderId="3" applyAlignment="1" pivotButton="0" quotePrefix="0" xfId="0">
      <alignment vertical="center" wrapText="1"/>
    </xf>
    <xf numFmtId="0" fontId="4" fillId="4" borderId="3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/>
    </xf>
    <xf numFmtId="0" fontId="3" fillId="0" borderId="3" applyAlignment="1" pivotButton="0" quotePrefix="0" xfId="0">
      <alignment horizontal="center" vertical="center"/>
    </xf>
    <xf numFmtId="0" fontId="3" fillId="0" borderId="2" applyAlignment="1" pivotButton="0" quotePrefix="0" xfId="0">
      <alignment vertical="center" wrapText="1"/>
    </xf>
    <xf numFmtId="0" fontId="3" fillId="0" borderId="3" applyAlignment="1" pivotButton="0" quotePrefix="0" xfId="0">
      <alignment vertical="center" wrapText="1"/>
    </xf>
    <xf numFmtId="165" fontId="3" fillId="0" borderId="2" applyAlignment="1" pivotButton="0" quotePrefix="0" xfId="0">
      <alignment vertical="center"/>
    </xf>
    <xf numFmtId="165" fontId="3" fillId="0" borderId="3" applyAlignment="1" pivotButton="0" quotePrefix="0" xfId="0">
      <alignment vertical="center"/>
    </xf>
    <xf numFmtId="2" fontId="3" fillId="0" borderId="2" applyAlignment="1" pivotButton="0" quotePrefix="0" xfId="0">
      <alignment vertical="center"/>
    </xf>
    <xf numFmtId="2" fontId="3" fillId="0" borderId="3" applyAlignment="1" pivotButton="0" quotePrefix="0" xfId="0">
      <alignment vertical="center"/>
    </xf>
    <xf numFmtId="166" fontId="3" fillId="0" borderId="2" applyAlignment="1" pivotButton="0" quotePrefix="0" xfId="0">
      <alignment vertical="center"/>
    </xf>
    <xf numFmtId="166" fontId="3" fillId="0" borderId="3" applyAlignment="1" pivotButton="0" quotePrefix="0" xfId="0">
      <alignment vertical="center"/>
    </xf>
    <xf numFmtId="2" fontId="3" fillId="3" borderId="2" applyAlignment="1" pivotButton="0" quotePrefix="0" xfId="0">
      <alignment vertical="center"/>
    </xf>
    <xf numFmtId="2" fontId="3" fillId="3" borderId="3" applyAlignment="1" pivotButton="0" quotePrefix="0" xfId="0">
      <alignment vertical="center"/>
    </xf>
    <xf numFmtId="164" fontId="0" fillId="0" borderId="0" pivotButton="0" quotePrefix="0" xfId="0"/>
    <xf numFmtId="164" fontId="0" fillId="0" borderId="1" pivotButton="0" quotePrefix="0" xfId="0"/>
    <xf numFmtId="164" fontId="3" fillId="0" borderId="0" pivotButton="0" quotePrefix="0" xfId="0"/>
    <xf numFmtId="164" fontId="3" fillId="0" borderId="2" pivotButton="0" quotePrefix="0" xfId="0"/>
    <xf numFmtId="164" fontId="3" fillId="0" borderId="1" pivotButton="0" quotePrefix="0" xfId="0"/>
    <xf numFmtId="164" fontId="3" fillId="0" borderId="3" pivotButton="0" quotePrefix="0" xfId="0"/>
    <xf numFmtId="167" fontId="0" fillId="0" borderId="0" pivotButton="0" quotePrefix="0" xfId="0"/>
    <xf numFmtId="167" fontId="0" fillId="0" borderId="1" pivotButton="0" quotePrefix="0" xfId="0"/>
    <xf numFmtId="0" fontId="0" fillId="4" borderId="0" pivotButton="0" quotePrefix="0" xfId="0"/>
    <xf numFmtId="167" fontId="0" fillId="4" borderId="0" pivotButton="0" quotePrefix="0" xfId="0"/>
    <xf numFmtId="0" fontId="4" fillId="4" borderId="0" pivotButton="0" quotePrefix="0" xfId="0"/>
    <xf numFmtId="167" fontId="4" fillId="4" borderId="0" pivotButton="0" quotePrefix="0" xfId="0"/>
    <xf numFmtId="0" fontId="4" fillId="4" borderId="2" pivotButton="0" quotePrefix="0" xfId="0"/>
    <xf numFmtId="167" fontId="4" fillId="4" borderId="2" pivotButton="0" quotePrefix="0" xfId="0"/>
    <xf numFmtId="0" fontId="4" fillId="4" borderId="2" applyAlignment="1" pivotButton="0" quotePrefix="0" xfId="0">
      <alignment wrapText="1"/>
    </xf>
    <xf numFmtId="167" fontId="4" fillId="4" borderId="2" applyAlignment="1" pivotButton="0" quotePrefix="0" xfId="0">
      <alignment wrapText="1"/>
    </xf>
    <xf numFmtId="0" fontId="4" fillId="4" borderId="2" applyAlignment="1" pivotButton="0" quotePrefix="0" xfId="0">
      <alignment horizontal="center" wrapText="1"/>
    </xf>
    <xf numFmtId="167" fontId="4" fillId="4" borderId="2" applyAlignment="1" pivotButton="0" quotePrefix="0" xfId="0">
      <alignment horizontal="center" wrapText="1"/>
    </xf>
    <xf numFmtId="167" fontId="4" fillId="4" borderId="2" applyAlignment="1" pivotButton="0" quotePrefix="0" xfId="0">
      <alignment horizontal="center" vertical="center" wrapText="1"/>
    </xf>
    <xf numFmtId="0" fontId="0" fillId="4" borderId="1" pivotButton="0" quotePrefix="0" xfId="0"/>
    <xf numFmtId="167" fontId="0" fillId="4" borderId="1" pivotButton="0" quotePrefix="0" xfId="0"/>
    <xf numFmtId="0" fontId="4" fillId="4" borderId="1" pivotButton="0" quotePrefix="0" xfId="0"/>
    <xf numFmtId="167" fontId="4" fillId="4" borderId="1" pivotButton="0" quotePrefix="0" xfId="0"/>
    <xf numFmtId="0" fontId="4" fillId="4" borderId="3" pivotButton="0" quotePrefix="0" xfId="0"/>
    <xf numFmtId="167" fontId="4" fillId="4" borderId="3" pivotButton="0" quotePrefix="0" xfId="0"/>
    <xf numFmtId="0" fontId="4" fillId="4" borderId="3" applyAlignment="1" pivotButton="0" quotePrefix="0" xfId="0">
      <alignment wrapText="1"/>
    </xf>
    <xf numFmtId="167" fontId="4" fillId="4" borderId="3" applyAlignment="1" pivotButton="0" quotePrefix="0" xfId="0">
      <alignment wrapText="1"/>
    </xf>
    <xf numFmtId="0" fontId="4" fillId="4" borderId="3" applyAlignment="1" pivotButton="0" quotePrefix="0" xfId="0">
      <alignment horizontal="center" wrapText="1"/>
    </xf>
    <xf numFmtId="167" fontId="4" fillId="4" borderId="3" applyAlignment="1" pivotButton="0" quotePrefix="0" xfId="0">
      <alignment horizontal="center" wrapText="1"/>
    </xf>
    <xf numFmtId="167" fontId="4" fillId="4" borderId="3" applyAlignment="1" pivotButton="0" quotePrefix="0" xfId="0">
      <alignment horizontal="center" vertical="center" wrapText="1"/>
    </xf>
    <xf numFmtId="0" fontId="5" fillId="0" borderId="2" applyAlignment="1" pivotButton="0" quotePrefix="0" xfId="0">
      <alignment vertical="center"/>
    </xf>
    <xf numFmtId="0" fontId="5" fillId="0" borderId="2" applyAlignment="1" pivotButton="0" quotePrefix="0" xfId="0">
      <alignment horizontal="center" vertical="center"/>
    </xf>
    <xf numFmtId="0" fontId="5" fillId="0" borderId="3" applyAlignment="1" pivotButton="0" quotePrefix="0" xfId="0">
      <alignment vertical="center"/>
    </xf>
    <xf numFmtId="0" fontId="5" fillId="0" borderId="3" applyAlignment="1" pivotButton="0" quotePrefix="0" xfId="0">
      <alignment horizontal="center" vertical="center"/>
    </xf>
    <xf numFmtId="0" fontId="0" fillId="5" borderId="0" pivotButton="0" quotePrefix="0" xfId="0"/>
    <xf numFmtId="0" fontId="6" fillId="5" borderId="0" pivotButton="0" quotePrefix="0" xfId="0"/>
    <xf numFmtId="0" fontId="0" fillId="5" borderId="1" pivotButton="0" quotePrefix="0" xfId="0"/>
    <xf numFmtId="0" fontId="6" fillId="5" borderId="1" pivotButton="0" quotePrefix="0" xfId="0"/>
    <xf numFmtId="0" fontId="0" fillId="6" borderId="0" pivotButton="0" quotePrefix="0" xfId="0"/>
    <xf numFmtId="0" fontId="7" fillId="6" borderId="0" pivotButton="0" quotePrefix="0" xfId="0"/>
    <xf numFmtId="0" fontId="0" fillId="6" borderId="1" pivotButton="0" quotePrefix="0" xfId="0"/>
    <xf numFmtId="0" fontId="7" fillId="6" borderId="1" pivotButton="0" quotePrefix="0" xfId="0"/>
    <xf numFmtId="0" fontId="0" fillId="0" borderId="0" applyAlignment="1" pivotButton="0" quotePrefix="0" xfId="0">
      <alignment wrapText="1"/>
    </xf>
    <xf numFmtId="0" fontId="0" fillId="0" borderId="0" pivotButton="0" quotePrefix="0" xfId="0"/>
    <xf numFmtId="1" fontId="3" fillId="0" borderId="2" applyAlignment="1" pivotButton="0" quotePrefix="0" xfId="0">
      <alignment horizontal="center" vertical="center"/>
    </xf>
    <xf numFmtId="1" fontId="3" fillId="0" borderId="2" applyAlignment="1" pivotButton="0" quotePrefix="0" xfId="0">
      <alignment vertical="center"/>
    </xf>
    <xf numFmtId="168" fontId="3" fillId="0" borderId="2" applyAlignment="1" pivotButton="0" quotePrefix="0" xfId="0">
      <alignment vertical="center"/>
    </xf>
    <xf numFmtId="168" fontId="3" fillId="3" borderId="2" applyAlignment="1" pivotButton="0" quotePrefix="0" xfId="0">
      <alignment vertical="center"/>
    </xf>
    <xf numFmtId="164" fontId="3" fillId="0" borderId="2" applyAlignment="1" pivotButton="0" quotePrefix="0" xfId="0">
      <alignment vertical="center"/>
    </xf>
    <xf numFmtId="1" fontId="3" fillId="0" borderId="2" applyAlignment="1" pivotButton="0" quotePrefix="0" xfId="0">
      <alignment horizontal="center" vertical="center"/>
    </xf>
    <xf numFmtId="168" fontId="3" fillId="0" borderId="2" applyAlignment="1" pivotButton="0" quotePrefix="0" xfId="0">
      <alignment vertical="center"/>
    </xf>
    <xf numFmtId="168" fontId="3" fillId="3" borderId="2" applyAlignment="1" pivotButton="0" quotePrefix="0" xfId="0">
      <alignment vertical="center"/>
    </xf>
    <xf numFmtId="165" fontId="3" fillId="0" borderId="2" applyAlignment="1" pivotButton="0" quotePrefix="0" xfId="0">
      <alignment vertical="center"/>
    </xf>
    <xf numFmtId="2" fontId="3" fillId="0" borderId="2" applyAlignment="1" pivotButton="0" quotePrefix="0" xfId="0">
      <alignment vertical="center"/>
    </xf>
    <xf numFmtId="2" fontId="3" fillId="3" borderId="2" applyAlignment="1" pivotButton="0" quotePrefix="0" xfId="0">
      <alignment vertical="center"/>
    </xf>
    <xf numFmtId="166" fontId="3" fillId="0" borderId="2" applyAlignment="1" pivotButton="0" quotePrefix="0" xfId="0">
      <alignment vertical="center"/>
    </xf>
    <xf numFmtId="1" fontId="3" fillId="0" borderId="2" applyAlignment="1" pivotButton="0" quotePrefix="0" xfId="0">
      <alignment vertical="center"/>
    </xf>
    <xf numFmtId="167" fontId="4" fillId="4" borderId="2" applyAlignment="1" pivotButton="0" quotePrefix="0" xfId="0">
      <alignment horizontal="center" vertical="center" wrapText="1"/>
    </xf>
  </cellXfs>
  <cellStyles count="1">
    <cellStyle name="Normal" xfId="0"/>
  </cellStyles>
  <dxfs count="14">
    <dxf>
      <font>
        <b val="1"/>
        <color rgb="FF92400E"/>
      </font>
      <fill>
        <patternFill>
          <bgColor rgb="FFFEF3C7"/>
        </patternFill>
      </fill>
    </dxf>
    <dxf>
      <font>
        <b val="1"/>
        <color rgb="FF991B1B"/>
      </font>
      <fill>
        <patternFill>
          <bgColor rgb="FFFEE2E2"/>
        </patternFill>
      </fill>
    </dxf>
    <dxf>
      <font>
        <b val="1"/>
        <color rgb="FF92400E"/>
      </font>
      <fill>
        <patternFill>
          <bgColor rgb="FFFEF3C7"/>
        </patternFill>
      </fill>
    </dxf>
    <dxf>
      <font>
        <color rgb="FF166534"/>
      </font>
      <fill>
        <patternFill>
          <bgColor rgb="FFDCFCE7"/>
        </patternFill>
      </fill>
    </dxf>
    <dxf>
      <font>
        <color rgb="FF075985"/>
      </font>
      <fill>
        <patternFill>
          <bgColor rgb="FFDBEAFE"/>
        </patternFill>
      </fill>
    </dxf>
    <dxf>
      <font>
        <b val="1"/>
        <color rgb="FF5B21B6"/>
      </font>
      <fill>
        <patternFill>
          <bgColor rgb="FFEDE9FE"/>
        </patternFill>
      </fill>
    </dxf>
    <dxf>
      <font>
        <b val="1"/>
        <color rgb="FF991B1B"/>
      </font>
      <fill>
        <patternFill>
          <bgColor rgb="FFFEE2E2"/>
        </patternFill>
      </fill>
    </dxf>
    <dxf>
      <font>
        <b val="1"/>
        <color rgb="FF1D4ED8"/>
      </font>
      <fill>
        <patternFill>
          <bgColor rgb="FFDBEAFE"/>
        </patternFill>
      </fill>
    </dxf>
    <dxf>
      <font>
        <b val="1"/>
        <color rgb="FF92400E"/>
      </font>
      <fill>
        <patternFill>
          <bgColor rgb="FFFEF3C7"/>
        </patternFill>
      </fill>
    </dxf>
    <dxf>
      <font>
        <b val="1"/>
        <color rgb="FF5B21B6"/>
      </font>
      <fill>
        <patternFill>
          <bgColor rgb="FFEDE9FE"/>
        </patternFill>
      </fill>
    </dxf>
    <dxf>
      <font>
        <color rgb="FF6B7280"/>
      </font>
      <fill>
        <patternFill>
          <bgColor rgb="FFF3F4F6"/>
        </patternFill>
      </fill>
    </dxf>
    <dxf>
      <font>
        <color rgb="FF166534"/>
      </font>
      <fill>
        <patternFill>
          <bgColor rgb="FFDCFCE7"/>
        </patternFill>
      </fill>
    </dxf>
    <dxf>
      <font>
        <b val="1"/>
        <color rgb="FF92400E"/>
      </font>
      <fill>
        <patternFill>
          <bgColor rgb="FFFEF3C7"/>
        </patternFill>
      </fill>
    </dxf>
    <dxf>
      <font>
        <b val="1"/>
        <color rgb="FF92400E"/>
      </font>
      <fill>
        <patternFill>
          <bgColor rgb="FFFEF3C7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tabSelected="1" workbookViewId="0">
      <selection activeCell="A1" sqref="A1"/>
    </sheetView>
  </sheetViews>
  <sheetFormatPr baseColWidth="8" defaultRowHeight="15"/>
  <cols>
    <col width="16" customWidth="1" style="89" min="1" max="1"/>
    <col width="30" customWidth="1" style="89" min="2" max="2"/>
    <col width="18" customWidth="1" style="89" min="3" max="3"/>
    <col width="22" customWidth="1" style="89" min="4" max="4"/>
    <col width="14" customWidth="1" style="89" min="5" max="5"/>
    <col width="38" customWidth="1" style="89" min="6" max="6"/>
    <col width="14" customWidth="1" style="89" min="7" max="8"/>
  </cols>
  <sheetData>
    <row r="1" ht="24" customHeight="1" s="89">
      <c r="A1" s="7" t="inlineStr">
        <is>
          <t>シフトシフト予定管理テンプレート（汎用版）</t>
        </is>
      </c>
      <c r="B1" s="1" t="n"/>
      <c r="C1" s="1" t="n"/>
      <c r="D1" s="1" t="n"/>
      <c r="E1" s="1" t="n"/>
      <c r="F1" s="1" t="n"/>
      <c r="G1" s="1" t="n"/>
      <c r="H1" s="1" t="n"/>
    </row>
    <row r="2" ht="24" customHeight="1" s="89">
      <c r="A2" s="13" t="inlineStr">
        <is>
          <t>このテンプレートの入力例です。必要に応じて自社データに置き換えてください。</t>
        </is>
      </c>
      <c r="B2" s="1" t="n"/>
      <c r="C2" s="1" t="n"/>
      <c r="D2" s="1" t="n"/>
      <c r="E2" s="1" t="n"/>
      <c r="F2" s="1" t="n"/>
      <c r="G2" s="1" t="n"/>
      <c r="H2" s="1" t="n"/>
    </row>
    <row r="3"/>
    <row r="4">
      <c r="A4" s="21" t="inlineStr">
        <is>
          <t>会社名称</t>
        </is>
      </c>
      <c r="B4" s="16" t="inlineStr">
        <is>
          <t>サンプル会社（変更可）</t>
        </is>
      </c>
      <c r="D4" s="29" t="inlineStr">
        <is>
          <t>主要指標</t>
        </is>
      </c>
      <c r="E4" s="29" t="inlineStr">
        <is>
          <t>数值</t>
        </is>
      </c>
      <c r="F4" s="29" t="inlineStr">
        <is>
          <t>説明</t>
        </is>
      </c>
    </row>
    <row r="5">
      <c r="A5" s="21" t="inlineStr">
        <is>
          <t>排班月</t>
        </is>
      </c>
      <c r="B5" s="94" t="n">
        <v>46143</v>
      </c>
      <c r="D5" s="16" t="inlineStr">
        <is>
          <t>本月有効排班記録</t>
        </is>
      </c>
      <c r="E5" s="95">
        <f>COUNTIFS('03_シフト入力'!$B:$B,"&gt;="&amp;$B$5,'03_シフト入力'!$B:$B,"&lt;="&amp;EOMONTH($B$5,0),'03_シフト入力'!$L:$L,"&lt;&gt;キャンセル")</f>
        <v/>
      </c>
      <c r="F5" s="16" t="inlineStr">
        <is>
          <t>入力例</t>
        </is>
      </c>
    </row>
    <row r="6">
      <c r="A6" s="21" t="inlineStr">
        <is>
          <t>担当者</t>
        </is>
      </c>
      <c r="B6" s="16" t="inlineStr">
        <is>
          <t>排班担当者</t>
        </is>
      </c>
      <c r="D6" s="16" t="inlineStr">
        <is>
          <t>確認済み記録</t>
        </is>
      </c>
      <c r="E6" s="95">
        <f>COUNTIFS('03_シフト入力'!$B:$B,"&gt;="&amp;$B$5,'03_シフト入力'!$B:$B,"&lt;="&amp;EOMONTH($B$5,0),'03_シフト入力'!$L:$L,"確認済み")</f>
        <v/>
      </c>
      <c r="F6" s="16" t="inlineStr">
        <is>
          <t>確認進捗</t>
        </is>
      </c>
    </row>
    <row r="7">
      <c r="A7" s="21" t="inlineStr">
        <is>
          <t>使用模式</t>
        </is>
      </c>
      <c r="B7" s="16" t="inlineStr">
        <is>
          <t>Excel足够</t>
        </is>
      </c>
      <c r="D7" s="16" t="inlineStr">
        <is>
          <t>確認待ちちち記録</t>
        </is>
      </c>
      <c r="E7" s="95">
        <f>COUNTIFS('03_シフト入力'!$B:$B,"&gt;="&amp;$B$5,'03_シフト入力'!$B:$B,"&lt;="&amp;EOMONTH($B$5,0),'03_シフト入力'!$L:$L,"確認待ちちち")</f>
        <v/>
      </c>
      <c r="F7" s="16" t="inlineStr">
        <is>
          <t>需要提醒確認</t>
        </is>
      </c>
    </row>
    <row r="8">
      <c r="A8" s="21" t="inlineStr">
        <is>
          <t>既定拠点</t>
        </is>
      </c>
      <c r="B8" s="16" t="inlineStr">
        <is>
          <t>本社</t>
        </is>
      </c>
      <c r="D8" s="16" t="inlineStr">
        <is>
          <t>入力例</t>
        </is>
      </c>
      <c r="E8" s="95">
        <f>COUNTIF('04_当日カバー'!$I:$I,"要補充")</f>
        <v/>
      </c>
      <c r="F8" s="16" t="inlineStr">
        <is>
          <t>カバー確認中要補充</t>
        </is>
      </c>
    </row>
    <row r="9">
      <c r="A9" s="21" t="inlineStr">
        <is>
          <t>更新日時</t>
        </is>
      </c>
      <c r="B9" s="94">
        <f>TODAY()</f>
        <v/>
      </c>
      <c r="D9" s="16" t="inlineStr">
        <is>
          <t>高リスク缺口</t>
        </is>
      </c>
      <c r="E9" s="95">
        <f>COUNTIF('04_当日カバー'!$J:$J,"高")</f>
        <v/>
      </c>
      <c r="F9" s="16" t="inlineStr">
        <is>
          <t>缺口达到阈値</t>
        </is>
      </c>
    </row>
    <row r="10">
      <c r="A10" s="21" t="inlineStr">
        <is>
          <t>入力例</t>
        </is>
      </c>
      <c r="B10" s="16" t="inlineStr">
        <is>
          <t>https://finitefield.org/zh/excel-templates/human-resources/shift-schedule-management/</t>
        </is>
      </c>
      <c r="D10" s="16" t="inlineStr">
        <is>
          <t>未完了引き継ぎ</t>
        </is>
      </c>
      <c r="E10" s="95">
        <f>COUNTIFS('06_引き継ぎと変更'!$J:$J,"&lt;&gt;完了",'06_引き継ぎと変更'!$A:$A,"&gt;="&amp;$B$5,'06_引き継ぎと変更'!$A:$A,"&lt;="&amp;EOMONTH($B$5,0))</f>
        <v/>
      </c>
      <c r="F10" s="16" t="inlineStr">
        <is>
          <t>引継ぎ状態非完了</t>
        </is>
      </c>
    </row>
    <row r="11">
      <c r="D11" s="16" t="inlineStr">
        <is>
          <t>承認待ち変更</t>
        </is>
      </c>
      <c r="E11" s="95">
        <f>COUNTIF('06_引き継ぎと変更'!$W:$W,"承認待ち")</f>
        <v/>
      </c>
      <c r="F11" s="16" t="inlineStr">
        <is>
          <t>変更記録仍未承認</t>
        </is>
      </c>
    </row>
    <row r="12">
      <c r="D12" s="16" t="inlineStr">
        <is>
          <t>期限超過リスク社員</t>
        </is>
      </c>
      <c r="E12" s="95">
        <f>COUNTIF('02_従業員とシフト'!$O:$O,"期限超過リスク")</f>
        <v/>
      </c>
      <c r="F12" s="16" t="inlineStr">
        <is>
          <t>入力例</t>
        </is>
      </c>
    </row>
    <row r="13"/>
    <row r="14">
      <c r="A14" s="29" t="inlineStr">
        <is>
          <t>流程</t>
        </is>
      </c>
      <c r="B14" s="29" t="inlineStr">
        <is>
          <t>ページ有効内容</t>
        </is>
      </c>
      <c r="C14" s="29" t="inlineStr">
        <is>
          <t>テンプレート落点</t>
        </is>
      </c>
      <c r="D14" s="29" t="inlineStr">
        <is>
          <t>日常动作</t>
        </is>
      </c>
      <c r="E14" s="29" t="inlineStr">
        <is>
          <t>入力例</t>
        </is>
      </c>
      <c r="F14" s="29" t="inlineStr">
        <is>
          <t>完了件件付き付き</t>
        </is>
      </c>
    </row>
    <row r="15" ht="38" customHeight="1" s="89">
      <c r="A15" s="36" t="inlineStr">
        <is>
          <t>1 分配</t>
        </is>
      </c>
      <c r="B15" s="36" t="inlineStr">
        <is>
          <t>确定シフト項目，让ベースルール一致</t>
        </is>
      </c>
      <c r="C15" s="36" t="inlineStr">
        <is>
          <t>社員シフト / シフト入力</t>
        </is>
      </c>
      <c r="D15" s="36" t="inlineStr">
        <is>
          <t>このテンプレートの入力例です。必要に応じて自社データに置き換えてください。</t>
        </is>
      </c>
      <c r="E15" s="36" t="inlineStr">
        <is>
          <t>すべての会社</t>
        </is>
      </c>
      <c r="F15" s="36" t="inlineStr">
        <is>
          <t>有明确シフト代码</t>
        </is>
      </c>
    </row>
    <row r="16" ht="38" customHeight="1" s="89">
      <c r="A16" s="36" t="inlineStr">
        <is>
          <t>2 確認</t>
        </is>
      </c>
      <c r="B16" s="36" t="inlineStr">
        <is>
          <t>整理当前設定，让変更更容易追踪</t>
        </is>
      </c>
      <c r="C16" s="36" t="inlineStr">
        <is>
          <t>当日カバー</t>
        </is>
      </c>
      <c r="D16" s="36" t="inlineStr">
        <is>
          <t>このテンプレートの入力例です。必要に応じて自社データに置き換えてください。</t>
        </is>
      </c>
      <c r="E16" s="36" t="inlineStr">
        <is>
          <t>多地点、多岗位</t>
        </is>
      </c>
      <c r="F16" s="36" t="inlineStr">
        <is>
          <t>缺口完了</t>
        </is>
      </c>
    </row>
    <row r="17" ht="38" customHeight="1" s="89">
      <c r="A17" s="36" t="inlineStr">
        <is>
          <t>3 更新</t>
        </is>
      </c>
      <c r="B17" s="36" t="inlineStr">
        <is>
          <t>保留最新シフト，让当日安排更清楚</t>
        </is>
      </c>
      <c r="C17" s="36" t="inlineStr">
        <is>
          <t>シフト入力 / 月次视图</t>
        </is>
      </c>
      <c r="D17" s="36" t="inlineStr">
        <is>
          <t>変更状態、补人、シフト変更</t>
        </is>
      </c>
      <c r="E17" s="36" t="inlineStr">
        <is>
          <t>一時シフト変更、欠勤</t>
        </is>
      </c>
      <c r="F17" s="36" t="inlineStr">
        <is>
          <t>入力例</t>
        </is>
      </c>
    </row>
    <row r="18" ht="38" customHeight="1" s="89">
      <c r="A18" s="36" t="inlineStr">
        <is>
          <t>4 履歴管理</t>
        </is>
      </c>
      <c r="B18" s="36" t="inlineStr">
        <is>
          <t>把変更集中保留，便于振り返り</t>
        </is>
      </c>
      <c r="C18" s="36" t="inlineStr">
        <is>
          <t>引き継ぎ変更</t>
        </is>
      </c>
      <c r="D18" s="36" t="inlineStr">
        <is>
          <t>記録引き継ぎ、シフト変更、承認和影响</t>
        </is>
      </c>
      <c r="E18" s="36" t="inlineStr">
        <is>
          <t>入力例</t>
        </is>
      </c>
      <c r="F18" s="36" t="inlineStr">
        <is>
          <t>記録可追踪</t>
        </is>
      </c>
    </row>
    <row r="19" ht="38" customHeight="1" s="89">
      <c r="A19" s="36" t="inlineStr">
        <is>
          <t>利用手順</t>
        </is>
      </c>
      <c r="B19" s="36" t="inlineStr">
        <is>
          <t>ベース設定 → 社員シフト → シフト入力 → 当日カバー</t>
        </is>
      </c>
      <c r="C19" s="36" t="inlineStr">
        <is>
          <t>ダッシュボード查看指標</t>
        </is>
      </c>
      <c r="D19" s="36" t="inlineStr">
        <is>
          <t>毎日只更新排班和引き継ぎ変更</t>
        </is>
      </c>
      <c r="E19" s="36" t="inlineStr">
        <is>
          <t>入力例</t>
        </is>
      </c>
      <c r="F19" s="36" t="inlineStr">
        <is>
          <t>指標无異常</t>
        </is>
      </c>
    </row>
  </sheetData>
  <mergeCells count="2">
    <mergeCell ref="A2:H2"/>
    <mergeCell ref="A1:H1"/>
  </mergeCells>
  <conditionalFormatting sqref="E5:E12">
    <cfRule type="cellIs" priority="1" operator="greaterThan" dxfId="0">
      <formula>0</formula>
    </cfRule>
  </conditionalFormatting>
  <dataValidations count="1">
    <dataValidation sqref="B7" showDropDown="0" showInputMessage="0" showErrorMessage="0" allowBlank="1" type="list">
      <formula1>'01_基本設定'!$L$4:$L$10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16"/>
  <sheetViews>
    <sheetView workbookViewId="0">
      <selection activeCell="A1" sqref="A1"/>
    </sheetView>
  </sheetViews>
  <sheetFormatPr baseColWidth="8" defaultRowHeight="15"/>
  <cols>
    <col width="18" customWidth="1" style="89" min="1" max="1"/>
    <col width="14" customWidth="1" style="89" min="2" max="2"/>
    <col width="42" customWidth="1" style="89" min="3" max="3"/>
    <col width="3" customWidth="1" style="89" min="4" max="4"/>
    <col width="14" customWidth="1" style="89" min="5" max="6"/>
    <col width="16" customWidth="1" style="89" min="7" max="7"/>
    <col width="14" customWidth="1" style="89" min="8" max="9"/>
    <col width="10" customWidth="1" style="89" min="10" max="10"/>
    <col width="16" customWidth="1" style="89" min="11" max="11"/>
    <col width="18" customWidth="1" style="89" min="12" max="12"/>
    <col width="14" customWidth="1" style="89" min="13" max="13"/>
    <col width="10" customWidth="1" style="89" min="14" max="14"/>
    <col width="12" customWidth="1" style="89" min="15" max="15"/>
    <col width="14" customWidth="1" style="89" min="16" max="16"/>
  </cols>
  <sheetData>
    <row r="1" ht="24" customHeight="1" s="89">
      <c r="A1" s="7" t="inlineStr">
        <is>
          <t>ベース設定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</row>
    <row r="2" ht="24" customHeight="1" s="89">
      <c r="A2" s="13" t="inlineStr">
        <is>
          <t>统一地点、部門、岗位、状態和リスク阈値；その他工作表的プルダウン引用本页。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</row>
    <row r="3">
      <c r="E3" s="29" t="inlineStr">
        <is>
          <t>地点</t>
        </is>
      </c>
      <c r="F3" s="29" t="inlineStr">
        <is>
          <t>部門/チーム</t>
        </is>
      </c>
      <c r="G3" s="29" t="inlineStr">
        <is>
          <t>岗位</t>
        </is>
      </c>
      <c r="H3" s="29" t="inlineStr">
        <is>
          <t>排班状態</t>
        </is>
      </c>
      <c r="I3" s="29" t="inlineStr">
        <is>
          <t>引継ぎ状態</t>
        </is>
      </c>
      <c r="J3" s="29" t="inlineStr">
        <is>
          <t>優先度</t>
        </is>
      </c>
      <c r="K3" s="29" t="inlineStr">
        <is>
          <t>変更区分</t>
        </is>
      </c>
      <c r="L3" s="29" t="inlineStr">
        <is>
          <t>使用模式</t>
        </is>
      </c>
      <c r="M3" s="29" t="inlineStr">
        <is>
          <t>雇用区分</t>
        </is>
      </c>
      <c r="N3" s="29" t="inlineStr">
        <is>
          <t>是/否</t>
        </is>
      </c>
      <c r="O3" s="29" t="inlineStr">
        <is>
          <t>シフト类别</t>
        </is>
      </c>
      <c r="P3" s="29" t="inlineStr">
        <is>
          <t>承認状態</t>
        </is>
      </c>
    </row>
    <row r="4">
      <c r="A4" s="29" t="inlineStr">
        <is>
          <t>参数</t>
        </is>
      </c>
      <c r="B4" s="29" t="inlineStr">
        <is>
          <t>值</t>
        </is>
      </c>
      <c r="C4" s="29" t="inlineStr">
        <is>
          <t>説明</t>
        </is>
      </c>
      <c r="E4" s="16" t="inlineStr">
        <is>
          <t>本社</t>
        </is>
      </c>
      <c r="F4" s="16" t="inlineStr">
        <is>
          <t>運営</t>
        </is>
      </c>
      <c r="G4" s="16" t="inlineStr">
        <is>
          <t>スタッフ</t>
        </is>
      </c>
      <c r="H4" s="16" t="inlineStr">
        <is>
          <t>割り当て済み</t>
        </is>
      </c>
      <c r="I4" s="16" t="inlineStr">
        <is>
          <t>未開始</t>
        </is>
      </c>
      <c r="J4" s="16" t="inlineStr">
        <is>
          <t>高</t>
        </is>
      </c>
      <c r="K4" s="16" t="inlineStr">
        <is>
          <t>シフト変更</t>
        </is>
      </c>
      <c r="L4" s="16" t="inlineStr">
        <is>
          <t>Excel足够</t>
        </is>
      </c>
      <c r="M4" s="16" t="inlineStr">
        <is>
          <t>正社員</t>
        </is>
      </c>
      <c r="N4" s="16" t="inlineStr">
        <is>
          <t>是</t>
        </is>
      </c>
      <c r="O4" s="16" t="inlineStr">
        <is>
          <t>日勤</t>
        </is>
      </c>
      <c r="P4" s="16" t="inlineStr">
        <is>
          <t>承認待ち</t>
        </is>
      </c>
    </row>
    <row r="5">
      <c r="A5" s="16" t="inlineStr">
        <is>
          <t>标准高橋さん时</t>
        </is>
      </c>
      <c r="B5" s="16" t="n">
        <v>40</v>
      </c>
      <c r="C5" s="16" t="inlineStr">
        <is>
          <t>社員契約社員时参考</t>
        </is>
      </c>
      <c r="E5" s="16" t="inlineStr">
        <is>
          <t>入力例</t>
        </is>
      </c>
      <c r="F5" s="16" t="inlineStr">
        <is>
          <t>生産</t>
        </is>
      </c>
      <c r="G5" s="16" t="inlineStr">
        <is>
          <t>責任者</t>
        </is>
      </c>
      <c r="H5" s="16" t="inlineStr">
        <is>
          <t>確認待ちちち</t>
        </is>
      </c>
      <c r="I5" s="16" t="inlineStr">
        <is>
          <t>進行中</t>
        </is>
      </c>
      <c r="J5" s="16" t="inlineStr">
        <is>
          <t>中</t>
        </is>
      </c>
      <c r="K5" s="16" t="inlineStr">
        <is>
          <t>残業</t>
        </is>
      </c>
      <c r="L5" s="16" t="inlineStr">
        <is>
          <t>一部システム化</t>
        </is>
      </c>
      <c r="M5" s="16" t="inlineStr">
        <is>
          <t>兼职</t>
        </is>
      </c>
      <c r="N5" s="16" t="inlineStr">
        <is>
          <t>否</t>
        </is>
      </c>
      <c r="O5" s="16" t="inlineStr">
        <is>
          <t>遅番</t>
        </is>
      </c>
      <c r="P5" s="16" t="inlineStr">
        <is>
          <t>承認済み</t>
        </is>
      </c>
    </row>
    <row r="6">
      <c r="A6" s="16" t="inlineStr">
        <is>
          <t>入力例</t>
        </is>
      </c>
      <c r="B6" s="16" t="n">
        <v>180</v>
      </c>
      <c r="C6" s="16" t="inlineStr">
        <is>
          <t>社員本月排班時間超过此值时ヒント</t>
        </is>
      </c>
      <c r="E6" s="16" t="inlineStr">
        <is>
          <t>入力例</t>
        </is>
      </c>
      <c r="F6" s="16" t="inlineStr">
        <is>
          <t>サポート</t>
        </is>
      </c>
      <c r="G6" s="16" t="inlineStr">
        <is>
          <t>ライン操作员</t>
        </is>
      </c>
      <c r="H6" s="16" t="inlineStr">
        <is>
          <t>確認済み</t>
        </is>
      </c>
      <c r="I6" s="16" t="inlineStr">
        <is>
          <t>完了</t>
        </is>
      </c>
      <c r="J6" s="16" t="inlineStr">
        <is>
          <t>低</t>
        </is>
      </c>
      <c r="K6" s="16" t="inlineStr">
        <is>
          <t>休暇</t>
        </is>
      </c>
      <c r="L6" s="16" t="inlineStr">
        <is>
          <t>全面システム化準備</t>
        </is>
      </c>
      <c r="M6" s="16" t="inlineStr">
        <is>
          <t>臨時スタッフ</t>
        </is>
      </c>
      <c r="N6" s="16" t="n"/>
      <c r="O6" s="16" t="inlineStr">
        <is>
          <t>夜勤</t>
        </is>
      </c>
      <c r="P6" s="16" t="inlineStr">
        <is>
          <t>却下</t>
        </is>
      </c>
    </row>
    <row r="7">
      <c r="A7" s="16" t="inlineStr">
        <is>
          <t>入力例</t>
        </is>
      </c>
      <c r="B7" s="16" t="n">
        <v>6</v>
      </c>
      <c r="C7" s="16" t="inlineStr">
        <is>
          <t>人件費再確認连续排班リスク</t>
        </is>
      </c>
      <c r="E7" s="16" t="inlineStr">
        <is>
          <t>工場A</t>
        </is>
      </c>
      <c r="F7" s="16" t="inlineStr">
        <is>
          <t>警備</t>
        </is>
      </c>
      <c r="G7" s="16" t="inlineStr">
        <is>
          <t>サポート担当</t>
        </is>
      </c>
      <c r="H7" s="16" t="inlineStr">
        <is>
          <t>休暇</t>
        </is>
      </c>
      <c r="I7" s="16" t="inlineStr">
        <is>
          <t>要フォロー</t>
        </is>
      </c>
      <c r="J7" s="16" t="n"/>
      <c r="K7" s="16" t="inlineStr">
        <is>
          <t>一時支援</t>
        </is>
      </c>
      <c r="L7" s="16" t="n"/>
      <c r="M7" s="16" t="inlineStr">
        <is>
          <t>外包</t>
        </is>
      </c>
      <c r="N7" s="16" t="n"/>
      <c r="O7" s="16" t="inlineStr">
        <is>
          <t>休息</t>
        </is>
      </c>
      <c r="P7" s="16" t="inlineStr">
        <is>
          <t>已実行</t>
        </is>
      </c>
    </row>
    <row r="8">
      <c r="A8" s="16" t="inlineStr">
        <is>
          <t>カバー不足高リスク阈値</t>
        </is>
      </c>
      <c r="B8" s="16" t="n">
        <v>2</v>
      </c>
      <c r="C8" s="16" t="inlineStr">
        <is>
          <t>缺口人員达到该值标记高リスク</t>
        </is>
      </c>
      <c r="E8" s="16" t="inlineStr">
        <is>
          <t>倉庫</t>
        </is>
      </c>
      <c r="F8" s="16" t="inlineStr">
        <is>
          <t>医疗护理</t>
        </is>
      </c>
      <c r="G8" s="16" t="inlineStr">
        <is>
          <t>警備</t>
        </is>
      </c>
      <c r="H8" s="16" t="inlineStr">
        <is>
          <t>シフト変更</t>
        </is>
      </c>
      <c r="I8" s="16" t="n"/>
      <c r="J8" s="16" t="n"/>
      <c r="K8" s="16" t="inlineStr">
        <is>
          <t>キャンセルシフト</t>
        </is>
      </c>
      <c r="L8" s="16" t="n"/>
      <c r="M8" s="16" t="inlineStr">
        <is>
          <t>入力例</t>
        </is>
      </c>
      <c r="N8" s="16" t="n"/>
      <c r="O8" s="16" t="inlineStr">
        <is>
          <t>休暇</t>
        </is>
      </c>
      <c r="P8" s="16" t="n"/>
    </row>
    <row r="9">
      <c r="A9" s="16" t="inlineStr">
        <is>
          <t>入力例</t>
        </is>
      </c>
      <c r="B9" s="16" t="n">
        <v>11</v>
      </c>
      <c r="C9" s="16" t="inlineStr">
        <is>
          <t>このテンプレートの入力例です。必要に応じて自社データに置き換えてください。</t>
        </is>
      </c>
      <c r="E9" s="16" t="inlineStr">
        <is>
          <t>オンラインサポート</t>
        </is>
      </c>
      <c r="F9" s="16" t="inlineStr">
        <is>
          <t>倉庫</t>
        </is>
      </c>
      <c r="G9" s="16" t="inlineStr">
        <is>
          <t>护士</t>
        </is>
      </c>
      <c r="H9" s="16" t="inlineStr">
        <is>
          <t>キャンセル</t>
        </is>
      </c>
      <c r="I9" s="16" t="n"/>
      <c r="J9" s="16" t="n"/>
      <c r="K9" s="16" t="inlineStr">
        <is>
          <t>新規シフト</t>
        </is>
      </c>
      <c r="L9" s="16" t="n"/>
      <c r="M9" s="16" t="n"/>
      <c r="N9" s="16" t="n"/>
      <c r="O9" s="16" t="inlineStr">
        <is>
          <t>待命</t>
        </is>
      </c>
      <c r="P9" s="16" t="n"/>
    </row>
    <row r="10">
      <c r="A10" s="16" t="inlineStr">
        <is>
          <t>一時シフト変更を許可</t>
        </is>
      </c>
      <c r="B10" s="16" t="inlineStr">
        <is>
          <t>是</t>
        </is>
      </c>
      <c r="C10" s="16" t="inlineStr">
        <is>
          <t>シフト変更需在引き継ぎ変更页記録承認</t>
        </is>
      </c>
      <c r="E10" s="16" t="inlineStr">
        <is>
          <t>夜間站点</t>
        </is>
      </c>
      <c r="F10" s="16" t="inlineStr">
        <is>
          <t>プロジェクト当番</t>
        </is>
      </c>
      <c r="G10" s="16" t="inlineStr">
        <is>
          <t>倉庫管理者</t>
        </is>
      </c>
      <c r="H10" s="16" t="inlineStr">
        <is>
          <t>欠勤</t>
        </is>
      </c>
      <c r="I10" s="16" t="n"/>
      <c r="J10" s="16" t="n"/>
      <c r="K10" s="16" t="inlineStr">
        <is>
          <t>勤務地変更</t>
        </is>
      </c>
      <c r="L10" s="16" t="n"/>
      <c r="M10" s="16" t="n"/>
      <c r="N10" s="16" t="n"/>
      <c r="O10" s="16" t="inlineStr">
        <is>
          <t>研修</t>
        </is>
      </c>
      <c r="P10" s="16" t="n"/>
    </row>
    <row r="11">
      <c r="E11" s="16" t="inlineStr">
        <is>
          <t>プロジェクト現場</t>
        </is>
      </c>
      <c r="F11" s="16" t="inlineStr">
        <is>
          <t>総務</t>
        </is>
      </c>
      <c r="G11" s="16" t="inlineStr">
        <is>
          <t>ドライバー</t>
        </is>
      </c>
      <c r="H11" s="16" t="inlineStr">
        <is>
          <t>待補充</t>
        </is>
      </c>
      <c r="I11" s="16" t="n"/>
      <c r="J11" s="16" t="n"/>
      <c r="K11" s="16" t="n"/>
      <c r="L11" s="16" t="n"/>
      <c r="M11" s="16" t="n"/>
      <c r="N11" s="16" t="n"/>
      <c r="O11" s="16" t="n"/>
      <c r="P11" s="16" t="n"/>
    </row>
    <row r="12">
      <c r="E12" s="16" t="n"/>
      <c r="F12" s="16" t="n"/>
      <c r="G12" s="16" t="inlineStr">
        <is>
          <t>当番マネージャー</t>
        </is>
      </c>
      <c r="H12" s="16" t="n"/>
      <c r="I12" s="16" t="n"/>
      <c r="J12" s="16" t="n"/>
      <c r="K12" s="16" t="n"/>
      <c r="L12" s="16" t="n"/>
      <c r="M12" s="16" t="n"/>
      <c r="N12" s="16" t="n"/>
      <c r="O12" s="16" t="n"/>
      <c r="P12" s="16" t="n"/>
    </row>
    <row r="13">
      <c r="A13" s="29" t="inlineStr">
        <is>
          <t>日付</t>
        </is>
      </c>
      <c r="B13" s="29" t="inlineStr">
        <is>
          <t>类型</t>
        </is>
      </c>
      <c r="C13" s="29" t="inlineStr">
        <is>
          <t>影响</t>
        </is>
      </c>
      <c r="D13" s="29" t="inlineStr">
        <is>
          <t>備考</t>
        </is>
      </c>
      <c r="E13" s="16" t="n"/>
      <c r="F13" s="16" t="n"/>
      <c r="G13" s="16" t="n"/>
      <c r="H13" s="16" t="n"/>
      <c r="I13" s="16" t="n"/>
      <c r="J13" s="16" t="n"/>
      <c r="K13" s="16" t="n"/>
      <c r="L13" s="16" t="n"/>
      <c r="M13" s="16" t="n"/>
      <c r="N13" s="16" t="n"/>
      <c r="O13" s="16" t="n"/>
      <c r="P13" s="16" t="n"/>
    </row>
    <row r="14">
      <c r="A14" s="94" t="n">
        <v>46143</v>
      </c>
      <c r="B14" s="16" t="inlineStr">
        <is>
          <t>法定祝日</t>
        </is>
      </c>
      <c r="C14" s="16" t="inlineStr">
        <is>
          <t>假日排班</t>
        </is>
      </c>
      <c r="D14" s="16" t="inlineStr">
        <is>
          <t>このテンプレートの入力例です。必要に応じて自社データに置き換えてください。</t>
        </is>
      </c>
    </row>
    <row r="15">
      <c r="A15" s="94" t="n">
        <v>46144</v>
      </c>
      <c r="B15" s="16" t="inlineStr">
        <is>
          <t>休息日</t>
        </is>
      </c>
      <c r="C15" s="16" t="inlineStr">
        <is>
          <t>任意排班</t>
        </is>
      </c>
      <c r="D15" s="16" t="inlineStr">
        <is>
          <t>按会社ルール調整</t>
        </is>
      </c>
    </row>
    <row r="16">
      <c r="A16" s="94" t="n">
        <v>46145</v>
      </c>
      <c r="B16" s="16" t="inlineStr">
        <is>
          <t>週末</t>
        </is>
      </c>
      <c r="C16" s="16" t="inlineStr">
        <is>
          <t>任意排班</t>
        </is>
      </c>
      <c r="D16" s="16" t="inlineStr">
        <is>
          <t>入力例</t>
        </is>
      </c>
    </row>
  </sheetData>
  <mergeCells count="2">
    <mergeCell ref="A1:P1"/>
    <mergeCell ref="A2: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P53"/>
  <sheetViews>
    <sheetView workbookViewId="0">
      <selection activeCell="A1" sqref="A1"/>
    </sheetView>
  </sheetViews>
  <sheetFormatPr baseColWidth="8" defaultRowHeight="15"/>
  <cols>
    <col width="12" customWidth="1" style="89" min="1" max="3"/>
    <col width="14" customWidth="1" style="89" min="4" max="4"/>
    <col width="16" customWidth="1" style="89" min="5" max="5"/>
    <col width="12" customWidth="1" style="89" min="6" max="6"/>
    <col width="22" customWidth="1" style="89" min="7" max="7"/>
    <col width="10" customWidth="1" style="89" min="8" max="8"/>
    <col width="14" customWidth="1" style="89" min="9" max="11"/>
    <col width="15" customWidth="1" style="89" min="12" max="14"/>
    <col width="14" customWidth="1" style="89" min="15" max="15"/>
    <col width="22" customWidth="1" style="89" min="16" max="16"/>
  </cols>
  <sheetData>
    <row r="1" ht="24" customHeight="1" s="89">
      <c r="A1" s="7" t="inlineStr">
        <is>
          <t>社員与シフト台账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</row>
    <row r="2" ht="24" customHeight="1" s="89">
      <c r="A2" s="13" t="inlineStr">
        <is>
          <t>管理社員与シフト定义。灰色数式列自動汇总本月工时、日数和夜シフト数。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</row>
    <row r="3">
      <c r="A3" s="29" t="inlineStr">
        <is>
          <t>入力例</t>
        </is>
      </c>
      <c r="B3" s="29" t="inlineStr">
        <is>
          <t>氏名</t>
        </is>
      </c>
      <c r="C3" s="29" t="inlineStr">
        <is>
          <t>地点</t>
        </is>
      </c>
      <c r="D3" s="29" t="inlineStr">
        <is>
          <t>部門/チーム</t>
        </is>
      </c>
      <c r="E3" s="29" t="inlineStr">
        <is>
          <t>岗位</t>
        </is>
      </c>
      <c r="F3" s="29" t="inlineStr">
        <is>
          <t>雇用区分</t>
        </is>
      </c>
      <c r="G3" s="29" t="inlineStr">
        <is>
          <t>入力例</t>
        </is>
      </c>
      <c r="H3" s="29" t="inlineStr">
        <is>
          <t>可排班</t>
        </is>
      </c>
      <c r="I3" s="29" t="inlineStr">
        <is>
          <t>偏好シフト</t>
        </is>
      </c>
      <c r="J3" s="29" t="inlineStr">
        <is>
          <t>毎週合同時間</t>
        </is>
      </c>
      <c r="K3" s="29" t="inlineStr">
        <is>
          <t>最大月工时</t>
        </is>
      </c>
      <c r="L3" s="29" t="inlineStr">
        <is>
          <t>本月排班時間</t>
        </is>
      </c>
      <c r="M3" s="29" t="inlineStr">
        <is>
          <t>本月排班日数</t>
        </is>
      </c>
      <c r="N3" s="29" t="inlineStr">
        <is>
          <t>本月夜シフト数</t>
        </is>
      </c>
      <c r="O3" s="29" t="inlineStr">
        <is>
          <t>入力例</t>
        </is>
      </c>
      <c r="P3" s="29" t="inlineStr">
        <is>
          <t>備考</t>
        </is>
      </c>
    </row>
    <row r="4">
      <c r="A4" s="16" t="inlineStr">
        <is>
          <t>E001</t>
        </is>
      </c>
      <c r="B4" s="16" t="inlineStr">
        <is>
          <t>赵敏</t>
        </is>
      </c>
      <c r="C4" s="16" t="inlineStr">
        <is>
          <t>本社</t>
        </is>
      </c>
      <c r="D4" s="16" t="inlineStr">
        <is>
          <t>運営</t>
        </is>
      </c>
      <c r="E4" s="16" t="inlineStr">
        <is>
          <t>責任者</t>
        </is>
      </c>
      <c r="F4" s="16" t="inlineStr">
        <is>
          <t>正社員</t>
        </is>
      </c>
      <c r="G4" s="16" t="inlineStr">
        <is>
          <t>レジ/排班</t>
        </is>
      </c>
      <c r="H4" s="16" t="inlineStr">
        <is>
          <t>是</t>
        </is>
      </c>
      <c r="I4" s="16" t="inlineStr">
        <is>
          <t>M</t>
        </is>
      </c>
      <c r="J4" s="96" t="n">
        <v>40</v>
      </c>
      <c r="K4" s="96" t="n">
        <v>180</v>
      </c>
      <c r="L4" s="97">
        <f>IF(A4="","",SUMIFS('03_シフト入力'!$K:$K,'03_シフト入力'!$G:$G,A4,'03_シフト入力'!$B:$B,"&gt;="&amp;'00_管理ボード'!$B$5,'03_シフト入力'!$B:$B,"&lt;="&amp;EOMONTH('00_管理ボード'!$B$5,0),'03_シフト入力'!$L:$L,"&lt;&gt;キャンセル"))</f>
        <v/>
      </c>
      <c r="M4" s="97">
        <f>IF(A4="","",COUNTIFS('03_シフト入力'!$G:$G,A4,'03_シフト入力'!$B:$B,"&gt;="&amp;'00_管理ボード'!$B$5,'03_シフト入力'!$B:$B,"&lt;="&amp;EOMONTH('00_管理ボード'!$B$5,0),'03_シフト入力'!$L:$L,"&lt;&gt;キャンセル"))</f>
        <v/>
      </c>
      <c r="N4" s="97">
        <f>IF(A4="","",COUNTIFS('03_シフト入力'!$G:$G,A4,'03_シフト入力'!$I:$I,"N",'03_シフト入力'!$B:$B,"&gt;="&amp;'00_管理ボード'!$B$5,'03_シフト入力'!$B:$B,"&lt;="&amp;EOMONTH('00_管理ボード'!$B$5,0)))</f>
        <v/>
      </c>
      <c r="O4" s="20">
        <f>IF(A4="","",IF(L4&gt;K4,"期限超過リスク",IF(H4&lt;&gt;"是","不可排班","")))</f>
        <v/>
      </c>
      <c r="P4" s="16" t="inlineStr">
        <is>
          <t>サンプル担当者</t>
        </is>
      </c>
    </row>
    <row r="5">
      <c r="A5" s="16" t="inlineStr">
        <is>
          <t>E002</t>
        </is>
      </c>
      <c r="B5" s="16" t="inlineStr">
        <is>
          <t>王磊</t>
        </is>
      </c>
      <c r="C5" s="16" t="inlineStr">
        <is>
          <t>入力例</t>
        </is>
      </c>
      <c r="D5" s="16" t="inlineStr">
        <is>
          <t>運営</t>
        </is>
      </c>
      <c r="E5" s="16" t="inlineStr">
        <is>
          <t>スタッフ</t>
        </is>
      </c>
      <c r="F5" s="16" t="inlineStr">
        <is>
          <t>正社員</t>
        </is>
      </c>
      <c r="G5" s="16" t="inlineStr">
        <is>
          <t>レジ</t>
        </is>
      </c>
      <c r="H5" s="16" t="inlineStr">
        <is>
          <t>是</t>
        </is>
      </c>
      <c r="I5" s="16" t="inlineStr">
        <is>
          <t>M/E</t>
        </is>
      </c>
      <c r="J5" s="96" t="n">
        <v>40</v>
      </c>
      <c r="K5" s="96" t="n">
        <v>180</v>
      </c>
      <c r="L5" s="97">
        <f>IF(A5="","",SUMIFS('03_シフト入力'!$K:$K,'03_シフト入力'!$G:$G,A5,'03_シフト入力'!$B:$B,"&gt;="&amp;'00_管理ボード'!$B$5,'03_シフト入力'!$B:$B,"&lt;="&amp;EOMONTH('00_管理ボード'!$B$5,0),'03_シフト入力'!$L:$L,"&lt;&gt;キャンセル"))</f>
        <v/>
      </c>
      <c r="M5" s="97">
        <f>IF(A5="","",COUNTIFS('03_シフト入力'!$G:$G,A5,'03_シフト入力'!$B:$B,"&gt;="&amp;'00_管理ボード'!$B$5,'03_シフト入力'!$B:$B,"&lt;="&amp;EOMONTH('00_管理ボード'!$B$5,0),'03_シフト入力'!$L:$L,"&lt;&gt;キャンセル"))</f>
        <v/>
      </c>
      <c r="N5" s="97">
        <f>IF(A5="","",COUNTIFS('03_シフト入力'!$G:$G,A5,'03_シフト入力'!$I:$I,"N",'03_シフト入力'!$B:$B,"&gt;="&amp;'00_管理ボード'!$B$5,'03_シフト入力'!$B:$B,"&lt;="&amp;EOMONTH('00_管理ボード'!$B$5,0)))</f>
        <v/>
      </c>
      <c r="O5" s="20">
        <f>IF(A5="","",IF(L5&gt;K5,"期限超過リスク",IF(H5&lt;&gt;"是","不可排班","")))</f>
        <v/>
      </c>
      <c r="P5" s="16" t="n"/>
    </row>
    <row r="6">
      <c r="A6" s="16" t="inlineStr">
        <is>
          <t>E003</t>
        </is>
      </c>
      <c r="B6" s="16" t="inlineStr">
        <is>
          <t>李娜</t>
        </is>
      </c>
      <c r="C6" s="16" t="inlineStr">
        <is>
          <t>入力例</t>
        </is>
      </c>
      <c r="D6" s="16" t="inlineStr">
        <is>
          <t>サポート</t>
        </is>
      </c>
      <c r="E6" s="16" t="inlineStr">
        <is>
          <t>サポート担当</t>
        </is>
      </c>
      <c r="F6" s="16" t="inlineStr">
        <is>
          <t>正社員</t>
        </is>
      </c>
      <c r="G6" s="16" t="inlineStr">
        <is>
          <t>英语/系统</t>
        </is>
      </c>
      <c r="H6" s="16" t="inlineStr">
        <is>
          <t>是</t>
        </is>
      </c>
      <c r="I6" s="16" t="inlineStr">
        <is>
          <t>E</t>
        </is>
      </c>
      <c r="J6" s="96" t="n">
        <v>40</v>
      </c>
      <c r="K6" s="96" t="n">
        <v>180</v>
      </c>
      <c r="L6" s="97">
        <f>IF(A6="","",SUMIFS('03_シフト入力'!$K:$K,'03_シフト入力'!$G:$G,A6,'03_シフト入力'!$B:$B,"&gt;="&amp;'00_管理ボード'!$B$5,'03_シフト入力'!$B:$B,"&lt;="&amp;EOMONTH('00_管理ボード'!$B$5,0),'03_シフト入力'!$L:$L,"&lt;&gt;キャンセル"))</f>
        <v/>
      </c>
      <c r="M6" s="97">
        <f>IF(A6="","",COUNTIFS('03_シフト入力'!$G:$G,A6,'03_シフト入力'!$B:$B,"&gt;="&amp;'00_管理ボード'!$B$5,'03_シフト入力'!$B:$B,"&lt;="&amp;EOMONTH('00_管理ボード'!$B$5,0),'03_シフト入力'!$L:$L,"&lt;&gt;キャンセル"))</f>
        <v/>
      </c>
      <c r="N6" s="97">
        <f>IF(A6="","",COUNTIFS('03_シフト入力'!$G:$G,A6,'03_シフト入力'!$I:$I,"N",'03_シフト入力'!$B:$B,"&gt;="&amp;'00_管理ボード'!$B$5,'03_シフト入力'!$B:$B,"&lt;="&amp;EOMONTH('00_管理ボード'!$B$5,0)))</f>
        <v/>
      </c>
      <c r="O6" s="20">
        <f>IF(A6="","",IF(L6&gt;K6,"期限超過リスク",IF(H6&lt;&gt;"是","不可排班","")))</f>
        <v/>
      </c>
      <c r="P6" s="16" t="n"/>
    </row>
    <row r="7">
      <c r="A7" s="16" t="inlineStr">
        <is>
          <t>E004</t>
        </is>
      </c>
      <c r="B7" s="16" t="inlineStr">
        <is>
          <t>陈伟</t>
        </is>
      </c>
      <c r="C7" s="16" t="inlineStr">
        <is>
          <t>工場A</t>
        </is>
      </c>
      <c r="D7" s="16" t="inlineStr">
        <is>
          <t>生産</t>
        </is>
      </c>
      <c r="E7" s="16" t="inlineStr">
        <is>
          <t>ライン操作员</t>
        </is>
      </c>
      <c r="F7" s="16" t="inlineStr">
        <is>
          <t>正社員</t>
        </is>
      </c>
      <c r="G7" s="16" t="inlineStr">
        <is>
          <t>夜勤/設備</t>
        </is>
      </c>
      <c r="H7" s="16" t="inlineStr">
        <is>
          <t>是</t>
        </is>
      </c>
      <c r="I7" s="16" t="inlineStr">
        <is>
          <t>N</t>
        </is>
      </c>
      <c r="J7" s="96" t="n">
        <v>40</v>
      </c>
      <c r="K7" s="96" t="n">
        <v>180</v>
      </c>
      <c r="L7" s="97">
        <f>IF(A7="","",SUMIFS('03_シフト入力'!$K:$K,'03_シフト入力'!$G:$G,A7,'03_シフト入力'!$B:$B,"&gt;="&amp;'00_管理ボード'!$B$5,'03_シフト入力'!$B:$B,"&lt;="&amp;EOMONTH('00_管理ボード'!$B$5,0),'03_シフト入力'!$L:$L,"&lt;&gt;キャンセル"))</f>
        <v/>
      </c>
      <c r="M7" s="97">
        <f>IF(A7="","",COUNTIFS('03_シフト入力'!$G:$G,A7,'03_シフト入力'!$B:$B,"&gt;="&amp;'00_管理ボード'!$B$5,'03_シフト入力'!$B:$B,"&lt;="&amp;EOMONTH('00_管理ボード'!$B$5,0),'03_シフト入力'!$L:$L,"&lt;&gt;キャンセル"))</f>
        <v/>
      </c>
      <c r="N7" s="97">
        <f>IF(A7="","",COUNTIFS('03_シフト入力'!$G:$G,A7,'03_シフト入力'!$I:$I,"N",'03_シフト入力'!$B:$B,"&gt;="&amp;'00_管理ボード'!$B$5,'03_シフト入力'!$B:$B,"&lt;="&amp;EOMONTH('00_管理ボード'!$B$5,0)))</f>
        <v/>
      </c>
      <c r="O7" s="20">
        <f>IF(A7="","",IF(L7&gt;K7,"期限超過リスク",IF(H7&lt;&gt;"是","不可排班","")))</f>
        <v/>
      </c>
      <c r="P7" s="16" t="n"/>
    </row>
    <row r="8">
      <c r="A8" s="16" t="inlineStr">
        <is>
          <t>E005</t>
        </is>
      </c>
      <c r="B8" s="16" t="inlineStr">
        <is>
          <t>周琪</t>
        </is>
      </c>
      <c r="C8" s="16" t="inlineStr">
        <is>
          <t>工場A</t>
        </is>
      </c>
      <c r="D8" s="16" t="inlineStr">
        <is>
          <t>生産</t>
        </is>
      </c>
      <c r="E8" s="16" t="inlineStr">
        <is>
          <t>ライン操作员</t>
        </is>
      </c>
      <c r="F8" s="16" t="inlineStr">
        <is>
          <t>兼职</t>
        </is>
      </c>
      <c r="G8" s="16" t="inlineStr">
        <is>
          <t>入力例</t>
        </is>
      </c>
      <c r="H8" s="16" t="inlineStr">
        <is>
          <t>是</t>
        </is>
      </c>
      <c r="I8" s="16" t="inlineStr">
        <is>
          <t>D</t>
        </is>
      </c>
      <c r="J8" s="96" t="n">
        <v>24</v>
      </c>
      <c r="K8" s="96" t="n">
        <v>120</v>
      </c>
      <c r="L8" s="97">
        <f>IF(A8="","",SUMIFS('03_シフト入力'!$K:$K,'03_シフト入力'!$G:$G,A8,'03_シフト入力'!$B:$B,"&gt;="&amp;'00_管理ボード'!$B$5,'03_シフト入力'!$B:$B,"&lt;="&amp;EOMONTH('00_管理ボード'!$B$5,0),'03_シフト入力'!$L:$L,"&lt;&gt;キャンセル"))</f>
        <v/>
      </c>
      <c r="M8" s="97">
        <f>IF(A8="","",COUNTIFS('03_シフト入力'!$G:$G,A8,'03_シフト入力'!$B:$B,"&gt;="&amp;'00_管理ボード'!$B$5,'03_シフト入力'!$B:$B,"&lt;="&amp;EOMONTH('00_管理ボード'!$B$5,0),'03_シフト入力'!$L:$L,"&lt;&gt;キャンセル"))</f>
        <v/>
      </c>
      <c r="N8" s="97">
        <f>IF(A8="","",COUNTIFS('03_シフト入力'!$G:$G,A8,'03_シフト入力'!$I:$I,"N",'03_シフト入力'!$B:$B,"&gt;="&amp;'00_管理ボード'!$B$5,'03_シフト入力'!$B:$B,"&lt;="&amp;EOMONTH('00_管理ボード'!$B$5,0)))</f>
        <v/>
      </c>
      <c r="O8" s="20">
        <f>IF(A8="","",IF(L8&gt;K8,"期限超過リスク",IF(H8&lt;&gt;"是","不可排班","")))</f>
        <v/>
      </c>
      <c r="P8" s="16" t="n"/>
    </row>
    <row r="9">
      <c r="A9" s="16" t="inlineStr">
        <is>
          <t>E006</t>
        </is>
      </c>
      <c r="B9" s="16" t="inlineStr">
        <is>
          <t>刘洋</t>
        </is>
      </c>
      <c r="C9" s="16" t="inlineStr">
        <is>
          <t>倉庫</t>
        </is>
      </c>
      <c r="D9" s="16" t="inlineStr">
        <is>
          <t>倉庫</t>
        </is>
      </c>
      <c r="E9" s="16" t="inlineStr">
        <is>
          <t>倉庫管理者</t>
        </is>
      </c>
      <c r="F9" s="16" t="inlineStr">
        <is>
          <t>正社員</t>
        </is>
      </c>
      <c r="G9" s="16" t="inlineStr">
        <is>
          <t>叉车</t>
        </is>
      </c>
      <c r="H9" s="16" t="inlineStr">
        <is>
          <t>是</t>
        </is>
      </c>
      <c r="I9" s="16" t="inlineStr">
        <is>
          <t>D/N</t>
        </is>
      </c>
      <c r="J9" s="96" t="n">
        <v>40</v>
      </c>
      <c r="K9" s="96" t="n">
        <v>180</v>
      </c>
      <c r="L9" s="97">
        <f>IF(A9="","",SUMIFS('03_シフト入力'!$K:$K,'03_シフト入力'!$G:$G,A9,'03_シフト入力'!$B:$B,"&gt;="&amp;'00_管理ボード'!$B$5,'03_シフト入力'!$B:$B,"&lt;="&amp;EOMONTH('00_管理ボード'!$B$5,0),'03_シフト入力'!$L:$L,"&lt;&gt;キャンセル"))</f>
        <v/>
      </c>
      <c r="M9" s="97">
        <f>IF(A9="","",COUNTIFS('03_シフト入力'!$G:$G,A9,'03_シフト入力'!$B:$B,"&gt;="&amp;'00_管理ボード'!$B$5,'03_シフト入力'!$B:$B,"&lt;="&amp;EOMONTH('00_管理ボード'!$B$5,0),'03_シフト入力'!$L:$L,"&lt;&gt;キャンセル"))</f>
        <v/>
      </c>
      <c r="N9" s="97">
        <f>IF(A9="","",COUNTIFS('03_シフト入力'!$G:$G,A9,'03_シフト入力'!$I:$I,"N",'03_シフト入力'!$B:$B,"&gt;="&amp;'00_管理ボード'!$B$5,'03_シフト入力'!$B:$B,"&lt;="&amp;EOMONTH('00_管理ボード'!$B$5,0)))</f>
        <v/>
      </c>
      <c r="O9" s="20">
        <f>IF(A9="","",IF(L9&gt;K9,"期限超過リスク",IF(H9&lt;&gt;"是","不可排班","")))</f>
        <v/>
      </c>
      <c r="P9" s="16" t="n"/>
    </row>
    <row r="10">
      <c r="A10" s="16" t="inlineStr">
        <is>
          <t>E007</t>
        </is>
      </c>
      <c r="B10" s="16" t="inlineStr">
        <is>
          <t>孙华</t>
        </is>
      </c>
      <c r="C10" s="16" t="inlineStr">
        <is>
          <t>夜間站点</t>
        </is>
      </c>
      <c r="D10" s="16" t="inlineStr">
        <is>
          <t>警備</t>
        </is>
      </c>
      <c r="E10" s="16" t="inlineStr">
        <is>
          <t>警備</t>
        </is>
      </c>
      <c r="F10" s="16" t="inlineStr">
        <is>
          <t>正社員</t>
        </is>
      </c>
      <c r="G10" s="16" t="inlineStr">
        <is>
          <t>巡回検査</t>
        </is>
      </c>
      <c r="H10" s="16" t="inlineStr">
        <is>
          <t>是</t>
        </is>
      </c>
      <c r="I10" s="16" t="inlineStr">
        <is>
          <t>N</t>
        </is>
      </c>
      <c r="J10" s="96" t="n">
        <v>40</v>
      </c>
      <c r="K10" s="96" t="n">
        <v>180</v>
      </c>
      <c r="L10" s="97">
        <f>IF(A10="","",SUMIFS('03_シフト入力'!$K:$K,'03_シフト入力'!$G:$G,A10,'03_シフト入力'!$B:$B,"&gt;="&amp;'00_管理ボード'!$B$5,'03_シフト入力'!$B:$B,"&lt;="&amp;EOMONTH('00_管理ボード'!$B$5,0),'03_シフト入力'!$L:$L,"&lt;&gt;キャンセル"))</f>
        <v/>
      </c>
      <c r="M10" s="97">
        <f>IF(A10="","",COUNTIFS('03_シフト入力'!$G:$G,A10,'03_シフト入力'!$B:$B,"&gt;="&amp;'00_管理ボード'!$B$5,'03_シフト入力'!$B:$B,"&lt;="&amp;EOMONTH('00_管理ボード'!$B$5,0),'03_シフト入力'!$L:$L,"&lt;&gt;キャンセル"))</f>
        <v/>
      </c>
      <c r="N10" s="97">
        <f>IF(A10="","",COUNTIFS('03_シフト入力'!$G:$G,A10,'03_シフト入力'!$I:$I,"N",'03_シフト入力'!$B:$B,"&gt;="&amp;'00_管理ボード'!$B$5,'03_シフト入力'!$B:$B,"&lt;="&amp;EOMONTH('00_管理ボード'!$B$5,0)))</f>
        <v/>
      </c>
      <c r="O10" s="20">
        <f>IF(A10="","",IF(L10&gt;K10,"期限超過リスク",IF(H10&lt;&gt;"是","不可排班","")))</f>
        <v/>
      </c>
      <c r="P10" s="16" t="n"/>
    </row>
    <row r="11">
      <c r="A11" s="16" t="inlineStr">
        <is>
          <t>E008</t>
        </is>
      </c>
      <c r="B11" s="16" t="inlineStr">
        <is>
          <t>入力例</t>
        </is>
      </c>
      <c r="C11" s="16" t="inlineStr">
        <is>
          <t>オンラインサポート</t>
        </is>
      </c>
      <c r="D11" s="16" t="inlineStr">
        <is>
          <t>サポート</t>
        </is>
      </c>
      <c r="E11" s="16" t="inlineStr">
        <is>
          <t>サポート担当</t>
        </is>
      </c>
      <c r="F11" s="16" t="inlineStr">
        <is>
          <t>兼职</t>
        </is>
      </c>
      <c r="G11" s="16" t="inlineStr">
        <is>
          <t>入力例</t>
        </is>
      </c>
      <c r="H11" s="16" t="inlineStr">
        <is>
          <t>是</t>
        </is>
      </c>
      <c r="I11" s="16" t="inlineStr">
        <is>
          <t>E/N</t>
        </is>
      </c>
      <c r="J11" s="96" t="n">
        <v>30</v>
      </c>
      <c r="K11" s="96" t="n">
        <v>140</v>
      </c>
      <c r="L11" s="97">
        <f>IF(A11="","",SUMIFS('03_シフト入力'!$K:$K,'03_シフト入力'!$G:$G,A11,'03_シフト入力'!$B:$B,"&gt;="&amp;'00_管理ボード'!$B$5,'03_シフト入力'!$B:$B,"&lt;="&amp;EOMONTH('00_管理ボード'!$B$5,0),'03_シフト入力'!$L:$L,"&lt;&gt;キャンセル"))</f>
        <v/>
      </c>
      <c r="M11" s="97">
        <f>IF(A11="","",COUNTIFS('03_シフト入力'!$G:$G,A11,'03_シフト入力'!$B:$B,"&gt;="&amp;'00_管理ボード'!$B$5,'03_シフト入力'!$B:$B,"&lt;="&amp;EOMONTH('00_管理ボード'!$B$5,0),'03_シフト入力'!$L:$L,"&lt;&gt;キャンセル"))</f>
        <v/>
      </c>
      <c r="N11" s="97">
        <f>IF(A11="","",COUNTIFS('03_シフト入力'!$G:$G,A11,'03_シフト入力'!$I:$I,"N",'03_シフト入力'!$B:$B,"&gt;="&amp;'00_管理ボード'!$B$5,'03_シフト入力'!$B:$B,"&lt;="&amp;EOMONTH('00_管理ボード'!$B$5,0)))</f>
        <v/>
      </c>
      <c r="O11" s="20">
        <f>IF(A11="","",IF(L11&gt;K11,"期限超過リスク",IF(H11&lt;&gt;"是","不可排班","")))</f>
        <v/>
      </c>
      <c r="P11" s="16" t="n"/>
    </row>
    <row r="12">
      <c r="A12" s="16" t="inlineStr">
        <is>
          <t>E009</t>
        </is>
      </c>
      <c r="B12" s="16" t="inlineStr">
        <is>
          <t>郑倩</t>
        </is>
      </c>
      <c r="C12" s="16" t="inlineStr">
        <is>
          <t>本社</t>
        </is>
      </c>
      <c r="D12" s="16" t="inlineStr">
        <is>
          <t>総務</t>
        </is>
      </c>
      <c r="E12" s="16" t="inlineStr">
        <is>
          <t>当番マネージャー</t>
        </is>
      </c>
      <c r="F12" s="16" t="inlineStr">
        <is>
          <t>正社員</t>
        </is>
      </c>
      <c r="G12" s="16" t="inlineStr">
        <is>
          <t>承認/协调</t>
        </is>
      </c>
      <c r="H12" s="16" t="inlineStr">
        <is>
          <t>是</t>
        </is>
      </c>
      <c r="I12" s="16" t="inlineStr">
        <is>
          <t>D</t>
        </is>
      </c>
      <c r="J12" s="96" t="n">
        <v>40</v>
      </c>
      <c r="K12" s="96" t="n">
        <v>180</v>
      </c>
      <c r="L12" s="97">
        <f>IF(A12="","",SUMIFS('03_シフト入力'!$K:$K,'03_シフト入力'!$G:$G,A12,'03_シフト入力'!$B:$B,"&gt;="&amp;'00_管理ボード'!$B$5,'03_シフト入力'!$B:$B,"&lt;="&amp;EOMONTH('00_管理ボード'!$B$5,0),'03_シフト入力'!$L:$L,"&lt;&gt;キャンセル"))</f>
        <v/>
      </c>
      <c r="M12" s="97">
        <f>IF(A12="","",COUNTIFS('03_シフト入力'!$G:$G,A12,'03_シフト入力'!$B:$B,"&gt;="&amp;'00_管理ボード'!$B$5,'03_シフト入力'!$B:$B,"&lt;="&amp;EOMONTH('00_管理ボード'!$B$5,0),'03_シフト入力'!$L:$L,"&lt;&gt;キャンセル"))</f>
        <v/>
      </c>
      <c r="N12" s="97">
        <f>IF(A12="","",COUNTIFS('03_シフト入力'!$G:$G,A12,'03_シフト入力'!$I:$I,"N",'03_シフト入力'!$B:$B,"&gt;="&amp;'00_管理ボード'!$B$5,'03_シフト入力'!$B:$B,"&lt;="&amp;EOMONTH('00_管理ボード'!$B$5,0)))</f>
        <v/>
      </c>
      <c r="O12" s="20">
        <f>IF(A12="","",IF(L12&gt;K12,"期限超過リスク",IF(H12&lt;&gt;"是","不可排班","")))</f>
        <v/>
      </c>
      <c r="P12" s="16" t="n"/>
    </row>
    <row r="13">
      <c r="A13" s="16" t="inlineStr">
        <is>
          <t>E010</t>
        </is>
      </c>
      <c r="B13" s="16" t="inlineStr">
        <is>
          <t>松本大輔</t>
        </is>
      </c>
      <c r="C13" s="16" t="inlineStr">
        <is>
          <t>プロジェクト現場</t>
        </is>
      </c>
      <c r="D13" s="16" t="inlineStr">
        <is>
          <t>プロジェクト当番</t>
        </is>
      </c>
      <c r="E13" s="16" t="inlineStr">
        <is>
          <t>ドライバー</t>
        </is>
      </c>
      <c r="F13" s="16" t="inlineStr">
        <is>
          <t>臨時スタッフ</t>
        </is>
      </c>
      <c r="G13" s="16" t="inlineStr">
        <is>
          <t>驾驶</t>
        </is>
      </c>
      <c r="H13" s="16" t="inlineStr">
        <is>
          <t>是</t>
        </is>
      </c>
      <c r="I13" s="16" t="inlineStr">
        <is>
          <t>ON</t>
        </is>
      </c>
      <c r="J13" s="96" t="n">
        <v>20</v>
      </c>
      <c r="K13" s="96" t="n">
        <v>100</v>
      </c>
      <c r="L13" s="97">
        <f>IF(A13="","",SUMIFS('03_シフト入力'!$K:$K,'03_シフト入力'!$G:$G,A13,'03_シフト入力'!$B:$B,"&gt;="&amp;'00_管理ボード'!$B$5,'03_シフト入力'!$B:$B,"&lt;="&amp;EOMONTH('00_管理ボード'!$B$5,0),'03_シフト入力'!$L:$L,"&lt;&gt;キャンセル"))</f>
        <v/>
      </c>
      <c r="M13" s="97">
        <f>IF(A13="","",COUNTIFS('03_シフト入力'!$G:$G,A13,'03_シフト入力'!$B:$B,"&gt;="&amp;'00_管理ボード'!$B$5,'03_シフト入力'!$B:$B,"&lt;="&amp;EOMONTH('00_管理ボード'!$B$5,0),'03_シフト入力'!$L:$L,"&lt;&gt;キャンセル"))</f>
        <v/>
      </c>
      <c r="N13" s="97">
        <f>IF(A13="","",COUNTIFS('03_シフト入力'!$G:$G,A13,'03_シフト入力'!$I:$I,"N",'03_シフト入力'!$B:$B,"&gt;="&amp;'00_管理ボード'!$B$5,'03_シフト入力'!$B:$B,"&lt;="&amp;EOMONTH('00_管理ボード'!$B$5,0)))</f>
        <v/>
      </c>
      <c r="O13" s="20">
        <f>IF(A13="","",IF(L13&gt;K13,"期限超過リスク",IF(H13&lt;&gt;"是","不可排班","")))</f>
        <v/>
      </c>
      <c r="P13" s="16" t="n"/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96" t="n"/>
      <c r="K14" s="96" t="n"/>
      <c r="L14" s="97">
        <f>IF(A14="","",SUMIFS('03_シフト入力'!$K:$K,'03_シフト入力'!$G:$G,A14,'03_シフト入力'!$B:$B,"&gt;="&amp;'00_管理ボード'!$B$5,'03_シフト入力'!$B:$B,"&lt;="&amp;EOMONTH('00_管理ボード'!$B$5,0),'03_シフト入力'!$L:$L,"&lt;&gt;キャンセル"))</f>
        <v/>
      </c>
      <c r="M14" s="97">
        <f>IF(A14="","",COUNTIFS('03_シフト入力'!$G:$G,A14,'03_シフト入力'!$B:$B,"&gt;="&amp;'00_管理ボード'!$B$5,'03_シフト入力'!$B:$B,"&lt;="&amp;EOMONTH('00_管理ボード'!$B$5,0),'03_シフト入力'!$L:$L,"&lt;&gt;キャンセル"))</f>
        <v/>
      </c>
      <c r="N14" s="97">
        <f>IF(A14="","",COUNTIFS('03_シフト入力'!$G:$G,A14,'03_シフト入力'!$I:$I,"N",'03_シフト入力'!$B:$B,"&gt;="&amp;'00_管理ボード'!$B$5,'03_シフト入力'!$B:$B,"&lt;="&amp;EOMONTH('00_管理ボード'!$B$5,0)))</f>
        <v/>
      </c>
      <c r="O14" s="20">
        <f>IF(A14="","",IF(L14&gt;K14,"期限超過リスク",IF(H14&lt;&gt;"是","不可排班","")))</f>
        <v/>
      </c>
      <c r="P14" s="16" t="n"/>
    </row>
    <row r="15">
      <c r="A15" s="16" t="n"/>
      <c r="B15" s="16" t="n"/>
      <c r="C15" s="16" t="n"/>
      <c r="D15" s="16" t="n"/>
      <c r="E15" s="16" t="n"/>
      <c r="F15" s="16" t="n"/>
      <c r="G15" s="16" t="n"/>
      <c r="H15" s="16" t="n"/>
      <c r="I15" s="16" t="n"/>
      <c r="J15" s="96" t="n"/>
      <c r="K15" s="96" t="n"/>
      <c r="L15" s="97">
        <f>IF(A15="","",SUMIFS('03_シフト入力'!$K:$K,'03_シフト入力'!$G:$G,A15,'03_シフト入力'!$B:$B,"&gt;="&amp;'00_管理ボード'!$B$5,'03_シフト入力'!$B:$B,"&lt;="&amp;EOMONTH('00_管理ボード'!$B$5,0),'03_シフト入力'!$L:$L,"&lt;&gt;キャンセル"))</f>
        <v/>
      </c>
      <c r="M15" s="97">
        <f>IF(A15="","",COUNTIFS('03_シフト入力'!$G:$G,A15,'03_シフト入力'!$B:$B,"&gt;="&amp;'00_管理ボード'!$B$5,'03_シフト入力'!$B:$B,"&lt;="&amp;EOMONTH('00_管理ボード'!$B$5,0),'03_シフト入力'!$L:$L,"&lt;&gt;キャンセル"))</f>
        <v/>
      </c>
      <c r="N15" s="97">
        <f>IF(A15="","",COUNTIFS('03_シフト入力'!$G:$G,A15,'03_シフト入力'!$I:$I,"N",'03_シフト入力'!$B:$B,"&gt;="&amp;'00_管理ボード'!$B$5,'03_シフト入力'!$B:$B,"&lt;="&amp;EOMONTH('00_管理ボード'!$B$5,0)))</f>
        <v/>
      </c>
      <c r="O15" s="20">
        <f>IF(A15="","",IF(L15&gt;K15,"期限超過リスク",IF(H15&lt;&gt;"是","不可排班","")))</f>
        <v/>
      </c>
      <c r="P15" s="16" t="n"/>
    </row>
    <row r="16">
      <c r="A16" s="16" t="n"/>
      <c r="B16" s="16" t="n"/>
      <c r="C16" s="16" t="n"/>
      <c r="D16" s="16" t="n"/>
      <c r="E16" s="16" t="n"/>
      <c r="F16" s="16" t="n"/>
      <c r="G16" s="16" t="n"/>
      <c r="H16" s="16" t="n"/>
      <c r="I16" s="16" t="n"/>
      <c r="J16" s="96" t="n"/>
      <c r="K16" s="96" t="n"/>
      <c r="L16" s="97">
        <f>IF(A16="","",SUMIFS('03_シフト入力'!$K:$K,'03_シフト入力'!$G:$G,A16,'03_シフト入力'!$B:$B,"&gt;="&amp;'00_管理ボード'!$B$5,'03_シフト入力'!$B:$B,"&lt;="&amp;EOMONTH('00_管理ボード'!$B$5,0),'03_シフト入力'!$L:$L,"&lt;&gt;キャンセル"))</f>
        <v/>
      </c>
      <c r="M16" s="97">
        <f>IF(A16="","",COUNTIFS('03_シフト入力'!$G:$G,A16,'03_シフト入力'!$B:$B,"&gt;="&amp;'00_管理ボード'!$B$5,'03_シフト入力'!$B:$B,"&lt;="&amp;EOMONTH('00_管理ボード'!$B$5,0),'03_シフト入力'!$L:$L,"&lt;&gt;キャンセル"))</f>
        <v/>
      </c>
      <c r="N16" s="97">
        <f>IF(A16="","",COUNTIFS('03_シフト入力'!$G:$G,A16,'03_シフト入力'!$I:$I,"N",'03_シフト入力'!$B:$B,"&gt;="&amp;'00_管理ボード'!$B$5,'03_シフト入力'!$B:$B,"&lt;="&amp;EOMONTH('00_管理ボード'!$B$5,0)))</f>
        <v/>
      </c>
      <c r="O16" s="20">
        <f>IF(A16="","",IF(L16&gt;K16,"期限超過リスク",IF(H16&lt;&gt;"是","不可排班","")))</f>
        <v/>
      </c>
      <c r="P16" s="16" t="n"/>
    </row>
    <row r="17">
      <c r="A17" s="16" t="n"/>
      <c r="B17" s="16" t="n"/>
      <c r="C17" s="16" t="n"/>
      <c r="D17" s="16" t="n"/>
      <c r="E17" s="16" t="n"/>
      <c r="F17" s="16" t="n"/>
      <c r="G17" s="16" t="n"/>
      <c r="H17" s="16" t="n"/>
      <c r="I17" s="16" t="n"/>
      <c r="J17" s="96" t="n"/>
      <c r="K17" s="96" t="n"/>
      <c r="L17" s="97">
        <f>IF(A17="","",SUMIFS('03_シフト入力'!$K:$K,'03_シフト入力'!$G:$G,A17,'03_シフト入力'!$B:$B,"&gt;="&amp;'00_管理ボード'!$B$5,'03_シフト入力'!$B:$B,"&lt;="&amp;EOMONTH('00_管理ボード'!$B$5,0),'03_シフト入力'!$L:$L,"&lt;&gt;キャンセル"))</f>
        <v/>
      </c>
      <c r="M17" s="97">
        <f>IF(A17="","",COUNTIFS('03_シフト入力'!$G:$G,A17,'03_シフト入力'!$B:$B,"&gt;="&amp;'00_管理ボード'!$B$5,'03_シフト入力'!$B:$B,"&lt;="&amp;EOMONTH('00_管理ボード'!$B$5,0),'03_シフト入力'!$L:$L,"&lt;&gt;キャンセル"))</f>
        <v/>
      </c>
      <c r="N17" s="97">
        <f>IF(A17="","",COUNTIFS('03_シフト入力'!$G:$G,A17,'03_シフト入力'!$I:$I,"N",'03_シフト入力'!$B:$B,"&gt;="&amp;'00_管理ボード'!$B$5,'03_シフト入力'!$B:$B,"&lt;="&amp;EOMONTH('00_管理ボード'!$B$5,0)))</f>
        <v/>
      </c>
      <c r="O17" s="20">
        <f>IF(A17="","",IF(L17&gt;K17,"期限超過リスク",IF(H17&lt;&gt;"是","不可排班","")))</f>
        <v/>
      </c>
      <c r="P17" s="16" t="n"/>
    </row>
    <row r="18">
      <c r="A18" s="16" t="n"/>
      <c r="B18" s="16" t="n"/>
      <c r="C18" s="16" t="n"/>
      <c r="D18" s="16" t="n"/>
      <c r="E18" s="16" t="n"/>
      <c r="F18" s="16" t="n"/>
      <c r="G18" s="16" t="n"/>
      <c r="H18" s="16" t="n"/>
      <c r="I18" s="16" t="n"/>
      <c r="J18" s="96" t="n"/>
      <c r="K18" s="96" t="n"/>
      <c r="L18" s="97">
        <f>IF(A18="","",SUMIFS('03_シフト入力'!$K:$K,'03_シフト入力'!$G:$G,A18,'03_シフト入力'!$B:$B,"&gt;="&amp;'00_管理ボード'!$B$5,'03_シフト入力'!$B:$B,"&lt;="&amp;EOMONTH('00_管理ボード'!$B$5,0),'03_シフト入力'!$L:$L,"&lt;&gt;キャンセル"))</f>
        <v/>
      </c>
      <c r="M18" s="97">
        <f>IF(A18="","",COUNTIFS('03_シフト入力'!$G:$G,A18,'03_シフト入力'!$B:$B,"&gt;="&amp;'00_管理ボード'!$B$5,'03_シフト入力'!$B:$B,"&lt;="&amp;EOMONTH('00_管理ボード'!$B$5,0),'03_シフト入力'!$L:$L,"&lt;&gt;キャンセル"))</f>
        <v/>
      </c>
      <c r="N18" s="97">
        <f>IF(A18="","",COUNTIFS('03_シフト入力'!$G:$G,A18,'03_シフト入力'!$I:$I,"N",'03_シフト入力'!$B:$B,"&gt;="&amp;'00_管理ボード'!$B$5,'03_シフト入力'!$B:$B,"&lt;="&amp;EOMONTH('00_管理ボード'!$B$5,0)))</f>
        <v/>
      </c>
      <c r="O18" s="20">
        <f>IF(A18="","",IF(L18&gt;K18,"期限超過リスク",IF(H18&lt;&gt;"是","不可排班","")))</f>
        <v/>
      </c>
      <c r="P18" s="16" t="n"/>
    </row>
    <row r="19">
      <c r="A19" s="16" t="n"/>
      <c r="B19" s="16" t="n"/>
      <c r="C19" s="16" t="n"/>
      <c r="D19" s="16" t="n"/>
      <c r="E19" s="16" t="n"/>
      <c r="F19" s="16" t="n"/>
      <c r="G19" s="16" t="n"/>
      <c r="H19" s="16" t="n"/>
      <c r="I19" s="16" t="n"/>
      <c r="J19" s="96" t="n"/>
      <c r="K19" s="96" t="n"/>
      <c r="L19" s="97">
        <f>IF(A19="","",SUMIFS('03_シフト入力'!$K:$K,'03_シフト入力'!$G:$G,A19,'03_シフト入力'!$B:$B,"&gt;="&amp;'00_管理ボード'!$B$5,'03_シフト入力'!$B:$B,"&lt;="&amp;EOMONTH('00_管理ボード'!$B$5,0),'03_シフト入力'!$L:$L,"&lt;&gt;キャンセル"))</f>
        <v/>
      </c>
      <c r="M19" s="97">
        <f>IF(A19="","",COUNTIFS('03_シフト入力'!$G:$G,A19,'03_シフト入力'!$B:$B,"&gt;="&amp;'00_管理ボード'!$B$5,'03_シフト入力'!$B:$B,"&lt;="&amp;EOMONTH('00_管理ボード'!$B$5,0),'03_シフト入力'!$L:$L,"&lt;&gt;キャンセル"))</f>
        <v/>
      </c>
      <c r="N19" s="97">
        <f>IF(A19="","",COUNTIFS('03_シフト入力'!$G:$G,A19,'03_シフト入力'!$I:$I,"N",'03_シフト入力'!$B:$B,"&gt;="&amp;'00_管理ボード'!$B$5,'03_シフト入力'!$B:$B,"&lt;="&amp;EOMONTH('00_管理ボード'!$B$5,0)))</f>
        <v/>
      </c>
      <c r="O19" s="20">
        <f>IF(A19="","",IF(L19&gt;K19,"期限超過リスク",IF(H19&lt;&gt;"是","不可排班","")))</f>
        <v/>
      </c>
      <c r="P19" s="16" t="n"/>
    </row>
    <row r="20">
      <c r="A20" s="16" t="n"/>
      <c r="B20" s="16" t="n"/>
      <c r="C20" s="16" t="n"/>
      <c r="D20" s="16" t="n"/>
      <c r="E20" s="16" t="n"/>
      <c r="F20" s="16" t="n"/>
      <c r="G20" s="16" t="n"/>
      <c r="H20" s="16" t="n"/>
      <c r="I20" s="16" t="n"/>
      <c r="J20" s="96" t="n"/>
      <c r="K20" s="96" t="n"/>
      <c r="L20" s="97">
        <f>IF(A20="","",SUMIFS('03_シフト入力'!$K:$K,'03_シフト入力'!$G:$G,A20,'03_シフト入力'!$B:$B,"&gt;="&amp;'00_管理ボード'!$B$5,'03_シフト入力'!$B:$B,"&lt;="&amp;EOMONTH('00_管理ボード'!$B$5,0),'03_シフト入力'!$L:$L,"&lt;&gt;キャンセル"))</f>
        <v/>
      </c>
      <c r="M20" s="97">
        <f>IF(A20="","",COUNTIFS('03_シフト入力'!$G:$G,A20,'03_シフト入力'!$B:$B,"&gt;="&amp;'00_管理ボード'!$B$5,'03_シフト入力'!$B:$B,"&lt;="&amp;EOMONTH('00_管理ボード'!$B$5,0),'03_シフト入力'!$L:$L,"&lt;&gt;キャンセル"))</f>
        <v/>
      </c>
      <c r="N20" s="97">
        <f>IF(A20="","",COUNTIFS('03_シフト入力'!$G:$G,A20,'03_シフト入力'!$I:$I,"N",'03_シフト入力'!$B:$B,"&gt;="&amp;'00_管理ボード'!$B$5,'03_シフト入力'!$B:$B,"&lt;="&amp;EOMONTH('00_管理ボード'!$B$5,0)))</f>
        <v/>
      </c>
      <c r="O20" s="20">
        <f>IF(A20="","",IF(L20&gt;K20,"期限超過リスク",IF(H20&lt;&gt;"是","不可排班","")))</f>
        <v/>
      </c>
      <c r="P20" s="16" t="n"/>
    </row>
    <row r="21">
      <c r="A21" s="16" t="n"/>
      <c r="B21" s="16" t="n"/>
      <c r="C21" s="16" t="n"/>
      <c r="D21" s="16" t="n"/>
      <c r="E21" s="16" t="n"/>
      <c r="F21" s="16" t="n"/>
      <c r="G21" s="16" t="n"/>
      <c r="H21" s="16" t="n"/>
      <c r="I21" s="16" t="n"/>
      <c r="J21" s="96" t="n"/>
      <c r="K21" s="96" t="n"/>
      <c r="L21" s="97">
        <f>IF(A21="","",SUMIFS('03_シフト入力'!$K:$K,'03_シフト入力'!$G:$G,A21,'03_シフト入力'!$B:$B,"&gt;="&amp;'00_管理ボード'!$B$5,'03_シフト入力'!$B:$B,"&lt;="&amp;EOMONTH('00_管理ボード'!$B$5,0),'03_シフト入力'!$L:$L,"&lt;&gt;キャンセル"))</f>
        <v/>
      </c>
      <c r="M21" s="97">
        <f>IF(A21="","",COUNTIFS('03_シフト入力'!$G:$G,A21,'03_シフト入力'!$B:$B,"&gt;="&amp;'00_管理ボード'!$B$5,'03_シフト入力'!$B:$B,"&lt;="&amp;EOMONTH('00_管理ボード'!$B$5,0),'03_シフト入力'!$L:$L,"&lt;&gt;キャンセル"))</f>
        <v/>
      </c>
      <c r="N21" s="97">
        <f>IF(A21="","",COUNTIFS('03_シフト入力'!$G:$G,A21,'03_シフト入力'!$I:$I,"N",'03_シフト入力'!$B:$B,"&gt;="&amp;'00_管理ボード'!$B$5,'03_シフト入力'!$B:$B,"&lt;="&amp;EOMONTH('00_管理ボード'!$B$5,0)))</f>
        <v/>
      </c>
      <c r="O21" s="20">
        <f>IF(A21="","",IF(L21&gt;K21,"期限超過リスク",IF(H21&lt;&gt;"是","不可排班","")))</f>
        <v/>
      </c>
      <c r="P21" s="16" t="n"/>
    </row>
    <row r="22">
      <c r="A22" s="16" t="n"/>
      <c r="B22" s="16" t="n"/>
      <c r="C22" s="16" t="n"/>
      <c r="D22" s="16" t="n"/>
      <c r="E22" s="16" t="n"/>
      <c r="F22" s="16" t="n"/>
      <c r="G22" s="16" t="n"/>
      <c r="H22" s="16" t="n"/>
      <c r="I22" s="16" t="n"/>
      <c r="J22" s="96" t="n"/>
      <c r="K22" s="96" t="n"/>
      <c r="L22" s="97">
        <f>IF(A22="","",SUMIFS('03_シフト入力'!$K:$K,'03_シフト入力'!$G:$G,A22,'03_シフト入力'!$B:$B,"&gt;="&amp;'00_管理ボード'!$B$5,'03_シフト入力'!$B:$B,"&lt;="&amp;EOMONTH('00_管理ボード'!$B$5,0),'03_シフト入力'!$L:$L,"&lt;&gt;キャンセル"))</f>
        <v/>
      </c>
      <c r="M22" s="97">
        <f>IF(A22="","",COUNTIFS('03_シフト入力'!$G:$G,A22,'03_シフト入力'!$B:$B,"&gt;="&amp;'00_管理ボード'!$B$5,'03_シフト入力'!$B:$B,"&lt;="&amp;EOMONTH('00_管理ボード'!$B$5,0),'03_シフト入力'!$L:$L,"&lt;&gt;キャンセル"))</f>
        <v/>
      </c>
      <c r="N22" s="97">
        <f>IF(A22="","",COUNTIFS('03_シフト入力'!$G:$G,A22,'03_シフト入力'!$I:$I,"N",'03_シフト入力'!$B:$B,"&gt;="&amp;'00_管理ボード'!$B$5,'03_シフト入力'!$B:$B,"&lt;="&amp;EOMONTH('00_管理ボード'!$B$5,0)))</f>
        <v/>
      </c>
      <c r="O22" s="20">
        <f>IF(A22="","",IF(L22&gt;K22,"期限超過リスク",IF(H22&lt;&gt;"是","不可排班","")))</f>
        <v/>
      </c>
      <c r="P22" s="16" t="n"/>
    </row>
    <row r="23">
      <c r="A23" s="16" t="n"/>
      <c r="B23" s="16" t="n"/>
      <c r="C23" s="16" t="n"/>
      <c r="D23" s="16" t="n"/>
      <c r="E23" s="16" t="n"/>
      <c r="F23" s="16" t="n"/>
      <c r="G23" s="16" t="n"/>
      <c r="H23" s="16" t="n"/>
      <c r="I23" s="16" t="n"/>
      <c r="J23" s="96" t="n"/>
      <c r="K23" s="96" t="n"/>
      <c r="L23" s="97">
        <f>IF(A23="","",SUMIFS('03_シフト入力'!$K:$K,'03_シフト入力'!$G:$G,A23,'03_シフト入力'!$B:$B,"&gt;="&amp;'00_管理ボード'!$B$5,'03_シフト入力'!$B:$B,"&lt;="&amp;EOMONTH('00_管理ボード'!$B$5,0),'03_シフト入力'!$L:$L,"&lt;&gt;キャンセル"))</f>
        <v/>
      </c>
      <c r="M23" s="97">
        <f>IF(A23="","",COUNTIFS('03_シフト入力'!$G:$G,A23,'03_シフト入力'!$B:$B,"&gt;="&amp;'00_管理ボード'!$B$5,'03_シフト入力'!$B:$B,"&lt;="&amp;EOMONTH('00_管理ボード'!$B$5,0),'03_シフト入力'!$L:$L,"&lt;&gt;キャンセル"))</f>
        <v/>
      </c>
      <c r="N23" s="97">
        <f>IF(A23="","",COUNTIFS('03_シフト入力'!$G:$G,A23,'03_シフト入力'!$I:$I,"N",'03_シフト入力'!$B:$B,"&gt;="&amp;'00_管理ボード'!$B$5,'03_シフト入力'!$B:$B,"&lt;="&amp;EOMONTH('00_管理ボード'!$B$5,0)))</f>
        <v/>
      </c>
      <c r="O23" s="20">
        <f>IF(A23="","",IF(L23&gt;K23,"期限超過リスク",IF(H23&lt;&gt;"是","不可排班","")))</f>
        <v/>
      </c>
      <c r="P23" s="16" t="n"/>
    </row>
    <row r="24">
      <c r="A24" s="16" t="n"/>
      <c r="B24" s="16" t="n"/>
      <c r="C24" s="16" t="n"/>
      <c r="D24" s="16" t="n"/>
      <c r="E24" s="16" t="n"/>
      <c r="F24" s="16" t="n"/>
      <c r="G24" s="16" t="n"/>
      <c r="H24" s="16" t="n"/>
      <c r="I24" s="16" t="n"/>
      <c r="J24" s="96" t="n"/>
      <c r="K24" s="96" t="n"/>
      <c r="L24" s="97">
        <f>IF(A24="","",SUMIFS('03_シフト入力'!$K:$K,'03_シフト入力'!$G:$G,A24,'03_シフト入力'!$B:$B,"&gt;="&amp;'00_管理ボード'!$B$5,'03_シフト入力'!$B:$B,"&lt;="&amp;EOMONTH('00_管理ボード'!$B$5,0),'03_シフト入力'!$L:$L,"&lt;&gt;キャンセル"))</f>
        <v/>
      </c>
      <c r="M24" s="97">
        <f>IF(A24="","",COUNTIFS('03_シフト入力'!$G:$G,A24,'03_シフト入力'!$B:$B,"&gt;="&amp;'00_管理ボード'!$B$5,'03_シフト入力'!$B:$B,"&lt;="&amp;EOMONTH('00_管理ボード'!$B$5,0),'03_シフト入力'!$L:$L,"&lt;&gt;キャンセル"))</f>
        <v/>
      </c>
      <c r="N24" s="97">
        <f>IF(A24="","",COUNTIFS('03_シフト入力'!$G:$G,A24,'03_シフト入力'!$I:$I,"N",'03_シフト入力'!$B:$B,"&gt;="&amp;'00_管理ボード'!$B$5,'03_シフト入力'!$B:$B,"&lt;="&amp;EOMONTH('00_管理ボード'!$B$5,0)))</f>
        <v/>
      </c>
      <c r="O24" s="20">
        <f>IF(A24="","",IF(L24&gt;K24,"期限超過リスク",IF(H24&lt;&gt;"是","不可排班","")))</f>
        <v/>
      </c>
      <c r="P24" s="16" t="n"/>
    </row>
    <row r="25">
      <c r="A25" s="16" t="n"/>
      <c r="B25" s="16" t="n"/>
      <c r="C25" s="16" t="n"/>
      <c r="D25" s="16" t="n"/>
      <c r="E25" s="16" t="n"/>
      <c r="F25" s="16" t="n"/>
      <c r="G25" s="16" t="n"/>
      <c r="H25" s="16" t="n"/>
      <c r="I25" s="16" t="n"/>
      <c r="J25" s="96" t="n"/>
      <c r="K25" s="96" t="n"/>
      <c r="L25" s="97">
        <f>IF(A25="","",SUMIFS('03_シフト入力'!$K:$K,'03_シフト入力'!$G:$G,A25,'03_シフト入力'!$B:$B,"&gt;="&amp;'00_管理ボード'!$B$5,'03_シフト入力'!$B:$B,"&lt;="&amp;EOMONTH('00_管理ボード'!$B$5,0),'03_シフト入力'!$L:$L,"&lt;&gt;キャンセル"))</f>
        <v/>
      </c>
      <c r="M25" s="97">
        <f>IF(A25="","",COUNTIFS('03_シフト入力'!$G:$G,A25,'03_シフト入力'!$B:$B,"&gt;="&amp;'00_管理ボード'!$B$5,'03_シフト入力'!$B:$B,"&lt;="&amp;EOMONTH('00_管理ボード'!$B$5,0),'03_シフト入力'!$L:$L,"&lt;&gt;キャンセル"))</f>
        <v/>
      </c>
      <c r="N25" s="97">
        <f>IF(A25="","",COUNTIFS('03_シフト入力'!$G:$G,A25,'03_シフト入力'!$I:$I,"N",'03_シフト入力'!$B:$B,"&gt;="&amp;'00_管理ボード'!$B$5,'03_シフト入力'!$B:$B,"&lt;="&amp;EOMONTH('00_管理ボード'!$B$5,0)))</f>
        <v/>
      </c>
      <c r="O25" s="20">
        <f>IF(A25="","",IF(L25&gt;K25,"期限超過リスク",IF(H25&lt;&gt;"是","不可排班","")))</f>
        <v/>
      </c>
      <c r="P25" s="16" t="n"/>
    </row>
    <row r="26">
      <c r="A26" s="16" t="n"/>
      <c r="B26" s="16" t="n"/>
      <c r="C26" s="16" t="n"/>
      <c r="D26" s="16" t="n"/>
      <c r="E26" s="16" t="n"/>
      <c r="F26" s="16" t="n"/>
      <c r="G26" s="16" t="n"/>
      <c r="H26" s="16" t="n"/>
      <c r="I26" s="16" t="n"/>
      <c r="J26" s="96" t="n"/>
      <c r="K26" s="96" t="n"/>
      <c r="L26" s="97">
        <f>IF(A26="","",SUMIFS('03_シフト入力'!$K:$K,'03_シフト入力'!$G:$G,A26,'03_シフト入力'!$B:$B,"&gt;="&amp;'00_管理ボード'!$B$5,'03_シフト入力'!$B:$B,"&lt;="&amp;EOMONTH('00_管理ボード'!$B$5,0),'03_シフト入力'!$L:$L,"&lt;&gt;キャンセル"))</f>
        <v/>
      </c>
      <c r="M26" s="97">
        <f>IF(A26="","",COUNTIFS('03_シフト入力'!$G:$G,A26,'03_シフト入力'!$B:$B,"&gt;="&amp;'00_管理ボード'!$B$5,'03_シフト入力'!$B:$B,"&lt;="&amp;EOMONTH('00_管理ボード'!$B$5,0),'03_シフト入力'!$L:$L,"&lt;&gt;キャンセル"))</f>
        <v/>
      </c>
      <c r="N26" s="97">
        <f>IF(A26="","",COUNTIFS('03_シフト入力'!$G:$G,A26,'03_シフト入力'!$I:$I,"N",'03_シフト入力'!$B:$B,"&gt;="&amp;'00_管理ボード'!$B$5,'03_シフト入力'!$B:$B,"&lt;="&amp;EOMONTH('00_管理ボード'!$B$5,0)))</f>
        <v/>
      </c>
      <c r="O26" s="20">
        <f>IF(A26="","",IF(L26&gt;K26,"期限超過リスク",IF(H26&lt;&gt;"是","不可排班","")))</f>
        <v/>
      </c>
      <c r="P26" s="16" t="n"/>
    </row>
    <row r="27">
      <c r="A27" s="16" t="n"/>
      <c r="B27" s="16" t="n"/>
      <c r="C27" s="16" t="n"/>
      <c r="D27" s="16" t="n"/>
      <c r="E27" s="16" t="n"/>
      <c r="F27" s="16" t="n"/>
      <c r="G27" s="16" t="n"/>
      <c r="H27" s="16" t="n"/>
      <c r="I27" s="16" t="n"/>
      <c r="J27" s="96" t="n"/>
      <c r="K27" s="96" t="n"/>
      <c r="L27" s="97">
        <f>IF(A27="","",SUMIFS('03_シフト入力'!$K:$K,'03_シフト入力'!$G:$G,A27,'03_シフト入力'!$B:$B,"&gt;="&amp;'00_管理ボード'!$B$5,'03_シフト入力'!$B:$B,"&lt;="&amp;EOMONTH('00_管理ボード'!$B$5,0),'03_シフト入力'!$L:$L,"&lt;&gt;キャンセル"))</f>
        <v/>
      </c>
      <c r="M27" s="97">
        <f>IF(A27="","",COUNTIFS('03_シフト入力'!$G:$G,A27,'03_シフト入力'!$B:$B,"&gt;="&amp;'00_管理ボード'!$B$5,'03_シフト入力'!$B:$B,"&lt;="&amp;EOMONTH('00_管理ボード'!$B$5,0),'03_シフト入力'!$L:$L,"&lt;&gt;キャンセル"))</f>
        <v/>
      </c>
      <c r="N27" s="97">
        <f>IF(A27="","",COUNTIFS('03_シフト入力'!$G:$G,A27,'03_シフト入力'!$I:$I,"N",'03_シフト入力'!$B:$B,"&gt;="&amp;'00_管理ボード'!$B$5,'03_シフト入力'!$B:$B,"&lt;="&amp;EOMONTH('00_管理ボード'!$B$5,0)))</f>
        <v/>
      </c>
      <c r="O27" s="20">
        <f>IF(A27="","",IF(L27&gt;K27,"期限超過リスク",IF(H27&lt;&gt;"是","不可排班","")))</f>
        <v/>
      </c>
      <c r="P27" s="16" t="n"/>
    </row>
    <row r="28">
      <c r="A28" s="16" t="n"/>
      <c r="B28" s="16" t="n"/>
      <c r="C28" s="16" t="n"/>
      <c r="D28" s="16" t="n"/>
      <c r="E28" s="16" t="n"/>
      <c r="F28" s="16" t="n"/>
      <c r="G28" s="16" t="n"/>
      <c r="H28" s="16" t="n"/>
      <c r="I28" s="16" t="n"/>
      <c r="J28" s="96" t="n"/>
      <c r="K28" s="96" t="n"/>
      <c r="L28" s="97">
        <f>IF(A28="","",SUMIFS('03_シフト入力'!$K:$K,'03_シフト入力'!$G:$G,A28,'03_シフト入力'!$B:$B,"&gt;="&amp;'00_管理ボード'!$B$5,'03_シフト入力'!$B:$B,"&lt;="&amp;EOMONTH('00_管理ボード'!$B$5,0),'03_シフト入力'!$L:$L,"&lt;&gt;キャンセル"))</f>
        <v/>
      </c>
      <c r="M28" s="97">
        <f>IF(A28="","",COUNTIFS('03_シフト入力'!$G:$G,A28,'03_シフト入力'!$B:$B,"&gt;="&amp;'00_管理ボード'!$B$5,'03_シフト入力'!$B:$B,"&lt;="&amp;EOMONTH('00_管理ボード'!$B$5,0),'03_シフト入力'!$L:$L,"&lt;&gt;キャンセル"))</f>
        <v/>
      </c>
      <c r="N28" s="97">
        <f>IF(A28="","",COUNTIFS('03_シフト入力'!$G:$G,A28,'03_シフト入力'!$I:$I,"N",'03_シフト入力'!$B:$B,"&gt;="&amp;'00_管理ボード'!$B$5,'03_シフト入力'!$B:$B,"&lt;="&amp;EOMONTH('00_管理ボード'!$B$5,0)))</f>
        <v/>
      </c>
      <c r="O28" s="20">
        <f>IF(A28="","",IF(L28&gt;K28,"期限超過リスク",IF(H28&lt;&gt;"是","不可排班","")))</f>
        <v/>
      </c>
      <c r="P28" s="16" t="n"/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96" t="n"/>
      <c r="K29" s="96" t="n"/>
      <c r="L29" s="97">
        <f>IF(A29="","",SUMIFS('03_シフト入力'!$K:$K,'03_シフト入力'!$G:$G,A29,'03_シフト入力'!$B:$B,"&gt;="&amp;'00_管理ボード'!$B$5,'03_シフト入力'!$B:$B,"&lt;="&amp;EOMONTH('00_管理ボード'!$B$5,0),'03_シフト入力'!$L:$L,"&lt;&gt;キャンセル"))</f>
        <v/>
      </c>
      <c r="M29" s="97">
        <f>IF(A29="","",COUNTIFS('03_シフト入力'!$G:$G,A29,'03_シフト入力'!$B:$B,"&gt;="&amp;'00_管理ボード'!$B$5,'03_シフト入力'!$B:$B,"&lt;="&amp;EOMONTH('00_管理ボード'!$B$5,0),'03_シフト入力'!$L:$L,"&lt;&gt;キャンセル"))</f>
        <v/>
      </c>
      <c r="N29" s="97">
        <f>IF(A29="","",COUNTIFS('03_シフト入力'!$G:$G,A29,'03_シフト入力'!$I:$I,"N",'03_シフト入力'!$B:$B,"&gt;="&amp;'00_管理ボード'!$B$5,'03_シフト入力'!$B:$B,"&lt;="&amp;EOMONTH('00_管理ボード'!$B$5,0)))</f>
        <v/>
      </c>
      <c r="O29" s="20">
        <f>IF(A29="","",IF(L29&gt;K29,"期限超過リスク",IF(H29&lt;&gt;"是","不可排班","")))</f>
        <v/>
      </c>
      <c r="P29" s="16" t="n"/>
    </row>
    <row r="30">
      <c r="A30" s="16" t="n"/>
      <c r="B30" s="16" t="n"/>
      <c r="C30" s="16" t="n"/>
      <c r="D30" s="16" t="n"/>
      <c r="E30" s="16" t="n"/>
      <c r="F30" s="16" t="n"/>
      <c r="G30" s="16" t="n"/>
      <c r="H30" s="16" t="n"/>
      <c r="I30" s="16" t="n"/>
      <c r="J30" s="96" t="n"/>
      <c r="K30" s="96" t="n"/>
      <c r="L30" s="97">
        <f>IF(A30="","",SUMIFS('03_シフト入力'!$K:$K,'03_シフト入力'!$G:$G,A30,'03_シフト入力'!$B:$B,"&gt;="&amp;'00_管理ボード'!$B$5,'03_シフト入力'!$B:$B,"&lt;="&amp;EOMONTH('00_管理ボード'!$B$5,0),'03_シフト入力'!$L:$L,"&lt;&gt;キャンセル"))</f>
        <v/>
      </c>
      <c r="M30" s="97">
        <f>IF(A30="","",COUNTIFS('03_シフト入力'!$G:$G,A30,'03_シフト入力'!$B:$B,"&gt;="&amp;'00_管理ボード'!$B$5,'03_シフト入力'!$B:$B,"&lt;="&amp;EOMONTH('00_管理ボード'!$B$5,0),'03_シフト入力'!$L:$L,"&lt;&gt;キャンセル"))</f>
        <v/>
      </c>
      <c r="N30" s="97">
        <f>IF(A30="","",COUNTIFS('03_シフト入力'!$G:$G,A30,'03_シフト入力'!$I:$I,"N",'03_シフト入力'!$B:$B,"&gt;="&amp;'00_管理ボード'!$B$5,'03_シフト入力'!$B:$B,"&lt;="&amp;EOMONTH('00_管理ボード'!$B$5,0)))</f>
        <v/>
      </c>
      <c r="O30" s="20">
        <f>IF(A30="","",IF(L30&gt;K30,"期限超過リスク",IF(H30&lt;&gt;"是","不可排班","")))</f>
        <v/>
      </c>
      <c r="P30" s="16" t="n"/>
    </row>
    <row r="31">
      <c r="A31" s="16" t="n"/>
      <c r="B31" s="16" t="n"/>
      <c r="C31" s="16" t="n"/>
      <c r="D31" s="16" t="n"/>
      <c r="E31" s="16" t="n"/>
      <c r="F31" s="16" t="n"/>
      <c r="G31" s="16" t="n"/>
      <c r="H31" s="16" t="n"/>
      <c r="I31" s="16" t="n"/>
      <c r="J31" s="96" t="n"/>
      <c r="K31" s="96" t="n"/>
      <c r="L31" s="97">
        <f>IF(A31="","",SUMIFS('03_シフト入力'!$K:$K,'03_シフト入力'!$G:$G,A31,'03_シフト入力'!$B:$B,"&gt;="&amp;'00_管理ボード'!$B$5,'03_シフト入力'!$B:$B,"&lt;="&amp;EOMONTH('00_管理ボード'!$B$5,0),'03_シフト入力'!$L:$L,"&lt;&gt;キャンセル"))</f>
        <v/>
      </c>
      <c r="M31" s="97">
        <f>IF(A31="","",COUNTIFS('03_シフト入力'!$G:$G,A31,'03_シフト入力'!$B:$B,"&gt;="&amp;'00_管理ボード'!$B$5,'03_シフト入力'!$B:$B,"&lt;="&amp;EOMONTH('00_管理ボード'!$B$5,0),'03_シフト入力'!$L:$L,"&lt;&gt;キャンセル"))</f>
        <v/>
      </c>
      <c r="N31" s="97">
        <f>IF(A31="","",COUNTIFS('03_シフト入力'!$G:$G,A31,'03_シフト入力'!$I:$I,"N",'03_シフト入力'!$B:$B,"&gt;="&amp;'00_管理ボード'!$B$5,'03_シフト入力'!$B:$B,"&lt;="&amp;EOMONTH('00_管理ボード'!$B$5,0)))</f>
        <v/>
      </c>
      <c r="O31" s="20">
        <f>IF(A31="","",IF(L31&gt;K31,"期限超過リスク",IF(H31&lt;&gt;"是","不可排班","")))</f>
        <v/>
      </c>
      <c r="P31" s="16" t="n"/>
    </row>
    <row r="32">
      <c r="A32" s="16" t="n"/>
      <c r="B32" s="16" t="n"/>
      <c r="C32" s="16" t="n"/>
      <c r="D32" s="16" t="n"/>
      <c r="E32" s="16" t="n"/>
      <c r="F32" s="16" t="n"/>
      <c r="G32" s="16" t="n"/>
      <c r="H32" s="16" t="n"/>
      <c r="I32" s="16" t="n"/>
      <c r="J32" s="96" t="n"/>
      <c r="K32" s="96" t="n"/>
      <c r="L32" s="97">
        <f>IF(A32="","",SUMIFS('03_シフト入力'!$K:$K,'03_シフト入力'!$G:$G,A32,'03_シフト入力'!$B:$B,"&gt;="&amp;'00_管理ボード'!$B$5,'03_シフト入力'!$B:$B,"&lt;="&amp;EOMONTH('00_管理ボード'!$B$5,0),'03_シフト入力'!$L:$L,"&lt;&gt;キャンセル"))</f>
        <v/>
      </c>
      <c r="M32" s="97">
        <f>IF(A32="","",COUNTIFS('03_シフト入力'!$G:$G,A32,'03_シフト入力'!$B:$B,"&gt;="&amp;'00_管理ボード'!$B$5,'03_シフト入力'!$B:$B,"&lt;="&amp;EOMONTH('00_管理ボード'!$B$5,0),'03_シフト入力'!$L:$L,"&lt;&gt;キャンセル"))</f>
        <v/>
      </c>
      <c r="N32" s="97">
        <f>IF(A32="","",COUNTIFS('03_シフト入力'!$G:$G,A32,'03_シフト入力'!$I:$I,"N",'03_シフト入力'!$B:$B,"&gt;="&amp;'00_管理ボード'!$B$5,'03_シフト入力'!$B:$B,"&lt;="&amp;EOMONTH('00_管理ボード'!$B$5,0)))</f>
        <v/>
      </c>
      <c r="O32" s="20">
        <f>IF(A32="","",IF(L32&gt;K32,"期限超過リスク",IF(H32&lt;&gt;"是","不可排班","")))</f>
        <v/>
      </c>
      <c r="P32" s="16" t="n"/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96" t="n"/>
      <c r="K33" s="96" t="n"/>
      <c r="L33" s="97">
        <f>IF(A33="","",SUMIFS('03_シフト入力'!$K:$K,'03_シフト入力'!$G:$G,A33,'03_シフト入力'!$B:$B,"&gt;="&amp;'00_管理ボード'!$B$5,'03_シフト入力'!$B:$B,"&lt;="&amp;EOMONTH('00_管理ボード'!$B$5,0),'03_シフト入力'!$L:$L,"&lt;&gt;キャンセル"))</f>
        <v/>
      </c>
      <c r="M33" s="97">
        <f>IF(A33="","",COUNTIFS('03_シフト入力'!$G:$G,A33,'03_シフト入力'!$B:$B,"&gt;="&amp;'00_管理ボード'!$B$5,'03_シフト入力'!$B:$B,"&lt;="&amp;EOMONTH('00_管理ボード'!$B$5,0),'03_シフト入力'!$L:$L,"&lt;&gt;キャンセル"))</f>
        <v/>
      </c>
      <c r="N33" s="97">
        <f>IF(A33="","",COUNTIFS('03_シフト入力'!$G:$G,A33,'03_シフト入力'!$I:$I,"N",'03_シフト入力'!$B:$B,"&gt;="&amp;'00_管理ボード'!$B$5,'03_シフト入力'!$B:$B,"&lt;="&amp;EOMONTH('00_管理ボード'!$B$5,0)))</f>
        <v/>
      </c>
      <c r="O33" s="20">
        <f>IF(A33="","",IF(L33&gt;K33,"期限超過リスク",IF(H33&lt;&gt;"是","不可排班","")))</f>
        <v/>
      </c>
      <c r="P33" s="16" t="n"/>
    </row>
    <row r="34"/>
    <row r="35"/>
    <row r="36"/>
    <row r="37"/>
    <row r="38">
      <c r="A38" s="29" t="inlineStr">
        <is>
          <t>シフト代码</t>
        </is>
      </c>
      <c r="B38" s="29" t="inlineStr">
        <is>
          <t>シフト名称</t>
        </is>
      </c>
      <c r="C38" s="29" t="inlineStr">
        <is>
          <t>開始時刻</t>
        </is>
      </c>
      <c r="D38" s="29" t="inlineStr">
        <is>
          <t>終了時刻</t>
        </is>
      </c>
      <c r="E38" s="29" t="inlineStr">
        <is>
          <t>休息分钟</t>
        </is>
      </c>
      <c r="F38" s="29" t="inlineStr">
        <is>
          <t>予定時間</t>
        </is>
      </c>
      <c r="G38" s="29" t="inlineStr">
        <is>
          <t>跨日</t>
        </is>
      </c>
      <c r="H38" s="29" t="inlineStr">
        <is>
          <t>シフト类别</t>
        </is>
      </c>
      <c r="I38" s="29" t="inlineStr">
        <is>
          <t>入力例</t>
        </is>
      </c>
      <c r="J38" s="29" t="inlineStr">
        <is>
          <t>祝日可用</t>
        </is>
      </c>
      <c r="K38" s="29" t="inlineStr">
        <is>
          <t>入力例</t>
        </is>
      </c>
      <c r="L38" s="29" t="inlineStr">
        <is>
          <t>引き継ぎ要求</t>
        </is>
      </c>
      <c r="M38" s="29" t="inlineStr">
        <is>
          <t>備考</t>
        </is>
      </c>
      <c r="N38" s="29" t="inlineStr">
        <is>
          <t>显示時間帯</t>
        </is>
      </c>
    </row>
    <row r="39">
      <c r="A39" s="16" t="inlineStr">
        <is>
          <t>M</t>
        </is>
      </c>
      <c r="B39" s="16" t="inlineStr">
        <is>
          <t>早班</t>
        </is>
      </c>
      <c r="C39" s="98" t="n">
        <v>0.375</v>
      </c>
      <c r="D39" s="98" t="n">
        <v>0.75</v>
      </c>
      <c r="E39" s="16" t="n">
        <v>60</v>
      </c>
      <c r="F39" s="99">
        <f>IF(A39="","",IF(OR(C39="",D39=""),0,ROUND(((D39-C39)+(D39&lt;C39))*24-E39/60,2)))</f>
        <v/>
      </c>
      <c r="G39" s="16">
        <f>IF(A39="","",IF(OR(C39="",D39=""),"否",IF(D39&lt;C39,"是","否")))</f>
        <v/>
      </c>
      <c r="H39" s="16" t="inlineStr">
        <is>
          <t>日勤</t>
        </is>
      </c>
      <c r="I39" s="16" t="n">
        <v>2</v>
      </c>
      <c r="J39" s="16" t="inlineStr">
        <is>
          <t>是</t>
        </is>
      </c>
      <c r="K39" s="16" t="inlineStr">
        <is>
          <t>入力例</t>
        </is>
      </c>
      <c r="L39" s="16" t="inlineStr">
        <is>
          <t>下班前更新当日未完了項目</t>
        </is>
      </c>
      <c r="M39" s="16" t="inlineStr">
        <is>
          <t>通用早班</t>
        </is>
      </c>
      <c r="N39" s="16">
        <f>IF(A39="","",IF(OR(C39="",D39=""),B39,TEXT(C39,"hh:mm")&amp;"-"&amp;TEXT(D39,"hh:mm")))</f>
        <v/>
      </c>
    </row>
    <row r="40">
      <c r="A40" s="16" t="inlineStr">
        <is>
          <t>E</t>
        </is>
      </c>
      <c r="B40" s="16" t="inlineStr">
        <is>
          <t>遅番</t>
        </is>
      </c>
      <c r="C40" s="98" t="n">
        <v>0.5833333333333334</v>
      </c>
      <c r="D40" s="98" t="n">
        <v>0.9166666666666666</v>
      </c>
      <c r="E40" s="16" t="n">
        <v>30</v>
      </c>
      <c r="F40" s="99">
        <f>IF(A40="","",IF(OR(C40="",D40=""),0,ROUND(((D40-C40)+(D40&lt;C40))*24-E40/60,2)))</f>
        <v/>
      </c>
      <c r="G40" s="16">
        <f>IF(A40="","",IF(OR(C40="",D40=""),"否",IF(D40&lt;C40,"是","否")))</f>
        <v/>
      </c>
      <c r="H40" s="16" t="inlineStr">
        <is>
          <t>遅番</t>
        </is>
      </c>
      <c r="I40" s="16" t="n">
        <v>2</v>
      </c>
      <c r="J40" s="16" t="inlineStr">
        <is>
          <t>是</t>
        </is>
      </c>
      <c r="K40" s="16" t="inlineStr">
        <is>
          <t>入力例</t>
        </is>
      </c>
      <c r="L40" s="16" t="inlineStr">
        <is>
          <t>入力例</t>
        </is>
      </c>
      <c r="M40" s="16" t="inlineStr">
        <is>
          <t>通用遅番</t>
        </is>
      </c>
      <c r="N40" s="16">
        <f>IF(A40="","",IF(OR(C40="",D40=""),B40,TEXT(C40,"hh:mm")&amp;"-"&amp;TEXT(D40,"hh:mm")))</f>
        <v/>
      </c>
    </row>
    <row r="41">
      <c r="A41" s="16" t="inlineStr">
        <is>
          <t>N</t>
        </is>
      </c>
      <c r="B41" s="16" t="inlineStr">
        <is>
          <t>夜勤</t>
        </is>
      </c>
      <c r="C41" s="98" t="n">
        <v>0.9166666666666666</v>
      </c>
      <c r="D41" s="98" t="n">
        <v>0.25</v>
      </c>
      <c r="E41" s="16" t="n">
        <v>60</v>
      </c>
      <c r="F41" s="99">
        <f>IF(A41="","",IF(OR(C41="",D41=""),0,ROUND(((D41-C41)+(D41&lt;C41))*24-E41/60,2)))</f>
        <v/>
      </c>
      <c r="G41" s="16">
        <f>IF(A41="","",IF(OR(C41="",D41=""),"否",IF(D41&lt;C41,"是","否")))</f>
        <v/>
      </c>
      <c r="H41" s="16" t="inlineStr">
        <is>
          <t>夜勤</t>
        </is>
      </c>
      <c r="I41" s="16" t="n">
        <v>1</v>
      </c>
      <c r="J41" s="16" t="inlineStr">
        <is>
          <t>否</t>
        </is>
      </c>
      <c r="K41" s="16" t="inlineStr">
        <is>
          <t>警備/製造/サポート</t>
        </is>
      </c>
      <c r="L41" s="16" t="inlineStr">
        <is>
          <t>このテンプレートの入力例です。必要に応じて自社データに置き換えてください。</t>
        </is>
      </c>
      <c r="M41" s="16" t="inlineStr">
        <is>
          <t>跨日勤次</t>
        </is>
      </c>
      <c r="N41" s="16">
        <f>IF(A41="","",IF(OR(C41="",D41=""),B41,TEXT(C41,"hh:mm")&amp;"-"&amp;TEXT(D41,"hh:mm")))</f>
        <v/>
      </c>
    </row>
    <row r="42">
      <c r="A42" s="16" t="inlineStr">
        <is>
          <t>D</t>
        </is>
      </c>
      <c r="B42" s="16" t="inlineStr">
        <is>
          <t>白班</t>
        </is>
      </c>
      <c r="C42" s="98" t="n">
        <v>0.3333333333333333</v>
      </c>
      <c r="D42" s="98" t="n">
        <v>0.7083333333333334</v>
      </c>
      <c r="E42" s="16" t="n">
        <v>60</v>
      </c>
      <c r="F42" s="99">
        <f>IF(A42="","",IF(OR(C42="",D42=""),0,ROUND(((D42-C42)+(D42&lt;C42))*24-E42/60,2)))</f>
        <v/>
      </c>
      <c r="G42" s="16">
        <f>IF(A42="","",IF(OR(C42="",D42=""),"否",IF(D42&lt;C42,"是","否")))</f>
        <v/>
      </c>
      <c r="H42" s="16" t="inlineStr">
        <is>
          <t>日勤</t>
        </is>
      </c>
      <c r="I42" s="16" t="n">
        <v>3</v>
      </c>
      <c r="J42" s="16" t="inlineStr">
        <is>
          <t>是</t>
        </is>
      </c>
      <c r="K42" s="16" t="inlineStr">
        <is>
          <t>生産/倉庫/医疗</t>
        </is>
      </c>
      <c r="L42" s="16" t="inlineStr">
        <is>
          <t>記録設備、資材和要対応項目</t>
        </is>
      </c>
      <c r="M42" s="16" t="inlineStr">
        <is>
          <t>标准日勤</t>
        </is>
      </c>
      <c r="N42" s="16">
        <f>IF(A42="","",IF(OR(C42="",D42=""),B42,TEXT(C42,"hh:mm")&amp;"-"&amp;TEXT(D42,"hh:mm")))</f>
        <v/>
      </c>
    </row>
    <row r="43">
      <c r="A43" s="16" t="inlineStr">
        <is>
          <t>S</t>
        </is>
      </c>
      <c r="B43" s="16" t="inlineStr">
        <is>
          <t>短班</t>
        </is>
      </c>
      <c r="C43" s="98" t="n">
        <v>0.4166666666666667</v>
      </c>
      <c r="D43" s="98" t="n">
        <v>0.5833333333333334</v>
      </c>
      <c r="E43" s="16" t="n">
        <v>0</v>
      </c>
      <c r="F43" s="99">
        <f>IF(A43="","",IF(OR(C43="",D43=""),0,ROUND(((D43-C43)+(D43&lt;C43))*24-E43/60,2)))</f>
        <v/>
      </c>
      <c r="G43" s="16">
        <f>IF(A43="","",IF(OR(C43="",D43=""),"否",IF(D43&lt;C43,"是","否")))</f>
        <v/>
      </c>
      <c r="H43" s="16" t="inlineStr">
        <is>
          <t>日勤</t>
        </is>
      </c>
      <c r="I43" s="16" t="n">
        <v>1</v>
      </c>
      <c r="J43" s="16" t="inlineStr">
        <is>
          <t>是</t>
        </is>
      </c>
      <c r="K43" s="16" t="inlineStr">
        <is>
          <t>兼职/一時支援</t>
        </is>
      </c>
      <c r="L43" s="16" t="inlineStr">
        <is>
          <t>入力例</t>
        </is>
      </c>
      <c r="M43" s="16" t="inlineStr">
        <is>
          <t>短时班</t>
        </is>
      </c>
      <c r="N43" s="16">
        <f>IF(A43="","",IF(OR(C43="",D43=""),B43,TEXT(C43,"hh:mm")&amp;"-"&amp;TEXT(D43,"hh:mm")))</f>
        <v/>
      </c>
    </row>
    <row r="44">
      <c r="A44" s="16" t="inlineStr">
        <is>
          <t>ON</t>
        </is>
      </c>
      <c r="B44" s="16" t="inlineStr">
        <is>
          <t>待命值班</t>
        </is>
      </c>
      <c r="C44" s="98" t="n"/>
      <c r="D44" s="98" t="n"/>
      <c r="E44" s="16" t="n">
        <v>0</v>
      </c>
      <c r="F44" s="99">
        <f>IF(A44="","",IF(OR(C44="",D44=""),0,ROUND(((D44-C44)+(D44&lt;C44))*24-E44/60,2)))</f>
        <v/>
      </c>
      <c r="G44" s="16">
        <f>IF(A44="","",IF(OR(C44="",D44=""),"否",IF(D44&lt;C44,"是","否")))</f>
        <v/>
      </c>
      <c r="H44" s="16" t="inlineStr">
        <is>
          <t>待命</t>
        </is>
      </c>
      <c r="I44" s="16" t="n">
        <v>1</v>
      </c>
      <c r="J44" s="16" t="inlineStr">
        <is>
          <t>是</t>
        </is>
      </c>
      <c r="K44" s="16" t="inlineStr">
        <is>
          <t>案件／IT／緊急</t>
        </is>
      </c>
      <c r="L44" s="16" t="inlineStr">
        <is>
          <t>保持联系方式畅通并記録応答</t>
        </is>
      </c>
      <c r="M44" s="16" t="inlineStr">
        <is>
          <t>入力例</t>
        </is>
      </c>
      <c r="N44" s="16">
        <f>IF(A44="","",IF(OR(C44="",D44=""),B44,TEXT(C44,"hh:mm")&amp;"-"&amp;TEXT(D44,"hh:mm")))</f>
        <v/>
      </c>
    </row>
    <row r="45">
      <c r="A45" s="16" t="inlineStr">
        <is>
          <t>OFF</t>
        </is>
      </c>
      <c r="B45" s="16" t="inlineStr">
        <is>
          <t>休息</t>
        </is>
      </c>
      <c r="C45" s="98" t="n"/>
      <c r="D45" s="98" t="n"/>
      <c r="E45" s="16" t="n">
        <v>0</v>
      </c>
      <c r="F45" s="99">
        <f>IF(A45="","",IF(OR(C45="",D45=""),0,ROUND(((D45-C45)+(D45&lt;C45))*24-E45/60,2)))</f>
        <v/>
      </c>
      <c r="G45" s="16">
        <f>IF(A45="","",IF(OR(C45="",D45=""),"否",IF(D45&lt;C45,"是","否")))</f>
        <v/>
      </c>
      <c r="H45" s="16" t="inlineStr">
        <is>
          <t>休息</t>
        </is>
      </c>
      <c r="I45" s="16" t="n">
        <v>0</v>
      </c>
      <c r="J45" s="16" t="inlineStr">
        <is>
          <t>是</t>
        </is>
      </c>
      <c r="K45" s="16" t="inlineStr">
        <is>
          <t>全部</t>
        </is>
      </c>
      <c r="L45" s="16" t="inlineStr">
        <is>
          <t>无需引き継ぎ</t>
        </is>
      </c>
      <c r="M45" s="16" t="inlineStr">
        <is>
          <t>非工作日</t>
        </is>
      </c>
      <c r="N45" s="16">
        <f>IF(A45="","",IF(OR(C45="",D45=""),B45,TEXT(C45,"hh:mm")&amp;"-"&amp;TEXT(D45,"hh:mm")))</f>
        <v/>
      </c>
    </row>
    <row r="46">
      <c r="A46" s="16" t="inlineStr">
        <is>
          <t>AL</t>
        </is>
      </c>
      <c r="B46" s="16" t="inlineStr">
        <is>
          <t>年次有給休暇/休暇</t>
        </is>
      </c>
      <c r="C46" s="98" t="n"/>
      <c r="D46" s="98" t="n"/>
      <c r="E46" s="16" t="n">
        <v>0</v>
      </c>
      <c r="F46" s="99">
        <f>IF(A46="","",IF(OR(C46="",D46=""),0,ROUND(((D46-C46)+(D46&lt;C46))*24-E46/60,2)))</f>
        <v/>
      </c>
      <c r="G46" s="16">
        <f>IF(A46="","",IF(OR(C46="",D46=""),"否",IF(D46&lt;C46,"是","否")))</f>
        <v/>
      </c>
      <c r="H46" s="16" t="inlineStr">
        <is>
          <t>休暇</t>
        </is>
      </c>
      <c r="I46" s="16" t="n">
        <v>0</v>
      </c>
      <c r="J46" s="16" t="inlineStr">
        <is>
          <t>是</t>
        </is>
      </c>
      <c r="K46" s="16" t="inlineStr">
        <is>
          <t>全部</t>
        </is>
      </c>
      <c r="L46" s="16" t="inlineStr">
        <is>
          <t>入力例</t>
        </is>
      </c>
      <c r="M46" s="16" t="inlineStr">
        <is>
          <t>休暇状態</t>
        </is>
      </c>
      <c r="N46" s="16">
        <f>IF(A46="","",IF(OR(C46="",D46=""),B46,TEXT(C46,"hh:mm")&amp;"-"&amp;TEXT(D46,"hh:mm")))</f>
        <v/>
      </c>
    </row>
    <row r="47">
      <c r="A47" s="16" t="inlineStr">
        <is>
          <t>TR</t>
        </is>
      </c>
      <c r="B47" s="16" t="inlineStr">
        <is>
          <t>研修</t>
        </is>
      </c>
      <c r="C47" s="98" t="n">
        <v>0.375</v>
      </c>
      <c r="D47" s="98" t="n">
        <v>0.5</v>
      </c>
      <c r="E47" s="16" t="n">
        <v>0</v>
      </c>
      <c r="F47" s="99">
        <f>IF(A47="","",IF(OR(C47="",D47=""),0,ROUND(((D47-C47)+(D47&lt;C47))*24-E47/60,2)))</f>
        <v/>
      </c>
      <c r="G47" s="16">
        <f>IF(A47="","",IF(OR(C47="",D47=""),"否",IF(D47&lt;C47,"是","否")))</f>
        <v/>
      </c>
      <c r="H47" s="16" t="inlineStr">
        <is>
          <t>研修</t>
        </is>
      </c>
      <c r="I47" s="16" t="n">
        <v>0</v>
      </c>
      <c r="J47" s="16" t="inlineStr">
        <is>
          <t>是</t>
        </is>
      </c>
      <c r="K47" s="16" t="inlineStr">
        <is>
          <t>新社員/適合</t>
        </is>
      </c>
      <c r="L47" s="16" t="inlineStr">
        <is>
          <t>記録研修結論</t>
        </is>
      </c>
      <c r="M47" s="16" t="inlineStr">
        <is>
          <t>非生産シフト</t>
        </is>
      </c>
      <c r="N47" s="16">
        <f>IF(A47="","",IF(OR(C47="",D47=""),B47,TEXT(C47,"hh:mm")&amp;"-"&amp;TEXT(D47,"hh:mm")))</f>
        <v/>
      </c>
    </row>
    <row r="48">
      <c r="A48" s="16" t="n"/>
      <c r="B48" s="16" t="n"/>
      <c r="C48" s="98" t="n"/>
      <c r="D48" s="98" t="n"/>
      <c r="E48" s="16" t="n"/>
      <c r="F48" s="99">
        <f>IF(A48="","",IF(OR(C48="",D48=""),0,ROUND(((D48-C48)+(D48&lt;C48))*24-E48/60,2)))</f>
        <v/>
      </c>
      <c r="G48" s="16">
        <f>IF(A48="","",IF(OR(C48="",D48=""),"否",IF(D48&lt;C48,"是","否")))</f>
        <v/>
      </c>
      <c r="H48" s="16" t="n"/>
      <c r="I48" s="16" t="n"/>
      <c r="J48" s="16" t="n"/>
      <c r="K48" s="16" t="n"/>
      <c r="L48" s="16" t="n"/>
      <c r="M48" s="16" t="n"/>
      <c r="N48" s="16">
        <f>IF(A48="","",IF(OR(C48="",D48=""),B48,TEXT(C48,"hh:mm")&amp;"-"&amp;TEXT(D48,"hh:mm")))</f>
        <v/>
      </c>
    </row>
    <row r="49">
      <c r="A49" s="16" t="n"/>
      <c r="B49" s="16" t="n"/>
      <c r="C49" s="98" t="n"/>
      <c r="D49" s="98" t="n"/>
      <c r="E49" s="16" t="n"/>
      <c r="F49" s="99">
        <f>IF(A49="","",IF(OR(C49="",D49=""),0,ROUND(((D49-C49)+(D49&lt;C49))*24-E49/60,2)))</f>
        <v/>
      </c>
      <c r="G49" s="16">
        <f>IF(A49="","",IF(OR(C49="",D49=""),"否",IF(D49&lt;C49,"是","否")))</f>
        <v/>
      </c>
      <c r="H49" s="16" t="n"/>
      <c r="I49" s="16" t="n"/>
      <c r="J49" s="16" t="n"/>
      <c r="K49" s="16" t="n"/>
      <c r="L49" s="16" t="n"/>
      <c r="M49" s="16" t="n"/>
      <c r="N49" s="16">
        <f>IF(A49="","",IF(OR(C49="",D49=""),B49,TEXT(C49,"hh:mm")&amp;"-"&amp;TEXT(D49,"hh:mm")))</f>
        <v/>
      </c>
    </row>
    <row r="50">
      <c r="A50" s="16" t="n"/>
      <c r="B50" s="16" t="n"/>
      <c r="C50" s="98" t="n"/>
      <c r="D50" s="98" t="n"/>
      <c r="E50" s="16" t="n"/>
      <c r="F50" s="99">
        <f>IF(A50="","",IF(OR(C50="",D50=""),0,ROUND(((D50-C50)+(D50&lt;C50))*24-E50/60,2)))</f>
        <v/>
      </c>
      <c r="G50" s="16">
        <f>IF(A50="","",IF(OR(C50="",D50=""),"否",IF(D50&lt;C50,"是","否")))</f>
        <v/>
      </c>
      <c r="H50" s="16" t="n"/>
      <c r="I50" s="16" t="n"/>
      <c r="J50" s="16" t="n"/>
      <c r="K50" s="16" t="n"/>
      <c r="L50" s="16" t="n"/>
      <c r="M50" s="16" t="n"/>
      <c r="N50" s="16">
        <f>IF(A50="","",IF(OR(C50="",D50=""),B50,TEXT(C50,"hh:mm")&amp;"-"&amp;TEXT(D50,"hh:mm")))</f>
        <v/>
      </c>
    </row>
    <row r="51">
      <c r="A51" s="16" t="n"/>
      <c r="B51" s="16" t="n"/>
      <c r="C51" s="98" t="n"/>
      <c r="D51" s="98" t="n"/>
      <c r="E51" s="16" t="n"/>
      <c r="F51" s="99">
        <f>IF(A51="","",IF(OR(C51="",D51=""),0,ROUND(((D51-C51)+(D51&lt;C51))*24-E51/60,2)))</f>
        <v/>
      </c>
      <c r="G51" s="16">
        <f>IF(A51="","",IF(OR(C51="",D51=""),"否",IF(D51&lt;C51,"是","否")))</f>
        <v/>
      </c>
      <c r="H51" s="16" t="n"/>
      <c r="I51" s="16" t="n"/>
      <c r="J51" s="16" t="n"/>
      <c r="K51" s="16" t="n"/>
      <c r="L51" s="16" t="n"/>
      <c r="M51" s="16" t="n"/>
      <c r="N51" s="16">
        <f>IF(A51="","",IF(OR(C51="",D51=""),B51,TEXT(C51,"hh:mm")&amp;"-"&amp;TEXT(D51,"hh:mm")))</f>
        <v/>
      </c>
    </row>
    <row r="52">
      <c r="A52" s="16" t="n"/>
      <c r="B52" s="16" t="n"/>
      <c r="C52" s="98" t="n"/>
      <c r="D52" s="98" t="n"/>
      <c r="E52" s="16" t="n"/>
      <c r="F52" s="99">
        <f>IF(A52="","",IF(OR(C52="",D52=""),0,ROUND(((D52-C52)+(D52&lt;C52))*24-E52/60,2)))</f>
        <v/>
      </c>
      <c r="G52" s="16">
        <f>IF(A52="","",IF(OR(C52="",D52=""),"否",IF(D52&lt;C52,"是","否")))</f>
        <v/>
      </c>
      <c r="H52" s="16" t="n"/>
      <c r="I52" s="16" t="n"/>
      <c r="J52" s="16" t="n"/>
      <c r="K52" s="16" t="n"/>
      <c r="L52" s="16" t="n"/>
      <c r="M52" s="16" t="n"/>
      <c r="N52" s="16">
        <f>IF(A52="","",IF(OR(C52="",D52=""),B52,TEXT(C52,"hh:mm")&amp;"-"&amp;TEXT(D52,"hh:mm")))</f>
        <v/>
      </c>
    </row>
    <row r="53">
      <c r="A53" s="16" t="n"/>
      <c r="B53" s="16" t="n"/>
      <c r="C53" s="98" t="n"/>
      <c r="D53" s="98" t="n"/>
      <c r="E53" s="16" t="n"/>
      <c r="F53" s="99">
        <f>IF(A53="","",IF(OR(C53="",D53=""),0,ROUND(((D53-C53)+(D53&lt;C53))*24-E53/60,2)))</f>
        <v/>
      </c>
      <c r="G53" s="16">
        <f>IF(A53="","",IF(OR(C53="",D53=""),"否",IF(D53&lt;C53,"是","否")))</f>
        <v/>
      </c>
      <c r="H53" s="16" t="n"/>
      <c r="I53" s="16" t="n"/>
      <c r="J53" s="16" t="n"/>
      <c r="K53" s="16" t="n"/>
      <c r="L53" s="16" t="n"/>
      <c r="M53" s="16" t="n"/>
      <c r="N53" s="16">
        <f>IF(A53="","",IF(OR(C53="",D53=""),B53,TEXT(C53,"hh:mm")&amp;"-"&amp;TEXT(D53,"hh:mm")))</f>
        <v/>
      </c>
    </row>
  </sheetData>
  <mergeCells count="2">
    <mergeCell ref="A1:P1"/>
    <mergeCell ref="A2:P2"/>
  </mergeCells>
  <conditionalFormatting sqref="O4:O33">
    <cfRule type="containsText" priority="1" operator="containsText" dxfId="1" text="期限超過リスク">
      <formula>NOT(ISERROR(SEARCH("期限超過リスク",O4)))</formula>
    </cfRule>
  </conditionalFormatting>
  <dataValidations count="5">
    <dataValidation sqref="C4:C33" showDropDown="0" showInputMessage="0" showErrorMessage="0" allowBlank="1" type="list">
      <formula1>'01_基本設定'!$E$4:$E$13</formula1>
    </dataValidation>
    <dataValidation sqref="D4:D33" showDropDown="0" showInputMessage="0" showErrorMessage="0" allowBlank="1" type="list">
      <formula1>'01_基本設定'!$F$4:$F$13</formula1>
    </dataValidation>
    <dataValidation sqref="E4:E33" showDropDown="0" showInputMessage="0" showErrorMessage="0" allowBlank="1" type="list">
      <formula1>'01_基本設定'!$G$4:$G$13</formula1>
    </dataValidation>
    <dataValidation sqref="F4:F33" showDropDown="0" showInputMessage="0" showErrorMessage="0" allowBlank="1" type="list">
      <formula1>'01_基本設定'!$M$4:$M$13</formula1>
    </dataValidation>
    <dataValidation sqref="H4:H33" showDropDown="0" showInputMessage="0" showErrorMessage="0" allowBlank="1" type="list">
      <formula1>'01_基本設定'!$N$4:$N$13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R64"/>
  <sheetViews>
    <sheetView workbookViewId="0">
      <selection activeCell="A1" sqref="A1"/>
    </sheetView>
  </sheetViews>
  <sheetFormatPr baseColWidth="8" defaultRowHeight="15"/>
  <cols>
    <col width="16" customWidth="1" style="89" min="1" max="1"/>
    <col width="12" customWidth="1" style="89" min="2" max="2"/>
    <col width="10" customWidth="1" style="89" min="3" max="3"/>
    <col width="12" customWidth="1" style="89" min="4" max="4"/>
    <col width="14" customWidth="1" style="89" min="5" max="5"/>
    <col width="16" customWidth="1" style="89" min="6" max="6"/>
    <col width="12" customWidth="1" style="89" min="7" max="9"/>
    <col width="15" customWidth="1" style="89" min="10" max="10"/>
    <col width="12" customWidth="1" style="89" min="11" max="13"/>
    <col width="20" customWidth="1" style="89" min="14" max="14"/>
    <col width="28" customWidth="1" style="89" min="15" max="15"/>
    <col width="14" customWidth="1" style="89" min="16" max="16"/>
    <col width="16" customWidth="1" style="89" min="17" max="17"/>
    <col width="24" customWidth="1" style="89" min="18" max="18"/>
  </cols>
  <sheetData>
    <row r="1" ht="24" customHeight="1" s="89">
      <c r="A1" s="7" t="inlineStr">
        <is>
          <t>シフト入力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 ht="24" customHeight="1" s="89">
      <c r="A2" s="13" t="inlineStr">
        <is>
          <t>このテンプレートの入力例です。必要に応じて自社データに置き換えてください。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</row>
    <row r="3"/>
    <row r="4">
      <c r="A4" s="29" t="inlineStr">
        <is>
          <t>排班ID</t>
        </is>
      </c>
      <c r="B4" s="29" t="inlineStr">
        <is>
          <t>日付</t>
        </is>
      </c>
      <c r="C4" s="29" t="inlineStr">
        <is>
          <t>星期</t>
        </is>
      </c>
      <c r="D4" s="29" t="inlineStr">
        <is>
          <t>地点</t>
        </is>
      </c>
      <c r="E4" s="29" t="inlineStr">
        <is>
          <t>部門/チーム</t>
        </is>
      </c>
      <c r="F4" s="29" t="inlineStr">
        <is>
          <t>岗位</t>
        </is>
      </c>
      <c r="G4" s="29" t="inlineStr">
        <is>
          <t>入力例</t>
        </is>
      </c>
      <c r="H4" s="29" t="inlineStr">
        <is>
          <t>氏名</t>
        </is>
      </c>
      <c r="I4" s="29" t="inlineStr">
        <is>
          <t>シフト代码</t>
        </is>
      </c>
      <c r="J4" s="29" t="inlineStr">
        <is>
          <t>入力例</t>
        </is>
      </c>
      <c r="K4" s="29" t="inlineStr">
        <is>
          <t>予定時間</t>
        </is>
      </c>
      <c r="L4" s="29" t="inlineStr">
        <is>
          <t>状態</t>
        </is>
      </c>
      <c r="M4" s="29" t="inlineStr">
        <is>
          <t>是否シフト変更</t>
        </is>
      </c>
      <c r="N4" s="29" t="inlineStr">
        <is>
          <t>入力例</t>
        </is>
      </c>
      <c r="O4" s="29" t="inlineStr">
        <is>
          <t>引き継ぎ要点</t>
        </is>
      </c>
      <c r="P4" s="29" t="inlineStr">
        <is>
          <t>担当者</t>
        </is>
      </c>
      <c r="Q4" s="29" t="inlineStr">
        <is>
          <t>確認日時</t>
        </is>
      </c>
      <c r="R4" s="29" t="inlineStr">
        <is>
          <t>備考</t>
        </is>
      </c>
    </row>
    <row r="5">
      <c r="A5" s="20">
        <f>IF(B5="","","SCH-"&amp;TEXT(B5,"yyyymmdd")&amp;"-"&amp;TEXT(ROW()-4,"000"))</f>
        <v/>
      </c>
      <c r="B5" s="94" t="n">
        <v>46143</v>
      </c>
      <c r="C5" s="20">
        <f>IF(B5="","","周"&amp;CHOOSE(WEEKDAY(B5,2),"一","二","三","四","五","六","日"))</f>
        <v/>
      </c>
      <c r="D5" s="16" t="inlineStr">
        <is>
          <t>本社</t>
        </is>
      </c>
      <c r="E5" s="16" t="inlineStr">
        <is>
          <t>運営</t>
        </is>
      </c>
      <c r="F5" s="16" t="inlineStr">
        <is>
          <t>責任者</t>
        </is>
      </c>
      <c r="G5" s="16" t="inlineStr">
        <is>
          <t>E001</t>
        </is>
      </c>
      <c r="H5" s="20">
        <f>IF(G5="","",IFERROR(XLOOKUP(G5,'02_従業員とシフト'!$A$4:$A$33,'02_従業員とシフト'!$B$4:$B$33,""),""))</f>
        <v/>
      </c>
      <c r="I5" s="16" t="inlineStr">
        <is>
          <t>M</t>
        </is>
      </c>
      <c r="J5" s="20">
        <f>IF(I5="","",IFERROR(XLOOKUP(I5,'02_従業員とシフト'!$A$39:$A$53,'02_従業員とシフト'!$N$39:$N$53,""),""))</f>
        <v/>
      </c>
      <c r="K5" s="100">
        <f>IF(I5="","",IFERROR(XLOOKUP(I5,'02_従業員とシフト'!$A$39:$A$53,'02_従業員とシフト'!$F$39:$F$53,0),0))</f>
        <v/>
      </c>
      <c r="L5" s="16" t="inlineStr">
        <is>
          <t>確認済み</t>
        </is>
      </c>
      <c r="M5" s="16" t="inlineStr">
        <is>
          <t>否</t>
        </is>
      </c>
      <c r="N5" s="16" t="inlineStr">
        <is>
          <t>入力例</t>
        </is>
      </c>
      <c r="O5" s="16" t="inlineStr">
        <is>
          <t>確認祝日客流</t>
        </is>
      </c>
      <c r="P5" s="16" t="inlineStr">
        <is>
          <t>赵敏</t>
        </is>
      </c>
      <c r="Q5" s="101" t="n">
        <v>46142.75</v>
      </c>
      <c r="R5" s="16" t="n"/>
    </row>
    <row r="6">
      <c r="A6" s="20">
        <f>IF(B6="","","SCH-"&amp;TEXT(B6,"yyyymmdd")&amp;"-"&amp;TEXT(ROW()-4,"000"))</f>
        <v/>
      </c>
      <c r="B6" s="94" t="n">
        <v>46143</v>
      </c>
      <c r="C6" s="20">
        <f>IF(B6="","","周"&amp;CHOOSE(WEEKDAY(B6,2),"一","二","三","四","五","六","日"))</f>
        <v/>
      </c>
      <c r="D6" s="16" t="inlineStr">
        <is>
          <t>入力例</t>
        </is>
      </c>
      <c r="E6" s="16" t="inlineStr">
        <is>
          <t>運営</t>
        </is>
      </c>
      <c r="F6" s="16" t="inlineStr">
        <is>
          <t>スタッフ</t>
        </is>
      </c>
      <c r="G6" s="16" t="inlineStr">
        <is>
          <t>E002</t>
        </is>
      </c>
      <c r="H6" s="20">
        <f>IF(G6="","",IFERROR(XLOOKUP(G6,'02_従業員とシフト'!$A$4:$A$33,'02_従業員とシフト'!$B$4:$B$33,""),""))</f>
        <v/>
      </c>
      <c r="I6" s="16" t="inlineStr">
        <is>
          <t>M</t>
        </is>
      </c>
      <c r="J6" s="20">
        <f>IF(I6="","",IFERROR(XLOOKUP(I6,'02_従業員とシフト'!$A$39:$A$53,'02_従業員とシフト'!$N$39:$N$53,""),""))</f>
        <v/>
      </c>
      <c r="K6" s="100">
        <f>IF(I6="","",IFERROR(XLOOKUP(I6,'02_従業員とシフト'!$A$39:$A$53,'02_従業員とシフト'!$F$39:$F$53,0),0))</f>
        <v/>
      </c>
      <c r="L6" s="16" t="inlineStr">
        <is>
          <t>確認済み</t>
        </is>
      </c>
      <c r="M6" s="16" t="inlineStr">
        <is>
          <t>否</t>
        </is>
      </c>
      <c r="N6" s="16" t="inlineStr">
        <is>
          <t>レジ</t>
        </is>
      </c>
      <c r="O6" s="16" t="inlineStr">
        <is>
          <t>开店補充</t>
        </is>
      </c>
      <c r="P6" s="16" t="inlineStr">
        <is>
          <t>赵敏</t>
        </is>
      </c>
      <c r="Q6" s="101" t="n">
        <v>46142.76041666666</v>
      </c>
      <c r="R6" s="16" t="n"/>
    </row>
    <row r="7">
      <c r="A7" s="20">
        <f>IF(B7="","","SCH-"&amp;TEXT(B7,"yyyymmdd")&amp;"-"&amp;TEXT(ROW()-4,"000"))</f>
        <v/>
      </c>
      <c r="B7" s="94" t="n">
        <v>46143</v>
      </c>
      <c r="C7" s="20">
        <f>IF(B7="","","周"&amp;CHOOSE(WEEKDAY(B7,2),"一","二","三","四","五","六","日"))</f>
        <v/>
      </c>
      <c r="D7" s="16" t="inlineStr">
        <is>
          <t>オンラインサポート</t>
        </is>
      </c>
      <c r="E7" s="16" t="inlineStr">
        <is>
          <t>サポート</t>
        </is>
      </c>
      <c r="F7" s="16" t="inlineStr">
        <is>
          <t>サポート担当</t>
        </is>
      </c>
      <c r="G7" s="16" t="inlineStr">
        <is>
          <t>E003</t>
        </is>
      </c>
      <c r="H7" s="20">
        <f>IF(G7="","",IFERROR(XLOOKUP(G7,'02_従業員とシフト'!$A$4:$A$33,'02_従業員とシフト'!$B$4:$B$33,""),""))</f>
        <v/>
      </c>
      <c r="I7" s="16" t="inlineStr">
        <is>
          <t>E</t>
        </is>
      </c>
      <c r="J7" s="20">
        <f>IF(I7="","",IFERROR(XLOOKUP(I7,'02_従業員とシフト'!$A$39:$A$53,'02_従業員とシフト'!$N$39:$N$53,""),""))</f>
        <v/>
      </c>
      <c r="K7" s="100">
        <f>IF(I7="","",IFERROR(XLOOKUP(I7,'02_従業員とシフト'!$A$39:$A$53,'02_従業員とシフト'!$F$39:$F$53,0),0))</f>
        <v/>
      </c>
      <c r="L7" s="16" t="inlineStr">
        <is>
          <t>確認待ちちち</t>
        </is>
      </c>
      <c r="M7" s="16" t="inlineStr">
        <is>
          <t>否</t>
        </is>
      </c>
      <c r="N7" s="16" t="inlineStr">
        <is>
          <t>入力例</t>
        </is>
      </c>
      <c r="O7" s="16" t="inlineStr">
        <is>
          <t>入力例</t>
        </is>
      </c>
      <c r="P7" s="16" t="inlineStr">
        <is>
          <t>王磊</t>
        </is>
      </c>
      <c r="Q7" s="101" t="n"/>
      <c r="R7" s="16" t="n"/>
    </row>
    <row r="8">
      <c r="A8" s="20">
        <f>IF(B8="","","SCH-"&amp;TEXT(B8,"yyyymmdd")&amp;"-"&amp;TEXT(ROW()-4,"000"))</f>
        <v/>
      </c>
      <c r="B8" s="94" t="n">
        <v>46143</v>
      </c>
      <c r="C8" s="20">
        <f>IF(B8="","","周"&amp;CHOOSE(WEEKDAY(B8,2),"一","二","三","四","五","六","日"))</f>
        <v/>
      </c>
      <c r="D8" s="16" t="inlineStr">
        <is>
          <t>工場A</t>
        </is>
      </c>
      <c r="E8" s="16" t="inlineStr">
        <is>
          <t>生産</t>
        </is>
      </c>
      <c r="F8" s="16" t="inlineStr">
        <is>
          <t>ライン操作员</t>
        </is>
      </c>
      <c r="G8" s="16" t="inlineStr">
        <is>
          <t>E004</t>
        </is>
      </c>
      <c r="H8" s="20">
        <f>IF(G8="","",IFERROR(XLOOKUP(G8,'02_従業員とシフト'!$A$4:$A$33,'02_従業員とシフト'!$B$4:$B$33,""),""))</f>
        <v/>
      </c>
      <c r="I8" s="16" t="inlineStr">
        <is>
          <t>N</t>
        </is>
      </c>
      <c r="J8" s="20">
        <f>IF(I8="","",IFERROR(XLOOKUP(I8,'02_従業員とシフト'!$A$39:$A$53,'02_従業員とシフト'!$N$39:$N$53,""),""))</f>
        <v/>
      </c>
      <c r="K8" s="100">
        <f>IF(I8="","",IFERROR(XLOOKUP(I8,'02_従業員とシフト'!$A$39:$A$53,'02_従業員とシフト'!$F$39:$F$53,0),0))</f>
        <v/>
      </c>
      <c r="L8" s="16" t="inlineStr">
        <is>
          <t>割り当て済み</t>
        </is>
      </c>
      <c r="M8" s="16" t="inlineStr">
        <is>
          <t>否</t>
        </is>
      </c>
      <c r="N8" s="16" t="inlineStr">
        <is>
          <t>夜間ライン</t>
        </is>
      </c>
      <c r="O8" s="16" t="inlineStr">
        <is>
          <t>重点記録機材状態</t>
        </is>
      </c>
      <c r="P8" s="16" t="inlineStr">
        <is>
          <t>陈伟</t>
        </is>
      </c>
      <c r="Q8" s="101" t="n"/>
      <c r="R8" s="16" t="n"/>
    </row>
    <row r="9">
      <c r="A9" s="20">
        <f>IF(B9="","","SCH-"&amp;TEXT(B9,"yyyymmdd")&amp;"-"&amp;TEXT(ROW()-4,"000"))</f>
        <v/>
      </c>
      <c r="B9" s="94" t="n">
        <v>46143</v>
      </c>
      <c r="C9" s="20">
        <f>IF(B9="","","周"&amp;CHOOSE(WEEKDAY(B9,2),"一","二","三","四","五","六","日"))</f>
        <v/>
      </c>
      <c r="D9" s="16" t="inlineStr">
        <is>
          <t>工場A</t>
        </is>
      </c>
      <c r="E9" s="16" t="inlineStr">
        <is>
          <t>生産</t>
        </is>
      </c>
      <c r="F9" s="16" t="inlineStr">
        <is>
          <t>ライン操作员</t>
        </is>
      </c>
      <c r="G9" s="16" t="inlineStr">
        <is>
          <t>E005</t>
        </is>
      </c>
      <c r="H9" s="20">
        <f>IF(G9="","",IFERROR(XLOOKUP(G9,'02_従業員とシフト'!$A$4:$A$33,'02_従業員とシフト'!$B$4:$B$33,""),""))</f>
        <v/>
      </c>
      <c r="I9" s="16" t="inlineStr">
        <is>
          <t>D</t>
        </is>
      </c>
      <c r="J9" s="20">
        <f>IF(I9="","",IFERROR(XLOOKUP(I9,'02_従業員とシフト'!$A$39:$A$53,'02_従業員とシフト'!$N$39:$N$53,""),""))</f>
        <v/>
      </c>
      <c r="K9" s="100">
        <f>IF(I9="","",IFERROR(XLOOKUP(I9,'02_従業員とシフト'!$A$39:$A$53,'02_従業員とシフト'!$F$39:$F$53,0),0))</f>
        <v/>
      </c>
      <c r="L9" s="16" t="inlineStr">
        <is>
          <t>割り当て済み</t>
        </is>
      </c>
      <c r="M9" s="16" t="inlineStr">
        <is>
          <t>否</t>
        </is>
      </c>
      <c r="N9" s="16" t="inlineStr">
        <is>
          <t>ラインA</t>
        </is>
      </c>
      <c r="O9" s="16" t="inlineStr">
        <is>
          <t>設備点検</t>
        </is>
      </c>
      <c r="P9" s="16" t="inlineStr">
        <is>
          <t>周琪</t>
        </is>
      </c>
      <c r="Q9" s="101" t="n"/>
      <c r="R9" s="16" t="n"/>
    </row>
    <row r="10">
      <c r="A10" s="20">
        <f>IF(B10="","","SCH-"&amp;TEXT(B10,"yyyymmdd")&amp;"-"&amp;TEXT(ROW()-4,"000"))</f>
        <v/>
      </c>
      <c r="B10" s="94" t="n">
        <v>46143</v>
      </c>
      <c r="C10" s="20">
        <f>IF(B10="","","周"&amp;CHOOSE(WEEKDAY(B10,2),"一","二","三","四","五","六","日"))</f>
        <v/>
      </c>
      <c r="D10" s="16" t="inlineStr">
        <is>
          <t>倉庫</t>
        </is>
      </c>
      <c r="E10" s="16" t="inlineStr">
        <is>
          <t>倉庫</t>
        </is>
      </c>
      <c r="F10" s="16" t="inlineStr">
        <is>
          <t>倉庫管理者</t>
        </is>
      </c>
      <c r="G10" s="16" t="inlineStr">
        <is>
          <t>E006</t>
        </is>
      </c>
      <c r="H10" s="20">
        <f>IF(G10="","",IFERROR(XLOOKUP(G10,'02_従業員とシフト'!$A$4:$A$33,'02_従業員とシフト'!$B$4:$B$33,""),""))</f>
        <v/>
      </c>
      <c r="I10" s="16" t="inlineStr">
        <is>
          <t>D</t>
        </is>
      </c>
      <c r="J10" s="20">
        <f>IF(I10="","",IFERROR(XLOOKUP(I10,'02_従業員とシフト'!$A$39:$A$53,'02_従業員とシフト'!$N$39:$N$53,""),""))</f>
        <v/>
      </c>
      <c r="K10" s="100">
        <f>IF(I10="","",IFERROR(XLOOKUP(I10,'02_従業員とシフト'!$A$39:$A$53,'02_従業員とシフト'!$F$39:$F$53,0),0))</f>
        <v/>
      </c>
      <c r="L10" s="16" t="inlineStr">
        <is>
          <t>確認済み</t>
        </is>
      </c>
      <c r="M10" s="16" t="inlineStr">
        <is>
          <t>否</t>
        </is>
      </c>
      <c r="N10" s="16" t="inlineStr">
        <is>
          <t>入库</t>
        </is>
      </c>
      <c r="O10" s="16" t="inlineStr">
        <is>
          <t>注意假期補充</t>
        </is>
      </c>
      <c r="P10" s="16" t="inlineStr">
        <is>
          <t>刘洋</t>
        </is>
      </c>
      <c r="Q10" s="101" t="n">
        <v>46142.72916666666</v>
      </c>
      <c r="R10" s="16" t="n"/>
    </row>
    <row r="11">
      <c r="A11" s="20">
        <f>IF(B11="","","SCH-"&amp;TEXT(B11,"yyyymmdd")&amp;"-"&amp;TEXT(ROW()-4,"000"))</f>
        <v/>
      </c>
      <c r="B11" s="94" t="n">
        <v>46143</v>
      </c>
      <c r="C11" s="20">
        <f>IF(B11="","","周"&amp;CHOOSE(WEEKDAY(B11,2),"一","二","三","四","五","六","日"))</f>
        <v/>
      </c>
      <c r="D11" s="16" t="inlineStr">
        <is>
          <t>夜間站点</t>
        </is>
      </c>
      <c r="E11" s="16" t="inlineStr">
        <is>
          <t>警備</t>
        </is>
      </c>
      <c r="F11" s="16" t="inlineStr">
        <is>
          <t>警備</t>
        </is>
      </c>
      <c r="G11" s="16" t="inlineStr">
        <is>
          <t>E007</t>
        </is>
      </c>
      <c r="H11" s="20">
        <f>IF(G11="","",IFERROR(XLOOKUP(G11,'02_従業員とシフト'!$A$4:$A$33,'02_従業員とシフト'!$B$4:$B$33,""),""))</f>
        <v/>
      </c>
      <c r="I11" s="16" t="inlineStr">
        <is>
          <t>N</t>
        </is>
      </c>
      <c r="J11" s="20">
        <f>IF(I11="","",IFERROR(XLOOKUP(I11,'02_従業員とシフト'!$A$39:$A$53,'02_従業員とシフト'!$N$39:$N$53,""),""))</f>
        <v/>
      </c>
      <c r="K11" s="100">
        <f>IF(I11="","",IFERROR(XLOOKUP(I11,'02_従業員とシフト'!$A$39:$A$53,'02_従業員とシフト'!$F$39:$F$53,0),0))</f>
        <v/>
      </c>
      <c r="L11" s="16" t="inlineStr">
        <is>
          <t>確認済み</t>
        </is>
      </c>
      <c r="M11" s="16" t="inlineStr">
        <is>
          <t>否</t>
        </is>
      </c>
      <c r="N11" s="16" t="inlineStr">
        <is>
          <t>巡回検査</t>
        </is>
      </c>
      <c r="O11" s="16" t="inlineStr">
        <is>
          <t>夜間门禁再確認</t>
        </is>
      </c>
      <c r="P11" s="16" t="inlineStr">
        <is>
          <t>孙华</t>
        </is>
      </c>
      <c r="Q11" s="101" t="n">
        <v>46142.79166666666</v>
      </c>
      <c r="R11" s="16" t="n"/>
    </row>
    <row r="12">
      <c r="A12" s="20">
        <f>IF(B12="","","SCH-"&amp;TEXT(B12,"yyyymmdd")&amp;"-"&amp;TEXT(ROW()-4,"000"))</f>
        <v/>
      </c>
      <c r="B12" s="94" t="n">
        <v>46143</v>
      </c>
      <c r="C12" s="20">
        <f>IF(B12="","","周"&amp;CHOOSE(WEEKDAY(B12,2),"一","二","三","四","五","六","日"))</f>
        <v/>
      </c>
      <c r="D12" s="16" t="inlineStr">
        <is>
          <t>オンラインサポート</t>
        </is>
      </c>
      <c r="E12" s="16" t="inlineStr">
        <is>
          <t>サポート</t>
        </is>
      </c>
      <c r="F12" s="16" t="inlineStr">
        <is>
          <t>サポート担当</t>
        </is>
      </c>
      <c r="G12" s="16" t="inlineStr">
        <is>
          <t>E008</t>
        </is>
      </c>
      <c r="H12" s="20">
        <f>IF(G12="","",IFERROR(XLOOKUP(G12,'02_従業員とシフト'!$A$4:$A$33,'02_従業員とシフト'!$B$4:$B$33,""),""))</f>
        <v/>
      </c>
      <c r="I12" s="16" t="inlineStr">
        <is>
          <t>E</t>
        </is>
      </c>
      <c r="J12" s="20">
        <f>IF(I12="","",IFERROR(XLOOKUP(I12,'02_従業員とシフト'!$A$39:$A$53,'02_従業員とシフト'!$N$39:$N$53,""),""))</f>
        <v/>
      </c>
      <c r="K12" s="100">
        <f>IF(I12="","",IFERROR(XLOOKUP(I12,'02_従業員とシフト'!$A$39:$A$53,'02_従業員とシフト'!$F$39:$F$53,0),0))</f>
        <v/>
      </c>
      <c r="L12" s="16" t="inlineStr">
        <is>
          <t>割り当て済み</t>
        </is>
      </c>
      <c r="M12" s="16" t="inlineStr">
        <is>
          <t>否</t>
        </is>
      </c>
      <c r="N12" s="16" t="inlineStr">
        <is>
          <t>サポート排队</t>
        </is>
      </c>
      <c r="O12" s="16" t="inlineStr">
        <is>
          <t>留意高優先度工单</t>
        </is>
      </c>
      <c r="P12" s="16" t="inlineStr">
        <is>
          <t>入力例</t>
        </is>
      </c>
      <c r="Q12" s="101" t="n"/>
      <c r="R12" s="16" t="n"/>
    </row>
    <row r="13">
      <c r="A13" s="20">
        <f>IF(B13="","","SCH-"&amp;TEXT(B13,"yyyymmdd")&amp;"-"&amp;TEXT(ROW()-4,"000"))</f>
        <v/>
      </c>
      <c r="B13" s="94" t="n">
        <v>46143</v>
      </c>
      <c r="C13" s="20">
        <f>IF(B13="","","周"&amp;CHOOSE(WEEKDAY(B13,2),"一","二","三","四","五","六","日"))</f>
        <v/>
      </c>
      <c r="D13" s="16" t="inlineStr">
        <is>
          <t>本社</t>
        </is>
      </c>
      <c r="E13" s="16" t="inlineStr">
        <is>
          <t>総務</t>
        </is>
      </c>
      <c r="F13" s="16" t="inlineStr">
        <is>
          <t>当番マネージャー</t>
        </is>
      </c>
      <c r="G13" s="16" t="inlineStr">
        <is>
          <t>E009</t>
        </is>
      </c>
      <c r="H13" s="20">
        <f>IF(G13="","",IFERROR(XLOOKUP(G13,'02_従業員とシフト'!$A$4:$A$33,'02_従業員とシフト'!$B$4:$B$33,""),""))</f>
        <v/>
      </c>
      <c r="I13" s="16" t="inlineStr">
        <is>
          <t>D</t>
        </is>
      </c>
      <c r="J13" s="20">
        <f>IF(I13="","",IFERROR(XLOOKUP(I13,'02_従業員とシフト'!$A$39:$A$53,'02_従業員とシフト'!$N$39:$N$53,""),""))</f>
        <v/>
      </c>
      <c r="K13" s="100">
        <f>IF(I13="","",IFERROR(XLOOKUP(I13,'02_従業員とシフト'!$A$39:$A$53,'02_従業員とシフト'!$F$39:$F$53,0),0))</f>
        <v/>
      </c>
      <c r="L13" s="16" t="inlineStr">
        <is>
          <t>確認済み</t>
        </is>
      </c>
      <c r="M13" s="16" t="inlineStr">
        <is>
          <t>否</t>
        </is>
      </c>
      <c r="N13" s="16" t="inlineStr">
        <is>
          <t>值班承認</t>
        </is>
      </c>
      <c r="O13" s="16" t="inlineStr">
        <is>
          <t>入力例</t>
        </is>
      </c>
      <c r="P13" s="16" t="inlineStr">
        <is>
          <t>郑倩</t>
        </is>
      </c>
      <c r="Q13" s="101" t="n">
        <v>46142.78125</v>
      </c>
      <c r="R13" s="16" t="n"/>
    </row>
    <row r="14">
      <c r="A14" s="20">
        <f>IF(B14="","","SCH-"&amp;TEXT(B14,"yyyymmdd")&amp;"-"&amp;TEXT(ROW()-4,"000"))</f>
        <v/>
      </c>
      <c r="B14" s="94" t="n">
        <v>46143</v>
      </c>
      <c r="C14" s="20">
        <f>IF(B14="","","周"&amp;CHOOSE(WEEKDAY(B14,2),"一","二","三","四","五","六","日"))</f>
        <v/>
      </c>
      <c r="D14" s="16" t="inlineStr">
        <is>
          <t>プロジェクト現場</t>
        </is>
      </c>
      <c r="E14" s="16" t="inlineStr">
        <is>
          <t>プロジェクト当番</t>
        </is>
      </c>
      <c r="F14" s="16" t="inlineStr">
        <is>
          <t>ドライバー</t>
        </is>
      </c>
      <c r="G14" s="16" t="inlineStr">
        <is>
          <t>E010</t>
        </is>
      </c>
      <c r="H14" s="20">
        <f>IF(G14="","",IFERROR(XLOOKUP(G14,'02_従業員とシフト'!$A$4:$A$33,'02_従業員とシフト'!$B$4:$B$33,""),""))</f>
        <v/>
      </c>
      <c r="I14" s="16" t="inlineStr">
        <is>
          <t>ON</t>
        </is>
      </c>
      <c r="J14" s="20">
        <f>IF(I14="","",IFERROR(XLOOKUP(I14,'02_従業員とシフト'!$A$39:$A$53,'02_従業員とシフト'!$N$39:$N$53,""),""))</f>
        <v/>
      </c>
      <c r="K14" s="100">
        <f>IF(I14="","",IFERROR(XLOOKUP(I14,'02_従業員とシフト'!$A$39:$A$53,'02_従業員とシフト'!$F$39:$F$53,0),0))</f>
        <v/>
      </c>
      <c r="L14" s="16" t="inlineStr">
        <is>
          <t>確認待ちちち</t>
        </is>
      </c>
      <c r="M14" s="16" t="inlineStr">
        <is>
          <t>否</t>
        </is>
      </c>
      <c r="N14" s="16" t="inlineStr">
        <is>
          <t>案件緊急</t>
        </is>
      </c>
      <c r="O14" s="16" t="inlineStr">
        <is>
          <t>保持电话畅通</t>
        </is>
      </c>
      <c r="P14" s="16" t="inlineStr">
        <is>
          <t>松本大輔</t>
        </is>
      </c>
      <c r="Q14" s="101" t="n"/>
      <c r="R14" s="16" t="n"/>
    </row>
    <row r="15">
      <c r="A15" s="20">
        <f>IF(B15="","","SCH-"&amp;TEXT(B15,"yyyymmdd")&amp;"-"&amp;TEXT(ROW()-4,"000"))</f>
        <v/>
      </c>
      <c r="B15" s="94" t="n">
        <v>46144</v>
      </c>
      <c r="C15" s="20">
        <f>IF(B15="","","周"&amp;CHOOSE(WEEKDAY(B15,2),"一","二","三","四","五","六","日"))</f>
        <v/>
      </c>
      <c r="D15" s="16" t="inlineStr">
        <is>
          <t>入力例</t>
        </is>
      </c>
      <c r="E15" s="16" t="inlineStr">
        <is>
          <t>運営</t>
        </is>
      </c>
      <c r="F15" s="16" t="inlineStr">
        <is>
          <t>スタッフ</t>
        </is>
      </c>
      <c r="G15" s="16" t="inlineStr">
        <is>
          <t>E002</t>
        </is>
      </c>
      <c r="H15" s="20">
        <f>IF(G15="","",IFERROR(XLOOKUP(G15,'02_従業員とシフト'!$A$4:$A$33,'02_従業員とシフト'!$B$4:$B$33,""),""))</f>
        <v/>
      </c>
      <c r="I15" s="16" t="inlineStr">
        <is>
          <t>E</t>
        </is>
      </c>
      <c r="J15" s="20">
        <f>IF(I15="","",IFERROR(XLOOKUP(I15,'02_従業員とシフト'!$A$39:$A$53,'02_従業員とシフト'!$N$39:$N$53,""),""))</f>
        <v/>
      </c>
      <c r="K15" s="100">
        <f>IF(I15="","",IFERROR(XLOOKUP(I15,'02_従業員とシフト'!$A$39:$A$53,'02_従業員とシフト'!$F$39:$F$53,0),0))</f>
        <v/>
      </c>
      <c r="L15" s="16" t="inlineStr">
        <is>
          <t>シフト変更</t>
        </is>
      </c>
      <c r="M15" s="16" t="inlineStr">
        <is>
          <t>是</t>
        </is>
      </c>
      <c r="N15" s="16" t="inlineStr">
        <is>
          <t>遅番レジ</t>
        </is>
      </c>
      <c r="O15" s="16" t="inlineStr">
        <is>
          <t>与赵敏確認换班</t>
        </is>
      </c>
      <c r="P15" s="16" t="inlineStr">
        <is>
          <t>赵敏</t>
        </is>
      </c>
      <c r="Q15" s="101" t="n"/>
      <c r="R15" s="16" t="inlineStr">
        <is>
          <t>変更承認待ち</t>
        </is>
      </c>
    </row>
    <row r="16">
      <c r="A16" s="20">
        <f>IF(B16="","","SCH-"&amp;TEXT(B16,"yyyymmdd")&amp;"-"&amp;TEXT(ROW()-4,"000"))</f>
        <v/>
      </c>
      <c r="B16" s="94" t="n">
        <v>46144</v>
      </c>
      <c r="C16" s="20">
        <f>IF(B16="","","周"&amp;CHOOSE(WEEKDAY(B16,2),"一","二","三","四","五","六","日"))</f>
        <v/>
      </c>
      <c r="D16" s="16" t="inlineStr">
        <is>
          <t>オンラインサポート</t>
        </is>
      </c>
      <c r="E16" s="16" t="inlineStr">
        <is>
          <t>サポート</t>
        </is>
      </c>
      <c r="F16" s="16" t="inlineStr">
        <is>
          <t>サポート担当</t>
        </is>
      </c>
      <c r="G16" s="16" t="inlineStr">
        <is>
          <t>E003</t>
        </is>
      </c>
      <c r="H16" s="20">
        <f>IF(G16="","",IFERROR(XLOOKUP(G16,'02_従業員とシフト'!$A$4:$A$33,'02_従業員とシフト'!$B$4:$B$33,""),""))</f>
        <v/>
      </c>
      <c r="I16" s="16" t="inlineStr">
        <is>
          <t>M</t>
        </is>
      </c>
      <c r="J16" s="20">
        <f>IF(I16="","",IFERROR(XLOOKUP(I16,'02_従業員とシフト'!$A$39:$A$53,'02_従業員とシフト'!$N$39:$N$53,""),""))</f>
        <v/>
      </c>
      <c r="K16" s="100">
        <f>IF(I16="","",IFERROR(XLOOKUP(I16,'02_従業員とシフト'!$A$39:$A$53,'02_従業員とシフト'!$F$39:$F$53,0),0))</f>
        <v/>
      </c>
      <c r="L16" s="16" t="inlineStr">
        <is>
          <t>割り当て済み</t>
        </is>
      </c>
      <c r="M16" s="16" t="inlineStr">
        <is>
          <t>否</t>
        </is>
      </c>
      <c r="N16" s="16" t="inlineStr">
        <is>
          <t>早班サポート</t>
        </is>
      </c>
      <c r="O16" s="16" t="inlineStr">
        <is>
          <t>確認前一日遅番未完了件数</t>
        </is>
      </c>
      <c r="P16" s="16" t="inlineStr">
        <is>
          <t>王磊</t>
        </is>
      </c>
      <c r="Q16" s="101" t="n"/>
      <c r="R16" s="16" t="n"/>
    </row>
    <row r="17">
      <c r="A17" s="20">
        <f>IF(B17="","","SCH-"&amp;TEXT(B17,"yyyymmdd")&amp;"-"&amp;TEXT(ROW()-4,"000"))</f>
        <v/>
      </c>
      <c r="B17" s="94" t="n">
        <v>46144</v>
      </c>
      <c r="C17" s="20">
        <f>IF(B17="","","周"&amp;CHOOSE(WEEKDAY(B17,2),"一","二","三","四","五","六","日"))</f>
        <v/>
      </c>
      <c r="D17" s="16" t="inlineStr">
        <is>
          <t>工場A</t>
        </is>
      </c>
      <c r="E17" s="16" t="inlineStr">
        <is>
          <t>生産</t>
        </is>
      </c>
      <c r="F17" s="16" t="inlineStr">
        <is>
          <t>ライン操作员</t>
        </is>
      </c>
      <c r="G17" s="16" t="inlineStr">
        <is>
          <t>E004</t>
        </is>
      </c>
      <c r="H17" s="20">
        <f>IF(G17="","",IFERROR(XLOOKUP(G17,'02_従業員とシフト'!$A$4:$A$33,'02_従業員とシフト'!$B$4:$B$33,""),""))</f>
        <v/>
      </c>
      <c r="I17" s="16" t="inlineStr">
        <is>
          <t>OFF</t>
        </is>
      </c>
      <c r="J17" s="20">
        <f>IF(I17="","",IFERROR(XLOOKUP(I17,'02_従業員とシフト'!$A$39:$A$53,'02_従業員とシフト'!$N$39:$N$53,""),""))</f>
        <v/>
      </c>
      <c r="K17" s="100">
        <f>IF(I17="","",IFERROR(XLOOKUP(I17,'02_従業員とシフト'!$A$39:$A$53,'02_従業員とシフト'!$F$39:$F$53,0),0))</f>
        <v/>
      </c>
      <c r="L17" s="16" t="inlineStr">
        <is>
          <t>休暇</t>
        </is>
      </c>
      <c r="M17" s="16" t="inlineStr">
        <is>
          <t>否</t>
        </is>
      </c>
      <c r="N17" s="16" t="inlineStr">
        <is>
          <t>休息</t>
        </is>
      </c>
      <c r="O17" s="16" t="n"/>
      <c r="P17" s="16" t="inlineStr">
        <is>
          <t>陈伟</t>
        </is>
      </c>
      <c r="Q17" s="101" t="n"/>
      <c r="R17" s="16" t="n"/>
    </row>
    <row r="18">
      <c r="A18" s="20">
        <f>IF(B18="","","SCH-"&amp;TEXT(B18,"yyyymmdd")&amp;"-"&amp;TEXT(ROW()-4,"000"))</f>
        <v/>
      </c>
      <c r="B18" s="94" t="n">
        <v>46144</v>
      </c>
      <c r="C18" s="20">
        <f>IF(B18="","","周"&amp;CHOOSE(WEEKDAY(B18,2),"一","二","三","四","五","六","日"))</f>
        <v/>
      </c>
      <c r="D18" s="16" t="inlineStr">
        <is>
          <t>工場A</t>
        </is>
      </c>
      <c r="E18" s="16" t="inlineStr">
        <is>
          <t>生産</t>
        </is>
      </c>
      <c r="F18" s="16" t="inlineStr">
        <is>
          <t>ライン操作员</t>
        </is>
      </c>
      <c r="G18" s="16" t="inlineStr">
        <is>
          <t>E005</t>
        </is>
      </c>
      <c r="H18" s="20">
        <f>IF(G18="","",IFERROR(XLOOKUP(G18,'02_従業員とシフト'!$A$4:$A$33,'02_従業員とシフト'!$B$4:$B$33,""),""))</f>
        <v/>
      </c>
      <c r="I18" s="16" t="inlineStr">
        <is>
          <t>D</t>
        </is>
      </c>
      <c r="J18" s="20">
        <f>IF(I18="","",IFERROR(XLOOKUP(I18,'02_従業員とシフト'!$A$39:$A$53,'02_従業員とシフト'!$N$39:$N$53,""),""))</f>
        <v/>
      </c>
      <c r="K18" s="100">
        <f>IF(I18="","",IFERROR(XLOOKUP(I18,'02_従業員とシフト'!$A$39:$A$53,'02_従業員とシフト'!$F$39:$F$53,0),0))</f>
        <v/>
      </c>
      <c r="L18" s="16" t="inlineStr">
        <is>
          <t>確認済み</t>
        </is>
      </c>
      <c r="M18" s="16" t="inlineStr">
        <is>
          <t>否</t>
        </is>
      </c>
      <c r="N18" s="16" t="inlineStr">
        <is>
          <t>ラインB</t>
        </is>
      </c>
      <c r="O18" s="16" t="inlineStr">
        <is>
          <t>設備点検</t>
        </is>
      </c>
      <c r="P18" s="16" t="inlineStr">
        <is>
          <t>周琪</t>
        </is>
      </c>
      <c r="Q18" s="101" t="n">
        <v>46143.66666666666</v>
      </c>
      <c r="R18" s="16" t="n"/>
    </row>
    <row r="19">
      <c r="A19" s="20">
        <f>IF(B19="","","SCH-"&amp;TEXT(B19,"yyyymmdd")&amp;"-"&amp;TEXT(ROW()-4,"000"))</f>
        <v/>
      </c>
      <c r="B19" s="94" t="n">
        <v>46144</v>
      </c>
      <c r="C19" s="20">
        <f>IF(B19="","","周"&amp;CHOOSE(WEEKDAY(B19,2),"一","二","三","四","五","六","日"))</f>
        <v/>
      </c>
      <c r="D19" s="16" t="inlineStr">
        <is>
          <t>夜間站点</t>
        </is>
      </c>
      <c r="E19" s="16" t="inlineStr">
        <is>
          <t>警備</t>
        </is>
      </c>
      <c r="F19" s="16" t="inlineStr">
        <is>
          <t>警備</t>
        </is>
      </c>
      <c r="G19" s="16" t="inlineStr">
        <is>
          <t>E007</t>
        </is>
      </c>
      <c r="H19" s="20">
        <f>IF(G19="","",IFERROR(XLOOKUP(G19,'02_従業員とシフト'!$A$4:$A$33,'02_従業員とシフト'!$B$4:$B$33,""),""))</f>
        <v/>
      </c>
      <c r="I19" s="16" t="inlineStr">
        <is>
          <t>N</t>
        </is>
      </c>
      <c r="J19" s="20">
        <f>IF(I19="","",IFERROR(XLOOKUP(I19,'02_従業員とシフト'!$A$39:$A$53,'02_従業員とシフト'!$N$39:$N$53,""),""))</f>
        <v/>
      </c>
      <c r="K19" s="100">
        <f>IF(I19="","",IFERROR(XLOOKUP(I19,'02_従業員とシフト'!$A$39:$A$53,'02_従業員とシフト'!$F$39:$F$53,0),0))</f>
        <v/>
      </c>
      <c r="L19" s="16" t="inlineStr">
        <is>
          <t>割り当て済み</t>
        </is>
      </c>
      <c r="M19" s="16" t="inlineStr">
        <is>
          <t>否</t>
        </is>
      </c>
      <c r="N19" s="16" t="inlineStr">
        <is>
          <t>巡回検査</t>
        </is>
      </c>
      <c r="O19" s="16" t="inlineStr">
        <is>
          <t>门禁摄像头需再確認</t>
        </is>
      </c>
      <c r="P19" s="16" t="inlineStr">
        <is>
          <t>孙华</t>
        </is>
      </c>
      <c r="Q19" s="101" t="n"/>
      <c r="R19" s="16" t="n"/>
    </row>
    <row r="20">
      <c r="A20" s="20">
        <f>IF(B20="","","SCH-"&amp;TEXT(B20,"yyyymmdd")&amp;"-"&amp;TEXT(ROW()-4,"000"))</f>
        <v/>
      </c>
      <c r="B20" s="94" t="n">
        <v>46144</v>
      </c>
      <c r="C20" s="20">
        <f>IF(B20="","","周"&amp;CHOOSE(WEEKDAY(B20,2),"一","二","三","四","五","六","日"))</f>
        <v/>
      </c>
      <c r="D20" s="16" t="inlineStr">
        <is>
          <t>プロジェクト現場</t>
        </is>
      </c>
      <c r="E20" s="16" t="inlineStr">
        <is>
          <t>プロジェクト当番</t>
        </is>
      </c>
      <c r="F20" s="16" t="inlineStr">
        <is>
          <t>ドライバー</t>
        </is>
      </c>
      <c r="G20" s="16" t="inlineStr">
        <is>
          <t>E010</t>
        </is>
      </c>
      <c r="H20" s="20">
        <f>IF(G20="","",IFERROR(XLOOKUP(G20,'02_従業員とシフト'!$A$4:$A$33,'02_従業員とシフト'!$B$4:$B$33,""),""))</f>
        <v/>
      </c>
      <c r="I20" s="16" t="inlineStr">
        <is>
          <t>ON</t>
        </is>
      </c>
      <c r="J20" s="20">
        <f>IF(I20="","",IFERROR(XLOOKUP(I20,'02_従業員とシフト'!$A$39:$A$53,'02_従業員とシフト'!$N$39:$N$53,""),""))</f>
        <v/>
      </c>
      <c r="K20" s="100">
        <f>IF(I20="","",IFERROR(XLOOKUP(I20,'02_従業員とシフト'!$A$39:$A$53,'02_従業員とシフト'!$F$39:$F$53,0),0))</f>
        <v/>
      </c>
      <c r="L20" s="16" t="inlineStr">
        <is>
          <t>確認済み</t>
        </is>
      </c>
      <c r="M20" s="16" t="inlineStr">
        <is>
          <t>否</t>
        </is>
      </c>
      <c r="N20" s="16" t="inlineStr">
        <is>
          <t>案件緊急</t>
        </is>
      </c>
      <c r="O20" s="16" t="inlineStr">
        <is>
          <t>待命</t>
        </is>
      </c>
      <c r="P20" s="16" t="inlineStr">
        <is>
          <t>松本大輔</t>
        </is>
      </c>
      <c r="Q20" s="101" t="n">
        <v>46143.75</v>
      </c>
      <c r="R20" s="16" t="n"/>
    </row>
    <row r="21">
      <c r="A21" s="20">
        <f>IF(B21="","","SCH-"&amp;TEXT(B21,"yyyymmdd")&amp;"-"&amp;TEXT(ROW()-4,"000"))</f>
        <v/>
      </c>
      <c r="B21" s="94" t="n">
        <v>46145</v>
      </c>
      <c r="C21" s="20">
        <f>IF(B21="","","周"&amp;CHOOSE(WEEKDAY(B21,2),"一","二","三","四","五","六","日"))</f>
        <v/>
      </c>
      <c r="D21" s="16" t="inlineStr">
        <is>
          <t>本社</t>
        </is>
      </c>
      <c r="E21" s="16" t="inlineStr">
        <is>
          <t>運営</t>
        </is>
      </c>
      <c r="F21" s="16" t="inlineStr">
        <is>
          <t>責任者</t>
        </is>
      </c>
      <c r="G21" s="16" t="inlineStr">
        <is>
          <t>E001</t>
        </is>
      </c>
      <c r="H21" s="20">
        <f>IF(G21="","",IFERROR(XLOOKUP(G21,'02_従業員とシフト'!$A$4:$A$33,'02_従業員とシフト'!$B$4:$B$33,""),""))</f>
        <v/>
      </c>
      <c r="I21" s="16" t="inlineStr">
        <is>
          <t>OFF</t>
        </is>
      </c>
      <c r="J21" s="20">
        <f>IF(I21="","",IFERROR(XLOOKUP(I21,'02_従業員とシフト'!$A$39:$A$53,'02_従業員とシフト'!$N$39:$N$53,""),""))</f>
        <v/>
      </c>
      <c r="K21" s="100">
        <f>IF(I21="","",IFERROR(XLOOKUP(I21,'02_従業員とシフト'!$A$39:$A$53,'02_従業員とシフト'!$F$39:$F$53,0),0))</f>
        <v/>
      </c>
      <c r="L21" s="16" t="inlineStr">
        <is>
          <t>休暇</t>
        </is>
      </c>
      <c r="M21" s="16" t="inlineStr">
        <is>
          <t>否</t>
        </is>
      </c>
      <c r="N21" s="16" t="inlineStr">
        <is>
          <t>休息</t>
        </is>
      </c>
      <c r="O21" s="16" t="n"/>
      <c r="P21" s="16" t="inlineStr">
        <is>
          <t>赵敏</t>
        </is>
      </c>
      <c r="Q21" s="101" t="n"/>
      <c r="R21" s="16" t="n"/>
    </row>
    <row r="22">
      <c r="A22" s="20">
        <f>IF(B22="","","SCH-"&amp;TEXT(B22,"yyyymmdd")&amp;"-"&amp;TEXT(ROW()-4,"000"))</f>
        <v/>
      </c>
      <c r="B22" s="94" t="n">
        <v>46145</v>
      </c>
      <c r="C22" s="20">
        <f>IF(B22="","","周"&amp;CHOOSE(WEEKDAY(B22,2),"一","二","三","四","五","六","日"))</f>
        <v/>
      </c>
      <c r="D22" s="16" t="inlineStr">
        <is>
          <t>オンラインサポート</t>
        </is>
      </c>
      <c r="E22" s="16" t="inlineStr">
        <is>
          <t>サポート</t>
        </is>
      </c>
      <c r="F22" s="16" t="inlineStr">
        <is>
          <t>サポート担当</t>
        </is>
      </c>
      <c r="G22" s="16" t="inlineStr">
        <is>
          <t>E008</t>
        </is>
      </c>
      <c r="H22" s="20">
        <f>IF(G22="","",IFERROR(XLOOKUP(G22,'02_従業員とシフト'!$A$4:$A$33,'02_従業員とシフト'!$B$4:$B$33,""),""))</f>
        <v/>
      </c>
      <c r="I22" s="16" t="inlineStr">
        <is>
          <t>N</t>
        </is>
      </c>
      <c r="J22" s="20">
        <f>IF(I22="","",IFERROR(XLOOKUP(I22,'02_従業員とシフト'!$A$39:$A$53,'02_従業員とシフト'!$N$39:$N$53,""),""))</f>
        <v/>
      </c>
      <c r="K22" s="100">
        <f>IF(I22="","",IFERROR(XLOOKUP(I22,'02_従業員とシフト'!$A$39:$A$53,'02_従業員とシフト'!$F$39:$F$53,0),0))</f>
        <v/>
      </c>
      <c r="L22" s="16" t="inlineStr">
        <is>
          <t>確認待ちちち</t>
        </is>
      </c>
      <c r="M22" s="16" t="inlineStr">
        <is>
          <t>否</t>
        </is>
      </c>
      <c r="N22" s="16" t="inlineStr">
        <is>
          <t>夜間サポート</t>
        </is>
      </c>
      <c r="O22" s="16" t="inlineStr">
        <is>
          <t>週末高峰支持</t>
        </is>
      </c>
      <c r="P22" s="16" t="inlineStr">
        <is>
          <t>入力例</t>
        </is>
      </c>
      <c r="Q22" s="101" t="n"/>
      <c r="R22" s="16" t="n"/>
    </row>
    <row r="23">
      <c r="A23" s="20">
        <f>IF(B23="","","SCH-"&amp;TEXT(B23,"yyyymmdd")&amp;"-"&amp;TEXT(ROW()-4,"000"))</f>
        <v/>
      </c>
      <c r="B23" s="94" t="n">
        <v>46145</v>
      </c>
      <c r="C23" s="20">
        <f>IF(B23="","","周"&amp;CHOOSE(WEEKDAY(B23,2),"一","二","三","四","五","六","日"))</f>
        <v/>
      </c>
      <c r="D23" s="16" t="inlineStr">
        <is>
          <t>倉庫</t>
        </is>
      </c>
      <c r="E23" s="16" t="inlineStr">
        <is>
          <t>倉庫</t>
        </is>
      </c>
      <c r="F23" s="16" t="inlineStr">
        <is>
          <t>倉庫管理者</t>
        </is>
      </c>
      <c r="G23" s="16" t="inlineStr">
        <is>
          <t>E006</t>
        </is>
      </c>
      <c r="H23" s="20">
        <f>IF(G23="","",IFERROR(XLOOKUP(G23,'02_従業員とシフト'!$A$4:$A$33,'02_従業員とシフト'!$B$4:$B$33,""),""))</f>
        <v/>
      </c>
      <c r="I23" s="16" t="inlineStr">
        <is>
          <t>D</t>
        </is>
      </c>
      <c r="J23" s="20">
        <f>IF(I23="","",IFERROR(XLOOKUP(I23,'02_従業員とシフト'!$A$39:$A$53,'02_従業員とシフト'!$N$39:$N$53,""),""))</f>
        <v/>
      </c>
      <c r="K23" s="100">
        <f>IF(I23="","",IFERROR(XLOOKUP(I23,'02_従業員とシフト'!$A$39:$A$53,'02_従業員とシフト'!$F$39:$F$53,0),0))</f>
        <v/>
      </c>
      <c r="L23" s="16" t="inlineStr">
        <is>
          <t>割り当て済み</t>
        </is>
      </c>
      <c r="M23" s="16" t="inlineStr">
        <is>
          <t>否</t>
        </is>
      </c>
      <c r="N23" s="16" t="inlineStr">
        <is>
          <t>棚卸</t>
        </is>
      </c>
      <c r="O23" s="16" t="inlineStr">
        <is>
          <t>假期在庫再確認</t>
        </is>
      </c>
      <c r="P23" s="16" t="inlineStr">
        <is>
          <t>刘洋</t>
        </is>
      </c>
      <c r="Q23" s="101" t="n"/>
      <c r="R23" s="16" t="n"/>
    </row>
    <row r="24">
      <c r="A24" s="20">
        <f>IF(B24="","","SCH-"&amp;TEXT(B24,"yyyymmdd")&amp;"-"&amp;TEXT(ROW()-4,"000"))</f>
        <v/>
      </c>
      <c r="B24" s="94" t="n">
        <v>46145</v>
      </c>
      <c r="C24" s="20">
        <f>IF(B24="","","周"&amp;CHOOSE(WEEKDAY(B24,2),"一","二","三","四","五","六","日"))</f>
        <v/>
      </c>
      <c r="D24" s="16" t="inlineStr">
        <is>
          <t>本社</t>
        </is>
      </c>
      <c r="E24" s="16" t="inlineStr">
        <is>
          <t>総務</t>
        </is>
      </c>
      <c r="F24" s="16" t="inlineStr">
        <is>
          <t>当番マネージャー</t>
        </is>
      </c>
      <c r="G24" s="16" t="inlineStr">
        <is>
          <t>E009</t>
        </is>
      </c>
      <c r="H24" s="20">
        <f>IF(G24="","",IFERROR(XLOOKUP(G24,'02_従業員とシフト'!$A$4:$A$33,'02_従業員とシフト'!$B$4:$B$33,""),""))</f>
        <v/>
      </c>
      <c r="I24" s="16" t="inlineStr">
        <is>
          <t>ON</t>
        </is>
      </c>
      <c r="J24" s="20">
        <f>IF(I24="","",IFERROR(XLOOKUP(I24,'02_従業員とシフト'!$A$39:$A$53,'02_従業員とシフト'!$N$39:$N$53,""),""))</f>
        <v/>
      </c>
      <c r="K24" s="100">
        <f>IF(I24="","",IFERROR(XLOOKUP(I24,'02_従業員とシフト'!$A$39:$A$53,'02_従業員とシフト'!$F$39:$F$53,0),0))</f>
        <v/>
      </c>
      <c r="L24" s="16" t="inlineStr">
        <is>
          <t>割り当て済み</t>
        </is>
      </c>
      <c r="M24" s="16" t="inlineStr">
        <is>
          <t>否</t>
        </is>
      </c>
      <c r="N24" s="16" t="inlineStr">
        <is>
          <t>総務值班</t>
        </is>
      </c>
      <c r="O24" s="16" t="inlineStr">
        <is>
          <t>承認突发シフト変更</t>
        </is>
      </c>
      <c r="P24" s="16" t="inlineStr">
        <is>
          <t>郑倩</t>
        </is>
      </c>
      <c r="Q24" s="101" t="n"/>
      <c r="R24" s="16" t="n"/>
    </row>
    <row r="25">
      <c r="A25" s="20">
        <f>IF(B25="","","SCH-"&amp;TEXT(B25,"yyyymmdd")&amp;"-"&amp;TEXT(ROW()-4,"000"))</f>
        <v/>
      </c>
      <c r="B25" s="94" t="n"/>
      <c r="C25" s="20">
        <f>IF(B25="","","周"&amp;CHOOSE(WEEKDAY(B25,2),"一","二","三","四","五","六","日"))</f>
        <v/>
      </c>
      <c r="D25" s="16" t="n"/>
      <c r="E25" s="16" t="n"/>
      <c r="F25" s="16" t="n"/>
      <c r="G25" s="16" t="n"/>
      <c r="H25" s="20">
        <f>IF(G25="","",IFERROR(XLOOKUP(G25,'02_従業員とシフト'!$A$4:$A$33,'02_従業員とシフト'!$B$4:$B$33,""),""))</f>
        <v/>
      </c>
      <c r="I25" s="16" t="n"/>
      <c r="J25" s="20">
        <f>IF(I25="","",IFERROR(XLOOKUP(I25,'02_従業員とシフト'!$A$39:$A$53,'02_従業員とシフト'!$N$39:$N$53,""),""))</f>
        <v/>
      </c>
      <c r="K25" s="100">
        <f>IF(I25="","",IFERROR(XLOOKUP(I25,'02_従業員とシフト'!$A$39:$A$53,'02_従業員とシフト'!$F$39:$F$53,0),0))</f>
        <v/>
      </c>
      <c r="L25" s="16" t="n"/>
      <c r="M25" s="16" t="n"/>
      <c r="N25" s="16" t="n"/>
      <c r="O25" s="16" t="n"/>
      <c r="P25" s="16" t="n"/>
      <c r="Q25" s="101" t="n"/>
      <c r="R25" s="16" t="n"/>
    </row>
    <row r="26">
      <c r="A26" s="20">
        <f>IF(B26="","","SCH-"&amp;TEXT(B26,"yyyymmdd")&amp;"-"&amp;TEXT(ROW()-4,"000"))</f>
        <v/>
      </c>
      <c r="B26" s="94" t="n"/>
      <c r="C26" s="20">
        <f>IF(B26="","","周"&amp;CHOOSE(WEEKDAY(B26,2),"一","二","三","四","五","六","日"))</f>
        <v/>
      </c>
      <c r="D26" s="16" t="n"/>
      <c r="E26" s="16" t="n"/>
      <c r="F26" s="16" t="n"/>
      <c r="G26" s="16" t="n"/>
      <c r="H26" s="20">
        <f>IF(G26="","",IFERROR(XLOOKUP(G26,'02_従業員とシフト'!$A$4:$A$33,'02_従業員とシフト'!$B$4:$B$33,""),""))</f>
        <v/>
      </c>
      <c r="I26" s="16" t="n"/>
      <c r="J26" s="20">
        <f>IF(I26="","",IFERROR(XLOOKUP(I26,'02_従業員とシフト'!$A$39:$A$53,'02_従業員とシフト'!$N$39:$N$53,""),""))</f>
        <v/>
      </c>
      <c r="K26" s="100">
        <f>IF(I26="","",IFERROR(XLOOKUP(I26,'02_従業員とシフト'!$A$39:$A$53,'02_従業員とシフト'!$F$39:$F$53,0),0))</f>
        <v/>
      </c>
      <c r="L26" s="16" t="n"/>
      <c r="M26" s="16" t="n"/>
      <c r="N26" s="16" t="n"/>
      <c r="O26" s="16" t="n"/>
      <c r="P26" s="16" t="n"/>
      <c r="Q26" s="101" t="n"/>
      <c r="R26" s="16" t="n"/>
    </row>
    <row r="27">
      <c r="A27" s="20">
        <f>IF(B27="","","SCH-"&amp;TEXT(B27,"yyyymmdd")&amp;"-"&amp;TEXT(ROW()-4,"000"))</f>
        <v/>
      </c>
      <c r="B27" s="94" t="n"/>
      <c r="C27" s="20">
        <f>IF(B27="","","周"&amp;CHOOSE(WEEKDAY(B27,2),"一","二","三","四","五","六","日"))</f>
        <v/>
      </c>
      <c r="D27" s="16" t="n"/>
      <c r="E27" s="16" t="n"/>
      <c r="F27" s="16" t="n"/>
      <c r="G27" s="16" t="n"/>
      <c r="H27" s="20">
        <f>IF(G27="","",IFERROR(XLOOKUP(G27,'02_従業員とシフト'!$A$4:$A$33,'02_従業員とシフト'!$B$4:$B$33,""),""))</f>
        <v/>
      </c>
      <c r="I27" s="16" t="n"/>
      <c r="J27" s="20">
        <f>IF(I27="","",IFERROR(XLOOKUP(I27,'02_従業員とシフト'!$A$39:$A$53,'02_従業員とシフト'!$N$39:$N$53,""),""))</f>
        <v/>
      </c>
      <c r="K27" s="100">
        <f>IF(I27="","",IFERROR(XLOOKUP(I27,'02_従業員とシフト'!$A$39:$A$53,'02_従業員とシフト'!$F$39:$F$53,0),0))</f>
        <v/>
      </c>
      <c r="L27" s="16" t="n"/>
      <c r="M27" s="16" t="n"/>
      <c r="N27" s="16" t="n"/>
      <c r="O27" s="16" t="n"/>
      <c r="P27" s="16" t="n"/>
      <c r="Q27" s="101" t="n"/>
      <c r="R27" s="16" t="n"/>
    </row>
    <row r="28">
      <c r="A28" s="20">
        <f>IF(B28="","","SCH-"&amp;TEXT(B28,"yyyymmdd")&amp;"-"&amp;TEXT(ROW()-4,"000"))</f>
        <v/>
      </c>
      <c r="B28" s="94" t="n"/>
      <c r="C28" s="20">
        <f>IF(B28="","","周"&amp;CHOOSE(WEEKDAY(B28,2),"一","二","三","四","五","六","日"))</f>
        <v/>
      </c>
      <c r="D28" s="16" t="n"/>
      <c r="E28" s="16" t="n"/>
      <c r="F28" s="16" t="n"/>
      <c r="G28" s="16" t="n"/>
      <c r="H28" s="20">
        <f>IF(G28="","",IFERROR(XLOOKUP(G28,'02_従業員とシフト'!$A$4:$A$33,'02_従業員とシフト'!$B$4:$B$33,""),""))</f>
        <v/>
      </c>
      <c r="I28" s="16" t="n"/>
      <c r="J28" s="20">
        <f>IF(I28="","",IFERROR(XLOOKUP(I28,'02_従業員とシフト'!$A$39:$A$53,'02_従業員とシフト'!$N$39:$N$53,""),""))</f>
        <v/>
      </c>
      <c r="K28" s="100">
        <f>IF(I28="","",IFERROR(XLOOKUP(I28,'02_従業員とシフト'!$A$39:$A$53,'02_従業員とシフト'!$F$39:$F$53,0),0))</f>
        <v/>
      </c>
      <c r="L28" s="16" t="n"/>
      <c r="M28" s="16" t="n"/>
      <c r="N28" s="16" t="n"/>
      <c r="O28" s="16" t="n"/>
      <c r="P28" s="16" t="n"/>
      <c r="Q28" s="101" t="n"/>
      <c r="R28" s="16" t="n"/>
    </row>
    <row r="29">
      <c r="A29" s="20">
        <f>IF(B29="","","SCH-"&amp;TEXT(B29,"yyyymmdd")&amp;"-"&amp;TEXT(ROW()-4,"000"))</f>
        <v/>
      </c>
      <c r="B29" s="94" t="n"/>
      <c r="C29" s="20">
        <f>IF(B29="","","周"&amp;CHOOSE(WEEKDAY(B29,2),"一","二","三","四","五","六","日"))</f>
        <v/>
      </c>
      <c r="D29" s="16" t="n"/>
      <c r="E29" s="16" t="n"/>
      <c r="F29" s="16" t="n"/>
      <c r="G29" s="16" t="n"/>
      <c r="H29" s="20">
        <f>IF(G29="","",IFERROR(XLOOKUP(G29,'02_従業員とシフト'!$A$4:$A$33,'02_従業員とシフト'!$B$4:$B$33,""),""))</f>
        <v/>
      </c>
      <c r="I29" s="16" t="n"/>
      <c r="J29" s="20">
        <f>IF(I29="","",IFERROR(XLOOKUP(I29,'02_従業員とシフト'!$A$39:$A$53,'02_従業員とシフト'!$N$39:$N$53,""),""))</f>
        <v/>
      </c>
      <c r="K29" s="100">
        <f>IF(I29="","",IFERROR(XLOOKUP(I29,'02_従業員とシフト'!$A$39:$A$53,'02_従業員とシフト'!$F$39:$F$53,0),0))</f>
        <v/>
      </c>
      <c r="L29" s="16" t="n"/>
      <c r="M29" s="16" t="n"/>
      <c r="N29" s="16" t="n"/>
      <c r="O29" s="16" t="n"/>
      <c r="P29" s="16" t="n"/>
      <c r="Q29" s="101" t="n"/>
      <c r="R29" s="16" t="n"/>
    </row>
    <row r="30">
      <c r="A30" s="20">
        <f>IF(B30="","","SCH-"&amp;TEXT(B30,"yyyymmdd")&amp;"-"&amp;TEXT(ROW()-4,"000"))</f>
        <v/>
      </c>
      <c r="B30" s="94" t="n"/>
      <c r="C30" s="20">
        <f>IF(B30="","","周"&amp;CHOOSE(WEEKDAY(B30,2),"一","二","三","四","五","六","日"))</f>
        <v/>
      </c>
      <c r="D30" s="16" t="n"/>
      <c r="E30" s="16" t="n"/>
      <c r="F30" s="16" t="n"/>
      <c r="G30" s="16" t="n"/>
      <c r="H30" s="20">
        <f>IF(G30="","",IFERROR(XLOOKUP(G30,'02_従業員とシフト'!$A$4:$A$33,'02_従業員とシフト'!$B$4:$B$33,""),""))</f>
        <v/>
      </c>
      <c r="I30" s="16" t="n"/>
      <c r="J30" s="20">
        <f>IF(I30="","",IFERROR(XLOOKUP(I30,'02_従業員とシフト'!$A$39:$A$53,'02_従業員とシフト'!$N$39:$N$53,""),""))</f>
        <v/>
      </c>
      <c r="K30" s="100">
        <f>IF(I30="","",IFERROR(XLOOKUP(I30,'02_従業員とシフト'!$A$39:$A$53,'02_従業員とシフト'!$F$39:$F$53,0),0))</f>
        <v/>
      </c>
      <c r="L30" s="16" t="n"/>
      <c r="M30" s="16" t="n"/>
      <c r="N30" s="16" t="n"/>
      <c r="O30" s="16" t="n"/>
      <c r="P30" s="16" t="n"/>
      <c r="Q30" s="101" t="n"/>
      <c r="R30" s="16" t="n"/>
    </row>
    <row r="31">
      <c r="A31" s="20">
        <f>IF(B31="","","SCH-"&amp;TEXT(B31,"yyyymmdd")&amp;"-"&amp;TEXT(ROW()-4,"000"))</f>
        <v/>
      </c>
      <c r="B31" s="94" t="n"/>
      <c r="C31" s="20">
        <f>IF(B31="","","周"&amp;CHOOSE(WEEKDAY(B31,2),"一","二","三","四","五","六","日"))</f>
        <v/>
      </c>
      <c r="D31" s="16" t="n"/>
      <c r="E31" s="16" t="n"/>
      <c r="F31" s="16" t="n"/>
      <c r="G31" s="16" t="n"/>
      <c r="H31" s="20">
        <f>IF(G31="","",IFERROR(XLOOKUP(G31,'02_従業員とシフト'!$A$4:$A$33,'02_従業員とシフト'!$B$4:$B$33,""),""))</f>
        <v/>
      </c>
      <c r="I31" s="16" t="n"/>
      <c r="J31" s="20">
        <f>IF(I31="","",IFERROR(XLOOKUP(I31,'02_従業員とシフト'!$A$39:$A$53,'02_従業員とシフト'!$N$39:$N$53,""),""))</f>
        <v/>
      </c>
      <c r="K31" s="100">
        <f>IF(I31="","",IFERROR(XLOOKUP(I31,'02_従業員とシフト'!$A$39:$A$53,'02_従業員とシフト'!$F$39:$F$53,0),0))</f>
        <v/>
      </c>
      <c r="L31" s="16" t="n"/>
      <c r="M31" s="16" t="n"/>
      <c r="N31" s="16" t="n"/>
      <c r="O31" s="16" t="n"/>
      <c r="P31" s="16" t="n"/>
      <c r="Q31" s="101" t="n"/>
      <c r="R31" s="16" t="n"/>
    </row>
    <row r="32">
      <c r="A32" s="20">
        <f>IF(B32="","","SCH-"&amp;TEXT(B32,"yyyymmdd")&amp;"-"&amp;TEXT(ROW()-4,"000"))</f>
        <v/>
      </c>
      <c r="B32" s="94" t="n"/>
      <c r="C32" s="20">
        <f>IF(B32="","","周"&amp;CHOOSE(WEEKDAY(B32,2),"一","二","三","四","五","六","日"))</f>
        <v/>
      </c>
      <c r="D32" s="16" t="n"/>
      <c r="E32" s="16" t="n"/>
      <c r="F32" s="16" t="n"/>
      <c r="G32" s="16" t="n"/>
      <c r="H32" s="20">
        <f>IF(G32="","",IFERROR(XLOOKUP(G32,'02_従業員とシフト'!$A$4:$A$33,'02_従業員とシフト'!$B$4:$B$33,""),""))</f>
        <v/>
      </c>
      <c r="I32" s="16" t="n"/>
      <c r="J32" s="20">
        <f>IF(I32="","",IFERROR(XLOOKUP(I32,'02_従業員とシフト'!$A$39:$A$53,'02_従業員とシフト'!$N$39:$N$53,""),""))</f>
        <v/>
      </c>
      <c r="K32" s="100">
        <f>IF(I32="","",IFERROR(XLOOKUP(I32,'02_従業員とシフト'!$A$39:$A$53,'02_従業員とシフト'!$F$39:$F$53,0),0))</f>
        <v/>
      </c>
      <c r="L32" s="16" t="n"/>
      <c r="M32" s="16" t="n"/>
      <c r="N32" s="16" t="n"/>
      <c r="O32" s="16" t="n"/>
      <c r="P32" s="16" t="n"/>
      <c r="Q32" s="101" t="n"/>
      <c r="R32" s="16" t="n"/>
    </row>
    <row r="33">
      <c r="A33" s="20">
        <f>IF(B33="","","SCH-"&amp;TEXT(B33,"yyyymmdd")&amp;"-"&amp;TEXT(ROW()-4,"000"))</f>
        <v/>
      </c>
      <c r="B33" s="94" t="n"/>
      <c r="C33" s="20">
        <f>IF(B33="","","周"&amp;CHOOSE(WEEKDAY(B33,2),"一","二","三","四","五","六","日"))</f>
        <v/>
      </c>
      <c r="D33" s="16" t="n"/>
      <c r="E33" s="16" t="n"/>
      <c r="F33" s="16" t="n"/>
      <c r="G33" s="16" t="n"/>
      <c r="H33" s="20">
        <f>IF(G33="","",IFERROR(XLOOKUP(G33,'02_従業員とシフト'!$A$4:$A$33,'02_従業員とシフト'!$B$4:$B$33,""),""))</f>
        <v/>
      </c>
      <c r="I33" s="16" t="n"/>
      <c r="J33" s="20">
        <f>IF(I33="","",IFERROR(XLOOKUP(I33,'02_従業員とシフト'!$A$39:$A$53,'02_従業員とシフト'!$N$39:$N$53,""),""))</f>
        <v/>
      </c>
      <c r="K33" s="100">
        <f>IF(I33="","",IFERROR(XLOOKUP(I33,'02_従業員とシフト'!$A$39:$A$53,'02_従業員とシフト'!$F$39:$F$53,0),0))</f>
        <v/>
      </c>
      <c r="L33" s="16" t="n"/>
      <c r="M33" s="16" t="n"/>
      <c r="N33" s="16" t="n"/>
      <c r="O33" s="16" t="n"/>
      <c r="P33" s="16" t="n"/>
      <c r="Q33" s="101" t="n"/>
      <c r="R33" s="16" t="n"/>
    </row>
    <row r="34">
      <c r="A34" s="20">
        <f>IF(B34="","","SCH-"&amp;TEXT(B34,"yyyymmdd")&amp;"-"&amp;TEXT(ROW()-4,"000"))</f>
        <v/>
      </c>
      <c r="B34" s="94" t="n"/>
      <c r="C34" s="20">
        <f>IF(B34="","","周"&amp;CHOOSE(WEEKDAY(B34,2),"一","二","三","四","五","六","日"))</f>
        <v/>
      </c>
      <c r="D34" s="16" t="n"/>
      <c r="E34" s="16" t="n"/>
      <c r="F34" s="16" t="n"/>
      <c r="G34" s="16" t="n"/>
      <c r="H34" s="20">
        <f>IF(G34="","",IFERROR(XLOOKUP(G34,'02_従業員とシフト'!$A$4:$A$33,'02_従業員とシフト'!$B$4:$B$33,""),""))</f>
        <v/>
      </c>
      <c r="I34" s="16" t="n"/>
      <c r="J34" s="20">
        <f>IF(I34="","",IFERROR(XLOOKUP(I34,'02_従業員とシフト'!$A$39:$A$53,'02_従業員とシフト'!$N$39:$N$53,""),""))</f>
        <v/>
      </c>
      <c r="K34" s="100">
        <f>IF(I34="","",IFERROR(XLOOKUP(I34,'02_従業員とシフト'!$A$39:$A$53,'02_従業員とシフト'!$F$39:$F$53,0),0))</f>
        <v/>
      </c>
      <c r="L34" s="16" t="n"/>
      <c r="M34" s="16" t="n"/>
      <c r="N34" s="16" t="n"/>
      <c r="O34" s="16" t="n"/>
      <c r="P34" s="16" t="n"/>
      <c r="Q34" s="101" t="n"/>
      <c r="R34" s="16" t="n"/>
    </row>
    <row r="35">
      <c r="A35" s="20">
        <f>IF(B35="","","SCH-"&amp;TEXT(B35,"yyyymmdd")&amp;"-"&amp;TEXT(ROW()-4,"000"))</f>
        <v/>
      </c>
      <c r="B35" s="94" t="n"/>
      <c r="C35" s="20">
        <f>IF(B35="","","周"&amp;CHOOSE(WEEKDAY(B35,2),"一","二","三","四","五","六","日"))</f>
        <v/>
      </c>
      <c r="D35" s="16" t="n"/>
      <c r="E35" s="16" t="n"/>
      <c r="F35" s="16" t="n"/>
      <c r="G35" s="16" t="n"/>
      <c r="H35" s="20">
        <f>IF(G35="","",IFERROR(XLOOKUP(G35,'02_従業員とシフト'!$A$4:$A$33,'02_従業員とシフト'!$B$4:$B$33,""),""))</f>
        <v/>
      </c>
      <c r="I35" s="16" t="n"/>
      <c r="J35" s="20">
        <f>IF(I35="","",IFERROR(XLOOKUP(I35,'02_従業員とシフト'!$A$39:$A$53,'02_従業員とシフト'!$N$39:$N$53,""),""))</f>
        <v/>
      </c>
      <c r="K35" s="100">
        <f>IF(I35="","",IFERROR(XLOOKUP(I35,'02_従業員とシフト'!$A$39:$A$53,'02_従業員とシフト'!$F$39:$F$53,0),0))</f>
        <v/>
      </c>
      <c r="L35" s="16" t="n"/>
      <c r="M35" s="16" t="n"/>
      <c r="N35" s="16" t="n"/>
      <c r="O35" s="16" t="n"/>
      <c r="P35" s="16" t="n"/>
      <c r="Q35" s="101" t="n"/>
      <c r="R35" s="16" t="n"/>
    </row>
    <row r="36">
      <c r="A36" s="20">
        <f>IF(B36="","","SCH-"&amp;TEXT(B36,"yyyymmdd")&amp;"-"&amp;TEXT(ROW()-4,"000"))</f>
        <v/>
      </c>
      <c r="B36" s="94" t="n"/>
      <c r="C36" s="20">
        <f>IF(B36="","","周"&amp;CHOOSE(WEEKDAY(B36,2),"一","二","三","四","五","六","日"))</f>
        <v/>
      </c>
      <c r="D36" s="16" t="n"/>
      <c r="E36" s="16" t="n"/>
      <c r="F36" s="16" t="n"/>
      <c r="G36" s="16" t="n"/>
      <c r="H36" s="20">
        <f>IF(G36="","",IFERROR(XLOOKUP(G36,'02_従業員とシフト'!$A$4:$A$33,'02_従業員とシフト'!$B$4:$B$33,""),""))</f>
        <v/>
      </c>
      <c r="I36" s="16" t="n"/>
      <c r="J36" s="20">
        <f>IF(I36="","",IFERROR(XLOOKUP(I36,'02_従業員とシフト'!$A$39:$A$53,'02_従業員とシフト'!$N$39:$N$53,""),""))</f>
        <v/>
      </c>
      <c r="K36" s="100">
        <f>IF(I36="","",IFERROR(XLOOKUP(I36,'02_従業員とシフト'!$A$39:$A$53,'02_従業員とシフト'!$F$39:$F$53,0),0))</f>
        <v/>
      </c>
      <c r="L36" s="16" t="n"/>
      <c r="M36" s="16" t="n"/>
      <c r="N36" s="16" t="n"/>
      <c r="O36" s="16" t="n"/>
      <c r="P36" s="16" t="n"/>
      <c r="Q36" s="101" t="n"/>
      <c r="R36" s="16" t="n"/>
    </row>
    <row r="37">
      <c r="A37" s="20">
        <f>IF(B37="","","SCH-"&amp;TEXT(B37,"yyyymmdd")&amp;"-"&amp;TEXT(ROW()-4,"000"))</f>
        <v/>
      </c>
      <c r="B37" s="94" t="n"/>
      <c r="C37" s="20">
        <f>IF(B37="","","周"&amp;CHOOSE(WEEKDAY(B37,2),"一","二","三","四","五","六","日"))</f>
        <v/>
      </c>
      <c r="D37" s="16" t="n"/>
      <c r="E37" s="16" t="n"/>
      <c r="F37" s="16" t="n"/>
      <c r="G37" s="16" t="n"/>
      <c r="H37" s="20">
        <f>IF(G37="","",IFERROR(XLOOKUP(G37,'02_従業員とシフト'!$A$4:$A$33,'02_従業員とシフト'!$B$4:$B$33,""),""))</f>
        <v/>
      </c>
      <c r="I37" s="16" t="n"/>
      <c r="J37" s="20">
        <f>IF(I37="","",IFERROR(XLOOKUP(I37,'02_従業員とシフト'!$A$39:$A$53,'02_従業員とシフト'!$N$39:$N$53,""),""))</f>
        <v/>
      </c>
      <c r="K37" s="100">
        <f>IF(I37="","",IFERROR(XLOOKUP(I37,'02_従業員とシフト'!$A$39:$A$53,'02_従業員とシフト'!$F$39:$F$53,0),0))</f>
        <v/>
      </c>
      <c r="L37" s="16" t="n"/>
      <c r="M37" s="16" t="n"/>
      <c r="N37" s="16" t="n"/>
      <c r="O37" s="16" t="n"/>
      <c r="P37" s="16" t="n"/>
      <c r="Q37" s="101" t="n"/>
      <c r="R37" s="16" t="n"/>
    </row>
    <row r="38">
      <c r="A38" s="20">
        <f>IF(B38="","","SCH-"&amp;TEXT(B38,"yyyymmdd")&amp;"-"&amp;TEXT(ROW()-4,"000"))</f>
        <v/>
      </c>
      <c r="B38" s="94" t="n"/>
      <c r="C38" s="20">
        <f>IF(B38="","","周"&amp;CHOOSE(WEEKDAY(B38,2),"一","二","三","四","五","六","日"))</f>
        <v/>
      </c>
      <c r="D38" s="16" t="n"/>
      <c r="E38" s="16" t="n"/>
      <c r="F38" s="16" t="n"/>
      <c r="G38" s="16" t="n"/>
      <c r="H38" s="20">
        <f>IF(G38="","",IFERROR(XLOOKUP(G38,'02_従業員とシフト'!$A$4:$A$33,'02_従業員とシフト'!$B$4:$B$33,""),""))</f>
        <v/>
      </c>
      <c r="I38" s="16" t="n"/>
      <c r="J38" s="20">
        <f>IF(I38="","",IFERROR(XLOOKUP(I38,'02_従業員とシフト'!$A$39:$A$53,'02_従業員とシフト'!$N$39:$N$53,""),""))</f>
        <v/>
      </c>
      <c r="K38" s="100">
        <f>IF(I38="","",IFERROR(XLOOKUP(I38,'02_従業員とシフト'!$A$39:$A$53,'02_従業員とシフト'!$F$39:$F$53,0),0))</f>
        <v/>
      </c>
      <c r="L38" s="16" t="n"/>
      <c r="M38" s="16" t="n"/>
      <c r="N38" s="16" t="n"/>
      <c r="O38" s="16" t="n"/>
      <c r="P38" s="16" t="n"/>
      <c r="Q38" s="101" t="n"/>
      <c r="R38" s="16" t="n"/>
    </row>
    <row r="39">
      <c r="A39" s="20">
        <f>IF(B39="","","SCH-"&amp;TEXT(B39,"yyyymmdd")&amp;"-"&amp;TEXT(ROW()-4,"000"))</f>
        <v/>
      </c>
      <c r="B39" s="94" t="n"/>
      <c r="C39" s="20">
        <f>IF(B39="","","周"&amp;CHOOSE(WEEKDAY(B39,2),"一","二","三","四","五","六","日"))</f>
        <v/>
      </c>
      <c r="D39" s="16" t="n"/>
      <c r="E39" s="16" t="n"/>
      <c r="F39" s="16" t="n"/>
      <c r="G39" s="16" t="n"/>
      <c r="H39" s="20">
        <f>IF(G39="","",IFERROR(XLOOKUP(G39,'02_従業員とシフト'!$A$4:$A$33,'02_従業員とシフト'!$B$4:$B$33,""),""))</f>
        <v/>
      </c>
      <c r="I39" s="16" t="n"/>
      <c r="J39" s="20">
        <f>IF(I39="","",IFERROR(XLOOKUP(I39,'02_従業員とシフト'!$A$39:$A$53,'02_従業員とシフト'!$N$39:$N$53,""),""))</f>
        <v/>
      </c>
      <c r="K39" s="100">
        <f>IF(I39="","",IFERROR(XLOOKUP(I39,'02_従業員とシフト'!$A$39:$A$53,'02_従業員とシフト'!$F$39:$F$53,0),0))</f>
        <v/>
      </c>
      <c r="L39" s="16" t="n"/>
      <c r="M39" s="16" t="n"/>
      <c r="N39" s="16" t="n"/>
      <c r="O39" s="16" t="n"/>
      <c r="P39" s="16" t="n"/>
      <c r="Q39" s="101" t="n"/>
      <c r="R39" s="16" t="n"/>
    </row>
    <row r="40">
      <c r="A40" s="20">
        <f>IF(B40="","","SCH-"&amp;TEXT(B40,"yyyymmdd")&amp;"-"&amp;TEXT(ROW()-4,"000"))</f>
        <v/>
      </c>
      <c r="B40" s="94" t="n"/>
      <c r="C40" s="20">
        <f>IF(B40="","","周"&amp;CHOOSE(WEEKDAY(B40,2),"一","二","三","四","五","六","日"))</f>
        <v/>
      </c>
      <c r="D40" s="16" t="n"/>
      <c r="E40" s="16" t="n"/>
      <c r="F40" s="16" t="n"/>
      <c r="G40" s="16" t="n"/>
      <c r="H40" s="20">
        <f>IF(G40="","",IFERROR(XLOOKUP(G40,'02_従業員とシフト'!$A$4:$A$33,'02_従業員とシフト'!$B$4:$B$33,""),""))</f>
        <v/>
      </c>
      <c r="I40" s="16" t="n"/>
      <c r="J40" s="20">
        <f>IF(I40="","",IFERROR(XLOOKUP(I40,'02_従業員とシフト'!$A$39:$A$53,'02_従業員とシフト'!$N$39:$N$53,""),""))</f>
        <v/>
      </c>
      <c r="K40" s="100">
        <f>IF(I40="","",IFERROR(XLOOKUP(I40,'02_従業員とシフト'!$A$39:$A$53,'02_従業員とシフト'!$F$39:$F$53,0),0))</f>
        <v/>
      </c>
      <c r="L40" s="16" t="n"/>
      <c r="M40" s="16" t="n"/>
      <c r="N40" s="16" t="n"/>
      <c r="O40" s="16" t="n"/>
      <c r="P40" s="16" t="n"/>
      <c r="Q40" s="101" t="n"/>
      <c r="R40" s="16" t="n"/>
    </row>
    <row r="41">
      <c r="A41" s="20">
        <f>IF(B41="","","SCH-"&amp;TEXT(B41,"yyyymmdd")&amp;"-"&amp;TEXT(ROW()-4,"000"))</f>
        <v/>
      </c>
      <c r="B41" s="94" t="n"/>
      <c r="C41" s="20">
        <f>IF(B41="","","周"&amp;CHOOSE(WEEKDAY(B41,2),"一","二","三","四","五","六","日"))</f>
        <v/>
      </c>
      <c r="D41" s="16" t="n"/>
      <c r="E41" s="16" t="n"/>
      <c r="F41" s="16" t="n"/>
      <c r="G41" s="16" t="n"/>
      <c r="H41" s="20">
        <f>IF(G41="","",IFERROR(XLOOKUP(G41,'02_従業員とシフト'!$A$4:$A$33,'02_従業員とシフト'!$B$4:$B$33,""),""))</f>
        <v/>
      </c>
      <c r="I41" s="16" t="n"/>
      <c r="J41" s="20">
        <f>IF(I41="","",IFERROR(XLOOKUP(I41,'02_従業員とシフト'!$A$39:$A$53,'02_従業員とシフト'!$N$39:$N$53,""),""))</f>
        <v/>
      </c>
      <c r="K41" s="100">
        <f>IF(I41="","",IFERROR(XLOOKUP(I41,'02_従業員とシフト'!$A$39:$A$53,'02_従業員とシフト'!$F$39:$F$53,0),0))</f>
        <v/>
      </c>
      <c r="L41" s="16" t="n"/>
      <c r="M41" s="16" t="n"/>
      <c r="N41" s="16" t="n"/>
      <c r="O41" s="16" t="n"/>
      <c r="P41" s="16" t="n"/>
      <c r="Q41" s="101" t="n"/>
      <c r="R41" s="16" t="n"/>
    </row>
    <row r="42">
      <c r="A42" s="20">
        <f>IF(B42="","","SCH-"&amp;TEXT(B42,"yyyymmdd")&amp;"-"&amp;TEXT(ROW()-4,"000"))</f>
        <v/>
      </c>
      <c r="B42" s="94" t="n"/>
      <c r="C42" s="20">
        <f>IF(B42="","","周"&amp;CHOOSE(WEEKDAY(B42,2),"一","二","三","四","五","六","日"))</f>
        <v/>
      </c>
      <c r="D42" s="16" t="n"/>
      <c r="E42" s="16" t="n"/>
      <c r="F42" s="16" t="n"/>
      <c r="G42" s="16" t="n"/>
      <c r="H42" s="20">
        <f>IF(G42="","",IFERROR(XLOOKUP(G42,'02_従業員とシフト'!$A$4:$A$33,'02_従業員とシフト'!$B$4:$B$33,""),""))</f>
        <v/>
      </c>
      <c r="I42" s="16" t="n"/>
      <c r="J42" s="20">
        <f>IF(I42="","",IFERROR(XLOOKUP(I42,'02_従業員とシフト'!$A$39:$A$53,'02_従業員とシフト'!$N$39:$N$53,""),""))</f>
        <v/>
      </c>
      <c r="K42" s="100">
        <f>IF(I42="","",IFERROR(XLOOKUP(I42,'02_従業員とシフト'!$A$39:$A$53,'02_従業員とシフト'!$F$39:$F$53,0),0))</f>
        <v/>
      </c>
      <c r="L42" s="16" t="n"/>
      <c r="M42" s="16" t="n"/>
      <c r="N42" s="16" t="n"/>
      <c r="O42" s="16" t="n"/>
      <c r="P42" s="16" t="n"/>
      <c r="Q42" s="101" t="n"/>
      <c r="R42" s="16" t="n"/>
    </row>
    <row r="43">
      <c r="A43" s="20">
        <f>IF(B43="","","SCH-"&amp;TEXT(B43,"yyyymmdd")&amp;"-"&amp;TEXT(ROW()-4,"000"))</f>
        <v/>
      </c>
      <c r="B43" s="94" t="n"/>
      <c r="C43" s="20">
        <f>IF(B43="","","周"&amp;CHOOSE(WEEKDAY(B43,2),"一","二","三","四","五","六","日"))</f>
        <v/>
      </c>
      <c r="D43" s="16" t="n"/>
      <c r="E43" s="16" t="n"/>
      <c r="F43" s="16" t="n"/>
      <c r="G43" s="16" t="n"/>
      <c r="H43" s="20">
        <f>IF(G43="","",IFERROR(XLOOKUP(G43,'02_従業員とシフト'!$A$4:$A$33,'02_従業員とシフト'!$B$4:$B$33,""),""))</f>
        <v/>
      </c>
      <c r="I43" s="16" t="n"/>
      <c r="J43" s="20">
        <f>IF(I43="","",IFERROR(XLOOKUP(I43,'02_従業員とシフト'!$A$39:$A$53,'02_従業員とシフト'!$N$39:$N$53,""),""))</f>
        <v/>
      </c>
      <c r="K43" s="100">
        <f>IF(I43="","",IFERROR(XLOOKUP(I43,'02_従業員とシフト'!$A$39:$A$53,'02_従業員とシフト'!$F$39:$F$53,0),0))</f>
        <v/>
      </c>
      <c r="L43" s="16" t="n"/>
      <c r="M43" s="16" t="n"/>
      <c r="N43" s="16" t="n"/>
      <c r="O43" s="16" t="n"/>
      <c r="P43" s="16" t="n"/>
      <c r="Q43" s="101" t="n"/>
      <c r="R43" s="16" t="n"/>
    </row>
    <row r="44">
      <c r="A44" s="20">
        <f>IF(B44="","","SCH-"&amp;TEXT(B44,"yyyymmdd")&amp;"-"&amp;TEXT(ROW()-4,"000"))</f>
        <v/>
      </c>
      <c r="B44" s="94" t="n"/>
      <c r="C44" s="20">
        <f>IF(B44="","","周"&amp;CHOOSE(WEEKDAY(B44,2),"一","二","三","四","五","六","日"))</f>
        <v/>
      </c>
      <c r="D44" s="16" t="n"/>
      <c r="E44" s="16" t="n"/>
      <c r="F44" s="16" t="n"/>
      <c r="G44" s="16" t="n"/>
      <c r="H44" s="20">
        <f>IF(G44="","",IFERROR(XLOOKUP(G44,'02_従業員とシフト'!$A$4:$A$33,'02_従業員とシフト'!$B$4:$B$33,""),""))</f>
        <v/>
      </c>
      <c r="I44" s="16" t="n"/>
      <c r="J44" s="20">
        <f>IF(I44="","",IFERROR(XLOOKUP(I44,'02_従業員とシフト'!$A$39:$A$53,'02_従業員とシフト'!$N$39:$N$53,""),""))</f>
        <v/>
      </c>
      <c r="K44" s="100">
        <f>IF(I44="","",IFERROR(XLOOKUP(I44,'02_従業員とシフト'!$A$39:$A$53,'02_従業員とシフト'!$F$39:$F$53,0),0))</f>
        <v/>
      </c>
      <c r="L44" s="16" t="n"/>
      <c r="M44" s="16" t="n"/>
      <c r="N44" s="16" t="n"/>
      <c r="O44" s="16" t="n"/>
      <c r="P44" s="16" t="n"/>
      <c r="Q44" s="101" t="n"/>
      <c r="R44" s="16" t="n"/>
    </row>
    <row r="45">
      <c r="A45" s="20">
        <f>IF(B45="","","SCH-"&amp;TEXT(B45,"yyyymmdd")&amp;"-"&amp;TEXT(ROW()-4,"000"))</f>
        <v/>
      </c>
      <c r="B45" s="94" t="n"/>
      <c r="C45" s="20">
        <f>IF(B45="","","周"&amp;CHOOSE(WEEKDAY(B45,2),"一","二","三","四","五","六","日"))</f>
        <v/>
      </c>
      <c r="D45" s="16" t="n"/>
      <c r="E45" s="16" t="n"/>
      <c r="F45" s="16" t="n"/>
      <c r="G45" s="16" t="n"/>
      <c r="H45" s="20">
        <f>IF(G45="","",IFERROR(XLOOKUP(G45,'02_従業員とシフト'!$A$4:$A$33,'02_従業員とシフト'!$B$4:$B$33,""),""))</f>
        <v/>
      </c>
      <c r="I45" s="16" t="n"/>
      <c r="J45" s="20">
        <f>IF(I45="","",IFERROR(XLOOKUP(I45,'02_従業員とシフト'!$A$39:$A$53,'02_従業員とシフト'!$N$39:$N$53,""),""))</f>
        <v/>
      </c>
      <c r="K45" s="100">
        <f>IF(I45="","",IFERROR(XLOOKUP(I45,'02_従業員とシフト'!$A$39:$A$53,'02_従業員とシフト'!$F$39:$F$53,0),0))</f>
        <v/>
      </c>
      <c r="L45" s="16" t="n"/>
      <c r="M45" s="16" t="n"/>
      <c r="N45" s="16" t="n"/>
      <c r="O45" s="16" t="n"/>
      <c r="P45" s="16" t="n"/>
      <c r="Q45" s="101" t="n"/>
      <c r="R45" s="16" t="n"/>
    </row>
    <row r="46">
      <c r="A46" s="20">
        <f>IF(B46="","","SCH-"&amp;TEXT(B46,"yyyymmdd")&amp;"-"&amp;TEXT(ROW()-4,"000"))</f>
        <v/>
      </c>
      <c r="B46" s="94" t="n"/>
      <c r="C46" s="20">
        <f>IF(B46="","","周"&amp;CHOOSE(WEEKDAY(B46,2),"一","二","三","四","五","六","日"))</f>
        <v/>
      </c>
      <c r="D46" s="16" t="n"/>
      <c r="E46" s="16" t="n"/>
      <c r="F46" s="16" t="n"/>
      <c r="G46" s="16" t="n"/>
      <c r="H46" s="20">
        <f>IF(G46="","",IFERROR(XLOOKUP(G46,'02_従業員とシフト'!$A$4:$A$33,'02_従業員とシフト'!$B$4:$B$33,""),""))</f>
        <v/>
      </c>
      <c r="I46" s="16" t="n"/>
      <c r="J46" s="20">
        <f>IF(I46="","",IFERROR(XLOOKUP(I46,'02_従業員とシフト'!$A$39:$A$53,'02_従業員とシフト'!$N$39:$N$53,""),""))</f>
        <v/>
      </c>
      <c r="K46" s="100">
        <f>IF(I46="","",IFERROR(XLOOKUP(I46,'02_従業員とシフト'!$A$39:$A$53,'02_従業員とシフト'!$F$39:$F$53,0),0))</f>
        <v/>
      </c>
      <c r="L46" s="16" t="n"/>
      <c r="M46" s="16" t="n"/>
      <c r="N46" s="16" t="n"/>
      <c r="O46" s="16" t="n"/>
      <c r="P46" s="16" t="n"/>
      <c r="Q46" s="101" t="n"/>
      <c r="R46" s="16" t="n"/>
    </row>
    <row r="47">
      <c r="A47" s="20">
        <f>IF(B47="","","SCH-"&amp;TEXT(B47,"yyyymmdd")&amp;"-"&amp;TEXT(ROW()-4,"000"))</f>
        <v/>
      </c>
      <c r="B47" s="94" t="n"/>
      <c r="C47" s="20">
        <f>IF(B47="","","周"&amp;CHOOSE(WEEKDAY(B47,2),"一","二","三","四","五","六","日"))</f>
        <v/>
      </c>
      <c r="D47" s="16" t="n"/>
      <c r="E47" s="16" t="n"/>
      <c r="F47" s="16" t="n"/>
      <c r="G47" s="16" t="n"/>
      <c r="H47" s="20">
        <f>IF(G47="","",IFERROR(XLOOKUP(G47,'02_従業員とシフト'!$A$4:$A$33,'02_従業員とシフト'!$B$4:$B$33,""),""))</f>
        <v/>
      </c>
      <c r="I47" s="16" t="n"/>
      <c r="J47" s="20">
        <f>IF(I47="","",IFERROR(XLOOKUP(I47,'02_従業員とシフト'!$A$39:$A$53,'02_従業員とシフト'!$N$39:$N$53,""),""))</f>
        <v/>
      </c>
      <c r="K47" s="100">
        <f>IF(I47="","",IFERROR(XLOOKUP(I47,'02_従業員とシフト'!$A$39:$A$53,'02_従業員とシフト'!$F$39:$F$53,0),0))</f>
        <v/>
      </c>
      <c r="L47" s="16" t="n"/>
      <c r="M47" s="16" t="n"/>
      <c r="N47" s="16" t="n"/>
      <c r="O47" s="16" t="n"/>
      <c r="P47" s="16" t="n"/>
      <c r="Q47" s="101" t="n"/>
      <c r="R47" s="16" t="n"/>
    </row>
    <row r="48">
      <c r="A48" s="20">
        <f>IF(B48="","","SCH-"&amp;TEXT(B48,"yyyymmdd")&amp;"-"&amp;TEXT(ROW()-4,"000"))</f>
        <v/>
      </c>
      <c r="B48" s="94" t="n"/>
      <c r="C48" s="20">
        <f>IF(B48="","","周"&amp;CHOOSE(WEEKDAY(B48,2),"一","二","三","四","五","六","日"))</f>
        <v/>
      </c>
      <c r="D48" s="16" t="n"/>
      <c r="E48" s="16" t="n"/>
      <c r="F48" s="16" t="n"/>
      <c r="G48" s="16" t="n"/>
      <c r="H48" s="20">
        <f>IF(G48="","",IFERROR(XLOOKUP(G48,'02_従業員とシフト'!$A$4:$A$33,'02_従業員とシフト'!$B$4:$B$33,""),""))</f>
        <v/>
      </c>
      <c r="I48" s="16" t="n"/>
      <c r="J48" s="20">
        <f>IF(I48="","",IFERROR(XLOOKUP(I48,'02_従業員とシフト'!$A$39:$A$53,'02_従業員とシフト'!$N$39:$N$53,""),""))</f>
        <v/>
      </c>
      <c r="K48" s="100">
        <f>IF(I48="","",IFERROR(XLOOKUP(I48,'02_従業員とシフト'!$A$39:$A$53,'02_従業員とシフト'!$F$39:$F$53,0),0))</f>
        <v/>
      </c>
      <c r="L48" s="16" t="n"/>
      <c r="M48" s="16" t="n"/>
      <c r="N48" s="16" t="n"/>
      <c r="O48" s="16" t="n"/>
      <c r="P48" s="16" t="n"/>
      <c r="Q48" s="101" t="n"/>
      <c r="R48" s="16" t="n"/>
    </row>
    <row r="49">
      <c r="A49" s="20">
        <f>IF(B49="","","SCH-"&amp;TEXT(B49,"yyyymmdd")&amp;"-"&amp;TEXT(ROW()-4,"000"))</f>
        <v/>
      </c>
      <c r="B49" s="94" t="n"/>
      <c r="C49" s="20">
        <f>IF(B49="","","周"&amp;CHOOSE(WEEKDAY(B49,2),"一","二","三","四","五","六","日"))</f>
        <v/>
      </c>
      <c r="D49" s="16" t="n"/>
      <c r="E49" s="16" t="n"/>
      <c r="F49" s="16" t="n"/>
      <c r="G49" s="16" t="n"/>
      <c r="H49" s="20">
        <f>IF(G49="","",IFERROR(XLOOKUP(G49,'02_従業員とシフト'!$A$4:$A$33,'02_従業員とシフト'!$B$4:$B$33,""),""))</f>
        <v/>
      </c>
      <c r="I49" s="16" t="n"/>
      <c r="J49" s="20">
        <f>IF(I49="","",IFERROR(XLOOKUP(I49,'02_従業員とシフト'!$A$39:$A$53,'02_従業員とシフト'!$N$39:$N$53,""),""))</f>
        <v/>
      </c>
      <c r="K49" s="100">
        <f>IF(I49="","",IFERROR(XLOOKUP(I49,'02_従業員とシフト'!$A$39:$A$53,'02_従業員とシフト'!$F$39:$F$53,0),0))</f>
        <v/>
      </c>
      <c r="L49" s="16" t="n"/>
      <c r="M49" s="16" t="n"/>
      <c r="N49" s="16" t="n"/>
      <c r="O49" s="16" t="n"/>
      <c r="P49" s="16" t="n"/>
      <c r="Q49" s="101" t="n"/>
      <c r="R49" s="16" t="n"/>
    </row>
    <row r="50">
      <c r="A50" s="20">
        <f>IF(B50="","","SCH-"&amp;TEXT(B50,"yyyymmdd")&amp;"-"&amp;TEXT(ROW()-4,"000"))</f>
        <v/>
      </c>
      <c r="B50" s="94" t="n"/>
      <c r="C50" s="20">
        <f>IF(B50="","","周"&amp;CHOOSE(WEEKDAY(B50,2),"一","二","三","四","五","六","日"))</f>
        <v/>
      </c>
      <c r="D50" s="16" t="n"/>
      <c r="E50" s="16" t="n"/>
      <c r="F50" s="16" t="n"/>
      <c r="G50" s="16" t="n"/>
      <c r="H50" s="20">
        <f>IF(G50="","",IFERROR(XLOOKUP(G50,'02_従業員とシフト'!$A$4:$A$33,'02_従業員とシフト'!$B$4:$B$33,""),""))</f>
        <v/>
      </c>
      <c r="I50" s="16" t="n"/>
      <c r="J50" s="20">
        <f>IF(I50="","",IFERROR(XLOOKUP(I50,'02_従業員とシフト'!$A$39:$A$53,'02_従業員とシフト'!$N$39:$N$53,""),""))</f>
        <v/>
      </c>
      <c r="K50" s="100">
        <f>IF(I50="","",IFERROR(XLOOKUP(I50,'02_従業員とシフト'!$A$39:$A$53,'02_従業員とシフト'!$F$39:$F$53,0),0))</f>
        <v/>
      </c>
      <c r="L50" s="16" t="n"/>
      <c r="M50" s="16" t="n"/>
      <c r="N50" s="16" t="n"/>
      <c r="O50" s="16" t="n"/>
      <c r="P50" s="16" t="n"/>
      <c r="Q50" s="101" t="n"/>
      <c r="R50" s="16" t="n"/>
    </row>
    <row r="51">
      <c r="A51" s="20">
        <f>IF(B51="","","SCH-"&amp;TEXT(B51,"yyyymmdd")&amp;"-"&amp;TEXT(ROW()-4,"000"))</f>
        <v/>
      </c>
      <c r="B51" s="94" t="n"/>
      <c r="C51" s="20">
        <f>IF(B51="","","周"&amp;CHOOSE(WEEKDAY(B51,2),"一","二","三","四","五","六","日"))</f>
        <v/>
      </c>
      <c r="D51" s="16" t="n"/>
      <c r="E51" s="16" t="n"/>
      <c r="F51" s="16" t="n"/>
      <c r="G51" s="16" t="n"/>
      <c r="H51" s="20">
        <f>IF(G51="","",IFERROR(XLOOKUP(G51,'02_従業員とシフト'!$A$4:$A$33,'02_従業員とシフト'!$B$4:$B$33,""),""))</f>
        <v/>
      </c>
      <c r="I51" s="16" t="n"/>
      <c r="J51" s="20">
        <f>IF(I51="","",IFERROR(XLOOKUP(I51,'02_従業員とシフト'!$A$39:$A$53,'02_従業員とシフト'!$N$39:$N$53,""),""))</f>
        <v/>
      </c>
      <c r="K51" s="100">
        <f>IF(I51="","",IFERROR(XLOOKUP(I51,'02_従業員とシフト'!$A$39:$A$53,'02_従業員とシフト'!$F$39:$F$53,0),0))</f>
        <v/>
      </c>
      <c r="L51" s="16" t="n"/>
      <c r="M51" s="16" t="n"/>
      <c r="N51" s="16" t="n"/>
      <c r="O51" s="16" t="n"/>
      <c r="P51" s="16" t="n"/>
      <c r="Q51" s="101" t="n"/>
      <c r="R51" s="16" t="n"/>
    </row>
    <row r="52">
      <c r="A52" s="20">
        <f>IF(B52="","","SCH-"&amp;TEXT(B52,"yyyymmdd")&amp;"-"&amp;TEXT(ROW()-4,"000"))</f>
        <v/>
      </c>
      <c r="B52" s="94" t="n"/>
      <c r="C52" s="20">
        <f>IF(B52="","","周"&amp;CHOOSE(WEEKDAY(B52,2),"一","二","三","四","五","六","日"))</f>
        <v/>
      </c>
      <c r="D52" s="16" t="n"/>
      <c r="E52" s="16" t="n"/>
      <c r="F52" s="16" t="n"/>
      <c r="G52" s="16" t="n"/>
      <c r="H52" s="20">
        <f>IF(G52="","",IFERROR(XLOOKUP(G52,'02_従業員とシフト'!$A$4:$A$33,'02_従業員とシフト'!$B$4:$B$33,""),""))</f>
        <v/>
      </c>
      <c r="I52" s="16" t="n"/>
      <c r="J52" s="20">
        <f>IF(I52="","",IFERROR(XLOOKUP(I52,'02_従業員とシフト'!$A$39:$A$53,'02_従業員とシフト'!$N$39:$N$53,""),""))</f>
        <v/>
      </c>
      <c r="K52" s="100">
        <f>IF(I52="","",IFERROR(XLOOKUP(I52,'02_従業員とシフト'!$A$39:$A$53,'02_従業員とシフト'!$F$39:$F$53,0),0))</f>
        <v/>
      </c>
      <c r="L52" s="16" t="n"/>
      <c r="M52" s="16" t="n"/>
      <c r="N52" s="16" t="n"/>
      <c r="O52" s="16" t="n"/>
      <c r="P52" s="16" t="n"/>
      <c r="Q52" s="101" t="n"/>
      <c r="R52" s="16" t="n"/>
    </row>
    <row r="53">
      <c r="A53" s="20">
        <f>IF(B53="","","SCH-"&amp;TEXT(B53,"yyyymmdd")&amp;"-"&amp;TEXT(ROW()-4,"000"))</f>
        <v/>
      </c>
      <c r="B53" s="94" t="n"/>
      <c r="C53" s="20">
        <f>IF(B53="","","周"&amp;CHOOSE(WEEKDAY(B53,2),"一","二","三","四","五","六","日"))</f>
        <v/>
      </c>
      <c r="D53" s="16" t="n"/>
      <c r="E53" s="16" t="n"/>
      <c r="F53" s="16" t="n"/>
      <c r="G53" s="16" t="n"/>
      <c r="H53" s="20">
        <f>IF(G53="","",IFERROR(XLOOKUP(G53,'02_従業員とシフト'!$A$4:$A$33,'02_従業員とシフト'!$B$4:$B$33,""),""))</f>
        <v/>
      </c>
      <c r="I53" s="16" t="n"/>
      <c r="J53" s="20">
        <f>IF(I53="","",IFERROR(XLOOKUP(I53,'02_従業員とシフト'!$A$39:$A$53,'02_従業員とシフト'!$N$39:$N$53,""),""))</f>
        <v/>
      </c>
      <c r="K53" s="100">
        <f>IF(I53="","",IFERROR(XLOOKUP(I53,'02_従業員とシフト'!$A$39:$A$53,'02_従業員とシフト'!$F$39:$F$53,0),0))</f>
        <v/>
      </c>
      <c r="L53" s="16" t="n"/>
      <c r="M53" s="16" t="n"/>
      <c r="N53" s="16" t="n"/>
      <c r="O53" s="16" t="n"/>
      <c r="P53" s="16" t="n"/>
      <c r="Q53" s="101" t="n"/>
      <c r="R53" s="16" t="n"/>
    </row>
    <row r="54">
      <c r="A54" s="20">
        <f>IF(B54="","","SCH-"&amp;TEXT(B54,"yyyymmdd")&amp;"-"&amp;TEXT(ROW()-4,"000"))</f>
        <v/>
      </c>
      <c r="B54" s="94" t="n"/>
      <c r="C54" s="20">
        <f>IF(B54="","","周"&amp;CHOOSE(WEEKDAY(B54,2),"一","二","三","四","五","六","日"))</f>
        <v/>
      </c>
      <c r="D54" s="16" t="n"/>
      <c r="E54" s="16" t="n"/>
      <c r="F54" s="16" t="n"/>
      <c r="G54" s="16" t="n"/>
      <c r="H54" s="20">
        <f>IF(G54="","",IFERROR(XLOOKUP(G54,'02_従業員とシフト'!$A$4:$A$33,'02_従業員とシフト'!$B$4:$B$33,""),""))</f>
        <v/>
      </c>
      <c r="I54" s="16" t="n"/>
      <c r="J54" s="20">
        <f>IF(I54="","",IFERROR(XLOOKUP(I54,'02_従業員とシフト'!$A$39:$A$53,'02_従業員とシフト'!$N$39:$N$53,""),""))</f>
        <v/>
      </c>
      <c r="K54" s="100">
        <f>IF(I54="","",IFERROR(XLOOKUP(I54,'02_従業員とシフト'!$A$39:$A$53,'02_従業員とシフト'!$F$39:$F$53,0),0))</f>
        <v/>
      </c>
      <c r="L54" s="16" t="n"/>
      <c r="M54" s="16" t="n"/>
      <c r="N54" s="16" t="n"/>
      <c r="O54" s="16" t="n"/>
      <c r="P54" s="16" t="n"/>
      <c r="Q54" s="101" t="n"/>
      <c r="R54" s="16" t="n"/>
    </row>
    <row r="55">
      <c r="A55" s="20">
        <f>IF(B55="","","SCH-"&amp;TEXT(B55,"yyyymmdd")&amp;"-"&amp;TEXT(ROW()-4,"000"))</f>
        <v/>
      </c>
      <c r="B55" s="94" t="n"/>
      <c r="C55" s="20">
        <f>IF(B55="","","周"&amp;CHOOSE(WEEKDAY(B55,2),"一","二","三","四","五","六","日"))</f>
        <v/>
      </c>
      <c r="D55" s="16" t="n"/>
      <c r="E55" s="16" t="n"/>
      <c r="F55" s="16" t="n"/>
      <c r="G55" s="16" t="n"/>
      <c r="H55" s="20">
        <f>IF(G55="","",IFERROR(XLOOKUP(G55,'02_従業員とシフト'!$A$4:$A$33,'02_従業員とシフト'!$B$4:$B$33,""),""))</f>
        <v/>
      </c>
      <c r="I55" s="16" t="n"/>
      <c r="J55" s="20">
        <f>IF(I55="","",IFERROR(XLOOKUP(I55,'02_従業員とシフト'!$A$39:$A$53,'02_従業員とシフト'!$N$39:$N$53,""),""))</f>
        <v/>
      </c>
      <c r="K55" s="100">
        <f>IF(I55="","",IFERROR(XLOOKUP(I55,'02_従業員とシフト'!$A$39:$A$53,'02_従業員とシフト'!$F$39:$F$53,0),0))</f>
        <v/>
      </c>
      <c r="L55" s="16" t="n"/>
      <c r="M55" s="16" t="n"/>
      <c r="N55" s="16" t="n"/>
      <c r="O55" s="16" t="n"/>
      <c r="P55" s="16" t="n"/>
      <c r="Q55" s="101" t="n"/>
      <c r="R55" s="16" t="n"/>
    </row>
    <row r="56">
      <c r="A56" s="20">
        <f>IF(B56="","","SCH-"&amp;TEXT(B56,"yyyymmdd")&amp;"-"&amp;TEXT(ROW()-4,"000"))</f>
        <v/>
      </c>
      <c r="B56" s="94" t="n"/>
      <c r="C56" s="20">
        <f>IF(B56="","","周"&amp;CHOOSE(WEEKDAY(B56,2),"一","二","三","四","五","六","日"))</f>
        <v/>
      </c>
      <c r="D56" s="16" t="n"/>
      <c r="E56" s="16" t="n"/>
      <c r="F56" s="16" t="n"/>
      <c r="G56" s="16" t="n"/>
      <c r="H56" s="20">
        <f>IF(G56="","",IFERROR(XLOOKUP(G56,'02_従業員とシフト'!$A$4:$A$33,'02_従業員とシフト'!$B$4:$B$33,""),""))</f>
        <v/>
      </c>
      <c r="I56" s="16" t="n"/>
      <c r="J56" s="20">
        <f>IF(I56="","",IFERROR(XLOOKUP(I56,'02_従業員とシフト'!$A$39:$A$53,'02_従業員とシフト'!$N$39:$N$53,""),""))</f>
        <v/>
      </c>
      <c r="K56" s="100">
        <f>IF(I56="","",IFERROR(XLOOKUP(I56,'02_従業員とシフト'!$A$39:$A$53,'02_従業員とシフト'!$F$39:$F$53,0),0))</f>
        <v/>
      </c>
      <c r="L56" s="16" t="n"/>
      <c r="M56" s="16" t="n"/>
      <c r="N56" s="16" t="n"/>
      <c r="O56" s="16" t="n"/>
      <c r="P56" s="16" t="n"/>
      <c r="Q56" s="101" t="n"/>
      <c r="R56" s="16" t="n"/>
    </row>
    <row r="57">
      <c r="A57" s="20">
        <f>IF(B57="","","SCH-"&amp;TEXT(B57,"yyyymmdd")&amp;"-"&amp;TEXT(ROW()-4,"000"))</f>
        <v/>
      </c>
      <c r="B57" s="94" t="n"/>
      <c r="C57" s="20">
        <f>IF(B57="","","周"&amp;CHOOSE(WEEKDAY(B57,2),"一","二","三","四","五","六","日"))</f>
        <v/>
      </c>
      <c r="D57" s="16" t="n"/>
      <c r="E57" s="16" t="n"/>
      <c r="F57" s="16" t="n"/>
      <c r="G57" s="16" t="n"/>
      <c r="H57" s="20">
        <f>IF(G57="","",IFERROR(XLOOKUP(G57,'02_従業員とシフト'!$A$4:$A$33,'02_従業員とシフト'!$B$4:$B$33,""),""))</f>
        <v/>
      </c>
      <c r="I57" s="16" t="n"/>
      <c r="J57" s="20">
        <f>IF(I57="","",IFERROR(XLOOKUP(I57,'02_従業員とシフト'!$A$39:$A$53,'02_従業員とシフト'!$N$39:$N$53,""),""))</f>
        <v/>
      </c>
      <c r="K57" s="100">
        <f>IF(I57="","",IFERROR(XLOOKUP(I57,'02_従業員とシフト'!$A$39:$A$53,'02_従業員とシフト'!$F$39:$F$53,0),0))</f>
        <v/>
      </c>
      <c r="L57" s="16" t="n"/>
      <c r="M57" s="16" t="n"/>
      <c r="N57" s="16" t="n"/>
      <c r="O57" s="16" t="n"/>
      <c r="P57" s="16" t="n"/>
      <c r="Q57" s="101" t="n"/>
      <c r="R57" s="16" t="n"/>
    </row>
    <row r="58">
      <c r="A58" s="20">
        <f>IF(B58="","","SCH-"&amp;TEXT(B58,"yyyymmdd")&amp;"-"&amp;TEXT(ROW()-4,"000"))</f>
        <v/>
      </c>
      <c r="B58" s="94" t="n"/>
      <c r="C58" s="20">
        <f>IF(B58="","","周"&amp;CHOOSE(WEEKDAY(B58,2),"一","二","三","四","五","六","日"))</f>
        <v/>
      </c>
      <c r="D58" s="16" t="n"/>
      <c r="E58" s="16" t="n"/>
      <c r="F58" s="16" t="n"/>
      <c r="G58" s="16" t="n"/>
      <c r="H58" s="20">
        <f>IF(G58="","",IFERROR(XLOOKUP(G58,'02_従業員とシフト'!$A$4:$A$33,'02_従業員とシフト'!$B$4:$B$33,""),""))</f>
        <v/>
      </c>
      <c r="I58" s="16" t="n"/>
      <c r="J58" s="20">
        <f>IF(I58="","",IFERROR(XLOOKUP(I58,'02_従業員とシフト'!$A$39:$A$53,'02_従業員とシフト'!$N$39:$N$53,""),""))</f>
        <v/>
      </c>
      <c r="K58" s="100">
        <f>IF(I58="","",IFERROR(XLOOKUP(I58,'02_従業員とシフト'!$A$39:$A$53,'02_従業員とシフト'!$F$39:$F$53,0),0))</f>
        <v/>
      </c>
      <c r="L58" s="16" t="n"/>
      <c r="M58" s="16" t="n"/>
      <c r="N58" s="16" t="n"/>
      <c r="O58" s="16" t="n"/>
      <c r="P58" s="16" t="n"/>
      <c r="Q58" s="101" t="n"/>
      <c r="R58" s="16" t="n"/>
    </row>
    <row r="59">
      <c r="A59" s="20">
        <f>IF(B59="","","SCH-"&amp;TEXT(B59,"yyyymmdd")&amp;"-"&amp;TEXT(ROW()-4,"000"))</f>
        <v/>
      </c>
      <c r="B59" s="94" t="n"/>
      <c r="C59" s="20">
        <f>IF(B59="","","周"&amp;CHOOSE(WEEKDAY(B59,2),"一","二","三","四","五","六","日"))</f>
        <v/>
      </c>
      <c r="D59" s="16" t="n"/>
      <c r="E59" s="16" t="n"/>
      <c r="F59" s="16" t="n"/>
      <c r="G59" s="16" t="n"/>
      <c r="H59" s="20">
        <f>IF(G59="","",IFERROR(XLOOKUP(G59,'02_従業員とシフト'!$A$4:$A$33,'02_従業員とシフト'!$B$4:$B$33,""),""))</f>
        <v/>
      </c>
      <c r="I59" s="16" t="n"/>
      <c r="J59" s="20">
        <f>IF(I59="","",IFERROR(XLOOKUP(I59,'02_従業員とシフト'!$A$39:$A$53,'02_従業員とシフト'!$N$39:$N$53,""),""))</f>
        <v/>
      </c>
      <c r="K59" s="100">
        <f>IF(I59="","",IFERROR(XLOOKUP(I59,'02_従業員とシフト'!$A$39:$A$53,'02_従業員とシフト'!$F$39:$F$53,0),0))</f>
        <v/>
      </c>
      <c r="L59" s="16" t="n"/>
      <c r="M59" s="16" t="n"/>
      <c r="N59" s="16" t="n"/>
      <c r="O59" s="16" t="n"/>
      <c r="P59" s="16" t="n"/>
      <c r="Q59" s="101" t="n"/>
      <c r="R59" s="16" t="n"/>
    </row>
    <row r="60">
      <c r="A60" s="20">
        <f>IF(B60="","","SCH-"&amp;TEXT(B60,"yyyymmdd")&amp;"-"&amp;TEXT(ROW()-4,"000"))</f>
        <v/>
      </c>
      <c r="B60" s="94" t="n"/>
      <c r="C60" s="20">
        <f>IF(B60="","","周"&amp;CHOOSE(WEEKDAY(B60,2),"一","二","三","四","五","六","日"))</f>
        <v/>
      </c>
      <c r="D60" s="16" t="n"/>
      <c r="E60" s="16" t="n"/>
      <c r="F60" s="16" t="n"/>
      <c r="G60" s="16" t="n"/>
      <c r="H60" s="20">
        <f>IF(G60="","",IFERROR(XLOOKUP(G60,'02_従業員とシフト'!$A$4:$A$33,'02_従業員とシフト'!$B$4:$B$33,""),""))</f>
        <v/>
      </c>
      <c r="I60" s="16" t="n"/>
      <c r="J60" s="20">
        <f>IF(I60="","",IFERROR(XLOOKUP(I60,'02_従業員とシフト'!$A$39:$A$53,'02_従業員とシフト'!$N$39:$N$53,""),""))</f>
        <v/>
      </c>
      <c r="K60" s="100">
        <f>IF(I60="","",IFERROR(XLOOKUP(I60,'02_従業員とシフト'!$A$39:$A$53,'02_従業員とシフト'!$F$39:$F$53,0),0))</f>
        <v/>
      </c>
      <c r="L60" s="16" t="n"/>
      <c r="M60" s="16" t="n"/>
      <c r="N60" s="16" t="n"/>
      <c r="O60" s="16" t="n"/>
      <c r="P60" s="16" t="n"/>
      <c r="Q60" s="101" t="n"/>
      <c r="R60" s="16" t="n"/>
    </row>
    <row r="61">
      <c r="A61" s="20">
        <f>IF(B61="","","SCH-"&amp;TEXT(B61,"yyyymmdd")&amp;"-"&amp;TEXT(ROW()-4,"000"))</f>
        <v/>
      </c>
      <c r="B61" s="94" t="n"/>
      <c r="C61" s="20">
        <f>IF(B61="","","周"&amp;CHOOSE(WEEKDAY(B61,2),"一","二","三","四","五","六","日"))</f>
        <v/>
      </c>
      <c r="D61" s="16" t="n"/>
      <c r="E61" s="16" t="n"/>
      <c r="F61" s="16" t="n"/>
      <c r="G61" s="16" t="n"/>
      <c r="H61" s="20">
        <f>IF(G61="","",IFERROR(XLOOKUP(G61,'02_従業員とシフト'!$A$4:$A$33,'02_従業員とシフト'!$B$4:$B$33,""),""))</f>
        <v/>
      </c>
      <c r="I61" s="16" t="n"/>
      <c r="J61" s="20">
        <f>IF(I61="","",IFERROR(XLOOKUP(I61,'02_従業員とシフト'!$A$39:$A$53,'02_従業員とシフト'!$N$39:$N$53,""),""))</f>
        <v/>
      </c>
      <c r="K61" s="100">
        <f>IF(I61="","",IFERROR(XLOOKUP(I61,'02_従業員とシフト'!$A$39:$A$53,'02_従業員とシフト'!$F$39:$F$53,0),0))</f>
        <v/>
      </c>
      <c r="L61" s="16" t="n"/>
      <c r="M61" s="16" t="n"/>
      <c r="N61" s="16" t="n"/>
      <c r="O61" s="16" t="n"/>
      <c r="P61" s="16" t="n"/>
      <c r="Q61" s="101" t="n"/>
      <c r="R61" s="16" t="n"/>
    </row>
    <row r="62">
      <c r="A62" s="20">
        <f>IF(B62="","","SCH-"&amp;TEXT(B62,"yyyymmdd")&amp;"-"&amp;TEXT(ROW()-4,"000"))</f>
        <v/>
      </c>
      <c r="B62" s="94" t="n"/>
      <c r="C62" s="20">
        <f>IF(B62="","","周"&amp;CHOOSE(WEEKDAY(B62,2),"一","二","三","四","五","六","日"))</f>
        <v/>
      </c>
      <c r="D62" s="16" t="n"/>
      <c r="E62" s="16" t="n"/>
      <c r="F62" s="16" t="n"/>
      <c r="G62" s="16" t="n"/>
      <c r="H62" s="20">
        <f>IF(G62="","",IFERROR(XLOOKUP(G62,'02_従業員とシフト'!$A$4:$A$33,'02_従業員とシフト'!$B$4:$B$33,""),""))</f>
        <v/>
      </c>
      <c r="I62" s="16" t="n"/>
      <c r="J62" s="20">
        <f>IF(I62="","",IFERROR(XLOOKUP(I62,'02_従業員とシフト'!$A$39:$A$53,'02_従業員とシフト'!$N$39:$N$53,""),""))</f>
        <v/>
      </c>
      <c r="K62" s="100">
        <f>IF(I62="","",IFERROR(XLOOKUP(I62,'02_従業員とシフト'!$A$39:$A$53,'02_従業員とシフト'!$F$39:$F$53,0),0))</f>
        <v/>
      </c>
      <c r="L62" s="16" t="n"/>
      <c r="M62" s="16" t="n"/>
      <c r="N62" s="16" t="n"/>
      <c r="O62" s="16" t="n"/>
      <c r="P62" s="16" t="n"/>
      <c r="Q62" s="101" t="n"/>
      <c r="R62" s="16" t="n"/>
    </row>
    <row r="63">
      <c r="A63" s="20">
        <f>IF(B63="","","SCH-"&amp;TEXT(B63,"yyyymmdd")&amp;"-"&amp;TEXT(ROW()-4,"000"))</f>
        <v/>
      </c>
      <c r="B63" s="94" t="n"/>
      <c r="C63" s="20">
        <f>IF(B63="","","周"&amp;CHOOSE(WEEKDAY(B63,2),"一","二","三","四","五","六","日"))</f>
        <v/>
      </c>
      <c r="D63" s="16" t="n"/>
      <c r="E63" s="16" t="n"/>
      <c r="F63" s="16" t="n"/>
      <c r="G63" s="16" t="n"/>
      <c r="H63" s="20">
        <f>IF(G63="","",IFERROR(XLOOKUP(G63,'02_従業員とシフト'!$A$4:$A$33,'02_従業員とシフト'!$B$4:$B$33,""),""))</f>
        <v/>
      </c>
      <c r="I63" s="16" t="n"/>
      <c r="J63" s="20">
        <f>IF(I63="","",IFERROR(XLOOKUP(I63,'02_従業員とシフト'!$A$39:$A$53,'02_従業員とシフト'!$N$39:$N$53,""),""))</f>
        <v/>
      </c>
      <c r="K63" s="100">
        <f>IF(I63="","",IFERROR(XLOOKUP(I63,'02_従業員とシフト'!$A$39:$A$53,'02_従業員とシフト'!$F$39:$F$53,0),0))</f>
        <v/>
      </c>
      <c r="L63" s="16" t="n"/>
      <c r="M63" s="16" t="n"/>
      <c r="N63" s="16" t="n"/>
      <c r="O63" s="16" t="n"/>
      <c r="P63" s="16" t="n"/>
      <c r="Q63" s="101" t="n"/>
      <c r="R63" s="16" t="n"/>
    </row>
    <row r="64">
      <c r="A64" s="20">
        <f>IF(B64="","","SCH-"&amp;TEXT(B64,"yyyymmdd")&amp;"-"&amp;TEXT(ROW()-4,"000"))</f>
        <v/>
      </c>
      <c r="B64" s="94" t="n"/>
      <c r="C64" s="20">
        <f>IF(B64="","","周"&amp;CHOOSE(WEEKDAY(B64,2),"一","二","三","四","五","六","日"))</f>
        <v/>
      </c>
      <c r="D64" s="16" t="n"/>
      <c r="E64" s="16" t="n"/>
      <c r="F64" s="16" t="n"/>
      <c r="G64" s="16" t="n"/>
      <c r="H64" s="20">
        <f>IF(G64="","",IFERROR(XLOOKUP(G64,'02_従業員とシフト'!$A$4:$A$33,'02_従業員とシフト'!$B$4:$B$33,""),""))</f>
        <v/>
      </c>
      <c r="I64" s="16" t="n"/>
      <c r="J64" s="20">
        <f>IF(I64="","",IFERROR(XLOOKUP(I64,'02_従業員とシフト'!$A$39:$A$53,'02_従業員とシフト'!$N$39:$N$53,""),""))</f>
        <v/>
      </c>
      <c r="K64" s="100">
        <f>IF(I64="","",IFERROR(XLOOKUP(I64,'02_従業員とシフト'!$A$39:$A$53,'02_従業員とシフト'!$F$39:$F$53,0),0))</f>
        <v/>
      </c>
      <c r="L64" s="16" t="n"/>
      <c r="M64" s="16" t="n"/>
      <c r="N64" s="16" t="n"/>
      <c r="O64" s="16" t="n"/>
      <c r="P64" s="16" t="n"/>
      <c r="Q64" s="101" t="n"/>
      <c r="R64" s="16" t="n"/>
    </row>
  </sheetData>
  <mergeCells count="2">
    <mergeCell ref="A2:R2"/>
    <mergeCell ref="A1:R1"/>
  </mergeCells>
  <conditionalFormatting sqref="L5:L64">
    <cfRule type="containsText" priority="1" operator="containsText" dxfId="0" text="確認待ちちち">
      <formula>NOT(ISERROR(SEARCH("確認待ちちち",L5)))</formula>
    </cfRule>
    <cfRule type="containsText" priority="2" operator="containsText" dxfId="3" text="確認済み">
      <formula>NOT(ISERROR(SEARCH("確認済み",L5)))</formula>
    </cfRule>
    <cfRule type="containsText" priority="3" operator="containsText" dxfId="4" text="休暇">
      <formula>NOT(ISERROR(SEARCH("休暇",L5)))</formula>
    </cfRule>
    <cfRule type="containsText" priority="4" operator="containsText" dxfId="5" text="シフト変更">
      <formula>NOT(ISERROR(SEARCH("シフト変更",L5)))</formula>
    </cfRule>
  </conditionalFormatting>
  <dataValidations count="7">
    <dataValidation sqref="D5:D64" showDropDown="0" showInputMessage="0" showErrorMessage="0" allowBlank="1" type="list">
      <formula1>'01_基本設定'!$E$4:$E$13</formula1>
    </dataValidation>
    <dataValidation sqref="E5:E64" showDropDown="0" showInputMessage="0" showErrorMessage="0" allowBlank="1" type="list">
      <formula1>'01_基本設定'!$F$4:$F$13</formula1>
    </dataValidation>
    <dataValidation sqref="F5:F64" showDropDown="0" showInputMessage="0" showErrorMessage="0" allowBlank="1" type="list">
      <formula1>'01_基本設定'!$G$4:$G$13</formula1>
    </dataValidation>
    <dataValidation sqref="G5:G64" showDropDown="0" showInputMessage="0" showErrorMessage="0" allowBlank="1" type="list">
      <formula1>'02_従業員とシフト'!$A$4:$A$33</formula1>
    </dataValidation>
    <dataValidation sqref="I5:I64" showDropDown="0" showInputMessage="0" showErrorMessage="0" allowBlank="1" type="list">
      <formula1>'02_従業員とシフト'!$A$39:$A$53</formula1>
    </dataValidation>
    <dataValidation sqref="L5:L64" showDropDown="0" showInputMessage="0" showErrorMessage="0" allowBlank="1" type="list">
      <formula1>'01_基本設定'!$H$4:$H$13</formula1>
    </dataValidation>
    <dataValidation sqref="M5:M64" showDropDown="0" showInputMessage="0" showErrorMessage="0" allowBlank="1" type="list">
      <formula1>'01_基本設定'!$N$4:$N$13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cols>
    <col width="12" customWidth="1" style="89" min="1" max="2"/>
    <col width="14" customWidth="1" style="89" min="3" max="3"/>
    <col width="16" customWidth="1" style="89" min="4" max="4"/>
    <col width="12" customWidth="1" style="89" min="5" max="6"/>
    <col width="14" customWidth="1" style="89" min="7" max="7"/>
    <col width="10" customWidth="1" style="89" min="8" max="8"/>
    <col width="12" customWidth="1" style="89" min="9" max="10"/>
    <col width="28" customWidth="1" style="89" min="11" max="11"/>
  </cols>
  <sheetData>
    <row r="1" ht="24" customHeight="1" s="89">
      <c r="A1" s="7" t="inlineStr">
        <is>
          <t>カバー確認と当日ビュー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</row>
    <row r="2" ht="24" customHeight="1" s="89">
      <c r="A2" s="13" t="inlineStr">
        <is>
          <t>このテンプレートの入力例です。必要に応じて自社データに置き換えてください。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</row>
    <row r="3"/>
    <row r="4">
      <c r="A4" s="21" t="inlineStr">
        <is>
          <t>查看日付</t>
        </is>
      </c>
      <c r="B4" s="94" t="n">
        <v>46143</v>
      </c>
      <c r="D4" s="29" t="inlineStr">
        <is>
          <t>当日管理动作</t>
        </is>
      </c>
      <c r="E4" s="29" t="inlineStr">
        <is>
          <t>優先度</t>
        </is>
      </c>
      <c r="F4" s="29" t="inlineStr">
        <is>
          <t>入力例</t>
        </is>
      </c>
      <c r="G4" s="29" t="inlineStr">
        <is>
          <t>判断标准</t>
        </is>
      </c>
      <c r="H4" s="29" t="inlineStr">
        <is>
          <t>対応推奨</t>
        </is>
      </c>
    </row>
    <row r="5">
      <c r="A5" s="21" t="inlineStr">
        <is>
          <t>当日有効排班</t>
        </is>
      </c>
      <c r="B5" s="102">
        <f>COUNTIFS('03_シフト入力'!$B:$B,$B$4,'03_シフト入力'!$L:$L,"&lt;&gt;キャンセル")</f>
        <v/>
      </c>
      <c r="D5" s="16" t="inlineStr">
        <is>
          <t>カバー不足</t>
        </is>
      </c>
      <c r="E5" s="16" t="inlineStr">
        <is>
          <t>高</t>
        </is>
      </c>
      <c r="F5" s="16" t="inlineStr">
        <is>
          <t>カバー確認</t>
        </is>
      </c>
      <c r="G5" s="16" t="inlineStr">
        <is>
          <t>覆盖状態=要補充</t>
        </is>
      </c>
      <c r="H5" s="16" t="inlineStr">
        <is>
          <t>补人或調整岗位要件</t>
        </is>
      </c>
    </row>
    <row r="6">
      <c r="A6" s="21" t="inlineStr">
        <is>
          <t>確認待ちちち</t>
        </is>
      </c>
      <c r="B6" s="102">
        <f>COUNTIFS('03_シフト入力'!$B:$B,$B$4,'03_シフト入力'!$L:$L,"確認待ちちち")</f>
        <v/>
      </c>
      <c r="D6" s="16" t="inlineStr">
        <is>
          <t>確認待ちちち</t>
        </is>
      </c>
      <c r="E6" s="16" t="inlineStr">
        <is>
          <t>中</t>
        </is>
      </c>
      <c r="F6" s="16" t="inlineStr">
        <is>
          <t>シフト入力</t>
        </is>
      </c>
      <c r="G6" s="16" t="inlineStr">
        <is>
          <t>状態=確認待ちちち</t>
        </is>
      </c>
      <c r="H6" s="16" t="inlineStr">
        <is>
          <t>提醒社員/担当者確認</t>
        </is>
      </c>
    </row>
    <row r="7">
      <c r="A7" s="21" t="inlineStr">
        <is>
          <t>入力例</t>
        </is>
      </c>
      <c r="B7" s="102">
        <f>COUNTIFS(A:A,$B$4,I:I,"要補充")</f>
        <v/>
      </c>
      <c r="D7" s="16" t="inlineStr">
        <is>
          <t>シフト変更</t>
        </is>
      </c>
      <c r="E7" s="16" t="inlineStr">
        <is>
          <t>中</t>
        </is>
      </c>
      <c r="F7" s="16" t="inlineStr">
        <is>
          <t>引き継ぎ変更</t>
        </is>
      </c>
      <c r="G7" s="16" t="inlineStr">
        <is>
          <t>是否シフト変更=是</t>
        </is>
      </c>
      <c r="H7" s="16" t="inlineStr">
        <is>
          <t>承認后同步排班状態</t>
        </is>
      </c>
    </row>
    <row r="8">
      <c r="A8" s="21" t="inlineStr">
        <is>
          <t>未完了引き継ぎ</t>
        </is>
      </c>
      <c r="B8" s="102">
        <f>COUNTIFS('06_引き継ぎと変更'!$A:$A,$B$4,'06_引き継ぎと変更'!$J:$J,"&lt;&gt;完了")</f>
        <v/>
      </c>
      <c r="D8" s="16" t="inlineStr">
        <is>
          <t>引き継ぎ未完</t>
        </is>
      </c>
      <c r="E8" s="16" t="inlineStr">
        <is>
          <t>中</t>
        </is>
      </c>
      <c r="F8" s="16" t="inlineStr">
        <is>
          <t>引き継ぎ変更</t>
        </is>
      </c>
      <c r="G8" s="16" t="inlineStr">
        <is>
          <t>状態非完了</t>
        </is>
      </c>
      <c r="H8" s="16" t="inlineStr">
        <is>
          <t>入力例</t>
        </is>
      </c>
    </row>
    <row r="9">
      <c r="A9" s="21" t="inlineStr">
        <is>
          <t>シフト変更記録</t>
        </is>
      </c>
      <c r="B9" s="102">
        <f>COUNTIFS('03_シフト入力'!$B:$B,$B$4,'03_シフト入力'!$M:$M,"是")</f>
        <v/>
      </c>
      <c r="D9" s="16" t="inlineStr">
        <is>
          <t>過剰配置</t>
        </is>
      </c>
      <c r="E9" s="16" t="inlineStr">
        <is>
          <t>低</t>
        </is>
      </c>
      <c r="F9" s="16" t="inlineStr">
        <is>
          <t>カバー確認</t>
        </is>
      </c>
      <c r="G9" s="16" t="inlineStr">
        <is>
          <t>缺口&lt;0</t>
        </is>
      </c>
      <c r="H9" s="16" t="inlineStr">
        <is>
          <t>评估是否减少成本或支援その他地点</t>
        </is>
      </c>
    </row>
    <row r="10"/>
    <row r="11"/>
    <row r="12"/>
    <row r="13">
      <c r="A13" s="29" t="inlineStr">
        <is>
          <t>日付</t>
        </is>
      </c>
      <c r="B13" s="29" t="inlineStr">
        <is>
          <t>地点</t>
        </is>
      </c>
      <c r="C13" s="29" t="inlineStr">
        <is>
          <t>部門/チーム</t>
        </is>
      </c>
      <c r="D13" s="29" t="inlineStr">
        <is>
          <t>岗位</t>
        </is>
      </c>
      <c r="E13" s="29" t="inlineStr">
        <is>
          <t>シフト代码</t>
        </is>
      </c>
      <c r="F13" s="29" t="inlineStr">
        <is>
          <t>要件人員</t>
        </is>
      </c>
      <c r="G13" s="29" t="inlineStr">
        <is>
          <t>割り当て済み人員</t>
        </is>
      </c>
      <c r="H13" s="29" t="inlineStr">
        <is>
          <t>缺口</t>
        </is>
      </c>
      <c r="I13" s="29" t="inlineStr">
        <is>
          <t>覆盖状態</t>
        </is>
      </c>
      <c r="J13" s="29" t="inlineStr">
        <is>
          <t>リスクランク</t>
        </is>
      </c>
      <c r="K13" s="29" t="inlineStr">
        <is>
          <t>備考</t>
        </is>
      </c>
    </row>
    <row r="14">
      <c r="A14" s="94" t="n">
        <v>46143</v>
      </c>
      <c r="B14" s="16" t="inlineStr">
        <is>
          <t>本社</t>
        </is>
      </c>
      <c r="C14" s="16" t="inlineStr">
        <is>
          <t>運営</t>
        </is>
      </c>
      <c r="D14" s="16" t="inlineStr">
        <is>
          <t>責任者</t>
        </is>
      </c>
      <c r="E14" s="16" t="inlineStr">
        <is>
          <t>M</t>
        </is>
      </c>
      <c r="F14" s="16" t="n">
        <v>1</v>
      </c>
      <c r="G14" s="16">
        <f>IF(A14="","",COUNTIFS('03_シフト入力'!$B:$B,A14,'03_シフト入力'!$D:$D,B14,'03_シフト入力'!$E:$E,C14,'03_シフト入力'!$F:$F,D14,'03_シフト入力'!$I:$I,E14,'03_シフト入力'!$L:$L,"&lt;&gt;キャンセル",'03_シフト入力'!$L:$L,"&lt;&gt;休暇"))</f>
        <v/>
      </c>
      <c r="H14" s="16">
        <f>IF(A14="","",F14-G14)</f>
        <v/>
      </c>
      <c r="I14" s="16">
        <f>IF(A14="","",IF(H14&gt;0,"要補充",IF(H14&lt;0,"過剰配置","カバー済み")))</f>
        <v/>
      </c>
      <c r="J14" s="16">
        <f>IF(A14="","",IF(H14&gt;='01_基本設定'!$B$7,"高",IF(H14=1,"中",IF(H14&lt;0,"关注過剰配置","低"))))</f>
        <v/>
      </c>
      <c r="K14" s="16" t="inlineStr">
        <is>
          <t>祝日責任者覆盖</t>
        </is>
      </c>
    </row>
    <row r="15">
      <c r="A15" s="94" t="n">
        <v>46143</v>
      </c>
      <c r="B15" s="16" t="inlineStr">
        <is>
          <t>入力例</t>
        </is>
      </c>
      <c r="C15" s="16" t="inlineStr">
        <is>
          <t>運営</t>
        </is>
      </c>
      <c r="D15" s="16" t="inlineStr">
        <is>
          <t>スタッフ</t>
        </is>
      </c>
      <c r="E15" s="16" t="inlineStr">
        <is>
          <t>M</t>
        </is>
      </c>
      <c r="F15" s="16" t="n">
        <v>2</v>
      </c>
      <c r="G15" s="16">
        <f>IF(A15="","",COUNTIFS('03_シフト入力'!$B:$B,A15,'03_シフト入力'!$D:$D,B15,'03_シフト入力'!$E:$E,C15,'03_シフト入力'!$F:$F,D15,'03_シフト入力'!$I:$I,E15,'03_シフト入力'!$L:$L,"&lt;&gt;キャンセル",'03_シフト入力'!$L:$L,"&lt;&gt;休暇"))</f>
        <v/>
      </c>
      <c r="H15" s="16">
        <f>IF(A15="","",F15-G15)</f>
        <v/>
      </c>
      <c r="I15" s="16">
        <f>IF(A15="","",IF(H15&gt;0,"要補充",IF(H15&lt;0,"過剰配置","カバー済み")))</f>
        <v/>
      </c>
      <c r="J15" s="16">
        <f>IF(A15="","",IF(H15&gt;='01_基本設定'!$B$7,"高",IF(H15=1,"中",IF(H15&lt;0,"关注過剰配置","低"))))</f>
        <v/>
      </c>
      <c r="K15" s="16" t="inlineStr">
        <is>
          <t>1名補充が必要</t>
        </is>
      </c>
    </row>
    <row r="16">
      <c r="A16" s="94" t="n">
        <v>46143</v>
      </c>
      <c r="B16" s="16" t="inlineStr">
        <is>
          <t>オンラインサポート</t>
        </is>
      </c>
      <c r="C16" s="16" t="inlineStr">
        <is>
          <t>サポート</t>
        </is>
      </c>
      <c r="D16" s="16" t="inlineStr">
        <is>
          <t>サポート担当</t>
        </is>
      </c>
      <c r="E16" s="16" t="inlineStr">
        <is>
          <t>E</t>
        </is>
      </c>
      <c r="F16" s="16" t="n">
        <v>2</v>
      </c>
      <c r="G16" s="16">
        <f>IF(A16="","",COUNTIFS('03_シフト入力'!$B:$B,A16,'03_シフト入力'!$D:$D,B16,'03_シフト入力'!$E:$E,C16,'03_シフト入力'!$F:$F,D16,'03_シフト入力'!$I:$I,E16,'03_シフト入力'!$L:$L,"&lt;&gt;キャンセル",'03_シフト入力'!$L:$L,"&lt;&gt;休暇"))</f>
        <v/>
      </c>
      <c r="H16" s="16">
        <f>IF(A16="","",F16-G16)</f>
        <v/>
      </c>
      <c r="I16" s="16">
        <f>IF(A16="","",IF(H16&gt;0,"要補充",IF(H16&lt;0,"過剰配置","カバー済み")))</f>
        <v/>
      </c>
      <c r="J16" s="16">
        <f>IF(A16="","",IF(H16&gt;='01_基本設定'!$B$7,"高",IF(H16=1,"中",IF(H16&lt;0,"关注過剰配置","低"))))</f>
        <v/>
      </c>
      <c r="K16" s="16" t="inlineStr">
        <is>
          <t>遅番サポート覆盖</t>
        </is>
      </c>
    </row>
    <row r="17">
      <c r="A17" s="94" t="n">
        <v>46143</v>
      </c>
      <c r="B17" s="16" t="inlineStr">
        <is>
          <t>工場A</t>
        </is>
      </c>
      <c r="C17" s="16" t="inlineStr">
        <is>
          <t>生産</t>
        </is>
      </c>
      <c r="D17" s="16" t="inlineStr">
        <is>
          <t>ライン操作员</t>
        </is>
      </c>
      <c r="E17" s="16" t="inlineStr">
        <is>
          <t>N</t>
        </is>
      </c>
      <c r="F17" s="16" t="n">
        <v>2</v>
      </c>
      <c r="G17" s="16">
        <f>IF(A17="","",COUNTIFS('03_シフト入力'!$B:$B,A17,'03_シフト入力'!$D:$D,B17,'03_シフト入力'!$E:$E,C17,'03_シフト入力'!$F:$F,D17,'03_シフト入力'!$I:$I,E17,'03_シフト入力'!$L:$L,"&lt;&gt;キャンセル",'03_シフト入力'!$L:$L,"&lt;&gt;休暇"))</f>
        <v/>
      </c>
      <c r="H17" s="16">
        <f>IF(A17="","",F17-G17)</f>
        <v/>
      </c>
      <c r="I17" s="16">
        <f>IF(A17="","",IF(H17&gt;0,"要補充",IF(H17&lt;0,"過剰配置","カバー済み")))</f>
        <v/>
      </c>
      <c r="J17" s="16">
        <f>IF(A17="","",IF(H17&gt;='01_基本設定'!$B$7,"高",IF(H17=1,"中",IF(H17&lt;0,"关注過剰配置","低"))))</f>
        <v/>
      </c>
      <c r="K17" s="16" t="inlineStr">
        <is>
          <t>夜勤需双人</t>
        </is>
      </c>
    </row>
    <row r="18">
      <c r="A18" s="94" t="n">
        <v>46143</v>
      </c>
      <c r="B18" s="16" t="inlineStr">
        <is>
          <t>倉庫</t>
        </is>
      </c>
      <c r="C18" s="16" t="inlineStr">
        <is>
          <t>倉庫</t>
        </is>
      </c>
      <c r="D18" s="16" t="inlineStr">
        <is>
          <t>倉庫管理者</t>
        </is>
      </c>
      <c r="E18" s="16" t="inlineStr">
        <is>
          <t>D</t>
        </is>
      </c>
      <c r="F18" s="16" t="n">
        <v>1</v>
      </c>
      <c r="G18" s="16">
        <f>IF(A18="","",COUNTIFS('03_シフト入力'!$B:$B,A18,'03_シフト入力'!$D:$D,B18,'03_シフト入力'!$E:$E,C18,'03_シフト入力'!$F:$F,D18,'03_シフト入力'!$I:$I,E18,'03_シフト入力'!$L:$L,"&lt;&gt;キャンセル",'03_シフト入力'!$L:$L,"&lt;&gt;休暇"))</f>
        <v/>
      </c>
      <c r="H18" s="16">
        <f>IF(A18="","",F18-G18)</f>
        <v/>
      </c>
      <c r="I18" s="16">
        <f>IF(A18="","",IF(H18&gt;0,"要補充",IF(H18&lt;0,"過剰配置","カバー済み")))</f>
        <v/>
      </c>
      <c r="J18" s="16">
        <f>IF(A18="","",IF(H18&gt;='01_基本設定'!$B$7,"高",IF(H18=1,"中",IF(H18&lt;0,"关注過剰配置","低"))))</f>
        <v/>
      </c>
      <c r="K18" s="16" t="n"/>
    </row>
    <row r="19">
      <c r="A19" s="94" t="n">
        <v>46143</v>
      </c>
      <c r="B19" s="16" t="inlineStr">
        <is>
          <t>夜間站点</t>
        </is>
      </c>
      <c r="C19" s="16" t="inlineStr">
        <is>
          <t>警備</t>
        </is>
      </c>
      <c r="D19" s="16" t="inlineStr">
        <is>
          <t>警備</t>
        </is>
      </c>
      <c r="E19" s="16" t="inlineStr">
        <is>
          <t>N</t>
        </is>
      </c>
      <c r="F19" s="16" t="n">
        <v>1</v>
      </c>
      <c r="G19" s="16">
        <f>IF(A19="","",COUNTIFS('03_シフト入力'!$B:$B,A19,'03_シフト入力'!$D:$D,B19,'03_シフト入力'!$E:$E,C19,'03_シフト入力'!$F:$F,D19,'03_シフト入力'!$I:$I,E19,'03_シフト入力'!$L:$L,"&lt;&gt;キャンセル",'03_シフト入力'!$L:$L,"&lt;&gt;休暇"))</f>
        <v/>
      </c>
      <c r="H19" s="16">
        <f>IF(A19="","",F19-G19)</f>
        <v/>
      </c>
      <c r="I19" s="16">
        <f>IF(A19="","",IF(H19&gt;0,"要補充",IF(H19&lt;0,"過剰配置","カバー済み")))</f>
        <v/>
      </c>
      <c r="J19" s="16">
        <f>IF(A19="","",IF(H19&gt;='01_基本設定'!$B$7,"高",IF(H19=1,"中",IF(H19&lt;0,"关注過剰配置","低"))))</f>
        <v/>
      </c>
      <c r="K19" s="16" t="n"/>
    </row>
    <row r="20">
      <c r="A20" s="94" t="n">
        <v>46143</v>
      </c>
      <c r="B20" s="16" t="inlineStr">
        <is>
          <t>プロジェクト現場</t>
        </is>
      </c>
      <c r="C20" s="16" t="inlineStr">
        <is>
          <t>プロジェクト当番</t>
        </is>
      </c>
      <c r="D20" s="16" t="inlineStr">
        <is>
          <t>ドライバー</t>
        </is>
      </c>
      <c r="E20" s="16" t="inlineStr">
        <is>
          <t>ON</t>
        </is>
      </c>
      <c r="F20" s="16" t="n">
        <v>1</v>
      </c>
      <c r="G20" s="16">
        <f>IF(A20="","",COUNTIFS('03_シフト入力'!$B:$B,A20,'03_シフト入力'!$D:$D,B20,'03_シフト入力'!$E:$E,C20,'03_シフト入力'!$F:$F,D20,'03_シフト入力'!$I:$I,E20,'03_シフト入力'!$L:$L,"&lt;&gt;キャンセル",'03_シフト入力'!$L:$L,"&lt;&gt;休暇"))</f>
        <v/>
      </c>
      <c r="H20" s="16">
        <f>IF(A20="","",F20-G20)</f>
        <v/>
      </c>
      <c r="I20" s="16">
        <f>IF(A20="","",IF(H20&gt;0,"要補充",IF(H20&lt;0,"過剰配置","カバー済み")))</f>
        <v/>
      </c>
      <c r="J20" s="16">
        <f>IF(A20="","",IF(H20&gt;='01_基本設定'!$B$7,"高",IF(H20=1,"中",IF(H20&lt;0,"关注過剰配置","低"))))</f>
        <v/>
      </c>
      <c r="K20" s="16" t="n"/>
    </row>
    <row r="21">
      <c r="A21" s="94" t="n">
        <v>46144</v>
      </c>
      <c r="B21" s="16" t="inlineStr">
        <is>
          <t>入力例</t>
        </is>
      </c>
      <c r="C21" s="16" t="inlineStr">
        <is>
          <t>運営</t>
        </is>
      </c>
      <c r="D21" s="16" t="inlineStr">
        <is>
          <t>スタッフ</t>
        </is>
      </c>
      <c r="E21" s="16" t="inlineStr">
        <is>
          <t>E</t>
        </is>
      </c>
      <c r="F21" s="16" t="n">
        <v>1</v>
      </c>
      <c r="G21" s="16">
        <f>IF(A21="","",COUNTIFS('03_シフト入力'!$B:$B,A21,'03_シフト入力'!$D:$D,B21,'03_シフト入力'!$E:$E,C21,'03_シフト入力'!$F:$F,D21,'03_シフト入力'!$I:$I,E21,'03_シフト入力'!$L:$L,"&lt;&gt;キャンセル",'03_シフト入力'!$L:$L,"&lt;&gt;休暇"))</f>
        <v/>
      </c>
      <c r="H21" s="16">
        <f>IF(A21="","",F21-G21)</f>
        <v/>
      </c>
      <c r="I21" s="16">
        <f>IF(A21="","",IF(H21&gt;0,"要補充",IF(H21&lt;0,"過剰配置","カバー済み")))</f>
        <v/>
      </c>
      <c r="J21" s="16">
        <f>IF(A21="","",IF(H21&gt;='01_基本設定'!$B$7,"高",IF(H21=1,"中",IF(H21&lt;0,"关注過剰配置","低"))))</f>
        <v/>
      </c>
      <c r="K21" s="16" t="inlineStr">
        <is>
          <t>シフト変更后確認</t>
        </is>
      </c>
    </row>
    <row r="22">
      <c r="A22" s="94" t="n">
        <v>46144</v>
      </c>
      <c r="B22" s="16" t="inlineStr">
        <is>
          <t>オンラインサポート</t>
        </is>
      </c>
      <c r="C22" s="16" t="inlineStr">
        <is>
          <t>サポート</t>
        </is>
      </c>
      <c r="D22" s="16" t="inlineStr">
        <is>
          <t>サポート担当</t>
        </is>
      </c>
      <c r="E22" s="16" t="inlineStr">
        <is>
          <t>M</t>
        </is>
      </c>
      <c r="F22" s="16" t="n">
        <v>1</v>
      </c>
      <c r="G22" s="16">
        <f>IF(A22="","",COUNTIFS('03_シフト入力'!$B:$B,A22,'03_シフト入力'!$D:$D,B22,'03_シフト入力'!$E:$E,C22,'03_シフト入力'!$F:$F,D22,'03_シフト入力'!$I:$I,E22,'03_シフト入力'!$L:$L,"&lt;&gt;キャンセル",'03_シフト入力'!$L:$L,"&lt;&gt;休暇"))</f>
        <v/>
      </c>
      <c r="H22" s="16">
        <f>IF(A22="","",F22-G22)</f>
        <v/>
      </c>
      <c r="I22" s="16">
        <f>IF(A22="","",IF(H22&gt;0,"要補充",IF(H22&lt;0,"過剰配置","カバー済み")))</f>
        <v/>
      </c>
      <c r="J22" s="16">
        <f>IF(A22="","",IF(H22&gt;='01_基本設定'!$B$7,"高",IF(H22=1,"中",IF(H22&lt;0,"关注過剰配置","低"))))</f>
        <v/>
      </c>
      <c r="K22" s="16" t="n"/>
    </row>
    <row r="23">
      <c r="A23" s="94" t="n">
        <v>46144</v>
      </c>
      <c r="B23" s="16" t="inlineStr">
        <is>
          <t>工場A</t>
        </is>
      </c>
      <c r="C23" s="16" t="inlineStr">
        <is>
          <t>生産</t>
        </is>
      </c>
      <c r="D23" s="16" t="inlineStr">
        <is>
          <t>ライン操作员</t>
        </is>
      </c>
      <c r="E23" s="16" t="inlineStr">
        <is>
          <t>D</t>
        </is>
      </c>
      <c r="F23" s="16" t="n">
        <v>2</v>
      </c>
      <c r="G23" s="16">
        <f>IF(A23="","",COUNTIFS('03_シフト入力'!$B:$B,A23,'03_シフト入力'!$D:$D,B23,'03_シフト入力'!$E:$E,C23,'03_シフト入力'!$F:$F,D23,'03_シフト入力'!$I:$I,E23,'03_シフト入力'!$L:$L,"&lt;&gt;キャンセル",'03_シフト入力'!$L:$L,"&lt;&gt;休暇"))</f>
        <v/>
      </c>
      <c r="H23" s="16">
        <f>IF(A23="","",F23-G23)</f>
        <v/>
      </c>
      <c r="I23" s="16">
        <f>IF(A23="","",IF(H23&gt;0,"要補充",IF(H23&lt;0,"過剰配置","カバー済み")))</f>
        <v/>
      </c>
      <c r="J23" s="16">
        <f>IF(A23="","",IF(H23&gt;='01_基本設定'!$B$7,"高",IF(H23=1,"中",IF(H23&lt;0,"关注過剰配置","低"))))</f>
        <v/>
      </c>
      <c r="K23" s="16" t="inlineStr">
        <is>
          <t>需確認休暇</t>
        </is>
      </c>
    </row>
    <row r="24">
      <c r="A24" s="94" t="n">
        <v>46144</v>
      </c>
      <c r="B24" s="16" t="inlineStr">
        <is>
          <t>夜間站点</t>
        </is>
      </c>
      <c r="C24" s="16" t="inlineStr">
        <is>
          <t>警備</t>
        </is>
      </c>
      <c r="D24" s="16" t="inlineStr">
        <is>
          <t>警備</t>
        </is>
      </c>
      <c r="E24" s="16" t="inlineStr">
        <is>
          <t>N</t>
        </is>
      </c>
      <c r="F24" s="16" t="n">
        <v>1</v>
      </c>
      <c r="G24" s="16">
        <f>IF(A24="","",COUNTIFS('03_シフト入力'!$B:$B,A24,'03_シフト入力'!$D:$D,B24,'03_シフト入力'!$E:$E,C24,'03_シフト入力'!$F:$F,D24,'03_シフト入力'!$I:$I,E24,'03_シフト入力'!$L:$L,"&lt;&gt;キャンセル",'03_シフト入力'!$L:$L,"&lt;&gt;休暇"))</f>
        <v/>
      </c>
      <c r="H24" s="16">
        <f>IF(A24="","",F24-G24)</f>
        <v/>
      </c>
      <c r="I24" s="16">
        <f>IF(A24="","",IF(H24&gt;0,"要補充",IF(H24&lt;0,"過剰配置","カバー済み")))</f>
        <v/>
      </c>
      <c r="J24" s="16">
        <f>IF(A24="","",IF(H24&gt;='01_基本設定'!$B$7,"高",IF(H24=1,"中",IF(H24&lt;0,"关注過剰配置","低"))))</f>
        <v/>
      </c>
      <c r="K24" s="16" t="n"/>
    </row>
    <row r="25">
      <c r="A25" s="94" t="n">
        <v>46145</v>
      </c>
      <c r="B25" s="16" t="inlineStr">
        <is>
          <t>オンラインサポート</t>
        </is>
      </c>
      <c r="C25" s="16" t="inlineStr">
        <is>
          <t>サポート</t>
        </is>
      </c>
      <c r="D25" s="16" t="inlineStr">
        <is>
          <t>サポート担当</t>
        </is>
      </c>
      <c r="E25" s="16" t="inlineStr">
        <is>
          <t>N</t>
        </is>
      </c>
      <c r="F25" s="16" t="n">
        <v>2</v>
      </c>
      <c r="G25" s="16">
        <f>IF(A25="","",COUNTIFS('03_シフト入力'!$B:$B,A25,'03_シフト入力'!$D:$D,B25,'03_シフト入力'!$E:$E,C25,'03_シフト入力'!$F:$F,D25,'03_シフト入力'!$I:$I,E25,'03_シフト入力'!$L:$L,"&lt;&gt;キャンセル",'03_シフト入力'!$L:$L,"&lt;&gt;休暇"))</f>
        <v/>
      </c>
      <c r="H25" s="16">
        <f>IF(A25="","",F25-G25)</f>
        <v/>
      </c>
      <c r="I25" s="16">
        <f>IF(A25="","",IF(H25&gt;0,"要補充",IF(H25&lt;0,"過剰配置","カバー済み")))</f>
        <v/>
      </c>
      <c r="J25" s="16">
        <f>IF(A25="","",IF(H25&gt;='01_基本設定'!$B$7,"高",IF(H25=1,"中",IF(H25&lt;0,"关注過剰配置","低"))))</f>
        <v/>
      </c>
      <c r="K25" s="16" t="inlineStr">
        <is>
          <t>週末夜間サポート</t>
        </is>
      </c>
    </row>
    <row r="26">
      <c r="A26" s="94" t="n"/>
      <c r="B26" s="16" t="n"/>
      <c r="C26" s="16" t="n"/>
      <c r="D26" s="16" t="n"/>
      <c r="E26" s="16" t="n"/>
      <c r="F26" s="16" t="n"/>
      <c r="G26" s="16">
        <f>IF(A26="","",COUNTIFS('03_シフト入力'!$B:$B,A26,'03_シフト入力'!$D:$D,B26,'03_シフト入力'!$E:$E,C26,'03_シフト入力'!$F:$F,D26,'03_シフト入力'!$I:$I,E26,'03_シフト入力'!$L:$L,"&lt;&gt;キャンセル",'03_シフト入力'!$L:$L,"&lt;&gt;休暇"))</f>
        <v/>
      </c>
      <c r="H26" s="16">
        <f>IF(A26="","",F26-G26)</f>
        <v/>
      </c>
      <c r="I26" s="16">
        <f>IF(A26="","",IF(H26&gt;0,"要補充",IF(H26&lt;0,"過剰配置","カバー済み")))</f>
        <v/>
      </c>
      <c r="J26" s="16">
        <f>IF(A26="","",IF(H26&gt;='01_基本設定'!$B$7,"高",IF(H26=1,"中",IF(H26&lt;0,"关注過剰配置","低"))))</f>
        <v/>
      </c>
      <c r="K26" s="16" t="n"/>
    </row>
    <row r="27">
      <c r="A27" s="94" t="n"/>
      <c r="B27" s="16" t="n"/>
      <c r="C27" s="16" t="n"/>
      <c r="D27" s="16" t="n"/>
      <c r="E27" s="16" t="n"/>
      <c r="F27" s="16" t="n"/>
      <c r="G27" s="16">
        <f>IF(A27="","",COUNTIFS('03_シフト入力'!$B:$B,A27,'03_シフト入力'!$D:$D,B27,'03_シフト入力'!$E:$E,C27,'03_シフト入力'!$F:$F,D27,'03_シフト入力'!$I:$I,E27,'03_シフト入力'!$L:$L,"&lt;&gt;キャンセル",'03_シフト入力'!$L:$L,"&lt;&gt;休暇"))</f>
        <v/>
      </c>
      <c r="H27" s="16">
        <f>IF(A27="","",F27-G27)</f>
        <v/>
      </c>
      <c r="I27" s="16">
        <f>IF(A27="","",IF(H27&gt;0,"要補充",IF(H27&lt;0,"過剰配置","カバー済み")))</f>
        <v/>
      </c>
      <c r="J27" s="16">
        <f>IF(A27="","",IF(H27&gt;='01_基本設定'!$B$7,"高",IF(H27=1,"中",IF(H27&lt;0,"关注過剰配置","低"))))</f>
        <v/>
      </c>
      <c r="K27" s="16" t="n"/>
    </row>
    <row r="28">
      <c r="A28" s="94" t="n"/>
      <c r="B28" s="16" t="n"/>
      <c r="C28" s="16" t="n"/>
      <c r="D28" s="16" t="n"/>
      <c r="E28" s="16" t="n"/>
      <c r="F28" s="16" t="n"/>
      <c r="G28" s="16">
        <f>IF(A28="","",COUNTIFS('03_シフト入力'!$B:$B,A28,'03_シフト入力'!$D:$D,B28,'03_シフト入力'!$E:$E,C28,'03_シフト入力'!$F:$F,D28,'03_シフト入力'!$I:$I,E28,'03_シフト入力'!$L:$L,"&lt;&gt;キャンセル",'03_シフト入力'!$L:$L,"&lt;&gt;休暇"))</f>
        <v/>
      </c>
      <c r="H28" s="16">
        <f>IF(A28="","",F28-G28)</f>
        <v/>
      </c>
      <c r="I28" s="16">
        <f>IF(A28="","",IF(H28&gt;0,"要補充",IF(H28&lt;0,"過剰配置","カバー済み")))</f>
        <v/>
      </c>
      <c r="J28" s="16">
        <f>IF(A28="","",IF(H28&gt;='01_基本設定'!$B$7,"高",IF(H28=1,"中",IF(H28&lt;0,"关注過剰配置","低"))))</f>
        <v/>
      </c>
      <c r="K28" s="16" t="n"/>
    </row>
    <row r="29">
      <c r="A29" s="94" t="n"/>
      <c r="B29" s="16" t="n"/>
      <c r="C29" s="16" t="n"/>
      <c r="D29" s="16" t="n"/>
      <c r="E29" s="16" t="n"/>
      <c r="F29" s="16" t="n"/>
      <c r="G29" s="16">
        <f>IF(A29="","",COUNTIFS('03_シフト入力'!$B:$B,A29,'03_シフト入力'!$D:$D,B29,'03_シフト入力'!$E:$E,C29,'03_シフト入力'!$F:$F,D29,'03_シフト入力'!$I:$I,E29,'03_シフト入力'!$L:$L,"&lt;&gt;キャンセル",'03_シフト入力'!$L:$L,"&lt;&gt;休暇"))</f>
        <v/>
      </c>
      <c r="H29" s="16">
        <f>IF(A29="","",F29-G29)</f>
        <v/>
      </c>
      <c r="I29" s="16">
        <f>IF(A29="","",IF(H29&gt;0,"要補充",IF(H29&lt;0,"過剰配置","カバー済み")))</f>
        <v/>
      </c>
      <c r="J29" s="16">
        <f>IF(A29="","",IF(H29&gt;='01_基本設定'!$B$7,"高",IF(H29=1,"中",IF(H29&lt;0,"关注過剰配置","低"))))</f>
        <v/>
      </c>
      <c r="K29" s="16" t="n"/>
    </row>
    <row r="30">
      <c r="A30" s="94" t="n"/>
      <c r="B30" s="16" t="n"/>
      <c r="C30" s="16" t="n"/>
      <c r="D30" s="16" t="n"/>
      <c r="E30" s="16" t="n"/>
      <c r="F30" s="16" t="n"/>
      <c r="G30" s="16">
        <f>IF(A30="","",COUNTIFS('03_シフト入力'!$B:$B,A30,'03_シフト入力'!$D:$D,B30,'03_シフト入力'!$E:$E,C30,'03_シフト入力'!$F:$F,D30,'03_シフト入力'!$I:$I,E30,'03_シフト入力'!$L:$L,"&lt;&gt;キャンセル",'03_シフト入力'!$L:$L,"&lt;&gt;休暇"))</f>
        <v/>
      </c>
      <c r="H30" s="16">
        <f>IF(A30="","",F30-G30)</f>
        <v/>
      </c>
      <c r="I30" s="16">
        <f>IF(A30="","",IF(H30&gt;0,"要補充",IF(H30&lt;0,"過剰配置","カバー済み")))</f>
        <v/>
      </c>
      <c r="J30" s="16">
        <f>IF(A30="","",IF(H30&gt;='01_基本設定'!$B$7,"高",IF(H30=1,"中",IF(H30&lt;0,"关注過剰配置","低"))))</f>
        <v/>
      </c>
      <c r="K30" s="16" t="n"/>
    </row>
    <row r="31">
      <c r="A31" s="94" t="n"/>
      <c r="B31" s="16" t="n"/>
      <c r="C31" s="16" t="n"/>
      <c r="D31" s="16" t="n"/>
      <c r="E31" s="16" t="n"/>
      <c r="F31" s="16" t="n"/>
      <c r="G31" s="16">
        <f>IF(A31="","",COUNTIFS('03_シフト入力'!$B:$B,A31,'03_シフト入力'!$D:$D,B31,'03_シフト入力'!$E:$E,C31,'03_シフト入力'!$F:$F,D31,'03_シフト入力'!$I:$I,E31,'03_シフト入力'!$L:$L,"&lt;&gt;キャンセル",'03_シフト入力'!$L:$L,"&lt;&gt;休暇"))</f>
        <v/>
      </c>
      <c r="H31" s="16">
        <f>IF(A31="","",F31-G31)</f>
        <v/>
      </c>
      <c r="I31" s="16">
        <f>IF(A31="","",IF(H31&gt;0,"要補充",IF(H31&lt;0,"過剰配置","カバー済み")))</f>
        <v/>
      </c>
      <c r="J31" s="16">
        <f>IF(A31="","",IF(H31&gt;='01_基本設定'!$B$7,"高",IF(H31=1,"中",IF(H31&lt;0,"关注過剰配置","低"))))</f>
        <v/>
      </c>
      <c r="K31" s="16" t="n"/>
    </row>
    <row r="32">
      <c r="A32" s="94" t="n"/>
      <c r="B32" s="16" t="n"/>
      <c r="C32" s="16" t="n"/>
      <c r="D32" s="16" t="n"/>
      <c r="E32" s="16" t="n"/>
      <c r="F32" s="16" t="n"/>
      <c r="G32" s="16">
        <f>IF(A32="","",COUNTIFS('03_シフト入力'!$B:$B,A32,'03_シフト入力'!$D:$D,B32,'03_シフト入力'!$E:$E,C32,'03_シフト入力'!$F:$F,D32,'03_シフト入力'!$I:$I,E32,'03_シフト入力'!$L:$L,"&lt;&gt;キャンセル",'03_シフト入力'!$L:$L,"&lt;&gt;休暇"))</f>
        <v/>
      </c>
      <c r="H32" s="16">
        <f>IF(A32="","",F32-G32)</f>
        <v/>
      </c>
      <c r="I32" s="16">
        <f>IF(A32="","",IF(H32&gt;0,"要補充",IF(H32&lt;0,"過剰配置","カバー済み")))</f>
        <v/>
      </c>
      <c r="J32" s="16">
        <f>IF(A32="","",IF(H32&gt;='01_基本設定'!$B$7,"高",IF(H32=1,"中",IF(H32&lt;0,"关注過剰配置","低"))))</f>
        <v/>
      </c>
      <c r="K32" s="16" t="n"/>
    </row>
    <row r="33">
      <c r="A33" s="94" t="n"/>
      <c r="B33" s="16" t="n"/>
      <c r="C33" s="16" t="n"/>
      <c r="D33" s="16" t="n"/>
      <c r="E33" s="16" t="n"/>
      <c r="F33" s="16" t="n"/>
      <c r="G33" s="16">
        <f>IF(A33="","",COUNTIFS('03_シフト入力'!$B:$B,A33,'03_シフト入力'!$D:$D,B33,'03_シフト入力'!$E:$E,C33,'03_シフト入力'!$F:$F,D33,'03_シフト入力'!$I:$I,E33,'03_シフト入力'!$L:$L,"&lt;&gt;キャンセル",'03_シフト入力'!$L:$L,"&lt;&gt;休暇"))</f>
        <v/>
      </c>
      <c r="H33" s="16">
        <f>IF(A33="","",F33-G33)</f>
        <v/>
      </c>
      <c r="I33" s="16">
        <f>IF(A33="","",IF(H33&gt;0,"要補充",IF(H33&lt;0,"過剰配置","カバー済み")))</f>
        <v/>
      </c>
      <c r="J33" s="16">
        <f>IF(A33="","",IF(H33&gt;='01_基本設定'!$B$7,"高",IF(H33=1,"中",IF(H33&lt;0,"关注過剰配置","低"))))</f>
        <v/>
      </c>
      <c r="K33" s="16" t="n"/>
    </row>
    <row r="34">
      <c r="A34" s="94" t="n"/>
      <c r="B34" s="16" t="n"/>
      <c r="C34" s="16" t="n"/>
      <c r="D34" s="16" t="n"/>
      <c r="E34" s="16" t="n"/>
      <c r="F34" s="16" t="n"/>
      <c r="G34" s="16">
        <f>IF(A34="","",COUNTIFS('03_シフト入力'!$B:$B,A34,'03_シフト入力'!$D:$D,B34,'03_シフト入力'!$E:$E,C34,'03_シフト入力'!$F:$F,D34,'03_シフト入力'!$I:$I,E34,'03_シフト入力'!$L:$L,"&lt;&gt;キャンセル",'03_シフト入力'!$L:$L,"&lt;&gt;休暇"))</f>
        <v/>
      </c>
      <c r="H34" s="16">
        <f>IF(A34="","",F34-G34)</f>
        <v/>
      </c>
      <c r="I34" s="16">
        <f>IF(A34="","",IF(H34&gt;0,"要補充",IF(H34&lt;0,"過剰配置","カバー済み")))</f>
        <v/>
      </c>
      <c r="J34" s="16">
        <f>IF(A34="","",IF(H34&gt;='01_基本設定'!$B$7,"高",IF(H34=1,"中",IF(H34&lt;0,"关注過剰配置","低"))))</f>
        <v/>
      </c>
      <c r="K34" s="16" t="n"/>
    </row>
    <row r="35">
      <c r="A35" s="94" t="n"/>
      <c r="B35" s="16" t="n"/>
      <c r="C35" s="16" t="n"/>
      <c r="D35" s="16" t="n"/>
      <c r="E35" s="16" t="n"/>
      <c r="F35" s="16" t="n"/>
      <c r="G35" s="16">
        <f>IF(A35="","",COUNTIFS('03_シフト入力'!$B:$B,A35,'03_シフト入力'!$D:$D,B35,'03_シフト入力'!$E:$E,C35,'03_シフト入力'!$F:$F,D35,'03_シフト入力'!$I:$I,E35,'03_シフト入力'!$L:$L,"&lt;&gt;キャンセル",'03_シフト入力'!$L:$L,"&lt;&gt;休暇"))</f>
        <v/>
      </c>
      <c r="H35" s="16">
        <f>IF(A35="","",F35-G35)</f>
        <v/>
      </c>
      <c r="I35" s="16">
        <f>IF(A35="","",IF(H35&gt;0,"要補充",IF(H35&lt;0,"過剰配置","カバー済み")))</f>
        <v/>
      </c>
      <c r="J35" s="16">
        <f>IF(A35="","",IF(H35&gt;='01_基本設定'!$B$7,"高",IF(H35=1,"中",IF(H35&lt;0,"关注過剰配置","低"))))</f>
        <v/>
      </c>
      <c r="K35" s="16" t="n"/>
    </row>
    <row r="36">
      <c r="A36" s="94" t="n"/>
      <c r="B36" s="16" t="n"/>
      <c r="C36" s="16" t="n"/>
      <c r="D36" s="16" t="n"/>
      <c r="E36" s="16" t="n"/>
      <c r="F36" s="16" t="n"/>
      <c r="G36" s="16">
        <f>IF(A36="","",COUNTIFS('03_シフト入力'!$B:$B,A36,'03_シフト入力'!$D:$D,B36,'03_シフト入力'!$E:$E,C36,'03_シフト入力'!$F:$F,D36,'03_シフト入力'!$I:$I,E36,'03_シフト入力'!$L:$L,"&lt;&gt;キャンセル",'03_シフト入力'!$L:$L,"&lt;&gt;休暇"))</f>
        <v/>
      </c>
      <c r="H36" s="16">
        <f>IF(A36="","",F36-G36)</f>
        <v/>
      </c>
      <c r="I36" s="16">
        <f>IF(A36="","",IF(H36&gt;0,"要補充",IF(H36&lt;0,"過剰配置","カバー済み")))</f>
        <v/>
      </c>
      <c r="J36" s="16">
        <f>IF(A36="","",IF(H36&gt;='01_基本設定'!$B$7,"高",IF(H36=1,"中",IF(H36&lt;0,"关注過剰配置","低"))))</f>
        <v/>
      </c>
      <c r="K36" s="16" t="n"/>
    </row>
    <row r="37">
      <c r="A37" s="94" t="n"/>
      <c r="B37" s="16" t="n"/>
      <c r="C37" s="16" t="n"/>
      <c r="D37" s="16" t="n"/>
      <c r="E37" s="16" t="n"/>
      <c r="F37" s="16" t="n"/>
      <c r="G37" s="16">
        <f>IF(A37="","",COUNTIFS('03_シフト入力'!$B:$B,A37,'03_シフト入力'!$D:$D,B37,'03_シフト入力'!$E:$E,C37,'03_シフト入力'!$F:$F,D37,'03_シフト入力'!$I:$I,E37,'03_シフト入力'!$L:$L,"&lt;&gt;キャンセル",'03_シフト入力'!$L:$L,"&lt;&gt;休暇"))</f>
        <v/>
      </c>
      <c r="H37" s="16">
        <f>IF(A37="","",F37-G37)</f>
        <v/>
      </c>
      <c r="I37" s="16">
        <f>IF(A37="","",IF(H37&gt;0,"要補充",IF(H37&lt;0,"過剰配置","カバー済み")))</f>
        <v/>
      </c>
      <c r="J37" s="16">
        <f>IF(A37="","",IF(H37&gt;='01_基本設定'!$B$7,"高",IF(H37=1,"中",IF(H37&lt;0,"关注過剰配置","低"))))</f>
        <v/>
      </c>
      <c r="K37" s="16" t="n"/>
    </row>
    <row r="38">
      <c r="A38" s="94" t="n"/>
      <c r="B38" s="16" t="n"/>
      <c r="C38" s="16" t="n"/>
      <c r="D38" s="16" t="n"/>
      <c r="E38" s="16" t="n"/>
      <c r="F38" s="16" t="n"/>
      <c r="G38" s="16">
        <f>IF(A38="","",COUNTIFS('03_シフト入力'!$B:$B,A38,'03_シフト入力'!$D:$D,B38,'03_シフト入力'!$E:$E,C38,'03_シフト入力'!$F:$F,D38,'03_シフト入力'!$I:$I,E38,'03_シフト入力'!$L:$L,"&lt;&gt;キャンセル",'03_シフト入力'!$L:$L,"&lt;&gt;休暇"))</f>
        <v/>
      </c>
      <c r="H38" s="16">
        <f>IF(A38="","",F38-G38)</f>
        <v/>
      </c>
      <c r="I38" s="16">
        <f>IF(A38="","",IF(H38&gt;0,"要補充",IF(H38&lt;0,"過剰配置","カバー済み")))</f>
        <v/>
      </c>
      <c r="J38" s="16">
        <f>IF(A38="","",IF(H38&gt;='01_基本設定'!$B$7,"高",IF(H38=1,"中",IF(H38&lt;0,"关注過剰配置","低"))))</f>
        <v/>
      </c>
      <c r="K38" s="16" t="n"/>
    </row>
    <row r="39">
      <c r="A39" s="94" t="n"/>
      <c r="B39" s="16" t="n"/>
      <c r="C39" s="16" t="n"/>
      <c r="D39" s="16" t="n"/>
      <c r="E39" s="16" t="n"/>
      <c r="F39" s="16" t="n"/>
      <c r="G39" s="16">
        <f>IF(A39="","",COUNTIFS('03_シフト入力'!$B:$B,A39,'03_シフト入力'!$D:$D,B39,'03_シフト入力'!$E:$E,C39,'03_シフト入力'!$F:$F,D39,'03_シフト入力'!$I:$I,E39,'03_シフト入力'!$L:$L,"&lt;&gt;キャンセル",'03_シフト入力'!$L:$L,"&lt;&gt;休暇"))</f>
        <v/>
      </c>
      <c r="H39" s="16">
        <f>IF(A39="","",F39-G39)</f>
        <v/>
      </c>
      <c r="I39" s="16">
        <f>IF(A39="","",IF(H39&gt;0,"要補充",IF(H39&lt;0,"過剰配置","カバー済み")))</f>
        <v/>
      </c>
      <c r="J39" s="16">
        <f>IF(A39="","",IF(H39&gt;='01_基本設定'!$B$7,"高",IF(H39=1,"中",IF(H39&lt;0,"关注過剰配置","低"))))</f>
        <v/>
      </c>
      <c r="K39" s="16" t="n"/>
    </row>
    <row r="40">
      <c r="A40" s="94" t="n"/>
      <c r="B40" s="16" t="n"/>
      <c r="C40" s="16" t="n"/>
      <c r="D40" s="16" t="n"/>
      <c r="E40" s="16" t="n"/>
      <c r="F40" s="16" t="n"/>
      <c r="G40" s="16">
        <f>IF(A40="","",COUNTIFS('03_シフト入力'!$B:$B,A40,'03_シフト入力'!$D:$D,B40,'03_シフト入力'!$E:$E,C40,'03_シフト入力'!$F:$F,D40,'03_シフト入力'!$I:$I,E40,'03_シフト入力'!$L:$L,"&lt;&gt;キャンセル",'03_シフト入力'!$L:$L,"&lt;&gt;休暇"))</f>
        <v/>
      </c>
      <c r="H40" s="16">
        <f>IF(A40="","",F40-G40)</f>
        <v/>
      </c>
      <c r="I40" s="16">
        <f>IF(A40="","",IF(H40&gt;0,"要補充",IF(H40&lt;0,"過剰配置","カバー済み")))</f>
        <v/>
      </c>
      <c r="J40" s="16">
        <f>IF(A40="","",IF(H40&gt;='01_基本設定'!$B$7,"高",IF(H40=1,"中",IF(H40&lt;0,"关注過剰配置","低"))))</f>
        <v/>
      </c>
      <c r="K40" s="16" t="n"/>
    </row>
    <row r="41">
      <c r="A41" s="94" t="n"/>
      <c r="B41" s="16" t="n"/>
      <c r="C41" s="16" t="n"/>
      <c r="D41" s="16" t="n"/>
      <c r="E41" s="16" t="n"/>
      <c r="F41" s="16" t="n"/>
      <c r="G41" s="16">
        <f>IF(A41="","",COUNTIFS('03_シフト入力'!$B:$B,A41,'03_シフト入力'!$D:$D,B41,'03_シフト入力'!$E:$E,C41,'03_シフト入力'!$F:$F,D41,'03_シフト入力'!$I:$I,E41,'03_シフト入力'!$L:$L,"&lt;&gt;キャンセル",'03_シフト入力'!$L:$L,"&lt;&gt;休暇"))</f>
        <v/>
      </c>
      <c r="H41" s="16">
        <f>IF(A41="","",F41-G41)</f>
        <v/>
      </c>
      <c r="I41" s="16">
        <f>IF(A41="","",IF(H41&gt;0,"要補充",IF(H41&lt;0,"過剰配置","カバー済み")))</f>
        <v/>
      </c>
      <c r="J41" s="16">
        <f>IF(A41="","",IF(H41&gt;='01_基本設定'!$B$7,"高",IF(H41=1,"中",IF(H41&lt;0,"关注過剰配置","低"))))</f>
        <v/>
      </c>
      <c r="K41" s="16" t="n"/>
    </row>
    <row r="42">
      <c r="A42" s="94" t="n"/>
      <c r="B42" s="16" t="n"/>
      <c r="C42" s="16" t="n"/>
      <c r="D42" s="16" t="n"/>
      <c r="E42" s="16" t="n"/>
      <c r="F42" s="16" t="n"/>
      <c r="G42" s="16">
        <f>IF(A42="","",COUNTIFS('03_シフト入力'!$B:$B,A42,'03_シフト入力'!$D:$D,B42,'03_シフト入力'!$E:$E,C42,'03_シフト入力'!$F:$F,D42,'03_シフト入力'!$I:$I,E42,'03_シフト入力'!$L:$L,"&lt;&gt;キャンセル",'03_シフト入力'!$L:$L,"&lt;&gt;休暇"))</f>
        <v/>
      </c>
      <c r="H42" s="16">
        <f>IF(A42="","",F42-G42)</f>
        <v/>
      </c>
      <c r="I42" s="16">
        <f>IF(A42="","",IF(H42&gt;0,"要補充",IF(H42&lt;0,"過剰配置","カバー済み")))</f>
        <v/>
      </c>
      <c r="J42" s="16">
        <f>IF(A42="","",IF(H42&gt;='01_基本設定'!$B$7,"高",IF(H42=1,"中",IF(H42&lt;0,"关注過剰配置","低"))))</f>
        <v/>
      </c>
      <c r="K42" s="16" t="n"/>
    </row>
    <row r="43">
      <c r="A43" s="94" t="n"/>
      <c r="B43" s="16" t="n"/>
      <c r="C43" s="16" t="n"/>
      <c r="D43" s="16" t="n"/>
      <c r="E43" s="16" t="n"/>
      <c r="F43" s="16" t="n"/>
      <c r="G43" s="16">
        <f>IF(A43="","",COUNTIFS('03_シフト入力'!$B:$B,A43,'03_シフト入力'!$D:$D,B43,'03_シフト入力'!$E:$E,C43,'03_シフト入力'!$F:$F,D43,'03_シフト入力'!$I:$I,E43,'03_シフト入力'!$L:$L,"&lt;&gt;キャンセル",'03_シフト入力'!$L:$L,"&lt;&gt;休暇"))</f>
        <v/>
      </c>
      <c r="H43" s="16">
        <f>IF(A43="","",F43-G43)</f>
        <v/>
      </c>
      <c r="I43" s="16">
        <f>IF(A43="","",IF(H43&gt;0,"要補充",IF(H43&lt;0,"過剰配置","カバー済み")))</f>
        <v/>
      </c>
      <c r="J43" s="16">
        <f>IF(A43="","",IF(H43&gt;='01_基本設定'!$B$7,"高",IF(H43=1,"中",IF(H43&lt;0,"关注過剰配置","低"))))</f>
        <v/>
      </c>
      <c r="K43" s="16" t="n"/>
    </row>
  </sheetData>
  <mergeCells count="2">
    <mergeCell ref="A2:K2"/>
    <mergeCell ref="A1:K1"/>
  </mergeCells>
  <conditionalFormatting sqref="H14:H43">
    <cfRule type="expression" priority="1" dxfId="1">
      <formula>AND($A14&lt;&gt;"",$H14&gt;0)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AJ20"/>
  <sheetViews>
    <sheetView workbookViewId="0">
      <selection activeCell="A1" sqref="A1"/>
    </sheetView>
  </sheetViews>
  <sheetFormatPr baseColWidth="8" defaultRowHeight="15"/>
  <cols>
    <col width="12" customWidth="1" style="89" min="1" max="2"/>
    <col width="14" customWidth="1" style="89" min="3" max="3"/>
    <col width="16" customWidth="1" style="89" min="4" max="4"/>
    <col width="12" customWidth="1" style="89" min="5" max="5"/>
    <col width="5" customWidth="1" style="89" min="6" max="36"/>
  </cols>
  <sheetData>
    <row r="1" ht="24" customHeight="1" s="89">
      <c r="A1" s="7" t="inlineStr">
        <is>
          <t>月次视图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</row>
    <row r="2" ht="24" customHeight="1" s="89">
      <c r="A2" s="13" t="inlineStr">
        <is>
          <t>按社員横向查看整月シフト。修改ダッシュボード排班月后，日付和シフト格自動更新。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  <c r="AA2" s="1" t="n"/>
      <c r="AB2" s="1" t="n"/>
      <c r="AC2" s="1" t="n"/>
      <c r="AD2" s="1" t="n"/>
      <c r="AE2" s="1" t="n"/>
      <c r="AF2" s="1" t="n"/>
      <c r="AG2" s="1" t="n"/>
      <c r="AH2" s="1" t="n"/>
      <c r="AI2" s="1" t="n"/>
      <c r="AJ2" s="1" t="n"/>
    </row>
    <row r="3"/>
    <row r="4">
      <c r="A4" s="29" t="inlineStr">
        <is>
          <t>入力例</t>
        </is>
      </c>
      <c r="B4" s="29" t="inlineStr">
        <is>
          <t>氏名</t>
        </is>
      </c>
      <c r="C4" s="29" t="inlineStr">
        <is>
          <t>部門/チーム</t>
        </is>
      </c>
      <c r="D4" s="29" t="inlineStr">
        <is>
          <t>岗位</t>
        </is>
      </c>
      <c r="E4" s="29" t="inlineStr">
        <is>
          <t>本月時間</t>
        </is>
      </c>
      <c r="F4" s="103">
        <f>'00_管理ボード'!$B$5</f>
        <v/>
      </c>
      <c r="G4" s="103">
        <f>F4+1</f>
        <v/>
      </c>
      <c r="H4" s="103">
        <f>G4+1</f>
        <v/>
      </c>
      <c r="I4" s="103">
        <f>H4+1</f>
        <v/>
      </c>
      <c r="J4" s="103">
        <f>I4+1</f>
        <v/>
      </c>
      <c r="K4" s="103">
        <f>J4+1</f>
        <v/>
      </c>
      <c r="L4" s="103">
        <f>K4+1</f>
        <v/>
      </c>
      <c r="M4" s="103">
        <f>L4+1</f>
        <v/>
      </c>
      <c r="N4" s="103">
        <f>M4+1</f>
        <v/>
      </c>
      <c r="O4" s="103">
        <f>N4+1</f>
        <v/>
      </c>
      <c r="P4" s="103">
        <f>O4+1</f>
        <v/>
      </c>
      <c r="Q4" s="103">
        <f>P4+1</f>
        <v/>
      </c>
      <c r="R4" s="103">
        <f>Q4+1</f>
        <v/>
      </c>
      <c r="S4" s="103">
        <f>R4+1</f>
        <v/>
      </c>
      <c r="T4" s="103">
        <f>S4+1</f>
        <v/>
      </c>
      <c r="U4" s="103">
        <f>T4+1</f>
        <v/>
      </c>
      <c r="V4" s="103">
        <f>U4+1</f>
        <v/>
      </c>
      <c r="W4" s="103">
        <f>V4+1</f>
        <v/>
      </c>
      <c r="X4" s="103">
        <f>W4+1</f>
        <v/>
      </c>
      <c r="Y4" s="103">
        <f>X4+1</f>
        <v/>
      </c>
      <c r="Z4" s="103">
        <f>Y4+1</f>
        <v/>
      </c>
      <c r="AA4" s="103">
        <f>Z4+1</f>
        <v/>
      </c>
      <c r="AB4" s="103">
        <f>AA4+1</f>
        <v/>
      </c>
      <c r="AC4" s="103">
        <f>AB4+1</f>
        <v/>
      </c>
      <c r="AD4" s="103">
        <f>AC4+1</f>
        <v/>
      </c>
      <c r="AE4" s="103">
        <f>AD4+1</f>
        <v/>
      </c>
      <c r="AF4" s="103">
        <f>AE4+1</f>
        <v/>
      </c>
      <c r="AG4" s="103">
        <f>AF4+1</f>
        <v/>
      </c>
      <c r="AH4" s="103">
        <f>AG4+1</f>
        <v/>
      </c>
      <c r="AI4" s="103">
        <f>AH4+1</f>
        <v/>
      </c>
      <c r="AJ4" s="103">
        <f>AI4+1</f>
        <v/>
      </c>
    </row>
    <row r="5">
      <c r="A5" s="29" t="n"/>
      <c r="B5" s="29" t="n"/>
      <c r="C5" s="29" t="n"/>
      <c r="D5" s="29" t="n"/>
      <c r="E5" s="29" t="n"/>
      <c r="F5" s="29">
        <f>"周"&amp;CHOOSE(WEEKDAY(F4,2),"一","二","三","四","五","六","日")</f>
        <v/>
      </c>
      <c r="G5" s="29">
        <f>"周"&amp;CHOOSE(WEEKDAY(G4,2),"一","二","三","四","五","六","日")</f>
        <v/>
      </c>
      <c r="H5" s="29">
        <f>"周"&amp;CHOOSE(WEEKDAY(H4,2),"一","二","三","四","五","六","日")</f>
        <v/>
      </c>
      <c r="I5" s="29">
        <f>"周"&amp;CHOOSE(WEEKDAY(I4,2),"一","二","三","四","五","六","日")</f>
        <v/>
      </c>
      <c r="J5" s="29">
        <f>"周"&amp;CHOOSE(WEEKDAY(J4,2),"一","二","三","四","五","六","日")</f>
        <v/>
      </c>
      <c r="K5" s="29">
        <f>"周"&amp;CHOOSE(WEEKDAY(K4,2),"一","二","三","四","五","六","日")</f>
        <v/>
      </c>
      <c r="L5" s="29">
        <f>"周"&amp;CHOOSE(WEEKDAY(L4,2),"一","二","三","四","五","六","日")</f>
        <v/>
      </c>
      <c r="M5" s="29">
        <f>"周"&amp;CHOOSE(WEEKDAY(M4,2),"一","二","三","四","五","六","日")</f>
        <v/>
      </c>
      <c r="N5" s="29">
        <f>"周"&amp;CHOOSE(WEEKDAY(N4,2),"一","二","三","四","五","六","日")</f>
        <v/>
      </c>
      <c r="O5" s="29">
        <f>"周"&amp;CHOOSE(WEEKDAY(O4,2),"一","二","三","四","五","六","日")</f>
        <v/>
      </c>
      <c r="P5" s="29">
        <f>"周"&amp;CHOOSE(WEEKDAY(P4,2),"一","二","三","四","五","六","日")</f>
        <v/>
      </c>
      <c r="Q5" s="29">
        <f>"周"&amp;CHOOSE(WEEKDAY(Q4,2),"一","二","三","四","五","六","日")</f>
        <v/>
      </c>
      <c r="R5" s="29">
        <f>"周"&amp;CHOOSE(WEEKDAY(R4,2),"一","二","三","四","五","六","日")</f>
        <v/>
      </c>
      <c r="S5" s="29">
        <f>"周"&amp;CHOOSE(WEEKDAY(S4,2),"一","二","三","四","五","六","日")</f>
        <v/>
      </c>
      <c r="T5" s="29">
        <f>"周"&amp;CHOOSE(WEEKDAY(T4,2),"一","二","三","四","五","六","日")</f>
        <v/>
      </c>
      <c r="U5" s="29">
        <f>"周"&amp;CHOOSE(WEEKDAY(U4,2),"一","二","三","四","五","六","日")</f>
        <v/>
      </c>
      <c r="V5" s="29">
        <f>"周"&amp;CHOOSE(WEEKDAY(V4,2),"一","二","三","四","五","六","日")</f>
        <v/>
      </c>
      <c r="W5" s="29">
        <f>"周"&amp;CHOOSE(WEEKDAY(W4,2),"一","二","三","四","五","六","日")</f>
        <v/>
      </c>
      <c r="X5" s="29">
        <f>"周"&amp;CHOOSE(WEEKDAY(X4,2),"一","二","三","四","五","六","日")</f>
        <v/>
      </c>
      <c r="Y5" s="29">
        <f>"周"&amp;CHOOSE(WEEKDAY(Y4,2),"一","二","三","四","五","六","日")</f>
        <v/>
      </c>
      <c r="Z5" s="29">
        <f>"周"&amp;CHOOSE(WEEKDAY(Z4,2),"一","二","三","四","五","六","日")</f>
        <v/>
      </c>
      <c r="AA5" s="29">
        <f>"周"&amp;CHOOSE(WEEKDAY(AA4,2),"一","二","三","四","五","六","日")</f>
        <v/>
      </c>
      <c r="AB5" s="29">
        <f>"周"&amp;CHOOSE(WEEKDAY(AB4,2),"一","二","三","四","五","六","日")</f>
        <v/>
      </c>
      <c r="AC5" s="29">
        <f>"周"&amp;CHOOSE(WEEKDAY(AC4,2),"一","二","三","四","五","六","日")</f>
        <v/>
      </c>
      <c r="AD5" s="29">
        <f>"周"&amp;CHOOSE(WEEKDAY(AD4,2),"一","二","三","四","五","六","日")</f>
        <v/>
      </c>
      <c r="AE5" s="29">
        <f>"周"&amp;CHOOSE(WEEKDAY(AE4,2),"一","二","三","四","五","六","日")</f>
        <v/>
      </c>
      <c r="AF5" s="29">
        <f>"周"&amp;CHOOSE(WEEKDAY(AF4,2),"一","二","三","四","五","六","日")</f>
        <v/>
      </c>
      <c r="AG5" s="29">
        <f>"周"&amp;CHOOSE(WEEKDAY(AG4,2),"一","二","三","四","五","六","日")</f>
        <v/>
      </c>
      <c r="AH5" s="29">
        <f>"周"&amp;CHOOSE(WEEKDAY(AH4,2),"一","二","三","四","五","六","日")</f>
        <v/>
      </c>
      <c r="AI5" s="29">
        <f>"周"&amp;CHOOSE(WEEKDAY(AI4,2),"一","二","三","四","五","六","日")</f>
        <v/>
      </c>
      <c r="AJ5" s="29">
        <f>"周"&amp;CHOOSE(WEEKDAY(AJ4,2),"一","二","三","四","五","六","日")</f>
        <v/>
      </c>
    </row>
    <row r="6">
      <c r="A6" s="16">
        <f>IF('02_従業員とシフト'!A4="","",'02_従業員とシフト'!A4)</f>
        <v/>
      </c>
      <c r="B6" s="16">
        <f>IF('02_従業員とシフト'!A4="","",'02_従業員とシフト'!B4)</f>
        <v/>
      </c>
      <c r="C6" s="16">
        <f>IF('02_従業員とシフト'!A4="","",'02_従業員とシフト'!D4)</f>
        <v/>
      </c>
      <c r="D6" s="16">
        <f>IF('02_従業員とシフト'!A4="","",'02_従業員とシフト'!E4)</f>
        <v/>
      </c>
      <c r="E6" s="96">
        <f>IF(A6="","",SUMIFS('03_シフト入力'!$K:$K,'03_シフト入力'!$G:$G,A6,'03_シフト入力'!$B:$B,"&gt;="&amp;'00_管理ボード'!$B$5,'03_シフト入力'!$B:$B,"&lt;="&amp;EOMONTH('00_管理ボード'!$B$5,0),'03_シフト入力'!$L:$L,"&lt;&gt;キャンセル"))</f>
        <v/>
      </c>
      <c r="F6" s="77">
        <f>IF($A6="","",IFERROR(XLOOKUP(F$4&amp;$A6,'03_シフト入力'!$B$5:$B$64&amp;'03_シフト入力'!$G$5:$G$64,'03_シフト入力'!$I$5:$I$64,""),""))</f>
        <v/>
      </c>
      <c r="G6" s="77">
        <f>IF($A6="","",IFERROR(XLOOKUP(G$4&amp;$A6,'03_シフト入力'!$B$5:$B$64&amp;'03_シフト入力'!$G$5:$G$64,'03_シフト入力'!$I$5:$I$64,""),""))</f>
        <v/>
      </c>
      <c r="H6" s="77">
        <f>IF($A6="","",IFERROR(XLOOKUP(H$4&amp;$A6,'03_シフト入力'!$B$5:$B$64&amp;'03_シフト入力'!$G$5:$G$64,'03_シフト入力'!$I$5:$I$64,""),""))</f>
        <v/>
      </c>
      <c r="I6" s="77">
        <f>IF($A6="","",IFERROR(XLOOKUP(I$4&amp;$A6,'03_シフト入力'!$B$5:$B$64&amp;'03_シフト入力'!$G$5:$G$64,'03_シフト入力'!$I$5:$I$64,""),""))</f>
        <v/>
      </c>
      <c r="J6" s="77">
        <f>IF($A6="","",IFERROR(XLOOKUP(J$4&amp;$A6,'03_シフト入力'!$B$5:$B$64&amp;'03_シフト入力'!$G$5:$G$64,'03_シフト入力'!$I$5:$I$64,""),""))</f>
        <v/>
      </c>
      <c r="K6" s="77">
        <f>IF($A6="","",IFERROR(XLOOKUP(K$4&amp;$A6,'03_シフト入力'!$B$5:$B$64&amp;'03_シフト入力'!$G$5:$G$64,'03_シフト入力'!$I$5:$I$64,""),""))</f>
        <v/>
      </c>
      <c r="L6" s="77">
        <f>IF($A6="","",IFERROR(XLOOKUP(L$4&amp;$A6,'03_シフト入力'!$B$5:$B$64&amp;'03_シフト入力'!$G$5:$G$64,'03_シフト入力'!$I$5:$I$64,""),""))</f>
        <v/>
      </c>
      <c r="M6" s="77">
        <f>IF($A6="","",IFERROR(XLOOKUP(M$4&amp;$A6,'03_シフト入力'!$B$5:$B$64&amp;'03_シフト入力'!$G$5:$G$64,'03_シフト入力'!$I$5:$I$64,""),""))</f>
        <v/>
      </c>
      <c r="N6" s="77">
        <f>IF($A6="","",IFERROR(XLOOKUP(N$4&amp;$A6,'03_シフト入力'!$B$5:$B$64&amp;'03_シフト入力'!$G$5:$G$64,'03_シフト入力'!$I$5:$I$64,""),""))</f>
        <v/>
      </c>
      <c r="O6" s="77">
        <f>IF($A6="","",IFERROR(XLOOKUP(O$4&amp;$A6,'03_シフト入力'!$B$5:$B$64&amp;'03_シフト入力'!$G$5:$G$64,'03_シフト入力'!$I$5:$I$64,""),""))</f>
        <v/>
      </c>
      <c r="P6" s="77">
        <f>IF($A6="","",IFERROR(XLOOKUP(P$4&amp;$A6,'03_シフト入力'!$B$5:$B$64&amp;'03_シフト入力'!$G$5:$G$64,'03_シフト入力'!$I$5:$I$64,""),""))</f>
        <v/>
      </c>
      <c r="Q6" s="77">
        <f>IF($A6="","",IFERROR(XLOOKUP(Q$4&amp;$A6,'03_シフト入力'!$B$5:$B$64&amp;'03_シフト入力'!$G$5:$G$64,'03_シフト入力'!$I$5:$I$64,""),""))</f>
        <v/>
      </c>
      <c r="R6" s="77">
        <f>IF($A6="","",IFERROR(XLOOKUP(R$4&amp;$A6,'03_シフト入力'!$B$5:$B$64&amp;'03_シフト入力'!$G$5:$G$64,'03_シフト入力'!$I$5:$I$64,""),""))</f>
        <v/>
      </c>
      <c r="S6" s="77">
        <f>IF($A6="","",IFERROR(XLOOKUP(S$4&amp;$A6,'03_シフト入力'!$B$5:$B$64&amp;'03_シフト入力'!$G$5:$G$64,'03_シフト入力'!$I$5:$I$64,""),""))</f>
        <v/>
      </c>
      <c r="T6" s="77">
        <f>IF($A6="","",IFERROR(XLOOKUP(T$4&amp;$A6,'03_シフト入力'!$B$5:$B$64&amp;'03_シフト入力'!$G$5:$G$64,'03_シフト入力'!$I$5:$I$64,""),""))</f>
        <v/>
      </c>
      <c r="U6" s="77">
        <f>IF($A6="","",IFERROR(XLOOKUP(U$4&amp;$A6,'03_シフト入力'!$B$5:$B$64&amp;'03_シフト入力'!$G$5:$G$64,'03_シフト入力'!$I$5:$I$64,""),""))</f>
        <v/>
      </c>
      <c r="V6" s="77">
        <f>IF($A6="","",IFERROR(XLOOKUP(V$4&amp;$A6,'03_シフト入力'!$B$5:$B$64&amp;'03_シフト入力'!$G$5:$G$64,'03_シフト入力'!$I$5:$I$64,""),""))</f>
        <v/>
      </c>
      <c r="W6" s="77">
        <f>IF($A6="","",IFERROR(XLOOKUP(W$4&amp;$A6,'03_シフト入力'!$B$5:$B$64&amp;'03_シフト入力'!$G$5:$G$64,'03_シフト入力'!$I$5:$I$64,""),""))</f>
        <v/>
      </c>
      <c r="X6" s="77">
        <f>IF($A6="","",IFERROR(XLOOKUP(X$4&amp;$A6,'03_シフト入力'!$B$5:$B$64&amp;'03_シフト入力'!$G$5:$G$64,'03_シフト入力'!$I$5:$I$64,""),""))</f>
        <v/>
      </c>
      <c r="Y6" s="77">
        <f>IF($A6="","",IFERROR(XLOOKUP(Y$4&amp;$A6,'03_シフト入力'!$B$5:$B$64&amp;'03_シフト入力'!$G$5:$G$64,'03_シフト入力'!$I$5:$I$64,""),""))</f>
        <v/>
      </c>
      <c r="Z6" s="77">
        <f>IF($A6="","",IFERROR(XLOOKUP(Z$4&amp;$A6,'03_シフト入力'!$B$5:$B$64&amp;'03_シフト入力'!$G$5:$G$64,'03_シフト入力'!$I$5:$I$64,""),""))</f>
        <v/>
      </c>
      <c r="AA6" s="77">
        <f>IF($A6="","",IFERROR(XLOOKUP(AA$4&amp;$A6,'03_シフト入力'!$B$5:$B$64&amp;'03_シフト入力'!$G$5:$G$64,'03_シフト入力'!$I$5:$I$64,""),""))</f>
        <v/>
      </c>
      <c r="AB6" s="77">
        <f>IF($A6="","",IFERROR(XLOOKUP(AB$4&amp;$A6,'03_シフト入力'!$B$5:$B$64&amp;'03_シフト入力'!$G$5:$G$64,'03_シフト入力'!$I$5:$I$64,""),""))</f>
        <v/>
      </c>
      <c r="AC6" s="77">
        <f>IF($A6="","",IFERROR(XLOOKUP(AC$4&amp;$A6,'03_シフト入力'!$B$5:$B$64&amp;'03_シフト入力'!$G$5:$G$64,'03_シフト入力'!$I$5:$I$64,""),""))</f>
        <v/>
      </c>
      <c r="AD6" s="77">
        <f>IF($A6="","",IFERROR(XLOOKUP(AD$4&amp;$A6,'03_シフト入力'!$B$5:$B$64&amp;'03_シフト入力'!$G$5:$G$64,'03_シフト入力'!$I$5:$I$64,""),""))</f>
        <v/>
      </c>
      <c r="AE6" s="77">
        <f>IF($A6="","",IFERROR(XLOOKUP(AE$4&amp;$A6,'03_シフト入力'!$B$5:$B$64&amp;'03_シフト入力'!$G$5:$G$64,'03_シフト入力'!$I$5:$I$64,""),""))</f>
        <v/>
      </c>
      <c r="AF6" s="77">
        <f>IF($A6="","",IFERROR(XLOOKUP(AF$4&amp;$A6,'03_シフト入力'!$B$5:$B$64&amp;'03_シフト入力'!$G$5:$G$64,'03_シフト入力'!$I$5:$I$64,""),""))</f>
        <v/>
      </c>
      <c r="AG6" s="77">
        <f>IF($A6="","",IFERROR(XLOOKUP(AG$4&amp;$A6,'03_シフト入力'!$B$5:$B$64&amp;'03_シフト入力'!$G$5:$G$64,'03_シフト入力'!$I$5:$I$64,""),""))</f>
        <v/>
      </c>
      <c r="AH6" s="77">
        <f>IF($A6="","",IFERROR(XLOOKUP(AH$4&amp;$A6,'03_シフト入力'!$B$5:$B$64&amp;'03_シフト入力'!$G$5:$G$64,'03_シフト入力'!$I$5:$I$64,""),""))</f>
        <v/>
      </c>
      <c r="AI6" s="77">
        <f>IF($A6="","",IFERROR(XLOOKUP(AI$4&amp;$A6,'03_シフト入力'!$B$5:$B$64&amp;'03_シフト入力'!$G$5:$G$64,'03_シフト入力'!$I$5:$I$64,""),""))</f>
        <v/>
      </c>
      <c r="AJ6" s="77">
        <f>IF($A6="","",IFERROR(XLOOKUP(AJ$4&amp;$A6,'03_シフト入力'!$B$5:$B$64&amp;'03_シフト入力'!$G$5:$G$64,'03_シフト入力'!$I$5:$I$64,""),""))</f>
        <v/>
      </c>
    </row>
    <row r="7">
      <c r="A7" s="16">
        <f>IF('02_従業員とシフト'!A5="","",'02_従業員とシフト'!A5)</f>
        <v/>
      </c>
      <c r="B7" s="16">
        <f>IF('02_従業員とシフト'!A5="","",'02_従業員とシフト'!B5)</f>
        <v/>
      </c>
      <c r="C7" s="16">
        <f>IF('02_従業員とシフト'!A5="","",'02_従業員とシフト'!D5)</f>
        <v/>
      </c>
      <c r="D7" s="16">
        <f>IF('02_従業員とシフト'!A5="","",'02_従業員とシフト'!E5)</f>
        <v/>
      </c>
      <c r="E7" s="96">
        <f>IF(A7="","",SUMIFS('03_シフト入力'!$K:$K,'03_シフト入力'!$G:$G,A7,'03_シフト入力'!$B:$B,"&gt;="&amp;'00_管理ボード'!$B$5,'03_シフト入力'!$B:$B,"&lt;="&amp;EOMONTH('00_管理ボード'!$B$5,0),'03_シフト入力'!$L:$L,"&lt;&gt;キャンセル"))</f>
        <v/>
      </c>
      <c r="F7" s="77">
        <f>IF($A7="","",IFERROR(XLOOKUP(F$4&amp;$A7,'03_シフト入力'!$B$5:$B$64&amp;'03_シフト入力'!$G$5:$G$64,'03_シフト入力'!$I$5:$I$64,""),""))</f>
        <v/>
      </c>
      <c r="G7" s="77">
        <f>IF($A7="","",IFERROR(XLOOKUP(G$4&amp;$A7,'03_シフト入力'!$B$5:$B$64&amp;'03_シフト入力'!$G$5:$G$64,'03_シフト入力'!$I$5:$I$64,""),""))</f>
        <v/>
      </c>
      <c r="H7" s="77">
        <f>IF($A7="","",IFERROR(XLOOKUP(H$4&amp;$A7,'03_シフト入力'!$B$5:$B$64&amp;'03_シフト入力'!$G$5:$G$64,'03_シフト入力'!$I$5:$I$64,""),""))</f>
        <v/>
      </c>
      <c r="I7" s="77">
        <f>IF($A7="","",IFERROR(XLOOKUP(I$4&amp;$A7,'03_シフト入力'!$B$5:$B$64&amp;'03_シフト入力'!$G$5:$G$64,'03_シフト入力'!$I$5:$I$64,""),""))</f>
        <v/>
      </c>
      <c r="J7" s="77">
        <f>IF($A7="","",IFERROR(XLOOKUP(J$4&amp;$A7,'03_シフト入力'!$B$5:$B$64&amp;'03_シフト入力'!$G$5:$G$64,'03_シフト入力'!$I$5:$I$64,""),""))</f>
        <v/>
      </c>
      <c r="K7" s="77">
        <f>IF($A7="","",IFERROR(XLOOKUP(K$4&amp;$A7,'03_シフト入力'!$B$5:$B$64&amp;'03_シフト入力'!$G$5:$G$64,'03_シフト入力'!$I$5:$I$64,""),""))</f>
        <v/>
      </c>
      <c r="L7" s="77">
        <f>IF($A7="","",IFERROR(XLOOKUP(L$4&amp;$A7,'03_シフト入力'!$B$5:$B$64&amp;'03_シフト入力'!$G$5:$G$64,'03_シフト入力'!$I$5:$I$64,""),""))</f>
        <v/>
      </c>
      <c r="M7" s="77">
        <f>IF($A7="","",IFERROR(XLOOKUP(M$4&amp;$A7,'03_シフト入力'!$B$5:$B$64&amp;'03_シフト入力'!$G$5:$G$64,'03_シフト入力'!$I$5:$I$64,""),""))</f>
        <v/>
      </c>
      <c r="N7" s="77">
        <f>IF($A7="","",IFERROR(XLOOKUP(N$4&amp;$A7,'03_シフト入力'!$B$5:$B$64&amp;'03_シフト入力'!$G$5:$G$64,'03_シフト入力'!$I$5:$I$64,""),""))</f>
        <v/>
      </c>
      <c r="O7" s="77">
        <f>IF($A7="","",IFERROR(XLOOKUP(O$4&amp;$A7,'03_シフト入力'!$B$5:$B$64&amp;'03_シフト入力'!$G$5:$G$64,'03_シフト入力'!$I$5:$I$64,""),""))</f>
        <v/>
      </c>
      <c r="P7" s="77">
        <f>IF($A7="","",IFERROR(XLOOKUP(P$4&amp;$A7,'03_シフト入力'!$B$5:$B$64&amp;'03_シフト入力'!$G$5:$G$64,'03_シフト入力'!$I$5:$I$64,""),""))</f>
        <v/>
      </c>
      <c r="Q7" s="77">
        <f>IF($A7="","",IFERROR(XLOOKUP(Q$4&amp;$A7,'03_シフト入力'!$B$5:$B$64&amp;'03_シフト入力'!$G$5:$G$64,'03_シフト入力'!$I$5:$I$64,""),""))</f>
        <v/>
      </c>
      <c r="R7" s="77">
        <f>IF($A7="","",IFERROR(XLOOKUP(R$4&amp;$A7,'03_シフト入力'!$B$5:$B$64&amp;'03_シフト入力'!$G$5:$G$64,'03_シフト入力'!$I$5:$I$64,""),""))</f>
        <v/>
      </c>
      <c r="S7" s="77">
        <f>IF($A7="","",IFERROR(XLOOKUP(S$4&amp;$A7,'03_シフト入力'!$B$5:$B$64&amp;'03_シフト入力'!$G$5:$G$64,'03_シフト入力'!$I$5:$I$64,""),""))</f>
        <v/>
      </c>
      <c r="T7" s="77">
        <f>IF($A7="","",IFERROR(XLOOKUP(T$4&amp;$A7,'03_シフト入力'!$B$5:$B$64&amp;'03_シフト入力'!$G$5:$G$64,'03_シフト入力'!$I$5:$I$64,""),""))</f>
        <v/>
      </c>
      <c r="U7" s="77">
        <f>IF($A7="","",IFERROR(XLOOKUP(U$4&amp;$A7,'03_シフト入力'!$B$5:$B$64&amp;'03_シフト入力'!$G$5:$G$64,'03_シフト入力'!$I$5:$I$64,""),""))</f>
        <v/>
      </c>
      <c r="V7" s="77">
        <f>IF($A7="","",IFERROR(XLOOKUP(V$4&amp;$A7,'03_シフト入力'!$B$5:$B$64&amp;'03_シフト入力'!$G$5:$G$64,'03_シフト入力'!$I$5:$I$64,""),""))</f>
        <v/>
      </c>
      <c r="W7" s="77">
        <f>IF($A7="","",IFERROR(XLOOKUP(W$4&amp;$A7,'03_シフト入力'!$B$5:$B$64&amp;'03_シフト入力'!$G$5:$G$64,'03_シフト入力'!$I$5:$I$64,""),""))</f>
        <v/>
      </c>
      <c r="X7" s="77">
        <f>IF($A7="","",IFERROR(XLOOKUP(X$4&amp;$A7,'03_シフト入力'!$B$5:$B$64&amp;'03_シフト入力'!$G$5:$G$64,'03_シフト入力'!$I$5:$I$64,""),""))</f>
        <v/>
      </c>
      <c r="Y7" s="77">
        <f>IF($A7="","",IFERROR(XLOOKUP(Y$4&amp;$A7,'03_シフト入力'!$B$5:$B$64&amp;'03_シフト入力'!$G$5:$G$64,'03_シフト入力'!$I$5:$I$64,""),""))</f>
        <v/>
      </c>
      <c r="Z7" s="77">
        <f>IF($A7="","",IFERROR(XLOOKUP(Z$4&amp;$A7,'03_シフト入力'!$B$5:$B$64&amp;'03_シフト入力'!$G$5:$G$64,'03_シフト入力'!$I$5:$I$64,""),""))</f>
        <v/>
      </c>
      <c r="AA7" s="77">
        <f>IF($A7="","",IFERROR(XLOOKUP(AA$4&amp;$A7,'03_シフト入力'!$B$5:$B$64&amp;'03_シフト入力'!$G$5:$G$64,'03_シフト入力'!$I$5:$I$64,""),""))</f>
        <v/>
      </c>
      <c r="AB7" s="77">
        <f>IF($A7="","",IFERROR(XLOOKUP(AB$4&amp;$A7,'03_シフト入力'!$B$5:$B$64&amp;'03_シフト入力'!$G$5:$G$64,'03_シフト入力'!$I$5:$I$64,""),""))</f>
        <v/>
      </c>
      <c r="AC7" s="77">
        <f>IF($A7="","",IFERROR(XLOOKUP(AC$4&amp;$A7,'03_シフト入力'!$B$5:$B$64&amp;'03_シフト入力'!$G$5:$G$64,'03_シフト入力'!$I$5:$I$64,""),""))</f>
        <v/>
      </c>
      <c r="AD7" s="77">
        <f>IF($A7="","",IFERROR(XLOOKUP(AD$4&amp;$A7,'03_シフト入力'!$B$5:$B$64&amp;'03_シフト入力'!$G$5:$G$64,'03_シフト入力'!$I$5:$I$64,""),""))</f>
        <v/>
      </c>
      <c r="AE7" s="77">
        <f>IF($A7="","",IFERROR(XLOOKUP(AE$4&amp;$A7,'03_シフト入力'!$B$5:$B$64&amp;'03_シフト入力'!$G$5:$G$64,'03_シフト入力'!$I$5:$I$64,""),""))</f>
        <v/>
      </c>
      <c r="AF7" s="77">
        <f>IF($A7="","",IFERROR(XLOOKUP(AF$4&amp;$A7,'03_シフト入力'!$B$5:$B$64&amp;'03_シフト入力'!$G$5:$G$64,'03_シフト入力'!$I$5:$I$64,""),""))</f>
        <v/>
      </c>
      <c r="AG7" s="77">
        <f>IF($A7="","",IFERROR(XLOOKUP(AG$4&amp;$A7,'03_シフト入力'!$B$5:$B$64&amp;'03_シフト入力'!$G$5:$G$64,'03_シフト入力'!$I$5:$I$64,""),""))</f>
        <v/>
      </c>
      <c r="AH7" s="77">
        <f>IF($A7="","",IFERROR(XLOOKUP(AH$4&amp;$A7,'03_シフト入力'!$B$5:$B$64&amp;'03_シフト入力'!$G$5:$G$64,'03_シフト入力'!$I$5:$I$64,""),""))</f>
        <v/>
      </c>
      <c r="AI7" s="77">
        <f>IF($A7="","",IFERROR(XLOOKUP(AI$4&amp;$A7,'03_シフト入力'!$B$5:$B$64&amp;'03_シフト入力'!$G$5:$G$64,'03_シフト入力'!$I$5:$I$64,""),""))</f>
        <v/>
      </c>
      <c r="AJ7" s="77">
        <f>IF($A7="","",IFERROR(XLOOKUP(AJ$4&amp;$A7,'03_シフト入力'!$B$5:$B$64&amp;'03_シフト入力'!$G$5:$G$64,'03_シフト入力'!$I$5:$I$64,""),""))</f>
        <v/>
      </c>
    </row>
    <row r="8">
      <c r="A8" s="16">
        <f>IF('02_従業員とシフト'!A6="","",'02_従業員とシフト'!A6)</f>
        <v/>
      </c>
      <c r="B8" s="16">
        <f>IF('02_従業員とシフト'!A6="","",'02_従業員とシフト'!B6)</f>
        <v/>
      </c>
      <c r="C8" s="16">
        <f>IF('02_従業員とシフト'!A6="","",'02_従業員とシフト'!D6)</f>
        <v/>
      </c>
      <c r="D8" s="16">
        <f>IF('02_従業員とシフト'!A6="","",'02_従業員とシフト'!E6)</f>
        <v/>
      </c>
      <c r="E8" s="96">
        <f>IF(A8="","",SUMIFS('03_シフト入力'!$K:$K,'03_シフト入力'!$G:$G,A8,'03_シフト入力'!$B:$B,"&gt;="&amp;'00_管理ボード'!$B$5,'03_シフト入力'!$B:$B,"&lt;="&amp;EOMONTH('00_管理ボード'!$B$5,0),'03_シフト入力'!$L:$L,"&lt;&gt;キャンセル"))</f>
        <v/>
      </c>
      <c r="F8" s="77">
        <f>IF($A8="","",IFERROR(XLOOKUP(F$4&amp;$A8,'03_シフト入力'!$B$5:$B$64&amp;'03_シフト入力'!$G$5:$G$64,'03_シフト入力'!$I$5:$I$64,""),""))</f>
        <v/>
      </c>
      <c r="G8" s="77">
        <f>IF($A8="","",IFERROR(XLOOKUP(G$4&amp;$A8,'03_シフト入力'!$B$5:$B$64&amp;'03_シフト入力'!$G$5:$G$64,'03_シフト入力'!$I$5:$I$64,""),""))</f>
        <v/>
      </c>
      <c r="H8" s="77">
        <f>IF($A8="","",IFERROR(XLOOKUP(H$4&amp;$A8,'03_シフト入力'!$B$5:$B$64&amp;'03_シフト入力'!$G$5:$G$64,'03_シフト入力'!$I$5:$I$64,""),""))</f>
        <v/>
      </c>
      <c r="I8" s="77">
        <f>IF($A8="","",IFERROR(XLOOKUP(I$4&amp;$A8,'03_シフト入力'!$B$5:$B$64&amp;'03_シフト入力'!$G$5:$G$64,'03_シフト入力'!$I$5:$I$64,""),""))</f>
        <v/>
      </c>
      <c r="J8" s="77">
        <f>IF($A8="","",IFERROR(XLOOKUP(J$4&amp;$A8,'03_シフト入力'!$B$5:$B$64&amp;'03_シフト入力'!$G$5:$G$64,'03_シフト入力'!$I$5:$I$64,""),""))</f>
        <v/>
      </c>
      <c r="K8" s="77">
        <f>IF($A8="","",IFERROR(XLOOKUP(K$4&amp;$A8,'03_シフト入力'!$B$5:$B$64&amp;'03_シフト入力'!$G$5:$G$64,'03_シフト入力'!$I$5:$I$64,""),""))</f>
        <v/>
      </c>
      <c r="L8" s="77">
        <f>IF($A8="","",IFERROR(XLOOKUP(L$4&amp;$A8,'03_シフト入力'!$B$5:$B$64&amp;'03_シフト入力'!$G$5:$G$64,'03_シフト入力'!$I$5:$I$64,""),""))</f>
        <v/>
      </c>
      <c r="M8" s="77">
        <f>IF($A8="","",IFERROR(XLOOKUP(M$4&amp;$A8,'03_シフト入力'!$B$5:$B$64&amp;'03_シフト入力'!$G$5:$G$64,'03_シフト入力'!$I$5:$I$64,""),""))</f>
        <v/>
      </c>
      <c r="N8" s="77">
        <f>IF($A8="","",IFERROR(XLOOKUP(N$4&amp;$A8,'03_シフト入力'!$B$5:$B$64&amp;'03_シフト入力'!$G$5:$G$64,'03_シフト入力'!$I$5:$I$64,""),""))</f>
        <v/>
      </c>
      <c r="O8" s="77">
        <f>IF($A8="","",IFERROR(XLOOKUP(O$4&amp;$A8,'03_シフト入力'!$B$5:$B$64&amp;'03_シフト入力'!$G$5:$G$64,'03_シフト入力'!$I$5:$I$64,""),""))</f>
        <v/>
      </c>
      <c r="P8" s="77">
        <f>IF($A8="","",IFERROR(XLOOKUP(P$4&amp;$A8,'03_シフト入力'!$B$5:$B$64&amp;'03_シフト入力'!$G$5:$G$64,'03_シフト入力'!$I$5:$I$64,""),""))</f>
        <v/>
      </c>
      <c r="Q8" s="77">
        <f>IF($A8="","",IFERROR(XLOOKUP(Q$4&amp;$A8,'03_シフト入力'!$B$5:$B$64&amp;'03_シフト入力'!$G$5:$G$64,'03_シフト入力'!$I$5:$I$64,""),""))</f>
        <v/>
      </c>
      <c r="R8" s="77">
        <f>IF($A8="","",IFERROR(XLOOKUP(R$4&amp;$A8,'03_シフト入力'!$B$5:$B$64&amp;'03_シフト入力'!$G$5:$G$64,'03_シフト入力'!$I$5:$I$64,""),""))</f>
        <v/>
      </c>
      <c r="S8" s="77">
        <f>IF($A8="","",IFERROR(XLOOKUP(S$4&amp;$A8,'03_シフト入力'!$B$5:$B$64&amp;'03_シフト入力'!$G$5:$G$64,'03_シフト入力'!$I$5:$I$64,""),""))</f>
        <v/>
      </c>
      <c r="T8" s="77">
        <f>IF($A8="","",IFERROR(XLOOKUP(T$4&amp;$A8,'03_シフト入力'!$B$5:$B$64&amp;'03_シフト入力'!$G$5:$G$64,'03_シフト入力'!$I$5:$I$64,""),""))</f>
        <v/>
      </c>
      <c r="U8" s="77">
        <f>IF($A8="","",IFERROR(XLOOKUP(U$4&amp;$A8,'03_シフト入力'!$B$5:$B$64&amp;'03_シフト入力'!$G$5:$G$64,'03_シフト入力'!$I$5:$I$64,""),""))</f>
        <v/>
      </c>
      <c r="V8" s="77">
        <f>IF($A8="","",IFERROR(XLOOKUP(V$4&amp;$A8,'03_シフト入力'!$B$5:$B$64&amp;'03_シフト入力'!$G$5:$G$64,'03_シフト入力'!$I$5:$I$64,""),""))</f>
        <v/>
      </c>
      <c r="W8" s="77">
        <f>IF($A8="","",IFERROR(XLOOKUP(W$4&amp;$A8,'03_シフト入力'!$B$5:$B$64&amp;'03_シフト入力'!$G$5:$G$64,'03_シフト入力'!$I$5:$I$64,""),""))</f>
        <v/>
      </c>
      <c r="X8" s="77">
        <f>IF($A8="","",IFERROR(XLOOKUP(X$4&amp;$A8,'03_シフト入力'!$B$5:$B$64&amp;'03_シフト入力'!$G$5:$G$64,'03_シフト入力'!$I$5:$I$64,""),""))</f>
        <v/>
      </c>
      <c r="Y8" s="77">
        <f>IF($A8="","",IFERROR(XLOOKUP(Y$4&amp;$A8,'03_シフト入力'!$B$5:$B$64&amp;'03_シフト入力'!$G$5:$G$64,'03_シフト入力'!$I$5:$I$64,""),""))</f>
        <v/>
      </c>
      <c r="Z8" s="77">
        <f>IF($A8="","",IFERROR(XLOOKUP(Z$4&amp;$A8,'03_シフト入力'!$B$5:$B$64&amp;'03_シフト入力'!$G$5:$G$64,'03_シフト入力'!$I$5:$I$64,""),""))</f>
        <v/>
      </c>
      <c r="AA8" s="77">
        <f>IF($A8="","",IFERROR(XLOOKUP(AA$4&amp;$A8,'03_シフト入力'!$B$5:$B$64&amp;'03_シフト入力'!$G$5:$G$64,'03_シフト入力'!$I$5:$I$64,""),""))</f>
        <v/>
      </c>
      <c r="AB8" s="77">
        <f>IF($A8="","",IFERROR(XLOOKUP(AB$4&amp;$A8,'03_シフト入力'!$B$5:$B$64&amp;'03_シフト入力'!$G$5:$G$64,'03_シフト入力'!$I$5:$I$64,""),""))</f>
        <v/>
      </c>
      <c r="AC8" s="77">
        <f>IF($A8="","",IFERROR(XLOOKUP(AC$4&amp;$A8,'03_シフト入力'!$B$5:$B$64&amp;'03_シフト入力'!$G$5:$G$64,'03_シフト入力'!$I$5:$I$64,""),""))</f>
        <v/>
      </c>
      <c r="AD8" s="77">
        <f>IF($A8="","",IFERROR(XLOOKUP(AD$4&amp;$A8,'03_シフト入力'!$B$5:$B$64&amp;'03_シフト入力'!$G$5:$G$64,'03_シフト入力'!$I$5:$I$64,""),""))</f>
        <v/>
      </c>
      <c r="AE8" s="77">
        <f>IF($A8="","",IFERROR(XLOOKUP(AE$4&amp;$A8,'03_シフト入力'!$B$5:$B$64&amp;'03_シフト入力'!$G$5:$G$64,'03_シフト入力'!$I$5:$I$64,""),""))</f>
        <v/>
      </c>
      <c r="AF8" s="77">
        <f>IF($A8="","",IFERROR(XLOOKUP(AF$4&amp;$A8,'03_シフト入力'!$B$5:$B$64&amp;'03_シフト入力'!$G$5:$G$64,'03_シフト入力'!$I$5:$I$64,""),""))</f>
        <v/>
      </c>
      <c r="AG8" s="77">
        <f>IF($A8="","",IFERROR(XLOOKUP(AG$4&amp;$A8,'03_シフト入力'!$B$5:$B$64&amp;'03_シフト入力'!$G$5:$G$64,'03_シフト入力'!$I$5:$I$64,""),""))</f>
        <v/>
      </c>
      <c r="AH8" s="77">
        <f>IF($A8="","",IFERROR(XLOOKUP(AH$4&amp;$A8,'03_シフト入力'!$B$5:$B$64&amp;'03_シフト入力'!$G$5:$G$64,'03_シフト入力'!$I$5:$I$64,""),""))</f>
        <v/>
      </c>
      <c r="AI8" s="77">
        <f>IF($A8="","",IFERROR(XLOOKUP(AI$4&amp;$A8,'03_シフト入力'!$B$5:$B$64&amp;'03_シフト入力'!$G$5:$G$64,'03_シフト入力'!$I$5:$I$64,""),""))</f>
        <v/>
      </c>
      <c r="AJ8" s="77">
        <f>IF($A8="","",IFERROR(XLOOKUP(AJ$4&amp;$A8,'03_シフト入力'!$B$5:$B$64&amp;'03_シフト入力'!$G$5:$G$64,'03_シフト入力'!$I$5:$I$64,""),""))</f>
        <v/>
      </c>
    </row>
    <row r="9">
      <c r="A9" s="16">
        <f>IF('02_従業員とシフト'!A7="","",'02_従業員とシフト'!A7)</f>
        <v/>
      </c>
      <c r="B9" s="16">
        <f>IF('02_従業員とシフト'!A7="","",'02_従業員とシフト'!B7)</f>
        <v/>
      </c>
      <c r="C9" s="16">
        <f>IF('02_従業員とシフト'!A7="","",'02_従業員とシフト'!D7)</f>
        <v/>
      </c>
      <c r="D9" s="16">
        <f>IF('02_従業員とシフト'!A7="","",'02_従業員とシフト'!E7)</f>
        <v/>
      </c>
      <c r="E9" s="96">
        <f>IF(A9="","",SUMIFS('03_シフト入力'!$K:$K,'03_シフト入力'!$G:$G,A9,'03_シフト入力'!$B:$B,"&gt;="&amp;'00_管理ボード'!$B$5,'03_シフト入力'!$B:$B,"&lt;="&amp;EOMONTH('00_管理ボード'!$B$5,0),'03_シフト入力'!$L:$L,"&lt;&gt;キャンセル"))</f>
        <v/>
      </c>
      <c r="F9" s="77">
        <f>IF($A9="","",IFERROR(XLOOKUP(F$4&amp;$A9,'03_シフト入力'!$B$5:$B$64&amp;'03_シフト入力'!$G$5:$G$64,'03_シフト入力'!$I$5:$I$64,""),""))</f>
        <v/>
      </c>
      <c r="G9" s="77">
        <f>IF($A9="","",IFERROR(XLOOKUP(G$4&amp;$A9,'03_シフト入力'!$B$5:$B$64&amp;'03_シフト入力'!$G$5:$G$64,'03_シフト入力'!$I$5:$I$64,""),""))</f>
        <v/>
      </c>
      <c r="H9" s="77">
        <f>IF($A9="","",IFERROR(XLOOKUP(H$4&amp;$A9,'03_シフト入力'!$B$5:$B$64&amp;'03_シフト入力'!$G$5:$G$64,'03_シフト入力'!$I$5:$I$64,""),""))</f>
        <v/>
      </c>
      <c r="I9" s="77">
        <f>IF($A9="","",IFERROR(XLOOKUP(I$4&amp;$A9,'03_シフト入力'!$B$5:$B$64&amp;'03_シフト入力'!$G$5:$G$64,'03_シフト入力'!$I$5:$I$64,""),""))</f>
        <v/>
      </c>
      <c r="J9" s="77">
        <f>IF($A9="","",IFERROR(XLOOKUP(J$4&amp;$A9,'03_シフト入力'!$B$5:$B$64&amp;'03_シフト入力'!$G$5:$G$64,'03_シフト入力'!$I$5:$I$64,""),""))</f>
        <v/>
      </c>
      <c r="K9" s="77">
        <f>IF($A9="","",IFERROR(XLOOKUP(K$4&amp;$A9,'03_シフト入力'!$B$5:$B$64&amp;'03_シフト入力'!$G$5:$G$64,'03_シフト入力'!$I$5:$I$64,""),""))</f>
        <v/>
      </c>
      <c r="L9" s="77">
        <f>IF($A9="","",IFERROR(XLOOKUP(L$4&amp;$A9,'03_シフト入力'!$B$5:$B$64&amp;'03_シフト入力'!$G$5:$G$64,'03_シフト入力'!$I$5:$I$64,""),""))</f>
        <v/>
      </c>
      <c r="M9" s="77">
        <f>IF($A9="","",IFERROR(XLOOKUP(M$4&amp;$A9,'03_シフト入力'!$B$5:$B$64&amp;'03_シフト入力'!$G$5:$G$64,'03_シフト入力'!$I$5:$I$64,""),""))</f>
        <v/>
      </c>
      <c r="N9" s="77">
        <f>IF($A9="","",IFERROR(XLOOKUP(N$4&amp;$A9,'03_シフト入力'!$B$5:$B$64&amp;'03_シフト入力'!$G$5:$G$64,'03_シフト入力'!$I$5:$I$64,""),""))</f>
        <v/>
      </c>
      <c r="O9" s="77">
        <f>IF($A9="","",IFERROR(XLOOKUP(O$4&amp;$A9,'03_シフト入力'!$B$5:$B$64&amp;'03_シフト入力'!$G$5:$G$64,'03_シフト入力'!$I$5:$I$64,""),""))</f>
        <v/>
      </c>
      <c r="P9" s="77">
        <f>IF($A9="","",IFERROR(XLOOKUP(P$4&amp;$A9,'03_シフト入力'!$B$5:$B$64&amp;'03_シフト入力'!$G$5:$G$64,'03_シフト入力'!$I$5:$I$64,""),""))</f>
        <v/>
      </c>
      <c r="Q9" s="77">
        <f>IF($A9="","",IFERROR(XLOOKUP(Q$4&amp;$A9,'03_シフト入力'!$B$5:$B$64&amp;'03_シフト入力'!$G$5:$G$64,'03_シフト入力'!$I$5:$I$64,""),""))</f>
        <v/>
      </c>
      <c r="R9" s="77">
        <f>IF($A9="","",IFERROR(XLOOKUP(R$4&amp;$A9,'03_シフト入力'!$B$5:$B$64&amp;'03_シフト入力'!$G$5:$G$64,'03_シフト入力'!$I$5:$I$64,""),""))</f>
        <v/>
      </c>
      <c r="S9" s="77">
        <f>IF($A9="","",IFERROR(XLOOKUP(S$4&amp;$A9,'03_シフト入力'!$B$5:$B$64&amp;'03_シフト入力'!$G$5:$G$64,'03_シフト入力'!$I$5:$I$64,""),""))</f>
        <v/>
      </c>
      <c r="T9" s="77">
        <f>IF($A9="","",IFERROR(XLOOKUP(T$4&amp;$A9,'03_シフト入力'!$B$5:$B$64&amp;'03_シフト入力'!$G$5:$G$64,'03_シフト入力'!$I$5:$I$64,""),""))</f>
        <v/>
      </c>
      <c r="U9" s="77">
        <f>IF($A9="","",IFERROR(XLOOKUP(U$4&amp;$A9,'03_シフト入力'!$B$5:$B$64&amp;'03_シフト入力'!$G$5:$G$64,'03_シフト入力'!$I$5:$I$64,""),""))</f>
        <v/>
      </c>
      <c r="V9" s="77">
        <f>IF($A9="","",IFERROR(XLOOKUP(V$4&amp;$A9,'03_シフト入力'!$B$5:$B$64&amp;'03_シフト入力'!$G$5:$G$64,'03_シフト入力'!$I$5:$I$64,""),""))</f>
        <v/>
      </c>
      <c r="W9" s="77">
        <f>IF($A9="","",IFERROR(XLOOKUP(W$4&amp;$A9,'03_シフト入力'!$B$5:$B$64&amp;'03_シフト入力'!$G$5:$G$64,'03_シフト入力'!$I$5:$I$64,""),""))</f>
        <v/>
      </c>
      <c r="X9" s="77">
        <f>IF($A9="","",IFERROR(XLOOKUP(X$4&amp;$A9,'03_シフト入力'!$B$5:$B$64&amp;'03_シフト入力'!$G$5:$G$64,'03_シフト入力'!$I$5:$I$64,""),""))</f>
        <v/>
      </c>
      <c r="Y9" s="77">
        <f>IF($A9="","",IFERROR(XLOOKUP(Y$4&amp;$A9,'03_シフト入力'!$B$5:$B$64&amp;'03_シフト入力'!$G$5:$G$64,'03_シフト入力'!$I$5:$I$64,""),""))</f>
        <v/>
      </c>
      <c r="Z9" s="77">
        <f>IF($A9="","",IFERROR(XLOOKUP(Z$4&amp;$A9,'03_シフト入力'!$B$5:$B$64&amp;'03_シフト入力'!$G$5:$G$64,'03_シフト入力'!$I$5:$I$64,""),""))</f>
        <v/>
      </c>
      <c r="AA9" s="77">
        <f>IF($A9="","",IFERROR(XLOOKUP(AA$4&amp;$A9,'03_シフト入力'!$B$5:$B$64&amp;'03_シフト入力'!$G$5:$G$64,'03_シフト入力'!$I$5:$I$64,""),""))</f>
        <v/>
      </c>
      <c r="AB9" s="77">
        <f>IF($A9="","",IFERROR(XLOOKUP(AB$4&amp;$A9,'03_シフト入力'!$B$5:$B$64&amp;'03_シフト入力'!$G$5:$G$64,'03_シフト入力'!$I$5:$I$64,""),""))</f>
        <v/>
      </c>
      <c r="AC9" s="77">
        <f>IF($A9="","",IFERROR(XLOOKUP(AC$4&amp;$A9,'03_シフト入力'!$B$5:$B$64&amp;'03_シフト入力'!$G$5:$G$64,'03_シフト入力'!$I$5:$I$64,""),""))</f>
        <v/>
      </c>
      <c r="AD9" s="77">
        <f>IF($A9="","",IFERROR(XLOOKUP(AD$4&amp;$A9,'03_シフト入力'!$B$5:$B$64&amp;'03_シフト入力'!$G$5:$G$64,'03_シフト入力'!$I$5:$I$64,""),""))</f>
        <v/>
      </c>
      <c r="AE9" s="77">
        <f>IF($A9="","",IFERROR(XLOOKUP(AE$4&amp;$A9,'03_シフト入力'!$B$5:$B$64&amp;'03_シフト入力'!$G$5:$G$64,'03_シフト入力'!$I$5:$I$64,""),""))</f>
        <v/>
      </c>
      <c r="AF9" s="77">
        <f>IF($A9="","",IFERROR(XLOOKUP(AF$4&amp;$A9,'03_シフト入力'!$B$5:$B$64&amp;'03_シフト入力'!$G$5:$G$64,'03_シフト入力'!$I$5:$I$64,""),""))</f>
        <v/>
      </c>
      <c r="AG9" s="77">
        <f>IF($A9="","",IFERROR(XLOOKUP(AG$4&amp;$A9,'03_シフト入力'!$B$5:$B$64&amp;'03_シフト入力'!$G$5:$G$64,'03_シフト入力'!$I$5:$I$64,""),""))</f>
        <v/>
      </c>
      <c r="AH9" s="77">
        <f>IF($A9="","",IFERROR(XLOOKUP(AH$4&amp;$A9,'03_シフト入力'!$B$5:$B$64&amp;'03_シフト入力'!$G$5:$G$64,'03_シフト入力'!$I$5:$I$64,""),""))</f>
        <v/>
      </c>
      <c r="AI9" s="77">
        <f>IF($A9="","",IFERROR(XLOOKUP(AI$4&amp;$A9,'03_シフト入力'!$B$5:$B$64&amp;'03_シフト入力'!$G$5:$G$64,'03_シフト入力'!$I$5:$I$64,""),""))</f>
        <v/>
      </c>
      <c r="AJ9" s="77">
        <f>IF($A9="","",IFERROR(XLOOKUP(AJ$4&amp;$A9,'03_シフト入力'!$B$5:$B$64&amp;'03_シフト入力'!$G$5:$G$64,'03_シフト入力'!$I$5:$I$64,""),""))</f>
        <v/>
      </c>
    </row>
    <row r="10">
      <c r="A10" s="16">
        <f>IF('02_従業員とシフト'!A8="","",'02_従業員とシフト'!A8)</f>
        <v/>
      </c>
      <c r="B10" s="16">
        <f>IF('02_従業員とシフト'!A8="","",'02_従業員とシフト'!B8)</f>
        <v/>
      </c>
      <c r="C10" s="16">
        <f>IF('02_従業員とシフト'!A8="","",'02_従業員とシフト'!D8)</f>
        <v/>
      </c>
      <c r="D10" s="16">
        <f>IF('02_従業員とシフト'!A8="","",'02_従業員とシフト'!E8)</f>
        <v/>
      </c>
      <c r="E10" s="96">
        <f>IF(A10="","",SUMIFS('03_シフト入力'!$K:$K,'03_シフト入力'!$G:$G,A10,'03_シフト入力'!$B:$B,"&gt;="&amp;'00_管理ボード'!$B$5,'03_シフト入力'!$B:$B,"&lt;="&amp;EOMONTH('00_管理ボード'!$B$5,0),'03_シフト入力'!$L:$L,"&lt;&gt;キャンセル"))</f>
        <v/>
      </c>
      <c r="F10" s="77">
        <f>IF($A10="","",IFERROR(XLOOKUP(F$4&amp;$A10,'03_シフト入力'!$B$5:$B$64&amp;'03_シフト入力'!$G$5:$G$64,'03_シフト入力'!$I$5:$I$64,""),""))</f>
        <v/>
      </c>
      <c r="G10" s="77">
        <f>IF($A10="","",IFERROR(XLOOKUP(G$4&amp;$A10,'03_シフト入力'!$B$5:$B$64&amp;'03_シフト入力'!$G$5:$G$64,'03_シフト入力'!$I$5:$I$64,""),""))</f>
        <v/>
      </c>
      <c r="H10" s="77">
        <f>IF($A10="","",IFERROR(XLOOKUP(H$4&amp;$A10,'03_シフト入力'!$B$5:$B$64&amp;'03_シフト入力'!$G$5:$G$64,'03_シフト入力'!$I$5:$I$64,""),""))</f>
        <v/>
      </c>
      <c r="I10" s="77">
        <f>IF($A10="","",IFERROR(XLOOKUP(I$4&amp;$A10,'03_シフト入力'!$B$5:$B$64&amp;'03_シフト入力'!$G$5:$G$64,'03_シフト入力'!$I$5:$I$64,""),""))</f>
        <v/>
      </c>
      <c r="J10" s="77">
        <f>IF($A10="","",IFERROR(XLOOKUP(J$4&amp;$A10,'03_シフト入力'!$B$5:$B$64&amp;'03_シフト入力'!$G$5:$G$64,'03_シフト入力'!$I$5:$I$64,""),""))</f>
        <v/>
      </c>
      <c r="K10" s="77">
        <f>IF($A10="","",IFERROR(XLOOKUP(K$4&amp;$A10,'03_シフト入力'!$B$5:$B$64&amp;'03_シフト入力'!$G$5:$G$64,'03_シフト入力'!$I$5:$I$64,""),""))</f>
        <v/>
      </c>
      <c r="L10" s="77">
        <f>IF($A10="","",IFERROR(XLOOKUP(L$4&amp;$A10,'03_シフト入力'!$B$5:$B$64&amp;'03_シフト入力'!$G$5:$G$64,'03_シフト入力'!$I$5:$I$64,""),""))</f>
        <v/>
      </c>
      <c r="M10" s="77">
        <f>IF($A10="","",IFERROR(XLOOKUP(M$4&amp;$A10,'03_シフト入力'!$B$5:$B$64&amp;'03_シフト入力'!$G$5:$G$64,'03_シフト入力'!$I$5:$I$64,""),""))</f>
        <v/>
      </c>
      <c r="N10" s="77">
        <f>IF($A10="","",IFERROR(XLOOKUP(N$4&amp;$A10,'03_シフト入力'!$B$5:$B$64&amp;'03_シフト入力'!$G$5:$G$64,'03_シフト入力'!$I$5:$I$64,""),""))</f>
        <v/>
      </c>
      <c r="O10" s="77">
        <f>IF($A10="","",IFERROR(XLOOKUP(O$4&amp;$A10,'03_シフト入力'!$B$5:$B$64&amp;'03_シフト入力'!$G$5:$G$64,'03_シフト入力'!$I$5:$I$64,""),""))</f>
        <v/>
      </c>
      <c r="P10" s="77">
        <f>IF($A10="","",IFERROR(XLOOKUP(P$4&amp;$A10,'03_シフト入力'!$B$5:$B$64&amp;'03_シフト入力'!$G$5:$G$64,'03_シフト入力'!$I$5:$I$64,""),""))</f>
        <v/>
      </c>
      <c r="Q10" s="77">
        <f>IF($A10="","",IFERROR(XLOOKUP(Q$4&amp;$A10,'03_シフト入力'!$B$5:$B$64&amp;'03_シフト入力'!$G$5:$G$64,'03_シフト入力'!$I$5:$I$64,""),""))</f>
        <v/>
      </c>
      <c r="R10" s="77">
        <f>IF($A10="","",IFERROR(XLOOKUP(R$4&amp;$A10,'03_シフト入力'!$B$5:$B$64&amp;'03_シフト入力'!$G$5:$G$64,'03_シフト入力'!$I$5:$I$64,""),""))</f>
        <v/>
      </c>
      <c r="S10" s="77">
        <f>IF($A10="","",IFERROR(XLOOKUP(S$4&amp;$A10,'03_シフト入力'!$B$5:$B$64&amp;'03_シフト入力'!$G$5:$G$64,'03_シフト入力'!$I$5:$I$64,""),""))</f>
        <v/>
      </c>
      <c r="T10" s="77">
        <f>IF($A10="","",IFERROR(XLOOKUP(T$4&amp;$A10,'03_シフト入力'!$B$5:$B$64&amp;'03_シフト入力'!$G$5:$G$64,'03_シフト入力'!$I$5:$I$64,""),""))</f>
        <v/>
      </c>
      <c r="U10" s="77">
        <f>IF($A10="","",IFERROR(XLOOKUP(U$4&amp;$A10,'03_シフト入力'!$B$5:$B$64&amp;'03_シフト入力'!$G$5:$G$64,'03_シフト入力'!$I$5:$I$64,""),""))</f>
        <v/>
      </c>
      <c r="V10" s="77">
        <f>IF($A10="","",IFERROR(XLOOKUP(V$4&amp;$A10,'03_シフト入力'!$B$5:$B$64&amp;'03_シフト入力'!$G$5:$G$64,'03_シフト入力'!$I$5:$I$64,""),""))</f>
        <v/>
      </c>
      <c r="W10" s="77">
        <f>IF($A10="","",IFERROR(XLOOKUP(W$4&amp;$A10,'03_シフト入力'!$B$5:$B$64&amp;'03_シフト入力'!$G$5:$G$64,'03_シフト入力'!$I$5:$I$64,""),""))</f>
        <v/>
      </c>
      <c r="X10" s="77">
        <f>IF($A10="","",IFERROR(XLOOKUP(X$4&amp;$A10,'03_シフト入力'!$B$5:$B$64&amp;'03_シフト入力'!$G$5:$G$64,'03_シフト入力'!$I$5:$I$64,""),""))</f>
        <v/>
      </c>
      <c r="Y10" s="77">
        <f>IF($A10="","",IFERROR(XLOOKUP(Y$4&amp;$A10,'03_シフト入力'!$B$5:$B$64&amp;'03_シフト入力'!$G$5:$G$64,'03_シフト入力'!$I$5:$I$64,""),""))</f>
        <v/>
      </c>
      <c r="Z10" s="77">
        <f>IF($A10="","",IFERROR(XLOOKUP(Z$4&amp;$A10,'03_シフト入力'!$B$5:$B$64&amp;'03_シフト入力'!$G$5:$G$64,'03_シフト入力'!$I$5:$I$64,""),""))</f>
        <v/>
      </c>
      <c r="AA10" s="77">
        <f>IF($A10="","",IFERROR(XLOOKUP(AA$4&amp;$A10,'03_シフト入力'!$B$5:$B$64&amp;'03_シフト入力'!$G$5:$G$64,'03_シフト入力'!$I$5:$I$64,""),""))</f>
        <v/>
      </c>
      <c r="AB10" s="77">
        <f>IF($A10="","",IFERROR(XLOOKUP(AB$4&amp;$A10,'03_シフト入力'!$B$5:$B$64&amp;'03_シフト入力'!$G$5:$G$64,'03_シフト入力'!$I$5:$I$64,""),""))</f>
        <v/>
      </c>
      <c r="AC10" s="77">
        <f>IF($A10="","",IFERROR(XLOOKUP(AC$4&amp;$A10,'03_シフト入力'!$B$5:$B$64&amp;'03_シフト入力'!$G$5:$G$64,'03_シフト入力'!$I$5:$I$64,""),""))</f>
        <v/>
      </c>
      <c r="AD10" s="77">
        <f>IF($A10="","",IFERROR(XLOOKUP(AD$4&amp;$A10,'03_シフト入力'!$B$5:$B$64&amp;'03_シフト入力'!$G$5:$G$64,'03_シフト入力'!$I$5:$I$64,""),""))</f>
        <v/>
      </c>
      <c r="AE10" s="77">
        <f>IF($A10="","",IFERROR(XLOOKUP(AE$4&amp;$A10,'03_シフト入力'!$B$5:$B$64&amp;'03_シフト入力'!$G$5:$G$64,'03_シフト入力'!$I$5:$I$64,""),""))</f>
        <v/>
      </c>
      <c r="AF10" s="77">
        <f>IF($A10="","",IFERROR(XLOOKUP(AF$4&amp;$A10,'03_シフト入力'!$B$5:$B$64&amp;'03_シフト入力'!$G$5:$G$64,'03_シフト入力'!$I$5:$I$64,""),""))</f>
        <v/>
      </c>
      <c r="AG10" s="77">
        <f>IF($A10="","",IFERROR(XLOOKUP(AG$4&amp;$A10,'03_シフト入力'!$B$5:$B$64&amp;'03_シフト入力'!$G$5:$G$64,'03_シフト入力'!$I$5:$I$64,""),""))</f>
        <v/>
      </c>
      <c r="AH10" s="77">
        <f>IF($A10="","",IFERROR(XLOOKUP(AH$4&amp;$A10,'03_シフト入力'!$B$5:$B$64&amp;'03_シフト入力'!$G$5:$G$64,'03_シフト入力'!$I$5:$I$64,""),""))</f>
        <v/>
      </c>
      <c r="AI10" s="77">
        <f>IF($A10="","",IFERROR(XLOOKUP(AI$4&amp;$A10,'03_シフト入力'!$B$5:$B$64&amp;'03_シフト入力'!$G$5:$G$64,'03_シフト入力'!$I$5:$I$64,""),""))</f>
        <v/>
      </c>
      <c r="AJ10" s="77">
        <f>IF($A10="","",IFERROR(XLOOKUP(AJ$4&amp;$A10,'03_シフト入力'!$B$5:$B$64&amp;'03_シフト入力'!$G$5:$G$64,'03_シフト入力'!$I$5:$I$64,""),""))</f>
        <v/>
      </c>
    </row>
    <row r="11">
      <c r="A11" s="16">
        <f>IF('02_従業員とシフト'!A9="","",'02_従業員とシフト'!A9)</f>
        <v/>
      </c>
      <c r="B11" s="16">
        <f>IF('02_従業員とシフト'!A9="","",'02_従業員とシフト'!B9)</f>
        <v/>
      </c>
      <c r="C11" s="16">
        <f>IF('02_従業員とシフト'!A9="","",'02_従業員とシフト'!D9)</f>
        <v/>
      </c>
      <c r="D11" s="16">
        <f>IF('02_従業員とシフト'!A9="","",'02_従業員とシフト'!E9)</f>
        <v/>
      </c>
      <c r="E11" s="96">
        <f>IF(A11="","",SUMIFS('03_シフト入力'!$K:$K,'03_シフト入力'!$G:$G,A11,'03_シフト入力'!$B:$B,"&gt;="&amp;'00_管理ボード'!$B$5,'03_シフト入力'!$B:$B,"&lt;="&amp;EOMONTH('00_管理ボード'!$B$5,0),'03_シフト入力'!$L:$L,"&lt;&gt;キャンセル"))</f>
        <v/>
      </c>
      <c r="F11" s="77">
        <f>IF($A11="","",IFERROR(XLOOKUP(F$4&amp;$A11,'03_シフト入力'!$B$5:$B$64&amp;'03_シフト入力'!$G$5:$G$64,'03_シフト入力'!$I$5:$I$64,""),""))</f>
        <v/>
      </c>
      <c r="G11" s="77">
        <f>IF($A11="","",IFERROR(XLOOKUP(G$4&amp;$A11,'03_シフト入力'!$B$5:$B$64&amp;'03_シフト入力'!$G$5:$G$64,'03_シフト入力'!$I$5:$I$64,""),""))</f>
        <v/>
      </c>
      <c r="H11" s="77">
        <f>IF($A11="","",IFERROR(XLOOKUP(H$4&amp;$A11,'03_シフト入力'!$B$5:$B$64&amp;'03_シフト入力'!$G$5:$G$64,'03_シフト入力'!$I$5:$I$64,""),""))</f>
        <v/>
      </c>
      <c r="I11" s="77">
        <f>IF($A11="","",IFERROR(XLOOKUP(I$4&amp;$A11,'03_シフト入力'!$B$5:$B$64&amp;'03_シフト入力'!$G$5:$G$64,'03_シフト入力'!$I$5:$I$64,""),""))</f>
        <v/>
      </c>
      <c r="J11" s="77">
        <f>IF($A11="","",IFERROR(XLOOKUP(J$4&amp;$A11,'03_シフト入力'!$B$5:$B$64&amp;'03_シフト入力'!$G$5:$G$64,'03_シフト入力'!$I$5:$I$64,""),""))</f>
        <v/>
      </c>
      <c r="K11" s="77">
        <f>IF($A11="","",IFERROR(XLOOKUP(K$4&amp;$A11,'03_シフト入力'!$B$5:$B$64&amp;'03_シフト入力'!$G$5:$G$64,'03_シフト入力'!$I$5:$I$64,""),""))</f>
        <v/>
      </c>
      <c r="L11" s="77">
        <f>IF($A11="","",IFERROR(XLOOKUP(L$4&amp;$A11,'03_シフト入力'!$B$5:$B$64&amp;'03_シフト入力'!$G$5:$G$64,'03_シフト入力'!$I$5:$I$64,""),""))</f>
        <v/>
      </c>
      <c r="M11" s="77">
        <f>IF($A11="","",IFERROR(XLOOKUP(M$4&amp;$A11,'03_シフト入力'!$B$5:$B$64&amp;'03_シフト入力'!$G$5:$G$64,'03_シフト入力'!$I$5:$I$64,""),""))</f>
        <v/>
      </c>
      <c r="N11" s="77">
        <f>IF($A11="","",IFERROR(XLOOKUP(N$4&amp;$A11,'03_シフト入力'!$B$5:$B$64&amp;'03_シフト入力'!$G$5:$G$64,'03_シフト入力'!$I$5:$I$64,""),""))</f>
        <v/>
      </c>
      <c r="O11" s="77">
        <f>IF($A11="","",IFERROR(XLOOKUP(O$4&amp;$A11,'03_シフト入力'!$B$5:$B$64&amp;'03_シフト入力'!$G$5:$G$64,'03_シフト入力'!$I$5:$I$64,""),""))</f>
        <v/>
      </c>
      <c r="P11" s="77">
        <f>IF($A11="","",IFERROR(XLOOKUP(P$4&amp;$A11,'03_シフト入力'!$B$5:$B$64&amp;'03_シフト入力'!$G$5:$G$64,'03_シフト入力'!$I$5:$I$64,""),""))</f>
        <v/>
      </c>
      <c r="Q11" s="77">
        <f>IF($A11="","",IFERROR(XLOOKUP(Q$4&amp;$A11,'03_シフト入力'!$B$5:$B$64&amp;'03_シフト入力'!$G$5:$G$64,'03_シフト入力'!$I$5:$I$64,""),""))</f>
        <v/>
      </c>
      <c r="R11" s="77">
        <f>IF($A11="","",IFERROR(XLOOKUP(R$4&amp;$A11,'03_シフト入力'!$B$5:$B$64&amp;'03_シフト入力'!$G$5:$G$64,'03_シフト入力'!$I$5:$I$64,""),""))</f>
        <v/>
      </c>
      <c r="S11" s="77">
        <f>IF($A11="","",IFERROR(XLOOKUP(S$4&amp;$A11,'03_シフト入力'!$B$5:$B$64&amp;'03_シフト入力'!$G$5:$G$64,'03_シフト入力'!$I$5:$I$64,""),""))</f>
        <v/>
      </c>
      <c r="T11" s="77">
        <f>IF($A11="","",IFERROR(XLOOKUP(T$4&amp;$A11,'03_シフト入力'!$B$5:$B$64&amp;'03_シフト入力'!$G$5:$G$64,'03_シフト入力'!$I$5:$I$64,""),""))</f>
        <v/>
      </c>
      <c r="U11" s="77">
        <f>IF($A11="","",IFERROR(XLOOKUP(U$4&amp;$A11,'03_シフト入力'!$B$5:$B$64&amp;'03_シフト入力'!$G$5:$G$64,'03_シフト入力'!$I$5:$I$64,""),""))</f>
        <v/>
      </c>
      <c r="V11" s="77">
        <f>IF($A11="","",IFERROR(XLOOKUP(V$4&amp;$A11,'03_シフト入力'!$B$5:$B$64&amp;'03_シフト入力'!$G$5:$G$64,'03_シフト入力'!$I$5:$I$64,""),""))</f>
        <v/>
      </c>
      <c r="W11" s="77">
        <f>IF($A11="","",IFERROR(XLOOKUP(W$4&amp;$A11,'03_シフト入力'!$B$5:$B$64&amp;'03_シフト入力'!$G$5:$G$64,'03_シフト入力'!$I$5:$I$64,""),""))</f>
        <v/>
      </c>
      <c r="X11" s="77">
        <f>IF($A11="","",IFERROR(XLOOKUP(X$4&amp;$A11,'03_シフト入力'!$B$5:$B$64&amp;'03_シフト入力'!$G$5:$G$64,'03_シフト入力'!$I$5:$I$64,""),""))</f>
        <v/>
      </c>
      <c r="Y11" s="77">
        <f>IF($A11="","",IFERROR(XLOOKUP(Y$4&amp;$A11,'03_シフト入力'!$B$5:$B$64&amp;'03_シフト入力'!$G$5:$G$64,'03_シフト入力'!$I$5:$I$64,""),""))</f>
        <v/>
      </c>
      <c r="Z11" s="77">
        <f>IF($A11="","",IFERROR(XLOOKUP(Z$4&amp;$A11,'03_シフト入力'!$B$5:$B$64&amp;'03_シフト入力'!$G$5:$G$64,'03_シフト入力'!$I$5:$I$64,""),""))</f>
        <v/>
      </c>
      <c r="AA11" s="77">
        <f>IF($A11="","",IFERROR(XLOOKUP(AA$4&amp;$A11,'03_シフト入力'!$B$5:$B$64&amp;'03_シフト入力'!$G$5:$G$64,'03_シフト入力'!$I$5:$I$64,""),""))</f>
        <v/>
      </c>
      <c r="AB11" s="77">
        <f>IF($A11="","",IFERROR(XLOOKUP(AB$4&amp;$A11,'03_シフト入力'!$B$5:$B$64&amp;'03_シフト入力'!$G$5:$G$64,'03_シフト入力'!$I$5:$I$64,""),""))</f>
        <v/>
      </c>
      <c r="AC11" s="77">
        <f>IF($A11="","",IFERROR(XLOOKUP(AC$4&amp;$A11,'03_シフト入力'!$B$5:$B$64&amp;'03_シフト入力'!$G$5:$G$64,'03_シフト入力'!$I$5:$I$64,""),""))</f>
        <v/>
      </c>
      <c r="AD11" s="77">
        <f>IF($A11="","",IFERROR(XLOOKUP(AD$4&amp;$A11,'03_シフト入力'!$B$5:$B$64&amp;'03_シフト入力'!$G$5:$G$64,'03_シフト入力'!$I$5:$I$64,""),""))</f>
        <v/>
      </c>
      <c r="AE11" s="77">
        <f>IF($A11="","",IFERROR(XLOOKUP(AE$4&amp;$A11,'03_シフト入力'!$B$5:$B$64&amp;'03_シフト入力'!$G$5:$G$64,'03_シフト入力'!$I$5:$I$64,""),""))</f>
        <v/>
      </c>
      <c r="AF11" s="77">
        <f>IF($A11="","",IFERROR(XLOOKUP(AF$4&amp;$A11,'03_シフト入力'!$B$5:$B$64&amp;'03_シフト入力'!$G$5:$G$64,'03_シフト入力'!$I$5:$I$64,""),""))</f>
        <v/>
      </c>
      <c r="AG11" s="77">
        <f>IF($A11="","",IFERROR(XLOOKUP(AG$4&amp;$A11,'03_シフト入力'!$B$5:$B$64&amp;'03_シフト入力'!$G$5:$G$64,'03_シフト入力'!$I$5:$I$64,""),""))</f>
        <v/>
      </c>
      <c r="AH11" s="77">
        <f>IF($A11="","",IFERROR(XLOOKUP(AH$4&amp;$A11,'03_シフト入力'!$B$5:$B$64&amp;'03_シフト入力'!$G$5:$G$64,'03_シフト入力'!$I$5:$I$64,""),""))</f>
        <v/>
      </c>
      <c r="AI11" s="77">
        <f>IF($A11="","",IFERROR(XLOOKUP(AI$4&amp;$A11,'03_シフト入力'!$B$5:$B$64&amp;'03_シフト入力'!$G$5:$G$64,'03_シフト入力'!$I$5:$I$64,""),""))</f>
        <v/>
      </c>
      <c r="AJ11" s="77">
        <f>IF($A11="","",IFERROR(XLOOKUP(AJ$4&amp;$A11,'03_シフト入力'!$B$5:$B$64&amp;'03_シフト入力'!$G$5:$G$64,'03_シフト入力'!$I$5:$I$64,""),""))</f>
        <v/>
      </c>
    </row>
    <row r="12">
      <c r="A12" s="16">
        <f>IF('02_従業員とシフト'!A10="","",'02_従業員とシフト'!A10)</f>
        <v/>
      </c>
      <c r="B12" s="16">
        <f>IF('02_従業員とシフト'!A10="","",'02_従業員とシフト'!B10)</f>
        <v/>
      </c>
      <c r="C12" s="16">
        <f>IF('02_従業員とシフト'!A10="","",'02_従業員とシフト'!D10)</f>
        <v/>
      </c>
      <c r="D12" s="16">
        <f>IF('02_従業員とシフト'!A10="","",'02_従業員とシフト'!E10)</f>
        <v/>
      </c>
      <c r="E12" s="96">
        <f>IF(A12="","",SUMIFS('03_シフト入力'!$K:$K,'03_シフト入力'!$G:$G,A12,'03_シフト入力'!$B:$B,"&gt;="&amp;'00_管理ボード'!$B$5,'03_シフト入力'!$B:$B,"&lt;="&amp;EOMONTH('00_管理ボード'!$B$5,0),'03_シフト入力'!$L:$L,"&lt;&gt;キャンセル"))</f>
        <v/>
      </c>
      <c r="F12" s="77">
        <f>IF($A12="","",IFERROR(XLOOKUP(F$4&amp;$A12,'03_シフト入力'!$B$5:$B$64&amp;'03_シフト入力'!$G$5:$G$64,'03_シフト入力'!$I$5:$I$64,""),""))</f>
        <v/>
      </c>
      <c r="G12" s="77">
        <f>IF($A12="","",IFERROR(XLOOKUP(G$4&amp;$A12,'03_シフト入力'!$B$5:$B$64&amp;'03_シフト入力'!$G$5:$G$64,'03_シフト入力'!$I$5:$I$64,""),""))</f>
        <v/>
      </c>
      <c r="H12" s="77">
        <f>IF($A12="","",IFERROR(XLOOKUP(H$4&amp;$A12,'03_シフト入力'!$B$5:$B$64&amp;'03_シフト入力'!$G$5:$G$64,'03_シフト入力'!$I$5:$I$64,""),""))</f>
        <v/>
      </c>
      <c r="I12" s="77">
        <f>IF($A12="","",IFERROR(XLOOKUP(I$4&amp;$A12,'03_シフト入力'!$B$5:$B$64&amp;'03_シフト入力'!$G$5:$G$64,'03_シフト入力'!$I$5:$I$64,""),""))</f>
        <v/>
      </c>
      <c r="J12" s="77">
        <f>IF($A12="","",IFERROR(XLOOKUP(J$4&amp;$A12,'03_シフト入力'!$B$5:$B$64&amp;'03_シフト入力'!$G$5:$G$64,'03_シフト入力'!$I$5:$I$64,""),""))</f>
        <v/>
      </c>
      <c r="K12" s="77">
        <f>IF($A12="","",IFERROR(XLOOKUP(K$4&amp;$A12,'03_シフト入力'!$B$5:$B$64&amp;'03_シフト入力'!$G$5:$G$64,'03_シフト入力'!$I$5:$I$64,""),""))</f>
        <v/>
      </c>
      <c r="L12" s="77">
        <f>IF($A12="","",IFERROR(XLOOKUP(L$4&amp;$A12,'03_シフト入力'!$B$5:$B$64&amp;'03_シフト入力'!$G$5:$G$64,'03_シフト入力'!$I$5:$I$64,""),""))</f>
        <v/>
      </c>
      <c r="M12" s="77">
        <f>IF($A12="","",IFERROR(XLOOKUP(M$4&amp;$A12,'03_シフト入力'!$B$5:$B$64&amp;'03_シフト入力'!$G$5:$G$64,'03_シフト入力'!$I$5:$I$64,""),""))</f>
        <v/>
      </c>
      <c r="N12" s="77">
        <f>IF($A12="","",IFERROR(XLOOKUP(N$4&amp;$A12,'03_シフト入力'!$B$5:$B$64&amp;'03_シフト入力'!$G$5:$G$64,'03_シフト入力'!$I$5:$I$64,""),""))</f>
        <v/>
      </c>
      <c r="O12" s="77">
        <f>IF($A12="","",IFERROR(XLOOKUP(O$4&amp;$A12,'03_シフト入力'!$B$5:$B$64&amp;'03_シフト入力'!$G$5:$G$64,'03_シフト入力'!$I$5:$I$64,""),""))</f>
        <v/>
      </c>
      <c r="P12" s="77">
        <f>IF($A12="","",IFERROR(XLOOKUP(P$4&amp;$A12,'03_シフト入力'!$B$5:$B$64&amp;'03_シフト入力'!$G$5:$G$64,'03_シフト入力'!$I$5:$I$64,""),""))</f>
        <v/>
      </c>
      <c r="Q12" s="77">
        <f>IF($A12="","",IFERROR(XLOOKUP(Q$4&amp;$A12,'03_シフト入力'!$B$5:$B$64&amp;'03_シフト入力'!$G$5:$G$64,'03_シフト入力'!$I$5:$I$64,""),""))</f>
        <v/>
      </c>
      <c r="R12" s="77">
        <f>IF($A12="","",IFERROR(XLOOKUP(R$4&amp;$A12,'03_シフト入力'!$B$5:$B$64&amp;'03_シフト入力'!$G$5:$G$64,'03_シフト入力'!$I$5:$I$64,""),""))</f>
        <v/>
      </c>
      <c r="S12" s="77">
        <f>IF($A12="","",IFERROR(XLOOKUP(S$4&amp;$A12,'03_シフト入力'!$B$5:$B$64&amp;'03_シフト入力'!$G$5:$G$64,'03_シフト入力'!$I$5:$I$64,""),""))</f>
        <v/>
      </c>
      <c r="T12" s="77">
        <f>IF($A12="","",IFERROR(XLOOKUP(T$4&amp;$A12,'03_シフト入力'!$B$5:$B$64&amp;'03_シフト入力'!$G$5:$G$64,'03_シフト入力'!$I$5:$I$64,""),""))</f>
        <v/>
      </c>
      <c r="U12" s="77">
        <f>IF($A12="","",IFERROR(XLOOKUP(U$4&amp;$A12,'03_シフト入力'!$B$5:$B$64&amp;'03_シフト入力'!$G$5:$G$64,'03_シフト入力'!$I$5:$I$64,""),""))</f>
        <v/>
      </c>
      <c r="V12" s="77">
        <f>IF($A12="","",IFERROR(XLOOKUP(V$4&amp;$A12,'03_シフト入力'!$B$5:$B$64&amp;'03_シフト入力'!$G$5:$G$64,'03_シフト入力'!$I$5:$I$64,""),""))</f>
        <v/>
      </c>
      <c r="W12" s="77">
        <f>IF($A12="","",IFERROR(XLOOKUP(W$4&amp;$A12,'03_シフト入力'!$B$5:$B$64&amp;'03_シフト入力'!$G$5:$G$64,'03_シフト入力'!$I$5:$I$64,""),""))</f>
        <v/>
      </c>
      <c r="X12" s="77">
        <f>IF($A12="","",IFERROR(XLOOKUP(X$4&amp;$A12,'03_シフト入力'!$B$5:$B$64&amp;'03_シフト入力'!$G$5:$G$64,'03_シフト入力'!$I$5:$I$64,""),""))</f>
        <v/>
      </c>
      <c r="Y12" s="77">
        <f>IF($A12="","",IFERROR(XLOOKUP(Y$4&amp;$A12,'03_シフト入力'!$B$5:$B$64&amp;'03_シフト入力'!$G$5:$G$64,'03_シフト入力'!$I$5:$I$64,""),""))</f>
        <v/>
      </c>
      <c r="Z12" s="77">
        <f>IF($A12="","",IFERROR(XLOOKUP(Z$4&amp;$A12,'03_シフト入力'!$B$5:$B$64&amp;'03_シフト入力'!$G$5:$G$64,'03_シフト入力'!$I$5:$I$64,""),""))</f>
        <v/>
      </c>
      <c r="AA12" s="77">
        <f>IF($A12="","",IFERROR(XLOOKUP(AA$4&amp;$A12,'03_シフト入力'!$B$5:$B$64&amp;'03_シフト入力'!$G$5:$G$64,'03_シフト入力'!$I$5:$I$64,""),""))</f>
        <v/>
      </c>
      <c r="AB12" s="77">
        <f>IF($A12="","",IFERROR(XLOOKUP(AB$4&amp;$A12,'03_シフト入力'!$B$5:$B$64&amp;'03_シフト入力'!$G$5:$G$64,'03_シフト入力'!$I$5:$I$64,""),""))</f>
        <v/>
      </c>
      <c r="AC12" s="77">
        <f>IF($A12="","",IFERROR(XLOOKUP(AC$4&amp;$A12,'03_シフト入力'!$B$5:$B$64&amp;'03_シフト入力'!$G$5:$G$64,'03_シフト入力'!$I$5:$I$64,""),""))</f>
        <v/>
      </c>
      <c r="AD12" s="77">
        <f>IF($A12="","",IFERROR(XLOOKUP(AD$4&amp;$A12,'03_シフト入力'!$B$5:$B$64&amp;'03_シフト入力'!$G$5:$G$64,'03_シフト入力'!$I$5:$I$64,""),""))</f>
        <v/>
      </c>
      <c r="AE12" s="77">
        <f>IF($A12="","",IFERROR(XLOOKUP(AE$4&amp;$A12,'03_シフト入力'!$B$5:$B$64&amp;'03_シフト入力'!$G$5:$G$64,'03_シフト入力'!$I$5:$I$64,""),""))</f>
        <v/>
      </c>
      <c r="AF12" s="77">
        <f>IF($A12="","",IFERROR(XLOOKUP(AF$4&amp;$A12,'03_シフト入力'!$B$5:$B$64&amp;'03_シフト入力'!$G$5:$G$64,'03_シフト入力'!$I$5:$I$64,""),""))</f>
        <v/>
      </c>
      <c r="AG12" s="77">
        <f>IF($A12="","",IFERROR(XLOOKUP(AG$4&amp;$A12,'03_シフト入力'!$B$5:$B$64&amp;'03_シフト入力'!$G$5:$G$64,'03_シフト入力'!$I$5:$I$64,""),""))</f>
        <v/>
      </c>
      <c r="AH12" s="77">
        <f>IF($A12="","",IFERROR(XLOOKUP(AH$4&amp;$A12,'03_シフト入力'!$B$5:$B$64&amp;'03_シフト入力'!$G$5:$G$64,'03_シフト入力'!$I$5:$I$64,""),""))</f>
        <v/>
      </c>
      <c r="AI12" s="77">
        <f>IF($A12="","",IFERROR(XLOOKUP(AI$4&amp;$A12,'03_シフト入力'!$B$5:$B$64&amp;'03_シフト入力'!$G$5:$G$64,'03_シフト入力'!$I$5:$I$64,""),""))</f>
        <v/>
      </c>
      <c r="AJ12" s="77">
        <f>IF($A12="","",IFERROR(XLOOKUP(AJ$4&amp;$A12,'03_シフト入力'!$B$5:$B$64&amp;'03_シフト入力'!$G$5:$G$64,'03_シフト入力'!$I$5:$I$64,""),""))</f>
        <v/>
      </c>
    </row>
    <row r="13">
      <c r="A13" s="16">
        <f>IF('02_従業員とシフト'!A11="","",'02_従業員とシフト'!A11)</f>
        <v/>
      </c>
      <c r="B13" s="16">
        <f>IF('02_従業員とシフト'!A11="","",'02_従業員とシフト'!B11)</f>
        <v/>
      </c>
      <c r="C13" s="16">
        <f>IF('02_従業員とシフト'!A11="","",'02_従業員とシフト'!D11)</f>
        <v/>
      </c>
      <c r="D13" s="16">
        <f>IF('02_従業員とシフト'!A11="","",'02_従業員とシフト'!E11)</f>
        <v/>
      </c>
      <c r="E13" s="96">
        <f>IF(A13="","",SUMIFS('03_シフト入力'!$K:$K,'03_シフト入力'!$G:$G,A13,'03_シフト入力'!$B:$B,"&gt;="&amp;'00_管理ボード'!$B$5,'03_シフト入力'!$B:$B,"&lt;="&amp;EOMONTH('00_管理ボード'!$B$5,0),'03_シフト入力'!$L:$L,"&lt;&gt;キャンセル"))</f>
        <v/>
      </c>
      <c r="F13" s="77">
        <f>IF($A13="","",IFERROR(XLOOKUP(F$4&amp;$A13,'03_シフト入力'!$B$5:$B$64&amp;'03_シフト入力'!$G$5:$G$64,'03_シフト入力'!$I$5:$I$64,""),""))</f>
        <v/>
      </c>
      <c r="G13" s="77">
        <f>IF($A13="","",IFERROR(XLOOKUP(G$4&amp;$A13,'03_シフト入力'!$B$5:$B$64&amp;'03_シフト入力'!$G$5:$G$64,'03_シフト入力'!$I$5:$I$64,""),""))</f>
        <v/>
      </c>
      <c r="H13" s="77">
        <f>IF($A13="","",IFERROR(XLOOKUP(H$4&amp;$A13,'03_シフト入力'!$B$5:$B$64&amp;'03_シフト入力'!$G$5:$G$64,'03_シフト入力'!$I$5:$I$64,""),""))</f>
        <v/>
      </c>
      <c r="I13" s="77">
        <f>IF($A13="","",IFERROR(XLOOKUP(I$4&amp;$A13,'03_シフト入力'!$B$5:$B$64&amp;'03_シフト入力'!$G$5:$G$64,'03_シフト入力'!$I$5:$I$64,""),""))</f>
        <v/>
      </c>
      <c r="J13" s="77">
        <f>IF($A13="","",IFERROR(XLOOKUP(J$4&amp;$A13,'03_シフト入力'!$B$5:$B$64&amp;'03_シフト入力'!$G$5:$G$64,'03_シフト入力'!$I$5:$I$64,""),""))</f>
        <v/>
      </c>
      <c r="K13" s="77">
        <f>IF($A13="","",IFERROR(XLOOKUP(K$4&amp;$A13,'03_シフト入力'!$B$5:$B$64&amp;'03_シフト入力'!$G$5:$G$64,'03_シフト入力'!$I$5:$I$64,""),""))</f>
        <v/>
      </c>
      <c r="L13" s="77">
        <f>IF($A13="","",IFERROR(XLOOKUP(L$4&amp;$A13,'03_シフト入力'!$B$5:$B$64&amp;'03_シフト入力'!$G$5:$G$64,'03_シフト入力'!$I$5:$I$64,""),""))</f>
        <v/>
      </c>
      <c r="M13" s="77">
        <f>IF($A13="","",IFERROR(XLOOKUP(M$4&amp;$A13,'03_シフト入力'!$B$5:$B$64&amp;'03_シフト入力'!$G$5:$G$64,'03_シフト入力'!$I$5:$I$64,""),""))</f>
        <v/>
      </c>
      <c r="N13" s="77">
        <f>IF($A13="","",IFERROR(XLOOKUP(N$4&amp;$A13,'03_シフト入力'!$B$5:$B$64&amp;'03_シフト入力'!$G$5:$G$64,'03_シフト入力'!$I$5:$I$64,""),""))</f>
        <v/>
      </c>
      <c r="O13" s="77">
        <f>IF($A13="","",IFERROR(XLOOKUP(O$4&amp;$A13,'03_シフト入力'!$B$5:$B$64&amp;'03_シフト入力'!$G$5:$G$64,'03_シフト入力'!$I$5:$I$64,""),""))</f>
        <v/>
      </c>
      <c r="P13" s="77">
        <f>IF($A13="","",IFERROR(XLOOKUP(P$4&amp;$A13,'03_シフト入力'!$B$5:$B$64&amp;'03_シフト入力'!$G$5:$G$64,'03_シフト入力'!$I$5:$I$64,""),""))</f>
        <v/>
      </c>
      <c r="Q13" s="77">
        <f>IF($A13="","",IFERROR(XLOOKUP(Q$4&amp;$A13,'03_シフト入力'!$B$5:$B$64&amp;'03_シフト入力'!$G$5:$G$64,'03_シフト入力'!$I$5:$I$64,""),""))</f>
        <v/>
      </c>
      <c r="R13" s="77">
        <f>IF($A13="","",IFERROR(XLOOKUP(R$4&amp;$A13,'03_シフト入力'!$B$5:$B$64&amp;'03_シフト入力'!$G$5:$G$64,'03_シフト入力'!$I$5:$I$64,""),""))</f>
        <v/>
      </c>
      <c r="S13" s="77">
        <f>IF($A13="","",IFERROR(XLOOKUP(S$4&amp;$A13,'03_シフト入力'!$B$5:$B$64&amp;'03_シフト入力'!$G$5:$G$64,'03_シフト入力'!$I$5:$I$64,""),""))</f>
        <v/>
      </c>
      <c r="T13" s="77">
        <f>IF($A13="","",IFERROR(XLOOKUP(T$4&amp;$A13,'03_シフト入力'!$B$5:$B$64&amp;'03_シフト入力'!$G$5:$G$64,'03_シフト入力'!$I$5:$I$64,""),""))</f>
        <v/>
      </c>
      <c r="U13" s="77">
        <f>IF($A13="","",IFERROR(XLOOKUP(U$4&amp;$A13,'03_シフト入力'!$B$5:$B$64&amp;'03_シフト入力'!$G$5:$G$64,'03_シフト入力'!$I$5:$I$64,""),""))</f>
        <v/>
      </c>
      <c r="V13" s="77">
        <f>IF($A13="","",IFERROR(XLOOKUP(V$4&amp;$A13,'03_シフト入力'!$B$5:$B$64&amp;'03_シフト入力'!$G$5:$G$64,'03_シフト入力'!$I$5:$I$64,""),""))</f>
        <v/>
      </c>
      <c r="W13" s="77">
        <f>IF($A13="","",IFERROR(XLOOKUP(W$4&amp;$A13,'03_シフト入力'!$B$5:$B$64&amp;'03_シフト入力'!$G$5:$G$64,'03_シフト入力'!$I$5:$I$64,""),""))</f>
        <v/>
      </c>
      <c r="X13" s="77">
        <f>IF($A13="","",IFERROR(XLOOKUP(X$4&amp;$A13,'03_シフト入力'!$B$5:$B$64&amp;'03_シフト入力'!$G$5:$G$64,'03_シフト入力'!$I$5:$I$64,""),""))</f>
        <v/>
      </c>
      <c r="Y13" s="77">
        <f>IF($A13="","",IFERROR(XLOOKUP(Y$4&amp;$A13,'03_シフト入力'!$B$5:$B$64&amp;'03_シフト入力'!$G$5:$G$64,'03_シフト入力'!$I$5:$I$64,""),""))</f>
        <v/>
      </c>
      <c r="Z13" s="77">
        <f>IF($A13="","",IFERROR(XLOOKUP(Z$4&amp;$A13,'03_シフト入力'!$B$5:$B$64&amp;'03_シフト入力'!$G$5:$G$64,'03_シフト入力'!$I$5:$I$64,""),""))</f>
        <v/>
      </c>
      <c r="AA13" s="77">
        <f>IF($A13="","",IFERROR(XLOOKUP(AA$4&amp;$A13,'03_シフト入力'!$B$5:$B$64&amp;'03_シフト入力'!$G$5:$G$64,'03_シフト入力'!$I$5:$I$64,""),""))</f>
        <v/>
      </c>
      <c r="AB13" s="77">
        <f>IF($A13="","",IFERROR(XLOOKUP(AB$4&amp;$A13,'03_シフト入力'!$B$5:$B$64&amp;'03_シフト入力'!$G$5:$G$64,'03_シフト入力'!$I$5:$I$64,""),""))</f>
        <v/>
      </c>
      <c r="AC13" s="77">
        <f>IF($A13="","",IFERROR(XLOOKUP(AC$4&amp;$A13,'03_シフト入力'!$B$5:$B$64&amp;'03_シフト入力'!$G$5:$G$64,'03_シフト入力'!$I$5:$I$64,""),""))</f>
        <v/>
      </c>
      <c r="AD13" s="77">
        <f>IF($A13="","",IFERROR(XLOOKUP(AD$4&amp;$A13,'03_シフト入力'!$B$5:$B$64&amp;'03_シフト入力'!$G$5:$G$64,'03_シフト入力'!$I$5:$I$64,""),""))</f>
        <v/>
      </c>
      <c r="AE13" s="77">
        <f>IF($A13="","",IFERROR(XLOOKUP(AE$4&amp;$A13,'03_シフト入力'!$B$5:$B$64&amp;'03_シフト入力'!$G$5:$G$64,'03_シフト入力'!$I$5:$I$64,""),""))</f>
        <v/>
      </c>
      <c r="AF13" s="77">
        <f>IF($A13="","",IFERROR(XLOOKUP(AF$4&amp;$A13,'03_シフト入力'!$B$5:$B$64&amp;'03_シフト入力'!$G$5:$G$64,'03_シフト入力'!$I$5:$I$64,""),""))</f>
        <v/>
      </c>
      <c r="AG13" s="77">
        <f>IF($A13="","",IFERROR(XLOOKUP(AG$4&amp;$A13,'03_シフト入力'!$B$5:$B$64&amp;'03_シフト入力'!$G$5:$G$64,'03_シフト入力'!$I$5:$I$64,""),""))</f>
        <v/>
      </c>
      <c r="AH13" s="77">
        <f>IF($A13="","",IFERROR(XLOOKUP(AH$4&amp;$A13,'03_シフト入力'!$B$5:$B$64&amp;'03_シフト入力'!$G$5:$G$64,'03_シフト入力'!$I$5:$I$64,""),""))</f>
        <v/>
      </c>
      <c r="AI13" s="77">
        <f>IF($A13="","",IFERROR(XLOOKUP(AI$4&amp;$A13,'03_シフト入力'!$B$5:$B$64&amp;'03_シフト入力'!$G$5:$G$64,'03_シフト入力'!$I$5:$I$64,""),""))</f>
        <v/>
      </c>
      <c r="AJ13" s="77">
        <f>IF($A13="","",IFERROR(XLOOKUP(AJ$4&amp;$A13,'03_シフト入力'!$B$5:$B$64&amp;'03_シフト入力'!$G$5:$G$64,'03_シフト入力'!$I$5:$I$64,""),""))</f>
        <v/>
      </c>
    </row>
    <row r="14">
      <c r="A14" s="16">
        <f>IF('02_従業員とシフト'!A12="","",'02_従業員とシフト'!A12)</f>
        <v/>
      </c>
      <c r="B14" s="16">
        <f>IF('02_従業員とシフト'!A12="","",'02_従業員とシフト'!B12)</f>
        <v/>
      </c>
      <c r="C14" s="16">
        <f>IF('02_従業員とシフト'!A12="","",'02_従業員とシフト'!D12)</f>
        <v/>
      </c>
      <c r="D14" s="16">
        <f>IF('02_従業員とシフト'!A12="","",'02_従業員とシフト'!E12)</f>
        <v/>
      </c>
      <c r="E14" s="96">
        <f>IF(A14="","",SUMIFS('03_シフト入力'!$K:$K,'03_シフト入力'!$G:$G,A14,'03_シフト入力'!$B:$B,"&gt;="&amp;'00_管理ボード'!$B$5,'03_シフト入力'!$B:$B,"&lt;="&amp;EOMONTH('00_管理ボード'!$B$5,0),'03_シフト入力'!$L:$L,"&lt;&gt;キャンセル"))</f>
        <v/>
      </c>
      <c r="F14" s="77">
        <f>IF($A14="","",IFERROR(XLOOKUP(F$4&amp;$A14,'03_シフト入力'!$B$5:$B$64&amp;'03_シフト入力'!$G$5:$G$64,'03_シフト入力'!$I$5:$I$64,""),""))</f>
        <v/>
      </c>
      <c r="G14" s="77">
        <f>IF($A14="","",IFERROR(XLOOKUP(G$4&amp;$A14,'03_シフト入力'!$B$5:$B$64&amp;'03_シフト入力'!$G$5:$G$64,'03_シフト入力'!$I$5:$I$64,""),""))</f>
        <v/>
      </c>
      <c r="H14" s="77">
        <f>IF($A14="","",IFERROR(XLOOKUP(H$4&amp;$A14,'03_シフト入力'!$B$5:$B$64&amp;'03_シフト入力'!$G$5:$G$64,'03_シフト入力'!$I$5:$I$64,""),""))</f>
        <v/>
      </c>
      <c r="I14" s="77">
        <f>IF($A14="","",IFERROR(XLOOKUP(I$4&amp;$A14,'03_シフト入力'!$B$5:$B$64&amp;'03_シフト入力'!$G$5:$G$64,'03_シフト入力'!$I$5:$I$64,""),""))</f>
        <v/>
      </c>
      <c r="J14" s="77">
        <f>IF($A14="","",IFERROR(XLOOKUP(J$4&amp;$A14,'03_シフト入力'!$B$5:$B$64&amp;'03_シフト入力'!$G$5:$G$64,'03_シフト入力'!$I$5:$I$64,""),""))</f>
        <v/>
      </c>
      <c r="K14" s="77">
        <f>IF($A14="","",IFERROR(XLOOKUP(K$4&amp;$A14,'03_シフト入力'!$B$5:$B$64&amp;'03_シフト入力'!$G$5:$G$64,'03_シフト入力'!$I$5:$I$64,""),""))</f>
        <v/>
      </c>
      <c r="L14" s="77">
        <f>IF($A14="","",IFERROR(XLOOKUP(L$4&amp;$A14,'03_シフト入力'!$B$5:$B$64&amp;'03_シフト入力'!$G$5:$G$64,'03_シフト入力'!$I$5:$I$64,""),""))</f>
        <v/>
      </c>
      <c r="M14" s="77">
        <f>IF($A14="","",IFERROR(XLOOKUP(M$4&amp;$A14,'03_シフト入力'!$B$5:$B$64&amp;'03_シフト入力'!$G$5:$G$64,'03_シフト入力'!$I$5:$I$64,""),""))</f>
        <v/>
      </c>
      <c r="N14" s="77">
        <f>IF($A14="","",IFERROR(XLOOKUP(N$4&amp;$A14,'03_シフト入力'!$B$5:$B$64&amp;'03_シフト入力'!$G$5:$G$64,'03_シフト入力'!$I$5:$I$64,""),""))</f>
        <v/>
      </c>
      <c r="O14" s="77">
        <f>IF($A14="","",IFERROR(XLOOKUP(O$4&amp;$A14,'03_シフト入力'!$B$5:$B$64&amp;'03_シフト入力'!$G$5:$G$64,'03_シフト入力'!$I$5:$I$64,""),""))</f>
        <v/>
      </c>
      <c r="P14" s="77">
        <f>IF($A14="","",IFERROR(XLOOKUP(P$4&amp;$A14,'03_シフト入力'!$B$5:$B$64&amp;'03_シフト入力'!$G$5:$G$64,'03_シフト入力'!$I$5:$I$64,""),""))</f>
        <v/>
      </c>
      <c r="Q14" s="77">
        <f>IF($A14="","",IFERROR(XLOOKUP(Q$4&amp;$A14,'03_シフト入力'!$B$5:$B$64&amp;'03_シフト入力'!$G$5:$G$64,'03_シフト入力'!$I$5:$I$64,""),""))</f>
        <v/>
      </c>
      <c r="R14" s="77">
        <f>IF($A14="","",IFERROR(XLOOKUP(R$4&amp;$A14,'03_シフト入力'!$B$5:$B$64&amp;'03_シフト入力'!$G$5:$G$64,'03_シフト入力'!$I$5:$I$64,""),""))</f>
        <v/>
      </c>
      <c r="S14" s="77">
        <f>IF($A14="","",IFERROR(XLOOKUP(S$4&amp;$A14,'03_シフト入力'!$B$5:$B$64&amp;'03_シフト入力'!$G$5:$G$64,'03_シフト入力'!$I$5:$I$64,""),""))</f>
        <v/>
      </c>
      <c r="T14" s="77">
        <f>IF($A14="","",IFERROR(XLOOKUP(T$4&amp;$A14,'03_シフト入力'!$B$5:$B$64&amp;'03_シフト入力'!$G$5:$G$64,'03_シフト入力'!$I$5:$I$64,""),""))</f>
        <v/>
      </c>
      <c r="U14" s="77">
        <f>IF($A14="","",IFERROR(XLOOKUP(U$4&amp;$A14,'03_シフト入力'!$B$5:$B$64&amp;'03_シフト入力'!$G$5:$G$64,'03_シフト入力'!$I$5:$I$64,""),""))</f>
        <v/>
      </c>
      <c r="V14" s="77">
        <f>IF($A14="","",IFERROR(XLOOKUP(V$4&amp;$A14,'03_シフト入力'!$B$5:$B$64&amp;'03_シフト入力'!$G$5:$G$64,'03_シフト入力'!$I$5:$I$64,""),""))</f>
        <v/>
      </c>
      <c r="W14" s="77">
        <f>IF($A14="","",IFERROR(XLOOKUP(W$4&amp;$A14,'03_シフト入力'!$B$5:$B$64&amp;'03_シフト入力'!$G$5:$G$64,'03_シフト入力'!$I$5:$I$64,""),""))</f>
        <v/>
      </c>
      <c r="X14" s="77">
        <f>IF($A14="","",IFERROR(XLOOKUP(X$4&amp;$A14,'03_シフト入力'!$B$5:$B$64&amp;'03_シフト入力'!$G$5:$G$64,'03_シフト入力'!$I$5:$I$64,""),""))</f>
        <v/>
      </c>
      <c r="Y14" s="77">
        <f>IF($A14="","",IFERROR(XLOOKUP(Y$4&amp;$A14,'03_シフト入力'!$B$5:$B$64&amp;'03_シフト入力'!$G$5:$G$64,'03_シフト入力'!$I$5:$I$64,""),""))</f>
        <v/>
      </c>
      <c r="Z14" s="77">
        <f>IF($A14="","",IFERROR(XLOOKUP(Z$4&amp;$A14,'03_シフト入力'!$B$5:$B$64&amp;'03_シフト入力'!$G$5:$G$64,'03_シフト入力'!$I$5:$I$64,""),""))</f>
        <v/>
      </c>
      <c r="AA14" s="77">
        <f>IF($A14="","",IFERROR(XLOOKUP(AA$4&amp;$A14,'03_シフト入力'!$B$5:$B$64&amp;'03_シフト入力'!$G$5:$G$64,'03_シフト入力'!$I$5:$I$64,""),""))</f>
        <v/>
      </c>
      <c r="AB14" s="77">
        <f>IF($A14="","",IFERROR(XLOOKUP(AB$4&amp;$A14,'03_シフト入力'!$B$5:$B$64&amp;'03_シフト入力'!$G$5:$G$64,'03_シフト入力'!$I$5:$I$64,""),""))</f>
        <v/>
      </c>
      <c r="AC14" s="77">
        <f>IF($A14="","",IFERROR(XLOOKUP(AC$4&amp;$A14,'03_シフト入力'!$B$5:$B$64&amp;'03_シフト入力'!$G$5:$G$64,'03_シフト入力'!$I$5:$I$64,""),""))</f>
        <v/>
      </c>
      <c r="AD14" s="77">
        <f>IF($A14="","",IFERROR(XLOOKUP(AD$4&amp;$A14,'03_シフト入力'!$B$5:$B$64&amp;'03_シフト入力'!$G$5:$G$64,'03_シフト入力'!$I$5:$I$64,""),""))</f>
        <v/>
      </c>
      <c r="AE14" s="77">
        <f>IF($A14="","",IFERROR(XLOOKUP(AE$4&amp;$A14,'03_シフト入力'!$B$5:$B$64&amp;'03_シフト入力'!$G$5:$G$64,'03_シフト入力'!$I$5:$I$64,""),""))</f>
        <v/>
      </c>
      <c r="AF14" s="77">
        <f>IF($A14="","",IFERROR(XLOOKUP(AF$4&amp;$A14,'03_シフト入力'!$B$5:$B$64&amp;'03_シフト入力'!$G$5:$G$64,'03_シフト入力'!$I$5:$I$64,""),""))</f>
        <v/>
      </c>
      <c r="AG14" s="77">
        <f>IF($A14="","",IFERROR(XLOOKUP(AG$4&amp;$A14,'03_シフト入力'!$B$5:$B$64&amp;'03_シフト入力'!$G$5:$G$64,'03_シフト入力'!$I$5:$I$64,""),""))</f>
        <v/>
      </c>
      <c r="AH14" s="77">
        <f>IF($A14="","",IFERROR(XLOOKUP(AH$4&amp;$A14,'03_シフト入力'!$B$5:$B$64&amp;'03_シフト入力'!$G$5:$G$64,'03_シフト入力'!$I$5:$I$64,""),""))</f>
        <v/>
      </c>
      <c r="AI14" s="77">
        <f>IF($A14="","",IFERROR(XLOOKUP(AI$4&amp;$A14,'03_シフト入力'!$B$5:$B$64&amp;'03_シフト入力'!$G$5:$G$64,'03_シフト入力'!$I$5:$I$64,""),""))</f>
        <v/>
      </c>
      <c r="AJ14" s="77">
        <f>IF($A14="","",IFERROR(XLOOKUP(AJ$4&amp;$A14,'03_シフト入力'!$B$5:$B$64&amp;'03_シフト入力'!$G$5:$G$64,'03_シフト入力'!$I$5:$I$64,""),""))</f>
        <v/>
      </c>
    </row>
    <row r="15">
      <c r="A15" s="16">
        <f>IF('02_従業員とシフト'!A13="","",'02_従業員とシフト'!A13)</f>
        <v/>
      </c>
      <c r="B15" s="16">
        <f>IF('02_従業員とシフト'!A13="","",'02_従業員とシフト'!B13)</f>
        <v/>
      </c>
      <c r="C15" s="16">
        <f>IF('02_従業員とシフト'!A13="","",'02_従業員とシフト'!D13)</f>
        <v/>
      </c>
      <c r="D15" s="16">
        <f>IF('02_従業員とシフト'!A13="","",'02_従業員とシフト'!E13)</f>
        <v/>
      </c>
      <c r="E15" s="96">
        <f>IF(A15="","",SUMIFS('03_シフト入力'!$K:$K,'03_シフト入力'!$G:$G,A15,'03_シフト入力'!$B:$B,"&gt;="&amp;'00_管理ボード'!$B$5,'03_シフト入力'!$B:$B,"&lt;="&amp;EOMONTH('00_管理ボード'!$B$5,0),'03_シフト入力'!$L:$L,"&lt;&gt;キャンセル"))</f>
        <v/>
      </c>
      <c r="F15" s="77">
        <f>IF($A15="","",IFERROR(XLOOKUP(F$4&amp;$A15,'03_シフト入力'!$B$5:$B$64&amp;'03_シフト入力'!$G$5:$G$64,'03_シフト入力'!$I$5:$I$64,""),""))</f>
        <v/>
      </c>
      <c r="G15" s="77">
        <f>IF($A15="","",IFERROR(XLOOKUP(G$4&amp;$A15,'03_シフト入力'!$B$5:$B$64&amp;'03_シフト入力'!$G$5:$G$64,'03_シフト入力'!$I$5:$I$64,""),""))</f>
        <v/>
      </c>
      <c r="H15" s="77">
        <f>IF($A15="","",IFERROR(XLOOKUP(H$4&amp;$A15,'03_シフト入力'!$B$5:$B$64&amp;'03_シフト入力'!$G$5:$G$64,'03_シフト入力'!$I$5:$I$64,""),""))</f>
        <v/>
      </c>
      <c r="I15" s="77">
        <f>IF($A15="","",IFERROR(XLOOKUP(I$4&amp;$A15,'03_シフト入力'!$B$5:$B$64&amp;'03_シフト入力'!$G$5:$G$64,'03_シフト入力'!$I$5:$I$64,""),""))</f>
        <v/>
      </c>
      <c r="J15" s="77">
        <f>IF($A15="","",IFERROR(XLOOKUP(J$4&amp;$A15,'03_シフト入力'!$B$5:$B$64&amp;'03_シフト入力'!$G$5:$G$64,'03_シフト入力'!$I$5:$I$64,""),""))</f>
        <v/>
      </c>
      <c r="K15" s="77">
        <f>IF($A15="","",IFERROR(XLOOKUP(K$4&amp;$A15,'03_シフト入力'!$B$5:$B$64&amp;'03_シフト入力'!$G$5:$G$64,'03_シフト入力'!$I$5:$I$64,""),""))</f>
        <v/>
      </c>
      <c r="L15" s="77">
        <f>IF($A15="","",IFERROR(XLOOKUP(L$4&amp;$A15,'03_シフト入力'!$B$5:$B$64&amp;'03_シフト入力'!$G$5:$G$64,'03_シフト入力'!$I$5:$I$64,""),""))</f>
        <v/>
      </c>
      <c r="M15" s="77">
        <f>IF($A15="","",IFERROR(XLOOKUP(M$4&amp;$A15,'03_シフト入力'!$B$5:$B$64&amp;'03_シフト入力'!$G$5:$G$64,'03_シフト入力'!$I$5:$I$64,""),""))</f>
        <v/>
      </c>
      <c r="N15" s="77">
        <f>IF($A15="","",IFERROR(XLOOKUP(N$4&amp;$A15,'03_シフト入力'!$B$5:$B$64&amp;'03_シフト入力'!$G$5:$G$64,'03_シフト入力'!$I$5:$I$64,""),""))</f>
        <v/>
      </c>
      <c r="O15" s="77">
        <f>IF($A15="","",IFERROR(XLOOKUP(O$4&amp;$A15,'03_シフト入力'!$B$5:$B$64&amp;'03_シフト入力'!$G$5:$G$64,'03_シフト入力'!$I$5:$I$64,""),""))</f>
        <v/>
      </c>
      <c r="P15" s="77">
        <f>IF($A15="","",IFERROR(XLOOKUP(P$4&amp;$A15,'03_シフト入力'!$B$5:$B$64&amp;'03_シフト入力'!$G$5:$G$64,'03_シフト入力'!$I$5:$I$64,""),""))</f>
        <v/>
      </c>
      <c r="Q15" s="77">
        <f>IF($A15="","",IFERROR(XLOOKUP(Q$4&amp;$A15,'03_シフト入力'!$B$5:$B$64&amp;'03_シフト入力'!$G$5:$G$64,'03_シフト入力'!$I$5:$I$64,""),""))</f>
        <v/>
      </c>
      <c r="R15" s="77">
        <f>IF($A15="","",IFERROR(XLOOKUP(R$4&amp;$A15,'03_シフト入力'!$B$5:$B$64&amp;'03_シフト入力'!$G$5:$G$64,'03_シフト入力'!$I$5:$I$64,""),""))</f>
        <v/>
      </c>
      <c r="S15" s="77">
        <f>IF($A15="","",IFERROR(XLOOKUP(S$4&amp;$A15,'03_シフト入力'!$B$5:$B$64&amp;'03_シフト入力'!$G$5:$G$64,'03_シフト入力'!$I$5:$I$64,""),""))</f>
        <v/>
      </c>
      <c r="T15" s="77">
        <f>IF($A15="","",IFERROR(XLOOKUP(T$4&amp;$A15,'03_シフト入力'!$B$5:$B$64&amp;'03_シフト入力'!$G$5:$G$64,'03_シフト入力'!$I$5:$I$64,""),""))</f>
        <v/>
      </c>
      <c r="U15" s="77">
        <f>IF($A15="","",IFERROR(XLOOKUP(U$4&amp;$A15,'03_シフト入力'!$B$5:$B$64&amp;'03_シフト入力'!$G$5:$G$64,'03_シフト入力'!$I$5:$I$64,""),""))</f>
        <v/>
      </c>
      <c r="V15" s="77">
        <f>IF($A15="","",IFERROR(XLOOKUP(V$4&amp;$A15,'03_シフト入力'!$B$5:$B$64&amp;'03_シフト入力'!$G$5:$G$64,'03_シフト入力'!$I$5:$I$64,""),""))</f>
        <v/>
      </c>
      <c r="W15" s="77">
        <f>IF($A15="","",IFERROR(XLOOKUP(W$4&amp;$A15,'03_シフト入力'!$B$5:$B$64&amp;'03_シフト入力'!$G$5:$G$64,'03_シフト入力'!$I$5:$I$64,""),""))</f>
        <v/>
      </c>
      <c r="X15" s="77">
        <f>IF($A15="","",IFERROR(XLOOKUP(X$4&amp;$A15,'03_シフト入力'!$B$5:$B$64&amp;'03_シフト入力'!$G$5:$G$64,'03_シフト入力'!$I$5:$I$64,""),""))</f>
        <v/>
      </c>
      <c r="Y15" s="77">
        <f>IF($A15="","",IFERROR(XLOOKUP(Y$4&amp;$A15,'03_シフト入力'!$B$5:$B$64&amp;'03_シフト入力'!$G$5:$G$64,'03_シフト入力'!$I$5:$I$64,""),""))</f>
        <v/>
      </c>
      <c r="Z15" s="77">
        <f>IF($A15="","",IFERROR(XLOOKUP(Z$4&amp;$A15,'03_シフト入力'!$B$5:$B$64&amp;'03_シフト入力'!$G$5:$G$64,'03_シフト入力'!$I$5:$I$64,""),""))</f>
        <v/>
      </c>
      <c r="AA15" s="77">
        <f>IF($A15="","",IFERROR(XLOOKUP(AA$4&amp;$A15,'03_シフト入力'!$B$5:$B$64&amp;'03_シフト入力'!$G$5:$G$64,'03_シフト入力'!$I$5:$I$64,""),""))</f>
        <v/>
      </c>
      <c r="AB15" s="77">
        <f>IF($A15="","",IFERROR(XLOOKUP(AB$4&amp;$A15,'03_シフト入力'!$B$5:$B$64&amp;'03_シフト入力'!$G$5:$G$64,'03_シフト入力'!$I$5:$I$64,""),""))</f>
        <v/>
      </c>
      <c r="AC15" s="77">
        <f>IF($A15="","",IFERROR(XLOOKUP(AC$4&amp;$A15,'03_シフト入力'!$B$5:$B$64&amp;'03_シフト入力'!$G$5:$G$64,'03_シフト入力'!$I$5:$I$64,""),""))</f>
        <v/>
      </c>
      <c r="AD15" s="77">
        <f>IF($A15="","",IFERROR(XLOOKUP(AD$4&amp;$A15,'03_シフト入力'!$B$5:$B$64&amp;'03_シフト入力'!$G$5:$G$64,'03_シフト入力'!$I$5:$I$64,""),""))</f>
        <v/>
      </c>
      <c r="AE15" s="77">
        <f>IF($A15="","",IFERROR(XLOOKUP(AE$4&amp;$A15,'03_シフト入力'!$B$5:$B$64&amp;'03_シフト入力'!$G$5:$G$64,'03_シフト入力'!$I$5:$I$64,""),""))</f>
        <v/>
      </c>
      <c r="AF15" s="77">
        <f>IF($A15="","",IFERROR(XLOOKUP(AF$4&amp;$A15,'03_シフト入力'!$B$5:$B$64&amp;'03_シフト入力'!$G$5:$G$64,'03_シフト入力'!$I$5:$I$64,""),""))</f>
        <v/>
      </c>
      <c r="AG15" s="77">
        <f>IF($A15="","",IFERROR(XLOOKUP(AG$4&amp;$A15,'03_シフト入力'!$B$5:$B$64&amp;'03_シフト入力'!$G$5:$G$64,'03_シフト入力'!$I$5:$I$64,""),""))</f>
        <v/>
      </c>
      <c r="AH15" s="77">
        <f>IF($A15="","",IFERROR(XLOOKUP(AH$4&amp;$A15,'03_シフト入力'!$B$5:$B$64&amp;'03_シフト入力'!$G$5:$G$64,'03_シフト入力'!$I$5:$I$64,""),""))</f>
        <v/>
      </c>
      <c r="AI15" s="77">
        <f>IF($A15="","",IFERROR(XLOOKUP(AI$4&amp;$A15,'03_シフト入力'!$B$5:$B$64&amp;'03_シフト入力'!$G$5:$G$64,'03_シフト入力'!$I$5:$I$64,""),""))</f>
        <v/>
      </c>
      <c r="AJ15" s="77">
        <f>IF($A15="","",IFERROR(XLOOKUP(AJ$4&amp;$A15,'03_シフト入力'!$B$5:$B$64&amp;'03_シフト入力'!$G$5:$G$64,'03_シフト入力'!$I$5:$I$64,""),""))</f>
        <v/>
      </c>
    </row>
    <row r="16">
      <c r="A16" s="16">
        <f>IF('02_従業員とシフト'!A14="","",'02_従業員とシフト'!A14)</f>
        <v/>
      </c>
      <c r="B16" s="16">
        <f>IF('02_従業員とシフト'!A14="","",'02_従業員とシフト'!B14)</f>
        <v/>
      </c>
      <c r="C16" s="16">
        <f>IF('02_従業員とシフト'!A14="","",'02_従業員とシフト'!D14)</f>
        <v/>
      </c>
      <c r="D16" s="16">
        <f>IF('02_従業員とシフト'!A14="","",'02_従業員とシフト'!E14)</f>
        <v/>
      </c>
      <c r="E16" s="96">
        <f>IF(A16="","",SUMIFS('03_シフト入力'!$K:$K,'03_シフト入力'!$G:$G,A16,'03_シフト入力'!$B:$B,"&gt;="&amp;'00_管理ボード'!$B$5,'03_シフト入力'!$B:$B,"&lt;="&amp;EOMONTH('00_管理ボード'!$B$5,0),'03_シフト入力'!$L:$L,"&lt;&gt;キャンセル"))</f>
        <v/>
      </c>
      <c r="F16" s="77">
        <f>IF($A16="","",IFERROR(XLOOKUP(F$4&amp;$A16,'03_シフト入力'!$B$5:$B$64&amp;'03_シフト入力'!$G$5:$G$64,'03_シフト入力'!$I$5:$I$64,""),""))</f>
        <v/>
      </c>
      <c r="G16" s="77">
        <f>IF($A16="","",IFERROR(XLOOKUP(G$4&amp;$A16,'03_シフト入力'!$B$5:$B$64&amp;'03_シフト入力'!$G$5:$G$64,'03_シフト入力'!$I$5:$I$64,""),""))</f>
        <v/>
      </c>
      <c r="H16" s="77">
        <f>IF($A16="","",IFERROR(XLOOKUP(H$4&amp;$A16,'03_シフト入力'!$B$5:$B$64&amp;'03_シフト入力'!$G$5:$G$64,'03_シフト入力'!$I$5:$I$64,""),""))</f>
        <v/>
      </c>
      <c r="I16" s="77">
        <f>IF($A16="","",IFERROR(XLOOKUP(I$4&amp;$A16,'03_シフト入力'!$B$5:$B$64&amp;'03_シフト入力'!$G$5:$G$64,'03_シフト入力'!$I$5:$I$64,""),""))</f>
        <v/>
      </c>
      <c r="J16" s="77">
        <f>IF($A16="","",IFERROR(XLOOKUP(J$4&amp;$A16,'03_シフト入力'!$B$5:$B$64&amp;'03_シフト入力'!$G$5:$G$64,'03_シフト入力'!$I$5:$I$64,""),""))</f>
        <v/>
      </c>
      <c r="K16" s="77">
        <f>IF($A16="","",IFERROR(XLOOKUP(K$4&amp;$A16,'03_シフト入力'!$B$5:$B$64&amp;'03_シフト入力'!$G$5:$G$64,'03_シフト入力'!$I$5:$I$64,""),""))</f>
        <v/>
      </c>
      <c r="L16" s="77">
        <f>IF($A16="","",IFERROR(XLOOKUP(L$4&amp;$A16,'03_シフト入力'!$B$5:$B$64&amp;'03_シフト入力'!$G$5:$G$64,'03_シフト入力'!$I$5:$I$64,""),""))</f>
        <v/>
      </c>
      <c r="M16" s="77">
        <f>IF($A16="","",IFERROR(XLOOKUP(M$4&amp;$A16,'03_シフト入力'!$B$5:$B$64&amp;'03_シフト入力'!$G$5:$G$64,'03_シフト入力'!$I$5:$I$64,""),""))</f>
        <v/>
      </c>
      <c r="N16" s="77">
        <f>IF($A16="","",IFERROR(XLOOKUP(N$4&amp;$A16,'03_シフト入力'!$B$5:$B$64&amp;'03_シフト入力'!$G$5:$G$64,'03_シフト入力'!$I$5:$I$64,""),""))</f>
        <v/>
      </c>
      <c r="O16" s="77">
        <f>IF($A16="","",IFERROR(XLOOKUP(O$4&amp;$A16,'03_シフト入力'!$B$5:$B$64&amp;'03_シフト入力'!$G$5:$G$64,'03_シフト入力'!$I$5:$I$64,""),""))</f>
        <v/>
      </c>
      <c r="P16" s="77">
        <f>IF($A16="","",IFERROR(XLOOKUP(P$4&amp;$A16,'03_シフト入力'!$B$5:$B$64&amp;'03_シフト入力'!$G$5:$G$64,'03_シフト入力'!$I$5:$I$64,""),""))</f>
        <v/>
      </c>
      <c r="Q16" s="77">
        <f>IF($A16="","",IFERROR(XLOOKUP(Q$4&amp;$A16,'03_シフト入力'!$B$5:$B$64&amp;'03_シフト入力'!$G$5:$G$64,'03_シフト入力'!$I$5:$I$64,""),""))</f>
        <v/>
      </c>
      <c r="R16" s="77">
        <f>IF($A16="","",IFERROR(XLOOKUP(R$4&amp;$A16,'03_シフト入力'!$B$5:$B$64&amp;'03_シフト入力'!$G$5:$G$64,'03_シフト入力'!$I$5:$I$64,""),""))</f>
        <v/>
      </c>
      <c r="S16" s="77">
        <f>IF($A16="","",IFERROR(XLOOKUP(S$4&amp;$A16,'03_シフト入力'!$B$5:$B$64&amp;'03_シフト入力'!$G$5:$G$64,'03_シフト入力'!$I$5:$I$64,""),""))</f>
        <v/>
      </c>
      <c r="T16" s="77">
        <f>IF($A16="","",IFERROR(XLOOKUP(T$4&amp;$A16,'03_シフト入力'!$B$5:$B$64&amp;'03_シフト入力'!$G$5:$G$64,'03_シフト入力'!$I$5:$I$64,""),""))</f>
        <v/>
      </c>
      <c r="U16" s="77">
        <f>IF($A16="","",IFERROR(XLOOKUP(U$4&amp;$A16,'03_シフト入力'!$B$5:$B$64&amp;'03_シフト入力'!$G$5:$G$64,'03_シフト入力'!$I$5:$I$64,""),""))</f>
        <v/>
      </c>
      <c r="V16" s="77">
        <f>IF($A16="","",IFERROR(XLOOKUP(V$4&amp;$A16,'03_シフト入力'!$B$5:$B$64&amp;'03_シフト入力'!$G$5:$G$64,'03_シフト入力'!$I$5:$I$64,""),""))</f>
        <v/>
      </c>
      <c r="W16" s="77">
        <f>IF($A16="","",IFERROR(XLOOKUP(W$4&amp;$A16,'03_シフト入力'!$B$5:$B$64&amp;'03_シフト入力'!$G$5:$G$64,'03_シフト入力'!$I$5:$I$64,""),""))</f>
        <v/>
      </c>
      <c r="X16" s="77">
        <f>IF($A16="","",IFERROR(XLOOKUP(X$4&amp;$A16,'03_シフト入力'!$B$5:$B$64&amp;'03_シフト入力'!$G$5:$G$64,'03_シフト入力'!$I$5:$I$64,""),""))</f>
        <v/>
      </c>
      <c r="Y16" s="77">
        <f>IF($A16="","",IFERROR(XLOOKUP(Y$4&amp;$A16,'03_シフト入力'!$B$5:$B$64&amp;'03_シフト入力'!$G$5:$G$64,'03_シフト入力'!$I$5:$I$64,""),""))</f>
        <v/>
      </c>
      <c r="Z16" s="77">
        <f>IF($A16="","",IFERROR(XLOOKUP(Z$4&amp;$A16,'03_シフト入力'!$B$5:$B$64&amp;'03_シフト入力'!$G$5:$G$64,'03_シフト入力'!$I$5:$I$64,""),""))</f>
        <v/>
      </c>
      <c r="AA16" s="77">
        <f>IF($A16="","",IFERROR(XLOOKUP(AA$4&amp;$A16,'03_シフト入力'!$B$5:$B$64&amp;'03_シフト入力'!$G$5:$G$64,'03_シフト入力'!$I$5:$I$64,""),""))</f>
        <v/>
      </c>
      <c r="AB16" s="77">
        <f>IF($A16="","",IFERROR(XLOOKUP(AB$4&amp;$A16,'03_シフト入力'!$B$5:$B$64&amp;'03_シフト入力'!$G$5:$G$64,'03_シフト入力'!$I$5:$I$64,""),""))</f>
        <v/>
      </c>
      <c r="AC16" s="77">
        <f>IF($A16="","",IFERROR(XLOOKUP(AC$4&amp;$A16,'03_シフト入力'!$B$5:$B$64&amp;'03_シフト入力'!$G$5:$G$64,'03_シフト入力'!$I$5:$I$64,""),""))</f>
        <v/>
      </c>
      <c r="AD16" s="77">
        <f>IF($A16="","",IFERROR(XLOOKUP(AD$4&amp;$A16,'03_シフト入力'!$B$5:$B$64&amp;'03_シフト入力'!$G$5:$G$64,'03_シフト入力'!$I$5:$I$64,""),""))</f>
        <v/>
      </c>
      <c r="AE16" s="77">
        <f>IF($A16="","",IFERROR(XLOOKUP(AE$4&amp;$A16,'03_シフト入力'!$B$5:$B$64&amp;'03_シフト入力'!$G$5:$G$64,'03_シフト入力'!$I$5:$I$64,""),""))</f>
        <v/>
      </c>
      <c r="AF16" s="77">
        <f>IF($A16="","",IFERROR(XLOOKUP(AF$4&amp;$A16,'03_シフト入力'!$B$5:$B$64&amp;'03_シフト入力'!$G$5:$G$64,'03_シフト入力'!$I$5:$I$64,""),""))</f>
        <v/>
      </c>
      <c r="AG16" s="77">
        <f>IF($A16="","",IFERROR(XLOOKUP(AG$4&amp;$A16,'03_シフト入力'!$B$5:$B$64&amp;'03_シフト入力'!$G$5:$G$64,'03_シフト入力'!$I$5:$I$64,""),""))</f>
        <v/>
      </c>
      <c r="AH16" s="77">
        <f>IF($A16="","",IFERROR(XLOOKUP(AH$4&amp;$A16,'03_シフト入力'!$B$5:$B$64&amp;'03_シフト入力'!$G$5:$G$64,'03_シフト入力'!$I$5:$I$64,""),""))</f>
        <v/>
      </c>
      <c r="AI16" s="77">
        <f>IF($A16="","",IFERROR(XLOOKUP(AI$4&amp;$A16,'03_シフト入力'!$B$5:$B$64&amp;'03_シフト入力'!$G$5:$G$64,'03_シフト入力'!$I$5:$I$64,""),""))</f>
        <v/>
      </c>
      <c r="AJ16" s="77">
        <f>IF($A16="","",IFERROR(XLOOKUP(AJ$4&amp;$A16,'03_シフト入力'!$B$5:$B$64&amp;'03_シフト入力'!$G$5:$G$64,'03_シフト入力'!$I$5:$I$64,""),""))</f>
        <v/>
      </c>
    </row>
    <row r="17">
      <c r="A17" s="16">
        <f>IF('02_従業員とシフト'!A15="","",'02_従業員とシフト'!A15)</f>
        <v/>
      </c>
      <c r="B17" s="16">
        <f>IF('02_従業員とシフト'!A15="","",'02_従業員とシフト'!B15)</f>
        <v/>
      </c>
      <c r="C17" s="16">
        <f>IF('02_従業員とシフト'!A15="","",'02_従業員とシフト'!D15)</f>
        <v/>
      </c>
      <c r="D17" s="16">
        <f>IF('02_従業員とシフト'!A15="","",'02_従業員とシフト'!E15)</f>
        <v/>
      </c>
      <c r="E17" s="96">
        <f>IF(A17="","",SUMIFS('03_シフト入力'!$K:$K,'03_シフト入力'!$G:$G,A17,'03_シフト入力'!$B:$B,"&gt;="&amp;'00_管理ボード'!$B$5,'03_シフト入力'!$B:$B,"&lt;="&amp;EOMONTH('00_管理ボード'!$B$5,0),'03_シフト入力'!$L:$L,"&lt;&gt;キャンセル"))</f>
        <v/>
      </c>
      <c r="F17" s="77">
        <f>IF($A17="","",IFERROR(XLOOKUP(F$4&amp;$A17,'03_シフト入力'!$B$5:$B$64&amp;'03_シフト入力'!$G$5:$G$64,'03_シフト入力'!$I$5:$I$64,""),""))</f>
        <v/>
      </c>
      <c r="G17" s="77">
        <f>IF($A17="","",IFERROR(XLOOKUP(G$4&amp;$A17,'03_シフト入力'!$B$5:$B$64&amp;'03_シフト入力'!$G$5:$G$64,'03_シフト入力'!$I$5:$I$64,""),""))</f>
        <v/>
      </c>
      <c r="H17" s="77">
        <f>IF($A17="","",IFERROR(XLOOKUP(H$4&amp;$A17,'03_シフト入力'!$B$5:$B$64&amp;'03_シフト入力'!$G$5:$G$64,'03_シフト入力'!$I$5:$I$64,""),""))</f>
        <v/>
      </c>
      <c r="I17" s="77">
        <f>IF($A17="","",IFERROR(XLOOKUP(I$4&amp;$A17,'03_シフト入力'!$B$5:$B$64&amp;'03_シフト入力'!$G$5:$G$64,'03_シフト入力'!$I$5:$I$64,""),""))</f>
        <v/>
      </c>
      <c r="J17" s="77">
        <f>IF($A17="","",IFERROR(XLOOKUP(J$4&amp;$A17,'03_シフト入力'!$B$5:$B$64&amp;'03_シフト入力'!$G$5:$G$64,'03_シフト入力'!$I$5:$I$64,""),""))</f>
        <v/>
      </c>
      <c r="K17" s="77">
        <f>IF($A17="","",IFERROR(XLOOKUP(K$4&amp;$A17,'03_シフト入力'!$B$5:$B$64&amp;'03_シフト入力'!$G$5:$G$64,'03_シフト入力'!$I$5:$I$64,""),""))</f>
        <v/>
      </c>
      <c r="L17" s="77">
        <f>IF($A17="","",IFERROR(XLOOKUP(L$4&amp;$A17,'03_シフト入力'!$B$5:$B$64&amp;'03_シフト入力'!$G$5:$G$64,'03_シフト入力'!$I$5:$I$64,""),""))</f>
        <v/>
      </c>
      <c r="M17" s="77">
        <f>IF($A17="","",IFERROR(XLOOKUP(M$4&amp;$A17,'03_シフト入力'!$B$5:$B$64&amp;'03_シフト入力'!$G$5:$G$64,'03_シフト入力'!$I$5:$I$64,""),""))</f>
        <v/>
      </c>
      <c r="N17" s="77">
        <f>IF($A17="","",IFERROR(XLOOKUP(N$4&amp;$A17,'03_シフト入力'!$B$5:$B$64&amp;'03_シフト入力'!$G$5:$G$64,'03_シフト入力'!$I$5:$I$64,""),""))</f>
        <v/>
      </c>
      <c r="O17" s="77">
        <f>IF($A17="","",IFERROR(XLOOKUP(O$4&amp;$A17,'03_シフト入力'!$B$5:$B$64&amp;'03_シフト入力'!$G$5:$G$64,'03_シフト入力'!$I$5:$I$64,""),""))</f>
        <v/>
      </c>
      <c r="P17" s="77">
        <f>IF($A17="","",IFERROR(XLOOKUP(P$4&amp;$A17,'03_シフト入力'!$B$5:$B$64&amp;'03_シフト入力'!$G$5:$G$64,'03_シフト入力'!$I$5:$I$64,""),""))</f>
        <v/>
      </c>
      <c r="Q17" s="77">
        <f>IF($A17="","",IFERROR(XLOOKUP(Q$4&amp;$A17,'03_シフト入力'!$B$5:$B$64&amp;'03_シフト入力'!$G$5:$G$64,'03_シフト入力'!$I$5:$I$64,""),""))</f>
        <v/>
      </c>
      <c r="R17" s="77">
        <f>IF($A17="","",IFERROR(XLOOKUP(R$4&amp;$A17,'03_シフト入力'!$B$5:$B$64&amp;'03_シフト入力'!$G$5:$G$64,'03_シフト入力'!$I$5:$I$64,""),""))</f>
        <v/>
      </c>
      <c r="S17" s="77">
        <f>IF($A17="","",IFERROR(XLOOKUP(S$4&amp;$A17,'03_シフト入力'!$B$5:$B$64&amp;'03_シフト入力'!$G$5:$G$64,'03_シフト入力'!$I$5:$I$64,""),""))</f>
        <v/>
      </c>
      <c r="T17" s="77">
        <f>IF($A17="","",IFERROR(XLOOKUP(T$4&amp;$A17,'03_シフト入力'!$B$5:$B$64&amp;'03_シフト入力'!$G$5:$G$64,'03_シフト入力'!$I$5:$I$64,""),""))</f>
        <v/>
      </c>
      <c r="U17" s="77">
        <f>IF($A17="","",IFERROR(XLOOKUP(U$4&amp;$A17,'03_シフト入力'!$B$5:$B$64&amp;'03_シフト入力'!$G$5:$G$64,'03_シフト入力'!$I$5:$I$64,""),""))</f>
        <v/>
      </c>
      <c r="V17" s="77">
        <f>IF($A17="","",IFERROR(XLOOKUP(V$4&amp;$A17,'03_シフト入力'!$B$5:$B$64&amp;'03_シフト入力'!$G$5:$G$64,'03_シフト入力'!$I$5:$I$64,""),""))</f>
        <v/>
      </c>
      <c r="W17" s="77">
        <f>IF($A17="","",IFERROR(XLOOKUP(W$4&amp;$A17,'03_シフト入力'!$B$5:$B$64&amp;'03_シフト入力'!$G$5:$G$64,'03_シフト入力'!$I$5:$I$64,""),""))</f>
        <v/>
      </c>
      <c r="X17" s="77">
        <f>IF($A17="","",IFERROR(XLOOKUP(X$4&amp;$A17,'03_シフト入力'!$B$5:$B$64&amp;'03_シフト入力'!$G$5:$G$64,'03_シフト入力'!$I$5:$I$64,""),""))</f>
        <v/>
      </c>
      <c r="Y17" s="77">
        <f>IF($A17="","",IFERROR(XLOOKUP(Y$4&amp;$A17,'03_シフト入力'!$B$5:$B$64&amp;'03_シフト入力'!$G$5:$G$64,'03_シフト入力'!$I$5:$I$64,""),""))</f>
        <v/>
      </c>
      <c r="Z17" s="77">
        <f>IF($A17="","",IFERROR(XLOOKUP(Z$4&amp;$A17,'03_シフト入力'!$B$5:$B$64&amp;'03_シフト入力'!$G$5:$G$64,'03_シフト入力'!$I$5:$I$64,""),""))</f>
        <v/>
      </c>
      <c r="AA17" s="77">
        <f>IF($A17="","",IFERROR(XLOOKUP(AA$4&amp;$A17,'03_シフト入力'!$B$5:$B$64&amp;'03_シフト入力'!$G$5:$G$64,'03_シフト入力'!$I$5:$I$64,""),""))</f>
        <v/>
      </c>
      <c r="AB17" s="77">
        <f>IF($A17="","",IFERROR(XLOOKUP(AB$4&amp;$A17,'03_シフト入力'!$B$5:$B$64&amp;'03_シフト入力'!$G$5:$G$64,'03_シフト入力'!$I$5:$I$64,""),""))</f>
        <v/>
      </c>
      <c r="AC17" s="77">
        <f>IF($A17="","",IFERROR(XLOOKUP(AC$4&amp;$A17,'03_シフト入力'!$B$5:$B$64&amp;'03_シフト入力'!$G$5:$G$64,'03_シフト入力'!$I$5:$I$64,""),""))</f>
        <v/>
      </c>
      <c r="AD17" s="77">
        <f>IF($A17="","",IFERROR(XLOOKUP(AD$4&amp;$A17,'03_シフト入力'!$B$5:$B$64&amp;'03_シフト入力'!$G$5:$G$64,'03_シフト入力'!$I$5:$I$64,""),""))</f>
        <v/>
      </c>
      <c r="AE17" s="77">
        <f>IF($A17="","",IFERROR(XLOOKUP(AE$4&amp;$A17,'03_シフト入力'!$B$5:$B$64&amp;'03_シフト入力'!$G$5:$G$64,'03_シフト入力'!$I$5:$I$64,""),""))</f>
        <v/>
      </c>
      <c r="AF17" s="77">
        <f>IF($A17="","",IFERROR(XLOOKUP(AF$4&amp;$A17,'03_シフト入力'!$B$5:$B$64&amp;'03_シフト入力'!$G$5:$G$64,'03_シフト入力'!$I$5:$I$64,""),""))</f>
        <v/>
      </c>
      <c r="AG17" s="77">
        <f>IF($A17="","",IFERROR(XLOOKUP(AG$4&amp;$A17,'03_シフト入力'!$B$5:$B$64&amp;'03_シフト入力'!$G$5:$G$64,'03_シフト入力'!$I$5:$I$64,""),""))</f>
        <v/>
      </c>
      <c r="AH17" s="77">
        <f>IF($A17="","",IFERROR(XLOOKUP(AH$4&amp;$A17,'03_シフト入力'!$B$5:$B$64&amp;'03_シフト入力'!$G$5:$G$64,'03_シフト入力'!$I$5:$I$64,""),""))</f>
        <v/>
      </c>
      <c r="AI17" s="77">
        <f>IF($A17="","",IFERROR(XLOOKUP(AI$4&amp;$A17,'03_シフト入力'!$B$5:$B$64&amp;'03_シフト入力'!$G$5:$G$64,'03_シフト入力'!$I$5:$I$64,""),""))</f>
        <v/>
      </c>
      <c r="AJ17" s="77">
        <f>IF($A17="","",IFERROR(XLOOKUP(AJ$4&amp;$A17,'03_シフト入力'!$B$5:$B$64&amp;'03_シフト入力'!$G$5:$G$64,'03_シフト入力'!$I$5:$I$64,""),""))</f>
        <v/>
      </c>
    </row>
    <row r="18">
      <c r="A18" s="16">
        <f>IF('02_従業員とシフト'!A16="","",'02_従業員とシフト'!A16)</f>
        <v/>
      </c>
      <c r="B18" s="16">
        <f>IF('02_従業員とシフト'!A16="","",'02_従業員とシフト'!B16)</f>
        <v/>
      </c>
      <c r="C18" s="16">
        <f>IF('02_従業員とシフト'!A16="","",'02_従業員とシフト'!D16)</f>
        <v/>
      </c>
      <c r="D18" s="16">
        <f>IF('02_従業員とシフト'!A16="","",'02_従業員とシフト'!E16)</f>
        <v/>
      </c>
      <c r="E18" s="96">
        <f>IF(A18="","",SUMIFS('03_シフト入力'!$K:$K,'03_シフト入力'!$G:$G,A18,'03_シフト入力'!$B:$B,"&gt;="&amp;'00_管理ボード'!$B$5,'03_シフト入力'!$B:$B,"&lt;="&amp;EOMONTH('00_管理ボード'!$B$5,0),'03_シフト入力'!$L:$L,"&lt;&gt;キャンセル"))</f>
        <v/>
      </c>
      <c r="F18" s="77">
        <f>IF($A18="","",IFERROR(XLOOKUP(F$4&amp;$A18,'03_シフト入力'!$B$5:$B$64&amp;'03_シフト入力'!$G$5:$G$64,'03_シフト入力'!$I$5:$I$64,""),""))</f>
        <v/>
      </c>
      <c r="G18" s="77">
        <f>IF($A18="","",IFERROR(XLOOKUP(G$4&amp;$A18,'03_シフト入力'!$B$5:$B$64&amp;'03_シフト入力'!$G$5:$G$64,'03_シフト入力'!$I$5:$I$64,""),""))</f>
        <v/>
      </c>
      <c r="H18" s="77">
        <f>IF($A18="","",IFERROR(XLOOKUP(H$4&amp;$A18,'03_シフト入力'!$B$5:$B$64&amp;'03_シフト入力'!$G$5:$G$64,'03_シフト入力'!$I$5:$I$64,""),""))</f>
        <v/>
      </c>
      <c r="I18" s="77">
        <f>IF($A18="","",IFERROR(XLOOKUP(I$4&amp;$A18,'03_シフト入力'!$B$5:$B$64&amp;'03_シフト入力'!$G$5:$G$64,'03_シフト入力'!$I$5:$I$64,""),""))</f>
        <v/>
      </c>
      <c r="J18" s="77">
        <f>IF($A18="","",IFERROR(XLOOKUP(J$4&amp;$A18,'03_シフト入力'!$B$5:$B$64&amp;'03_シフト入力'!$G$5:$G$64,'03_シフト入力'!$I$5:$I$64,""),""))</f>
        <v/>
      </c>
      <c r="K18" s="77">
        <f>IF($A18="","",IFERROR(XLOOKUP(K$4&amp;$A18,'03_シフト入力'!$B$5:$B$64&amp;'03_シフト入力'!$G$5:$G$64,'03_シフト入力'!$I$5:$I$64,""),""))</f>
        <v/>
      </c>
      <c r="L18" s="77">
        <f>IF($A18="","",IFERROR(XLOOKUP(L$4&amp;$A18,'03_シフト入力'!$B$5:$B$64&amp;'03_シフト入力'!$G$5:$G$64,'03_シフト入力'!$I$5:$I$64,""),""))</f>
        <v/>
      </c>
      <c r="M18" s="77">
        <f>IF($A18="","",IFERROR(XLOOKUP(M$4&amp;$A18,'03_シフト入力'!$B$5:$B$64&amp;'03_シフト入力'!$G$5:$G$64,'03_シフト入力'!$I$5:$I$64,""),""))</f>
        <v/>
      </c>
      <c r="N18" s="77">
        <f>IF($A18="","",IFERROR(XLOOKUP(N$4&amp;$A18,'03_シフト入力'!$B$5:$B$64&amp;'03_シフト入力'!$G$5:$G$64,'03_シフト入力'!$I$5:$I$64,""),""))</f>
        <v/>
      </c>
      <c r="O18" s="77">
        <f>IF($A18="","",IFERROR(XLOOKUP(O$4&amp;$A18,'03_シフト入力'!$B$5:$B$64&amp;'03_シフト入力'!$G$5:$G$64,'03_シフト入力'!$I$5:$I$64,""),""))</f>
        <v/>
      </c>
      <c r="P18" s="77">
        <f>IF($A18="","",IFERROR(XLOOKUP(P$4&amp;$A18,'03_シフト入力'!$B$5:$B$64&amp;'03_シフト入力'!$G$5:$G$64,'03_シフト入力'!$I$5:$I$64,""),""))</f>
        <v/>
      </c>
      <c r="Q18" s="77">
        <f>IF($A18="","",IFERROR(XLOOKUP(Q$4&amp;$A18,'03_シフト入力'!$B$5:$B$64&amp;'03_シフト入力'!$G$5:$G$64,'03_シフト入力'!$I$5:$I$64,""),""))</f>
        <v/>
      </c>
      <c r="R18" s="77">
        <f>IF($A18="","",IFERROR(XLOOKUP(R$4&amp;$A18,'03_シフト入力'!$B$5:$B$64&amp;'03_シフト入力'!$G$5:$G$64,'03_シフト入力'!$I$5:$I$64,""),""))</f>
        <v/>
      </c>
      <c r="S18" s="77">
        <f>IF($A18="","",IFERROR(XLOOKUP(S$4&amp;$A18,'03_シフト入力'!$B$5:$B$64&amp;'03_シフト入力'!$G$5:$G$64,'03_シフト入力'!$I$5:$I$64,""),""))</f>
        <v/>
      </c>
      <c r="T18" s="77">
        <f>IF($A18="","",IFERROR(XLOOKUP(T$4&amp;$A18,'03_シフト入力'!$B$5:$B$64&amp;'03_シフト入力'!$G$5:$G$64,'03_シフト入力'!$I$5:$I$64,""),""))</f>
        <v/>
      </c>
      <c r="U18" s="77">
        <f>IF($A18="","",IFERROR(XLOOKUP(U$4&amp;$A18,'03_シフト入力'!$B$5:$B$64&amp;'03_シフト入力'!$G$5:$G$64,'03_シフト入力'!$I$5:$I$64,""),""))</f>
        <v/>
      </c>
      <c r="V18" s="77">
        <f>IF($A18="","",IFERROR(XLOOKUP(V$4&amp;$A18,'03_シフト入力'!$B$5:$B$64&amp;'03_シフト入力'!$G$5:$G$64,'03_シフト入力'!$I$5:$I$64,""),""))</f>
        <v/>
      </c>
      <c r="W18" s="77">
        <f>IF($A18="","",IFERROR(XLOOKUP(W$4&amp;$A18,'03_シフト入力'!$B$5:$B$64&amp;'03_シフト入力'!$G$5:$G$64,'03_シフト入力'!$I$5:$I$64,""),""))</f>
        <v/>
      </c>
      <c r="X18" s="77">
        <f>IF($A18="","",IFERROR(XLOOKUP(X$4&amp;$A18,'03_シフト入力'!$B$5:$B$64&amp;'03_シフト入力'!$G$5:$G$64,'03_シフト入力'!$I$5:$I$64,""),""))</f>
        <v/>
      </c>
      <c r="Y18" s="77">
        <f>IF($A18="","",IFERROR(XLOOKUP(Y$4&amp;$A18,'03_シフト入力'!$B$5:$B$64&amp;'03_シフト入力'!$G$5:$G$64,'03_シフト入力'!$I$5:$I$64,""),""))</f>
        <v/>
      </c>
      <c r="Z18" s="77">
        <f>IF($A18="","",IFERROR(XLOOKUP(Z$4&amp;$A18,'03_シフト入力'!$B$5:$B$64&amp;'03_シフト入力'!$G$5:$G$64,'03_シフト入力'!$I$5:$I$64,""),""))</f>
        <v/>
      </c>
      <c r="AA18" s="77">
        <f>IF($A18="","",IFERROR(XLOOKUP(AA$4&amp;$A18,'03_シフト入力'!$B$5:$B$64&amp;'03_シフト入力'!$G$5:$G$64,'03_シフト入力'!$I$5:$I$64,""),""))</f>
        <v/>
      </c>
      <c r="AB18" s="77">
        <f>IF($A18="","",IFERROR(XLOOKUP(AB$4&amp;$A18,'03_シフト入力'!$B$5:$B$64&amp;'03_シフト入力'!$G$5:$G$64,'03_シフト入力'!$I$5:$I$64,""),""))</f>
        <v/>
      </c>
      <c r="AC18" s="77">
        <f>IF($A18="","",IFERROR(XLOOKUP(AC$4&amp;$A18,'03_シフト入力'!$B$5:$B$64&amp;'03_シフト入力'!$G$5:$G$64,'03_シフト入力'!$I$5:$I$64,""),""))</f>
        <v/>
      </c>
      <c r="AD18" s="77">
        <f>IF($A18="","",IFERROR(XLOOKUP(AD$4&amp;$A18,'03_シフト入力'!$B$5:$B$64&amp;'03_シフト入力'!$G$5:$G$64,'03_シフト入力'!$I$5:$I$64,""),""))</f>
        <v/>
      </c>
      <c r="AE18" s="77">
        <f>IF($A18="","",IFERROR(XLOOKUP(AE$4&amp;$A18,'03_シフト入力'!$B$5:$B$64&amp;'03_シフト入力'!$G$5:$G$64,'03_シフト入力'!$I$5:$I$64,""),""))</f>
        <v/>
      </c>
      <c r="AF18" s="77">
        <f>IF($A18="","",IFERROR(XLOOKUP(AF$4&amp;$A18,'03_シフト入力'!$B$5:$B$64&amp;'03_シフト入力'!$G$5:$G$64,'03_シフト入力'!$I$5:$I$64,""),""))</f>
        <v/>
      </c>
      <c r="AG18" s="77">
        <f>IF($A18="","",IFERROR(XLOOKUP(AG$4&amp;$A18,'03_シフト入力'!$B$5:$B$64&amp;'03_シフト入力'!$G$5:$G$64,'03_シフト入力'!$I$5:$I$64,""),""))</f>
        <v/>
      </c>
      <c r="AH18" s="77">
        <f>IF($A18="","",IFERROR(XLOOKUP(AH$4&amp;$A18,'03_シフト入力'!$B$5:$B$64&amp;'03_シフト入力'!$G$5:$G$64,'03_シフト入力'!$I$5:$I$64,""),""))</f>
        <v/>
      </c>
      <c r="AI18" s="77">
        <f>IF($A18="","",IFERROR(XLOOKUP(AI$4&amp;$A18,'03_シフト入力'!$B$5:$B$64&amp;'03_シフト入力'!$G$5:$G$64,'03_シフト入力'!$I$5:$I$64,""),""))</f>
        <v/>
      </c>
      <c r="AJ18" s="77">
        <f>IF($A18="","",IFERROR(XLOOKUP(AJ$4&amp;$A18,'03_シフト入力'!$B$5:$B$64&amp;'03_シフト入力'!$G$5:$G$64,'03_シフト入力'!$I$5:$I$64,""),""))</f>
        <v/>
      </c>
    </row>
    <row r="19">
      <c r="A19" s="16">
        <f>IF('02_従業員とシフト'!A17="","",'02_従業員とシフト'!A17)</f>
        <v/>
      </c>
      <c r="B19" s="16">
        <f>IF('02_従業員とシフト'!A17="","",'02_従業員とシフト'!B17)</f>
        <v/>
      </c>
      <c r="C19" s="16">
        <f>IF('02_従業員とシフト'!A17="","",'02_従業員とシフト'!D17)</f>
        <v/>
      </c>
      <c r="D19" s="16">
        <f>IF('02_従業員とシフト'!A17="","",'02_従業員とシフト'!E17)</f>
        <v/>
      </c>
      <c r="E19" s="96">
        <f>IF(A19="","",SUMIFS('03_シフト入力'!$K:$K,'03_シフト入力'!$G:$G,A19,'03_シフト入力'!$B:$B,"&gt;="&amp;'00_管理ボード'!$B$5,'03_シフト入力'!$B:$B,"&lt;="&amp;EOMONTH('00_管理ボード'!$B$5,0),'03_シフト入力'!$L:$L,"&lt;&gt;キャンセル"))</f>
        <v/>
      </c>
      <c r="F19" s="77">
        <f>IF($A19="","",IFERROR(XLOOKUP(F$4&amp;$A19,'03_シフト入力'!$B$5:$B$64&amp;'03_シフト入力'!$G$5:$G$64,'03_シフト入力'!$I$5:$I$64,""),""))</f>
        <v/>
      </c>
      <c r="G19" s="77">
        <f>IF($A19="","",IFERROR(XLOOKUP(G$4&amp;$A19,'03_シフト入力'!$B$5:$B$64&amp;'03_シフト入力'!$G$5:$G$64,'03_シフト入力'!$I$5:$I$64,""),""))</f>
        <v/>
      </c>
      <c r="H19" s="77">
        <f>IF($A19="","",IFERROR(XLOOKUP(H$4&amp;$A19,'03_シフト入力'!$B$5:$B$64&amp;'03_シフト入力'!$G$5:$G$64,'03_シフト入力'!$I$5:$I$64,""),""))</f>
        <v/>
      </c>
      <c r="I19" s="77">
        <f>IF($A19="","",IFERROR(XLOOKUP(I$4&amp;$A19,'03_シフト入力'!$B$5:$B$64&amp;'03_シフト入力'!$G$5:$G$64,'03_シフト入力'!$I$5:$I$64,""),""))</f>
        <v/>
      </c>
      <c r="J19" s="77">
        <f>IF($A19="","",IFERROR(XLOOKUP(J$4&amp;$A19,'03_シフト入力'!$B$5:$B$64&amp;'03_シフト入力'!$G$5:$G$64,'03_シフト入力'!$I$5:$I$64,""),""))</f>
        <v/>
      </c>
      <c r="K19" s="77">
        <f>IF($A19="","",IFERROR(XLOOKUP(K$4&amp;$A19,'03_シフト入力'!$B$5:$B$64&amp;'03_シフト入力'!$G$5:$G$64,'03_シフト入力'!$I$5:$I$64,""),""))</f>
        <v/>
      </c>
      <c r="L19" s="77">
        <f>IF($A19="","",IFERROR(XLOOKUP(L$4&amp;$A19,'03_シフト入力'!$B$5:$B$64&amp;'03_シフト入力'!$G$5:$G$64,'03_シフト入力'!$I$5:$I$64,""),""))</f>
        <v/>
      </c>
      <c r="M19" s="77">
        <f>IF($A19="","",IFERROR(XLOOKUP(M$4&amp;$A19,'03_シフト入力'!$B$5:$B$64&amp;'03_シフト入力'!$G$5:$G$64,'03_シフト入力'!$I$5:$I$64,""),""))</f>
        <v/>
      </c>
      <c r="N19" s="77">
        <f>IF($A19="","",IFERROR(XLOOKUP(N$4&amp;$A19,'03_シフト入力'!$B$5:$B$64&amp;'03_シフト入力'!$G$5:$G$64,'03_シフト入力'!$I$5:$I$64,""),""))</f>
        <v/>
      </c>
      <c r="O19" s="77">
        <f>IF($A19="","",IFERROR(XLOOKUP(O$4&amp;$A19,'03_シフト入力'!$B$5:$B$64&amp;'03_シフト入力'!$G$5:$G$64,'03_シフト入力'!$I$5:$I$64,""),""))</f>
        <v/>
      </c>
      <c r="P19" s="77">
        <f>IF($A19="","",IFERROR(XLOOKUP(P$4&amp;$A19,'03_シフト入力'!$B$5:$B$64&amp;'03_シフト入力'!$G$5:$G$64,'03_シフト入力'!$I$5:$I$64,""),""))</f>
        <v/>
      </c>
      <c r="Q19" s="77">
        <f>IF($A19="","",IFERROR(XLOOKUP(Q$4&amp;$A19,'03_シフト入力'!$B$5:$B$64&amp;'03_シフト入力'!$G$5:$G$64,'03_シフト入力'!$I$5:$I$64,""),""))</f>
        <v/>
      </c>
      <c r="R19" s="77">
        <f>IF($A19="","",IFERROR(XLOOKUP(R$4&amp;$A19,'03_シフト入力'!$B$5:$B$64&amp;'03_シフト入力'!$G$5:$G$64,'03_シフト入力'!$I$5:$I$64,""),""))</f>
        <v/>
      </c>
      <c r="S19" s="77">
        <f>IF($A19="","",IFERROR(XLOOKUP(S$4&amp;$A19,'03_シフト入力'!$B$5:$B$64&amp;'03_シフト入力'!$G$5:$G$64,'03_シフト入力'!$I$5:$I$64,""),""))</f>
        <v/>
      </c>
      <c r="T19" s="77">
        <f>IF($A19="","",IFERROR(XLOOKUP(T$4&amp;$A19,'03_シフト入力'!$B$5:$B$64&amp;'03_シフト入力'!$G$5:$G$64,'03_シフト入力'!$I$5:$I$64,""),""))</f>
        <v/>
      </c>
      <c r="U19" s="77">
        <f>IF($A19="","",IFERROR(XLOOKUP(U$4&amp;$A19,'03_シフト入力'!$B$5:$B$64&amp;'03_シフト入力'!$G$5:$G$64,'03_シフト入力'!$I$5:$I$64,""),""))</f>
        <v/>
      </c>
      <c r="V19" s="77">
        <f>IF($A19="","",IFERROR(XLOOKUP(V$4&amp;$A19,'03_シフト入力'!$B$5:$B$64&amp;'03_シフト入力'!$G$5:$G$64,'03_シフト入力'!$I$5:$I$64,""),""))</f>
        <v/>
      </c>
      <c r="W19" s="77">
        <f>IF($A19="","",IFERROR(XLOOKUP(W$4&amp;$A19,'03_シフト入力'!$B$5:$B$64&amp;'03_シフト入力'!$G$5:$G$64,'03_シフト入力'!$I$5:$I$64,""),""))</f>
        <v/>
      </c>
      <c r="X19" s="77">
        <f>IF($A19="","",IFERROR(XLOOKUP(X$4&amp;$A19,'03_シフト入力'!$B$5:$B$64&amp;'03_シフト入力'!$G$5:$G$64,'03_シフト入力'!$I$5:$I$64,""),""))</f>
        <v/>
      </c>
      <c r="Y19" s="77">
        <f>IF($A19="","",IFERROR(XLOOKUP(Y$4&amp;$A19,'03_シフト入力'!$B$5:$B$64&amp;'03_シフト入力'!$G$5:$G$64,'03_シフト入力'!$I$5:$I$64,""),""))</f>
        <v/>
      </c>
      <c r="Z19" s="77">
        <f>IF($A19="","",IFERROR(XLOOKUP(Z$4&amp;$A19,'03_シフト入力'!$B$5:$B$64&amp;'03_シフト入力'!$G$5:$G$64,'03_シフト入力'!$I$5:$I$64,""),""))</f>
        <v/>
      </c>
      <c r="AA19" s="77">
        <f>IF($A19="","",IFERROR(XLOOKUP(AA$4&amp;$A19,'03_シフト入力'!$B$5:$B$64&amp;'03_シフト入力'!$G$5:$G$64,'03_シフト入力'!$I$5:$I$64,""),""))</f>
        <v/>
      </c>
      <c r="AB19" s="77">
        <f>IF($A19="","",IFERROR(XLOOKUP(AB$4&amp;$A19,'03_シフト入力'!$B$5:$B$64&amp;'03_シフト入力'!$G$5:$G$64,'03_シフト入力'!$I$5:$I$64,""),""))</f>
        <v/>
      </c>
      <c r="AC19" s="77">
        <f>IF($A19="","",IFERROR(XLOOKUP(AC$4&amp;$A19,'03_シフト入力'!$B$5:$B$64&amp;'03_シフト入力'!$G$5:$G$64,'03_シフト入力'!$I$5:$I$64,""),""))</f>
        <v/>
      </c>
      <c r="AD19" s="77">
        <f>IF($A19="","",IFERROR(XLOOKUP(AD$4&amp;$A19,'03_シフト入力'!$B$5:$B$64&amp;'03_シフト入力'!$G$5:$G$64,'03_シフト入力'!$I$5:$I$64,""),""))</f>
        <v/>
      </c>
      <c r="AE19" s="77">
        <f>IF($A19="","",IFERROR(XLOOKUP(AE$4&amp;$A19,'03_シフト入力'!$B$5:$B$64&amp;'03_シフト入力'!$G$5:$G$64,'03_シフト入力'!$I$5:$I$64,""),""))</f>
        <v/>
      </c>
      <c r="AF19" s="77">
        <f>IF($A19="","",IFERROR(XLOOKUP(AF$4&amp;$A19,'03_シフト入力'!$B$5:$B$64&amp;'03_シフト入力'!$G$5:$G$64,'03_シフト入力'!$I$5:$I$64,""),""))</f>
        <v/>
      </c>
      <c r="AG19" s="77">
        <f>IF($A19="","",IFERROR(XLOOKUP(AG$4&amp;$A19,'03_シフト入力'!$B$5:$B$64&amp;'03_シフト入力'!$G$5:$G$64,'03_シフト入力'!$I$5:$I$64,""),""))</f>
        <v/>
      </c>
      <c r="AH19" s="77">
        <f>IF($A19="","",IFERROR(XLOOKUP(AH$4&amp;$A19,'03_シフト入力'!$B$5:$B$64&amp;'03_シフト入力'!$G$5:$G$64,'03_シフト入力'!$I$5:$I$64,""),""))</f>
        <v/>
      </c>
      <c r="AI19" s="77">
        <f>IF($A19="","",IFERROR(XLOOKUP(AI$4&amp;$A19,'03_シフト入力'!$B$5:$B$64&amp;'03_シフト入力'!$G$5:$G$64,'03_シフト入力'!$I$5:$I$64,""),""))</f>
        <v/>
      </c>
      <c r="AJ19" s="77">
        <f>IF($A19="","",IFERROR(XLOOKUP(AJ$4&amp;$A19,'03_シフト入力'!$B$5:$B$64&amp;'03_シフト入力'!$G$5:$G$64,'03_シフト入力'!$I$5:$I$64,""),""))</f>
        <v/>
      </c>
    </row>
    <row r="20">
      <c r="A20" s="16">
        <f>IF('02_従業員とシフト'!A18="","",'02_従業員とシフト'!A18)</f>
        <v/>
      </c>
      <c r="B20" s="16">
        <f>IF('02_従業員とシフト'!A18="","",'02_従業員とシフト'!B18)</f>
        <v/>
      </c>
      <c r="C20" s="16">
        <f>IF('02_従業員とシフト'!A18="","",'02_従業員とシフト'!D18)</f>
        <v/>
      </c>
      <c r="D20" s="16">
        <f>IF('02_従業員とシフト'!A18="","",'02_従業員とシフト'!E18)</f>
        <v/>
      </c>
      <c r="E20" s="96">
        <f>IF(A20="","",SUMIFS('03_シフト入力'!$K:$K,'03_シフト入力'!$G:$G,A20,'03_シフト入力'!$B:$B,"&gt;="&amp;'00_管理ボード'!$B$5,'03_シフト入力'!$B:$B,"&lt;="&amp;EOMONTH('00_管理ボード'!$B$5,0),'03_シフト入力'!$L:$L,"&lt;&gt;キャンセル"))</f>
        <v/>
      </c>
      <c r="F20" s="77">
        <f>IF($A20="","",IFERROR(XLOOKUP(F$4&amp;$A20,'03_シフト入力'!$B$5:$B$64&amp;'03_シフト入力'!$G$5:$G$64,'03_シフト入力'!$I$5:$I$64,""),""))</f>
        <v/>
      </c>
      <c r="G20" s="77">
        <f>IF($A20="","",IFERROR(XLOOKUP(G$4&amp;$A20,'03_シフト入力'!$B$5:$B$64&amp;'03_シフト入力'!$G$5:$G$64,'03_シフト入力'!$I$5:$I$64,""),""))</f>
        <v/>
      </c>
      <c r="H20" s="77">
        <f>IF($A20="","",IFERROR(XLOOKUP(H$4&amp;$A20,'03_シフト入力'!$B$5:$B$64&amp;'03_シフト入力'!$G$5:$G$64,'03_シフト入力'!$I$5:$I$64,""),""))</f>
        <v/>
      </c>
      <c r="I20" s="77">
        <f>IF($A20="","",IFERROR(XLOOKUP(I$4&amp;$A20,'03_シフト入力'!$B$5:$B$64&amp;'03_シフト入力'!$G$5:$G$64,'03_シフト入力'!$I$5:$I$64,""),""))</f>
        <v/>
      </c>
      <c r="J20" s="77">
        <f>IF($A20="","",IFERROR(XLOOKUP(J$4&amp;$A20,'03_シフト入力'!$B$5:$B$64&amp;'03_シフト入力'!$G$5:$G$64,'03_シフト入力'!$I$5:$I$64,""),""))</f>
        <v/>
      </c>
      <c r="K20" s="77">
        <f>IF($A20="","",IFERROR(XLOOKUP(K$4&amp;$A20,'03_シフト入力'!$B$5:$B$64&amp;'03_シフト入力'!$G$5:$G$64,'03_シフト入力'!$I$5:$I$64,""),""))</f>
        <v/>
      </c>
      <c r="L20" s="77">
        <f>IF($A20="","",IFERROR(XLOOKUP(L$4&amp;$A20,'03_シフト入力'!$B$5:$B$64&amp;'03_シフト入力'!$G$5:$G$64,'03_シフト入力'!$I$5:$I$64,""),""))</f>
        <v/>
      </c>
      <c r="M20" s="77">
        <f>IF($A20="","",IFERROR(XLOOKUP(M$4&amp;$A20,'03_シフト入力'!$B$5:$B$64&amp;'03_シフト入力'!$G$5:$G$64,'03_シフト入力'!$I$5:$I$64,""),""))</f>
        <v/>
      </c>
      <c r="N20" s="77">
        <f>IF($A20="","",IFERROR(XLOOKUP(N$4&amp;$A20,'03_シフト入力'!$B$5:$B$64&amp;'03_シフト入力'!$G$5:$G$64,'03_シフト入力'!$I$5:$I$64,""),""))</f>
        <v/>
      </c>
      <c r="O20" s="77">
        <f>IF($A20="","",IFERROR(XLOOKUP(O$4&amp;$A20,'03_シフト入力'!$B$5:$B$64&amp;'03_シフト入力'!$G$5:$G$64,'03_シフト入力'!$I$5:$I$64,""),""))</f>
        <v/>
      </c>
      <c r="P20" s="77">
        <f>IF($A20="","",IFERROR(XLOOKUP(P$4&amp;$A20,'03_シフト入力'!$B$5:$B$64&amp;'03_シフト入力'!$G$5:$G$64,'03_シフト入力'!$I$5:$I$64,""),""))</f>
        <v/>
      </c>
      <c r="Q20" s="77">
        <f>IF($A20="","",IFERROR(XLOOKUP(Q$4&amp;$A20,'03_シフト入力'!$B$5:$B$64&amp;'03_シフト入力'!$G$5:$G$64,'03_シフト入力'!$I$5:$I$64,""),""))</f>
        <v/>
      </c>
      <c r="R20" s="77">
        <f>IF($A20="","",IFERROR(XLOOKUP(R$4&amp;$A20,'03_シフト入力'!$B$5:$B$64&amp;'03_シフト入力'!$G$5:$G$64,'03_シフト入力'!$I$5:$I$64,""),""))</f>
        <v/>
      </c>
      <c r="S20" s="77">
        <f>IF($A20="","",IFERROR(XLOOKUP(S$4&amp;$A20,'03_シフト入力'!$B$5:$B$64&amp;'03_シフト入力'!$G$5:$G$64,'03_シフト入力'!$I$5:$I$64,""),""))</f>
        <v/>
      </c>
      <c r="T20" s="77">
        <f>IF($A20="","",IFERROR(XLOOKUP(T$4&amp;$A20,'03_シフト入力'!$B$5:$B$64&amp;'03_シフト入力'!$G$5:$G$64,'03_シフト入力'!$I$5:$I$64,""),""))</f>
        <v/>
      </c>
      <c r="U20" s="77">
        <f>IF($A20="","",IFERROR(XLOOKUP(U$4&amp;$A20,'03_シフト入力'!$B$5:$B$64&amp;'03_シフト入力'!$G$5:$G$64,'03_シフト入力'!$I$5:$I$64,""),""))</f>
        <v/>
      </c>
      <c r="V20" s="77">
        <f>IF($A20="","",IFERROR(XLOOKUP(V$4&amp;$A20,'03_シフト入力'!$B$5:$B$64&amp;'03_シフト入力'!$G$5:$G$64,'03_シフト入力'!$I$5:$I$64,""),""))</f>
        <v/>
      </c>
      <c r="W20" s="77">
        <f>IF($A20="","",IFERROR(XLOOKUP(W$4&amp;$A20,'03_シフト入力'!$B$5:$B$64&amp;'03_シフト入力'!$G$5:$G$64,'03_シフト入力'!$I$5:$I$64,""),""))</f>
        <v/>
      </c>
      <c r="X20" s="77">
        <f>IF($A20="","",IFERROR(XLOOKUP(X$4&amp;$A20,'03_シフト入力'!$B$5:$B$64&amp;'03_シフト入力'!$G$5:$G$64,'03_シフト入力'!$I$5:$I$64,""),""))</f>
        <v/>
      </c>
      <c r="Y20" s="77">
        <f>IF($A20="","",IFERROR(XLOOKUP(Y$4&amp;$A20,'03_シフト入力'!$B$5:$B$64&amp;'03_シフト入力'!$G$5:$G$64,'03_シフト入力'!$I$5:$I$64,""),""))</f>
        <v/>
      </c>
      <c r="Z20" s="77">
        <f>IF($A20="","",IFERROR(XLOOKUP(Z$4&amp;$A20,'03_シフト入力'!$B$5:$B$64&amp;'03_シフト入力'!$G$5:$G$64,'03_シフト入力'!$I$5:$I$64,""),""))</f>
        <v/>
      </c>
      <c r="AA20" s="77">
        <f>IF($A20="","",IFERROR(XLOOKUP(AA$4&amp;$A20,'03_シフト入力'!$B$5:$B$64&amp;'03_シフト入力'!$G$5:$G$64,'03_シフト入力'!$I$5:$I$64,""),""))</f>
        <v/>
      </c>
      <c r="AB20" s="77">
        <f>IF($A20="","",IFERROR(XLOOKUP(AB$4&amp;$A20,'03_シフト入力'!$B$5:$B$64&amp;'03_シフト入力'!$G$5:$G$64,'03_シフト入力'!$I$5:$I$64,""),""))</f>
        <v/>
      </c>
      <c r="AC20" s="77">
        <f>IF($A20="","",IFERROR(XLOOKUP(AC$4&amp;$A20,'03_シフト入力'!$B$5:$B$64&amp;'03_シフト入力'!$G$5:$G$64,'03_シフト入力'!$I$5:$I$64,""),""))</f>
        <v/>
      </c>
      <c r="AD20" s="77">
        <f>IF($A20="","",IFERROR(XLOOKUP(AD$4&amp;$A20,'03_シフト入力'!$B$5:$B$64&amp;'03_シフト入力'!$G$5:$G$64,'03_シフト入力'!$I$5:$I$64,""),""))</f>
        <v/>
      </c>
      <c r="AE20" s="77">
        <f>IF($A20="","",IFERROR(XLOOKUP(AE$4&amp;$A20,'03_シフト入力'!$B$5:$B$64&amp;'03_シフト入力'!$G$5:$G$64,'03_シフト入力'!$I$5:$I$64,""),""))</f>
        <v/>
      </c>
      <c r="AF20" s="77">
        <f>IF($A20="","",IFERROR(XLOOKUP(AF$4&amp;$A20,'03_シフト入力'!$B$5:$B$64&amp;'03_シフト入力'!$G$5:$G$64,'03_シフト入力'!$I$5:$I$64,""),""))</f>
        <v/>
      </c>
      <c r="AG20" s="77">
        <f>IF($A20="","",IFERROR(XLOOKUP(AG$4&amp;$A20,'03_シフト入力'!$B$5:$B$64&amp;'03_シフト入力'!$G$5:$G$64,'03_シフト入力'!$I$5:$I$64,""),""))</f>
        <v/>
      </c>
      <c r="AH20" s="77">
        <f>IF($A20="","",IFERROR(XLOOKUP(AH$4&amp;$A20,'03_シフト入力'!$B$5:$B$64&amp;'03_シフト入力'!$G$5:$G$64,'03_シフト入力'!$I$5:$I$64,""),""))</f>
        <v/>
      </c>
      <c r="AI20" s="77">
        <f>IF($A20="","",IFERROR(XLOOKUP(AI$4&amp;$A20,'03_シフト入力'!$B$5:$B$64&amp;'03_シフト入力'!$G$5:$G$64,'03_シフト入力'!$I$5:$I$64,""),""))</f>
        <v/>
      </c>
      <c r="AJ20" s="77">
        <f>IF($A20="","",IFERROR(XLOOKUP(AJ$4&amp;$A20,'03_シフト入力'!$B$5:$B$64&amp;'03_シフト入力'!$G$5:$G$64,'03_シフト入力'!$I$5:$I$64,""),""))</f>
        <v/>
      </c>
    </row>
  </sheetData>
  <mergeCells count="2">
    <mergeCell ref="A2:AJ2"/>
    <mergeCell ref="A1:AJ1"/>
  </mergeCells>
  <conditionalFormatting sqref="F6:AJ20">
    <cfRule type="containsText" priority="1" operator="containsText" dxfId="7" text="M">
      <formula>NOT(ISERROR(SEARCH("M",F6)))</formula>
    </cfRule>
    <cfRule type="containsText" priority="2" operator="containsText" dxfId="0" text="E">
      <formula>NOT(ISERROR(SEARCH("E",F6)))</formula>
    </cfRule>
    <cfRule type="containsText" priority="3" operator="containsText" dxfId="5" text="N">
      <formula>NOT(ISERROR(SEARCH("N",F6)))</formula>
    </cfRule>
    <cfRule type="containsText" priority="4" operator="containsText" dxfId="10" text="OFF">
      <formula>NOT(ISERROR(SEARCH("OFF",F6)))</formula>
    </cfRule>
    <cfRule type="containsText" priority="5" operator="containsText" dxfId="3" text="AL">
      <formula>NOT(ISERROR(SEARCH("AL",F6)))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X24"/>
  <sheetViews>
    <sheetView workbookViewId="0">
      <selection activeCell="A1" sqref="A1"/>
    </sheetView>
  </sheetViews>
  <sheetFormatPr baseColWidth="8" defaultRowHeight="15"/>
  <cols>
    <col width="12" customWidth="1" style="89" min="1" max="3"/>
    <col width="14" customWidth="1" style="89" min="4" max="4"/>
    <col width="12" customWidth="1" style="89" min="5" max="6"/>
    <col width="28" customWidth="1" style="89" min="7" max="8"/>
    <col width="10" customWidth="1" style="89" min="9" max="9"/>
    <col width="12" customWidth="1" style="89" min="10" max="10"/>
    <col width="16" customWidth="1" style="89" min="11" max="11"/>
    <col width="20" customWidth="1" style="89" min="12" max="12"/>
    <col width="4" customWidth="1" style="89" min="13" max="13"/>
    <col width="14" customWidth="1" style="89" min="14" max="14"/>
    <col width="12" customWidth="1" style="89" min="15" max="15"/>
    <col width="14" customWidth="1" style="89" min="16" max="16"/>
    <col width="18" customWidth="1" style="89" min="17" max="18"/>
    <col width="12" customWidth="1" style="89" min="19" max="23"/>
    <col width="28" customWidth="1" style="89" min="24" max="24"/>
  </cols>
  <sheetData>
    <row r="1" ht="24" customHeight="1" s="89">
      <c r="A1" s="7" t="inlineStr">
        <is>
          <t>引き継ぎ与変更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</row>
    <row r="2" ht="24" customHeight="1" s="89">
      <c r="A2" s="13" t="inlineStr">
        <is>
          <t>このテンプレートの入力例です。必要に応じて自社データに置き換えてください。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</row>
    <row r="3">
      <c r="A3" s="83" t="inlineStr">
        <is>
          <t>引き継ぎ備考</t>
        </is>
      </c>
      <c r="B3" s="1" t="n"/>
      <c r="C3" s="1" t="n"/>
      <c r="D3" s="1" t="n"/>
      <c r="E3" s="1" t="n"/>
      <c r="F3" s="1" t="n"/>
      <c r="G3" s="1" t="n"/>
      <c r="H3" s="1" t="n"/>
      <c r="I3" s="1" t="n"/>
      <c r="J3" s="1" t="n"/>
      <c r="K3" s="1" t="n"/>
      <c r="L3" s="1" t="n"/>
      <c r="N3" s="87" t="inlineStr">
        <is>
          <t>変更履歴</t>
        </is>
      </c>
      <c r="O3" s="1" t="n"/>
      <c r="P3" s="1" t="n"/>
      <c r="Q3" s="1" t="n"/>
      <c r="R3" s="1" t="n"/>
      <c r="S3" s="1" t="n"/>
      <c r="T3" s="1" t="n"/>
      <c r="U3" s="1" t="n"/>
      <c r="V3" s="1" t="n"/>
      <c r="W3" s="1" t="n"/>
      <c r="X3" s="1" t="n"/>
    </row>
    <row r="4">
      <c r="A4" s="29" t="inlineStr">
        <is>
          <t>日付</t>
        </is>
      </c>
      <c r="B4" s="29" t="inlineStr">
        <is>
          <t>シフト代码</t>
        </is>
      </c>
      <c r="C4" s="29" t="inlineStr">
        <is>
          <t>地点</t>
        </is>
      </c>
      <c r="D4" s="29" t="inlineStr">
        <is>
          <t>岗位</t>
        </is>
      </c>
      <c r="E4" s="29" t="inlineStr">
        <is>
          <t>引き継ぎ人</t>
        </is>
      </c>
      <c r="F4" s="29" t="inlineStr">
        <is>
          <t>引継ぎ先</t>
        </is>
      </c>
      <c r="G4" s="29" t="inlineStr">
        <is>
          <t>引き継ぎ内容</t>
        </is>
      </c>
      <c r="H4" s="29" t="inlineStr">
        <is>
          <t>未完了項目</t>
        </is>
      </c>
      <c r="I4" s="29" t="inlineStr">
        <is>
          <t>優先度</t>
        </is>
      </c>
      <c r="J4" s="29" t="inlineStr">
        <is>
          <t>状態</t>
        </is>
      </c>
      <c r="K4" s="29" t="inlineStr">
        <is>
          <t>入力例</t>
        </is>
      </c>
      <c r="L4" s="29" t="inlineStr">
        <is>
          <t>備考</t>
        </is>
      </c>
      <c r="N4" s="29" t="inlineStr">
        <is>
          <t>変更ID</t>
        </is>
      </c>
      <c r="O4" s="29" t="inlineStr">
        <is>
          <t>提交日付</t>
        </is>
      </c>
      <c r="P4" s="29" t="inlineStr">
        <is>
          <t>変更区分</t>
        </is>
      </c>
      <c r="Q4" s="29" t="inlineStr">
        <is>
          <t>原日付/シフト</t>
        </is>
      </c>
      <c r="R4" s="29" t="inlineStr">
        <is>
          <t>新日付/シフト</t>
        </is>
      </c>
      <c r="S4" s="29" t="inlineStr">
        <is>
          <t>入力例</t>
        </is>
      </c>
      <c r="T4" s="29" t="inlineStr">
        <is>
          <t>氏名</t>
        </is>
      </c>
      <c r="U4" s="29" t="inlineStr">
        <is>
          <t>申請者</t>
        </is>
      </c>
      <c r="V4" s="29" t="inlineStr">
        <is>
          <t>承認者</t>
        </is>
      </c>
      <c r="W4" s="29" t="inlineStr">
        <is>
          <t>承認状態</t>
        </is>
      </c>
      <c r="X4" s="29" t="inlineStr">
        <is>
          <t>影響説明</t>
        </is>
      </c>
    </row>
    <row r="5">
      <c r="A5" s="94" t="n">
        <v>46143</v>
      </c>
      <c r="B5" s="16" t="inlineStr">
        <is>
          <t>N</t>
        </is>
      </c>
      <c r="C5" s="16" t="inlineStr">
        <is>
          <t>夜間站点</t>
        </is>
      </c>
      <c r="D5" s="16" t="inlineStr">
        <is>
          <t>警備</t>
        </is>
      </c>
      <c r="E5" s="16" t="inlineStr">
        <is>
          <t>孙华</t>
        </is>
      </c>
      <c r="F5" s="16" t="inlineStr">
        <is>
          <t>王磊</t>
        </is>
      </c>
      <c r="G5" s="16" t="inlineStr">
        <is>
          <t>このテンプレートの入力例です。必要に応じて自社データに置き換えてください。</t>
        </is>
      </c>
      <c r="H5" s="16" t="inlineStr">
        <is>
          <t>门禁摄像头需再確認</t>
        </is>
      </c>
      <c r="I5" s="16" t="inlineStr">
        <is>
          <t>高</t>
        </is>
      </c>
      <c r="J5" s="16" t="inlineStr">
        <is>
          <t>進行中</t>
        </is>
      </c>
      <c r="K5" s="101" t="n">
        <v>46144.375</v>
      </c>
      <c r="L5" s="16" t="inlineStr">
        <is>
          <t>待警備責任者確認</t>
        </is>
      </c>
      <c r="N5" s="16" t="inlineStr">
        <is>
          <t>CHG-001</t>
        </is>
      </c>
      <c r="O5" s="94" t="n">
        <v>46142</v>
      </c>
      <c r="P5" s="16" t="inlineStr">
        <is>
          <t>シフト変更</t>
        </is>
      </c>
      <c r="Q5" s="16" t="inlineStr">
        <is>
          <t>2026-05-01 / M</t>
        </is>
      </c>
      <c r="R5" s="16" t="inlineStr">
        <is>
          <t>2026-05-02 / E</t>
        </is>
      </c>
      <c r="S5" s="16" t="inlineStr">
        <is>
          <t>E002</t>
        </is>
      </c>
      <c r="T5" s="16">
        <f>IF(S5="","",IFERROR(XLOOKUP(S5,'02_従業員とシフト'!$A$4:$A$33,'02_従業員とシフト'!$B$4:$B$33,""),""))</f>
        <v/>
      </c>
      <c r="U5" s="16" t="inlineStr">
        <is>
          <t>王磊</t>
        </is>
      </c>
      <c r="V5" s="16" t="inlineStr">
        <is>
          <t>郑倩</t>
        </is>
      </c>
      <c r="W5" s="16" t="inlineStr">
        <is>
          <t>承認待ち</t>
        </is>
      </c>
      <c r="X5" s="16" t="inlineStr">
        <is>
          <t>入力例</t>
        </is>
      </c>
    </row>
    <row r="6">
      <c r="A6" s="94" t="n">
        <v>46143</v>
      </c>
      <c r="B6" s="16" t="inlineStr">
        <is>
          <t>E</t>
        </is>
      </c>
      <c r="C6" s="16" t="inlineStr">
        <is>
          <t>オンラインサポート</t>
        </is>
      </c>
      <c r="D6" s="16" t="inlineStr">
        <is>
          <t>サポート担当</t>
        </is>
      </c>
      <c r="E6" s="16" t="inlineStr">
        <is>
          <t>李娜</t>
        </is>
      </c>
      <c r="F6" s="16" t="inlineStr">
        <is>
          <t>入力例</t>
        </is>
      </c>
      <c r="G6" s="16" t="inlineStr">
        <is>
          <t>このテンプレートの入力例です。必要に応じて自社データに置き換えてください。</t>
        </is>
      </c>
      <c r="H6" s="16" t="inlineStr">
        <is>
          <t>入力例</t>
        </is>
      </c>
      <c r="I6" s="16" t="inlineStr">
        <is>
          <t>中</t>
        </is>
      </c>
      <c r="J6" s="16" t="inlineStr">
        <is>
          <t>要フォロー</t>
        </is>
      </c>
      <c r="K6" s="101" t="n">
        <v>46144.5</v>
      </c>
      <c r="L6" s="16" t="inlineStr">
        <is>
          <t>入力例</t>
        </is>
      </c>
      <c r="N6" s="16" t="inlineStr">
        <is>
          <t>CHG-002</t>
        </is>
      </c>
      <c r="O6" s="94" t="n">
        <v>46143</v>
      </c>
      <c r="P6" s="16" t="inlineStr">
        <is>
          <t>一時支援</t>
        </is>
      </c>
      <c r="Q6" s="16" t="inlineStr">
        <is>
          <t>2026-05-02 / D</t>
        </is>
      </c>
      <c r="R6" s="16" t="inlineStr">
        <is>
          <t>2026-05-02 / D</t>
        </is>
      </c>
      <c r="S6" s="16" t="inlineStr">
        <is>
          <t>E005</t>
        </is>
      </c>
      <c r="T6" s="16">
        <f>IF(S6="","",IFERROR(XLOOKUP(S6,'02_従業員とシフト'!$A$4:$A$33,'02_従業員とシフト'!$B$4:$B$33,""),""))</f>
        <v/>
      </c>
      <c r="U6" s="16" t="inlineStr">
        <is>
          <t>周琪</t>
        </is>
      </c>
      <c r="V6" s="16" t="inlineStr">
        <is>
          <t>赵敏</t>
        </is>
      </c>
      <c r="W6" s="16" t="inlineStr">
        <is>
          <t>承認済み</t>
        </is>
      </c>
      <c r="X6" s="16" t="inlineStr">
        <is>
          <t>支援工場AラインB</t>
        </is>
      </c>
    </row>
    <row r="7">
      <c r="A7" s="94" t="n">
        <v>46144</v>
      </c>
      <c r="B7" s="16" t="inlineStr">
        <is>
          <t>D</t>
        </is>
      </c>
      <c r="C7" s="16" t="inlineStr">
        <is>
          <t>工場A</t>
        </is>
      </c>
      <c r="D7" s="16" t="inlineStr">
        <is>
          <t>ライン操作员</t>
        </is>
      </c>
      <c r="E7" s="16" t="inlineStr">
        <is>
          <t>周琪</t>
        </is>
      </c>
      <c r="F7" s="16" t="inlineStr">
        <is>
          <t>陈伟</t>
        </is>
      </c>
      <c r="G7" s="16" t="inlineStr">
        <is>
          <t>設備点検結果、ライン異常</t>
        </is>
      </c>
      <c r="H7" s="16" t="inlineStr">
        <is>
          <t>入力例</t>
        </is>
      </c>
      <c r="I7" s="16" t="inlineStr">
        <is>
          <t>高</t>
        </is>
      </c>
      <c r="J7" s="16" t="inlineStr">
        <is>
          <t>未開始</t>
        </is>
      </c>
      <c r="K7" s="101" t="n">
        <v>46144.75</v>
      </c>
      <c r="L7" s="16" t="n"/>
      <c r="N7" s="16" t="n"/>
      <c r="O7" s="94" t="n"/>
      <c r="P7" s="16" t="n"/>
      <c r="Q7" s="16" t="n"/>
      <c r="R7" s="16" t="n"/>
      <c r="S7" s="16" t="n"/>
      <c r="T7" s="16">
        <f>IF(S7="","",IFERROR(XLOOKUP(S7,'02_従業員とシフト'!$A$4:$A$33,'02_従業員とシフト'!$B$4:$B$33,""),""))</f>
        <v/>
      </c>
      <c r="U7" s="16" t="n"/>
      <c r="V7" s="16" t="n"/>
      <c r="W7" s="16" t="n"/>
      <c r="X7" s="16" t="n"/>
    </row>
    <row r="8">
      <c r="A8" s="94" t="n"/>
      <c r="B8" s="16" t="n"/>
      <c r="C8" s="16" t="n"/>
      <c r="D8" s="16" t="n"/>
      <c r="E8" s="16" t="n"/>
      <c r="F8" s="16" t="n"/>
      <c r="G8" s="16" t="n"/>
      <c r="H8" s="16" t="n"/>
      <c r="I8" s="16" t="n"/>
      <c r="J8" s="16" t="n"/>
      <c r="K8" s="101" t="n"/>
      <c r="L8" s="16" t="n"/>
      <c r="N8" s="16" t="n"/>
      <c r="O8" s="94" t="n"/>
      <c r="P8" s="16" t="n"/>
      <c r="Q8" s="16" t="n"/>
      <c r="R8" s="16" t="n"/>
      <c r="S8" s="16" t="n"/>
      <c r="T8" s="16">
        <f>IF(S8="","",IFERROR(XLOOKUP(S8,'02_従業員とシフト'!$A$4:$A$33,'02_従業員とシフト'!$B$4:$B$33,""),""))</f>
        <v/>
      </c>
      <c r="U8" s="16" t="n"/>
      <c r="V8" s="16" t="n"/>
      <c r="W8" s="16" t="n"/>
      <c r="X8" s="16" t="n"/>
    </row>
    <row r="9">
      <c r="A9" s="94" t="n"/>
      <c r="B9" s="16" t="n"/>
      <c r="C9" s="16" t="n"/>
      <c r="D9" s="16" t="n"/>
      <c r="E9" s="16" t="n"/>
      <c r="F9" s="16" t="n"/>
      <c r="G9" s="16" t="n"/>
      <c r="H9" s="16" t="n"/>
      <c r="I9" s="16" t="n"/>
      <c r="J9" s="16" t="n"/>
      <c r="K9" s="101" t="n"/>
      <c r="L9" s="16" t="n"/>
      <c r="N9" s="16" t="n"/>
      <c r="O9" s="94" t="n"/>
      <c r="P9" s="16" t="n"/>
      <c r="Q9" s="16" t="n"/>
      <c r="R9" s="16" t="n"/>
      <c r="S9" s="16" t="n"/>
      <c r="T9" s="16">
        <f>IF(S9="","",IFERROR(XLOOKUP(S9,'02_従業員とシフト'!$A$4:$A$33,'02_従業員とシフト'!$B$4:$B$33,""),""))</f>
        <v/>
      </c>
      <c r="U9" s="16" t="n"/>
      <c r="V9" s="16" t="n"/>
      <c r="W9" s="16" t="n"/>
      <c r="X9" s="16" t="n"/>
    </row>
    <row r="10">
      <c r="A10" s="94" t="n"/>
      <c r="B10" s="16" t="n"/>
      <c r="C10" s="16" t="n"/>
      <c r="D10" s="16" t="n"/>
      <c r="E10" s="16" t="n"/>
      <c r="F10" s="16" t="n"/>
      <c r="G10" s="16" t="n"/>
      <c r="H10" s="16" t="n"/>
      <c r="I10" s="16" t="n"/>
      <c r="J10" s="16" t="n"/>
      <c r="K10" s="101" t="n"/>
      <c r="L10" s="16" t="n"/>
      <c r="N10" s="16" t="n"/>
      <c r="O10" s="94" t="n"/>
      <c r="P10" s="16" t="n"/>
      <c r="Q10" s="16" t="n"/>
      <c r="R10" s="16" t="n"/>
      <c r="S10" s="16" t="n"/>
      <c r="T10" s="16">
        <f>IF(S10="","",IFERROR(XLOOKUP(S10,'02_従業員とシフト'!$A$4:$A$33,'02_従業員とシフト'!$B$4:$B$33,""),""))</f>
        <v/>
      </c>
      <c r="U10" s="16" t="n"/>
      <c r="V10" s="16" t="n"/>
      <c r="W10" s="16" t="n"/>
      <c r="X10" s="16" t="n"/>
    </row>
    <row r="11">
      <c r="A11" s="94" t="n"/>
      <c r="B11" s="16" t="n"/>
      <c r="C11" s="16" t="n"/>
      <c r="D11" s="16" t="n"/>
      <c r="E11" s="16" t="n"/>
      <c r="F11" s="16" t="n"/>
      <c r="G11" s="16" t="n"/>
      <c r="H11" s="16" t="n"/>
      <c r="I11" s="16" t="n"/>
      <c r="J11" s="16" t="n"/>
      <c r="K11" s="101" t="n"/>
      <c r="L11" s="16" t="n"/>
      <c r="N11" s="16" t="n"/>
      <c r="O11" s="94" t="n"/>
      <c r="P11" s="16" t="n"/>
      <c r="Q11" s="16" t="n"/>
      <c r="R11" s="16" t="n"/>
      <c r="S11" s="16" t="n"/>
      <c r="T11" s="16">
        <f>IF(S11="","",IFERROR(XLOOKUP(S11,'02_従業員とシフト'!$A$4:$A$33,'02_従業員とシフト'!$B$4:$B$33,""),""))</f>
        <v/>
      </c>
      <c r="U11" s="16" t="n"/>
      <c r="V11" s="16" t="n"/>
      <c r="W11" s="16" t="n"/>
      <c r="X11" s="16" t="n"/>
    </row>
    <row r="12">
      <c r="A12" s="94" t="n"/>
      <c r="B12" s="16" t="n"/>
      <c r="C12" s="16" t="n"/>
      <c r="D12" s="16" t="n"/>
      <c r="E12" s="16" t="n"/>
      <c r="F12" s="16" t="n"/>
      <c r="G12" s="16" t="n"/>
      <c r="H12" s="16" t="n"/>
      <c r="I12" s="16" t="n"/>
      <c r="J12" s="16" t="n"/>
      <c r="K12" s="101" t="n"/>
      <c r="L12" s="16" t="n"/>
      <c r="N12" s="16" t="n"/>
      <c r="O12" s="94" t="n"/>
      <c r="P12" s="16" t="n"/>
      <c r="Q12" s="16" t="n"/>
      <c r="R12" s="16" t="n"/>
      <c r="S12" s="16" t="n"/>
      <c r="T12" s="16">
        <f>IF(S12="","",IFERROR(XLOOKUP(S12,'02_従業員とシフト'!$A$4:$A$33,'02_従業員とシフト'!$B$4:$B$33,""),""))</f>
        <v/>
      </c>
      <c r="U12" s="16" t="n"/>
      <c r="V12" s="16" t="n"/>
      <c r="W12" s="16" t="n"/>
      <c r="X12" s="16" t="n"/>
    </row>
    <row r="13">
      <c r="A13" s="94" t="n"/>
      <c r="B13" s="16" t="n"/>
      <c r="C13" s="16" t="n"/>
      <c r="D13" s="16" t="n"/>
      <c r="E13" s="16" t="n"/>
      <c r="F13" s="16" t="n"/>
      <c r="G13" s="16" t="n"/>
      <c r="H13" s="16" t="n"/>
      <c r="I13" s="16" t="n"/>
      <c r="J13" s="16" t="n"/>
      <c r="K13" s="101" t="n"/>
      <c r="L13" s="16" t="n"/>
      <c r="N13" s="16" t="n"/>
      <c r="O13" s="94" t="n"/>
      <c r="P13" s="16" t="n"/>
      <c r="Q13" s="16" t="n"/>
      <c r="R13" s="16" t="n"/>
      <c r="S13" s="16" t="n"/>
      <c r="T13" s="16">
        <f>IF(S13="","",IFERROR(XLOOKUP(S13,'02_従業員とシフト'!$A$4:$A$33,'02_従業員とシフト'!$B$4:$B$33,""),""))</f>
        <v/>
      </c>
      <c r="U13" s="16" t="n"/>
      <c r="V13" s="16" t="n"/>
      <c r="W13" s="16" t="n"/>
      <c r="X13" s="16" t="n"/>
    </row>
    <row r="14">
      <c r="A14" s="94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01" t="n"/>
      <c r="L14" s="16" t="n"/>
      <c r="N14" s="16" t="n"/>
      <c r="O14" s="94" t="n"/>
      <c r="P14" s="16" t="n"/>
      <c r="Q14" s="16" t="n"/>
      <c r="R14" s="16" t="n"/>
      <c r="S14" s="16" t="n"/>
      <c r="T14" s="16">
        <f>IF(S14="","",IFERROR(XLOOKUP(S14,'02_従業員とシフト'!$A$4:$A$33,'02_従業員とシフト'!$B$4:$B$33,""),""))</f>
        <v/>
      </c>
      <c r="U14" s="16" t="n"/>
      <c r="V14" s="16" t="n"/>
      <c r="W14" s="16" t="n"/>
      <c r="X14" s="16" t="n"/>
    </row>
    <row r="15">
      <c r="A15" s="94" t="n"/>
      <c r="B15" s="16" t="n"/>
      <c r="C15" s="16" t="n"/>
      <c r="D15" s="16" t="n"/>
      <c r="E15" s="16" t="n"/>
      <c r="F15" s="16" t="n"/>
      <c r="G15" s="16" t="n"/>
      <c r="H15" s="16" t="n"/>
      <c r="I15" s="16" t="n"/>
      <c r="J15" s="16" t="n"/>
      <c r="K15" s="101" t="n"/>
      <c r="L15" s="16" t="n"/>
      <c r="N15" s="16" t="n"/>
      <c r="O15" s="94" t="n"/>
      <c r="P15" s="16" t="n"/>
      <c r="Q15" s="16" t="n"/>
      <c r="R15" s="16" t="n"/>
      <c r="S15" s="16" t="n"/>
      <c r="T15" s="16">
        <f>IF(S15="","",IFERROR(XLOOKUP(S15,'02_従業員とシフト'!$A$4:$A$33,'02_従業員とシフト'!$B$4:$B$33,""),""))</f>
        <v/>
      </c>
      <c r="U15" s="16" t="n"/>
      <c r="V15" s="16" t="n"/>
      <c r="W15" s="16" t="n"/>
      <c r="X15" s="16" t="n"/>
    </row>
    <row r="16">
      <c r="A16" s="94" t="n"/>
      <c r="B16" s="16" t="n"/>
      <c r="C16" s="16" t="n"/>
      <c r="D16" s="16" t="n"/>
      <c r="E16" s="16" t="n"/>
      <c r="F16" s="16" t="n"/>
      <c r="G16" s="16" t="n"/>
      <c r="H16" s="16" t="n"/>
      <c r="I16" s="16" t="n"/>
      <c r="J16" s="16" t="n"/>
      <c r="K16" s="101" t="n"/>
      <c r="L16" s="16" t="n"/>
      <c r="N16" s="16" t="n"/>
      <c r="O16" s="94" t="n"/>
      <c r="P16" s="16" t="n"/>
      <c r="Q16" s="16" t="n"/>
      <c r="R16" s="16" t="n"/>
      <c r="S16" s="16" t="n"/>
      <c r="T16" s="16">
        <f>IF(S16="","",IFERROR(XLOOKUP(S16,'02_従業員とシフト'!$A$4:$A$33,'02_従業員とシフト'!$B$4:$B$33,""),""))</f>
        <v/>
      </c>
      <c r="U16" s="16" t="n"/>
      <c r="V16" s="16" t="n"/>
      <c r="W16" s="16" t="n"/>
      <c r="X16" s="16" t="n"/>
    </row>
    <row r="17">
      <c r="A17" s="94" t="n"/>
      <c r="B17" s="16" t="n"/>
      <c r="C17" s="16" t="n"/>
      <c r="D17" s="16" t="n"/>
      <c r="E17" s="16" t="n"/>
      <c r="F17" s="16" t="n"/>
      <c r="G17" s="16" t="n"/>
      <c r="H17" s="16" t="n"/>
      <c r="I17" s="16" t="n"/>
      <c r="J17" s="16" t="n"/>
      <c r="K17" s="101" t="n"/>
      <c r="L17" s="16" t="n"/>
      <c r="N17" s="16" t="n"/>
      <c r="O17" s="94" t="n"/>
      <c r="P17" s="16" t="n"/>
      <c r="Q17" s="16" t="n"/>
      <c r="R17" s="16" t="n"/>
      <c r="S17" s="16" t="n"/>
      <c r="T17" s="16">
        <f>IF(S17="","",IFERROR(XLOOKUP(S17,'02_従業員とシフト'!$A$4:$A$33,'02_従業員とシフト'!$B$4:$B$33,""),""))</f>
        <v/>
      </c>
      <c r="U17" s="16" t="n"/>
      <c r="V17" s="16" t="n"/>
      <c r="W17" s="16" t="n"/>
      <c r="X17" s="16" t="n"/>
    </row>
    <row r="18">
      <c r="A18" s="94" t="n"/>
      <c r="B18" s="16" t="n"/>
      <c r="C18" s="16" t="n"/>
      <c r="D18" s="16" t="n"/>
      <c r="E18" s="16" t="n"/>
      <c r="F18" s="16" t="n"/>
      <c r="G18" s="16" t="n"/>
      <c r="H18" s="16" t="n"/>
      <c r="I18" s="16" t="n"/>
      <c r="J18" s="16" t="n"/>
      <c r="K18" s="101" t="n"/>
      <c r="L18" s="16" t="n"/>
      <c r="N18" s="16" t="n"/>
      <c r="O18" s="94" t="n"/>
      <c r="P18" s="16" t="n"/>
      <c r="Q18" s="16" t="n"/>
      <c r="R18" s="16" t="n"/>
      <c r="S18" s="16" t="n"/>
      <c r="T18" s="16">
        <f>IF(S18="","",IFERROR(XLOOKUP(S18,'02_従業員とシフト'!$A$4:$A$33,'02_従業員とシフト'!$B$4:$B$33,""),""))</f>
        <v/>
      </c>
      <c r="U18" s="16" t="n"/>
      <c r="V18" s="16" t="n"/>
      <c r="W18" s="16" t="n"/>
      <c r="X18" s="16" t="n"/>
    </row>
    <row r="19">
      <c r="A19" s="94" t="n"/>
      <c r="B19" s="16" t="n"/>
      <c r="C19" s="16" t="n"/>
      <c r="D19" s="16" t="n"/>
      <c r="E19" s="16" t="n"/>
      <c r="F19" s="16" t="n"/>
      <c r="G19" s="16" t="n"/>
      <c r="H19" s="16" t="n"/>
      <c r="I19" s="16" t="n"/>
      <c r="J19" s="16" t="n"/>
      <c r="K19" s="101" t="n"/>
      <c r="L19" s="16" t="n"/>
      <c r="N19" s="16" t="n"/>
      <c r="O19" s="94" t="n"/>
      <c r="P19" s="16" t="n"/>
      <c r="Q19" s="16" t="n"/>
      <c r="R19" s="16" t="n"/>
      <c r="S19" s="16" t="n"/>
      <c r="T19" s="16">
        <f>IF(S19="","",IFERROR(XLOOKUP(S19,'02_従業員とシフト'!$A$4:$A$33,'02_従業員とシフト'!$B$4:$B$33,""),""))</f>
        <v/>
      </c>
      <c r="U19" s="16" t="n"/>
      <c r="V19" s="16" t="n"/>
      <c r="W19" s="16" t="n"/>
      <c r="X19" s="16" t="n"/>
    </row>
    <row r="20">
      <c r="A20" s="94" t="n"/>
      <c r="B20" s="16" t="n"/>
      <c r="C20" s="16" t="n"/>
      <c r="D20" s="16" t="n"/>
      <c r="E20" s="16" t="n"/>
      <c r="F20" s="16" t="n"/>
      <c r="G20" s="16" t="n"/>
      <c r="H20" s="16" t="n"/>
      <c r="I20" s="16" t="n"/>
      <c r="J20" s="16" t="n"/>
      <c r="K20" s="101" t="n"/>
      <c r="L20" s="16" t="n"/>
      <c r="N20" s="16" t="n"/>
      <c r="O20" s="94" t="n"/>
      <c r="P20" s="16" t="n"/>
      <c r="Q20" s="16" t="n"/>
      <c r="R20" s="16" t="n"/>
      <c r="S20" s="16" t="n"/>
      <c r="T20" s="16">
        <f>IF(S20="","",IFERROR(XLOOKUP(S20,'02_従業員とシフト'!$A$4:$A$33,'02_従業員とシフト'!$B$4:$B$33,""),""))</f>
        <v/>
      </c>
      <c r="U20" s="16" t="n"/>
      <c r="V20" s="16" t="n"/>
      <c r="W20" s="16" t="n"/>
      <c r="X20" s="16" t="n"/>
    </row>
    <row r="21">
      <c r="A21" s="94" t="n"/>
      <c r="B21" s="16" t="n"/>
      <c r="C21" s="16" t="n"/>
      <c r="D21" s="16" t="n"/>
      <c r="E21" s="16" t="n"/>
      <c r="F21" s="16" t="n"/>
      <c r="G21" s="16" t="n"/>
      <c r="H21" s="16" t="n"/>
      <c r="I21" s="16" t="n"/>
      <c r="J21" s="16" t="n"/>
      <c r="K21" s="101" t="n"/>
      <c r="L21" s="16" t="n"/>
      <c r="N21" s="16" t="n"/>
      <c r="O21" s="94" t="n"/>
      <c r="P21" s="16" t="n"/>
      <c r="Q21" s="16" t="n"/>
      <c r="R21" s="16" t="n"/>
      <c r="S21" s="16" t="n"/>
      <c r="T21" s="16">
        <f>IF(S21="","",IFERROR(XLOOKUP(S21,'02_従業員とシフト'!$A$4:$A$33,'02_従業員とシフト'!$B$4:$B$33,""),""))</f>
        <v/>
      </c>
      <c r="U21" s="16" t="n"/>
      <c r="V21" s="16" t="n"/>
      <c r="W21" s="16" t="n"/>
      <c r="X21" s="16" t="n"/>
    </row>
    <row r="22">
      <c r="A22" s="94" t="n"/>
      <c r="B22" s="16" t="n"/>
      <c r="C22" s="16" t="n"/>
      <c r="D22" s="16" t="n"/>
      <c r="E22" s="16" t="n"/>
      <c r="F22" s="16" t="n"/>
      <c r="G22" s="16" t="n"/>
      <c r="H22" s="16" t="n"/>
      <c r="I22" s="16" t="n"/>
      <c r="J22" s="16" t="n"/>
      <c r="K22" s="101" t="n"/>
      <c r="L22" s="16" t="n"/>
      <c r="N22" s="16" t="n"/>
      <c r="O22" s="94" t="n"/>
      <c r="P22" s="16" t="n"/>
      <c r="Q22" s="16" t="n"/>
      <c r="R22" s="16" t="n"/>
      <c r="S22" s="16" t="n"/>
      <c r="T22" s="16">
        <f>IF(S22="","",IFERROR(XLOOKUP(S22,'02_従業員とシフト'!$A$4:$A$33,'02_従業員とシフト'!$B$4:$B$33,""),""))</f>
        <v/>
      </c>
      <c r="U22" s="16" t="n"/>
      <c r="V22" s="16" t="n"/>
      <c r="W22" s="16" t="n"/>
      <c r="X22" s="16" t="n"/>
    </row>
    <row r="23">
      <c r="A23" s="94" t="n"/>
      <c r="B23" s="16" t="n"/>
      <c r="C23" s="16" t="n"/>
      <c r="D23" s="16" t="n"/>
      <c r="E23" s="16" t="n"/>
      <c r="F23" s="16" t="n"/>
      <c r="G23" s="16" t="n"/>
      <c r="H23" s="16" t="n"/>
      <c r="I23" s="16" t="n"/>
      <c r="J23" s="16" t="n"/>
      <c r="K23" s="101" t="n"/>
      <c r="L23" s="16" t="n"/>
      <c r="N23" s="16" t="n"/>
      <c r="O23" s="94" t="n"/>
      <c r="P23" s="16" t="n"/>
      <c r="Q23" s="16" t="n"/>
      <c r="R23" s="16" t="n"/>
      <c r="S23" s="16" t="n"/>
      <c r="T23" s="16">
        <f>IF(S23="","",IFERROR(XLOOKUP(S23,'02_従業員とシフト'!$A$4:$A$33,'02_従業員とシフト'!$B$4:$B$33,""),""))</f>
        <v/>
      </c>
      <c r="U23" s="16" t="n"/>
      <c r="V23" s="16" t="n"/>
      <c r="W23" s="16" t="n"/>
      <c r="X23" s="16" t="n"/>
    </row>
    <row r="24">
      <c r="A24" s="94" t="n"/>
      <c r="B24" s="16" t="n"/>
      <c r="C24" s="16" t="n"/>
      <c r="D24" s="16" t="n"/>
      <c r="E24" s="16" t="n"/>
      <c r="F24" s="16" t="n"/>
      <c r="G24" s="16" t="n"/>
      <c r="H24" s="16" t="n"/>
      <c r="I24" s="16" t="n"/>
      <c r="J24" s="16" t="n"/>
      <c r="K24" s="101" t="n"/>
      <c r="L24" s="16" t="n"/>
      <c r="N24" s="16" t="n"/>
      <c r="O24" s="94" t="n"/>
      <c r="P24" s="16" t="n"/>
      <c r="Q24" s="16" t="n"/>
      <c r="R24" s="16" t="n"/>
      <c r="S24" s="16" t="n"/>
      <c r="T24" s="16">
        <f>IF(S24="","",IFERROR(XLOOKUP(S24,'02_従業員とシフト'!$A$4:$A$33,'02_従業員とシフト'!$B$4:$B$33,""),""))</f>
        <v/>
      </c>
      <c r="U24" s="16" t="n"/>
      <c r="V24" s="16" t="n"/>
      <c r="W24" s="16" t="n"/>
      <c r="X24" s="16" t="n"/>
    </row>
  </sheetData>
  <mergeCells count="4">
    <mergeCell ref="A3:L3"/>
    <mergeCell ref="A2:X2"/>
    <mergeCell ref="A1:X1"/>
    <mergeCell ref="N3:X3"/>
  </mergeCells>
  <conditionalFormatting sqref="J5:J24">
    <cfRule type="containsText" priority="1" operator="containsText" dxfId="0" text="要フォロー">
      <formula>NOT(ISERROR(SEARCH("要フォロー",J5)))</formula>
    </cfRule>
  </conditionalFormatting>
  <conditionalFormatting sqref="W5:W24">
    <cfRule type="containsText" priority="2" operator="containsText" dxfId="0" text="承認待ち">
      <formula>NOT(ISERROR(SEARCH("承認待ち",W5)))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cols>
    <col width="18" customWidth="1" style="89" min="1" max="1"/>
    <col width="28" customWidth="1" style="89" min="2" max="3"/>
    <col width="32" customWidth="1" style="89" min="4" max="4"/>
    <col width="24" customWidth="1" style="89" min="5" max="7"/>
    <col width="28" customWidth="1" style="89" min="8" max="8"/>
  </cols>
  <sheetData>
    <row r="1" ht="24" customHeight="1" s="89">
      <c r="A1" s="7" t="inlineStr">
        <is>
          <t>シーンガイド与系统化边界</t>
        </is>
      </c>
      <c r="B1" s="1" t="n"/>
      <c r="C1" s="1" t="n"/>
      <c r="D1" s="1" t="n"/>
      <c r="E1" s="1" t="n"/>
      <c r="F1" s="1" t="n"/>
      <c r="G1" s="1" t="n"/>
      <c r="H1" s="1" t="n"/>
    </row>
    <row r="2" ht="24" customHeight="1" s="89">
      <c r="A2" s="13" t="inlineStr">
        <is>
          <t>このテンプレートの入力例です。必要に応じて自社データに置き換えてください。</t>
        </is>
      </c>
      <c r="B2" s="1" t="n"/>
      <c r="C2" s="1" t="n"/>
      <c r="D2" s="1" t="n"/>
      <c r="E2" s="1" t="n"/>
      <c r="F2" s="1" t="n"/>
      <c r="G2" s="1" t="n"/>
      <c r="H2" s="1" t="n"/>
    </row>
    <row r="3"/>
    <row r="4">
      <c r="A4" s="29" t="inlineStr">
        <is>
          <t>ページ要点</t>
        </is>
      </c>
      <c r="B4" s="29" t="inlineStr">
        <is>
          <t>テンプレート化対応</t>
        </is>
      </c>
      <c r="C4" s="29" t="inlineStr">
        <is>
          <t>対応シート</t>
        </is>
      </c>
      <c r="D4" s="29" t="inlineStr">
        <is>
          <t>入力例</t>
        </is>
      </c>
      <c r="E4" s="88" t="n"/>
      <c r="F4" s="88" t="n"/>
      <c r="G4" s="88" t="n"/>
      <c r="H4" s="88" t="n"/>
    </row>
    <row r="5">
      <c r="A5" s="36" t="inlineStr">
        <is>
          <t>シフト計画、人員設定、岗位分配、引き継ぎ備考放在同一本工作簿</t>
        </is>
      </c>
      <c r="B5" s="36" t="inlineStr">
        <is>
          <t>拆成シフト入力、カバー確認、引き継ぎ変更</t>
        </is>
      </c>
      <c r="C5" s="36" t="inlineStr">
        <is>
          <t>03/04/06</t>
        </is>
      </c>
      <c r="D5" s="36" t="inlineStr">
        <is>
          <t>https://finitefield.org/zh/excel-templates/human-resources/shift-schedule-management/</t>
        </is>
      </c>
      <c r="E5" s="88" t="n"/>
      <c r="F5" s="88" t="n"/>
      <c r="G5" s="88" t="n"/>
      <c r="H5" s="88" t="n"/>
    </row>
    <row r="6">
      <c r="A6" s="36" t="inlineStr">
        <is>
          <t>流程可追踪：分配、確認、更新、履歴管理</t>
        </is>
      </c>
      <c r="B6" s="36" t="inlineStr">
        <is>
          <t>每个步骤都有記録和状態</t>
        </is>
      </c>
      <c r="C6" s="36" t="inlineStr">
        <is>
          <t>00/03/04/06</t>
        </is>
      </c>
      <c r="D6" s="36" t="inlineStr">
        <is>
          <t>同上</t>
        </is>
      </c>
      <c r="E6" s="88" t="n"/>
      <c r="F6" s="88" t="n"/>
      <c r="G6" s="88" t="n"/>
      <c r="H6" s="88" t="n"/>
    </row>
    <row r="7">
      <c r="A7" s="36" t="inlineStr">
        <is>
          <t>このテンプレートの入力例です。必要に応じて自社データに置き換えてください。</t>
        </is>
      </c>
      <c r="B7" s="36" t="inlineStr">
        <is>
          <t>ダッシュボード指標、当日视图、月次视图</t>
        </is>
      </c>
      <c r="C7" s="36" t="inlineStr">
        <is>
          <t>00/04/05</t>
        </is>
      </c>
      <c r="D7" s="36" t="inlineStr">
        <is>
          <t>同上</t>
        </is>
      </c>
      <c r="E7" s="88" t="n"/>
      <c r="F7" s="88" t="n"/>
      <c r="G7" s="88" t="n"/>
      <c r="H7" s="88" t="n"/>
    </row>
    <row r="8">
      <c r="A8" s="36" t="inlineStr">
        <is>
          <t>このテンプレートの入力例です。必要に応じて自社データに置き換えてください。</t>
        </is>
      </c>
      <c r="B8" s="36" t="inlineStr">
        <is>
          <t>保留系统化边界判断表</t>
        </is>
      </c>
      <c r="C8" s="36" t="inlineStr">
        <is>
          <t>本页</t>
        </is>
      </c>
      <c r="D8" s="36" t="inlineStr">
        <is>
          <t>同上</t>
        </is>
      </c>
      <c r="E8" s="88" t="n"/>
      <c r="F8" s="88" t="n"/>
      <c r="G8" s="88" t="n"/>
      <c r="H8" s="88" t="n"/>
    </row>
    <row r="9">
      <c r="A9" s="88" t="n"/>
      <c r="B9" s="88" t="n"/>
      <c r="C9" s="88" t="n"/>
      <c r="D9" s="88" t="n"/>
      <c r="E9" s="88" t="n"/>
      <c r="F9" s="88" t="n"/>
      <c r="G9" s="88" t="n"/>
      <c r="H9" s="88" t="n"/>
    </row>
    <row r="10">
      <c r="A10" s="88" t="n"/>
      <c r="B10" s="88" t="n"/>
      <c r="C10" s="88" t="n"/>
      <c r="D10" s="88" t="n"/>
      <c r="E10" s="88" t="n"/>
      <c r="F10" s="88" t="n"/>
      <c r="G10" s="88" t="n"/>
      <c r="H10" s="88" t="n"/>
    </row>
    <row r="11">
      <c r="A11" s="29" t="inlineStr">
        <is>
          <t>流程</t>
        </is>
      </c>
      <c r="B11" s="29" t="inlineStr">
        <is>
          <t>核心ねらい</t>
        </is>
      </c>
      <c r="C11" s="29" t="inlineStr">
        <is>
          <t>入力</t>
        </is>
      </c>
      <c r="D11" s="29" t="inlineStr">
        <is>
          <t>出力</t>
        </is>
      </c>
      <c r="E11" s="29" t="inlineStr">
        <is>
          <t>常见リスク</t>
        </is>
      </c>
      <c r="F11" s="29" t="inlineStr">
        <is>
          <t>テンプレート控制点</t>
        </is>
      </c>
      <c r="G11" s="88" t="n"/>
      <c r="H11" s="88" t="n"/>
    </row>
    <row r="12">
      <c r="A12" s="36" t="inlineStr">
        <is>
          <t>分配</t>
        </is>
      </c>
      <c r="B12" s="36" t="inlineStr">
        <is>
          <t>让ベースルール一致</t>
        </is>
      </c>
      <c r="C12" s="36" t="inlineStr">
        <is>
          <t>シフト代码、社員、岗位</t>
        </is>
      </c>
      <c r="D12" s="36" t="inlineStr">
        <is>
          <t>排班記録</t>
        </is>
      </c>
      <c r="E12" s="36" t="inlineStr">
        <is>
          <t>シフト定义不统一</t>
        </is>
      </c>
      <c r="F12" s="36" t="inlineStr">
        <is>
          <t>02_従業員とシフト统一代码</t>
        </is>
      </c>
      <c r="G12" s="88" t="n"/>
      <c r="H12" s="88" t="n"/>
    </row>
    <row r="13">
      <c r="A13" s="36" t="inlineStr">
        <is>
          <t>確認</t>
        </is>
      </c>
      <c r="B13" s="36" t="inlineStr">
        <is>
          <t>入力例</t>
        </is>
      </c>
      <c r="C13" s="36" t="inlineStr">
        <is>
          <t>入力例</t>
        </is>
      </c>
      <c r="D13" s="36" t="inlineStr">
        <is>
          <t>覆盖状態</t>
        </is>
      </c>
      <c r="E13" s="36" t="inlineStr">
        <is>
          <t>入力例</t>
        </is>
      </c>
      <c r="F13" s="36" t="inlineStr">
        <is>
          <t>04_当日カバー自動缺口</t>
        </is>
      </c>
      <c r="G13" s="88" t="n"/>
      <c r="H13" s="88" t="n"/>
    </row>
    <row r="14">
      <c r="A14" s="36" t="inlineStr">
        <is>
          <t>更新</t>
        </is>
      </c>
      <c r="B14" s="36" t="inlineStr">
        <is>
          <t>保留最新安排</t>
        </is>
      </c>
      <c r="C14" s="36" t="inlineStr">
        <is>
          <t>シフト変更、欠勤、支援</t>
        </is>
      </c>
      <c r="D14" s="36" t="inlineStr">
        <is>
          <t>当日最新安排</t>
        </is>
      </c>
      <c r="E14" s="36" t="inlineStr">
        <is>
          <t>情報分散</t>
        </is>
      </c>
      <c r="F14" s="36" t="inlineStr">
        <is>
          <t>03_シフト入力状態更新</t>
        </is>
      </c>
      <c r="G14" s="88" t="n"/>
      <c r="H14" s="88" t="n"/>
    </row>
    <row r="15">
      <c r="A15" s="36" t="inlineStr">
        <is>
          <t>履歴管理</t>
        </is>
      </c>
      <c r="B15" s="36" t="inlineStr">
        <is>
          <t>入力例</t>
        </is>
      </c>
      <c r="C15" s="36" t="inlineStr">
        <is>
          <t>引き継ぎ件名、承認記録</t>
        </is>
      </c>
      <c r="D15" s="36" t="inlineStr">
        <is>
          <t>変更履歴</t>
        </is>
      </c>
      <c r="E15" s="36" t="inlineStr">
        <is>
          <t>責任不清</t>
        </is>
      </c>
      <c r="F15" s="36" t="inlineStr">
        <is>
          <t>06_引き継ぎと変更集中記録</t>
        </is>
      </c>
      <c r="G15" s="88" t="n"/>
      <c r="H15" s="88" t="n"/>
    </row>
    <row r="16">
      <c r="A16" s="88" t="n"/>
      <c r="B16" s="88" t="n"/>
      <c r="C16" s="88" t="n"/>
      <c r="D16" s="88" t="n"/>
      <c r="E16" s="88" t="n"/>
      <c r="F16" s="88" t="n"/>
      <c r="G16" s="88" t="n"/>
      <c r="H16" s="88" t="n"/>
    </row>
    <row r="17">
      <c r="A17" s="88" t="n"/>
      <c r="B17" s="88" t="n"/>
      <c r="C17" s="88" t="n"/>
      <c r="D17" s="88" t="n"/>
      <c r="E17" s="88" t="n"/>
      <c r="F17" s="88" t="n"/>
      <c r="G17" s="88" t="n"/>
      <c r="H17" s="88" t="n"/>
    </row>
    <row r="18">
      <c r="A18" s="29" t="inlineStr">
        <is>
          <t>導入境界</t>
        </is>
      </c>
      <c r="B18" s="29" t="inlineStr">
        <is>
          <t>入力例</t>
        </is>
      </c>
      <c r="C18" s="29" t="inlineStr">
        <is>
          <t>入力例</t>
        </is>
      </c>
      <c r="D18" s="29" t="inlineStr">
        <is>
          <t>推奨动作</t>
        </is>
      </c>
      <c r="E18" s="29" t="inlineStr">
        <is>
          <t>下一步</t>
        </is>
      </c>
      <c r="F18" s="88" t="n"/>
      <c r="G18" s="88" t="n"/>
      <c r="H18" s="88" t="n"/>
    </row>
    <row r="19">
      <c r="A19" s="36" t="inlineStr">
        <is>
          <t>Excel足够</t>
        </is>
      </c>
      <c r="B19" s="36" t="inlineStr">
        <is>
          <t>小チーム、シフト固定、調整不频繁</t>
        </is>
      </c>
      <c r="C19" s="36" t="inlineStr">
        <is>
          <t>少量シフト、毎日の更新为主</t>
        </is>
      </c>
      <c r="D19" s="36" t="inlineStr">
        <is>
          <t>使用本テンプレート即可</t>
        </is>
      </c>
      <c r="E19" s="36" t="inlineStr">
        <is>
          <t>入力例</t>
        </is>
      </c>
      <c r="F19" s="88" t="n"/>
      <c r="G19" s="88" t="n"/>
      <c r="H19" s="88" t="n"/>
    </row>
    <row r="20">
      <c r="A20" s="36" t="inlineStr">
        <is>
          <t>一部システム化</t>
        </is>
      </c>
      <c r="B20" s="36" t="inlineStr">
        <is>
          <t>入力例</t>
        </is>
      </c>
      <c r="C20" s="36" t="inlineStr">
        <is>
          <t>このテンプレートの入力例です。必要に応じて自社データに置き換えてください。</t>
        </is>
      </c>
      <c r="D20" s="36" t="inlineStr">
        <is>
          <t>このテンプレートの入力例です。必要に応じて自社データに置き換えてください。</t>
        </is>
      </c>
      <c r="E20" s="36" t="inlineStr">
        <is>
          <t>保留 Excel 做明细台账</t>
        </is>
      </c>
      <c r="F20" s="88" t="n"/>
      <c r="G20" s="88" t="n"/>
      <c r="H20" s="88" t="n"/>
    </row>
    <row r="21">
      <c r="A21" s="36" t="inlineStr">
        <is>
          <t>全面システム化準備</t>
        </is>
      </c>
      <c r="B21" s="36" t="inlineStr">
        <is>
          <t>このテンプレートの入力例です。必要に応じて自社データに置き換えてください。</t>
        </is>
      </c>
      <c r="C21" s="36" t="inlineStr">
        <is>
          <t>このテンプレートの入力例です。必要に応じて自社データに置き換えてください。</t>
        </is>
      </c>
      <c r="D21" s="36" t="inlineStr">
        <is>
          <t>围绕シフト和覆盖設計系统</t>
        </is>
      </c>
      <c r="E21" s="36" t="inlineStr">
        <is>
          <t>このテンプレートの入力例です。必要に応じて自社データに置き換えてください。</t>
        </is>
      </c>
      <c r="F21" s="88" t="n"/>
      <c r="G21" s="88" t="n"/>
      <c r="H21" s="88" t="n"/>
    </row>
    <row r="22">
      <c r="A22" s="36" t="inlineStr">
        <is>
          <t>データ迁移準備</t>
        </is>
      </c>
      <c r="B22" s="36" t="inlineStr">
        <is>
          <t>準備接入系统或考勤平台</t>
        </is>
      </c>
      <c r="C22" s="36" t="inlineStr">
        <is>
          <t>需要导入导出、承認留痕</t>
        </is>
      </c>
      <c r="D22" s="36" t="inlineStr">
        <is>
          <t>このテンプレートの入力例です。必要に応じて自社データに置き換えてください。</t>
        </is>
      </c>
      <c r="E22" s="36" t="inlineStr">
        <is>
          <t>用 03/04/06 作为データソース</t>
        </is>
      </c>
      <c r="F22" s="88" t="n"/>
      <c r="G22" s="88" t="n"/>
      <c r="H22" s="88" t="n"/>
    </row>
    <row r="23">
      <c r="A23" s="88" t="n"/>
      <c r="B23" s="88" t="n"/>
      <c r="C23" s="88" t="n"/>
      <c r="D23" s="88" t="n"/>
      <c r="E23" s="88" t="n"/>
      <c r="F23" s="88" t="n"/>
      <c r="G23" s="88" t="n"/>
      <c r="H23" s="88" t="n"/>
    </row>
    <row r="24">
      <c r="A24" s="88" t="n"/>
      <c r="B24" s="88" t="n"/>
      <c r="C24" s="88" t="n"/>
      <c r="D24" s="88" t="n"/>
      <c r="E24" s="88" t="n"/>
      <c r="F24" s="88" t="n"/>
      <c r="G24" s="88" t="n"/>
      <c r="H24" s="88" t="n"/>
    </row>
    <row r="25">
      <c r="A25" s="29" t="inlineStr">
        <is>
          <t>業務シーン</t>
        </is>
      </c>
      <c r="B25" s="29" t="inlineStr">
        <is>
          <t>典型業種</t>
        </is>
      </c>
      <c r="C25" s="29" t="inlineStr">
        <is>
          <t>推奨設定</t>
        </is>
      </c>
      <c r="D25" s="29" t="inlineStr">
        <is>
          <t>重点項目</t>
        </is>
      </c>
      <c r="E25" s="29" t="inlineStr">
        <is>
          <t>主要リスク</t>
        </is>
      </c>
      <c r="F25" s="29" t="inlineStr">
        <is>
          <t>テンプレート用法</t>
        </is>
      </c>
      <c r="G25" s="29" t="inlineStr">
        <is>
          <t>入力例</t>
        </is>
      </c>
      <c r="H25" s="29" t="inlineStr">
        <is>
          <t>可扩展到系统的機能</t>
        </is>
      </c>
    </row>
    <row r="26">
      <c r="A26" s="36" t="inlineStr">
        <is>
          <t>固定早遅番</t>
        </is>
      </c>
      <c r="B26" s="36" t="inlineStr">
        <is>
          <t>入力例</t>
        </is>
      </c>
      <c r="C26" s="36" t="inlineStr">
        <is>
          <t>M/E/OFF</t>
        </is>
      </c>
      <c r="D26" s="36" t="inlineStr">
        <is>
          <t>地点、岗位、状態</t>
        </is>
      </c>
      <c r="E26" s="36" t="inlineStr">
        <is>
          <t>入力例</t>
        </is>
      </c>
      <c r="F26" s="36" t="inlineStr">
        <is>
          <t>シフト入力 + 月次视图</t>
        </is>
      </c>
      <c r="G26" s="36" t="inlineStr">
        <is>
          <t>入力例</t>
        </is>
      </c>
      <c r="H26" s="36" t="inlineStr">
        <is>
          <t>移动端確認</t>
        </is>
      </c>
    </row>
    <row r="27">
      <c r="A27" s="36" t="inlineStr">
        <is>
          <t>三班倒/夜勤</t>
        </is>
      </c>
      <c r="B27" s="36" t="inlineStr">
        <is>
          <t>製造/倉庫/警備</t>
        </is>
      </c>
      <c r="C27" s="36" t="inlineStr">
        <is>
          <t>D/E/N/OFF</t>
        </is>
      </c>
      <c r="D27" s="36" t="inlineStr">
        <is>
          <t>跨日、休息分钟、引き継ぎ</t>
        </is>
      </c>
      <c r="E27" s="36" t="inlineStr">
        <is>
          <t>入力例</t>
        </is>
      </c>
      <c r="F27" s="36" t="inlineStr">
        <is>
          <t>社員シフト + 引き継ぎ変更</t>
        </is>
      </c>
      <c r="G27" s="36" t="inlineStr">
        <is>
          <t>入力例</t>
        </is>
      </c>
      <c r="H27" s="36" t="inlineStr">
        <is>
          <t>入力例</t>
        </is>
      </c>
    </row>
    <row r="28">
      <c r="A28" s="36" t="inlineStr">
        <is>
          <t>終日候サポート</t>
        </is>
      </c>
      <c r="B28" s="36" t="inlineStr">
        <is>
          <t>サポート中心/运维</t>
        </is>
      </c>
      <c r="C28" s="36" t="inlineStr">
        <is>
          <t>M/E/N/ON</t>
        </is>
      </c>
      <c r="D28" s="36" t="inlineStr">
        <is>
          <t>技能、队列、優先度</t>
        </is>
      </c>
      <c r="E28" s="36" t="inlineStr">
        <is>
          <t>峰值覆盖不足</t>
        </is>
      </c>
      <c r="F28" s="36" t="inlineStr">
        <is>
          <t>カバー確認按シフト要件設定</t>
        </is>
      </c>
      <c r="G28" s="36" t="inlineStr">
        <is>
          <t>按時間帯调高要件人員</t>
        </is>
      </c>
      <c r="H28" s="36" t="inlineStr">
        <is>
          <t>予測排班</t>
        </is>
      </c>
    </row>
    <row r="29">
      <c r="A29" s="36" t="inlineStr">
        <is>
          <t>医疗护理/警備</t>
        </is>
      </c>
      <c r="B29" s="36" t="inlineStr">
        <is>
          <t>入力例</t>
        </is>
      </c>
      <c r="C29" s="36" t="inlineStr">
        <is>
          <t>D/N/ON</t>
        </is>
      </c>
      <c r="D29" s="36" t="inlineStr">
        <is>
          <t>入力例</t>
        </is>
      </c>
      <c r="E29" s="36" t="inlineStr">
        <is>
          <t>責任引き継ぎ不完整</t>
        </is>
      </c>
      <c r="F29" s="36" t="inlineStr">
        <is>
          <t>引き継ぎ備考必須填</t>
        </is>
      </c>
      <c r="G29" s="36" t="inlineStr">
        <is>
          <t>入力例</t>
        </is>
      </c>
      <c r="H29" s="36" t="inlineStr">
        <is>
          <t>承認和留痕</t>
        </is>
      </c>
    </row>
    <row r="30">
      <c r="A30" s="36" t="inlineStr">
        <is>
          <t>プロジェクト当番</t>
        </is>
      </c>
      <c r="B30" s="36" t="inlineStr">
        <is>
          <t>案件引渡し/IT/ドライバー</t>
        </is>
      </c>
      <c r="C30" s="36" t="inlineStr">
        <is>
          <t>ON/S/TR</t>
        </is>
      </c>
      <c r="D30" s="36" t="inlineStr">
        <is>
          <t>待命、応答、変更</t>
        </is>
      </c>
      <c r="E30" s="36" t="inlineStr">
        <is>
          <t>口头通知遗漏</t>
        </is>
      </c>
      <c r="F30" s="36" t="inlineStr">
        <is>
          <t>変更履歴記録承認</t>
        </is>
      </c>
      <c r="G30" s="36" t="inlineStr">
        <is>
          <t>入力例</t>
        </is>
      </c>
      <c r="H30" s="36" t="inlineStr">
        <is>
          <t>工单連携</t>
        </is>
      </c>
    </row>
    <row r="31">
      <c r="A31" s="36" t="inlineStr">
        <is>
          <t>チェーン複数拠点</t>
        </is>
      </c>
      <c r="B31" s="36" t="inlineStr">
        <is>
          <t>零售/物流費/サービス</t>
        </is>
      </c>
      <c r="C31" s="36" t="inlineStr">
        <is>
          <t>地点一覧扩展</t>
        </is>
      </c>
      <c r="D31" s="36" t="inlineStr">
        <is>
          <t>地点、部門、担当者</t>
        </is>
      </c>
      <c r="E31" s="36" t="inlineStr">
        <is>
          <t>跨店支援混乱</t>
        </is>
      </c>
      <c r="F31" s="36" t="inlineStr">
        <is>
          <t>地点作为カバー確認维度</t>
        </is>
      </c>
      <c r="G31" s="36" t="inlineStr">
        <is>
          <t>同一社員可多地点排班</t>
        </is>
      </c>
      <c r="H31" s="36" t="inlineStr">
        <is>
          <t>多地点ダッシュボード</t>
        </is>
      </c>
    </row>
    <row r="32">
      <c r="A32" s="36" t="inlineStr">
        <is>
          <t>入力例</t>
        </is>
      </c>
      <c r="B32" s="36" t="inlineStr">
        <is>
          <t>入力例</t>
        </is>
      </c>
      <c r="C32" s="36" t="inlineStr">
        <is>
          <t>S/TR/ON</t>
        </is>
      </c>
      <c r="D32" s="36" t="inlineStr">
        <is>
          <t>雇用区分、技能</t>
        </is>
      </c>
      <c r="E32" s="36" t="inlineStr">
        <is>
          <t>確認成本高</t>
        </is>
      </c>
      <c r="F32" s="36" t="inlineStr">
        <is>
          <t>入力例</t>
        </is>
      </c>
      <c r="G32" s="36" t="inlineStr">
        <is>
          <t>変更承認保留記録</t>
        </is>
      </c>
      <c r="H32" s="36" t="inlineStr">
        <is>
          <t>短信/移动確認</t>
        </is>
      </c>
    </row>
  </sheetData>
  <mergeCells count="2">
    <mergeCell ref="A2:H2"/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2026-05-19T12:32:51Z</dcterms:created>
  <dcterms:modified xmlns:dcterms="http://purl.org/dc/terms/" xmlns:xsi="http://www.w3.org/2001/XMLSchema-instance" xsi:type="dcterms:W3CDTF">2026-05-19T12:49:56Z</dcterms:modified>
</cp:coreProperties>
</file>