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tables/table5.xml" ContentType="application/vnd.openxmlformats-officedocument.spreadsheetml.table+xml"/>
  <Override PartName="/xl/worksheets/sheet7.xml" ContentType="application/vnd.openxmlformats-officedocument.spreadsheetml.worksheet+xml"/>
  <Override PartName="/xl/tables/table6.xml" ContentType="application/vnd.openxmlformats-officedocument.spreadsheetml.table+xml"/>
  <Override PartName="/xl/worksheets/sheet8.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drawings/charts/chart2.xml" ContentType="application/vnd.openxmlformats-officedocument.drawingml.chart+xml"/>
  <Override PartName="/xl/drawings/charts/chart3.xml" ContentType="application/vnd.openxmlformats-officedocument.drawingml.chart+xml"/>
  <Override PartName="/xl/worksheets/sheet9.xml" ContentType="application/vnd.openxmlformats-officedocument.spreadsheetml.worksheet+xml"/>
  <Override PartName="/xl/workbook.xml" ContentType="application/vnd.openxmlformats-officedocument.spreadsheetml.sheet.main+xml"/>
</Types>
</file>

<file path=_rels/.rels><?xml version="1.0" encoding="UTF-8"?>
<Relationships xmlns="http://schemas.openxmlformats.org/package/2006/relationships"><Relationship Id="Rdf4464803e22411f" Target="xl/workbook.xml" Type="http://schemas.openxmlformats.org/officeDocument/2006/relationships/officeDocument"></Relationship></Relationships>
</file>

<file path=xl/workbook.xml><?xml version="1.0" encoding="utf-8"?>
<workbook xmlns:x="http://schemas.openxmlformats.org/spreadsheetml/2006/main" xmlns="http://schemas.openxmlformats.org/spreadsheetml/2006/main" xmlns:r="http://schemas.openxmlformats.org/officeDocument/2006/relationships" xmlns:mc="http://schemas.openxmlformats.org/markup-compatibility/2006">
  <bookViews>
    <workbookView/>
  </bookViews>
  <sheets>
    <sheet name="設定" sheetId="1" r:id="Rbed91643f5914f69"/>
    <sheet name="社員情報" sheetId="2" r:id="R19d2f76f39914bf8"/>
    <sheet name="休暇規程" sheetId="3" r:id="R6105a12aece0460b"/>
    <sheet name="祝日" sheetId="4" r:id="R1bf0495cde9b4723"/>
    <sheet name="承認設定" sheetId="5" r:id="R9227c9161af944cb"/>
    <sheet name="休暇申請" sheetId="6" r:id="Rf8a156f1fa5c4e36"/>
    <sheet name="休暇残日数" sheetId="7" r:id="R79994670e6394749"/>
    <sheet name="ダッシュボード" sheetId="8" r:id="Rce5fc0bf0880446b"/>
    <sheet name="使い方" sheetId="9" r:id="R0f2effa3e6354d17"/>
  </sheets>
</workbook>
</file>

<file path=xl/sharedStrings.xml><?xml version="1.0" encoding="utf-8"?>
<sst xmlns="http://schemas.openxmlformats.org/spreadsheetml/2006/main" count="302" uniqueCount="302">
  <si>
    <t>設定と選択肢</t>
  </si>
  <si>
    <t>下の一覧を整備すると、入力時の選択肢として利用できます。項目を追加した場合は、対応するプルダウン範囲も確認してください。</t>
  </si>
  <si>
    <t>出典メモ：ユーザー提供のローカルページは現在の環境では確認できません。そのため、このテンプレートは一般的な休暇申請管理フローに基づいて作成しています。</t>
  </si>
  <si>
    <t>休暇種別</t>
  </si>
  <si>
    <t>承認ステータス</t>
  </si>
  <si>
    <t>時間帯</t>
  </si>
  <si>
    <t>緊急度</t>
  </si>
  <si>
    <t>要いいえ・処理方法</t>
  </si>
  <si>
    <t>社員ステータス</t>
  </si>
  <si>
    <t>雇用区分</t>
  </si>
  <si>
    <t>部門</t>
  </si>
  <si>
    <t>勤務地</t>
  </si>
  <si>
    <t>アラート区分</t>
  </si>
  <si>
    <t>年次有給休暇</t>
  </si>
  <si>
    <t>未提出</t>
  </si>
  <si>
    <t>終日</t>
  </si>
  <si>
    <t>通常</t>
  </si>
  <si>
    <t>いいえ</t>
  </si>
  <si>
    <t>在籍中</t>
  </si>
  <si>
    <t>正社員</t>
  </si>
  <si>
    <t>開発部</t>
  </si>
  <si>
    <t>東京</t>
  </si>
  <si>
    <t>病気休暇</t>
  </si>
  <si>
    <t>承認待ち</t>
  </si>
  <si>
    <t>午前</t>
  </si>
  <si>
    <t>緊急</t>
  </si>
  <si>
    <t>はい</t>
  </si>
  <si>
    <t>試用期間</t>
  </si>
  <si>
    <t>パートタイム</t>
  </si>
  <si>
    <t>マーケティング部</t>
  </si>
  <si>
    <t>大阪</t>
  </si>
  <si>
    <t>残日数少</t>
  </si>
  <si>
    <t>私用休暇</t>
  </si>
  <si>
    <t>承認済み</t>
  </si>
  <si>
    <t>午後</t>
  </si>
  <si>
    <t>至急</t>
  </si>
  <si>
    <t>規程に従う</t>
  </si>
  <si>
    <t>退職済み</t>
  </si>
  <si>
    <t>契約社員</t>
  </si>
  <si>
    <t>営業部</t>
  </si>
  <si>
    <t>名古屋</t>
  </si>
  <si>
    <t>超過</t>
  </si>
  <si>
    <t>振替休暇</t>
  </si>
  <si>
    <t>却下</t>
  </si>
  <si>
    <t>振替休暇を消化</t>
  </si>
  <si>
    <t>休職中</t>
  </si>
  <si>
    <t>インターン</t>
  </si>
  <si>
    <t>人事部</t>
  </si>
  <si>
    <t>横浜</t>
  </si>
  <si>
    <t>追加待ち</t>
  </si>
  <si>
    <t>結婚休暇</t>
  </si>
  <si>
    <t>キャンセル済み</t>
  </si>
  <si>
    <t>派遣社員社員</t>
  </si>
  <si>
    <t>経理部</t>
  </si>
  <si>
    <t>福岡</t>
  </si>
  <si>
    <t>期限超過</t>
  </si>
  <si>
    <t>産前産後休業・配偶者者出産休暇</t>
  </si>
  <si>
    <t>取り下げ済み</t>
  </si>
  <si>
    <t>臨時社員</t>
  </si>
  <si>
    <t>運用部</t>
  </si>
  <si>
    <t>札幌</t>
  </si>
  <si>
    <t>忌引休暇</t>
  </si>
  <si>
    <t>追加情報待ち</t>
  </si>
  <si>
    <t>カスタマーサポート部</t>
  </si>
  <si>
    <t>リモート</t>
  </si>
  <si>
    <t>労災休暇</t>
  </si>
  <si>
    <t>法務部</t>
  </si>
  <si>
    <t>公務・研修休暇</t>
  </si>
  <si>
    <t>総務部</t>
  </si>
  <si>
    <t>無給休暇</t>
  </si>
  <si>
    <t>在宅勤務申請</t>
  </si>
  <si>
    <t>ユーザー提供URL</t>
  </si>
  <si>
    <t>http://localhost:2020/excel-templates/human-resources/leave-request-management/</t>
  </si>
  <si>
    <t>社員情報</t>
  </si>
  <si>
    <t>先に社員マスタを整備します。休暇申請では氏名、部門、職位、直属上司が自動表示されます。</t>
  </si>
  <si>
    <t>社員番号</t>
  </si>
  <si>
    <t>氏名</t>
  </si>
  <si>
    <t>職位</t>
  </si>
  <si>
    <t>入社日</t>
  </si>
  <si>
    <t>在籍ステータス</t>
  </si>
  <si>
    <t>直属上司</t>
  </si>
  <si>
    <t>上司メール</t>
  </si>
  <si>
    <t>連絡先電話番号</t>
  </si>
  <si>
    <t>備考</t>
  </si>
  <si>
    <t>佐藤太郎</t>
  </si>
  <si>
    <t>ソフトウェアエンジニア</t>
  </si>
  <si>
    <t>山本誠</t>
  </si>
  <si>
    <t>石井麻衣</t>
  </si>
  <si>
    <t>サンプル、差し替え可</t>
  </si>
  <si>
    <t>鈴木花子</t>
  </si>
  <si>
    <t>マーケティングマネージャー</t>
  </si>
  <si>
    <t>小林玲奈</t>
  </si>
  <si>
    <t>高橋健一</t>
  </si>
  <si>
    <t>法人営業担当</t>
  </si>
  <si>
    <t>渡辺悠</t>
  </si>
  <si>
    <t>田中美咲</t>
  </si>
  <si>
    <t>人事担当</t>
  </si>
  <si>
    <t>加藤千尋</t>
  </si>
  <si>
    <t>伊藤大輔</t>
  </si>
  <si>
    <t>経理担当</t>
  </si>
  <si>
    <t>森健太</t>
  </si>
  <si>
    <t>中村彩</t>
  </si>
  <si>
    <t>運用担当</t>
  </si>
  <si>
    <t>清水直人</t>
  </si>
  <si>
    <t>休暇規程</t>
  </si>
  <si>
    <t>会社規程に合わせて付と日数、証明書要いいえ、事前申請日数、承認段階を調整します。休暇残日数シートでは既定の年間付と日数を参照します。</t>
  </si>
  <si>
    <t>残日数に含める</t>
  </si>
  <si>
    <t>既定年間付と日数（日）</t>
  </si>
  <si>
    <t>有給扱い</t>
  </si>
  <si>
    <t>証明書が必要</t>
  </si>
  <si>
    <t>1回あたり上限日数</t>
  </si>
  <si>
    <t>事前申請日数</t>
  </si>
  <si>
    <t>最低承認段階</t>
  </si>
  <si>
    <t>翌年繰越可いいえ</t>
  </si>
  <si>
    <t>適用メモ</t>
  </si>
  <si>
    <t>勤続年数や契約件件付き付きに応じて、残日数表で付と日数を上書きできます</t>
  </si>
  <si>
    <t>診断書や病気休暇証明の提出を求める場合があります</t>
  </si>
  <si>
    <t>超過または連続取得の場合は承認段階を上げられます</t>
  </si>
  <si>
    <t>残業または当番記録と照合します</t>
  </si>
  <si>
    <t>部門長</t>
  </si>
  <si>
    <t>婚姻関係を確認する書類を求める場合があります</t>
  </si>
  <si>
    <t>人事 + 部門長</t>
  </si>
  <si>
    <t>地域や雇用区分ごとに個別設定できます</t>
  </si>
  <si>
    <t>親族関係に応じて調整できます</t>
  </si>
  <si>
    <t>地域の法令と会社規程に沿って処理します</t>
  </si>
  <si>
    <t>会議、研修、社会貢献活動など</t>
  </si>
  <si>
    <t>代表取締役</t>
  </si>
  <si>
    <t>長期休暇は人事確認を推奨します</t>
  </si>
  <si>
    <t>一時的な在宅勤務またはリモート勤務申請に使います</t>
  </si>
  <si>
    <t>祝日と非稼働日</t>
  </si>
  <si>
    <t>会社所在地の祝日と会社独自の非稼働日を整備してください。休暇日数は NETWORKDAYS で週末とこの表の日付を除外して計算します。</t>
  </si>
  <si>
    <t>日付</t>
  </si>
  <si>
    <t>祝日名</t>
  </si>
  <si>
    <t>区分</t>
  </si>
  <si>
    <t>稼働日か</t>
  </si>
  <si>
    <t>元日サンプル</t>
  </si>
  <si>
    <t>法定・会社休日</t>
  </si>
  <si>
    <t>サンプルです。会社所在地に合わせて調整してください</t>
  </si>
  <si>
    <t>年末年始休暇サンプル</t>
  </si>
  <si>
    <t>サンプル</t>
  </si>
  <si>
    <t>ゴールデンウィーク休暇サンプル</t>
  </si>
  <si>
    <t>夏季休暇サンプル</t>
  </si>
  <si>
    <t>全社会議の振替休暇サンプル</t>
  </si>
  <si>
    <t>会社休日</t>
  </si>
  <si>
    <t>承認設定</t>
  </si>
  <si>
    <t>休暇申請の場面ごとに既定の承認経路とSLAを定義します。会社ごとの規程に合わせて差し替えやすくしています。</t>
  </si>
  <si>
    <t>場面</t>
  </si>
  <si>
    <t>発生基準</t>
  </si>
  <si>
    <t>既定承認者・役割</t>
  </si>
  <si>
    <t>SLA（営業日）</t>
  </si>
  <si>
    <t>人事確認が必要</t>
  </si>
  <si>
    <t>エスカレーションルール</t>
  </si>
  <si>
    <t>説明</t>
  </si>
  <si>
    <t>短期有給休暇</t>
  </si>
  <si>
    <t>年次有給休暇が3日以内</t>
  </si>
  <si>
    <t>超過時は直属上司へ通知</t>
  </si>
  <si>
    <t>通常の休暇申請</t>
  </si>
  <si>
    <t>長期有給休暇</t>
  </si>
  <si>
    <t>年次有給休暇が3日超</t>
  </si>
  <si>
    <t>直属上司 + 部門長</t>
  </si>
  <si>
    <t>期限超過時は部門長へエスカレーション</t>
  </si>
  <si>
    <t>引き継ぎ計画を添付できます</t>
  </si>
  <si>
    <t>病気休暇かつ証明書が必要</t>
  </si>
  <si>
    <t>証明書が不足している場合は追加提出</t>
  </si>
  <si>
    <t>人事が資料を確認する場合があります</t>
  </si>
  <si>
    <t>私用休暇・無給休暇</t>
  </si>
  <si>
    <t>私用休暇の超過または無給休暇</t>
  </si>
  <si>
    <t>直属上司 + 人事 + 代表取締役</t>
  </si>
  <si>
    <t>残日数不足または連続長期休暇の場合はエスカレーション</t>
  </si>
  <si>
    <t>給とへの影響があります</t>
  </si>
  <si>
    <t>結婚・忌引・出産関連休暇</t>
  </si>
  <si>
    <t>結婚休暇・忌引休暇・産前産後休業・配偶者者出産休暇</t>
  </si>
  <si>
    <t>直属上司 + 人事</t>
  </si>
  <si>
    <t>資料が不足している場合は追加提出</t>
  </si>
  <si>
    <t>所在地の制度に合わせて調整</t>
  </si>
  <si>
    <t>振替休暇申請</t>
  </si>
  <si>
    <t>残業記録との照合が必要</t>
  </si>
  <si>
    <t>残業管理表へ拡張できます</t>
  </si>
  <si>
    <t>直属上司 + 人事 + 法務・セキュリティ衛生</t>
  </si>
  <si>
    <t>緊急時は人事責任者へエスカレーション</t>
  </si>
  <si>
    <t>法令遵守を踏まえて処理します</t>
  </si>
  <si>
    <t>在宅勤務</t>
  </si>
  <si>
    <t>連続複数日の場合は部門長へエスカレーション</t>
  </si>
  <si>
    <t>休暇周辺の申請として扱えます</t>
  </si>
  <si>
    <t>キャンセル・取り下げ</t>
  </si>
  <si>
    <t>提出済み申請の変更</t>
  </si>
  <si>
    <t>直属上司・人事</t>
  </si>
  <si>
    <t>シフトに影響する場合は代理担当者へ通知</t>
  </si>
  <si>
    <t>変更理由を記録します</t>
  </si>
  <si>
    <t>残日数不足</t>
  </si>
  <si>
    <t>残日数チェックが不足判定</t>
  </si>
  <si>
    <t>上限を超える場合は理由説明が必要</t>
  </si>
  <si>
    <t>ダッシュボードのリスク項目に含めます</t>
  </si>
  <si>
    <t>緊急休暇</t>
  </si>
  <si>
    <t>緊急度が緊急または至急</t>
  </si>
  <si>
    <t>先に口頭連絡し、後から申請できます</t>
  </si>
  <si>
    <t>休暇申請</t>
  </si>
  <si>
    <t>白いセルは入力欄、淡色セルは自動計算欄です。半日、複数日、月またぎ、証明書、代理引き継ぎ、承認ステータス、残日数チェックに対応します。</t>
  </si>
  <si>
    <t>申請番号</t>
  </si>
  <si>
    <t>申請日</t>
  </si>
  <si>
    <t>社員氏名</t>
  </si>
  <si>
    <t>開始日</t>
  </si>
  <si>
    <t>終了日</t>
  </si>
  <si>
    <t>開始時間帯</t>
  </si>
  <si>
    <t>終了時間帯</t>
  </si>
  <si>
    <t>休暇日数</t>
  </si>
  <si>
    <t>理由</t>
  </si>
  <si>
    <t>代理担当者・引き継ぎ先</t>
  </si>
  <si>
    <t>連絡方法</t>
  </si>
  <si>
    <t>添付・証明書</t>
  </si>
  <si>
    <t>承認日</t>
  </si>
  <si>
    <t>承認コメント</t>
  </si>
  <si>
    <t>給と・振替処理</t>
  </si>
  <si>
    <t>残日数チェック</t>
  </si>
  <si>
    <t>承認SLA</t>
  </si>
  <si>
    <t>年末年始前の家庭都合</t>
  </si>
  <si>
    <t>電話・メール</t>
  </si>
  <si>
    <t>なし</t>
  </si>
  <si>
    <t>承認</t>
  </si>
  <si>
    <t>体調不良による療養</t>
  </si>
  <si>
    <t>電話</t>
  </si>
  <si>
    <t>診断書を後日アップロード</t>
  </si>
  <si>
    <t>私用</t>
  </si>
  <si>
    <t>半日サンプル</t>
  </si>
  <si>
    <t>半日の振替休暇</t>
  </si>
  <si>
    <t>残業記録</t>
  </si>
  <si>
    <t>証明書類</t>
  </si>
  <si>
    <t>複数日取得サンプル</t>
  </si>
  <si>
    <t>夏季休暇</t>
  </si>
  <si>
    <t>承認待ちサンプル</t>
  </si>
  <si>
    <t>一時的な在宅勤務</t>
  </si>
  <si>
    <t>残日数対象外の場面</t>
  </si>
  <si>
    <t>急な家庭都合</t>
  </si>
  <si>
    <t>説明の追加待ち</t>
  </si>
  <si>
    <t>説明を追加してください</t>
  </si>
  <si>
    <t>追加情報待ちサンプル</t>
  </si>
  <si>
    <t>休暇残日数</t>
  </si>
  <si>
    <t>社員番号と休暇種別を残日数管理の単位にします。年間付と日数は社員ごとに上書きでき、承認済み使用日数と承認待ちの確保日数は自動集計されます。</t>
  </si>
  <si>
    <t>年間付と日数</t>
  </si>
  <si>
    <t>前年繰越</t>
  </si>
  <si>
    <t>承認済み使用日数</t>
  </si>
  <si>
    <t>承認待ち確保日数</t>
  </si>
  <si>
    <t>残日数</t>
  </si>
  <si>
    <t>アラート</t>
  </si>
  <si>
    <t>最終更新</t>
  </si>
  <si>
    <t>休暇申請管理ダッシュボード</t>
  </si>
  <si>
    <t>申請、承認、残日数、リスクを一覧できます。年度や元データを変更すると自動更新されます。</t>
  </si>
  <si>
    <t>対象年度</t>
  </si>
  <si>
    <t>総申請数</t>
  </si>
  <si>
    <t>申請数</t>
  </si>
  <si>
    <t>承認済み日数</t>
  </si>
  <si>
    <t>月</t>
  </si>
  <si>
    <t>承認待ち申請</t>
  </si>
  <si>
    <t>本日休暇中の人員</t>
  </si>
  <si>
    <t>リスク項目</t>
  </si>
  <si>
    <t>平均承認済み日数</t>
  </si>
  <si>
    <t>休暇申請管理テンプレート</t>
  </si>
  <si>
    <t>さまざまな会社の人事部門で、休暇申請、承認、残日数、リスク管理に使えます。</t>
  </si>
  <si>
    <t>利用手順</t>
  </si>
  <si>
    <t>ステップ</t>
  </si>
  <si>
    <t>モジュール</t>
  </si>
  <si>
    <t>基本情報を整備</t>
  </si>
  <si>
    <t>「社員情報」「休暇規程」「祝日」「承認設定」「設定」を自社の制度と名簿に置き換えます。</t>
  </si>
  <si>
    <t>休暇申請を入力</t>
  </si>
  <si>
    <t>「休暇申請」の白いセルに社員番号、休暇種別、日付、時間帯、理由、証明書、承認ステータスを入力します。</t>
  </si>
  <si>
    <t>自動計算とチェック</t>
  </si>
  <si>
    <t>テンプレートが社員情報を自動表示し、営業日ベースの休暇日数を計算し、残日数を確認し、承認SLAを判定します。</t>
  </si>
  <si>
    <t>残日数とリスクを追跡</t>
  </si>
  <si>
    <t>「休暇残日数」は承認済み使用日数と承認待ち確保日数を自動集計します。残日数少、超過、SLA超過は強調表示されます。</t>
  </si>
  <si>
    <t>ダッシュボードを確認</t>
  </si>
  <si>
    <t>「ダッシュボード」は年度別に申請、承認ステータス、休暇種別、部門、月次推移を表示します。</t>
  </si>
  <si>
    <t>対応業務シーン</t>
  </si>
  <si>
    <t>カテゴリ</t>
  </si>
  <si>
    <t>通常休暇</t>
  </si>
  <si>
    <t>年次有給休暇、病気休暇、私用休暇、振替休暇、結婚休暇、産前産後休業・配偶者者出産休暇、忌引休暇、労災休暇、公務・研修休暇、無給休暇。</t>
  </si>
  <si>
    <t>申請単位</t>
  </si>
  <si>
    <t>終日、午前、午後に対応します。半日、複数日、月またぎ、年またぎ、祝日除外にも対応します。</t>
  </si>
  <si>
    <t>承認と資料</t>
  </si>
  <si>
    <t>未提出、承認待ち、承認済み、却下、キャンセル済み、取り下げ済み、追加情報待ちに対応し、証明書類と承認コメントを記録できます。</t>
  </si>
  <si>
    <t>残日数管理</t>
  </si>
  <si>
    <t>社員と休暇種別ごとに年間付と日数、繰越、承認済み使用日数、承認待ち確保日数、残日数を管理します。</t>
  </si>
  <si>
    <t>組織に合わせた調整</t>
  </si>
  <si>
    <t>部門、勤務地、雇用区分、休暇規程、承認経路、SLA、祝日は会社に合わせて調整できます。</t>
  </si>
  <si>
    <t>管理ダッシュボード</t>
  </si>
  <si>
    <t>年度KPI、ステータス分布、休暇種別分析、部門分析、月次推移、リスク項目の集計。</t>
  </si>
  <si>
    <t>セル色の説明</t>
  </si>
  <si>
    <t>色</t>
  </si>
  <si>
    <t>意味</t>
  </si>
  <si>
    <t>対応方法</t>
  </si>
  <si>
    <t>白</t>
  </si>
  <si>
    <t>手入力項目</t>
  </si>
  <si>
    <t>休暇種別、開始日、理由</t>
  </si>
  <si>
    <t>申請者または人事が入力します</t>
  </si>
  <si>
    <t>薄いグレー・薄い青</t>
  </si>
  <si>
    <t>数式項目</t>
  </si>
  <si>
    <t>社員氏名、休暇日数、残日数チェック</t>
  </si>
  <si>
    <t>手で上書きせず、必要な場合は数式をコピーしてください</t>
  </si>
  <si>
    <t>出典とアクセス状況</t>
  </si>
  <si>
    <t>アクセス状況</t>
  </si>
  <si>
    <t>現在の実行環境から localhost:2020 へ接続できないため、このテンプレートは一般的な休暇申請管理に必要な内容に基づいて作成しています。</t>
  </si>
  <si>
    <t>利用時の注意</t>
  </si>
  <si>
    <t>運用前に、人事・法務で自社の休暇制度、地域の法令、給と控除ルールを確認してください。</t>
  </si>
</sst>
</file>

<file path=xl/styles.xml><?xml version="1.0" encoding="utf-8"?>
<styleSheet xmlns="http://schemas.openxmlformats.org/spreadsheetml/2006/main">
  <numFmts count="3">
    <numFmt numFmtId="200" formatCode="yyyy-mm-dd"/>
    <numFmt numFmtId="201" formatCode="0.0"/>
    <numFmt numFmtId="202" formatCode="0"/>
  </numFmts>
  <fonts count="8">
    <font>
      <sz val="11"/>
      <name val="Carlito"/>
    </font>
    <font>
      <sz val="10"/>
      <color rgb="FF0F172A"/>
      <name val="Microsoft YaHei"/>
    </font>
    <font>
      <b val="1"/>
      <sz val="18"/>
      <color rgb="FF0F172A"/>
      <name val="Microsoft YaHei"/>
    </font>
    <font>
      <sz val="10"/>
      <color rgb="FF64748B"/>
      <name val="Microsoft YaHei"/>
    </font>
    <font>
      <b val="1"/>
      <sz val="10"/>
      <color rgb="FF0F172A"/>
      <name val="Microsoft YaHei"/>
    </font>
    <font>
      <i val="1"/>
      <sz val="10"/>
      <color rgb="FF64748B"/>
      <name val="Microsoft YaHei"/>
    </font>
    <font>
      <b val="1"/>
      <sz val="14"/>
      <color rgb="FF1D4ED8"/>
      <name val="Microsoft YaHei"/>
    </font>
    <font>
      <b val="1"/>
      <sz val="12"/>
      <color rgb="FF0F172A"/>
      <name val="Microsoft YaHei"/>
    </font>
  </fonts>
  <fills count="7">
    <fill>
      <patternFill patternType="none"/>
    </fill>
    <fill>
      <patternFill patternType="gray125"/>
    </fill>
    <fill>
      <patternFill patternType="solid">
        <fgColor rgb="FFE0F2FE"/>
      </patternFill>
    </fill>
    <fill>
      <patternFill patternType="solid">
        <fgColor rgb="FFDCEEFF"/>
      </patternFill>
    </fill>
    <fill>
      <patternFill patternType="solid">
        <fgColor rgb="FFF8FAFC"/>
      </patternFill>
    </fill>
    <fill>
      <patternFill patternType="solid">
        <fgColor rgb="FFEEF6FF"/>
      </patternFill>
    </fill>
    <fill>
      <patternFill patternType="solid">
        <fgColor rgb="FFFFFFFF"/>
      </patternFill>
    </fill>
  </fills>
  <borders count="4">
    <border/>
    <border/>
    <border>
      <left style="thin">
        <color rgb="FFD9E2EC"/>
      </left>
      <right style="thin">
        <color rgb="FFD9E2EC"/>
      </right>
      <top style="thin">
        <color rgb="FFD9E2EC"/>
      </top>
      <bottom style="thin">
        <color rgb="FFD9E2EC"/>
      </bottom>
    </border>
    <border>
      <left style="thin">
        <color rgb="FFD9E2EC"/>
      </left>
      <right style="thin">
        <color rgb="FFD9E2EC"/>
      </right>
      <top style="thin">
        <color rgb="FFD9E2EC"/>
      </top>
      <bottom style="thin">
        <color rgb="FFD9E2EC"/>
      </bottom>
    </border>
  </borders>
  <cellStyleXfs count="1">
    <xf numFmtId="0" fontId="0" fillId="0" borderId="0"/>
  </cellStyleXfs>
  <cellXfs count="54">
    <xf numFmtId="0" fontId="0" fillId="0" borderId="0" xfId="0"/>
    <xf numFmtId="0" fontId="0" fillId="0" borderId="1" xfId="0" applyNumberFormat="true" applyFont="true" applyFill="true" applyBorder="true"/>
    <xf numFmtId="0" fontId="1" fillId="0" borderId="0" xfId="0" applyNumberFormat="true" applyFont="true" applyFill="true" applyBorder="true"/>
    <xf numFmtId="0" fontId="1" fillId="0" borderId="1" xfId="0" applyNumberFormat="true" applyFont="true" applyFill="true" applyBorder="true"/>
    <xf numFmtId="0" fontId="2" fillId="0" borderId="0" xfId="0" applyNumberFormat="true" applyFont="true" applyFill="true" applyBorder="true"/>
    <xf numFmtId="0" fontId="2" fillId="0" borderId="1" xfId="0" applyNumberFormat="true" applyFont="true" applyFill="true" applyBorder="true"/>
    <xf numFmtId="0" fontId="2" fillId="2" borderId="0" xfId="0" applyNumberFormat="true" applyFont="true" applyFill="true" applyBorder="true"/>
    <xf numFmtId="0" fontId="2" fillId="2" borderId="1" xfId="0" applyNumberFormat="true" applyFont="true" applyFill="true" applyBorder="true"/>
    <xf numFmtId="0" fontId="2" fillId="2" borderId="0" xfId="0" applyNumberFormat="true" applyFont="true" applyFill="true" applyBorder="true" applyAlignment="true">
      <alignment horizontal="left"/>
    </xf>
    <xf numFmtId="0" fontId="2" fillId="2" borderId="1" xfId="0" applyNumberFormat="true" applyFont="true" applyFill="true" applyBorder="true" applyAlignment="true">
      <alignment horizontal="left"/>
    </xf>
    <xf numFmtId="0" fontId="3" fillId="0" borderId="0" xfId="0" applyNumberFormat="true" applyFont="true" applyFill="true" applyBorder="true"/>
    <xf numFmtId="0" fontId="3" fillId="0" borderId="1" xfId="0" applyNumberFormat="true" applyFont="true" applyFill="true" applyBorder="true"/>
    <xf numFmtId="0" fontId="1" fillId="3" borderId="0" xfId="0" applyNumberFormat="true" applyFont="true" applyFill="true" applyBorder="true"/>
    <xf numFmtId="0" fontId="1" fillId="3" borderId="1" xfId="0" applyNumberFormat="true" applyFont="true" applyFill="true" applyBorder="true"/>
    <xf numFmtId="0" fontId="4" fillId="3" borderId="0" xfId="0" applyNumberFormat="true" applyFont="true" applyFill="true" applyBorder="true"/>
    <xf numFmtId="0" fontId="4" fillId="3" borderId="1" xfId="0" applyNumberFormat="true" applyFont="true" applyFill="true" applyBorder="true"/>
    <xf numFmtId="0" fontId="4" fillId="3" borderId="0" xfId="0" applyNumberFormat="true" applyFont="true" applyFill="true" applyBorder="true" applyAlignment="true">
      <alignment horizontal="center"/>
    </xf>
    <xf numFmtId="0" fontId="4" fillId="3" borderId="1" xfId="0" applyNumberFormat="true" applyFont="true" applyFill="true" applyBorder="true" applyAlignment="true">
      <alignment horizontal="center"/>
    </xf>
    <xf numFmtId="0" fontId="4" fillId="3" borderId="0" xfId="0" applyNumberFormat="true" applyFont="true" applyFill="true" applyBorder="true" applyAlignment="true">
      <alignment horizontal="center" wrapText="true"/>
    </xf>
    <xf numFmtId="0" fontId="4" fillId="3" borderId="1" xfId="0" applyNumberFormat="true" applyFont="true" applyFill="true" applyBorder="true" applyAlignment="true">
      <alignment horizontal="center" wrapText="true"/>
    </xf>
    <xf numFmtId="0" fontId="4" fillId="3" borderId="2" xfId="0" applyNumberFormat="true" applyFont="true" applyFill="true" applyBorder="true" applyAlignment="true">
      <alignment horizontal="center" wrapText="true"/>
    </xf>
    <xf numFmtId="0" fontId="4" fillId="3" borderId="3" xfId="0" applyNumberFormat="true" applyFont="true" applyFill="true" applyBorder="true" applyAlignment="true">
      <alignment horizontal="center" wrapText="true"/>
    </xf>
    <xf numFmtId="0" fontId="1" fillId="0" borderId="2" xfId="0" applyNumberFormat="true" applyFont="true" applyFill="true" applyBorder="true"/>
    <xf numFmtId="0" fontId="1" fillId="0" borderId="3" xfId="0" applyNumberFormat="true" applyFont="true" applyFill="true" applyBorder="true"/>
    <xf numFmtId="0" fontId="5" fillId="0" borderId="0" xfId="0" applyNumberFormat="true" applyFont="true" applyFill="true" applyBorder="true"/>
    <xf numFmtId="0" fontId="5" fillId="0" borderId="1" xfId="0" applyNumberFormat="true" applyFont="true" applyFill="true" applyBorder="true"/>
    <xf numFmtId="0" fontId="1" fillId="4" borderId="0" xfId="0" applyNumberFormat="true" applyFont="true" applyFill="true" applyBorder="true"/>
    <xf numFmtId="0" fontId="1" fillId="4" borderId="1" xfId="0" applyNumberFormat="true" applyFont="true" applyFill="true" applyBorder="true"/>
    <xf numFmtId="0" fontId="1" fillId="4" borderId="2" xfId="0" applyNumberFormat="true" applyFont="true" applyFill="true" applyBorder="true"/>
    <xf numFmtId="0" fontId="1" fillId="4" borderId="3" xfId="0" applyNumberFormat="true" applyFont="true" applyFill="true" applyBorder="true"/>
    <xf numFmtId="200" fontId="1" fillId="0" borderId="2" xfId="0" applyNumberFormat="true" applyFont="true" applyFill="true" applyBorder="true"/>
    <xf numFmtId="200" fontId="1" fillId="0" borderId="3" xfId="0" applyNumberFormat="true" applyFont="true" applyFill="true" applyBorder="true"/>
    <xf numFmtId="0" fontId="1" fillId="0" borderId="2" xfId="0" applyNumberFormat="true" applyFont="true" applyFill="true" applyBorder="true" applyAlignment="true">
      <alignment wrapText="true"/>
    </xf>
    <xf numFmtId="0" fontId="1" fillId="0" borderId="3" xfId="0" applyNumberFormat="true" applyFont="true" applyFill="true" applyBorder="true" applyAlignment="true">
      <alignment wrapText="true"/>
    </xf>
    <xf numFmtId="201" fontId="1" fillId="4" borderId="2" xfId="0" applyNumberFormat="true" applyFont="true" applyFill="true" applyBorder="true"/>
    <xf numFmtId="201" fontId="1" fillId="4" borderId="3" xfId="0" applyNumberFormat="true" applyFont="true" applyFill="true" applyBorder="true"/>
    <xf numFmtId="201" fontId="1" fillId="0" borderId="2" xfId="0" applyNumberFormat="true" applyFont="true" applyFill="true" applyBorder="true"/>
    <xf numFmtId="201" fontId="1" fillId="0" borderId="3" xfId="0" applyNumberFormat="true" applyFont="true" applyFill="true" applyBorder="true"/>
    <xf numFmtId="0" fontId="1" fillId="5" borderId="0" xfId="0" applyNumberFormat="true" applyFont="true" applyFill="true" applyBorder="true"/>
    <xf numFmtId="0" fontId="1" fillId="5" borderId="1" xfId="0" applyNumberFormat="true" applyFont="true" applyFill="true" applyBorder="true"/>
    <xf numFmtId="0" fontId="1" fillId="5" borderId="2" xfId="0" applyNumberFormat="true" applyFont="true" applyFill="true" applyBorder="true"/>
    <xf numFmtId="0" fontId="1" fillId="5" borderId="3" xfId="0" applyNumberFormat="true" applyFont="true" applyFill="true" applyBorder="true"/>
    <xf numFmtId="202" fontId="1" fillId="5" borderId="2" xfId="0" applyNumberFormat="true" applyFont="true" applyFill="true" applyBorder="true"/>
    <xf numFmtId="202" fontId="1" fillId="5" borderId="3" xfId="0" applyNumberFormat="true" applyFont="true" applyFill="true" applyBorder="true"/>
    <xf numFmtId="0" fontId="1" fillId="6" borderId="2" xfId="0" applyNumberFormat="true" applyFont="true" applyFill="true" applyBorder="true"/>
    <xf numFmtId="0" fontId="1" fillId="6" borderId="3" xfId="0" applyNumberFormat="true" applyFont="true" applyFill="true" applyBorder="true"/>
    <xf numFmtId="0" fontId="6" fillId="6" borderId="2" xfId="0" applyNumberFormat="true" applyFont="true" applyFill="true" applyBorder="true"/>
    <xf numFmtId="0" fontId="6" fillId="6" borderId="3" xfId="0" applyNumberFormat="true" applyFont="true" applyFill="true" applyBorder="true"/>
    <xf numFmtId="201" fontId="6" fillId="6" borderId="2" xfId="0" applyNumberFormat="true" applyFont="true" applyFill="true" applyBorder="true"/>
    <xf numFmtId="201" fontId="6" fillId="6" borderId="3" xfId="0" applyNumberFormat="true" applyFont="true" applyFill="true" applyBorder="true"/>
    <xf numFmtId="202" fontId="6" fillId="6" borderId="2" xfId="0" applyNumberFormat="true" applyFont="true" applyFill="true" applyBorder="true"/>
    <xf numFmtId="202" fontId="6" fillId="6" borderId="3" xfId="0" applyNumberFormat="true" applyFont="true" applyFill="true" applyBorder="true"/>
    <xf numFmtId="0" fontId="7" fillId="5" borderId="0" xfId="0" applyNumberFormat="true" applyFont="true" applyFill="true" applyBorder="true"/>
    <xf numFmtId="0" fontId="7" fillId="5" borderId="1" xfId="0" applyNumberFormat="true" applyFont="true" applyFill="true" applyBorder="true"/>
  </cellXfs>
  <cellStyles count="1">
    <cellStyle name="Normal" xfId="0"/>
  </cellStyles>
  <dxfs count="13">
    <dxf>
      <font>
        <b val="1"/>
        <color rgb="FF166534"/>
      </font>
      <fill>
        <patternFill patternType="solid">
          <bgColor rgb="FFDCFCE7"/>
        </patternFill>
      </fill>
    </dxf>
    <dxf>
      <font>
        <b val="1"/>
        <color rgb="FF92400E"/>
      </font>
      <fill>
        <patternFill patternType="solid">
          <bgColor rgb="FFFEF3C7"/>
        </patternFill>
      </fill>
    </dxf>
    <dxf>
      <font>
        <b val="1"/>
        <color rgb="FF991B1B"/>
      </font>
      <fill>
        <patternFill patternType="solid">
          <bgColor rgb="FFFEE2E2"/>
        </patternFill>
      </fill>
    </dxf>
    <dxf>
      <font>
        <b val="1"/>
        <color rgb="FF9A3412"/>
      </font>
      <fill>
        <patternFill patternType="solid">
          <bgColor rgb="FFFFEDD5"/>
        </patternFill>
      </fill>
    </dxf>
    <dxf>
      <font>
        <b val="1"/>
        <color rgb="FF991B1B"/>
      </font>
      <fill>
        <patternFill patternType="solid">
          <bgColor rgb="FFFEE2E2"/>
        </patternFill>
      </fill>
    </dxf>
    <dxf>
      <font>
        <color rgb="FF166534"/>
      </font>
      <fill>
        <patternFill patternType="solid">
          <bgColor rgb="FFDCFCE7"/>
        </patternFill>
      </fill>
    </dxf>
    <dxf>
      <font>
        <b val="1"/>
        <color rgb="FF991B1B"/>
      </font>
      <fill>
        <patternFill patternType="solid">
          <bgColor rgb="FFFEE2E2"/>
        </patternFill>
      </fill>
    </dxf>
    <dxf>
      <font>
        <color rgb="FF1D4ED8"/>
      </font>
      <fill>
        <patternFill patternType="solid">
          <bgColor rgb="FFDBEAFE"/>
        </patternFill>
      </fill>
    </dxf>
    <dxf>
      <font>
        <b val="1"/>
        <color rgb="FF991B1B"/>
      </font>
      <fill>
        <patternFill patternType="solid">
          <bgColor rgb="FFFEE2E2"/>
        </patternFill>
      </fill>
    </dxf>
    <dxf>
      <font>
        <color rgb="FF92400E"/>
      </font>
      <fill>
        <patternFill patternType="solid">
          <bgColor rgb="FFFEF3C7"/>
        </patternFill>
      </fill>
    </dxf>
    <dxf>
      <font>
        <b val="1"/>
        <color rgb="FF991B1B"/>
      </font>
      <fill>
        <patternFill patternType="solid">
          <bgColor rgb="FFFEE2E2"/>
        </patternFill>
      </fill>
    </dxf>
    <dxf>
      <font>
        <b val="1"/>
        <color rgb="FF92400E"/>
      </font>
      <fill>
        <patternFill patternType="solid">
          <bgColor rgb="FFFEF3C7"/>
        </patternFill>
      </fill>
    </dxf>
    <dxf>
      <font>
        <color rgb="FF166534"/>
      </font>
      <fill>
        <patternFill patternType="solid">
          <bgColor rgb="FFDCFCE7"/>
        </patternFill>
      </fill>
    </dxf>
  </dxfs>
</styleSheet>
</file>

<file path=xl/_rels/workbook.xml.rels><?xml version="1.0" encoding="UTF-8"?>
<Relationships xmlns="http://schemas.openxmlformats.org/package/2006/relationships"><Relationship Id="R0a16f45c1c8c465a" Target="styles.xml" Type="http://schemas.openxmlformats.org/officeDocument/2006/relationships/styles"></Relationship><Relationship Id="R27671e101bd149e7" Target="theme/theme1.xml" Type="http://schemas.openxmlformats.org/officeDocument/2006/relationships/theme"></Relationship><Relationship Id="R5fd209b76b494115" Target="sharedStrings.xml" Type="http://schemas.openxmlformats.org/officeDocument/2006/relationships/sharedStrings"></Relationship><Relationship Id="Rbed91643f5914f69" Target="worksheets/sheet1.xml" Type="http://schemas.openxmlformats.org/officeDocument/2006/relationships/worksheet"></Relationship><Relationship Id="R19d2f76f39914bf8" Target="worksheets/sheet2.xml" Type="http://schemas.openxmlformats.org/officeDocument/2006/relationships/worksheet"></Relationship><Relationship Id="R6105a12aece0460b" Target="worksheets/sheet3.xml" Type="http://schemas.openxmlformats.org/officeDocument/2006/relationships/worksheet"></Relationship><Relationship Id="R1bf0495cde9b4723" Target="worksheets/sheet4.xml" Type="http://schemas.openxmlformats.org/officeDocument/2006/relationships/worksheet"></Relationship><Relationship Id="R9227c9161af944cb" Target="worksheets/sheet5.xml" Type="http://schemas.openxmlformats.org/officeDocument/2006/relationships/worksheet"></Relationship><Relationship Id="Rf8a156f1fa5c4e36" Target="worksheets/sheet6.xml" Type="http://schemas.openxmlformats.org/officeDocument/2006/relationships/worksheet"></Relationship><Relationship Id="R79994670e6394749" Target="worksheets/sheet7.xml" Type="http://schemas.openxmlformats.org/officeDocument/2006/relationships/worksheet"></Relationship><Relationship Id="Rce5fc0bf0880446b" Target="worksheets/sheet8.xml" Type="http://schemas.openxmlformats.org/officeDocument/2006/relationships/worksheet"></Relationship><Relationship Id="R0f2effa3e6354d17" Target="worksheets/sheet9.xml" Type="http://schemas.openxmlformats.org/officeDocument/2006/relationships/worksheet"></Relationship></Relationships>
</file>

<file path=xl/drawings/_rels/drawing1.xml.rels>&#65279;<?xml version="1.0" encoding="utf-8"?><Relationships xmlns="http://schemas.openxmlformats.org/package/2006/relationships"><Relationship Type="http://schemas.openxmlformats.org/officeDocument/2006/relationships/chart" Target="charts/chart1.xml" Id="R1fb1f6acc0f540f1" /><Relationship Type="http://schemas.openxmlformats.org/officeDocument/2006/relationships/chart" Target="charts/chart2.xml" Id="Ra63b98828c214985" /><Relationship Type="http://schemas.openxmlformats.org/officeDocument/2006/relationships/chart" Target="charts/chart3.xml" Id="R0f8d7716b6704582"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承認ステータス分布</a:t>
            </a:r>
          </a:p>
        </c:rich>
      </c:tx>
      <c:overlay val="0"/>
    </c:title>
    <c:autoTitleDeleted val="0"/>
    <c:view3D/>
    <c:plotArea>
      <c:layout/>
      <c:barChart>
        <c:barDir val="col"/>
        <c:varyColors val="0"/>
        <c:ser>
          <c:idx val="0"/>
          <c:order val="0"/>
          <c:tx>
            <c:v>申請数</c:v>
          </c:tx>
          <c:cat>
            <c:strRef>
              <c:f>'ダッシュボード'!$A$13:$A$19</c:f>
              <c:strCache>
                <c:ptCount val="0"/>
              </c:strCache>
            </c:strRef>
          </c:cat>
          <c:val>
            <c:numRef>
              <c:f>'ダッシュボード'!$B$13:$B$19</c:f>
              <c:numCache>
                <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
        <c:majorTickMark val="none"/>
        <c:minorTickMark val="none"/>
        <c:crossAx val="48650112"/>
        <c:crosses val="autoZero"/>
        <c:crossBetween val="between"/>
      </c:valAx>
    </c:plotArea>
    <c:plotVisOnly val="1"/>
  </c:chart>
  <c:spPr>
    <a:ln xmlns:a="http://schemas.openxmlformats.org/drawingml/2006/main" w="9525">
      <a:solidFill>
        <a:srgbClr val="D9D9D9"/>
      </a:solidFill>
      <a:prstDash val="solid"/>
    </a:ln>
  </c:spPr>
</c:chartSpace>
</file>

<file path=xl/drawings/charts/chart2.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休暇種別：申請数と承認済み日数</a:t>
            </a:r>
          </a:p>
        </c:rich>
      </c:tx>
      <c:overlay val="0"/>
    </c:title>
    <c:autoTitleDeleted val="0"/>
    <c:view3D/>
    <c:plotArea>
      <c:layout/>
      <c:barChart>
        <c:barDir val="col"/>
        <c:varyColors val="0"/>
        <c:ser>
          <c:idx val="0"/>
          <c:order val="0"/>
          <c:tx>
            <c:v>申請数</c:v>
          </c:tx>
          <c:cat>
            <c:strRef>
              <c:f>'ダッシュボード'!$A$23:$A$33</c:f>
              <c:strCache>
                <c:ptCount val="0"/>
              </c:strCache>
            </c:strRef>
          </c:cat>
          <c:val>
            <c:numRef>
              <c:f>'ダッシュボード'!$B$23:$B$33</c:f>
              <c:numCache>
                <c:formatCode/>
                <c:ptCount val="0"/>
              </c:numCache>
            </c:numRef>
          </c:val>
        </c:ser>
        <c:ser>
          <c:idx val="1"/>
          <c:order val="1"/>
          <c:tx>
            <c:v>承認済み日数</c:v>
          </c:tx>
          <c:cat>
            <c:strRef>
              <c:f>'ダッシュボード'!$A$23:$A$33</c:f>
              <c:strCache>
                <c:ptCount val="0"/>
              </c:strCache>
            </c:strRef>
          </c:cat>
          <c:val>
            <c:numRef>
              <c:f>'ダッシュボード'!$C$23:$C$33</c:f>
              <c:numCache>
                <c:formatCode>0.0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
        <c:majorTickMark val="none"/>
        <c:minorTickMark val="none"/>
        <c:crossAx val="48650112"/>
        <c:crosses val="autoZero"/>
        <c:crossBetween val="between"/>
      </c:valAx>
    </c:plotArea>
    <c:legend>
      <c:legendPos val="b"/>
      <c:overlay val="0"/>
      <c:txPr>
        <a:bodyPr xmlns:a="http://schemas.openxmlformats.org/drawingml/2006/main" anchorCtr="1"/>
        <a:lstStyle xmlns:a="http://schemas.openxmlformats.org/drawingml/2006/main"/>
        <a:p xmlns:a="http://schemas.openxmlformats.org/drawingml/2006/main">
          <a:pPr>
            <a:defRPr sz="675"/>
          </a:pPr>
        </a:p>
      </c:txPr>
    </c:legend>
    <c:plotVisOnly val="1"/>
  </c:chart>
  <c:spPr>
    <a:ln xmlns:a="http://schemas.openxmlformats.org/drawingml/2006/main" w="9525">
      <a:solidFill>
        <a:srgbClr val="D9D9D9"/>
      </a:solidFill>
      <a:prstDash val="solid"/>
    </a:ln>
  </c:spPr>
</c:chartSpace>
</file>

<file path=xl/drawings/charts/chart3.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月次推移</a:t>
            </a:r>
          </a:p>
        </c:rich>
      </c:tx>
      <c:overlay val="0"/>
    </c:title>
    <c:autoTitleDeleted val="0"/>
    <c:view3D/>
    <c:plotArea>
      <c:layout/>
      <c:lineChart>
        <c:ser>
          <c:idx val="0"/>
          <c:order val="0"/>
          <c:tx>
            <c:v>申請数</c:v>
          </c:tx>
          <c:marker/>
          <c:cat>
            <c:strRef>
              <c:f>'ダッシュボード'!$J$6:$J$17</c:f>
              <c:strCache>
                <c:ptCount val="0"/>
              </c:strCache>
            </c:strRef>
          </c:cat>
          <c:val>
            <c:numRef>
              <c:f>'ダッシュボード'!$K$6:$K$17</c:f>
              <c:numCache>
                <c:formatCode/>
                <c:ptCount val="0"/>
              </c:numCache>
            </c:numRef>
          </c:val>
          <c:smooth val="0"/>
        </c:ser>
        <c:ser>
          <c:idx val="1"/>
          <c:order val="1"/>
          <c:tx>
            <c:v>承認済み日数</c:v>
          </c:tx>
          <c:marker/>
          <c:cat>
            <c:strRef>
              <c:f>'ダッシュボード'!$J$6:$J$17</c:f>
              <c:strCache>
                <c:ptCount val="0"/>
              </c:strCache>
            </c:strRef>
          </c:cat>
          <c:val>
            <c:numRef>
              <c:f>'ダッシュボード'!$L$6:$L$17</c:f>
              <c:numCache>
                <c:formatCode>0.0</c:formatCode>
                <c:ptCount val="0"/>
              </c:numCache>
            </c:numRef>
          </c:val>
          <c:smooth val="0"/>
        </c:ser>
        <c:dLbls>
          <c:showLegendKey val="0"/>
          <c:showVal val="0"/>
          <c:showCatName val="0"/>
          <c:showSerName val="0"/>
          <c:showPercent val="0"/>
          <c:showBubbleSize val="0"/>
          <c:showLeaderLines val="0"/>
        </c:dLbls>
        <c:axId val="48650112"/>
        <c:axId val="48672768"/>
      </c:line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
        <c:majorTickMark val="none"/>
        <c:minorTickMark val="none"/>
        <c:crossAx val="48650112"/>
        <c:crosses val="autoZero"/>
        <c:crossBetween val="between"/>
      </c:valAx>
    </c:plotArea>
    <c:legend>
      <c:legendPos val="b"/>
      <c:overlay val="0"/>
      <c:txPr>
        <a:bodyPr xmlns:a="http://schemas.openxmlformats.org/drawingml/2006/main" anchorCtr="1"/>
        <a:lstStyle xmlns:a="http://schemas.openxmlformats.org/drawingml/2006/main"/>
        <a:p xmlns:a="http://schemas.openxmlformats.org/drawingml/2006/main">
          <a:pPr>
            <a:defRPr sz="675"/>
          </a:pPr>
        </a:p>
      </c:txPr>
    </c:legend>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3</xdr:col>
      <xdr:colOff>0</xdr:colOff>
      <xdr:row>16</xdr:row>
      <xdr:rowOff>0</xdr:rowOff>
    </xdr:from>
    <xdr:to>
      <xdr:col>8</xdr:col>
      <xdr:colOff>0</xdr:colOff>
      <xdr:row>31</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1fb1f6acc0f540f1"/>
        </a:graphicData>
      </a:graphic>
    </xdr:graphicFrame>
    <xdr:clientData/>
  </xdr:twoCellAnchor>
  <xdr:twoCellAnchor>
    <xdr:from>
      <xdr:col>3</xdr:col>
      <xdr:colOff>0</xdr:colOff>
      <xdr:row>31</xdr:row>
      <xdr:rowOff>0</xdr:rowOff>
    </xdr:from>
    <xdr:to>
      <xdr:col>8</xdr:col>
      <xdr:colOff>0</xdr:colOff>
      <xdr:row>50</xdr:row>
      <xdr:rowOff>0</xdr:rowOff>
    </xdr:to>
    <xdr:graphicFrame macro="">
      <xdr:nvGraphicFramePr>
        <xdr:cNvPr id="2"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a63b98828c214985"/>
        </a:graphicData>
      </a:graphic>
    </xdr:graphicFrame>
    <xdr:clientData/>
  </xdr:twoCellAnchor>
  <xdr:twoCellAnchor>
    <xdr:from>
      <xdr:col>8</xdr:col>
      <xdr:colOff>0</xdr:colOff>
      <xdr:row>18</xdr:row>
      <xdr:rowOff>0</xdr:rowOff>
    </xdr:from>
    <xdr:to>
      <xdr:col>14</xdr:col>
      <xdr:colOff>0</xdr:colOff>
      <xdr:row>37</xdr:row>
      <xdr:rowOff>0</xdr:rowOff>
    </xdr:to>
    <xdr:graphicFrame macro="">
      <xdr:nvGraphicFramePr>
        <xdr:cNvPr id="3"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0f8d7716b6704582"/>
        </a:graphicData>
      </a:graphic>
    </xdr:graphicFrame>
    <xdr:clientData/>
  </xdr:twoCellAnchor>
</xdr:wsDr>
</file>

<file path=xl/tables/table1.xml><?xml version="1.0" encoding="utf-8"?>
<x:table xmlns:x="http://schemas.openxmlformats.org/spreadsheetml/2006/main" id="1" name="EmployeeMaster" displayName="EmployeeMaster" ref="A5:M11" headerRowCount="1">
  <x:tableColumns count="13">
    <x:tableColumn id="1" name="社員番号"/>
    <x:tableColumn id="2" name="氏名"/>
    <x:tableColumn id="3" name="部門"/>
    <x:tableColumn id="4" name="職位"/>
    <x:tableColumn id="5" name="入社日"/>
    <x:tableColumn id="6" name="在籍ステータス"/>
    <x:tableColumn id="7" name="直属上司"/>
    <x:tableColumn id="8" name="上司メール"/>
    <x:tableColumn id="9" name="HRBP"/>
    <x:tableColumn id="10" name="勤務地"/>
    <x:tableColumn id="11" name="雇用区分"/>
    <x:tableColumn id="12" name="連絡先電話番号"/>
    <x:tableColumn id="13" name="備考"/>
  </x:tableColumns>
  <x:tableStyleInfo name="TableStyleMedium2" showRowStripes="1"/>
</x:table>
</file>

<file path=xl/tables/table2.xml><?xml version="1.0" encoding="utf-8"?>
<x:table xmlns:x="http://schemas.openxmlformats.org/spreadsheetml/2006/main" id="2" name="LeavePolicy" displayName="LeavePolicy" ref="A5:J16" headerRowCount="1">
  <x:tableColumns count="10">
    <x:tableColumn id="1" name="休暇種別"/>
    <x:tableColumn id="2" name="残日数に含める"/>
    <x:tableColumn id="3" name="既定年間付と日数（日）"/>
    <x:tableColumn id="4" name="有給扱い"/>
    <x:tableColumn id="5" name="証明書が必要"/>
    <x:tableColumn id="6" name="1回あたり上限日数"/>
    <x:tableColumn id="7" name="事前申請日数"/>
    <x:tableColumn id="8" name="最低承認段階"/>
    <x:tableColumn id="9" name="翌年繰越可いいえ"/>
    <x:tableColumn id="10" name="適用メモ"/>
  </x:tableColumns>
  <x:tableStyleInfo name="TableStyleMedium2" showRowStripes="1"/>
</x:table>
</file>

<file path=xl/tables/table3.xml><?xml version="1.0" encoding="utf-8"?>
<x:table xmlns:x="http://schemas.openxmlformats.org/spreadsheetml/2006/main" id="3" name="HolidayCalendar" displayName="HolidayCalendar" ref="A5:E13" headerRowCount="1">
  <x:tableColumns count="5">
    <x:tableColumn id="1" name="日付"/>
    <x:tableColumn id="2" name="祝日名"/>
    <x:tableColumn id="3" name="区分"/>
    <x:tableColumn id="4" name="稼働日か"/>
    <x:tableColumn id="5" name="備考"/>
  </x:tableColumns>
  <x:tableStyleInfo name="TableStyleMedium2" showRowStripes="1"/>
</x:table>
</file>

<file path=xl/tables/table4.xml><?xml version="1.0" encoding="utf-8"?>
<x:table xmlns:x="http://schemas.openxmlformats.org/spreadsheetml/2006/main" id="4" name="ApprovalConfig" displayName="ApprovalConfig" ref="A5:G16" headerRowCount="1">
  <x:tableColumns count="7">
    <x:tableColumn id="1" name="場面"/>
    <x:tableColumn id="2" name="発生基準"/>
    <x:tableColumn id="3" name="既定承認者・役割"/>
    <x:tableColumn id="4" name="SLA（営業日）"/>
    <x:tableColumn id="5" name="人事確認が必要"/>
    <x:tableColumn id="6" name="エスカレーションルール"/>
    <x:tableColumn id="7" name="説明"/>
  </x:tableColumns>
  <x:tableStyleInfo name="TableStyleMedium2" showRowStripes="1"/>
</x:table>
</file>

<file path=xl/tables/table5.xml><?xml version="1.0" encoding="utf-8"?>
<x:table xmlns:x="http://schemas.openxmlformats.org/spreadsheetml/2006/main" id="5" name="LeaveRequests" displayName="LeaveRequests" ref="A5:Y13" headerRowCount="1">
  <x:tableColumns count="25">
    <x:tableColumn id="1" name="申請番号"/>
    <x:tableColumn id="2" name="申請日"/>
    <x:tableColumn id="3" name="社員番号"/>
    <x:tableColumn id="4" name="社員氏名"/>
    <x:tableColumn id="5" name="部門"/>
    <x:tableColumn id="6" name="職位"/>
    <x:tableColumn id="7" name="休暇種別"/>
    <x:tableColumn id="8" name="開始日"/>
    <x:tableColumn id="9" name="終了日"/>
    <x:tableColumn id="10" name="開始時間帯"/>
    <x:tableColumn id="11" name="終了時間帯"/>
    <x:tableColumn id="12" name="休暇日数"/>
    <x:tableColumn id="13" name="理由"/>
    <x:tableColumn id="14" name="代理担当者・引き継ぎ先"/>
    <x:tableColumn id="15" name="連絡方法"/>
    <x:tableColumn id="16" name="緊急度"/>
    <x:tableColumn id="17" name="添付・証明書"/>
    <x:tableColumn id="18" name="直属上司"/>
    <x:tableColumn id="19" name="承認ステータス"/>
    <x:tableColumn id="20" name="承認日"/>
    <x:tableColumn id="21" name="承認コメント"/>
    <x:tableColumn id="22" name="給と・振替処理"/>
    <x:tableColumn id="23" name="残日数チェック"/>
    <x:tableColumn id="24" name="承認SLA"/>
    <x:tableColumn id="25" name="備考"/>
  </x:tableColumns>
  <x:tableStyleInfo name="TableStyleMedium2" showRowStripes="1"/>
</x:table>
</file>

<file path=xl/tables/table6.xml><?xml version="1.0" encoding="utf-8"?>
<x:table xmlns:x="http://schemas.openxmlformats.org/spreadsheetml/2006/main" id="6" name="LeaveBalance" displayName="LeaveBalance" ref="A5:L47" headerRowCount="1">
  <x:tableColumns count="12">
    <x:tableColumn id="1" name="社員番号"/>
    <x:tableColumn id="2" name="氏名"/>
    <x:tableColumn id="3" name="部門"/>
    <x:tableColumn id="4" name="休暇種別"/>
    <x:tableColumn id="5" name="年間付と日数"/>
    <x:tableColumn id="6" name="前年繰越"/>
    <x:tableColumn id="7" name="承認済み使用日数"/>
    <x:tableColumn id="8" name="承認待ち確保日数"/>
    <x:tableColumn id="9" name="残日数"/>
    <x:tableColumn id="10" name="アラート"/>
    <x:tableColumn id="11" name="最終更新"/>
    <x:tableColumn id="12" name="備考"/>
  </x:tableColumns>
  <x:tableStyleInfo name="TableStyleMedium2" showRowStripes="1"/>
</x:table>
</file>

<file path=xl/theme/theme1.xml><?xml version="1.0" encoding="utf-8"?>
<a:theme xmlns:a="http://schemas.openxmlformats.org/drawingml/2006/main" xmlns:r="http://schemas.openxmlformats.org/officeDocument/2006/relationships"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Type="http://schemas.openxmlformats.org/officeDocument/2006/relationships/table" Target="../tables/table1.xml" Id="R959f5cf909a740f8" /></Relationships>
</file>

<file path=xl/worksheets/_rels/sheet3.xml.rels>&#65279;<?xml version="1.0" encoding="utf-8"?><Relationships xmlns="http://schemas.openxmlformats.org/package/2006/relationships"><Relationship Type="http://schemas.openxmlformats.org/officeDocument/2006/relationships/table" Target="../tables/table2.xml" Id="Rfe99fd074c3c464b" /></Relationships>
</file>

<file path=xl/worksheets/_rels/sheet4.xml.rels>&#65279;<?xml version="1.0" encoding="utf-8"?><Relationships xmlns="http://schemas.openxmlformats.org/package/2006/relationships"><Relationship Type="http://schemas.openxmlformats.org/officeDocument/2006/relationships/table" Target="../tables/table3.xml" Id="R6f4b5a31ccd44c87" /></Relationships>
</file>

<file path=xl/worksheets/_rels/sheet5.xml.rels>&#65279;<?xml version="1.0" encoding="utf-8"?><Relationships xmlns="http://schemas.openxmlformats.org/package/2006/relationships"><Relationship Type="http://schemas.openxmlformats.org/officeDocument/2006/relationships/table" Target="../tables/table4.xml" Id="Ref214ba194dc4b02" /></Relationships>
</file>

<file path=xl/worksheets/_rels/sheet6.xml.rels>&#65279;<?xml version="1.0" encoding="utf-8"?><Relationships xmlns="http://schemas.openxmlformats.org/package/2006/relationships"><Relationship Type="http://schemas.openxmlformats.org/officeDocument/2006/relationships/table" Target="../tables/table5.xml" Id="R528939508dea421a" /></Relationships>
</file>

<file path=xl/worksheets/_rels/sheet7.xml.rels>&#65279;<?xml version="1.0" encoding="utf-8"?><Relationships xmlns="http://schemas.openxmlformats.org/package/2006/relationships"><Relationship Type="http://schemas.openxmlformats.org/officeDocument/2006/relationships/table" Target="../tables/table6.xml" Id="R40fe81582718429b" /></Relationships>
</file>

<file path=xl/worksheets/_rels/sheet8.xml.rels>&#65279;<?xml version="1.0" encoding="utf-8"?><Relationships xmlns="http://schemas.openxmlformats.org/package/2006/relationships"><Relationship Type="http://schemas.openxmlformats.org/officeDocument/2006/relationships/drawing" Target="../drawings/drawing1.xml" Id="R3bb5e475ba2343ef" /></Relationships>
</file>

<file path=xl/worksheets/sheet1.xml><?xml version="1.0" encoding="utf-8"?>
<worksheet xmlns:x="http://schemas.openxmlformats.org/spreadsheetml/2006/main" xmlns="http://schemas.openxmlformats.org/spreadsheetml/2006/main">
  <sheetViews>
    <sheetView showGridLines="false" tabSelected="true" workbookViewId="0"/>
  </sheetViews>
  <sheetFormatPr defaultRowHeight="15"/>
  <cols>
    <col customWidth="true" max="1" min="1" width="18"/>
    <col customWidth="true" max="2" min="2" width="14"/>
    <col customWidth="true" max="3" min="3" width="12"/>
    <col customWidth="true" max="4" min="4" width="14"/>
    <col customWidth="true" max="5" min="5" width="16"/>
    <col customWidth="true" max="7" min="6" width="14"/>
    <col customWidth="true" max="8" min="8" width="16"/>
    <col customWidth="true" max="10" min="9" width="12"/>
  </cols>
  <sheetData>
    <row r="1" ht="30" customHeight="true">
      <c r="A1" s="8" t="s">
        <v>0</v>
      </c>
      <c r="B1" s="2"/>
      <c r="C1" s="2"/>
      <c r="D1" s="2"/>
      <c r="E1" s="2"/>
      <c r="F1" s="2"/>
      <c r="G1" s="2"/>
      <c r="H1" s="2"/>
      <c r="I1" s="2"/>
      <c r="J1" s="2"/>
    </row>
    <row r="2" ht="22" customHeight="true">
      <c r="A2" s="10" t="s">
        <v>1</v>
      </c>
      <c r="B2" s="2"/>
      <c r="C2" s="2"/>
      <c r="D2" s="2"/>
      <c r="E2" s="2"/>
      <c r="F2" s="2"/>
      <c r="G2" s="2"/>
      <c r="H2" s="2"/>
      <c r="I2" s="2"/>
      <c r="J2" s="2"/>
    </row>
    <row r="3">
      <c r="A3" s="2"/>
      <c r="B3" s="2"/>
      <c r="C3" s="2"/>
      <c r="D3" s="2"/>
      <c r="E3" s="2"/>
      <c r="F3" s="2"/>
      <c r="G3" s="2"/>
      <c r="H3" s="2"/>
      <c r="I3" s="2"/>
      <c r="J3" s="2"/>
    </row>
    <row r="4" ht="22" customHeight="true">
      <c r="A4" s="24" t="s">
        <v>2</v>
      </c>
      <c r="B4" s="2"/>
      <c r="C4" s="2"/>
      <c r="D4" s="2"/>
      <c r="E4" s="2"/>
      <c r="F4" s="2"/>
      <c r="G4" s="2"/>
      <c r="H4" s="2"/>
      <c r="I4" s="2"/>
      <c r="J4" s="2"/>
    </row>
    <row r="5" ht="15" customHeight="true">
      <c r="A5" s="20" t="s">
        <v>3</v>
      </c>
      <c r="B5" s="20" t="s">
        <v>4</v>
      </c>
      <c r="C5" s="20" t="s">
        <v>5</v>
      </c>
      <c r="D5" s="20" t="s">
        <v>6</v>
      </c>
      <c r="E5" s="20" t="s">
        <v>7</v>
      </c>
      <c r="F5" s="20" t="s">
        <v>8</v>
      </c>
      <c r="G5" s="20" t="s">
        <v>9</v>
      </c>
      <c r="H5" s="20" t="s">
        <v>10</v>
      </c>
      <c r="I5" s="20" t="s">
        <v>11</v>
      </c>
      <c r="J5" s="20" t="s">
        <v>12</v>
      </c>
    </row>
    <row r="6" ht="21" customHeight="true">
      <c r="A6" s="22" t="s">
        <v>13</v>
      </c>
      <c r="B6" s="22" t="s">
        <v>14</v>
      </c>
      <c r="C6" s="22" t="s">
        <v>15</v>
      </c>
      <c r="D6" s="22" t="s">
        <v>16</v>
      </c>
      <c r="E6" s="22" t="s">
        <v>17</v>
      </c>
      <c r="F6" s="22" t="s">
        <v>18</v>
      </c>
      <c r="G6" s="22" t="s">
        <v>19</v>
      </c>
      <c r="H6" s="22" t="s">
        <v>20</v>
      </c>
      <c r="I6" s="22" t="s">
        <v>21</v>
      </c>
      <c r="J6" s="22" t="str">
        <v>正常</v>
      </c>
    </row>
    <row r="7" ht="21" customHeight="true">
      <c r="A7" s="22" t="s">
        <v>22</v>
      </c>
      <c r="B7" s="22" t="s">
        <v>23</v>
      </c>
      <c r="C7" s="22" t="s">
        <v>24</v>
      </c>
      <c r="D7" s="22" t="s">
        <v>25</v>
      </c>
      <c r="E7" s="22" t="s">
        <v>26</v>
      </c>
      <c r="F7" s="22" t="s">
        <v>27</v>
      </c>
      <c r="G7" s="22" t="s">
        <v>28</v>
      </c>
      <c r="H7" s="22" t="s">
        <v>29</v>
      </c>
      <c r="I7" s="22" t="s">
        <v>30</v>
      </c>
      <c r="J7" s="22" t="s">
        <v>31</v>
      </c>
    </row>
    <row r="8" ht="21" customHeight="true">
      <c r="A8" s="22" t="s">
        <v>32</v>
      </c>
      <c r="B8" s="22" t="s">
        <v>33</v>
      </c>
      <c r="C8" s="22" t="s">
        <v>34</v>
      </c>
      <c r="D8" s="22" t="s">
        <v>35</v>
      </c>
      <c r="E8" s="22" t="s">
        <v>36</v>
      </c>
      <c r="F8" s="22" t="s">
        <v>37</v>
      </c>
      <c r="G8" s="22" t="s">
        <v>38</v>
      </c>
      <c r="H8" s="22" t="s">
        <v>39</v>
      </c>
      <c r="I8" s="22" t="s">
        <v>40</v>
      </c>
      <c r="J8" s="22" t="s">
        <v>41</v>
      </c>
    </row>
    <row r="9" ht="21" customHeight="true">
      <c r="A9" s="22" t="s">
        <v>42</v>
      </c>
      <c r="B9" s="22" t="s">
        <v>43</v>
      </c>
      <c r="C9" s="22"/>
      <c r="D9" s="22"/>
      <c r="E9" s="22" t="s">
        <v>44</v>
      </c>
      <c r="F9" s="22" t="s">
        <v>45</v>
      </c>
      <c r="G9" s="22" t="s">
        <v>46</v>
      </c>
      <c r="H9" s="22" t="s">
        <v>47</v>
      </c>
      <c r="I9" s="22" t="s">
        <v>48</v>
      </c>
      <c r="J9" s="22" t="s">
        <v>49</v>
      </c>
    </row>
    <row r="10" ht="21" customHeight="true">
      <c r="A10" s="22" t="s">
        <v>50</v>
      </c>
      <c r="B10" s="22" t="s">
        <v>51</v>
      </c>
      <c r="C10" s="22"/>
      <c r="D10" s="22"/>
      <c r="E10" s="22"/>
      <c r="F10" s="22"/>
      <c r="G10" s="22" t="s">
        <v>52</v>
      </c>
      <c r="H10" s="22" t="s">
        <v>53</v>
      </c>
      <c r="I10" s="22" t="s">
        <v>54</v>
      </c>
      <c r="J10" s="22" t="s">
        <v>55</v>
      </c>
    </row>
    <row r="11" ht="21" customHeight="true">
      <c r="A11" s="22" t="s">
        <v>56</v>
      </c>
      <c r="B11" s="22" t="s">
        <v>57</v>
      </c>
      <c r="C11" s="22"/>
      <c r="D11" s="22"/>
      <c r="E11" s="22"/>
      <c r="F11" s="22"/>
      <c r="G11" s="22" t="s">
        <v>58</v>
      </c>
      <c r="H11" s="22" t="s">
        <v>59</v>
      </c>
      <c r="I11" s="22" t="s">
        <v>60</v>
      </c>
      <c r="J11" s="22"/>
    </row>
    <row r="12" ht="21" customHeight="true">
      <c r="A12" s="22" t="s">
        <v>61</v>
      </c>
      <c r="B12" s="22" t="s">
        <v>62</v>
      </c>
      <c r="C12" s="22"/>
      <c r="D12" s="22"/>
      <c r="E12" s="22"/>
      <c r="F12" s="22"/>
      <c r="G12" s="22"/>
      <c r="H12" s="22" t="s">
        <v>63</v>
      </c>
      <c r="I12" s="22" t="s">
        <v>64</v>
      </c>
      <c r="J12" s="22"/>
    </row>
    <row r="13" ht="21" customHeight="true">
      <c r="A13" s="22" t="s">
        <v>65</v>
      </c>
      <c r="B13" s="22"/>
      <c r="C13" s="22"/>
      <c r="D13" s="22"/>
      <c r="E13" s="22"/>
      <c r="F13" s="22"/>
      <c r="G13" s="22"/>
      <c r="H13" s="22" t="s">
        <v>66</v>
      </c>
      <c r="I13" s="22"/>
      <c r="J13" s="22"/>
    </row>
    <row r="14" ht="21" customHeight="true">
      <c r="A14" s="22" t="s">
        <v>67</v>
      </c>
      <c r="B14" s="22"/>
      <c r="C14" s="22"/>
      <c r="D14" s="22"/>
      <c r="E14" s="22"/>
      <c r="F14" s="22"/>
      <c r="G14" s="22"/>
      <c r="H14" s="22" t="s">
        <v>68</v>
      </c>
      <c r="I14" s="22"/>
      <c r="J14" s="22"/>
    </row>
    <row r="15" ht="21" customHeight="true">
      <c r="A15" s="22" t="s">
        <v>69</v>
      </c>
      <c r="B15" s="22"/>
      <c r="C15" s="22"/>
      <c r="D15" s="22"/>
      <c r="E15" s="22"/>
      <c r="F15" s="22"/>
      <c r="G15" s="22"/>
      <c r="H15" s="22"/>
      <c r="I15" s="22"/>
      <c r="J15" s="22"/>
    </row>
    <row r="16" ht="21" customHeight="true">
      <c r="A16" s="22" t="s">
        <v>70</v>
      </c>
      <c r="B16" s="22"/>
      <c r="C16" s="22"/>
      <c r="D16" s="22"/>
      <c r="E16" s="22"/>
      <c r="F16" s="22"/>
      <c r="G16" s="22"/>
      <c r="H16" s="22"/>
      <c r="I16" s="22"/>
      <c r="J16" s="22"/>
    </row>
    <row r="17">
      <c r="A17" s="28" t="s">
        <v>71</v>
      </c>
      <c r="B17" s="28" t="s">
        <v>72</v>
      </c>
      <c r="C17" s="2"/>
      <c r="D17" s="2"/>
      <c r="E17" s="2"/>
      <c r="F17" s="2"/>
      <c r="G17" s="2"/>
      <c r="H17" s="2"/>
      <c r="I17" s="2"/>
      <c r="J17" s="2"/>
    </row>
  </sheetData>
  <mergeCells count="3">
    <mergeCell ref="A1:J1"/>
    <mergeCell ref="A2:J2"/>
    <mergeCell ref="A4:J4"/>
  </mergeCells>
  <pageMargins left="0.7" right="0.7" top="0.75" bottom="0.75" header="0.3" footer="0.3"/>
  <ignoredErrors>
    <ignoredError sqref="A1:XFD17" evalError="1" twoDigitTextYear="1" numberStoredAsText="1" formula="1" formulaRange="1" unlockedFormula="1" emptyCellReference="1" listDataValidation="1" calculatedColumn="1"/>
  </ignoredErrors>
</worksheet>
</file>

<file path=xl/worksheets/sheet2.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2" min="1" width="12"/>
    <col customWidth="true" max="3" min="3" width="16"/>
    <col customWidth="true" max="4" min="4" width="18"/>
    <col customWidth="true" max="7" min="5" width="12"/>
    <col customWidth="true" max="8" min="8" width="24"/>
    <col customWidth="true" max="11" min="9" width="12"/>
    <col customWidth="true" max="12" min="12" width="15"/>
    <col customWidth="true" max="13" min="13" width="24"/>
  </cols>
  <sheetData>
    <row r="1" ht="30" customHeight="true">
      <c r="A1" s="8" t="s">
        <v>73</v>
      </c>
      <c r="B1" s="2"/>
      <c r="C1" s="2"/>
      <c r="D1" s="2"/>
      <c r="E1" s="2"/>
      <c r="F1" s="2"/>
      <c r="G1" s="2"/>
      <c r="H1" s="2"/>
      <c r="I1" s="2"/>
      <c r="J1" s="2"/>
      <c r="K1" s="2"/>
      <c r="L1" s="2"/>
      <c r="M1" s="2"/>
    </row>
    <row r="2" ht="22" customHeight="true">
      <c r="A2" s="10" t="s">
        <v>74</v>
      </c>
      <c r="B2" s="2"/>
      <c r="C2" s="2"/>
      <c r="D2" s="2"/>
      <c r="E2" s="2"/>
      <c r="F2" s="2"/>
      <c r="G2" s="2"/>
      <c r="H2" s="2"/>
      <c r="I2" s="2"/>
      <c r="J2" s="2"/>
      <c r="K2" s="2"/>
      <c r="L2" s="2"/>
      <c r="M2" s="2"/>
    </row>
    <row r="3">
      <c r="A3" s="2"/>
      <c r="B3" s="2"/>
      <c r="C3" s="2"/>
      <c r="D3" s="2"/>
      <c r="E3" s="2"/>
      <c r="F3" s="2"/>
      <c r="G3" s="2"/>
      <c r="H3" s="2"/>
      <c r="I3" s="2"/>
      <c r="J3" s="2"/>
      <c r="K3" s="2"/>
      <c r="L3" s="2"/>
      <c r="M3" s="2"/>
    </row>
    <row r="4">
      <c r="A4" s="2"/>
      <c r="B4" s="2"/>
      <c r="C4" s="2"/>
      <c r="D4" s="2"/>
      <c r="E4" s="2"/>
      <c r="F4" s="2"/>
      <c r="G4" s="2"/>
      <c r="H4" s="2"/>
      <c r="I4" s="2"/>
      <c r="J4" s="2"/>
      <c r="K4" s="2"/>
      <c r="L4" s="2"/>
      <c r="M4" s="2"/>
    </row>
    <row r="5" ht="32" customHeight="true">
      <c r="A5" s="20" t="s">
        <v>75</v>
      </c>
      <c r="B5" s="20" t="s">
        <v>76</v>
      </c>
      <c r="C5" s="20" t="s">
        <v>10</v>
      </c>
      <c r="D5" s="20" t="s">
        <v>77</v>
      </c>
      <c r="E5" s="20" t="s">
        <v>78</v>
      </c>
      <c r="F5" s="20" t="s">
        <v>79</v>
      </c>
      <c r="G5" s="20" t="s">
        <v>80</v>
      </c>
      <c r="H5" s="20" t="s">
        <v>81</v>
      </c>
      <c r="I5" s="20" t="str">
        <v>HRBP</v>
      </c>
      <c r="J5" s="20" t="s">
        <v>11</v>
      </c>
      <c r="K5" s="20" t="s">
        <v>9</v>
      </c>
      <c r="L5" s="20" t="s">
        <v>82</v>
      </c>
      <c r="M5" s="20" t="s">
        <v>83</v>
      </c>
    </row>
    <row r="6" ht="21" customHeight="true">
      <c r="A6" s="22" t="str">
        <v>E001</v>
      </c>
      <c r="B6" s="22" t="s">
        <v>84</v>
      </c>
      <c r="C6" s="22" t="s">
        <v>20</v>
      </c>
      <c r="D6" s="22" t="s">
        <v>85</v>
      </c>
      <c r="E6" s="30" t="n">
        <v>45366</v>
      </c>
      <c r="F6" s="22" t="s">
        <v>18</v>
      </c>
      <c r="G6" s="22" t="s">
        <v>86</v>
      </c>
      <c r="H6" s="22" t="str">
        <v>manager@example.com</v>
      </c>
      <c r="I6" s="22" t="s">
        <v>87</v>
      </c>
      <c r="J6" s="22" t="s">
        <v>30</v>
      </c>
      <c r="K6" s="22" t="s">
        <v>19</v>
      </c>
      <c r="L6" s="22" t="str">
        <v>13800000001</v>
      </c>
      <c r="M6" s="22" t="s">
        <v>88</v>
      </c>
    </row>
    <row r="7" ht="21" customHeight="true">
      <c r="A7" s="22" t="str">
        <v>E002</v>
      </c>
      <c r="B7" s="22" t="s">
        <v>89</v>
      </c>
      <c r="C7" s="22" t="s">
        <v>29</v>
      </c>
      <c r="D7" s="22" t="s">
        <v>90</v>
      </c>
      <c r="E7" s="30" t="n">
        <v>45078</v>
      </c>
      <c r="F7" s="22" t="s">
        <v>18</v>
      </c>
      <c r="G7" s="22" t="s">
        <v>91</v>
      </c>
      <c r="H7" s="22" t="str">
        <v>manager@example.com</v>
      </c>
      <c r="I7" s="22" t="s">
        <v>87</v>
      </c>
      <c r="J7" s="22" t="s">
        <v>21</v>
      </c>
      <c r="K7" s="22" t="s">
        <v>19</v>
      </c>
      <c r="L7" s="22" t="str">
        <v>13800000002</v>
      </c>
      <c r="M7" s="22" t="s">
        <v>88</v>
      </c>
    </row>
    <row r="8" ht="21" customHeight="true">
      <c r="A8" s="22" t="str">
        <v>E003</v>
      </c>
      <c r="B8" s="22" t="s">
        <v>92</v>
      </c>
      <c r="C8" s="22" t="s">
        <v>39</v>
      </c>
      <c r="D8" s="22" t="s">
        <v>93</v>
      </c>
      <c r="E8" s="30" t="n">
        <v>44793</v>
      </c>
      <c r="F8" s="22" t="s">
        <v>18</v>
      </c>
      <c r="G8" s="22" t="s">
        <v>94</v>
      </c>
      <c r="H8" s="22" t="str">
        <v>manager@example.com</v>
      </c>
      <c r="I8" s="22" t="s">
        <v>87</v>
      </c>
      <c r="J8" s="22" t="s">
        <v>40</v>
      </c>
      <c r="K8" s="22" t="s">
        <v>19</v>
      </c>
      <c r="L8" s="22" t="str">
        <v>13800000003</v>
      </c>
      <c r="M8" s="22" t="s">
        <v>88</v>
      </c>
    </row>
    <row r="9" ht="21" customHeight="true">
      <c r="A9" s="22" t="str">
        <v>E004</v>
      </c>
      <c r="B9" s="22" t="s">
        <v>95</v>
      </c>
      <c r="C9" s="22" t="s">
        <v>47</v>
      </c>
      <c r="D9" s="22" t="s">
        <v>96</v>
      </c>
      <c r="E9" s="30" t="n">
        <v>44505</v>
      </c>
      <c r="F9" s="22" t="s">
        <v>18</v>
      </c>
      <c r="G9" s="22" t="s">
        <v>97</v>
      </c>
      <c r="H9" s="22" t="str">
        <v>manager@example.com</v>
      </c>
      <c r="I9" s="22" t="s">
        <v>87</v>
      </c>
      <c r="J9" s="22" t="s">
        <v>48</v>
      </c>
      <c r="K9" s="22" t="s">
        <v>19</v>
      </c>
      <c r="L9" s="22" t="str">
        <v>13800000004</v>
      </c>
      <c r="M9" s="22" t="s">
        <v>88</v>
      </c>
    </row>
    <row r="10" ht="21" customHeight="true">
      <c r="A10" s="22" t="str">
        <v>E005</v>
      </c>
      <c r="B10" s="22" t="s">
        <v>98</v>
      </c>
      <c r="C10" s="22" t="s">
        <v>53</v>
      </c>
      <c r="D10" s="22" t="s">
        <v>99</v>
      </c>
      <c r="E10" s="30" t="n">
        <v>43969</v>
      </c>
      <c r="F10" s="22" t="s">
        <v>18</v>
      </c>
      <c r="G10" s="22" t="s">
        <v>100</v>
      </c>
      <c r="H10" s="22" t="str">
        <v>manager@example.com</v>
      </c>
      <c r="I10" s="22" t="s">
        <v>87</v>
      </c>
      <c r="J10" s="22" t="s">
        <v>54</v>
      </c>
      <c r="K10" s="22" t="s">
        <v>19</v>
      </c>
      <c r="L10" s="22" t="str">
        <v>13800000005</v>
      </c>
      <c r="M10" s="22" t="s">
        <v>88</v>
      </c>
    </row>
    <row r="11" ht="21" customHeight="true">
      <c r="A11" s="22" t="str">
        <v>E006</v>
      </c>
      <c r="B11" s="22" t="s">
        <v>101</v>
      </c>
      <c r="C11" s="22" t="s">
        <v>59</v>
      </c>
      <c r="D11" s="22" t="s">
        <v>102</v>
      </c>
      <c r="E11" s="30" t="n">
        <v>45667</v>
      </c>
      <c r="F11" s="22" t="s">
        <v>27</v>
      </c>
      <c r="G11" s="22" t="s">
        <v>103</v>
      </c>
      <c r="H11" s="22" t="str">
        <v>manager@example.com</v>
      </c>
      <c r="I11" s="22" t="s">
        <v>87</v>
      </c>
      <c r="J11" s="22" t="s">
        <v>60</v>
      </c>
      <c r="K11" s="22" t="s">
        <v>19</v>
      </c>
      <c r="L11" s="22" t="str">
        <v>13800000006</v>
      </c>
      <c r="M11" s="22" t="s">
        <v>88</v>
      </c>
    </row>
  </sheetData>
  <mergeCells count="2">
    <mergeCell ref="A1:M1"/>
    <mergeCell ref="A2:M2"/>
  </mergeCells>
  <dataValidations count="4">
    <dataValidation allowBlank="true" sqref="C6:C11" type="list">
      <formula1>'設定'!$H$6:$H$20</formula1>
    </dataValidation>
    <dataValidation allowBlank="true" sqref="F6:F11" type="list">
      <formula1>'設定'!$F$6:$F$12</formula1>
    </dataValidation>
    <dataValidation allowBlank="true" sqref="J6:J11" type="list">
      <formula1>'設定'!$I$6:$I$15</formula1>
    </dataValidation>
    <dataValidation allowBlank="true" sqref="K6:K11" type="list">
      <formula1>'設定'!$G$6:$G$12</formula1>
    </dataValidation>
  </dataValidations>
  <pageMargins left="0.7" right="0.7" top="0.75" bottom="0.75" header="0.3" footer="0.3"/>
  <ignoredErrors>
    <ignoredError sqref="A1:XFD11" evalError="1" twoDigitTextYear="1" numberStoredAsText="1" formula="1" formulaRange="1" unlockedFormula="1" emptyCellReference="1" listDataValidation="1" calculatedColumn="1"/>
  </ignoredErrors>
  <tableParts count="1">
    <tablePart r:id="R959f5cf909a740f8"/>
  </tableParts>
</worksheet>
</file>

<file path=xl/worksheets/sheet3.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1" min="1" width="18"/>
    <col customWidth="true" max="2" min="2" width="14"/>
    <col customWidth="true" max="3" min="3" width="16"/>
    <col customWidth="true" max="4" min="4" width="12"/>
    <col customWidth="true" max="7" min="5" width="14"/>
    <col customWidth="true" max="8" min="8" width="18"/>
    <col customWidth="true" max="9" min="9" width="12"/>
    <col customWidth="true" max="10" min="10" width="42"/>
  </cols>
  <sheetData>
    <row r="1" ht="30" customHeight="true">
      <c r="A1" s="8" t="s">
        <v>104</v>
      </c>
      <c r="B1" s="2"/>
      <c r="C1" s="2"/>
      <c r="D1" s="2"/>
      <c r="E1" s="2"/>
      <c r="F1" s="2"/>
      <c r="G1" s="2"/>
      <c r="H1" s="2"/>
      <c r="I1" s="2"/>
      <c r="J1" s="2"/>
    </row>
    <row r="2" ht="22" customHeight="true">
      <c r="A2" s="10" t="s">
        <v>105</v>
      </c>
      <c r="B2" s="2"/>
      <c r="C2" s="2"/>
      <c r="D2" s="2"/>
      <c r="E2" s="2"/>
      <c r="F2" s="2"/>
      <c r="G2" s="2"/>
      <c r="H2" s="2"/>
      <c r="I2" s="2"/>
      <c r="J2" s="2"/>
    </row>
    <row r="3">
      <c r="A3" s="2"/>
      <c r="B3" s="2"/>
      <c r="C3" s="2"/>
      <c r="D3" s="2"/>
      <c r="E3" s="2"/>
      <c r="F3" s="2"/>
      <c r="G3" s="2"/>
      <c r="H3" s="2"/>
      <c r="I3" s="2"/>
      <c r="J3" s="2"/>
    </row>
    <row r="4">
      <c r="A4" s="2"/>
      <c r="B4" s="2"/>
      <c r="C4" s="2"/>
      <c r="D4" s="2"/>
      <c r="E4" s="2"/>
      <c r="F4" s="2"/>
      <c r="G4" s="2"/>
      <c r="H4" s="2"/>
      <c r="I4" s="2"/>
      <c r="J4" s="2"/>
    </row>
    <row r="5" ht="32" customHeight="true">
      <c r="A5" s="20" t="s">
        <v>3</v>
      </c>
      <c r="B5" s="20" t="s">
        <v>106</v>
      </c>
      <c r="C5" s="20" t="s">
        <v>107</v>
      </c>
      <c r="D5" s="20" t="s">
        <v>108</v>
      </c>
      <c r="E5" s="20" t="s">
        <v>109</v>
      </c>
      <c r="F5" s="20" t="s">
        <v>110</v>
      </c>
      <c r="G5" s="20" t="s">
        <v>111</v>
      </c>
      <c r="H5" s="20" t="s">
        <v>112</v>
      </c>
      <c r="I5" s="20" t="s">
        <v>113</v>
      </c>
      <c r="J5" s="20" t="s">
        <v>114</v>
      </c>
    </row>
    <row r="6" ht="42" customHeight="true">
      <c r="A6" s="22" t="s">
        <v>13</v>
      </c>
      <c r="B6" s="22" t="s">
        <v>26</v>
      </c>
      <c r="C6" s="22" t="n">
        <v>10</v>
      </c>
      <c r="D6" s="22" t="s">
        <v>26</v>
      </c>
      <c r="E6" s="22" t="s">
        <v>17</v>
      </c>
      <c r="F6" s="22" t="n">
        <v>15</v>
      </c>
      <c r="G6" s="22" t="n">
        <v>3</v>
      </c>
      <c r="H6" s="22" t="s">
        <v>80</v>
      </c>
      <c r="I6" s="22" t="s">
        <v>26</v>
      </c>
      <c r="J6" s="32" t="s">
        <v>115</v>
      </c>
    </row>
    <row r="7" ht="42" customHeight="true">
      <c r="A7" s="22" t="s">
        <v>22</v>
      </c>
      <c r="B7" s="22" t="s">
        <v>26</v>
      </c>
      <c r="C7" s="22" t="n">
        <v>12</v>
      </c>
      <c r="D7" s="22" t="s">
        <v>26</v>
      </c>
      <c r="E7" s="22" t="s">
        <v>26</v>
      </c>
      <c r="F7" s="22" t="n">
        <v>30</v>
      </c>
      <c r="G7" s="22" t="n">
        <v>0</v>
      </c>
      <c r="H7" s="22" t="s">
        <v>80</v>
      </c>
      <c r="I7" s="22" t="s">
        <v>17</v>
      </c>
      <c r="J7" s="32" t="s">
        <v>116</v>
      </c>
    </row>
    <row r="8" ht="42" customHeight="true">
      <c r="A8" s="22" t="s">
        <v>32</v>
      </c>
      <c r="B8" s="22" t="s">
        <v>26</v>
      </c>
      <c r="C8" s="22" t="n">
        <v>5</v>
      </c>
      <c r="D8" s="22" t="s">
        <v>17</v>
      </c>
      <c r="E8" s="22" t="s">
        <v>17</v>
      </c>
      <c r="F8" s="22" t="n">
        <v>10</v>
      </c>
      <c r="G8" s="22" t="n">
        <v>1</v>
      </c>
      <c r="H8" s="22" t="s">
        <v>80</v>
      </c>
      <c r="I8" s="22" t="s">
        <v>17</v>
      </c>
      <c r="J8" s="32" t="s">
        <v>117</v>
      </c>
    </row>
    <row r="9" ht="42" customHeight="true">
      <c r="A9" s="22" t="s">
        <v>42</v>
      </c>
      <c r="B9" s="22" t="s">
        <v>26</v>
      </c>
      <c r="C9" s="22" t="n">
        <v>5</v>
      </c>
      <c r="D9" s="22" t="s">
        <v>26</v>
      </c>
      <c r="E9" s="22" t="s">
        <v>17</v>
      </c>
      <c r="F9" s="22" t="n">
        <v>5</v>
      </c>
      <c r="G9" s="22" t="n">
        <v>0</v>
      </c>
      <c r="H9" s="22" t="s">
        <v>80</v>
      </c>
      <c r="I9" s="22" t="s">
        <v>26</v>
      </c>
      <c r="J9" s="32" t="s">
        <v>118</v>
      </c>
    </row>
    <row r="10" ht="42" customHeight="true">
      <c r="A10" s="22" t="s">
        <v>50</v>
      </c>
      <c r="B10" s="22" t="s">
        <v>26</v>
      </c>
      <c r="C10" s="22" t="n">
        <v>10</v>
      </c>
      <c r="D10" s="22" t="s">
        <v>26</v>
      </c>
      <c r="E10" s="22" t="s">
        <v>26</v>
      </c>
      <c r="F10" s="22" t="n">
        <v>10</v>
      </c>
      <c r="G10" s="22" t="n">
        <v>15</v>
      </c>
      <c r="H10" s="22" t="s">
        <v>119</v>
      </c>
      <c r="I10" s="22" t="s">
        <v>17</v>
      </c>
      <c r="J10" s="32" t="s">
        <v>120</v>
      </c>
    </row>
    <row r="11" ht="42" customHeight="true">
      <c r="A11" s="22" t="s">
        <v>56</v>
      </c>
      <c r="B11" s="22" t="s">
        <v>26</v>
      </c>
      <c r="C11" s="22" t="n">
        <v>98</v>
      </c>
      <c r="D11" s="22" t="s">
        <v>26</v>
      </c>
      <c r="E11" s="22" t="s">
        <v>26</v>
      </c>
      <c r="F11" s="22" t="n">
        <v>180</v>
      </c>
      <c r="G11" s="22" t="n">
        <v>30</v>
      </c>
      <c r="H11" s="22" t="s">
        <v>121</v>
      </c>
      <c r="I11" s="22" t="s">
        <v>17</v>
      </c>
      <c r="J11" s="32" t="s">
        <v>122</v>
      </c>
    </row>
    <row r="12" ht="42" customHeight="true">
      <c r="A12" s="22" t="s">
        <v>61</v>
      </c>
      <c r="B12" s="22" t="s">
        <v>26</v>
      </c>
      <c r="C12" s="22" t="n">
        <v>3</v>
      </c>
      <c r="D12" s="22" t="s">
        <v>26</v>
      </c>
      <c r="E12" s="22" t="s">
        <v>26</v>
      </c>
      <c r="F12" s="22" t="n">
        <v>5</v>
      </c>
      <c r="G12" s="22" t="n">
        <v>0</v>
      </c>
      <c r="H12" s="22" t="s">
        <v>80</v>
      </c>
      <c r="I12" s="22" t="s">
        <v>17</v>
      </c>
      <c r="J12" s="32" t="s">
        <v>123</v>
      </c>
    </row>
    <row r="13" ht="42" customHeight="true">
      <c r="A13" s="22" t="s">
        <v>65</v>
      </c>
      <c r="B13" s="22" t="s">
        <v>17</v>
      </c>
      <c r="C13" s="22" t="n">
        <v>0</v>
      </c>
      <c r="D13" s="22" t="s">
        <v>26</v>
      </c>
      <c r="E13" s="22" t="s">
        <v>26</v>
      </c>
      <c r="F13" s="22" t="n">
        <v>999</v>
      </c>
      <c r="G13" s="22" t="n">
        <v>0</v>
      </c>
      <c r="H13" s="22" t="s">
        <v>121</v>
      </c>
      <c r="I13" s="22" t="s">
        <v>17</v>
      </c>
      <c r="J13" s="32" t="s">
        <v>124</v>
      </c>
    </row>
    <row r="14" ht="42" customHeight="true">
      <c r="A14" s="22" t="s">
        <v>67</v>
      </c>
      <c r="B14" s="22" t="s">
        <v>17</v>
      </c>
      <c r="C14" s="22" t="n">
        <v>0</v>
      </c>
      <c r="D14" s="22" t="s">
        <v>26</v>
      </c>
      <c r="E14" s="22" t="s">
        <v>17</v>
      </c>
      <c r="F14" s="22" t="n">
        <v>20</v>
      </c>
      <c r="G14" s="22" t="n">
        <v>3</v>
      </c>
      <c r="H14" s="22" t="s">
        <v>119</v>
      </c>
      <c r="I14" s="22" t="s">
        <v>17</v>
      </c>
      <c r="J14" s="32" t="s">
        <v>125</v>
      </c>
    </row>
    <row r="15" ht="42" customHeight="true">
      <c r="A15" s="22" t="s">
        <v>69</v>
      </c>
      <c r="B15" s="22" t="s">
        <v>17</v>
      </c>
      <c r="C15" s="22" t="n">
        <v>0</v>
      </c>
      <c r="D15" s="22" t="s">
        <v>17</v>
      </c>
      <c r="E15" s="22" t="s">
        <v>17</v>
      </c>
      <c r="F15" s="22" t="n">
        <v>90</v>
      </c>
      <c r="G15" s="22" t="n">
        <v>7</v>
      </c>
      <c r="H15" s="22" t="s">
        <v>126</v>
      </c>
      <c r="I15" s="22" t="s">
        <v>17</v>
      </c>
      <c r="J15" s="32" t="s">
        <v>127</v>
      </c>
    </row>
    <row r="16" ht="42" customHeight="true">
      <c r="A16" s="22" t="s">
        <v>70</v>
      </c>
      <c r="B16" s="22" t="s">
        <v>17</v>
      </c>
      <c r="C16" s="22" t="n">
        <v>0</v>
      </c>
      <c r="D16" s="22" t="s">
        <v>26</v>
      </c>
      <c r="E16" s="22" t="s">
        <v>17</v>
      </c>
      <c r="F16" s="22" t="n">
        <v>10</v>
      </c>
      <c r="G16" s="22" t="n">
        <v>1</v>
      </c>
      <c r="H16" s="22" t="s">
        <v>80</v>
      </c>
      <c r="I16" s="22" t="s">
        <v>26</v>
      </c>
      <c r="J16" s="32" t="s">
        <v>128</v>
      </c>
    </row>
  </sheetData>
  <mergeCells count="2">
    <mergeCell ref="A1:J1"/>
    <mergeCell ref="A2:J2"/>
  </mergeCells>
  <dataValidations count="4">
    <dataValidation allowBlank="true" sqref="A6:A16" type="list">
      <formula1>'設定'!$A$6:$A$25</formula1>
    </dataValidation>
    <dataValidation allowBlank="true" sqref="B6:B16" type="list">
      <formula1>'設定'!$E$6:$E$7</formula1>
    </dataValidation>
    <dataValidation allowBlank="true" sqref="D6:E16" type="list">
      <formula1>'設定'!$E$6:$E$7</formula1>
    </dataValidation>
    <dataValidation allowBlank="true" sqref="I6:I16" type="list">
      <formula1>'設定'!$E$6:$E$7</formula1>
    </dataValidation>
  </dataValidations>
  <pageMargins left="0.7" right="0.7" top="0.75" bottom="0.75" header="0.3" footer="0.3"/>
  <ignoredErrors>
    <ignoredError sqref="A1:XFD16" evalError="1" twoDigitTextYear="1" numberStoredAsText="1" formula="1" formulaRange="1" unlockedFormula="1" emptyCellReference="1" listDataValidation="1" calculatedColumn="1"/>
  </ignoredErrors>
  <tableParts count="1">
    <tablePart r:id="Rfe99fd074c3c464b"/>
  </tableParts>
</worksheet>
</file>

<file path=xl/worksheets/sheet4.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1" min="1" width="14"/>
    <col customWidth="true" max="2" min="2" width="22"/>
    <col customWidth="true" max="3" min="3" width="18"/>
    <col customWidth="true" max="4" min="4" width="12"/>
    <col customWidth="true" max="5" min="5" width="42"/>
  </cols>
  <sheetData>
    <row r="1" ht="30" customHeight="true">
      <c r="A1" s="8" t="s">
        <v>129</v>
      </c>
      <c r="B1" s="2"/>
      <c r="C1" s="2"/>
      <c r="D1" s="2"/>
      <c r="E1" s="2"/>
    </row>
    <row r="2" ht="22" customHeight="true">
      <c r="A2" s="10" t="s">
        <v>130</v>
      </c>
      <c r="B2" s="2"/>
      <c r="C2" s="2"/>
      <c r="D2" s="2"/>
      <c r="E2" s="2"/>
    </row>
    <row r="3">
      <c r="A3" s="2"/>
      <c r="B3" s="2"/>
      <c r="C3" s="2"/>
      <c r="D3" s="2"/>
      <c r="E3" s="2"/>
    </row>
    <row r="4">
      <c r="A4" s="2"/>
      <c r="B4" s="2"/>
      <c r="C4" s="2"/>
      <c r="D4" s="2"/>
      <c r="E4" s="2"/>
    </row>
    <row r="5" ht="32" customHeight="true">
      <c r="A5" s="20" t="s">
        <v>131</v>
      </c>
      <c r="B5" s="20" t="s">
        <v>132</v>
      </c>
      <c r="C5" s="20" t="s">
        <v>133</v>
      </c>
      <c r="D5" s="20" t="s">
        <v>134</v>
      </c>
      <c r="E5" s="20" t="s">
        <v>83</v>
      </c>
    </row>
    <row r="6" ht="21" customHeight="true">
      <c r="A6" s="30" t="n">
        <v>46023</v>
      </c>
      <c r="B6" s="22" t="s">
        <v>135</v>
      </c>
      <c r="C6" s="22" t="s">
        <v>136</v>
      </c>
      <c r="D6" s="22" t="s">
        <v>17</v>
      </c>
      <c r="E6" s="32" t="s">
        <v>137</v>
      </c>
    </row>
    <row r="7" ht="21" customHeight="true">
      <c r="A7" s="30" t="n">
        <v>46069</v>
      </c>
      <c r="B7" s="22" t="s">
        <v>138</v>
      </c>
      <c r="C7" s="22" t="s">
        <v>136</v>
      </c>
      <c r="D7" s="22" t="s">
        <v>17</v>
      </c>
      <c r="E7" s="32" t="s">
        <v>139</v>
      </c>
    </row>
    <row r="8" ht="21" customHeight="true">
      <c r="A8" s="30" t="n">
        <v>46070</v>
      </c>
      <c r="B8" s="22" t="s">
        <v>138</v>
      </c>
      <c r="C8" s="22" t="s">
        <v>136</v>
      </c>
      <c r="D8" s="22" t="s">
        <v>17</v>
      </c>
      <c r="E8" s="32" t="s">
        <v>139</v>
      </c>
    </row>
    <row r="9" ht="21" customHeight="true">
      <c r="A9" s="30" t="n">
        <v>46071</v>
      </c>
      <c r="B9" s="22" t="s">
        <v>138</v>
      </c>
      <c r="C9" s="22" t="s">
        <v>136</v>
      </c>
      <c r="D9" s="22" t="s">
        <v>17</v>
      </c>
      <c r="E9" s="32" t="s">
        <v>139</v>
      </c>
    </row>
    <row r="10" ht="21" customHeight="true">
      <c r="A10" s="30" t="n">
        <v>46143</v>
      </c>
      <c r="B10" s="22" t="s">
        <v>140</v>
      </c>
      <c r="C10" s="22" t="s">
        <v>136</v>
      </c>
      <c r="D10" s="22" t="s">
        <v>17</v>
      </c>
      <c r="E10" s="32" t="s">
        <v>139</v>
      </c>
    </row>
    <row r="11" ht="21" customHeight="true">
      <c r="A11" s="30" t="n">
        <v>46296</v>
      </c>
      <c r="B11" s="22" t="s">
        <v>141</v>
      </c>
      <c r="C11" s="22" t="s">
        <v>136</v>
      </c>
      <c r="D11" s="22" t="s">
        <v>17</v>
      </c>
      <c r="E11" s="32" t="s">
        <v>139</v>
      </c>
    </row>
    <row r="12" ht="21" customHeight="true">
      <c r="A12" s="30" t="n">
        <v>46297</v>
      </c>
      <c r="B12" s="22" t="s">
        <v>141</v>
      </c>
      <c r="C12" s="22" t="s">
        <v>136</v>
      </c>
      <c r="D12" s="22" t="s">
        <v>17</v>
      </c>
      <c r="E12" s="32" t="s">
        <v>139</v>
      </c>
    </row>
    <row r="13" ht="21" customHeight="true">
      <c r="A13" s="30" t="n">
        <v>46300</v>
      </c>
      <c r="B13" s="22" t="s">
        <v>142</v>
      </c>
      <c r="C13" s="22" t="s">
        <v>143</v>
      </c>
      <c r="D13" s="22" t="s">
        <v>17</v>
      </c>
      <c r="E13" s="32" t="s">
        <v>139</v>
      </c>
    </row>
  </sheetData>
  <mergeCells count="2">
    <mergeCell ref="A1:E1"/>
    <mergeCell ref="A2:E2"/>
  </mergeCells>
  <dataValidations count="1">
    <dataValidation allowBlank="true" sqref="D6:D13" type="list">
      <formula1>'設定'!$E$6:$E$7</formula1>
    </dataValidation>
  </dataValidations>
  <pageMargins left="0.7" right="0.7" top="0.75" bottom="0.75" header="0.3" footer="0.3"/>
  <ignoredErrors>
    <ignoredError sqref="A1:XFD13" evalError="1" twoDigitTextYear="1" numberStoredAsText="1" formula="1" formulaRange="1" unlockedFormula="1" emptyCellReference="1" listDataValidation="1" calculatedColumn="1"/>
  </ignoredErrors>
  <tableParts count="1">
    <tablePart r:id="R6f4b5a31ccd44c87"/>
  </tableParts>
</worksheet>
</file>

<file path=xl/worksheets/sheet5.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1" min="1" width="18"/>
    <col customWidth="true" max="2" min="2" width="28"/>
    <col customWidth="true" max="3" min="3" width="26"/>
    <col customWidth="true" max="4" min="4" width="12"/>
    <col customWidth="true" max="5" min="5" width="14"/>
    <col customWidth="true" max="6" min="6" width="28"/>
    <col customWidth="true" max="7" min="7" width="34"/>
  </cols>
  <sheetData>
    <row r="1" ht="30" customHeight="true">
      <c r="A1" s="8" t="s">
        <v>144</v>
      </c>
      <c r="B1" s="2"/>
      <c r="C1" s="2"/>
      <c r="D1" s="2"/>
      <c r="E1" s="2"/>
      <c r="F1" s="2"/>
      <c r="G1" s="2"/>
    </row>
    <row r="2" ht="22" customHeight="true">
      <c r="A2" s="10" t="s">
        <v>145</v>
      </c>
      <c r="B2" s="2"/>
      <c r="C2" s="2"/>
      <c r="D2" s="2"/>
      <c r="E2" s="2"/>
      <c r="F2" s="2"/>
      <c r="G2" s="2"/>
    </row>
    <row r="3">
      <c r="A3" s="2"/>
      <c r="B3" s="2"/>
      <c r="C3" s="2"/>
      <c r="D3" s="2"/>
      <c r="E3" s="2"/>
      <c r="F3" s="2"/>
      <c r="G3" s="2"/>
    </row>
    <row r="4">
      <c r="A4" s="2"/>
      <c r="B4" s="2"/>
      <c r="C4" s="2"/>
      <c r="D4" s="2"/>
      <c r="E4" s="2"/>
      <c r="F4" s="2"/>
      <c r="G4" s="2"/>
    </row>
    <row r="5" ht="32" customHeight="true">
      <c r="A5" s="20" t="s">
        <v>146</v>
      </c>
      <c r="B5" s="20" t="s">
        <v>147</v>
      </c>
      <c r="C5" s="20" t="s">
        <v>148</v>
      </c>
      <c r="D5" s="20" t="s">
        <v>149</v>
      </c>
      <c r="E5" s="20" t="s">
        <v>150</v>
      </c>
      <c r="F5" s="20" t="s">
        <v>151</v>
      </c>
      <c r="G5" s="20" t="s">
        <v>152</v>
      </c>
    </row>
    <row r="6" ht="38" customHeight="true">
      <c r="A6" s="22" t="s">
        <v>153</v>
      </c>
      <c r="B6" s="32" t="s">
        <v>154</v>
      </c>
      <c r="C6" s="22" t="s">
        <v>80</v>
      </c>
      <c r="D6" s="22" t="n">
        <v>2</v>
      </c>
      <c r="E6" s="22" t="s">
        <v>17</v>
      </c>
      <c r="F6" s="32" t="s">
        <v>155</v>
      </c>
      <c r="G6" s="32" t="s">
        <v>156</v>
      </c>
    </row>
    <row r="7" ht="38" customHeight="true">
      <c r="A7" s="22" t="s">
        <v>157</v>
      </c>
      <c r="B7" s="32" t="s">
        <v>158</v>
      </c>
      <c r="C7" s="22" t="s">
        <v>159</v>
      </c>
      <c r="D7" s="22" t="n">
        <v>3</v>
      </c>
      <c r="E7" s="22" t="s">
        <v>17</v>
      </c>
      <c r="F7" s="32" t="s">
        <v>160</v>
      </c>
      <c r="G7" s="32" t="s">
        <v>161</v>
      </c>
    </row>
    <row r="8" ht="38" customHeight="true">
      <c r="A8" s="22" t="s">
        <v>22</v>
      </c>
      <c r="B8" s="32" t="s">
        <v>162</v>
      </c>
      <c r="C8" s="22" t="s">
        <v>80</v>
      </c>
      <c r="D8" s="22" t="n">
        <v>2</v>
      </c>
      <c r="E8" s="22" t="s">
        <v>26</v>
      </c>
      <c r="F8" s="32" t="s">
        <v>163</v>
      </c>
      <c r="G8" s="32" t="s">
        <v>164</v>
      </c>
    </row>
    <row r="9" ht="38" customHeight="true">
      <c r="A9" s="22" t="s">
        <v>165</v>
      </c>
      <c r="B9" s="32" t="s">
        <v>166</v>
      </c>
      <c r="C9" s="22" t="s">
        <v>167</v>
      </c>
      <c r="D9" s="22" t="n">
        <v>4</v>
      </c>
      <c r="E9" s="22" t="s">
        <v>26</v>
      </c>
      <c r="F9" s="32" t="s">
        <v>168</v>
      </c>
      <c r="G9" s="32" t="s">
        <v>169</v>
      </c>
    </row>
    <row r="10" ht="38" customHeight="true">
      <c r="A10" s="22" t="s">
        <v>170</v>
      </c>
      <c r="B10" s="32" t="s">
        <v>171</v>
      </c>
      <c r="C10" s="22" t="s">
        <v>172</v>
      </c>
      <c r="D10" s="22" t="n">
        <v>3</v>
      </c>
      <c r="E10" s="22" t="s">
        <v>26</v>
      </c>
      <c r="F10" s="32" t="s">
        <v>173</v>
      </c>
      <c r="G10" s="32" t="s">
        <v>174</v>
      </c>
    </row>
    <row r="11" ht="38" customHeight="true">
      <c r="A11" s="22" t="s">
        <v>42</v>
      </c>
      <c r="B11" s="32" t="s">
        <v>175</v>
      </c>
      <c r="C11" s="22" t="s">
        <v>80</v>
      </c>
      <c r="D11" s="22" t="n">
        <v>1</v>
      </c>
      <c r="E11" s="22" t="s">
        <v>17</v>
      </c>
      <c r="F11" s="32" t="s">
        <v>176</v>
      </c>
      <c r="G11" s="32" t="s">
        <v>177</v>
      </c>
    </row>
    <row r="12" ht="38" customHeight="true">
      <c r="A12" s="22" t="s">
        <v>65</v>
      </c>
      <c r="B12" s="32" t="s">
        <v>65</v>
      </c>
      <c r="C12" s="22" t="s">
        <v>178</v>
      </c>
      <c r="D12" s="22" t="n">
        <v>2</v>
      </c>
      <c r="E12" s="22" t="s">
        <v>26</v>
      </c>
      <c r="F12" s="32" t="s">
        <v>179</v>
      </c>
      <c r="G12" s="32" t="s">
        <v>180</v>
      </c>
    </row>
    <row r="13" ht="38" customHeight="true">
      <c r="A13" s="22" t="s">
        <v>181</v>
      </c>
      <c r="B13" s="32" t="s">
        <v>70</v>
      </c>
      <c r="C13" s="22" t="s">
        <v>80</v>
      </c>
      <c r="D13" s="22" t="n">
        <v>1</v>
      </c>
      <c r="E13" s="22" t="s">
        <v>17</v>
      </c>
      <c r="F13" s="32" t="s">
        <v>182</v>
      </c>
      <c r="G13" s="32" t="s">
        <v>183</v>
      </c>
    </row>
    <row r="14" ht="38" customHeight="true">
      <c r="A14" s="22" t="s">
        <v>184</v>
      </c>
      <c r="B14" s="32" t="s">
        <v>185</v>
      </c>
      <c r="C14" s="22" t="s">
        <v>186</v>
      </c>
      <c r="D14" s="22" t="n">
        <v>1</v>
      </c>
      <c r="E14" s="22" t="s">
        <v>36</v>
      </c>
      <c r="F14" s="32" t="s">
        <v>187</v>
      </c>
      <c r="G14" s="32" t="s">
        <v>188</v>
      </c>
    </row>
    <row r="15" ht="38" customHeight="true">
      <c r="A15" s="22" t="s">
        <v>189</v>
      </c>
      <c r="B15" s="32" t="s">
        <v>190</v>
      </c>
      <c r="C15" s="22" t="s">
        <v>172</v>
      </c>
      <c r="D15" s="22" t="n">
        <v>2</v>
      </c>
      <c r="E15" s="22" t="s">
        <v>26</v>
      </c>
      <c r="F15" s="32" t="s">
        <v>191</v>
      </c>
      <c r="G15" s="32" t="s">
        <v>192</v>
      </c>
    </row>
    <row r="16" ht="38" customHeight="true">
      <c r="A16" s="22" t="s">
        <v>193</v>
      </c>
      <c r="B16" s="32" t="s">
        <v>194</v>
      </c>
      <c r="C16" s="22" t="s">
        <v>80</v>
      </c>
      <c r="D16" s="22" t="n">
        <v>1</v>
      </c>
      <c r="E16" s="22" t="s">
        <v>36</v>
      </c>
      <c r="F16" s="32" t="s">
        <v>160</v>
      </c>
      <c r="G16" s="32" t="s">
        <v>195</v>
      </c>
    </row>
  </sheetData>
  <mergeCells count="2">
    <mergeCell ref="A1:G1"/>
    <mergeCell ref="A2:G2"/>
  </mergeCells>
  <dataValidations count="1">
    <dataValidation allowBlank="true" sqref="E6:E16" type="list">
      <formula1>'設定'!$E$6:$E$8</formula1>
    </dataValidation>
  </dataValidations>
  <pageMargins left="0.7" right="0.7" top="0.75" bottom="0.75" header="0.3" footer="0.3"/>
  <ignoredErrors>
    <ignoredError sqref="A1:XFD16" evalError="1" twoDigitTextYear="1" numberStoredAsText="1" formula="1" formulaRange="1" unlockedFormula="1" emptyCellReference="1" listDataValidation="1" calculatedColumn="1"/>
  </ignoredErrors>
  <tableParts count="1">
    <tablePart r:id="Ref214ba194dc4b02"/>
  </tableParts>
</worksheet>
</file>

<file path=xl/worksheets/sheet6.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1" min="1" width="18"/>
    <col customWidth="true" max="4" min="2" width="12"/>
    <col customWidth="true" max="5" min="5" width="15"/>
    <col customWidth="true" max="7" min="6" width="16"/>
    <col customWidth="true" max="9" min="8" width="12"/>
    <col customWidth="true" max="12" min="10" width="10"/>
    <col customWidth="true" max="13" min="13" width="30"/>
    <col customWidth="true" max="14" min="14" width="16"/>
    <col customWidth="true" max="15" min="15" width="18"/>
    <col customWidth="true" max="16" min="16" width="12"/>
    <col customWidth="true" max="17" min="17" width="18"/>
    <col customWidth="true" max="20" min="18" width="12"/>
    <col customWidth="true" max="21" min="21" width="28"/>
    <col customWidth="true" max="22" min="22" width="15"/>
    <col customWidth="true" max="23" min="23" width="18"/>
    <col customWidth="true" max="24" min="24" width="12"/>
    <col customWidth="true" max="25" min="25" width="24"/>
  </cols>
  <sheetData>
    <row r="1" ht="30" customHeight="true">
      <c r="A1" s="8" t="s">
        <v>196</v>
      </c>
      <c r="B1" s="2"/>
      <c r="C1" s="2"/>
      <c r="D1" s="2"/>
      <c r="E1" s="2"/>
      <c r="F1" s="2"/>
      <c r="G1" s="2"/>
      <c r="H1" s="2"/>
      <c r="I1" s="2"/>
      <c r="J1" s="2"/>
      <c r="K1" s="2"/>
      <c r="L1" s="2"/>
      <c r="M1" s="2"/>
      <c r="N1" s="2"/>
      <c r="O1" s="2"/>
      <c r="P1" s="2"/>
      <c r="Q1" s="2"/>
      <c r="R1" s="2"/>
      <c r="S1" s="2"/>
      <c r="T1" s="2"/>
      <c r="U1" s="2"/>
      <c r="V1" s="2"/>
      <c r="W1" s="2"/>
      <c r="X1" s="2"/>
      <c r="Y1" s="2"/>
    </row>
    <row r="2" ht="22" customHeight="true">
      <c r="A2" s="10" t="s">
        <v>197</v>
      </c>
      <c r="B2" s="2"/>
      <c r="C2" s="2"/>
      <c r="D2" s="2"/>
      <c r="E2" s="2"/>
      <c r="F2" s="2"/>
      <c r="G2" s="2"/>
      <c r="H2" s="2"/>
      <c r="I2" s="2"/>
      <c r="J2" s="2"/>
      <c r="K2" s="2"/>
      <c r="L2" s="2"/>
      <c r="M2" s="2"/>
      <c r="N2" s="2"/>
      <c r="O2" s="2"/>
      <c r="P2" s="2"/>
      <c r="Q2" s="2"/>
      <c r="R2" s="2"/>
      <c r="S2" s="2"/>
      <c r="T2" s="2"/>
      <c r="U2" s="2"/>
      <c r="V2" s="2"/>
      <c r="W2" s="2"/>
      <c r="X2" s="2"/>
      <c r="Y2" s="2"/>
    </row>
    <row r="3">
      <c r="A3" s="2"/>
      <c r="B3" s="2"/>
      <c r="C3" s="2"/>
      <c r="D3" s="2"/>
      <c r="E3" s="2"/>
      <c r="F3" s="2"/>
      <c r="G3" s="2"/>
      <c r="H3" s="2"/>
      <c r="I3" s="2"/>
      <c r="J3" s="2"/>
      <c r="K3" s="2"/>
      <c r="L3" s="2"/>
      <c r="M3" s="2"/>
      <c r="N3" s="2"/>
      <c r="O3" s="2"/>
      <c r="P3" s="2"/>
      <c r="Q3" s="2"/>
      <c r="R3" s="2"/>
      <c r="S3" s="2"/>
      <c r="T3" s="2"/>
      <c r="U3" s="2"/>
      <c r="V3" s="2"/>
      <c r="W3" s="2"/>
      <c r="X3" s="2"/>
      <c r="Y3" s="2"/>
    </row>
    <row r="4">
      <c r="A4" s="2"/>
      <c r="B4" s="2"/>
      <c r="C4" s="2"/>
      <c r="D4" s="2"/>
      <c r="E4" s="2"/>
      <c r="F4" s="2"/>
      <c r="G4" s="2"/>
      <c r="H4" s="2"/>
      <c r="I4" s="2"/>
      <c r="J4" s="2"/>
      <c r="K4" s="2"/>
      <c r="L4" s="2"/>
      <c r="M4" s="2"/>
      <c r="N4" s="2"/>
      <c r="O4" s="2"/>
      <c r="P4" s="2"/>
      <c r="Q4" s="2"/>
      <c r="R4" s="2"/>
      <c r="S4" s="2"/>
      <c r="T4" s="2"/>
      <c r="U4" s="2"/>
      <c r="V4" s="2"/>
      <c r="W4" s="2"/>
      <c r="X4" s="2"/>
      <c r="Y4" s="2"/>
    </row>
    <row r="5" ht="32" customHeight="true">
      <c r="A5" s="20" t="s">
        <v>198</v>
      </c>
      <c r="B5" s="20" t="s">
        <v>199</v>
      </c>
      <c r="C5" s="20" t="s">
        <v>75</v>
      </c>
      <c r="D5" s="20" t="s">
        <v>200</v>
      </c>
      <c r="E5" s="20" t="s">
        <v>10</v>
      </c>
      <c r="F5" s="20" t="s">
        <v>77</v>
      </c>
      <c r="G5" s="20" t="s">
        <v>3</v>
      </c>
      <c r="H5" s="20" t="s">
        <v>201</v>
      </c>
      <c r="I5" s="20" t="s">
        <v>202</v>
      </c>
      <c r="J5" s="20" t="s">
        <v>203</v>
      </c>
      <c r="K5" s="20" t="s">
        <v>204</v>
      </c>
      <c r="L5" s="20" t="s">
        <v>205</v>
      </c>
      <c r="M5" s="20" t="s">
        <v>206</v>
      </c>
      <c r="N5" s="20" t="s">
        <v>207</v>
      </c>
      <c r="O5" s="20" t="s">
        <v>208</v>
      </c>
      <c r="P5" s="20" t="s">
        <v>6</v>
      </c>
      <c r="Q5" s="20" t="s">
        <v>209</v>
      </c>
      <c r="R5" s="20" t="s">
        <v>80</v>
      </c>
      <c r="S5" s="20" t="s">
        <v>4</v>
      </c>
      <c r="T5" s="20" t="s">
        <v>210</v>
      </c>
      <c r="U5" s="20" t="s">
        <v>211</v>
      </c>
      <c r="V5" s="20" t="s">
        <v>212</v>
      </c>
      <c r="W5" s="20" t="s">
        <v>213</v>
      </c>
      <c r="X5" s="20" t="s">
        <v>214</v>
      </c>
      <c r="Y5" s="20" t="s">
        <v>83</v>
      </c>
    </row>
    <row r="6" ht="22" customHeight="true">
      <c r="A6" s="28" t="str">
        <f>IF(OR(B6="",C6=""),"","LR-"&amp;TEXT(B6,"yyyymmdd")&amp;"-"&amp;TEXT(ROW()-5,"0000"))</f>
        <v>LR-20260106-0001</v>
      </c>
      <c r="B6" s="30" t="n">
        <v>46028</v>
      </c>
      <c r="C6" s="22" t="str">
        <v>E001</v>
      </c>
      <c r="D6" s="28" t="str">
        <f>IF(C6="","",IFERROR(XLOOKUP(C6,'社員情報'!$A$6:$A$255,'社員情報'!$B$6:$B$255,""),""))</f>
        <v>佐藤太郎</v>
      </c>
      <c r="E6" s="28" t="str">
        <f>IF(C6="","",IFERROR(XLOOKUP(C6,'社員情報'!$A$6:$A$255,'社員情報'!$C$6:$C$255,""),""))</f>
        <v>開発部</v>
      </c>
      <c r="F6" s="28" t="str">
        <f>IF(C6="","",IFERROR(XLOOKUP(C6,'社員情報'!$A$6:$A$255,'社員情報'!$D$6:$D$255,""),""))</f>
        <v>ソフトウェアエンジニア</v>
      </c>
      <c r="G6" s="22" t="s">
        <v>13</v>
      </c>
      <c r="H6" s="30" t="n">
        <v>46042</v>
      </c>
      <c r="I6" s="30" t="n">
        <v>46044</v>
      </c>
      <c r="J6" s="22" t="s">
        <v>15</v>
      </c>
      <c r="K6" s="22" t="s">
        <v>15</v>
      </c>
      <c r="L6" s="34" t="n">
        <f>IF(OR(H6="",I6=""),"",MAX(0,NETWORKDAYS(H6,I6,'祝日'!$A$6:$A$45)-IF(J6="午後",0.5,0)-IF(K6="午前",0.5,0)))</f>
        <v>3</v>
      </c>
      <c r="M6" s="32" t="s">
        <v>215</v>
      </c>
      <c r="N6" s="22" t="s">
        <v>101</v>
      </c>
      <c r="O6" s="22" t="s">
        <v>216</v>
      </c>
      <c r="P6" s="22" t="s">
        <v>16</v>
      </c>
      <c r="Q6" s="22" t="s">
        <v>217</v>
      </c>
      <c r="R6" s="28" t="str">
        <f>IF(C6="","",IFERROR(XLOOKUP(C6,'社員情報'!$A$6:$A$255,'社員情報'!$G$6:$G$255,""),""))</f>
        <v>山本誠</v>
      </c>
      <c r="S6" s="22" t="s">
        <v>33</v>
      </c>
      <c r="T6" s="30" t="n">
        <v>46030</v>
      </c>
      <c r="U6" s="32" t="s">
        <v>218</v>
      </c>
      <c r="V6" s="22" t="s">
        <v>17</v>
      </c>
      <c r="W6" s="28" t="str">
        <f>IF(C6="","",IF(IFERROR(XLOOKUP(G6,'休暇規程'!$A$6:$A$25,'休暇規程'!$B$6:$B$25,"いいえ"),"いいえ")="いいえ","残日数対象外",IF(OR(H6="",I6=""),"計算待ち",IF(IFERROR(SUMIFS('休暇残日数'!$I$6:$I$205,'休暇残日数'!$A$6:$A$205,C6,'休暇残日数'!$D$6:$D$205,G6),0)&gt;=L6,"残日数あり","残日数不足・承認要"))))</f>
        <v>残日数あり</v>
      </c>
      <c r="X6" s="28" t="str">
        <f>IF(OR(C6="",B6=""),"",IF(S6="承認待ち",IF(TODAY()-B6&gt;3,"期限超過","進行中"),IF(S6="追加情報待ち","追加待ち",IF(S6="未提出","未提出","-"))))</f>
        <v>-</v>
      </c>
      <c r="Y6" s="32" t="s">
        <v>139</v>
      </c>
    </row>
    <row r="7" ht="22" customHeight="true">
      <c r="A7" s="28" t="str">
        <f>IF(OR(B7="",C7=""),"","LR-"&amp;TEXT(B7,"yyyymmdd")&amp;"-"&amp;TEXT(ROW()-5,"0000"))</f>
        <v>LR-20260209-0002</v>
      </c>
      <c r="B7" s="30" t="n">
        <v>46062</v>
      </c>
      <c r="C7" s="22" t="str">
        <v>E002</v>
      </c>
      <c r="D7" s="28" t="str">
        <f>IF(C7="","",IFERROR(XLOOKUP(C7,'社員情報'!$A$6:$A$255,'社員情報'!$B$6:$B$255,""),""))</f>
        <v>鈴木花子</v>
      </c>
      <c r="E7" s="28" t="str">
        <f>IF(C7="","",IFERROR(XLOOKUP(C7,'社員情報'!$A$6:$A$255,'社員情報'!$C$6:$C$255,""),""))</f>
        <v>マーケティング部</v>
      </c>
      <c r="F7" s="28" t="str">
        <f>IF(C7="","",IFERROR(XLOOKUP(C7,'社員情報'!$A$6:$A$255,'社員情報'!$D$6:$D$255,""),""))</f>
        <v>マーケティングマネージャー</v>
      </c>
      <c r="G7" s="22" t="s">
        <v>22</v>
      </c>
      <c r="H7" s="30" t="n">
        <v>46062</v>
      </c>
      <c r="I7" s="30" t="n">
        <v>46063</v>
      </c>
      <c r="J7" s="22" t="s">
        <v>15</v>
      </c>
      <c r="K7" s="22" t="s">
        <v>15</v>
      </c>
      <c r="L7" s="34" t="n">
        <f>IF(OR(H7="",I7=""),"",MAX(0,NETWORKDAYS(H7,I7,'祝日'!$A$6:$A$45)-IF(J7="午後",0.5,0)-IF(K7="午前",0.5,0)))</f>
        <v>2</v>
      </c>
      <c r="M7" s="32" t="s">
        <v>219</v>
      </c>
      <c r="N7" s="22" t="s">
        <v>84</v>
      </c>
      <c r="O7" s="22" t="s">
        <v>220</v>
      </c>
      <c r="P7" s="22" t="s">
        <v>25</v>
      </c>
      <c r="Q7" s="22" t="s">
        <v>221</v>
      </c>
      <c r="R7" s="28" t="str">
        <f>IF(C7="","",IFERROR(XLOOKUP(C7,'社員情報'!$A$6:$A$255,'社員情報'!$G$6:$G$255,""),""))</f>
        <v>小林玲奈</v>
      </c>
      <c r="S7" s="22" t="s">
        <v>23</v>
      </c>
      <c r="T7" s="30"/>
      <c r="U7" s="32"/>
      <c r="V7" s="22" t="s">
        <v>36</v>
      </c>
      <c r="W7" s="28" t="str">
        <f>IF(C7="","",IF(IFERROR(XLOOKUP(G7,'休暇規程'!$A$6:$A$25,'休暇規程'!$B$6:$B$25,"いいえ"),"いいえ")="いいえ","残日数対象外",IF(OR(H7="",I7=""),"計算待ち",IF(IFERROR(SUMIFS('休暇残日数'!$I$6:$I$205,'休暇残日数'!$A$6:$A$205,C7,'休暇残日数'!$D$6:$D$205,G7),0)&gt;=L7,"残日数あり","残日数不足・承認要"))))</f>
        <v>残日数あり</v>
      </c>
      <c r="X7" s="28" t="str">
        <f>IF(OR(C7="",B7=""),"",IF(S7="承認待ち",IF(TODAY()-B7&gt;3,"期限超過","進行中"),IF(S7="追加情報待ち","追加待ち",IF(S7="未提出","未提出","-"))))</f>
        <v>期限超過</v>
      </c>
      <c r="Y7" s="32" t="s">
        <v>139</v>
      </c>
    </row>
    <row r="8" ht="22" customHeight="true">
      <c r="A8" s="28" t="str">
        <f>IF(OR(B8="",C8=""),"","LR-"&amp;TEXT(B8,"yyyymmdd")&amp;"-"&amp;TEXT(ROW()-5,"0000"))</f>
        <v>LR-20260310-0003</v>
      </c>
      <c r="B8" s="30" t="n">
        <v>46091</v>
      </c>
      <c r="C8" s="22" t="str">
        <v>E003</v>
      </c>
      <c r="D8" s="28" t="str">
        <f>IF(C8="","",IFERROR(XLOOKUP(C8,'社員情報'!$A$6:$A$255,'社員情報'!$B$6:$B$255,""),""))</f>
        <v>高橋健一</v>
      </c>
      <c r="E8" s="28" t="str">
        <f>IF(C8="","",IFERROR(XLOOKUP(C8,'社員情報'!$A$6:$A$255,'社員情報'!$C$6:$C$255,""),""))</f>
        <v>営業部</v>
      </c>
      <c r="F8" s="28" t="str">
        <f>IF(C8="","",IFERROR(XLOOKUP(C8,'社員情報'!$A$6:$A$255,'社員情報'!$D$6:$D$255,""),""))</f>
        <v>法人営業担当</v>
      </c>
      <c r="G8" s="22" t="s">
        <v>32</v>
      </c>
      <c r="H8" s="30" t="n">
        <v>46097</v>
      </c>
      <c r="I8" s="30" t="n">
        <v>46097</v>
      </c>
      <c r="J8" s="22" t="s">
        <v>24</v>
      </c>
      <c r="K8" s="22" t="s">
        <v>24</v>
      </c>
      <c r="L8" s="34" t="n">
        <f>IF(OR(H8="",I8=""),"",MAX(0,NETWORKDAYS(H8,I8,'祝日'!$A$6:$A$45)-IF(J8="午後",0.5,0)-IF(K8="午前",0.5,0)))</f>
        <v>0.5</v>
      </c>
      <c r="M8" s="32" t="s">
        <v>222</v>
      </c>
      <c r="N8" s="22" t="s">
        <v>89</v>
      </c>
      <c r="O8" s="22" t="s">
        <v>220</v>
      </c>
      <c r="P8" s="22" t="s">
        <v>16</v>
      </c>
      <c r="Q8" s="22" t="s">
        <v>217</v>
      </c>
      <c r="R8" s="28" t="str">
        <f>IF(C8="","",IFERROR(XLOOKUP(C8,'社員情報'!$A$6:$A$255,'社員情報'!$G$6:$G$255,""),""))</f>
        <v>渡辺悠</v>
      </c>
      <c r="S8" s="22" t="s">
        <v>33</v>
      </c>
      <c r="T8" s="30" t="n">
        <v>46092</v>
      </c>
      <c r="U8" s="32" t="s">
        <v>218</v>
      </c>
      <c r="V8" s="22" t="s">
        <v>26</v>
      </c>
      <c r="W8" s="28" t="str">
        <f>IF(C8="","",IF(IFERROR(XLOOKUP(G8,'休暇規程'!$A$6:$A$25,'休暇規程'!$B$6:$B$25,"いいえ"),"いいえ")="いいえ","残日数対象外",IF(OR(H8="",I8=""),"計算待ち",IF(IFERROR(SUMIFS('休暇残日数'!$I$6:$I$205,'休暇残日数'!$A$6:$A$205,C8,'休暇残日数'!$D$6:$D$205,G8),0)&gt;=L8,"残日数あり","残日数不足・承認要"))))</f>
        <v>残日数あり</v>
      </c>
      <c r="X8" s="28" t="str">
        <f>IF(OR(C8="",B8=""),"",IF(S8="承認待ち",IF(TODAY()-B8&gt;3,"期限超過","進行中"),IF(S8="追加情報待ち","追加待ち",IF(S8="未提出","未提出","-"))))</f>
        <v>-</v>
      </c>
      <c r="Y8" s="32" t="s">
        <v>223</v>
      </c>
    </row>
    <row r="9" ht="22" customHeight="true">
      <c r="A9" s="28" t="str">
        <f>IF(OR(B9="",C9=""),"","LR-"&amp;TEXT(B9,"yyyymmdd")&amp;"-"&amp;TEXT(ROW()-5,"0000"))</f>
        <v>LR-20260415-0004</v>
      </c>
      <c r="B9" s="30" t="n">
        <v>46127</v>
      </c>
      <c r="C9" s="22" t="str">
        <v>E004</v>
      </c>
      <c r="D9" s="28" t="str">
        <f>IF(C9="","",IFERROR(XLOOKUP(C9,'社員情報'!$A$6:$A$255,'社員情報'!$B$6:$B$255,""),""))</f>
        <v>田中美咲</v>
      </c>
      <c r="E9" s="28" t="str">
        <f>IF(C9="","",IFERROR(XLOOKUP(C9,'社員情報'!$A$6:$A$255,'社員情報'!$C$6:$C$255,""),""))</f>
        <v>人事部</v>
      </c>
      <c r="F9" s="28" t="str">
        <f>IF(C9="","",IFERROR(XLOOKUP(C9,'社員情報'!$A$6:$A$255,'社員情報'!$D$6:$D$255,""),""))</f>
        <v>人事担当</v>
      </c>
      <c r="G9" s="22" t="s">
        <v>42</v>
      </c>
      <c r="H9" s="30" t="n">
        <v>46141</v>
      </c>
      <c r="I9" s="30" t="n">
        <v>46141</v>
      </c>
      <c r="J9" s="22" t="s">
        <v>34</v>
      </c>
      <c r="K9" s="22" t="s">
        <v>34</v>
      </c>
      <c r="L9" s="34" t="n">
        <f>IF(OR(H9="",I9=""),"",MAX(0,NETWORKDAYS(H9,I9,'祝日'!$A$6:$A$45)-IF(J9="午後",0.5,0)-IF(K9="午前",0.5,0)))</f>
        <v>0.5</v>
      </c>
      <c r="M9" s="32" t="s">
        <v>224</v>
      </c>
      <c r="N9" s="22" t="s">
        <v>92</v>
      </c>
      <c r="O9" s="22" t="s">
        <v>220</v>
      </c>
      <c r="P9" s="22" t="s">
        <v>16</v>
      </c>
      <c r="Q9" s="22" t="s">
        <v>225</v>
      </c>
      <c r="R9" s="28" t="str">
        <f>IF(C9="","",IFERROR(XLOOKUP(C9,'社員情報'!$A$6:$A$255,'社員情報'!$G$6:$G$255,""),""))</f>
        <v>加藤千尋</v>
      </c>
      <c r="S9" s="22" t="s">
        <v>33</v>
      </c>
      <c r="T9" s="30" t="n">
        <v>46128</v>
      </c>
      <c r="U9" s="32" t="s">
        <v>218</v>
      </c>
      <c r="V9" s="22" t="s">
        <v>44</v>
      </c>
      <c r="W9" s="28" t="str">
        <f>IF(C9="","",IF(IFERROR(XLOOKUP(G9,'休暇規程'!$A$6:$A$25,'休暇規程'!$B$6:$B$25,"いいえ"),"いいえ")="いいえ","残日数対象外",IF(OR(H9="",I9=""),"計算待ち",IF(IFERROR(SUMIFS('休暇残日数'!$I$6:$I$205,'休暇残日数'!$A$6:$A$205,C9,'休暇残日数'!$D$6:$D$205,G9),0)&gt;=L9,"残日数あり","残日数不足・承認要"))))</f>
        <v>残日数あり</v>
      </c>
      <c r="X9" s="28" t="str">
        <f>IF(OR(C9="",B9=""),"",IF(S9="承認待ち",IF(TODAY()-B9&gt;3,"期限超過","進行中"),IF(S9="追加情報待ち","追加待ち",IF(S9="未提出","未提出","-"))))</f>
        <v>-</v>
      </c>
      <c r="Y9" s="32" t="s">
        <v>223</v>
      </c>
    </row>
    <row r="10" ht="22" customHeight="true">
      <c r="A10" s="28" t="str">
        <f>IF(OR(B10="",C10=""),"","LR-"&amp;TEXT(B10,"yyyymmdd")&amp;"-"&amp;TEXT(ROW()-5,"0000"))</f>
        <v>LR-20260420-0005</v>
      </c>
      <c r="B10" s="30" t="n">
        <v>46132</v>
      </c>
      <c r="C10" s="22" t="str">
        <v>E005</v>
      </c>
      <c r="D10" s="28" t="str">
        <f>IF(C10="","",IFERROR(XLOOKUP(C10,'社員情報'!$A$6:$A$255,'社員情報'!$B$6:$B$255,""),""))</f>
        <v>伊藤大輔</v>
      </c>
      <c r="E10" s="28" t="str">
        <f>IF(C10="","",IFERROR(XLOOKUP(C10,'社員情報'!$A$6:$A$255,'社員情報'!$C$6:$C$255,""),""))</f>
        <v>経理部</v>
      </c>
      <c r="F10" s="28" t="str">
        <f>IF(C10="","",IFERROR(XLOOKUP(C10,'社員情報'!$A$6:$A$255,'社員情報'!$D$6:$D$255,""),""))</f>
        <v>経理担当</v>
      </c>
      <c r="G10" s="22" t="s">
        <v>50</v>
      </c>
      <c r="H10" s="30" t="n">
        <v>46153</v>
      </c>
      <c r="I10" s="30" t="n">
        <v>46157</v>
      </c>
      <c r="J10" s="22" t="s">
        <v>15</v>
      </c>
      <c r="K10" s="22" t="s">
        <v>15</v>
      </c>
      <c r="L10" s="34" t="n">
        <f>IF(OR(H10="",I10=""),"",MAX(0,NETWORKDAYS(H10,I10,'祝日'!$A$6:$A$45)-IF(J10="午後",0.5,0)-IF(K10="午前",0.5,0)))</f>
        <v>5</v>
      </c>
      <c r="M10" s="32" t="s">
        <v>50</v>
      </c>
      <c r="N10" s="22" t="s">
        <v>95</v>
      </c>
      <c r="O10" s="22" t="s">
        <v>216</v>
      </c>
      <c r="P10" s="22" t="s">
        <v>16</v>
      </c>
      <c r="Q10" s="22" t="s">
        <v>226</v>
      </c>
      <c r="R10" s="28" t="str">
        <f>IF(C10="","",IFERROR(XLOOKUP(C10,'社員情報'!$A$6:$A$255,'社員情報'!$G$6:$G$255,""),""))</f>
        <v>森健太</v>
      </c>
      <c r="S10" s="22" t="s">
        <v>33</v>
      </c>
      <c r="T10" s="30" t="n">
        <v>46134</v>
      </c>
      <c r="U10" s="32" t="s">
        <v>218</v>
      </c>
      <c r="V10" s="22" t="s">
        <v>17</v>
      </c>
      <c r="W10" s="28" t="str">
        <f>IF(C10="","",IF(IFERROR(XLOOKUP(G10,'休暇規程'!$A$6:$A$25,'休暇規程'!$B$6:$B$25,"いいえ"),"いいえ")="いいえ","残日数対象外",IF(OR(H10="",I10=""),"計算待ち",IF(IFERROR(SUMIFS('休暇残日数'!$I$6:$I$205,'休暇残日数'!$A$6:$A$205,C10,'休暇残日数'!$D$6:$D$205,G10),0)&gt;=L10,"残日数あり","残日数不足・承認要"))))</f>
        <v>残日数あり</v>
      </c>
      <c r="X10" s="28" t="str">
        <f>IF(OR(C10="",B10=""),"",IF(S10="承認待ち",IF(TODAY()-B10&gt;3,"期限超過","進行中"),IF(S10="追加情報待ち","追加待ち",IF(S10="未提出","未提出","-"))))</f>
        <v>-</v>
      </c>
      <c r="Y10" s="32" t="s">
        <v>227</v>
      </c>
    </row>
    <row r="11" ht="22" customHeight="true">
      <c r="A11" s="28" t="str">
        <f>IF(OR(B11="",C11=""),"","LR-"&amp;TEXT(B11,"yyyymmdd")&amp;"-"&amp;TEXT(ROW()-5,"0000"))</f>
        <v>LR-20260422-0006</v>
      </c>
      <c r="B11" s="30" t="n">
        <v>46134</v>
      </c>
      <c r="C11" s="22" t="str">
        <v>E006</v>
      </c>
      <c r="D11" s="28" t="str">
        <f>IF(C11="","",IFERROR(XLOOKUP(C11,'社員情報'!$A$6:$A$255,'社員情報'!$B$6:$B$255,""),""))</f>
        <v>中村彩</v>
      </c>
      <c r="E11" s="28" t="str">
        <f>IF(C11="","",IFERROR(XLOOKUP(C11,'社員情報'!$A$6:$A$255,'社員情報'!$C$6:$C$255,""),""))</f>
        <v>運用部</v>
      </c>
      <c r="F11" s="28" t="str">
        <f>IF(C11="","",IFERROR(XLOOKUP(C11,'社員情報'!$A$6:$A$255,'社員情報'!$D$6:$D$255,""),""))</f>
        <v>運用担当</v>
      </c>
      <c r="G11" s="22" t="s">
        <v>13</v>
      </c>
      <c r="H11" s="30" t="n">
        <v>46209</v>
      </c>
      <c r="I11" s="30" t="n">
        <v>46213</v>
      </c>
      <c r="J11" s="22" t="s">
        <v>15</v>
      </c>
      <c r="K11" s="22" t="s">
        <v>15</v>
      </c>
      <c r="L11" s="34" t="n">
        <f>IF(OR(H11="",I11=""),"",MAX(0,NETWORKDAYS(H11,I11,'祝日'!$A$6:$A$45)-IF(J11="午後",0.5,0)-IF(K11="午前",0.5,0)))</f>
        <v>5</v>
      </c>
      <c r="M11" s="32" t="s">
        <v>228</v>
      </c>
      <c r="N11" s="22" t="s">
        <v>98</v>
      </c>
      <c r="O11" s="22" t="s">
        <v>220</v>
      </c>
      <c r="P11" s="22" t="s">
        <v>16</v>
      </c>
      <c r="Q11" s="22" t="s">
        <v>217</v>
      </c>
      <c r="R11" s="28" t="str">
        <f>IF(C11="","",IFERROR(XLOOKUP(C11,'社員情報'!$A$6:$A$255,'社員情報'!$G$6:$G$255,""),""))</f>
        <v>清水直人</v>
      </c>
      <c r="S11" s="22" t="s">
        <v>23</v>
      </c>
      <c r="T11" s="30"/>
      <c r="U11" s="32"/>
      <c r="V11" s="22" t="s">
        <v>17</v>
      </c>
      <c r="W11" s="28" t="str">
        <f>IF(C11="","",IF(IFERROR(XLOOKUP(G11,'休暇規程'!$A$6:$A$25,'休暇規程'!$B$6:$B$25,"いいえ"),"いいえ")="いいえ","残日数対象外",IF(OR(H11="",I11=""),"計算待ち",IF(IFERROR(SUMIFS('休暇残日数'!$I$6:$I$205,'休暇残日数'!$A$6:$A$205,C11,'休暇残日数'!$D$6:$D$205,G11),0)&gt;=L11,"残日数あり","残日数不足・承認要"))))</f>
        <v>残日数あり</v>
      </c>
      <c r="X11" s="28" t="str">
        <f>IF(OR(C11="",B11=""),"",IF(S11="承認待ち",IF(TODAY()-B11&gt;3,"期限超過","進行中"),IF(S11="追加情報待ち","追加待ち",IF(S11="未提出","未提出","-"))))</f>
        <v>期限超過</v>
      </c>
      <c r="Y11" s="32" t="s">
        <v>229</v>
      </c>
    </row>
    <row r="12" ht="22" customHeight="true">
      <c r="A12" s="28" t="str">
        <f>IF(OR(B12="",C12=""),"","LR-"&amp;TEXT(B12,"yyyymmdd")&amp;"-"&amp;TEXT(ROW()-5,"0000"))</f>
        <v>LR-20260424-0007</v>
      </c>
      <c r="B12" s="30" t="n">
        <v>46136</v>
      </c>
      <c r="C12" s="22" t="str">
        <v>E001</v>
      </c>
      <c r="D12" s="28" t="str">
        <f>IF(C12="","",IFERROR(XLOOKUP(C12,'社員情報'!$A$6:$A$255,'社員情報'!$B$6:$B$255,""),""))</f>
        <v>佐藤太郎</v>
      </c>
      <c r="E12" s="28" t="str">
        <f>IF(C12="","",IFERROR(XLOOKUP(C12,'社員情報'!$A$6:$A$255,'社員情報'!$C$6:$C$255,""),""))</f>
        <v>開発部</v>
      </c>
      <c r="F12" s="28" t="str">
        <f>IF(C12="","",IFERROR(XLOOKUP(C12,'社員情報'!$A$6:$A$255,'社員情報'!$D$6:$D$255,""),""))</f>
        <v>ソフトウェアエンジニア</v>
      </c>
      <c r="G12" s="22" t="s">
        <v>70</v>
      </c>
      <c r="H12" s="30" t="n">
        <v>46142</v>
      </c>
      <c r="I12" s="30" t="n">
        <v>46142</v>
      </c>
      <c r="J12" s="22" t="s">
        <v>15</v>
      </c>
      <c r="K12" s="22" t="s">
        <v>15</v>
      </c>
      <c r="L12" s="34" t="n">
        <f>IF(OR(H12="",I12=""),"",MAX(0,NETWORKDAYS(H12,I12,'祝日'!$A$6:$A$45)-IF(J12="午後",0.5,0)-IF(K12="午前",0.5,0)))</f>
        <v>1</v>
      </c>
      <c r="M12" s="32" t="s">
        <v>230</v>
      </c>
      <c r="N12" s="22" t="s">
        <v>101</v>
      </c>
      <c r="O12" s="22" t="s">
        <v>216</v>
      </c>
      <c r="P12" s="22" t="s">
        <v>16</v>
      </c>
      <c r="Q12" s="22" t="s">
        <v>217</v>
      </c>
      <c r="R12" s="28" t="str">
        <f>IF(C12="","",IFERROR(XLOOKUP(C12,'社員情報'!$A$6:$A$255,'社員情報'!$G$6:$G$255,""),""))</f>
        <v>山本誠</v>
      </c>
      <c r="S12" s="22" t="s">
        <v>33</v>
      </c>
      <c r="T12" s="30" t="n">
        <v>46136</v>
      </c>
      <c r="U12" s="32" t="s">
        <v>218</v>
      </c>
      <c r="V12" s="22" t="s">
        <v>17</v>
      </c>
      <c r="W12" s="28" t="str">
        <f>IF(C12="","",IF(IFERROR(XLOOKUP(G12,'休暇規程'!$A$6:$A$25,'休暇規程'!$B$6:$B$25,"いいえ"),"いいえ")="いいえ","残日数対象外",IF(OR(H12="",I12=""),"計算待ち",IF(IFERROR(SUMIFS('休暇残日数'!$I$6:$I$205,'休暇残日数'!$A$6:$A$205,C12,'休暇残日数'!$D$6:$D$205,G12),0)&gt;=L12,"残日数あり","残日数不足・承認要"))))</f>
        <v>残日数対象外</v>
      </c>
      <c r="X12" s="28" t="str">
        <f>IF(OR(C12="",B12=""),"",IF(S12="承認待ち",IF(TODAY()-B12&gt;3,"期限超過","進行中"),IF(S12="追加情報待ち","追加待ち",IF(S12="未提出","未提出","-"))))</f>
        <v>-</v>
      </c>
      <c r="Y12" s="32" t="s">
        <v>231</v>
      </c>
    </row>
    <row r="13" ht="22" customHeight="true">
      <c r="A13" s="28" t="str">
        <f>IF(OR(B13="",C13=""),"","LR-"&amp;TEXT(B13,"yyyymmdd")&amp;"-"&amp;TEXT(ROW()-5,"0000"))</f>
        <v>LR-20260425-0008</v>
      </c>
      <c r="B13" s="30" t="n">
        <v>46137</v>
      </c>
      <c r="C13" s="22" t="str">
        <v>E002</v>
      </c>
      <c r="D13" s="28" t="str">
        <f>IF(C13="","",IFERROR(XLOOKUP(C13,'社員情報'!$A$6:$A$255,'社員情報'!$B$6:$B$255,""),""))</f>
        <v>鈴木花子</v>
      </c>
      <c r="E13" s="28" t="str">
        <f>IF(C13="","",IFERROR(XLOOKUP(C13,'社員情報'!$A$6:$A$255,'社員情報'!$C$6:$C$255,""),""))</f>
        <v>マーケティング部</v>
      </c>
      <c r="F13" s="28" t="str">
        <f>IF(C13="","",IFERROR(XLOOKUP(C13,'社員情報'!$A$6:$A$255,'社員情報'!$D$6:$D$255,""),""))</f>
        <v>マーケティングマネージャー</v>
      </c>
      <c r="G13" s="22" t="s">
        <v>32</v>
      </c>
      <c r="H13" s="30" t="n">
        <v>46139</v>
      </c>
      <c r="I13" s="30" t="n">
        <v>46139</v>
      </c>
      <c r="J13" s="22" t="s">
        <v>15</v>
      </c>
      <c r="K13" s="22" t="s">
        <v>15</v>
      </c>
      <c r="L13" s="34" t="n">
        <f>IF(OR(H13="",I13=""),"",MAX(0,NETWORKDAYS(H13,I13,'祝日'!$A$6:$A$45)-IF(J13="午後",0.5,0)-IF(K13="午前",0.5,0)))</f>
        <v>1</v>
      </c>
      <c r="M13" s="32" t="s">
        <v>232</v>
      </c>
      <c r="N13" s="22" t="s">
        <v>84</v>
      </c>
      <c r="O13" s="22" t="s">
        <v>220</v>
      </c>
      <c r="P13" s="22" t="s">
        <v>35</v>
      </c>
      <c r="Q13" s="22" t="s">
        <v>233</v>
      </c>
      <c r="R13" s="28" t="str">
        <f>IF(C13="","",IFERROR(XLOOKUP(C13,'社員情報'!$A$6:$A$255,'社員情報'!$G$6:$G$255,""),""))</f>
        <v>小林玲奈</v>
      </c>
      <c r="S13" s="22" t="s">
        <v>62</v>
      </c>
      <c r="T13" s="30"/>
      <c r="U13" s="32" t="s">
        <v>234</v>
      </c>
      <c r="V13" s="22" t="s">
        <v>36</v>
      </c>
      <c r="W13" s="28" t="str">
        <f>IF(C13="","",IF(IFERROR(XLOOKUP(G13,'休暇規程'!$A$6:$A$25,'休暇規程'!$B$6:$B$25,"いいえ"),"いいえ")="いいえ","残日数対象外",IF(OR(H13="",I13=""),"計算待ち",IF(IFERROR(SUMIFS('休暇残日数'!$I$6:$I$205,'休暇残日数'!$A$6:$A$205,C13,'休暇残日数'!$D$6:$D$205,G13),0)&gt;=L13,"残日数あり","残日数不足・承認要"))))</f>
        <v>残日数あり</v>
      </c>
      <c r="X13" s="28" t="str">
        <f>IF(OR(C13="",B13=""),"",IF(S13="承認待ち",IF(TODAY()-B13&gt;3,"期限超過","進行中"),IF(S13="追加情報待ち","追加待ち",IF(S13="未提出","未提出","-"))))</f>
        <v>追加待ち</v>
      </c>
      <c r="Y13" s="32" t="s">
        <v>235</v>
      </c>
    </row>
  </sheetData>
  <mergeCells count="2">
    <mergeCell ref="A1:Y1"/>
    <mergeCell ref="A2:Y2"/>
  </mergeCells>
  <conditionalFormatting sqref="S6:S13">
    <cfRule type="containsText" dxfId="0" priority="1" operator="containsText" text="承認済み">
      <formula>NOT(ISERROR(SEARCH("承認済み",S6)))</formula>
    </cfRule>
    <cfRule type="containsText" dxfId="1" priority="2" operator="containsText" text="承認待ち">
      <formula>NOT(ISERROR(SEARCH("承認待ち",S6)))</formula>
    </cfRule>
    <cfRule type="containsText" dxfId="2" priority="3" operator="containsText" text="却下">
      <formula>NOT(ISERROR(SEARCH("却下",S6)))</formula>
    </cfRule>
    <cfRule type="containsText" dxfId="3" priority="4" operator="containsText" text="追加情報待ち">
      <formula>NOT(ISERROR(SEARCH("追加情報待ち",S6)))</formula>
    </cfRule>
  </conditionalFormatting>
  <conditionalFormatting sqref="W6:W13">
    <cfRule type="containsText" dxfId="4" priority="5" operator="containsText" text="残日数不足">
      <formula>NOT(ISERROR(SEARCH("残日数不足",W6)))</formula>
    </cfRule>
    <cfRule type="containsText" dxfId="5" priority="6" operator="containsText" text="残日数あり">
      <formula>NOT(ISERROR(SEARCH("残日数あり",W6)))</formula>
    </cfRule>
  </conditionalFormatting>
  <conditionalFormatting sqref="X6:X13">
    <cfRule type="containsText" dxfId="6" priority="7" operator="containsText" text="期限超過">
      <formula>NOT(ISERROR(SEARCH("期限超過",X6)))</formula>
    </cfRule>
    <cfRule type="containsText" dxfId="7" priority="8" operator="containsText" text="進行中">
      <formula>NOT(ISERROR(SEARCH("進行中",X6)))</formula>
    </cfRule>
  </conditionalFormatting>
  <dataValidations count="6">
    <dataValidation allowBlank="true" sqref="C6:C13" type="list">
      <formula1>'社員情報'!$A$6:$A$255</formula1>
    </dataValidation>
    <dataValidation allowBlank="true" sqref="G6:G13" type="list">
      <formula1>'設定'!$A$6:$A$25</formula1>
    </dataValidation>
    <dataValidation allowBlank="true" sqref="J6:K13" type="list">
      <formula1>'設定'!$C$6:$C$10</formula1>
    </dataValidation>
    <dataValidation allowBlank="true" sqref="P6:P13" type="list">
      <formula1>'設定'!$D$6:$D$10</formula1>
    </dataValidation>
    <dataValidation allowBlank="true" sqref="S6:S13" type="list">
      <formula1>'設定'!$B$6:$B$12</formula1>
    </dataValidation>
    <dataValidation allowBlank="true" sqref="V6:V13" type="list">
      <formula1>'設定'!$E$6:$E$9</formula1>
    </dataValidation>
  </dataValidations>
  <pageMargins left="0.7" right="0.7" top="0.75" bottom="0.75" header="0.3" footer="0.3"/>
  <ignoredErrors>
    <ignoredError sqref="A1:XFD13" evalError="1" twoDigitTextYear="1" numberStoredAsText="1" formula="1" formulaRange="1" unlockedFormula="1" emptyCellReference="1" listDataValidation="1" calculatedColumn="1"/>
  </ignoredErrors>
  <tableParts count="1">
    <tablePart r:id="R528939508dea421a"/>
  </tableParts>
</worksheet>
</file>

<file path=xl/worksheets/sheet7.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2" min="1" width="12"/>
    <col customWidth="true" max="4" min="3" width="16"/>
    <col customWidth="true" max="10" min="5" width="12"/>
    <col customWidth="true" max="11" min="11" width="14"/>
    <col customWidth="true" max="12" min="12" width="28"/>
  </cols>
  <sheetData>
    <row r="1" ht="30" customHeight="true">
      <c r="A1" s="8" t="s">
        <v>236</v>
      </c>
      <c r="B1" s="2"/>
      <c r="C1" s="2"/>
      <c r="D1" s="2"/>
      <c r="E1" s="2"/>
      <c r="F1" s="2"/>
      <c r="G1" s="2"/>
      <c r="H1" s="2"/>
      <c r="I1" s="2"/>
      <c r="J1" s="2"/>
      <c r="K1" s="2"/>
      <c r="L1" s="2"/>
    </row>
    <row r="2" ht="22" customHeight="true">
      <c r="A2" s="10" t="s">
        <v>237</v>
      </c>
      <c r="B2" s="2"/>
      <c r="C2" s="2"/>
      <c r="D2" s="2"/>
      <c r="E2" s="2"/>
      <c r="F2" s="2"/>
      <c r="G2" s="2"/>
      <c r="H2" s="2"/>
      <c r="I2" s="2"/>
      <c r="J2" s="2"/>
      <c r="K2" s="2"/>
      <c r="L2" s="2"/>
    </row>
    <row r="3">
      <c r="A3" s="2"/>
      <c r="B3" s="2"/>
      <c r="C3" s="2"/>
      <c r="D3" s="2"/>
      <c r="E3" s="2"/>
      <c r="F3" s="2"/>
      <c r="G3" s="2"/>
      <c r="H3" s="2"/>
      <c r="I3" s="2"/>
      <c r="J3" s="2"/>
      <c r="K3" s="2"/>
      <c r="L3" s="2"/>
    </row>
    <row r="4">
      <c r="A4" s="2"/>
      <c r="B4" s="2"/>
      <c r="C4" s="2"/>
      <c r="D4" s="2"/>
      <c r="E4" s="2"/>
      <c r="F4" s="2"/>
      <c r="G4" s="2"/>
      <c r="H4" s="2"/>
      <c r="I4" s="2"/>
      <c r="J4" s="2"/>
      <c r="K4" s="2"/>
      <c r="L4" s="2"/>
    </row>
    <row r="5" ht="32" customHeight="true">
      <c r="A5" s="20" t="s">
        <v>75</v>
      </c>
      <c r="B5" s="20" t="s">
        <v>76</v>
      </c>
      <c r="C5" s="20" t="s">
        <v>10</v>
      </c>
      <c r="D5" s="20" t="s">
        <v>3</v>
      </c>
      <c r="E5" s="20" t="s">
        <v>238</v>
      </c>
      <c r="F5" s="20" t="s">
        <v>239</v>
      </c>
      <c r="G5" s="20" t="s">
        <v>240</v>
      </c>
      <c r="H5" s="20" t="s">
        <v>241</v>
      </c>
      <c r="I5" s="20" t="s">
        <v>242</v>
      </c>
      <c r="J5" s="20" t="s">
        <v>243</v>
      </c>
      <c r="K5" s="20" t="s">
        <v>244</v>
      </c>
      <c r="L5" s="20" t="s">
        <v>83</v>
      </c>
    </row>
    <row r="6" ht="21" customHeight="true">
      <c r="A6" s="22" t="str">
        <v>E001</v>
      </c>
      <c r="B6" s="28" t="str">
        <f>IF(A6="","",IFERROR(XLOOKUP(A6,'社員情報'!$A$6:$A$255,'社員情報'!$B$6:$B$255,""),""))</f>
        <v>佐藤太郎</v>
      </c>
      <c r="C6" s="28" t="str">
        <f>IF(A6="","",IFERROR(XLOOKUP(A6,'社員情報'!$A$6:$A$255,'社員情報'!$C$6:$C$255,""),""))</f>
        <v>開発部</v>
      </c>
      <c r="D6" s="22" t="s">
        <v>13</v>
      </c>
      <c r="E6" s="34" t="n">
        <f>IF(D6="","",IFERROR(XLOOKUP(D6,'休暇規程'!$A$6:$A$25,'休暇規程'!$C$6:$C$25,0),0))</f>
        <v>10</v>
      </c>
      <c r="F6" s="36" t="n">
        <v>2</v>
      </c>
      <c r="G6" s="34" t="n">
        <f>IF(OR(A6="",D6=""),"",SUMIFS('休暇申請'!$L$6:$L$305,'休暇申請'!$C$6:$C$305,A6,'休暇申請'!$G$6:$G$305,D6,'休暇申請'!$S$6:$S$305,"承認済み"))</f>
        <v>3</v>
      </c>
      <c r="H6" s="34" t="n">
        <f>IF(OR(A6="",D6=""),"",SUMIFS('休暇申請'!$L$6:$L$305,'休暇申請'!$C$6:$C$305,A6,'休暇申請'!$G$6:$G$305,D6,'休暇申請'!$S$6:$S$305,"承認待ち")+SUMIFS('休暇申請'!$L$6:$L$305,'休暇申請'!$C$6:$C$305,A6,'休暇申請'!$G$6:$G$305,D6,'休暇申請'!$S$6:$S$305,"追加情報待ち"))</f>
        <v>0</v>
      </c>
      <c r="I6" s="34" t="n">
        <f>IF(E6="","",E6+F6-G6-H6)</f>
        <v>9</v>
      </c>
      <c r="J6" s="28" t="str">
        <f>IF(I6="","",IF(I6&lt;0,"超過",IF(I6&lt;=2,"残日数少","正常")))</f>
        <v>正常</v>
      </c>
      <c r="K6" s="30" t="n">
        <v>46138</v>
      </c>
      <c r="L6" s="22" t="s">
        <v>88</v>
      </c>
    </row>
    <row r="7" ht="21" customHeight="true">
      <c r="A7" s="22" t="str">
        <v>E001</v>
      </c>
      <c r="B7" s="28" t="str">
        <f>IF(A7="","",IFERROR(XLOOKUP(A7,'社員情報'!$A$6:$A$255,'社員情報'!$B$6:$B$255,""),""))</f>
        <v>佐藤太郎</v>
      </c>
      <c r="C7" s="28" t="str">
        <f>IF(A7="","",IFERROR(XLOOKUP(A7,'社員情報'!$A$6:$A$255,'社員情報'!$C$6:$C$255,""),""))</f>
        <v>開発部</v>
      </c>
      <c r="D7" s="22" t="s">
        <v>22</v>
      </c>
      <c r="E7" s="34" t="n">
        <f>IF(D7="","",IFERROR(XLOOKUP(D7,'休暇規程'!$A$6:$A$25,'休暇規程'!$C$6:$C$25,0),0))</f>
        <v>12</v>
      </c>
      <c r="F7" s="36" t="n">
        <v>0</v>
      </c>
      <c r="G7" s="34" t="n">
        <f>IF(OR(A7="",D7=""),"",SUMIFS('休暇申請'!$L$6:$L$305,'休暇申請'!$C$6:$C$305,A7,'休暇申請'!$G$6:$G$305,D7,'休暇申請'!$S$6:$S$305,"承認済み"))</f>
        <v>0</v>
      </c>
      <c r="H7" s="34" t="n">
        <f>IF(OR(A7="",D7=""),"",SUMIFS('休暇申請'!$L$6:$L$305,'休暇申請'!$C$6:$C$305,A7,'休暇申請'!$G$6:$G$305,D7,'休暇申請'!$S$6:$S$305,"承認待ち")+SUMIFS('休暇申請'!$L$6:$L$305,'休暇申請'!$C$6:$C$305,A7,'休暇申請'!$G$6:$G$305,D7,'休暇申請'!$S$6:$S$305,"追加情報待ち"))</f>
        <v>0</v>
      </c>
      <c r="I7" s="34" t="n">
        <f>IF(E7="","",E7+F7-G7-H7)</f>
        <v>12</v>
      </c>
      <c r="J7" s="28" t="str">
        <f>IF(I7="","",IF(I7&lt;0,"超過",IF(I7&lt;=2,"残日数少","正常")))</f>
        <v>正常</v>
      </c>
      <c r="K7" s="30" t="n">
        <v>46138</v>
      </c>
      <c r="L7" s="22" t="s">
        <v>88</v>
      </c>
    </row>
    <row r="8" ht="21" customHeight="true">
      <c r="A8" s="22" t="str">
        <v>E001</v>
      </c>
      <c r="B8" s="28" t="str">
        <f>IF(A8="","",IFERROR(XLOOKUP(A8,'社員情報'!$A$6:$A$255,'社員情報'!$B$6:$B$255,""),""))</f>
        <v>佐藤太郎</v>
      </c>
      <c r="C8" s="28" t="str">
        <f>IF(A8="","",IFERROR(XLOOKUP(A8,'社員情報'!$A$6:$A$255,'社員情報'!$C$6:$C$255,""),""))</f>
        <v>開発部</v>
      </c>
      <c r="D8" s="22" t="s">
        <v>32</v>
      </c>
      <c r="E8" s="34" t="n">
        <f>IF(D8="","",IFERROR(XLOOKUP(D8,'休暇規程'!$A$6:$A$25,'休暇規程'!$C$6:$C$25,0),0))</f>
        <v>5</v>
      </c>
      <c r="F8" s="36" t="n">
        <v>0</v>
      </c>
      <c r="G8" s="34" t="n">
        <f>IF(OR(A8="",D8=""),"",SUMIFS('休暇申請'!$L$6:$L$305,'休暇申請'!$C$6:$C$305,A8,'休暇申請'!$G$6:$G$305,D8,'休暇申請'!$S$6:$S$305,"承認済み"))</f>
        <v>0</v>
      </c>
      <c r="H8" s="34" t="n">
        <f>IF(OR(A8="",D8=""),"",SUMIFS('休暇申請'!$L$6:$L$305,'休暇申請'!$C$6:$C$305,A8,'休暇申請'!$G$6:$G$305,D8,'休暇申請'!$S$6:$S$305,"承認待ち")+SUMIFS('休暇申請'!$L$6:$L$305,'休暇申請'!$C$6:$C$305,A8,'休暇申請'!$G$6:$G$305,D8,'休暇申請'!$S$6:$S$305,"追加情報待ち"))</f>
        <v>0</v>
      </c>
      <c r="I8" s="34" t="n">
        <f>IF(E8="","",E8+F8-G8-H8)</f>
        <v>5</v>
      </c>
      <c r="J8" s="28" t="str">
        <f>IF(I8="","",IF(I8&lt;0,"超過",IF(I8&lt;=2,"残日数少","正常")))</f>
        <v>正常</v>
      </c>
      <c r="K8" s="30" t="n">
        <v>46138</v>
      </c>
      <c r="L8" s="22" t="s">
        <v>88</v>
      </c>
    </row>
    <row r="9" ht="21" customHeight="true">
      <c r="A9" s="22" t="str">
        <v>E001</v>
      </c>
      <c r="B9" s="28" t="str">
        <f>IF(A9="","",IFERROR(XLOOKUP(A9,'社員情報'!$A$6:$A$255,'社員情報'!$B$6:$B$255,""),""))</f>
        <v>佐藤太郎</v>
      </c>
      <c r="C9" s="28" t="str">
        <f>IF(A9="","",IFERROR(XLOOKUP(A9,'社員情報'!$A$6:$A$255,'社員情報'!$C$6:$C$255,""),""))</f>
        <v>開発部</v>
      </c>
      <c r="D9" s="22" t="s">
        <v>42</v>
      </c>
      <c r="E9" s="34" t="n">
        <f>IF(D9="","",IFERROR(XLOOKUP(D9,'休暇規程'!$A$6:$A$25,'休暇規程'!$C$6:$C$25,0),0))</f>
        <v>5</v>
      </c>
      <c r="F9" s="36" t="n">
        <v>0</v>
      </c>
      <c r="G9" s="34" t="n">
        <f>IF(OR(A9="",D9=""),"",SUMIFS('休暇申請'!$L$6:$L$305,'休暇申請'!$C$6:$C$305,A9,'休暇申請'!$G$6:$G$305,D9,'休暇申請'!$S$6:$S$305,"承認済み"))</f>
        <v>0</v>
      </c>
      <c r="H9" s="34" t="n">
        <f>IF(OR(A9="",D9=""),"",SUMIFS('休暇申請'!$L$6:$L$305,'休暇申請'!$C$6:$C$305,A9,'休暇申請'!$G$6:$G$305,D9,'休暇申請'!$S$6:$S$305,"承認待ち")+SUMIFS('休暇申請'!$L$6:$L$305,'休暇申請'!$C$6:$C$305,A9,'休暇申請'!$G$6:$G$305,D9,'休暇申請'!$S$6:$S$305,"追加情報待ち"))</f>
        <v>0</v>
      </c>
      <c r="I9" s="34" t="n">
        <f>IF(E9="","",E9+F9-G9-H9)</f>
        <v>5</v>
      </c>
      <c r="J9" s="28" t="str">
        <f>IF(I9="","",IF(I9&lt;0,"超過",IF(I9&lt;=2,"残日数少","正常")))</f>
        <v>正常</v>
      </c>
      <c r="K9" s="30" t="n">
        <v>46138</v>
      </c>
      <c r="L9" s="22" t="s">
        <v>88</v>
      </c>
    </row>
    <row r="10" ht="21" customHeight="true">
      <c r="A10" s="22" t="str">
        <v>E001</v>
      </c>
      <c r="B10" s="28" t="str">
        <f>IF(A10="","",IFERROR(XLOOKUP(A10,'社員情報'!$A$6:$A$255,'社員情報'!$B$6:$B$255,""),""))</f>
        <v>佐藤太郎</v>
      </c>
      <c r="C10" s="28" t="str">
        <f>IF(A10="","",IFERROR(XLOOKUP(A10,'社員情報'!$A$6:$A$255,'社員情報'!$C$6:$C$255,""),""))</f>
        <v>開発部</v>
      </c>
      <c r="D10" s="22" t="s">
        <v>50</v>
      </c>
      <c r="E10" s="34" t="n">
        <f>IF(D10="","",IFERROR(XLOOKUP(D10,'休暇規程'!$A$6:$A$25,'休暇規程'!$C$6:$C$25,0),0))</f>
        <v>10</v>
      </c>
      <c r="F10" s="36" t="n">
        <v>0</v>
      </c>
      <c r="G10" s="34" t="n">
        <f>IF(OR(A10="",D10=""),"",SUMIFS('休暇申請'!$L$6:$L$305,'休暇申請'!$C$6:$C$305,A10,'休暇申請'!$G$6:$G$305,D10,'休暇申請'!$S$6:$S$305,"承認済み"))</f>
        <v>0</v>
      </c>
      <c r="H10" s="34" t="n">
        <f>IF(OR(A10="",D10=""),"",SUMIFS('休暇申請'!$L$6:$L$305,'休暇申請'!$C$6:$C$305,A10,'休暇申請'!$G$6:$G$305,D10,'休暇申請'!$S$6:$S$305,"承認待ち")+SUMIFS('休暇申請'!$L$6:$L$305,'休暇申請'!$C$6:$C$305,A10,'休暇申請'!$G$6:$G$305,D10,'休暇申請'!$S$6:$S$305,"追加情報待ち"))</f>
        <v>0</v>
      </c>
      <c r="I10" s="34" t="n">
        <f>IF(E10="","",E10+F10-G10-H10)</f>
        <v>10</v>
      </c>
      <c r="J10" s="28" t="str">
        <f>IF(I10="","",IF(I10&lt;0,"超過",IF(I10&lt;=2,"残日数少","正常")))</f>
        <v>正常</v>
      </c>
      <c r="K10" s="30" t="n">
        <v>46138</v>
      </c>
      <c r="L10" s="22" t="s">
        <v>88</v>
      </c>
    </row>
    <row r="11" ht="21" customHeight="true">
      <c r="A11" s="22" t="str">
        <v>E001</v>
      </c>
      <c r="B11" s="28" t="str">
        <f>IF(A11="","",IFERROR(XLOOKUP(A11,'社員情報'!$A$6:$A$255,'社員情報'!$B$6:$B$255,""),""))</f>
        <v>佐藤太郎</v>
      </c>
      <c r="C11" s="28" t="str">
        <f>IF(A11="","",IFERROR(XLOOKUP(A11,'社員情報'!$A$6:$A$255,'社員情報'!$C$6:$C$255,""),""))</f>
        <v>開発部</v>
      </c>
      <c r="D11" s="22" t="s">
        <v>56</v>
      </c>
      <c r="E11" s="34" t="n">
        <f>IF(D11="","",IFERROR(XLOOKUP(D11,'休暇規程'!$A$6:$A$25,'休暇規程'!$C$6:$C$25,0),0))</f>
        <v>98</v>
      </c>
      <c r="F11" s="36" t="n">
        <v>0</v>
      </c>
      <c r="G11" s="34" t="n">
        <f>IF(OR(A11="",D11=""),"",SUMIFS('休暇申請'!$L$6:$L$305,'休暇申請'!$C$6:$C$305,A11,'休暇申請'!$G$6:$G$305,D11,'休暇申請'!$S$6:$S$305,"承認済み"))</f>
        <v>0</v>
      </c>
      <c r="H11" s="34" t="n">
        <f>IF(OR(A11="",D11=""),"",SUMIFS('休暇申請'!$L$6:$L$305,'休暇申請'!$C$6:$C$305,A11,'休暇申請'!$G$6:$G$305,D11,'休暇申請'!$S$6:$S$305,"承認待ち")+SUMIFS('休暇申請'!$L$6:$L$305,'休暇申請'!$C$6:$C$305,A11,'休暇申請'!$G$6:$G$305,D11,'休暇申請'!$S$6:$S$305,"追加情報待ち"))</f>
        <v>0</v>
      </c>
      <c r="I11" s="34" t="n">
        <f>IF(E11="","",E11+F11-G11-H11)</f>
        <v>98</v>
      </c>
      <c r="J11" s="28" t="str">
        <f>IF(I11="","",IF(I11&lt;0,"超過",IF(I11&lt;=2,"残日数少","正常")))</f>
        <v>正常</v>
      </c>
      <c r="K11" s="30" t="n">
        <v>46138</v>
      </c>
      <c r="L11" s="22" t="s">
        <v>88</v>
      </c>
    </row>
    <row r="12" ht="21" customHeight="true">
      <c r="A12" s="22" t="str">
        <v>E001</v>
      </c>
      <c r="B12" s="28" t="str">
        <f>IF(A12="","",IFERROR(XLOOKUP(A12,'社員情報'!$A$6:$A$255,'社員情報'!$B$6:$B$255,""),""))</f>
        <v>佐藤太郎</v>
      </c>
      <c r="C12" s="28" t="str">
        <f>IF(A12="","",IFERROR(XLOOKUP(A12,'社員情報'!$A$6:$A$255,'社員情報'!$C$6:$C$255,""),""))</f>
        <v>開発部</v>
      </c>
      <c r="D12" s="22" t="s">
        <v>61</v>
      </c>
      <c r="E12" s="34" t="n">
        <f>IF(D12="","",IFERROR(XLOOKUP(D12,'休暇規程'!$A$6:$A$25,'休暇規程'!$C$6:$C$25,0),0))</f>
        <v>3</v>
      </c>
      <c r="F12" s="36" t="n">
        <v>0</v>
      </c>
      <c r="G12" s="34" t="n">
        <f>IF(OR(A12="",D12=""),"",SUMIFS('休暇申請'!$L$6:$L$305,'休暇申請'!$C$6:$C$305,A12,'休暇申請'!$G$6:$G$305,D12,'休暇申請'!$S$6:$S$305,"承認済み"))</f>
        <v>0</v>
      </c>
      <c r="H12" s="34" t="n">
        <f>IF(OR(A12="",D12=""),"",SUMIFS('休暇申請'!$L$6:$L$305,'休暇申請'!$C$6:$C$305,A12,'休暇申請'!$G$6:$G$305,D12,'休暇申請'!$S$6:$S$305,"承認待ち")+SUMIFS('休暇申請'!$L$6:$L$305,'休暇申請'!$C$6:$C$305,A12,'休暇申請'!$G$6:$G$305,D12,'休暇申請'!$S$6:$S$305,"追加情報待ち"))</f>
        <v>0</v>
      </c>
      <c r="I12" s="34" t="n">
        <f>IF(E12="","",E12+F12-G12-H12)</f>
        <v>3</v>
      </c>
      <c r="J12" s="28" t="str">
        <f>IF(I12="","",IF(I12&lt;0,"超過",IF(I12&lt;=2,"残日数少","正常")))</f>
        <v>正常</v>
      </c>
      <c r="K12" s="30" t="n">
        <v>46138</v>
      </c>
      <c r="L12" s="22" t="s">
        <v>88</v>
      </c>
    </row>
    <row r="13" ht="21" customHeight="true">
      <c r="A13" s="22" t="str">
        <v>E002</v>
      </c>
      <c r="B13" s="28" t="str">
        <f>IF(A13="","",IFERROR(XLOOKUP(A13,'社員情報'!$A$6:$A$255,'社員情報'!$B$6:$B$255,""),""))</f>
        <v>鈴木花子</v>
      </c>
      <c r="C13" s="28" t="str">
        <f>IF(A13="","",IFERROR(XLOOKUP(A13,'社員情報'!$A$6:$A$255,'社員情報'!$C$6:$C$255,""),""))</f>
        <v>マーケティング部</v>
      </c>
      <c r="D13" s="22" t="s">
        <v>13</v>
      </c>
      <c r="E13" s="34" t="n">
        <f>IF(D13="","",IFERROR(XLOOKUP(D13,'休暇規程'!$A$6:$A$25,'休暇規程'!$C$6:$C$25,0),0))</f>
        <v>10</v>
      </c>
      <c r="F13" s="36" t="n">
        <v>0</v>
      </c>
      <c r="G13" s="34" t="n">
        <f>IF(OR(A13="",D13=""),"",SUMIFS('休暇申請'!$L$6:$L$305,'休暇申請'!$C$6:$C$305,A13,'休暇申請'!$G$6:$G$305,D13,'休暇申請'!$S$6:$S$305,"承認済み"))</f>
        <v>0</v>
      </c>
      <c r="H13" s="34" t="n">
        <f>IF(OR(A13="",D13=""),"",SUMIFS('休暇申請'!$L$6:$L$305,'休暇申請'!$C$6:$C$305,A13,'休暇申請'!$G$6:$G$305,D13,'休暇申請'!$S$6:$S$305,"承認待ち")+SUMIFS('休暇申請'!$L$6:$L$305,'休暇申請'!$C$6:$C$305,A13,'休暇申請'!$G$6:$G$305,D13,'休暇申請'!$S$6:$S$305,"追加情報待ち"))</f>
        <v>0</v>
      </c>
      <c r="I13" s="34" t="n">
        <f>IF(E13="","",E13+F13-G13-H13)</f>
        <v>10</v>
      </c>
      <c r="J13" s="28" t="str">
        <f>IF(I13="","",IF(I13&lt;0,"超過",IF(I13&lt;=2,"残日数少","正常")))</f>
        <v>正常</v>
      </c>
      <c r="K13" s="30" t="n">
        <v>46138</v>
      </c>
      <c r="L13" s="22" t="s">
        <v>88</v>
      </c>
    </row>
    <row r="14" ht="21" customHeight="true">
      <c r="A14" s="22" t="str">
        <v>E002</v>
      </c>
      <c r="B14" s="28" t="str">
        <f>IF(A14="","",IFERROR(XLOOKUP(A14,'社員情報'!$A$6:$A$255,'社員情報'!$B$6:$B$255,""),""))</f>
        <v>鈴木花子</v>
      </c>
      <c r="C14" s="28" t="str">
        <f>IF(A14="","",IFERROR(XLOOKUP(A14,'社員情報'!$A$6:$A$255,'社員情報'!$C$6:$C$255,""),""))</f>
        <v>マーケティング部</v>
      </c>
      <c r="D14" s="22" t="s">
        <v>22</v>
      </c>
      <c r="E14" s="34" t="n">
        <f>IF(D14="","",IFERROR(XLOOKUP(D14,'休暇規程'!$A$6:$A$25,'休暇規程'!$C$6:$C$25,0),0))</f>
        <v>12</v>
      </c>
      <c r="F14" s="36" t="n">
        <v>0</v>
      </c>
      <c r="G14" s="34" t="n">
        <f>IF(OR(A14="",D14=""),"",SUMIFS('休暇申請'!$L$6:$L$305,'休暇申請'!$C$6:$C$305,A14,'休暇申請'!$G$6:$G$305,D14,'休暇申請'!$S$6:$S$305,"承認済み"))</f>
        <v>0</v>
      </c>
      <c r="H14" s="34" t="n">
        <f>IF(OR(A14="",D14=""),"",SUMIFS('休暇申請'!$L$6:$L$305,'休暇申請'!$C$6:$C$305,A14,'休暇申請'!$G$6:$G$305,D14,'休暇申請'!$S$6:$S$305,"承認待ち")+SUMIFS('休暇申請'!$L$6:$L$305,'休暇申請'!$C$6:$C$305,A14,'休暇申請'!$G$6:$G$305,D14,'休暇申請'!$S$6:$S$305,"追加情報待ち"))</f>
        <v>2</v>
      </c>
      <c r="I14" s="34" t="n">
        <f>IF(E14="","",E14+F14-G14-H14)</f>
        <v>10</v>
      </c>
      <c r="J14" s="28" t="str">
        <f>IF(I14="","",IF(I14&lt;0,"超過",IF(I14&lt;=2,"残日数少","正常")))</f>
        <v>正常</v>
      </c>
      <c r="K14" s="30" t="n">
        <v>46138</v>
      </c>
      <c r="L14" s="22" t="s">
        <v>88</v>
      </c>
    </row>
    <row r="15" ht="21" customHeight="true">
      <c r="A15" s="22" t="str">
        <v>E002</v>
      </c>
      <c r="B15" s="28" t="str">
        <f>IF(A15="","",IFERROR(XLOOKUP(A15,'社員情報'!$A$6:$A$255,'社員情報'!$B$6:$B$255,""),""))</f>
        <v>鈴木花子</v>
      </c>
      <c r="C15" s="28" t="str">
        <f>IF(A15="","",IFERROR(XLOOKUP(A15,'社員情報'!$A$6:$A$255,'社員情報'!$C$6:$C$255,""),""))</f>
        <v>マーケティング部</v>
      </c>
      <c r="D15" s="22" t="s">
        <v>32</v>
      </c>
      <c r="E15" s="34" t="n">
        <f>IF(D15="","",IFERROR(XLOOKUP(D15,'休暇規程'!$A$6:$A$25,'休暇規程'!$C$6:$C$25,0),0))</f>
        <v>5</v>
      </c>
      <c r="F15" s="36" t="n">
        <v>0</v>
      </c>
      <c r="G15" s="34" t="n">
        <f>IF(OR(A15="",D15=""),"",SUMIFS('休暇申請'!$L$6:$L$305,'休暇申請'!$C$6:$C$305,A15,'休暇申請'!$G$6:$G$305,D15,'休暇申請'!$S$6:$S$305,"承認済み"))</f>
        <v>0</v>
      </c>
      <c r="H15" s="34" t="n">
        <f>IF(OR(A15="",D15=""),"",SUMIFS('休暇申請'!$L$6:$L$305,'休暇申請'!$C$6:$C$305,A15,'休暇申請'!$G$6:$G$305,D15,'休暇申請'!$S$6:$S$305,"承認待ち")+SUMIFS('休暇申請'!$L$6:$L$305,'休暇申請'!$C$6:$C$305,A15,'休暇申請'!$G$6:$G$305,D15,'休暇申請'!$S$6:$S$305,"追加情報待ち"))</f>
        <v>1</v>
      </c>
      <c r="I15" s="34" t="n">
        <f>IF(E15="","",E15+F15-G15-H15)</f>
        <v>4</v>
      </c>
      <c r="J15" s="28" t="str">
        <f>IF(I15="","",IF(I15&lt;0,"超過",IF(I15&lt;=2,"残日数少","正常")))</f>
        <v>正常</v>
      </c>
      <c r="K15" s="30" t="n">
        <v>46138</v>
      </c>
      <c r="L15" s="22" t="s">
        <v>88</v>
      </c>
    </row>
    <row r="16" ht="21" customHeight="true">
      <c r="A16" s="22" t="str">
        <v>E002</v>
      </c>
      <c r="B16" s="28" t="str">
        <f>IF(A16="","",IFERROR(XLOOKUP(A16,'社員情報'!$A$6:$A$255,'社員情報'!$B$6:$B$255,""),""))</f>
        <v>鈴木花子</v>
      </c>
      <c r="C16" s="28" t="str">
        <f>IF(A16="","",IFERROR(XLOOKUP(A16,'社員情報'!$A$6:$A$255,'社員情報'!$C$6:$C$255,""),""))</f>
        <v>マーケティング部</v>
      </c>
      <c r="D16" s="22" t="s">
        <v>42</v>
      </c>
      <c r="E16" s="34" t="n">
        <f>IF(D16="","",IFERROR(XLOOKUP(D16,'休暇規程'!$A$6:$A$25,'休暇規程'!$C$6:$C$25,0),0))</f>
        <v>5</v>
      </c>
      <c r="F16" s="36" t="n">
        <v>0</v>
      </c>
      <c r="G16" s="34" t="n">
        <f>IF(OR(A16="",D16=""),"",SUMIFS('休暇申請'!$L$6:$L$305,'休暇申請'!$C$6:$C$305,A16,'休暇申請'!$G$6:$G$305,D16,'休暇申請'!$S$6:$S$305,"承認済み"))</f>
        <v>0</v>
      </c>
      <c r="H16" s="34" t="n">
        <f>IF(OR(A16="",D16=""),"",SUMIFS('休暇申請'!$L$6:$L$305,'休暇申請'!$C$6:$C$305,A16,'休暇申請'!$G$6:$G$305,D16,'休暇申請'!$S$6:$S$305,"承認待ち")+SUMIFS('休暇申請'!$L$6:$L$305,'休暇申請'!$C$6:$C$305,A16,'休暇申請'!$G$6:$G$305,D16,'休暇申請'!$S$6:$S$305,"追加情報待ち"))</f>
        <v>0</v>
      </c>
      <c r="I16" s="34" t="n">
        <f>IF(E16="","",E16+F16-G16-H16)</f>
        <v>5</v>
      </c>
      <c r="J16" s="28" t="str">
        <f>IF(I16="","",IF(I16&lt;0,"超過",IF(I16&lt;=2,"残日数少","正常")))</f>
        <v>正常</v>
      </c>
      <c r="K16" s="30" t="n">
        <v>46138</v>
      </c>
      <c r="L16" s="22" t="s">
        <v>88</v>
      </c>
    </row>
    <row r="17" ht="21" customHeight="true">
      <c r="A17" s="22" t="str">
        <v>E002</v>
      </c>
      <c r="B17" s="28" t="str">
        <f>IF(A17="","",IFERROR(XLOOKUP(A17,'社員情報'!$A$6:$A$255,'社員情報'!$B$6:$B$255,""),""))</f>
        <v>鈴木花子</v>
      </c>
      <c r="C17" s="28" t="str">
        <f>IF(A17="","",IFERROR(XLOOKUP(A17,'社員情報'!$A$6:$A$255,'社員情報'!$C$6:$C$255,""),""))</f>
        <v>マーケティング部</v>
      </c>
      <c r="D17" s="22" t="s">
        <v>50</v>
      </c>
      <c r="E17" s="34" t="n">
        <f>IF(D17="","",IFERROR(XLOOKUP(D17,'休暇規程'!$A$6:$A$25,'休暇規程'!$C$6:$C$25,0),0))</f>
        <v>10</v>
      </c>
      <c r="F17" s="36" t="n">
        <v>0</v>
      </c>
      <c r="G17" s="34" t="n">
        <f>IF(OR(A17="",D17=""),"",SUMIFS('休暇申請'!$L$6:$L$305,'休暇申請'!$C$6:$C$305,A17,'休暇申請'!$G$6:$G$305,D17,'休暇申請'!$S$6:$S$305,"承認済み"))</f>
        <v>0</v>
      </c>
      <c r="H17" s="34" t="n">
        <f>IF(OR(A17="",D17=""),"",SUMIFS('休暇申請'!$L$6:$L$305,'休暇申請'!$C$6:$C$305,A17,'休暇申請'!$G$6:$G$305,D17,'休暇申請'!$S$6:$S$305,"承認待ち")+SUMIFS('休暇申請'!$L$6:$L$305,'休暇申請'!$C$6:$C$305,A17,'休暇申請'!$G$6:$G$305,D17,'休暇申請'!$S$6:$S$305,"追加情報待ち"))</f>
        <v>0</v>
      </c>
      <c r="I17" s="34" t="n">
        <f>IF(E17="","",E17+F17-G17-H17)</f>
        <v>10</v>
      </c>
      <c r="J17" s="28" t="str">
        <f>IF(I17="","",IF(I17&lt;0,"超過",IF(I17&lt;=2,"残日数少","正常")))</f>
        <v>正常</v>
      </c>
      <c r="K17" s="30" t="n">
        <v>46138</v>
      </c>
      <c r="L17" s="22" t="s">
        <v>88</v>
      </c>
    </row>
    <row r="18" ht="21" customHeight="true">
      <c r="A18" s="22" t="str">
        <v>E002</v>
      </c>
      <c r="B18" s="28" t="str">
        <f>IF(A18="","",IFERROR(XLOOKUP(A18,'社員情報'!$A$6:$A$255,'社員情報'!$B$6:$B$255,""),""))</f>
        <v>鈴木花子</v>
      </c>
      <c r="C18" s="28" t="str">
        <f>IF(A18="","",IFERROR(XLOOKUP(A18,'社員情報'!$A$6:$A$255,'社員情報'!$C$6:$C$255,""),""))</f>
        <v>マーケティング部</v>
      </c>
      <c r="D18" s="22" t="s">
        <v>56</v>
      </c>
      <c r="E18" s="34" t="n">
        <f>IF(D18="","",IFERROR(XLOOKUP(D18,'休暇規程'!$A$6:$A$25,'休暇規程'!$C$6:$C$25,0),0))</f>
        <v>98</v>
      </c>
      <c r="F18" s="36" t="n">
        <v>0</v>
      </c>
      <c r="G18" s="34" t="n">
        <f>IF(OR(A18="",D18=""),"",SUMIFS('休暇申請'!$L$6:$L$305,'休暇申請'!$C$6:$C$305,A18,'休暇申請'!$G$6:$G$305,D18,'休暇申請'!$S$6:$S$305,"承認済み"))</f>
        <v>0</v>
      </c>
      <c r="H18" s="34" t="n">
        <f>IF(OR(A18="",D18=""),"",SUMIFS('休暇申請'!$L$6:$L$305,'休暇申請'!$C$6:$C$305,A18,'休暇申請'!$G$6:$G$305,D18,'休暇申請'!$S$6:$S$305,"承認待ち")+SUMIFS('休暇申請'!$L$6:$L$305,'休暇申請'!$C$6:$C$305,A18,'休暇申請'!$G$6:$G$305,D18,'休暇申請'!$S$6:$S$305,"追加情報待ち"))</f>
        <v>0</v>
      </c>
      <c r="I18" s="34" t="n">
        <f>IF(E18="","",E18+F18-G18-H18)</f>
        <v>98</v>
      </c>
      <c r="J18" s="28" t="str">
        <f>IF(I18="","",IF(I18&lt;0,"超過",IF(I18&lt;=2,"残日数少","正常")))</f>
        <v>正常</v>
      </c>
      <c r="K18" s="30" t="n">
        <v>46138</v>
      </c>
      <c r="L18" s="22" t="s">
        <v>88</v>
      </c>
    </row>
    <row r="19" ht="21" customHeight="true">
      <c r="A19" s="22" t="str">
        <v>E002</v>
      </c>
      <c r="B19" s="28" t="str">
        <f>IF(A19="","",IFERROR(XLOOKUP(A19,'社員情報'!$A$6:$A$255,'社員情報'!$B$6:$B$255,""),""))</f>
        <v>鈴木花子</v>
      </c>
      <c r="C19" s="28" t="str">
        <f>IF(A19="","",IFERROR(XLOOKUP(A19,'社員情報'!$A$6:$A$255,'社員情報'!$C$6:$C$255,""),""))</f>
        <v>マーケティング部</v>
      </c>
      <c r="D19" s="22" t="s">
        <v>61</v>
      </c>
      <c r="E19" s="34" t="n">
        <f>IF(D19="","",IFERROR(XLOOKUP(D19,'休暇規程'!$A$6:$A$25,'休暇規程'!$C$6:$C$25,0),0))</f>
        <v>3</v>
      </c>
      <c r="F19" s="36" t="n">
        <v>0</v>
      </c>
      <c r="G19" s="34" t="n">
        <f>IF(OR(A19="",D19=""),"",SUMIFS('休暇申請'!$L$6:$L$305,'休暇申請'!$C$6:$C$305,A19,'休暇申請'!$G$6:$G$305,D19,'休暇申請'!$S$6:$S$305,"承認済み"))</f>
        <v>0</v>
      </c>
      <c r="H19" s="34" t="n">
        <f>IF(OR(A19="",D19=""),"",SUMIFS('休暇申請'!$L$6:$L$305,'休暇申請'!$C$6:$C$305,A19,'休暇申請'!$G$6:$G$305,D19,'休暇申請'!$S$6:$S$305,"承認待ち")+SUMIFS('休暇申請'!$L$6:$L$305,'休暇申請'!$C$6:$C$305,A19,'休暇申請'!$G$6:$G$305,D19,'休暇申請'!$S$6:$S$305,"追加情報待ち"))</f>
        <v>0</v>
      </c>
      <c r="I19" s="34" t="n">
        <f>IF(E19="","",E19+F19-G19-H19)</f>
        <v>3</v>
      </c>
      <c r="J19" s="28" t="str">
        <f>IF(I19="","",IF(I19&lt;0,"超過",IF(I19&lt;=2,"残日数少","正常")))</f>
        <v>正常</v>
      </c>
      <c r="K19" s="30" t="n">
        <v>46138</v>
      </c>
      <c r="L19" s="22" t="s">
        <v>88</v>
      </c>
    </row>
    <row r="20" ht="21" customHeight="true">
      <c r="A20" s="22" t="str">
        <v>E003</v>
      </c>
      <c r="B20" s="28" t="str">
        <f>IF(A20="","",IFERROR(XLOOKUP(A20,'社員情報'!$A$6:$A$255,'社員情報'!$B$6:$B$255,""),""))</f>
        <v>高橋健一</v>
      </c>
      <c r="C20" s="28" t="str">
        <f>IF(A20="","",IFERROR(XLOOKUP(A20,'社員情報'!$A$6:$A$255,'社員情報'!$C$6:$C$255,""),""))</f>
        <v>営業部</v>
      </c>
      <c r="D20" s="22" t="s">
        <v>13</v>
      </c>
      <c r="E20" s="34" t="n">
        <f>IF(D20="","",IFERROR(XLOOKUP(D20,'休暇規程'!$A$6:$A$25,'休暇規程'!$C$6:$C$25,0),0))</f>
        <v>10</v>
      </c>
      <c r="F20" s="36" t="n">
        <v>0</v>
      </c>
      <c r="G20" s="34" t="n">
        <f>IF(OR(A20="",D20=""),"",SUMIFS('休暇申請'!$L$6:$L$305,'休暇申請'!$C$6:$C$305,A20,'休暇申請'!$G$6:$G$305,D20,'休暇申請'!$S$6:$S$305,"承認済み"))</f>
        <v>0</v>
      </c>
      <c r="H20" s="34" t="n">
        <f>IF(OR(A20="",D20=""),"",SUMIFS('休暇申請'!$L$6:$L$305,'休暇申請'!$C$6:$C$305,A20,'休暇申請'!$G$6:$G$305,D20,'休暇申請'!$S$6:$S$305,"承認待ち")+SUMIFS('休暇申請'!$L$6:$L$305,'休暇申請'!$C$6:$C$305,A20,'休暇申請'!$G$6:$G$305,D20,'休暇申請'!$S$6:$S$305,"追加情報待ち"))</f>
        <v>0</v>
      </c>
      <c r="I20" s="34" t="n">
        <f>IF(E20="","",E20+F20-G20-H20)</f>
        <v>10</v>
      </c>
      <c r="J20" s="28" t="str">
        <f>IF(I20="","",IF(I20&lt;0,"超過",IF(I20&lt;=2,"残日数少","正常")))</f>
        <v>正常</v>
      </c>
      <c r="K20" s="30" t="n">
        <v>46138</v>
      </c>
      <c r="L20" s="22" t="s">
        <v>88</v>
      </c>
    </row>
    <row r="21" ht="21" customHeight="true">
      <c r="A21" s="22" t="str">
        <v>E003</v>
      </c>
      <c r="B21" s="28" t="str">
        <f>IF(A21="","",IFERROR(XLOOKUP(A21,'社員情報'!$A$6:$A$255,'社員情報'!$B$6:$B$255,""),""))</f>
        <v>高橋健一</v>
      </c>
      <c r="C21" s="28" t="str">
        <f>IF(A21="","",IFERROR(XLOOKUP(A21,'社員情報'!$A$6:$A$255,'社員情報'!$C$6:$C$255,""),""))</f>
        <v>営業部</v>
      </c>
      <c r="D21" s="22" t="s">
        <v>22</v>
      </c>
      <c r="E21" s="34" t="n">
        <f>IF(D21="","",IFERROR(XLOOKUP(D21,'休暇規程'!$A$6:$A$25,'休暇規程'!$C$6:$C$25,0),0))</f>
        <v>12</v>
      </c>
      <c r="F21" s="36" t="n">
        <v>0</v>
      </c>
      <c r="G21" s="34" t="n">
        <f>IF(OR(A21="",D21=""),"",SUMIFS('休暇申請'!$L$6:$L$305,'休暇申請'!$C$6:$C$305,A21,'休暇申請'!$G$6:$G$305,D21,'休暇申請'!$S$6:$S$305,"承認済み"))</f>
        <v>0</v>
      </c>
      <c r="H21" s="34" t="n">
        <f>IF(OR(A21="",D21=""),"",SUMIFS('休暇申請'!$L$6:$L$305,'休暇申請'!$C$6:$C$305,A21,'休暇申請'!$G$6:$G$305,D21,'休暇申請'!$S$6:$S$305,"承認待ち")+SUMIFS('休暇申請'!$L$6:$L$305,'休暇申請'!$C$6:$C$305,A21,'休暇申請'!$G$6:$G$305,D21,'休暇申請'!$S$6:$S$305,"追加情報待ち"))</f>
        <v>0</v>
      </c>
      <c r="I21" s="34" t="n">
        <f>IF(E21="","",E21+F21-G21-H21)</f>
        <v>12</v>
      </c>
      <c r="J21" s="28" t="str">
        <f>IF(I21="","",IF(I21&lt;0,"超過",IF(I21&lt;=2,"残日数少","正常")))</f>
        <v>正常</v>
      </c>
      <c r="K21" s="30" t="n">
        <v>46138</v>
      </c>
      <c r="L21" s="22" t="s">
        <v>88</v>
      </c>
    </row>
    <row r="22" ht="21" customHeight="true">
      <c r="A22" s="22" t="str">
        <v>E003</v>
      </c>
      <c r="B22" s="28" t="str">
        <f>IF(A22="","",IFERROR(XLOOKUP(A22,'社員情報'!$A$6:$A$255,'社員情報'!$B$6:$B$255,""),""))</f>
        <v>高橋健一</v>
      </c>
      <c r="C22" s="28" t="str">
        <f>IF(A22="","",IFERROR(XLOOKUP(A22,'社員情報'!$A$6:$A$255,'社員情報'!$C$6:$C$255,""),""))</f>
        <v>営業部</v>
      </c>
      <c r="D22" s="22" t="s">
        <v>32</v>
      </c>
      <c r="E22" s="34" t="n">
        <f>IF(D22="","",IFERROR(XLOOKUP(D22,'休暇規程'!$A$6:$A$25,'休暇規程'!$C$6:$C$25,0),0))</f>
        <v>5</v>
      </c>
      <c r="F22" s="36" t="n">
        <v>0</v>
      </c>
      <c r="G22" s="34" t="n">
        <f>IF(OR(A22="",D22=""),"",SUMIFS('休暇申請'!$L$6:$L$305,'休暇申請'!$C$6:$C$305,A22,'休暇申請'!$G$6:$G$305,D22,'休暇申請'!$S$6:$S$305,"承認済み"))</f>
        <v>0.5</v>
      </c>
      <c r="H22" s="34" t="n">
        <f>IF(OR(A22="",D22=""),"",SUMIFS('休暇申請'!$L$6:$L$305,'休暇申請'!$C$6:$C$305,A22,'休暇申請'!$G$6:$G$305,D22,'休暇申請'!$S$6:$S$305,"承認待ち")+SUMIFS('休暇申請'!$L$6:$L$305,'休暇申請'!$C$6:$C$305,A22,'休暇申請'!$G$6:$G$305,D22,'休暇申請'!$S$6:$S$305,"追加情報待ち"))</f>
        <v>0</v>
      </c>
      <c r="I22" s="34" t="n">
        <f>IF(E22="","",E22+F22-G22-H22)</f>
        <v>4.5</v>
      </c>
      <c r="J22" s="28" t="str">
        <f>IF(I22="","",IF(I22&lt;0,"超過",IF(I22&lt;=2,"残日数少","正常")))</f>
        <v>正常</v>
      </c>
      <c r="K22" s="30" t="n">
        <v>46138</v>
      </c>
      <c r="L22" s="22" t="s">
        <v>88</v>
      </c>
    </row>
    <row r="23" ht="21" customHeight="true">
      <c r="A23" s="22" t="str">
        <v>E003</v>
      </c>
      <c r="B23" s="28" t="str">
        <f>IF(A23="","",IFERROR(XLOOKUP(A23,'社員情報'!$A$6:$A$255,'社員情報'!$B$6:$B$255,""),""))</f>
        <v>高橋健一</v>
      </c>
      <c r="C23" s="28" t="str">
        <f>IF(A23="","",IFERROR(XLOOKUP(A23,'社員情報'!$A$6:$A$255,'社員情報'!$C$6:$C$255,""),""))</f>
        <v>営業部</v>
      </c>
      <c r="D23" s="22" t="s">
        <v>42</v>
      </c>
      <c r="E23" s="34" t="n">
        <f>IF(D23="","",IFERROR(XLOOKUP(D23,'休暇規程'!$A$6:$A$25,'休暇規程'!$C$6:$C$25,0),0))</f>
        <v>5</v>
      </c>
      <c r="F23" s="36" t="n">
        <v>0</v>
      </c>
      <c r="G23" s="34" t="n">
        <f>IF(OR(A23="",D23=""),"",SUMIFS('休暇申請'!$L$6:$L$305,'休暇申請'!$C$6:$C$305,A23,'休暇申請'!$G$6:$G$305,D23,'休暇申請'!$S$6:$S$305,"承認済み"))</f>
        <v>0</v>
      </c>
      <c r="H23" s="34" t="n">
        <f>IF(OR(A23="",D23=""),"",SUMIFS('休暇申請'!$L$6:$L$305,'休暇申請'!$C$6:$C$305,A23,'休暇申請'!$G$6:$G$305,D23,'休暇申請'!$S$6:$S$305,"承認待ち")+SUMIFS('休暇申請'!$L$6:$L$305,'休暇申請'!$C$6:$C$305,A23,'休暇申請'!$G$6:$G$305,D23,'休暇申請'!$S$6:$S$305,"追加情報待ち"))</f>
        <v>0</v>
      </c>
      <c r="I23" s="34" t="n">
        <f>IF(E23="","",E23+F23-G23-H23)</f>
        <v>5</v>
      </c>
      <c r="J23" s="28" t="str">
        <f>IF(I23="","",IF(I23&lt;0,"超過",IF(I23&lt;=2,"残日数少","正常")))</f>
        <v>正常</v>
      </c>
      <c r="K23" s="30" t="n">
        <v>46138</v>
      </c>
      <c r="L23" s="22" t="s">
        <v>88</v>
      </c>
    </row>
    <row r="24" ht="21" customHeight="true">
      <c r="A24" s="22" t="str">
        <v>E003</v>
      </c>
      <c r="B24" s="28" t="str">
        <f>IF(A24="","",IFERROR(XLOOKUP(A24,'社員情報'!$A$6:$A$255,'社員情報'!$B$6:$B$255,""),""))</f>
        <v>高橋健一</v>
      </c>
      <c r="C24" s="28" t="str">
        <f>IF(A24="","",IFERROR(XLOOKUP(A24,'社員情報'!$A$6:$A$255,'社員情報'!$C$6:$C$255,""),""))</f>
        <v>営業部</v>
      </c>
      <c r="D24" s="22" t="s">
        <v>50</v>
      </c>
      <c r="E24" s="34" t="n">
        <f>IF(D24="","",IFERROR(XLOOKUP(D24,'休暇規程'!$A$6:$A$25,'休暇規程'!$C$6:$C$25,0),0))</f>
        <v>10</v>
      </c>
      <c r="F24" s="36" t="n">
        <v>0</v>
      </c>
      <c r="G24" s="34" t="n">
        <f>IF(OR(A24="",D24=""),"",SUMIFS('休暇申請'!$L$6:$L$305,'休暇申請'!$C$6:$C$305,A24,'休暇申請'!$G$6:$G$305,D24,'休暇申請'!$S$6:$S$305,"承認済み"))</f>
        <v>0</v>
      </c>
      <c r="H24" s="34" t="n">
        <f>IF(OR(A24="",D24=""),"",SUMIFS('休暇申請'!$L$6:$L$305,'休暇申請'!$C$6:$C$305,A24,'休暇申請'!$G$6:$G$305,D24,'休暇申請'!$S$6:$S$305,"承認待ち")+SUMIFS('休暇申請'!$L$6:$L$305,'休暇申請'!$C$6:$C$305,A24,'休暇申請'!$G$6:$G$305,D24,'休暇申請'!$S$6:$S$305,"追加情報待ち"))</f>
        <v>0</v>
      </c>
      <c r="I24" s="34" t="n">
        <f>IF(E24="","",E24+F24-G24-H24)</f>
        <v>10</v>
      </c>
      <c r="J24" s="28" t="str">
        <f>IF(I24="","",IF(I24&lt;0,"超過",IF(I24&lt;=2,"残日数少","正常")))</f>
        <v>正常</v>
      </c>
      <c r="K24" s="30" t="n">
        <v>46138</v>
      </c>
      <c r="L24" s="22" t="s">
        <v>88</v>
      </c>
    </row>
    <row r="25" ht="21" customHeight="true">
      <c r="A25" s="22" t="str">
        <v>E003</v>
      </c>
      <c r="B25" s="28" t="str">
        <f>IF(A25="","",IFERROR(XLOOKUP(A25,'社員情報'!$A$6:$A$255,'社員情報'!$B$6:$B$255,""),""))</f>
        <v>高橋健一</v>
      </c>
      <c r="C25" s="28" t="str">
        <f>IF(A25="","",IFERROR(XLOOKUP(A25,'社員情報'!$A$6:$A$255,'社員情報'!$C$6:$C$255,""),""))</f>
        <v>営業部</v>
      </c>
      <c r="D25" s="22" t="s">
        <v>56</v>
      </c>
      <c r="E25" s="34" t="n">
        <f>IF(D25="","",IFERROR(XLOOKUP(D25,'休暇規程'!$A$6:$A$25,'休暇規程'!$C$6:$C$25,0),0))</f>
        <v>98</v>
      </c>
      <c r="F25" s="36" t="n">
        <v>0</v>
      </c>
      <c r="G25" s="34" t="n">
        <f>IF(OR(A25="",D25=""),"",SUMIFS('休暇申請'!$L$6:$L$305,'休暇申請'!$C$6:$C$305,A25,'休暇申請'!$G$6:$G$305,D25,'休暇申請'!$S$6:$S$305,"承認済み"))</f>
        <v>0</v>
      </c>
      <c r="H25" s="34" t="n">
        <f>IF(OR(A25="",D25=""),"",SUMIFS('休暇申請'!$L$6:$L$305,'休暇申請'!$C$6:$C$305,A25,'休暇申請'!$G$6:$G$305,D25,'休暇申請'!$S$6:$S$305,"承認待ち")+SUMIFS('休暇申請'!$L$6:$L$305,'休暇申請'!$C$6:$C$305,A25,'休暇申請'!$G$6:$G$305,D25,'休暇申請'!$S$6:$S$305,"追加情報待ち"))</f>
        <v>0</v>
      </c>
      <c r="I25" s="34" t="n">
        <f>IF(E25="","",E25+F25-G25-H25)</f>
        <v>98</v>
      </c>
      <c r="J25" s="28" t="str">
        <f>IF(I25="","",IF(I25&lt;0,"超過",IF(I25&lt;=2,"残日数少","正常")))</f>
        <v>正常</v>
      </c>
      <c r="K25" s="30" t="n">
        <v>46138</v>
      </c>
      <c r="L25" s="22" t="s">
        <v>88</v>
      </c>
    </row>
    <row r="26" ht="21" customHeight="true">
      <c r="A26" s="22" t="str">
        <v>E003</v>
      </c>
      <c r="B26" s="28" t="str">
        <f>IF(A26="","",IFERROR(XLOOKUP(A26,'社員情報'!$A$6:$A$255,'社員情報'!$B$6:$B$255,""),""))</f>
        <v>高橋健一</v>
      </c>
      <c r="C26" s="28" t="str">
        <f>IF(A26="","",IFERROR(XLOOKUP(A26,'社員情報'!$A$6:$A$255,'社員情報'!$C$6:$C$255,""),""))</f>
        <v>営業部</v>
      </c>
      <c r="D26" s="22" t="s">
        <v>61</v>
      </c>
      <c r="E26" s="34" t="n">
        <f>IF(D26="","",IFERROR(XLOOKUP(D26,'休暇規程'!$A$6:$A$25,'休暇規程'!$C$6:$C$25,0),0))</f>
        <v>3</v>
      </c>
      <c r="F26" s="36" t="n">
        <v>0</v>
      </c>
      <c r="G26" s="34" t="n">
        <f>IF(OR(A26="",D26=""),"",SUMIFS('休暇申請'!$L$6:$L$305,'休暇申請'!$C$6:$C$305,A26,'休暇申請'!$G$6:$G$305,D26,'休暇申請'!$S$6:$S$305,"承認済み"))</f>
        <v>0</v>
      </c>
      <c r="H26" s="34" t="n">
        <f>IF(OR(A26="",D26=""),"",SUMIFS('休暇申請'!$L$6:$L$305,'休暇申請'!$C$6:$C$305,A26,'休暇申請'!$G$6:$G$305,D26,'休暇申請'!$S$6:$S$305,"承認待ち")+SUMIFS('休暇申請'!$L$6:$L$305,'休暇申請'!$C$6:$C$305,A26,'休暇申請'!$G$6:$G$305,D26,'休暇申請'!$S$6:$S$305,"追加情報待ち"))</f>
        <v>0</v>
      </c>
      <c r="I26" s="34" t="n">
        <f>IF(E26="","",E26+F26-G26-H26)</f>
        <v>3</v>
      </c>
      <c r="J26" s="28" t="str">
        <f>IF(I26="","",IF(I26&lt;0,"超過",IF(I26&lt;=2,"残日数少","正常")))</f>
        <v>正常</v>
      </c>
      <c r="K26" s="30" t="n">
        <v>46138</v>
      </c>
      <c r="L26" s="22" t="s">
        <v>88</v>
      </c>
    </row>
    <row r="27" ht="21" customHeight="true">
      <c r="A27" s="22" t="str">
        <v>E004</v>
      </c>
      <c r="B27" s="28" t="str">
        <f>IF(A27="","",IFERROR(XLOOKUP(A27,'社員情報'!$A$6:$A$255,'社員情報'!$B$6:$B$255,""),""))</f>
        <v>田中美咲</v>
      </c>
      <c r="C27" s="28" t="str">
        <f>IF(A27="","",IFERROR(XLOOKUP(A27,'社員情報'!$A$6:$A$255,'社員情報'!$C$6:$C$255,""),""))</f>
        <v>人事部</v>
      </c>
      <c r="D27" s="22" t="s">
        <v>13</v>
      </c>
      <c r="E27" s="34" t="n">
        <f>IF(D27="","",IFERROR(XLOOKUP(D27,'休暇規程'!$A$6:$A$25,'休暇規程'!$C$6:$C$25,0),0))</f>
        <v>10</v>
      </c>
      <c r="F27" s="36" t="n">
        <v>0</v>
      </c>
      <c r="G27" s="34" t="n">
        <f>IF(OR(A27="",D27=""),"",SUMIFS('休暇申請'!$L$6:$L$305,'休暇申請'!$C$6:$C$305,A27,'休暇申請'!$G$6:$G$305,D27,'休暇申請'!$S$6:$S$305,"承認済み"))</f>
        <v>0</v>
      </c>
      <c r="H27" s="34" t="n">
        <f>IF(OR(A27="",D27=""),"",SUMIFS('休暇申請'!$L$6:$L$305,'休暇申請'!$C$6:$C$305,A27,'休暇申請'!$G$6:$G$305,D27,'休暇申請'!$S$6:$S$305,"承認待ち")+SUMIFS('休暇申請'!$L$6:$L$305,'休暇申請'!$C$6:$C$305,A27,'休暇申請'!$G$6:$G$305,D27,'休暇申請'!$S$6:$S$305,"追加情報待ち"))</f>
        <v>0</v>
      </c>
      <c r="I27" s="34" t="n">
        <f>IF(E27="","",E27+F27-G27-H27)</f>
        <v>10</v>
      </c>
      <c r="J27" s="28" t="str">
        <f>IF(I27="","",IF(I27&lt;0,"超過",IF(I27&lt;=2,"残日数少","正常")))</f>
        <v>正常</v>
      </c>
      <c r="K27" s="30" t="n">
        <v>46138</v>
      </c>
      <c r="L27" s="22" t="s">
        <v>88</v>
      </c>
    </row>
    <row r="28" ht="21" customHeight="true">
      <c r="A28" s="22" t="str">
        <v>E004</v>
      </c>
      <c r="B28" s="28" t="str">
        <f>IF(A28="","",IFERROR(XLOOKUP(A28,'社員情報'!$A$6:$A$255,'社員情報'!$B$6:$B$255,""),""))</f>
        <v>田中美咲</v>
      </c>
      <c r="C28" s="28" t="str">
        <f>IF(A28="","",IFERROR(XLOOKUP(A28,'社員情報'!$A$6:$A$255,'社員情報'!$C$6:$C$255,""),""))</f>
        <v>人事部</v>
      </c>
      <c r="D28" s="22" t="s">
        <v>22</v>
      </c>
      <c r="E28" s="34" t="n">
        <f>IF(D28="","",IFERROR(XLOOKUP(D28,'休暇規程'!$A$6:$A$25,'休暇規程'!$C$6:$C$25,0),0))</f>
        <v>12</v>
      </c>
      <c r="F28" s="36" t="n">
        <v>0</v>
      </c>
      <c r="G28" s="34" t="n">
        <f>IF(OR(A28="",D28=""),"",SUMIFS('休暇申請'!$L$6:$L$305,'休暇申請'!$C$6:$C$305,A28,'休暇申請'!$G$6:$G$305,D28,'休暇申請'!$S$6:$S$305,"承認済み"))</f>
        <v>0</v>
      </c>
      <c r="H28" s="34" t="n">
        <f>IF(OR(A28="",D28=""),"",SUMIFS('休暇申請'!$L$6:$L$305,'休暇申請'!$C$6:$C$305,A28,'休暇申請'!$G$6:$G$305,D28,'休暇申請'!$S$6:$S$305,"承認待ち")+SUMIFS('休暇申請'!$L$6:$L$305,'休暇申請'!$C$6:$C$305,A28,'休暇申請'!$G$6:$G$305,D28,'休暇申請'!$S$6:$S$305,"追加情報待ち"))</f>
        <v>0</v>
      </c>
      <c r="I28" s="34" t="n">
        <f>IF(E28="","",E28+F28-G28-H28)</f>
        <v>12</v>
      </c>
      <c r="J28" s="28" t="str">
        <f>IF(I28="","",IF(I28&lt;0,"超過",IF(I28&lt;=2,"残日数少","正常")))</f>
        <v>正常</v>
      </c>
      <c r="K28" s="30" t="n">
        <v>46138</v>
      </c>
      <c r="L28" s="22" t="s">
        <v>88</v>
      </c>
    </row>
    <row r="29" ht="21" customHeight="true">
      <c r="A29" s="22" t="str">
        <v>E004</v>
      </c>
      <c r="B29" s="28" t="str">
        <f>IF(A29="","",IFERROR(XLOOKUP(A29,'社員情報'!$A$6:$A$255,'社員情報'!$B$6:$B$255,""),""))</f>
        <v>田中美咲</v>
      </c>
      <c r="C29" s="28" t="str">
        <f>IF(A29="","",IFERROR(XLOOKUP(A29,'社員情報'!$A$6:$A$255,'社員情報'!$C$6:$C$255,""),""))</f>
        <v>人事部</v>
      </c>
      <c r="D29" s="22" t="s">
        <v>32</v>
      </c>
      <c r="E29" s="34" t="n">
        <f>IF(D29="","",IFERROR(XLOOKUP(D29,'休暇規程'!$A$6:$A$25,'休暇規程'!$C$6:$C$25,0),0))</f>
        <v>5</v>
      </c>
      <c r="F29" s="36" t="n">
        <v>0</v>
      </c>
      <c r="G29" s="34" t="n">
        <f>IF(OR(A29="",D29=""),"",SUMIFS('休暇申請'!$L$6:$L$305,'休暇申請'!$C$6:$C$305,A29,'休暇申請'!$G$6:$G$305,D29,'休暇申請'!$S$6:$S$305,"承認済み"))</f>
        <v>0</v>
      </c>
      <c r="H29" s="34" t="n">
        <f>IF(OR(A29="",D29=""),"",SUMIFS('休暇申請'!$L$6:$L$305,'休暇申請'!$C$6:$C$305,A29,'休暇申請'!$G$6:$G$305,D29,'休暇申請'!$S$6:$S$305,"承認待ち")+SUMIFS('休暇申請'!$L$6:$L$305,'休暇申請'!$C$6:$C$305,A29,'休暇申請'!$G$6:$G$305,D29,'休暇申請'!$S$6:$S$305,"追加情報待ち"))</f>
        <v>0</v>
      </c>
      <c r="I29" s="34" t="n">
        <f>IF(E29="","",E29+F29-G29-H29)</f>
        <v>5</v>
      </c>
      <c r="J29" s="28" t="str">
        <f>IF(I29="","",IF(I29&lt;0,"超過",IF(I29&lt;=2,"残日数少","正常")))</f>
        <v>正常</v>
      </c>
      <c r="K29" s="30" t="n">
        <v>46138</v>
      </c>
      <c r="L29" s="22" t="s">
        <v>88</v>
      </c>
    </row>
    <row r="30" ht="21" customHeight="true">
      <c r="A30" s="22" t="str">
        <v>E004</v>
      </c>
      <c r="B30" s="28" t="str">
        <f>IF(A30="","",IFERROR(XLOOKUP(A30,'社員情報'!$A$6:$A$255,'社員情報'!$B$6:$B$255,""),""))</f>
        <v>田中美咲</v>
      </c>
      <c r="C30" s="28" t="str">
        <f>IF(A30="","",IFERROR(XLOOKUP(A30,'社員情報'!$A$6:$A$255,'社員情報'!$C$6:$C$255,""),""))</f>
        <v>人事部</v>
      </c>
      <c r="D30" s="22" t="s">
        <v>42</v>
      </c>
      <c r="E30" s="34" t="n">
        <f>IF(D30="","",IFERROR(XLOOKUP(D30,'休暇規程'!$A$6:$A$25,'休暇規程'!$C$6:$C$25,0),0))</f>
        <v>5</v>
      </c>
      <c r="F30" s="36" t="n">
        <v>1</v>
      </c>
      <c r="G30" s="34" t="n">
        <f>IF(OR(A30="",D30=""),"",SUMIFS('休暇申請'!$L$6:$L$305,'休暇申請'!$C$6:$C$305,A30,'休暇申請'!$G$6:$G$305,D30,'休暇申請'!$S$6:$S$305,"承認済み"))</f>
        <v>0.5</v>
      </c>
      <c r="H30" s="34" t="n">
        <f>IF(OR(A30="",D30=""),"",SUMIFS('休暇申請'!$L$6:$L$305,'休暇申請'!$C$6:$C$305,A30,'休暇申請'!$G$6:$G$305,D30,'休暇申請'!$S$6:$S$305,"承認待ち")+SUMIFS('休暇申請'!$L$6:$L$305,'休暇申請'!$C$6:$C$305,A30,'休暇申請'!$G$6:$G$305,D30,'休暇申請'!$S$6:$S$305,"追加情報待ち"))</f>
        <v>0</v>
      </c>
      <c r="I30" s="34" t="n">
        <f>IF(E30="","",E30+F30-G30-H30)</f>
        <v>5.5</v>
      </c>
      <c r="J30" s="28" t="str">
        <f>IF(I30="","",IF(I30&lt;0,"超過",IF(I30&lt;=2,"残日数少","正常")))</f>
        <v>正常</v>
      </c>
      <c r="K30" s="30" t="n">
        <v>46138</v>
      </c>
      <c r="L30" s="22" t="s">
        <v>88</v>
      </c>
    </row>
    <row r="31" ht="21" customHeight="true">
      <c r="A31" s="22" t="str">
        <v>E004</v>
      </c>
      <c r="B31" s="28" t="str">
        <f>IF(A31="","",IFERROR(XLOOKUP(A31,'社員情報'!$A$6:$A$255,'社員情報'!$B$6:$B$255,""),""))</f>
        <v>田中美咲</v>
      </c>
      <c r="C31" s="28" t="str">
        <f>IF(A31="","",IFERROR(XLOOKUP(A31,'社員情報'!$A$6:$A$255,'社員情報'!$C$6:$C$255,""),""))</f>
        <v>人事部</v>
      </c>
      <c r="D31" s="22" t="s">
        <v>50</v>
      </c>
      <c r="E31" s="34" t="n">
        <f>IF(D31="","",IFERROR(XLOOKUP(D31,'休暇規程'!$A$6:$A$25,'休暇規程'!$C$6:$C$25,0),0))</f>
        <v>10</v>
      </c>
      <c r="F31" s="36" t="n">
        <v>0</v>
      </c>
      <c r="G31" s="34" t="n">
        <f>IF(OR(A31="",D31=""),"",SUMIFS('休暇申請'!$L$6:$L$305,'休暇申請'!$C$6:$C$305,A31,'休暇申請'!$G$6:$G$305,D31,'休暇申請'!$S$6:$S$305,"承認済み"))</f>
        <v>0</v>
      </c>
      <c r="H31" s="34" t="n">
        <f>IF(OR(A31="",D31=""),"",SUMIFS('休暇申請'!$L$6:$L$305,'休暇申請'!$C$6:$C$305,A31,'休暇申請'!$G$6:$G$305,D31,'休暇申請'!$S$6:$S$305,"承認待ち")+SUMIFS('休暇申請'!$L$6:$L$305,'休暇申請'!$C$6:$C$305,A31,'休暇申請'!$G$6:$G$305,D31,'休暇申請'!$S$6:$S$305,"追加情報待ち"))</f>
        <v>0</v>
      </c>
      <c r="I31" s="34" t="n">
        <f>IF(E31="","",E31+F31-G31-H31)</f>
        <v>10</v>
      </c>
      <c r="J31" s="28" t="str">
        <f>IF(I31="","",IF(I31&lt;0,"超過",IF(I31&lt;=2,"残日数少","正常")))</f>
        <v>正常</v>
      </c>
      <c r="K31" s="30" t="n">
        <v>46138</v>
      </c>
      <c r="L31" s="22" t="s">
        <v>88</v>
      </c>
    </row>
    <row r="32" ht="21" customHeight="true">
      <c r="A32" s="22" t="str">
        <v>E004</v>
      </c>
      <c r="B32" s="28" t="str">
        <f>IF(A32="","",IFERROR(XLOOKUP(A32,'社員情報'!$A$6:$A$255,'社員情報'!$B$6:$B$255,""),""))</f>
        <v>田中美咲</v>
      </c>
      <c r="C32" s="28" t="str">
        <f>IF(A32="","",IFERROR(XLOOKUP(A32,'社員情報'!$A$6:$A$255,'社員情報'!$C$6:$C$255,""),""))</f>
        <v>人事部</v>
      </c>
      <c r="D32" s="22" t="s">
        <v>56</v>
      </c>
      <c r="E32" s="34" t="n">
        <f>IF(D32="","",IFERROR(XLOOKUP(D32,'休暇規程'!$A$6:$A$25,'休暇規程'!$C$6:$C$25,0),0))</f>
        <v>98</v>
      </c>
      <c r="F32" s="36" t="n">
        <v>0</v>
      </c>
      <c r="G32" s="34" t="n">
        <f>IF(OR(A32="",D32=""),"",SUMIFS('休暇申請'!$L$6:$L$305,'休暇申請'!$C$6:$C$305,A32,'休暇申請'!$G$6:$G$305,D32,'休暇申請'!$S$6:$S$305,"承認済み"))</f>
        <v>0</v>
      </c>
      <c r="H32" s="34" t="n">
        <f>IF(OR(A32="",D32=""),"",SUMIFS('休暇申請'!$L$6:$L$305,'休暇申請'!$C$6:$C$305,A32,'休暇申請'!$G$6:$G$305,D32,'休暇申請'!$S$6:$S$305,"承認待ち")+SUMIFS('休暇申請'!$L$6:$L$305,'休暇申請'!$C$6:$C$305,A32,'休暇申請'!$G$6:$G$305,D32,'休暇申請'!$S$6:$S$305,"追加情報待ち"))</f>
        <v>0</v>
      </c>
      <c r="I32" s="34" t="n">
        <f>IF(E32="","",E32+F32-G32-H32)</f>
        <v>98</v>
      </c>
      <c r="J32" s="28" t="str">
        <f>IF(I32="","",IF(I32&lt;0,"超過",IF(I32&lt;=2,"残日数少","正常")))</f>
        <v>正常</v>
      </c>
      <c r="K32" s="30" t="n">
        <v>46138</v>
      </c>
      <c r="L32" s="22" t="s">
        <v>88</v>
      </c>
    </row>
    <row r="33" ht="21" customHeight="true">
      <c r="A33" s="22" t="str">
        <v>E004</v>
      </c>
      <c r="B33" s="28" t="str">
        <f>IF(A33="","",IFERROR(XLOOKUP(A33,'社員情報'!$A$6:$A$255,'社員情報'!$B$6:$B$255,""),""))</f>
        <v>田中美咲</v>
      </c>
      <c r="C33" s="28" t="str">
        <f>IF(A33="","",IFERROR(XLOOKUP(A33,'社員情報'!$A$6:$A$255,'社員情報'!$C$6:$C$255,""),""))</f>
        <v>人事部</v>
      </c>
      <c r="D33" s="22" t="s">
        <v>61</v>
      </c>
      <c r="E33" s="34" t="n">
        <f>IF(D33="","",IFERROR(XLOOKUP(D33,'休暇規程'!$A$6:$A$25,'休暇規程'!$C$6:$C$25,0),0))</f>
        <v>3</v>
      </c>
      <c r="F33" s="36" t="n">
        <v>0</v>
      </c>
      <c r="G33" s="34" t="n">
        <f>IF(OR(A33="",D33=""),"",SUMIFS('休暇申請'!$L$6:$L$305,'休暇申請'!$C$6:$C$305,A33,'休暇申請'!$G$6:$G$305,D33,'休暇申請'!$S$6:$S$305,"承認済み"))</f>
        <v>0</v>
      </c>
      <c r="H33" s="34" t="n">
        <f>IF(OR(A33="",D33=""),"",SUMIFS('休暇申請'!$L$6:$L$305,'休暇申請'!$C$6:$C$305,A33,'休暇申請'!$G$6:$G$305,D33,'休暇申請'!$S$6:$S$305,"承認待ち")+SUMIFS('休暇申請'!$L$6:$L$305,'休暇申請'!$C$6:$C$305,A33,'休暇申請'!$G$6:$G$305,D33,'休暇申請'!$S$6:$S$305,"追加情報待ち"))</f>
        <v>0</v>
      </c>
      <c r="I33" s="34" t="n">
        <f>IF(E33="","",E33+F33-G33-H33)</f>
        <v>3</v>
      </c>
      <c r="J33" s="28" t="str">
        <f>IF(I33="","",IF(I33&lt;0,"超過",IF(I33&lt;=2,"残日数少","正常")))</f>
        <v>正常</v>
      </c>
      <c r="K33" s="30" t="n">
        <v>46138</v>
      </c>
      <c r="L33" s="22" t="s">
        <v>88</v>
      </c>
    </row>
    <row r="34" ht="21" customHeight="true">
      <c r="A34" s="22" t="str">
        <v>E005</v>
      </c>
      <c r="B34" s="28" t="str">
        <f>IF(A34="","",IFERROR(XLOOKUP(A34,'社員情報'!$A$6:$A$255,'社員情報'!$B$6:$B$255,""),""))</f>
        <v>伊藤大輔</v>
      </c>
      <c r="C34" s="28" t="str">
        <f>IF(A34="","",IFERROR(XLOOKUP(A34,'社員情報'!$A$6:$A$255,'社員情報'!$C$6:$C$255,""),""))</f>
        <v>経理部</v>
      </c>
      <c r="D34" s="22" t="s">
        <v>13</v>
      </c>
      <c r="E34" s="34" t="n">
        <f>IF(D34="","",IFERROR(XLOOKUP(D34,'休暇規程'!$A$6:$A$25,'休暇規程'!$C$6:$C$25,0),0))</f>
        <v>10</v>
      </c>
      <c r="F34" s="36" t="n">
        <v>0</v>
      </c>
      <c r="G34" s="34" t="n">
        <f>IF(OR(A34="",D34=""),"",SUMIFS('休暇申請'!$L$6:$L$305,'休暇申請'!$C$6:$C$305,A34,'休暇申請'!$G$6:$G$305,D34,'休暇申請'!$S$6:$S$305,"承認済み"))</f>
        <v>0</v>
      </c>
      <c r="H34" s="34" t="n">
        <f>IF(OR(A34="",D34=""),"",SUMIFS('休暇申請'!$L$6:$L$305,'休暇申請'!$C$6:$C$305,A34,'休暇申請'!$G$6:$G$305,D34,'休暇申請'!$S$6:$S$305,"承認待ち")+SUMIFS('休暇申請'!$L$6:$L$305,'休暇申請'!$C$6:$C$305,A34,'休暇申請'!$G$6:$G$305,D34,'休暇申請'!$S$6:$S$305,"追加情報待ち"))</f>
        <v>0</v>
      </c>
      <c r="I34" s="34" t="n">
        <f>IF(E34="","",E34+F34-G34-H34)</f>
        <v>10</v>
      </c>
      <c r="J34" s="28" t="str">
        <f>IF(I34="","",IF(I34&lt;0,"超過",IF(I34&lt;=2,"残日数少","正常")))</f>
        <v>正常</v>
      </c>
      <c r="K34" s="30" t="n">
        <v>46138</v>
      </c>
      <c r="L34" s="22" t="s">
        <v>88</v>
      </c>
    </row>
    <row r="35" ht="21" customHeight="true">
      <c r="A35" s="22" t="str">
        <v>E005</v>
      </c>
      <c r="B35" s="28" t="str">
        <f>IF(A35="","",IFERROR(XLOOKUP(A35,'社員情報'!$A$6:$A$255,'社員情報'!$B$6:$B$255,""),""))</f>
        <v>伊藤大輔</v>
      </c>
      <c r="C35" s="28" t="str">
        <f>IF(A35="","",IFERROR(XLOOKUP(A35,'社員情報'!$A$6:$A$255,'社員情報'!$C$6:$C$255,""),""))</f>
        <v>経理部</v>
      </c>
      <c r="D35" s="22" t="s">
        <v>22</v>
      </c>
      <c r="E35" s="34" t="n">
        <f>IF(D35="","",IFERROR(XLOOKUP(D35,'休暇規程'!$A$6:$A$25,'休暇規程'!$C$6:$C$25,0),0))</f>
        <v>12</v>
      </c>
      <c r="F35" s="36" t="n">
        <v>0</v>
      </c>
      <c r="G35" s="34" t="n">
        <f>IF(OR(A35="",D35=""),"",SUMIFS('休暇申請'!$L$6:$L$305,'休暇申請'!$C$6:$C$305,A35,'休暇申請'!$G$6:$G$305,D35,'休暇申請'!$S$6:$S$305,"承認済み"))</f>
        <v>0</v>
      </c>
      <c r="H35" s="34" t="n">
        <f>IF(OR(A35="",D35=""),"",SUMIFS('休暇申請'!$L$6:$L$305,'休暇申請'!$C$6:$C$305,A35,'休暇申請'!$G$6:$G$305,D35,'休暇申請'!$S$6:$S$305,"承認待ち")+SUMIFS('休暇申請'!$L$6:$L$305,'休暇申請'!$C$6:$C$305,A35,'休暇申請'!$G$6:$G$305,D35,'休暇申請'!$S$6:$S$305,"追加情報待ち"))</f>
        <v>0</v>
      </c>
      <c r="I35" s="34" t="n">
        <f>IF(E35="","",E35+F35-G35-H35)</f>
        <v>12</v>
      </c>
      <c r="J35" s="28" t="str">
        <f>IF(I35="","",IF(I35&lt;0,"超過",IF(I35&lt;=2,"残日数少","正常")))</f>
        <v>正常</v>
      </c>
      <c r="K35" s="30" t="n">
        <v>46138</v>
      </c>
      <c r="L35" s="22" t="s">
        <v>88</v>
      </c>
    </row>
    <row r="36" ht="21" customHeight="true">
      <c r="A36" s="22" t="str">
        <v>E005</v>
      </c>
      <c r="B36" s="28" t="str">
        <f>IF(A36="","",IFERROR(XLOOKUP(A36,'社員情報'!$A$6:$A$255,'社員情報'!$B$6:$B$255,""),""))</f>
        <v>伊藤大輔</v>
      </c>
      <c r="C36" s="28" t="str">
        <f>IF(A36="","",IFERROR(XLOOKUP(A36,'社員情報'!$A$6:$A$255,'社員情報'!$C$6:$C$255,""),""))</f>
        <v>経理部</v>
      </c>
      <c r="D36" s="22" t="s">
        <v>32</v>
      </c>
      <c r="E36" s="34" t="n">
        <f>IF(D36="","",IFERROR(XLOOKUP(D36,'休暇規程'!$A$6:$A$25,'休暇規程'!$C$6:$C$25,0),0))</f>
        <v>5</v>
      </c>
      <c r="F36" s="36" t="n">
        <v>0</v>
      </c>
      <c r="G36" s="34" t="n">
        <f>IF(OR(A36="",D36=""),"",SUMIFS('休暇申請'!$L$6:$L$305,'休暇申請'!$C$6:$C$305,A36,'休暇申請'!$G$6:$G$305,D36,'休暇申請'!$S$6:$S$305,"承認済み"))</f>
        <v>0</v>
      </c>
      <c r="H36" s="34" t="n">
        <f>IF(OR(A36="",D36=""),"",SUMIFS('休暇申請'!$L$6:$L$305,'休暇申請'!$C$6:$C$305,A36,'休暇申請'!$G$6:$G$305,D36,'休暇申請'!$S$6:$S$305,"承認待ち")+SUMIFS('休暇申請'!$L$6:$L$305,'休暇申請'!$C$6:$C$305,A36,'休暇申請'!$G$6:$G$305,D36,'休暇申請'!$S$6:$S$305,"追加情報待ち"))</f>
        <v>0</v>
      </c>
      <c r="I36" s="34" t="n">
        <f>IF(E36="","",E36+F36-G36-H36)</f>
        <v>5</v>
      </c>
      <c r="J36" s="28" t="str">
        <f>IF(I36="","",IF(I36&lt;0,"超過",IF(I36&lt;=2,"残日数少","正常")))</f>
        <v>正常</v>
      </c>
      <c r="K36" s="30" t="n">
        <v>46138</v>
      </c>
      <c r="L36" s="22" t="s">
        <v>88</v>
      </c>
    </row>
    <row r="37" ht="21" customHeight="true">
      <c r="A37" s="22" t="str">
        <v>E005</v>
      </c>
      <c r="B37" s="28" t="str">
        <f>IF(A37="","",IFERROR(XLOOKUP(A37,'社員情報'!$A$6:$A$255,'社員情報'!$B$6:$B$255,""),""))</f>
        <v>伊藤大輔</v>
      </c>
      <c r="C37" s="28" t="str">
        <f>IF(A37="","",IFERROR(XLOOKUP(A37,'社員情報'!$A$6:$A$255,'社員情報'!$C$6:$C$255,""),""))</f>
        <v>経理部</v>
      </c>
      <c r="D37" s="22" t="s">
        <v>42</v>
      </c>
      <c r="E37" s="34" t="n">
        <f>IF(D37="","",IFERROR(XLOOKUP(D37,'休暇規程'!$A$6:$A$25,'休暇規程'!$C$6:$C$25,0),0))</f>
        <v>5</v>
      </c>
      <c r="F37" s="36" t="n">
        <v>0</v>
      </c>
      <c r="G37" s="34" t="n">
        <f>IF(OR(A37="",D37=""),"",SUMIFS('休暇申請'!$L$6:$L$305,'休暇申請'!$C$6:$C$305,A37,'休暇申請'!$G$6:$G$305,D37,'休暇申請'!$S$6:$S$305,"承認済み"))</f>
        <v>0</v>
      </c>
      <c r="H37" s="34" t="n">
        <f>IF(OR(A37="",D37=""),"",SUMIFS('休暇申請'!$L$6:$L$305,'休暇申請'!$C$6:$C$305,A37,'休暇申請'!$G$6:$G$305,D37,'休暇申請'!$S$6:$S$305,"承認待ち")+SUMIFS('休暇申請'!$L$6:$L$305,'休暇申請'!$C$6:$C$305,A37,'休暇申請'!$G$6:$G$305,D37,'休暇申請'!$S$6:$S$305,"追加情報待ち"))</f>
        <v>0</v>
      </c>
      <c r="I37" s="34" t="n">
        <f>IF(E37="","",E37+F37-G37-H37)</f>
        <v>5</v>
      </c>
      <c r="J37" s="28" t="str">
        <f>IF(I37="","",IF(I37&lt;0,"超過",IF(I37&lt;=2,"残日数少","正常")))</f>
        <v>正常</v>
      </c>
      <c r="K37" s="30" t="n">
        <v>46138</v>
      </c>
      <c r="L37" s="22" t="s">
        <v>88</v>
      </c>
    </row>
    <row r="38" ht="21" customHeight="true">
      <c r="A38" s="22" t="str">
        <v>E005</v>
      </c>
      <c r="B38" s="28" t="str">
        <f>IF(A38="","",IFERROR(XLOOKUP(A38,'社員情報'!$A$6:$A$255,'社員情報'!$B$6:$B$255,""),""))</f>
        <v>伊藤大輔</v>
      </c>
      <c r="C38" s="28" t="str">
        <f>IF(A38="","",IFERROR(XLOOKUP(A38,'社員情報'!$A$6:$A$255,'社員情報'!$C$6:$C$255,""),""))</f>
        <v>経理部</v>
      </c>
      <c r="D38" s="22" t="s">
        <v>50</v>
      </c>
      <c r="E38" s="34" t="n">
        <f>IF(D38="","",IFERROR(XLOOKUP(D38,'休暇規程'!$A$6:$A$25,'休暇規程'!$C$6:$C$25,0),0))</f>
        <v>10</v>
      </c>
      <c r="F38" s="36" t="n">
        <v>0</v>
      </c>
      <c r="G38" s="34" t="n">
        <f>IF(OR(A38="",D38=""),"",SUMIFS('休暇申請'!$L$6:$L$305,'休暇申請'!$C$6:$C$305,A38,'休暇申請'!$G$6:$G$305,D38,'休暇申請'!$S$6:$S$305,"承認済み"))</f>
        <v>5</v>
      </c>
      <c r="H38" s="34" t="n">
        <f>IF(OR(A38="",D38=""),"",SUMIFS('休暇申請'!$L$6:$L$305,'休暇申請'!$C$6:$C$305,A38,'休暇申請'!$G$6:$G$305,D38,'休暇申請'!$S$6:$S$305,"承認待ち")+SUMIFS('休暇申請'!$L$6:$L$305,'休暇申請'!$C$6:$C$305,A38,'休暇申請'!$G$6:$G$305,D38,'休暇申請'!$S$6:$S$305,"追加情報待ち"))</f>
        <v>0</v>
      </c>
      <c r="I38" s="34" t="n">
        <f>IF(E38="","",E38+F38-G38-H38)</f>
        <v>5</v>
      </c>
      <c r="J38" s="28" t="str">
        <f>IF(I38="","",IF(I38&lt;0,"超過",IF(I38&lt;=2,"残日数少","正常")))</f>
        <v>正常</v>
      </c>
      <c r="K38" s="30" t="n">
        <v>46138</v>
      </c>
      <c r="L38" s="22" t="s">
        <v>88</v>
      </c>
    </row>
    <row r="39" ht="21" customHeight="true">
      <c r="A39" s="22" t="str">
        <v>E005</v>
      </c>
      <c r="B39" s="28" t="str">
        <f>IF(A39="","",IFERROR(XLOOKUP(A39,'社員情報'!$A$6:$A$255,'社員情報'!$B$6:$B$255,""),""))</f>
        <v>伊藤大輔</v>
      </c>
      <c r="C39" s="28" t="str">
        <f>IF(A39="","",IFERROR(XLOOKUP(A39,'社員情報'!$A$6:$A$255,'社員情報'!$C$6:$C$255,""),""))</f>
        <v>経理部</v>
      </c>
      <c r="D39" s="22" t="s">
        <v>56</v>
      </c>
      <c r="E39" s="34" t="n">
        <f>IF(D39="","",IFERROR(XLOOKUP(D39,'休暇規程'!$A$6:$A$25,'休暇規程'!$C$6:$C$25,0),0))</f>
        <v>98</v>
      </c>
      <c r="F39" s="36" t="n">
        <v>0</v>
      </c>
      <c r="G39" s="34" t="n">
        <f>IF(OR(A39="",D39=""),"",SUMIFS('休暇申請'!$L$6:$L$305,'休暇申請'!$C$6:$C$305,A39,'休暇申請'!$G$6:$G$305,D39,'休暇申請'!$S$6:$S$305,"承認済み"))</f>
        <v>0</v>
      </c>
      <c r="H39" s="34" t="n">
        <f>IF(OR(A39="",D39=""),"",SUMIFS('休暇申請'!$L$6:$L$305,'休暇申請'!$C$6:$C$305,A39,'休暇申請'!$G$6:$G$305,D39,'休暇申請'!$S$6:$S$305,"承認待ち")+SUMIFS('休暇申請'!$L$6:$L$305,'休暇申請'!$C$6:$C$305,A39,'休暇申請'!$G$6:$G$305,D39,'休暇申請'!$S$6:$S$305,"追加情報待ち"))</f>
        <v>0</v>
      </c>
      <c r="I39" s="34" t="n">
        <f>IF(E39="","",E39+F39-G39-H39)</f>
        <v>98</v>
      </c>
      <c r="J39" s="28" t="str">
        <f>IF(I39="","",IF(I39&lt;0,"超過",IF(I39&lt;=2,"残日数少","正常")))</f>
        <v>正常</v>
      </c>
      <c r="K39" s="30" t="n">
        <v>46138</v>
      </c>
      <c r="L39" s="22" t="s">
        <v>88</v>
      </c>
    </row>
    <row r="40" ht="21" customHeight="true">
      <c r="A40" s="22" t="str">
        <v>E005</v>
      </c>
      <c r="B40" s="28" t="str">
        <f>IF(A40="","",IFERROR(XLOOKUP(A40,'社員情報'!$A$6:$A$255,'社員情報'!$B$6:$B$255,""),""))</f>
        <v>伊藤大輔</v>
      </c>
      <c r="C40" s="28" t="str">
        <f>IF(A40="","",IFERROR(XLOOKUP(A40,'社員情報'!$A$6:$A$255,'社員情報'!$C$6:$C$255,""),""))</f>
        <v>経理部</v>
      </c>
      <c r="D40" s="22" t="s">
        <v>61</v>
      </c>
      <c r="E40" s="34" t="n">
        <f>IF(D40="","",IFERROR(XLOOKUP(D40,'休暇規程'!$A$6:$A$25,'休暇規程'!$C$6:$C$25,0),0))</f>
        <v>3</v>
      </c>
      <c r="F40" s="36" t="n">
        <v>0</v>
      </c>
      <c r="G40" s="34" t="n">
        <f>IF(OR(A40="",D40=""),"",SUMIFS('休暇申請'!$L$6:$L$305,'休暇申請'!$C$6:$C$305,A40,'休暇申請'!$G$6:$G$305,D40,'休暇申請'!$S$6:$S$305,"承認済み"))</f>
        <v>0</v>
      </c>
      <c r="H40" s="34" t="n">
        <f>IF(OR(A40="",D40=""),"",SUMIFS('休暇申請'!$L$6:$L$305,'休暇申請'!$C$6:$C$305,A40,'休暇申請'!$G$6:$G$305,D40,'休暇申請'!$S$6:$S$305,"承認待ち")+SUMIFS('休暇申請'!$L$6:$L$305,'休暇申請'!$C$6:$C$305,A40,'休暇申請'!$G$6:$G$305,D40,'休暇申請'!$S$6:$S$305,"追加情報待ち"))</f>
        <v>0</v>
      </c>
      <c r="I40" s="34" t="n">
        <f>IF(E40="","",E40+F40-G40-H40)</f>
        <v>3</v>
      </c>
      <c r="J40" s="28" t="str">
        <f>IF(I40="","",IF(I40&lt;0,"超過",IF(I40&lt;=2,"残日数少","正常")))</f>
        <v>正常</v>
      </c>
      <c r="K40" s="30" t="n">
        <v>46138</v>
      </c>
      <c r="L40" s="22" t="s">
        <v>88</v>
      </c>
    </row>
    <row r="41" ht="21" customHeight="true">
      <c r="A41" s="22" t="str">
        <v>E006</v>
      </c>
      <c r="B41" s="28" t="str">
        <f>IF(A41="","",IFERROR(XLOOKUP(A41,'社員情報'!$A$6:$A$255,'社員情報'!$B$6:$B$255,""),""))</f>
        <v>中村彩</v>
      </c>
      <c r="C41" s="28" t="str">
        <f>IF(A41="","",IFERROR(XLOOKUP(A41,'社員情報'!$A$6:$A$255,'社員情報'!$C$6:$C$255,""),""))</f>
        <v>運用部</v>
      </c>
      <c r="D41" s="22" t="s">
        <v>13</v>
      </c>
      <c r="E41" s="34" t="n">
        <f>IF(D41="","",IFERROR(XLOOKUP(D41,'休暇規程'!$A$6:$A$25,'休暇規程'!$C$6:$C$25,0),0))</f>
        <v>10</v>
      </c>
      <c r="F41" s="36" t="n">
        <v>0</v>
      </c>
      <c r="G41" s="34" t="n">
        <f>IF(OR(A41="",D41=""),"",SUMIFS('休暇申請'!$L$6:$L$305,'休暇申請'!$C$6:$C$305,A41,'休暇申請'!$G$6:$G$305,D41,'休暇申請'!$S$6:$S$305,"承認済み"))</f>
        <v>0</v>
      </c>
      <c r="H41" s="34" t="n">
        <f>IF(OR(A41="",D41=""),"",SUMIFS('休暇申請'!$L$6:$L$305,'休暇申請'!$C$6:$C$305,A41,'休暇申請'!$G$6:$G$305,D41,'休暇申請'!$S$6:$S$305,"承認待ち")+SUMIFS('休暇申請'!$L$6:$L$305,'休暇申請'!$C$6:$C$305,A41,'休暇申請'!$G$6:$G$305,D41,'休暇申請'!$S$6:$S$305,"追加情報待ち"))</f>
        <v>5</v>
      </c>
      <c r="I41" s="34" t="n">
        <f>IF(E41="","",E41+F41-G41-H41)</f>
        <v>5</v>
      </c>
      <c r="J41" s="28" t="str">
        <f>IF(I41="","",IF(I41&lt;0,"超過",IF(I41&lt;=2,"残日数少","正常")))</f>
        <v>正常</v>
      </c>
      <c r="K41" s="30" t="n">
        <v>46138</v>
      </c>
      <c r="L41" s="22" t="s">
        <v>88</v>
      </c>
    </row>
    <row r="42" ht="21" customHeight="true">
      <c r="A42" s="22" t="str">
        <v>E006</v>
      </c>
      <c r="B42" s="28" t="str">
        <f>IF(A42="","",IFERROR(XLOOKUP(A42,'社員情報'!$A$6:$A$255,'社員情報'!$B$6:$B$255,""),""))</f>
        <v>中村彩</v>
      </c>
      <c r="C42" s="28" t="str">
        <f>IF(A42="","",IFERROR(XLOOKUP(A42,'社員情報'!$A$6:$A$255,'社員情報'!$C$6:$C$255,""),""))</f>
        <v>運用部</v>
      </c>
      <c r="D42" s="22" t="s">
        <v>22</v>
      </c>
      <c r="E42" s="34" t="n">
        <f>IF(D42="","",IFERROR(XLOOKUP(D42,'休暇規程'!$A$6:$A$25,'休暇規程'!$C$6:$C$25,0),0))</f>
        <v>12</v>
      </c>
      <c r="F42" s="36" t="n">
        <v>0</v>
      </c>
      <c r="G42" s="34" t="n">
        <f>IF(OR(A42="",D42=""),"",SUMIFS('休暇申請'!$L$6:$L$305,'休暇申請'!$C$6:$C$305,A42,'休暇申請'!$G$6:$G$305,D42,'休暇申請'!$S$6:$S$305,"承認済み"))</f>
        <v>0</v>
      </c>
      <c r="H42" s="34" t="n">
        <f>IF(OR(A42="",D42=""),"",SUMIFS('休暇申請'!$L$6:$L$305,'休暇申請'!$C$6:$C$305,A42,'休暇申請'!$G$6:$G$305,D42,'休暇申請'!$S$6:$S$305,"承認待ち")+SUMIFS('休暇申請'!$L$6:$L$305,'休暇申請'!$C$6:$C$305,A42,'休暇申請'!$G$6:$G$305,D42,'休暇申請'!$S$6:$S$305,"追加情報待ち"))</f>
        <v>0</v>
      </c>
      <c r="I42" s="34" t="n">
        <f>IF(E42="","",E42+F42-G42-H42)</f>
        <v>12</v>
      </c>
      <c r="J42" s="28" t="str">
        <f>IF(I42="","",IF(I42&lt;0,"超過",IF(I42&lt;=2,"残日数少","正常")))</f>
        <v>正常</v>
      </c>
      <c r="K42" s="30" t="n">
        <v>46138</v>
      </c>
      <c r="L42" s="22" t="s">
        <v>88</v>
      </c>
    </row>
    <row r="43" ht="21" customHeight="true">
      <c r="A43" s="22" t="str">
        <v>E006</v>
      </c>
      <c r="B43" s="28" t="str">
        <f>IF(A43="","",IFERROR(XLOOKUP(A43,'社員情報'!$A$6:$A$255,'社員情報'!$B$6:$B$255,""),""))</f>
        <v>中村彩</v>
      </c>
      <c r="C43" s="28" t="str">
        <f>IF(A43="","",IFERROR(XLOOKUP(A43,'社員情報'!$A$6:$A$255,'社員情報'!$C$6:$C$255,""),""))</f>
        <v>運用部</v>
      </c>
      <c r="D43" s="22" t="s">
        <v>32</v>
      </c>
      <c r="E43" s="34" t="n">
        <f>IF(D43="","",IFERROR(XLOOKUP(D43,'休暇規程'!$A$6:$A$25,'休暇規程'!$C$6:$C$25,0),0))</f>
        <v>5</v>
      </c>
      <c r="F43" s="36" t="n">
        <v>0</v>
      </c>
      <c r="G43" s="34" t="n">
        <f>IF(OR(A43="",D43=""),"",SUMIFS('休暇申請'!$L$6:$L$305,'休暇申請'!$C$6:$C$305,A43,'休暇申請'!$G$6:$G$305,D43,'休暇申請'!$S$6:$S$305,"承認済み"))</f>
        <v>0</v>
      </c>
      <c r="H43" s="34" t="n">
        <f>IF(OR(A43="",D43=""),"",SUMIFS('休暇申請'!$L$6:$L$305,'休暇申請'!$C$6:$C$305,A43,'休暇申請'!$G$6:$G$305,D43,'休暇申請'!$S$6:$S$305,"承認待ち")+SUMIFS('休暇申請'!$L$6:$L$305,'休暇申請'!$C$6:$C$305,A43,'休暇申請'!$G$6:$G$305,D43,'休暇申請'!$S$6:$S$305,"追加情報待ち"))</f>
        <v>0</v>
      </c>
      <c r="I43" s="34" t="n">
        <f>IF(E43="","",E43+F43-G43-H43)</f>
        <v>5</v>
      </c>
      <c r="J43" s="28" t="str">
        <f>IF(I43="","",IF(I43&lt;0,"超過",IF(I43&lt;=2,"残日数少","正常")))</f>
        <v>正常</v>
      </c>
      <c r="K43" s="30" t="n">
        <v>46138</v>
      </c>
      <c r="L43" s="22" t="s">
        <v>88</v>
      </c>
    </row>
    <row r="44" ht="21" customHeight="true">
      <c r="A44" s="22" t="str">
        <v>E006</v>
      </c>
      <c r="B44" s="28" t="str">
        <f>IF(A44="","",IFERROR(XLOOKUP(A44,'社員情報'!$A$6:$A$255,'社員情報'!$B$6:$B$255,""),""))</f>
        <v>中村彩</v>
      </c>
      <c r="C44" s="28" t="str">
        <f>IF(A44="","",IFERROR(XLOOKUP(A44,'社員情報'!$A$6:$A$255,'社員情報'!$C$6:$C$255,""),""))</f>
        <v>運用部</v>
      </c>
      <c r="D44" s="22" t="s">
        <v>42</v>
      </c>
      <c r="E44" s="34" t="n">
        <f>IF(D44="","",IFERROR(XLOOKUP(D44,'休暇規程'!$A$6:$A$25,'休暇規程'!$C$6:$C$25,0),0))</f>
        <v>5</v>
      </c>
      <c r="F44" s="36" t="n">
        <v>0</v>
      </c>
      <c r="G44" s="34" t="n">
        <f>IF(OR(A44="",D44=""),"",SUMIFS('休暇申請'!$L$6:$L$305,'休暇申請'!$C$6:$C$305,A44,'休暇申請'!$G$6:$G$305,D44,'休暇申請'!$S$6:$S$305,"承認済み"))</f>
        <v>0</v>
      </c>
      <c r="H44" s="34" t="n">
        <f>IF(OR(A44="",D44=""),"",SUMIFS('休暇申請'!$L$6:$L$305,'休暇申請'!$C$6:$C$305,A44,'休暇申請'!$G$6:$G$305,D44,'休暇申請'!$S$6:$S$305,"承認待ち")+SUMIFS('休暇申請'!$L$6:$L$305,'休暇申請'!$C$6:$C$305,A44,'休暇申請'!$G$6:$G$305,D44,'休暇申請'!$S$6:$S$305,"追加情報待ち"))</f>
        <v>0</v>
      </c>
      <c r="I44" s="34" t="n">
        <f>IF(E44="","",E44+F44-G44-H44)</f>
        <v>5</v>
      </c>
      <c r="J44" s="28" t="str">
        <f>IF(I44="","",IF(I44&lt;0,"超過",IF(I44&lt;=2,"残日数少","正常")))</f>
        <v>正常</v>
      </c>
      <c r="K44" s="30" t="n">
        <v>46138</v>
      </c>
      <c r="L44" s="22" t="s">
        <v>88</v>
      </c>
    </row>
    <row r="45" ht="21" customHeight="true">
      <c r="A45" s="22" t="str">
        <v>E006</v>
      </c>
      <c r="B45" s="28" t="str">
        <f>IF(A45="","",IFERROR(XLOOKUP(A45,'社員情報'!$A$6:$A$255,'社員情報'!$B$6:$B$255,""),""))</f>
        <v>中村彩</v>
      </c>
      <c r="C45" s="28" t="str">
        <f>IF(A45="","",IFERROR(XLOOKUP(A45,'社員情報'!$A$6:$A$255,'社員情報'!$C$6:$C$255,""),""))</f>
        <v>運用部</v>
      </c>
      <c r="D45" s="22" t="s">
        <v>50</v>
      </c>
      <c r="E45" s="34" t="n">
        <f>IF(D45="","",IFERROR(XLOOKUP(D45,'休暇規程'!$A$6:$A$25,'休暇規程'!$C$6:$C$25,0),0))</f>
        <v>10</v>
      </c>
      <c r="F45" s="36" t="n">
        <v>0</v>
      </c>
      <c r="G45" s="34" t="n">
        <f>IF(OR(A45="",D45=""),"",SUMIFS('休暇申請'!$L$6:$L$305,'休暇申請'!$C$6:$C$305,A45,'休暇申請'!$G$6:$G$305,D45,'休暇申請'!$S$6:$S$305,"承認済み"))</f>
        <v>0</v>
      </c>
      <c r="H45" s="34" t="n">
        <f>IF(OR(A45="",D45=""),"",SUMIFS('休暇申請'!$L$6:$L$305,'休暇申請'!$C$6:$C$305,A45,'休暇申請'!$G$6:$G$305,D45,'休暇申請'!$S$6:$S$305,"承認待ち")+SUMIFS('休暇申請'!$L$6:$L$305,'休暇申請'!$C$6:$C$305,A45,'休暇申請'!$G$6:$G$305,D45,'休暇申請'!$S$6:$S$305,"追加情報待ち"))</f>
        <v>0</v>
      </c>
      <c r="I45" s="34" t="n">
        <f>IF(E45="","",E45+F45-G45-H45)</f>
        <v>10</v>
      </c>
      <c r="J45" s="28" t="str">
        <f>IF(I45="","",IF(I45&lt;0,"超過",IF(I45&lt;=2,"残日数少","正常")))</f>
        <v>正常</v>
      </c>
      <c r="K45" s="30" t="n">
        <v>46138</v>
      </c>
      <c r="L45" s="22" t="s">
        <v>88</v>
      </c>
    </row>
    <row r="46" ht="21" customHeight="true">
      <c r="A46" s="22" t="str">
        <v>E006</v>
      </c>
      <c r="B46" s="28" t="str">
        <f>IF(A46="","",IFERROR(XLOOKUP(A46,'社員情報'!$A$6:$A$255,'社員情報'!$B$6:$B$255,""),""))</f>
        <v>中村彩</v>
      </c>
      <c r="C46" s="28" t="str">
        <f>IF(A46="","",IFERROR(XLOOKUP(A46,'社員情報'!$A$6:$A$255,'社員情報'!$C$6:$C$255,""),""))</f>
        <v>運用部</v>
      </c>
      <c r="D46" s="22" t="s">
        <v>56</v>
      </c>
      <c r="E46" s="34" t="n">
        <f>IF(D46="","",IFERROR(XLOOKUP(D46,'休暇規程'!$A$6:$A$25,'休暇規程'!$C$6:$C$25,0),0))</f>
        <v>98</v>
      </c>
      <c r="F46" s="36" t="n">
        <v>0</v>
      </c>
      <c r="G46" s="34" t="n">
        <f>IF(OR(A46="",D46=""),"",SUMIFS('休暇申請'!$L$6:$L$305,'休暇申請'!$C$6:$C$305,A46,'休暇申請'!$G$6:$G$305,D46,'休暇申請'!$S$6:$S$305,"承認済み"))</f>
        <v>0</v>
      </c>
      <c r="H46" s="34" t="n">
        <f>IF(OR(A46="",D46=""),"",SUMIFS('休暇申請'!$L$6:$L$305,'休暇申請'!$C$6:$C$305,A46,'休暇申請'!$G$6:$G$305,D46,'休暇申請'!$S$6:$S$305,"承認待ち")+SUMIFS('休暇申請'!$L$6:$L$305,'休暇申請'!$C$6:$C$305,A46,'休暇申請'!$G$6:$G$305,D46,'休暇申請'!$S$6:$S$305,"追加情報待ち"))</f>
        <v>0</v>
      </c>
      <c r="I46" s="34" t="n">
        <f>IF(E46="","",E46+F46-G46-H46)</f>
        <v>98</v>
      </c>
      <c r="J46" s="28" t="str">
        <f>IF(I46="","",IF(I46&lt;0,"超過",IF(I46&lt;=2,"残日数少","正常")))</f>
        <v>正常</v>
      </c>
      <c r="K46" s="30" t="n">
        <v>46138</v>
      </c>
      <c r="L46" s="22" t="s">
        <v>88</v>
      </c>
    </row>
    <row r="47" ht="21" customHeight="true">
      <c r="A47" s="22" t="str">
        <v>E006</v>
      </c>
      <c r="B47" s="28" t="str">
        <f>IF(A47="","",IFERROR(XLOOKUP(A47,'社員情報'!$A$6:$A$255,'社員情報'!$B$6:$B$255,""),""))</f>
        <v>中村彩</v>
      </c>
      <c r="C47" s="28" t="str">
        <f>IF(A47="","",IFERROR(XLOOKUP(A47,'社員情報'!$A$6:$A$255,'社員情報'!$C$6:$C$255,""),""))</f>
        <v>運用部</v>
      </c>
      <c r="D47" s="22" t="s">
        <v>61</v>
      </c>
      <c r="E47" s="34" t="n">
        <f>IF(D47="","",IFERROR(XLOOKUP(D47,'休暇規程'!$A$6:$A$25,'休暇規程'!$C$6:$C$25,0),0))</f>
        <v>3</v>
      </c>
      <c r="F47" s="36" t="n">
        <v>0</v>
      </c>
      <c r="G47" s="34" t="n">
        <f>IF(OR(A47="",D47=""),"",SUMIFS('休暇申請'!$L$6:$L$305,'休暇申請'!$C$6:$C$305,A47,'休暇申請'!$G$6:$G$305,D47,'休暇申請'!$S$6:$S$305,"承認済み"))</f>
        <v>0</v>
      </c>
      <c r="H47" s="34" t="n">
        <f>IF(OR(A47="",D47=""),"",SUMIFS('休暇申請'!$L$6:$L$305,'休暇申請'!$C$6:$C$305,A47,'休暇申請'!$G$6:$G$305,D47,'休暇申請'!$S$6:$S$305,"承認待ち")+SUMIFS('休暇申請'!$L$6:$L$305,'休暇申請'!$C$6:$C$305,A47,'休暇申請'!$G$6:$G$305,D47,'休暇申請'!$S$6:$S$305,"追加情報待ち"))</f>
        <v>0</v>
      </c>
      <c r="I47" s="34" t="n">
        <f>IF(E47="","",E47+F47-G47-H47)</f>
        <v>3</v>
      </c>
      <c r="J47" s="28" t="str">
        <f>IF(I47="","",IF(I47&lt;0,"超過",IF(I47&lt;=2,"残日数少","正常")))</f>
        <v>正常</v>
      </c>
      <c r="K47" s="30" t="n">
        <v>46138</v>
      </c>
      <c r="L47" s="22" t="s">
        <v>88</v>
      </c>
    </row>
  </sheetData>
  <mergeCells count="2">
    <mergeCell ref="A1:L1"/>
    <mergeCell ref="A2:L2"/>
  </mergeCells>
  <conditionalFormatting sqref="I6:I47">
    <cfRule type="cellIs" dxfId="8" priority="1" operator="lessThan">
      <formula>0</formula>
    </cfRule>
    <cfRule type="cellIs" dxfId="9" priority="2" operator="lessThanOrEqual">
      <formula>2</formula>
    </cfRule>
  </conditionalFormatting>
  <conditionalFormatting sqref="J6:J47">
    <cfRule type="containsText" dxfId="10" priority="3" operator="containsText" text="超過">
      <formula>NOT(ISERROR(SEARCH("超過",J6)))</formula>
    </cfRule>
    <cfRule type="containsText" dxfId="11" priority="4" operator="containsText" text="残日数少">
      <formula>NOT(ISERROR(SEARCH("残日数少",J6)))</formula>
    </cfRule>
    <cfRule type="containsText" dxfId="12" priority="5" operator="containsText" text="正常">
      <formula>NOT(ISERROR(SEARCH("正常",J6)))</formula>
    </cfRule>
  </conditionalFormatting>
  <dataValidations count="2">
    <dataValidation allowBlank="true" sqref="A6:A47" type="list">
      <formula1>'社員情報'!$A$6:$A$255</formula1>
    </dataValidation>
    <dataValidation allowBlank="true" sqref="D6:D47" type="list">
      <formula1>'設定'!$A$6:$A$25</formula1>
    </dataValidation>
  </dataValidations>
  <pageMargins left="0.7" right="0.7" top="0.75" bottom="0.75" header="0.3" footer="0.3"/>
  <ignoredErrors>
    <ignoredError sqref="A1:XFD47" evalError="1" twoDigitTextYear="1" numberStoredAsText="1" formula="1" formulaRange="1" unlockedFormula="1" emptyCellReference="1" listDataValidation="1" calculatedColumn="1"/>
  </ignoredErrors>
  <tableParts count="1">
    <tablePart r:id="R40fe81582718429b"/>
  </tableParts>
</worksheet>
</file>

<file path=xl/worksheets/sheet8.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Views>
    <sheetView showGridLines="false" workbookViewId="0"/>
  </sheetViews>
  <sheetFormatPr defaultRowHeight="15"/>
  <cols>
    <col customWidth="true" max="1" min="1" width="16"/>
    <col customWidth="true" max="3" min="2" width="14"/>
    <col customWidth="true" max="4" min="4" width="3"/>
    <col customWidth="true" max="5" min="5" width="16"/>
    <col customWidth="true" max="6" min="6" width="12"/>
    <col customWidth="true" max="7" min="7" width="14"/>
    <col customWidth="true" max="9" min="8" width="3"/>
    <col customWidth="true" max="10" min="10" width="10"/>
    <col customWidth="true" max="11" min="11" width="12"/>
    <col customWidth="true" max="12" min="12" width="14"/>
    <col customWidth="true" max="14" min="13" width="3"/>
  </cols>
  <sheetData>
    <row r="1" ht="30" customHeight="true">
      <c r="A1" s="8" t="s">
        <v>245</v>
      </c>
      <c r="B1" s="2"/>
      <c r="C1" s="2"/>
      <c r="D1" s="2"/>
      <c r="E1" s="2"/>
      <c r="F1" s="2"/>
      <c r="G1" s="2"/>
      <c r="H1" s="2"/>
      <c r="I1" s="2"/>
      <c r="J1" s="2"/>
      <c r="K1" s="2"/>
      <c r="L1" s="2"/>
      <c r="M1" s="2"/>
      <c r="N1" s="2"/>
    </row>
    <row r="2" ht="22" customHeight="true">
      <c r="A2" s="10" t="s">
        <v>246</v>
      </c>
      <c r="B2" s="2"/>
      <c r="C2" s="2"/>
      <c r="D2" s="2"/>
      <c r="E2" s="2"/>
      <c r="F2" s="2"/>
      <c r="G2" s="2"/>
      <c r="H2" s="2"/>
      <c r="I2" s="2"/>
      <c r="J2" s="2"/>
      <c r="K2" s="2"/>
      <c r="L2" s="2"/>
      <c r="M2" s="2"/>
      <c r="N2" s="2"/>
    </row>
    <row r="3">
      <c r="A3" s="40" t="s">
        <v>247</v>
      </c>
      <c r="B3" s="42" t="n">
        <v>2026</v>
      </c>
      <c r="C3" s="2"/>
      <c r="D3" s="2"/>
      <c r="E3" s="2"/>
      <c r="F3" s="2"/>
      <c r="G3" s="2"/>
      <c r="H3" s="2"/>
      <c r="I3" s="2"/>
      <c r="J3" s="2"/>
      <c r="K3" s="2"/>
      <c r="L3" s="2"/>
      <c r="M3" s="2"/>
      <c r="N3" s="2"/>
    </row>
    <row r="4">
      <c r="A4" s="2"/>
      <c r="B4" s="2"/>
      <c r="C4" s="2"/>
      <c r="D4" s="2"/>
      <c r="E4" s="2"/>
      <c r="F4" s="2"/>
      <c r="G4" s="2"/>
      <c r="H4" s="2"/>
      <c r="I4" s="2"/>
      <c r="J4" s="2"/>
      <c r="K4" s="2"/>
      <c r="L4" s="2"/>
      <c r="M4" s="2"/>
      <c r="N4" s="2"/>
    </row>
    <row r="5" ht="26" customHeight="true">
      <c r="A5" s="40" t="s">
        <v>248</v>
      </c>
      <c r="B5" s="50" t="n">
        <f>COUNTIFS('休暇申請'!$B$6:$B$305,"&gt;="&amp;DATE($B$3,1,1),'休暇申請'!$B$6:$B$305,"&lt;"&amp;DATE($B$3+1,1,1),'休暇申請'!$C$6:$C$305,"&lt;&gt;")</f>
        <v>8</v>
      </c>
      <c r="C5" s="2"/>
      <c r="D5" s="2"/>
      <c r="E5" s="20" t="s">
        <v>10</v>
      </c>
      <c r="F5" s="20" t="s">
        <v>249</v>
      </c>
      <c r="G5" s="20" t="s">
        <v>250</v>
      </c>
      <c r="H5" s="2"/>
      <c r="I5" s="2"/>
      <c r="J5" s="20" t="s">
        <v>251</v>
      </c>
      <c r="K5" s="20" t="s">
        <v>249</v>
      </c>
      <c r="L5" s="20" t="s">
        <v>250</v>
      </c>
      <c r="M5" s="2"/>
      <c r="N5" s="2"/>
    </row>
    <row r="6" ht="26" customHeight="true">
      <c r="A6" s="40" t="s">
        <v>252</v>
      </c>
      <c r="B6" s="50" t="n">
        <f>COUNTIFS('休暇申請'!$S$6:$S$305,"承認待ち",'休暇申請'!$B$6:$B$305,"&gt;="&amp;DATE($B$3,1,1),'休暇申請'!$B$6:$B$305,"&lt;"&amp;DATE($B$3+1,1,1))</f>
        <v>2</v>
      </c>
      <c r="C6" s="2"/>
      <c r="D6" s="2"/>
      <c r="E6" s="22" t="s">
        <v>20</v>
      </c>
      <c r="F6" s="22" t="n">
        <f>COUNTIFS('休暇申請'!$E$6:$E$305,E6,'休暇申請'!$B$6:$B$305,"&gt;="&amp;DATE($B$3,1,1),'休暇申請'!$B$6:$B$305,"&lt;"&amp;DATE($B$3+1,1,1))</f>
        <v>2</v>
      </c>
      <c r="G6" s="36" t="n">
        <f>SUMIFS('休暇申請'!$L$6:$L$305,'休暇申請'!$E$6:$E$305,E6,'休暇申請'!$S$6:$S$305,"承認済み",'休暇申請'!$B$6:$B$305,"&gt;="&amp;DATE($B$3,1,1),'休暇申請'!$B$6:$B$305,"&lt;"&amp;DATE($B$3+1,1,1))</f>
        <v>4</v>
      </c>
      <c r="H6" s="2"/>
      <c r="I6" s="2"/>
      <c r="J6" s="22" t="n">
        <v>1</v>
      </c>
      <c r="K6" s="22" t="n">
        <f>COUNTIFS('休暇申請'!$B$6:$B$305,"&gt;="&amp;DATE($B$3,J6,1),'休暇申請'!$B$6:$B$305,"&lt;"&amp;DATE($B$3,J6+1,1),'休暇申請'!$C$6:$C$305,"&lt;&gt;")</f>
        <v>1</v>
      </c>
      <c r="L6" s="36" t="n">
        <f>SUMIFS('休暇申請'!$L$6:$L$305,'休暇申請'!$S$6:$S$305,"承認済み",'休暇申請'!$B$6:$B$305,"&gt;="&amp;DATE($B$3,J6,1),'休暇申請'!$B$6:$B$305,"&lt;"&amp;DATE($B$3,J6+1,1))</f>
        <v>3</v>
      </c>
      <c r="M6" s="2"/>
      <c r="N6" s="2"/>
    </row>
    <row r="7" ht="26" customHeight="true">
      <c r="A7" s="40" t="s">
        <v>250</v>
      </c>
      <c r="B7" s="48" t="n">
        <f>SUMIFS('休暇申請'!$L$6:$L$305,'休暇申請'!$S$6:$S$305,"承認済み",'休暇申請'!$B$6:$B$305,"&gt;="&amp;DATE($B$3,1,1),'休暇申請'!$B$6:$B$305,"&lt;"&amp;DATE($B$3+1,1,1))</f>
        <v>10</v>
      </c>
      <c r="C7" s="2"/>
      <c r="D7" s="2"/>
      <c r="E7" s="22" t="s">
        <v>29</v>
      </c>
      <c r="F7" s="22" t="n">
        <f>COUNTIFS('休暇申請'!$E$6:$E$305,E7,'休暇申請'!$B$6:$B$305,"&gt;="&amp;DATE($B$3,1,1),'休暇申請'!$B$6:$B$305,"&lt;"&amp;DATE($B$3+1,1,1))</f>
        <v>2</v>
      </c>
      <c r="G7" s="36" t="n">
        <f>SUMIFS('休暇申請'!$L$6:$L$305,'休暇申請'!$E$6:$E$305,E7,'休暇申請'!$S$6:$S$305,"承認済み",'休暇申請'!$B$6:$B$305,"&gt;="&amp;DATE($B$3,1,1),'休暇申請'!$B$6:$B$305,"&lt;"&amp;DATE($B$3+1,1,1))</f>
        <v>0</v>
      </c>
      <c r="H7" s="2"/>
      <c r="I7" s="2"/>
      <c r="J7" s="22" t="n">
        <v>2</v>
      </c>
      <c r="K7" s="22" t="n">
        <f>COUNTIFS('休暇申請'!$B$6:$B$305,"&gt;="&amp;DATE($B$3,J7,1),'休暇申請'!$B$6:$B$305,"&lt;"&amp;DATE($B$3,J7+1,1),'休暇申請'!$C$6:$C$305,"&lt;&gt;")</f>
        <v>1</v>
      </c>
      <c r="L7" s="36" t="n">
        <f>SUMIFS('休暇申請'!$L$6:$L$305,'休暇申請'!$S$6:$S$305,"承認済み",'休暇申請'!$B$6:$B$305,"&gt;="&amp;DATE($B$3,J7,1),'休暇申請'!$B$6:$B$305,"&lt;"&amp;DATE($B$3,J7+1,1))</f>
        <v>0</v>
      </c>
      <c r="M7" s="2"/>
      <c r="N7" s="2"/>
    </row>
    <row r="8" ht="26" customHeight="true">
      <c r="A8" s="40" t="s">
        <v>253</v>
      </c>
      <c r="B8" s="48" t="n">
        <f>COUNTIFS('休暇申請'!$S$6:$S$305,"承認済み",'休暇申請'!$H$6:$H$305,"&lt;="&amp;TODAY(),'休暇申請'!$I$6:$I$305,"&gt;="&amp;TODAY())</f>
        <v>0</v>
      </c>
      <c r="C8" s="2"/>
      <c r="D8" s="2"/>
      <c r="E8" s="22" t="s">
        <v>39</v>
      </c>
      <c r="F8" s="22" t="n">
        <f>COUNTIFS('休暇申請'!$E$6:$E$305,E8,'休暇申請'!$B$6:$B$305,"&gt;="&amp;DATE($B$3,1,1),'休暇申請'!$B$6:$B$305,"&lt;"&amp;DATE($B$3+1,1,1))</f>
        <v>1</v>
      </c>
      <c r="G8" s="36" t="n">
        <f>SUMIFS('休暇申請'!$L$6:$L$305,'休暇申請'!$E$6:$E$305,E8,'休暇申請'!$S$6:$S$305,"承認済み",'休暇申請'!$B$6:$B$305,"&gt;="&amp;DATE($B$3,1,1),'休暇申請'!$B$6:$B$305,"&lt;"&amp;DATE($B$3+1,1,1))</f>
        <v>0.5</v>
      </c>
      <c r="H8" s="2"/>
      <c r="I8" s="2"/>
      <c r="J8" s="22" t="n">
        <v>3</v>
      </c>
      <c r="K8" s="22" t="n">
        <f>COUNTIFS('休暇申請'!$B$6:$B$305,"&gt;="&amp;DATE($B$3,J8,1),'休暇申請'!$B$6:$B$305,"&lt;"&amp;DATE($B$3,J8+1,1),'休暇申請'!$C$6:$C$305,"&lt;&gt;")</f>
        <v>1</v>
      </c>
      <c r="L8" s="36" t="n">
        <f>SUMIFS('休暇申請'!$L$6:$L$305,'休暇申請'!$S$6:$S$305,"承認済み",'休暇申請'!$B$6:$B$305,"&gt;="&amp;DATE($B$3,J8,1),'休暇申請'!$B$6:$B$305,"&lt;"&amp;DATE($B$3,J8+1,1))</f>
        <v>0.5</v>
      </c>
      <c r="M8" s="2"/>
      <c r="N8" s="2"/>
    </row>
    <row r="9" ht="26" customHeight="true">
      <c r="A9" s="40" t="s">
        <v>254</v>
      </c>
      <c r="B9" s="48" t="n">
        <f>COUNTIF('休暇申請'!$W$6:$W$305,"残日数不足・承認要")+COUNTIF('休暇申請'!$X$6:$X$305,"期限超過")</f>
        <v>2</v>
      </c>
      <c r="C9" s="2"/>
      <c r="D9" s="2"/>
      <c r="E9" s="22" t="s">
        <v>47</v>
      </c>
      <c r="F9" s="22" t="n">
        <f>COUNTIFS('休暇申請'!$E$6:$E$305,E9,'休暇申請'!$B$6:$B$305,"&gt;="&amp;DATE($B$3,1,1),'休暇申請'!$B$6:$B$305,"&lt;"&amp;DATE($B$3+1,1,1))</f>
        <v>1</v>
      </c>
      <c r="G9" s="36" t="n">
        <f>SUMIFS('休暇申請'!$L$6:$L$305,'休暇申請'!$E$6:$E$305,E9,'休暇申請'!$S$6:$S$305,"承認済み",'休暇申請'!$B$6:$B$305,"&gt;="&amp;DATE($B$3,1,1),'休暇申請'!$B$6:$B$305,"&lt;"&amp;DATE($B$3+1,1,1))</f>
        <v>0.5</v>
      </c>
      <c r="H9" s="2"/>
      <c r="I9" s="2"/>
      <c r="J9" s="22" t="n">
        <v>4</v>
      </c>
      <c r="K9" s="22" t="n">
        <f>COUNTIFS('休暇申請'!$B$6:$B$305,"&gt;="&amp;DATE($B$3,J9,1),'休暇申請'!$B$6:$B$305,"&lt;"&amp;DATE($B$3,J9+1,1),'休暇申請'!$C$6:$C$305,"&lt;&gt;")</f>
        <v>5</v>
      </c>
      <c r="L9" s="36" t="n">
        <f>SUMIFS('休暇申請'!$L$6:$L$305,'休暇申請'!$S$6:$S$305,"承認済み",'休暇申請'!$B$6:$B$305,"&gt;="&amp;DATE($B$3,J9,1),'休暇申請'!$B$6:$B$305,"&lt;"&amp;DATE($B$3,J9+1,1))</f>
        <v>6.5</v>
      </c>
      <c r="M9" s="2"/>
      <c r="N9" s="2"/>
    </row>
    <row r="10" ht="26" customHeight="true">
      <c r="A10" s="40" t="s">
        <v>255</v>
      </c>
      <c r="B10" s="48" t="n">
        <f>IFERROR(SUMIFS('休暇申請'!$L$6:$L$305,'休暇申請'!$S$6:$S$305,"承認済み",'休暇申請'!$B$6:$B$305,"&gt;="&amp;DATE($B$3,1,1),'休暇申請'!$B$6:$B$305,"&lt;"&amp;DATE($B$3+1,1,1))/COUNTIFS('休暇申請'!$S$6:$S$305,"承認済み",'休暇申請'!$B$6:$B$305,"&gt;="&amp;DATE($B$3,1,1),'休暇申請'!$B$6:$B$305,"&lt;"&amp;DATE($B$3+1,1,1)),0)</f>
        <v>2</v>
      </c>
      <c r="C10" s="2"/>
      <c r="D10" s="2"/>
      <c r="E10" s="22" t="s">
        <v>53</v>
      </c>
      <c r="F10" s="22" t="n">
        <f>COUNTIFS('休暇申請'!$E$6:$E$305,E10,'休暇申請'!$B$6:$B$305,"&gt;="&amp;DATE($B$3,1,1),'休暇申請'!$B$6:$B$305,"&lt;"&amp;DATE($B$3+1,1,1))</f>
        <v>1</v>
      </c>
      <c r="G10" s="36" t="n">
        <f>SUMIFS('休暇申請'!$L$6:$L$305,'休暇申請'!$E$6:$E$305,E10,'休暇申請'!$S$6:$S$305,"承認済み",'休暇申請'!$B$6:$B$305,"&gt;="&amp;DATE($B$3,1,1),'休暇申請'!$B$6:$B$305,"&lt;"&amp;DATE($B$3+1,1,1))</f>
        <v>5</v>
      </c>
      <c r="H10" s="2"/>
      <c r="I10" s="2"/>
      <c r="J10" s="22" t="n">
        <v>5</v>
      </c>
      <c r="K10" s="22" t="n">
        <f>COUNTIFS('休暇申請'!$B$6:$B$305,"&gt;="&amp;DATE($B$3,J10,1),'休暇申請'!$B$6:$B$305,"&lt;"&amp;DATE($B$3,J10+1,1),'休暇申請'!$C$6:$C$305,"&lt;&gt;")</f>
        <v>0</v>
      </c>
      <c r="L10" s="36" t="n">
        <f>SUMIFS('休暇申請'!$L$6:$L$305,'休暇申請'!$S$6:$S$305,"承認済み",'休暇申請'!$B$6:$B$305,"&gt;="&amp;DATE($B$3,J10,1),'休暇申請'!$B$6:$B$305,"&lt;"&amp;DATE($B$3,J10+1,1))</f>
        <v>0</v>
      </c>
      <c r="M10" s="2"/>
      <c r="N10" s="2"/>
    </row>
    <row r="11" ht="21" customHeight="true">
      <c r="A11" s="2"/>
      <c r="B11" s="2"/>
      <c r="C11" s="2"/>
      <c r="D11" s="2"/>
      <c r="E11" s="22" t="s">
        <v>59</v>
      </c>
      <c r="F11" s="22" t="n">
        <f>COUNTIFS('休暇申請'!$E$6:$E$305,E11,'休暇申請'!$B$6:$B$305,"&gt;="&amp;DATE($B$3,1,1),'休暇申請'!$B$6:$B$305,"&lt;"&amp;DATE($B$3+1,1,1))</f>
        <v>1</v>
      </c>
      <c r="G11" s="36" t="n">
        <f>SUMIFS('休暇申請'!$L$6:$L$305,'休暇申請'!$E$6:$E$305,E11,'休暇申請'!$S$6:$S$305,"承認済み",'休暇申請'!$B$6:$B$305,"&gt;="&amp;DATE($B$3,1,1),'休暇申請'!$B$6:$B$305,"&lt;"&amp;DATE($B$3+1,1,1))</f>
        <v>0</v>
      </c>
      <c r="H11" s="2"/>
      <c r="I11" s="2"/>
      <c r="J11" s="22" t="n">
        <v>6</v>
      </c>
      <c r="K11" s="22" t="n">
        <f>COUNTIFS('休暇申請'!$B$6:$B$305,"&gt;="&amp;DATE($B$3,J11,1),'休暇申請'!$B$6:$B$305,"&lt;"&amp;DATE($B$3,J11+1,1),'休暇申請'!$C$6:$C$305,"&lt;&gt;")</f>
        <v>0</v>
      </c>
      <c r="L11" s="36" t="n">
        <f>SUMIFS('休暇申請'!$L$6:$L$305,'休暇申請'!$S$6:$S$305,"承認済み",'休暇申請'!$B$6:$B$305,"&gt;="&amp;DATE($B$3,J11,1),'休暇申請'!$B$6:$B$305,"&lt;"&amp;DATE($B$3,J11+1,1))</f>
        <v>0</v>
      </c>
      <c r="M11" s="2"/>
      <c r="N11" s="2"/>
    </row>
    <row r="12" ht="21" customHeight="true">
      <c r="A12" s="20" t="s">
        <v>4</v>
      </c>
      <c r="B12" s="20" t="s">
        <v>249</v>
      </c>
      <c r="C12" s="2"/>
      <c r="D12" s="2"/>
      <c r="E12" s="22" t="s">
        <v>63</v>
      </c>
      <c r="F12" s="22" t="n">
        <f>COUNTIFS('休暇申請'!$E$6:$E$305,E12,'休暇申請'!$B$6:$B$305,"&gt;="&amp;DATE($B$3,1,1),'休暇申請'!$B$6:$B$305,"&lt;"&amp;DATE($B$3+1,1,1))</f>
        <v>0</v>
      </c>
      <c r="G12" s="36" t="n">
        <f>SUMIFS('休暇申請'!$L$6:$L$305,'休暇申請'!$E$6:$E$305,E12,'休暇申請'!$S$6:$S$305,"承認済み",'休暇申請'!$B$6:$B$305,"&gt;="&amp;DATE($B$3,1,1),'休暇申請'!$B$6:$B$305,"&lt;"&amp;DATE($B$3+1,1,1))</f>
        <v>0</v>
      </c>
      <c r="H12" s="2"/>
      <c r="I12" s="2"/>
      <c r="J12" s="22" t="n">
        <v>7</v>
      </c>
      <c r="K12" s="22" t="n">
        <f>COUNTIFS('休暇申請'!$B$6:$B$305,"&gt;="&amp;DATE($B$3,J12,1),'休暇申請'!$B$6:$B$305,"&lt;"&amp;DATE($B$3,J12+1,1),'休暇申請'!$C$6:$C$305,"&lt;&gt;")</f>
        <v>0</v>
      </c>
      <c r="L12" s="36" t="n">
        <f>SUMIFS('休暇申請'!$L$6:$L$305,'休暇申請'!$S$6:$S$305,"承認済み",'休暇申請'!$B$6:$B$305,"&gt;="&amp;DATE($B$3,J12,1),'休暇申請'!$B$6:$B$305,"&lt;"&amp;DATE($B$3,J12+1,1))</f>
        <v>0</v>
      </c>
      <c r="M12" s="2"/>
      <c r="N12" s="2"/>
    </row>
    <row r="13" ht="21" customHeight="true">
      <c r="A13" s="22" t="s">
        <v>14</v>
      </c>
      <c r="B13" s="22" t="n">
        <f>COUNTIFS('休暇申請'!$S$6:$S$305,A13,'休暇申請'!$B$6:$B$305,"&gt;="&amp;DATE($B$3,1,1),'休暇申請'!$B$6:$B$305,"&lt;"&amp;DATE($B$3+1,1,1))</f>
        <v>0</v>
      </c>
      <c r="C13" s="2"/>
      <c r="D13" s="2"/>
      <c r="E13" s="22" t="s">
        <v>66</v>
      </c>
      <c r="F13" s="22" t="n">
        <f>COUNTIFS('休暇申請'!$E$6:$E$305,E13,'休暇申請'!$B$6:$B$305,"&gt;="&amp;DATE($B$3,1,1),'休暇申請'!$B$6:$B$305,"&lt;"&amp;DATE($B$3+1,1,1))</f>
        <v>0</v>
      </c>
      <c r="G13" s="36" t="n">
        <f>SUMIFS('休暇申請'!$L$6:$L$305,'休暇申請'!$E$6:$E$305,E13,'休暇申請'!$S$6:$S$305,"承認済み",'休暇申請'!$B$6:$B$305,"&gt;="&amp;DATE($B$3,1,1),'休暇申請'!$B$6:$B$305,"&lt;"&amp;DATE($B$3+1,1,1))</f>
        <v>0</v>
      </c>
      <c r="H13" s="2"/>
      <c r="I13" s="2"/>
      <c r="J13" s="22" t="n">
        <v>8</v>
      </c>
      <c r="K13" s="22" t="n">
        <f>COUNTIFS('休暇申請'!$B$6:$B$305,"&gt;="&amp;DATE($B$3,J13,1),'休暇申請'!$B$6:$B$305,"&lt;"&amp;DATE($B$3,J13+1,1),'休暇申請'!$C$6:$C$305,"&lt;&gt;")</f>
        <v>0</v>
      </c>
      <c r="L13" s="36" t="n">
        <f>SUMIFS('休暇申請'!$L$6:$L$305,'休暇申請'!$S$6:$S$305,"承認済み",'休暇申請'!$B$6:$B$305,"&gt;="&amp;DATE($B$3,J13,1),'休暇申請'!$B$6:$B$305,"&lt;"&amp;DATE($B$3,J13+1,1))</f>
        <v>0</v>
      </c>
      <c r="M13" s="2"/>
      <c r="N13" s="2"/>
    </row>
    <row r="14" ht="21" customHeight="true">
      <c r="A14" s="22" t="s">
        <v>23</v>
      </c>
      <c r="B14" s="22" t="n">
        <f>COUNTIFS('休暇申請'!$S$6:$S$305,A14,'休暇申請'!$B$6:$B$305,"&gt;="&amp;DATE($B$3,1,1),'休暇申請'!$B$6:$B$305,"&lt;"&amp;DATE($B$3+1,1,1))</f>
        <v>2</v>
      </c>
      <c r="C14" s="2"/>
      <c r="D14" s="2"/>
      <c r="E14" s="22" t="s">
        <v>68</v>
      </c>
      <c r="F14" s="22" t="n">
        <f>COUNTIFS('休暇申請'!$E$6:$E$305,E14,'休暇申請'!$B$6:$B$305,"&gt;="&amp;DATE($B$3,1,1),'休暇申請'!$B$6:$B$305,"&lt;"&amp;DATE($B$3+1,1,1))</f>
        <v>0</v>
      </c>
      <c r="G14" s="36" t="n">
        <f>SUMIFS('休暇申請'!$L$6:$L$305,'休暇申請'!$E$6:$E$305,E14,'休暇申請'!$S$6:$S$305,"承認済み",'休暇申請'!$B$6:$B$305,"&gt;="&amp;DATE($B$3,1,1),'休暇申請'!$B$6:$B$305,"&lt;"&amp;DATE($B$3+1,1,1))</f>
        <v>0</v>
      </c>
      <c r="H14" s="2"/>
      <c r="I14" s="2"/>
      <c r="J14" s="22" t="n">
        <v>9</v>
      </c>
      <c r="K14" s="22" t="n">
        <f>COUNTIFS('休暇申請'!$B$6:$B$305,"&gt;="&amp;DATE($B$3,J14,1),'休暇申請'!$B$6:$B$305,"&lt;"&amp;DATE($B$3,J14+1,1),'休暇申請'!$C$6:$C$305,"&lt;&gt;")</f>
        <v>0</v>
      </c>
      <c r="L14" s="36" t="n">
        <f>SUMIFS('休暇申請'!$L$6:$L$305,'休暇申請'!$S$6:$S$305,"承認済み",'休暇申請'!$B$6:$B$305,"&gt;="&amp;DATE($B$3,J14,1),'休暇申請'!$B$6:$B$305,"&lt;"&amp;DATE($B$3,J14+1,1))</f>
        <v>0</v>
      </c>
      <c r="M14" s="2"/>
      <c r="N14" s="2"/>
    </row>
    <row r="15" ht="21" customHeight="true">
      <c r="A15" s="22" t="s">
        <v>33</v>
      </c>
      <c r="B15" s="22" t="n">
        <f>COUNTIFS('休暇申請'!$S$6:$S$305,A15,'休暇申請'!$B$6:$B$305,"&gt;="&amp;DATE($B$3,1,1),'休暇申請'!$B$6:$B$305,"&lt;"&amp;DATE($B$3+1,1,1))</f>
        <v>5</v>
      </c>
      <c r="C15" s="2"/>
      <c r="D15" s="2"/>
      <c r="E15" s="2"/>
      <c r="F15" s="2"/>
      <c r="G15" s="2"/>
      <c r="H15" s="2"/>
      <c r="I15" s="2"/>
      <c r="J15" s="22" t="n">
        <v>10</v>
      </c>
      <c r="K15" s="22" t="n">
        <f>COUNTIFS('休暇申請'!$B$6:$B$305,"&gt;="&amp;DATE($B$3,J15,1),'休暇申請'!$B$6:$B$305,"&lt;"&amp;DATE($B$3,J15+1,1),'休暇申請'!$C$6:$C$305,"&lt;&gt;")</f>
        <v>0</v>
      </c>
      <c r="L15" s="36" t="n">
        <f>SUMIFS('休暇申請'!$L$6:$L$305,'休暇申請'!$S$6:$S$305,"承認済み",'休暇申請'!$B$6:$B$305,"&gt;="&amp;DATE($B$3,J15,1),'休暇申請'!$B$6:$B$305,"&lt;"&amp;DATE($B$3,J15+1,1))</f>
        <v>0</v>
      </c>
      <c r="M15" s="2"/>
      <c r="N15" s="2"/>
    </row>
    <row r="16" ht="21" customHeight="true">
      <c r="A16" s="22" t="s">
        <v>43</v>
      </c>
      <c r="B16" s="22" t="n">
        <f>COUNTIFS('休暇申請'!$S$6:$S$305,A16,'休暇申請'!$B$6:$B$305,"&gt;="&amp;DATE($B$3,1,1),'休暇申請'!$B$6:$B$305,"&lt;"&amp;DATE($B$3+1,1,1))</f>
        <v>0</v>
      </c>
      <c r="C16" s="2"/>
      <c r="D16" s="2"/>
      <c r="E16" s="2"/>
      <c r="F16" s="2"/>
      <c r="G16" s="2"/>
      <c r="H16" s="2"/>
      <c r="I16" s="2"/>
      <c r="J16" s="22" t="n">
        <v>11</v>
      </c>
      <c r="K16" s="22" t="n">
        <f>COUNTIFS('休暇申請'!$B$6:$B$305,"&gt;="&amp;DATE($B$3,J16,1),'休暇申請'!$B$6:$B$305,"&lt;"&amp;DATE($B$3,J16+1,1),'休暇申請'!$C$6:$C$305,"&lt;&gt;")</f>
        <v>0</v>
      </c>
      <c r="L16" s="36" t="n">
        <f>SUMIFS('休暇申請'!$L$6:$L$305,'休暇申請'!$S$6:$S$305,"承認済み",'休暇申請'!$B$6:$B$305,"&gt;="&amp;DATE($B$3,J16,1),'休暇申請'!$B$6:$B$305,"&lt;"&amp;DATE($B$3,J16+1,1))</f>
        <v>0</v>
      </c>
      <c r="M16" s="2"/>
      <c r="N16" s="2"/>
    </row>
    <row r="17" ht="21" customHeight="true">
      <c r="A17" s="22" t="s">
        <v>51</v>
      </c>
      <c r="B17" s="22" t="n">
        <f>COUNTIFS('休暇申請'!$S$6:$S$305,A17,'休暇申請'!$B$6:$B$305,"&gt;="&amp;DATE($B$3,1,1),'休暇申請'!$B$6:$B$305,"&lt;"&amp;DATE($B$3+1,1,1))</f>
        <v>0</v>
      </c>
      <c r="C17" s="2"/>
      <c r="D17" s="2"/>
      <c r="E17" s="2"/>
      <c r="F17" s="2"/>
      <c r="G17" s="2"/>
      <c r="H17" s="2"/>
      <c r="I17" s="2"/>
      <c r="J17" s="22" t="n">
        <v>12</v>
      </c>
      <c r="K17" s="22" t="n">
        <f>COUNTIFS('休暇申請'!$B$6:$B$305,"&gt;="&amp;DATE($B$3,J17,1),'休暇申請'!$B$6:$B$305,"&lt;"&amp;DATE($B$3,J17+1,1),'休暇申請'!$C$6:$C$305,"&lt;&gt;")</f>
        <v>0</v>
      </c>
      <c r="L17" s="36" t="n">
        <f>SUMIFS('休暇申請'!$L$6:$L$305,'休暇申請'!$S$6:$S$305,"承認済み",'休暇申請'!$B$6:$B$305,"&gt;="&amp;DATE($B$3,J17,1),'休暇申請'!$B$6:$B$305,"&lt;"&amp;DATE($B$3,J17+1,1))</f>
        <v>0</v>
      </c>
      <c r="M17" s="2"/>
      <c r="N17" s="2"/>
    </row>
    <row r="18" ht="21" customHeight="true">
      <c r="A18" s="22" t="s">
        <v>57</v>
      </c>
      <c r="B18" s="22" t="n">
        <f>COUNTIFS('休暇申請'!$S$6:$S$305,A18,'休暇申請'!$B$6:$B$305,"&gt;="&amp;DATE($B$3,1,1),'休暇申請'!$B$6:$B$305,"&lt;"&amp;DATE($B$3+1,1,1))</f>
        <v>0</v>
      </c>
      <c r="C18" s="2"/>
      <c r="D18" s="2"/>
      <c r="E18" s="2"/>
      <c r="F18" s="2"/>
      <c r="G18" s="2"/>
      <c r="H18" s="2"/>
      <c r="I18" s="2"/>
      <c r="J18" s="2"/>
      <c r="K18" s="2"/>
      <c r="L18" s="2"/>
      <c r="M18" s="2"/>
      <c r="N18" s="2"/>
    </row>
    <row r="19" ht="21" customHeight="true">
      <c r="A19" s="22" t="s">
        <v>62</v>
      </c>
      <c r="B19" s="22" t="n">
        <f>COUNTIFS('休暇申請'!$S$6:$S$305,A19,'休暇申請'!$B$6:$B$305,"&gt;="&amp;DATE($B$3,1,1),'休暇申請'!$B$6:$B$305,"&lt;"&amp;DATE($B$3+1,1,1))</f>
        <v>1</v>
      </c>
      <c r="C19" s="2"/>
      <c r="D19" s="2"/>
      <c r="E19" s="2"/>
      <c r="F19" s="2"/>
      <c r="G19" s="2"/>
      <c r="H19" s="2"/>
      <c r="I19" s="2"/>
      <c r="J19" s="2"/>
      <c r="K19" s="2"/>
      <c r="L19" s="2"/>
      <c r="M19" s="2"/>
      <c r="N19" s="2"/>
    </row>
    <row r="20">
      <c r="A20" s="2"/>
      <c r="B20" s="2"/>
      <c r="C20" s="2"/>
      <c r="D20" s="2"/>
      <c r="E20" s="2"/>
      <c r="F20" s="2"/>
      <c r="G20" s="2"/>
      <c r="H20" s="2"/>
      <c r="I20" s="2"/>
      <c r="J20" s="2"/>
      <c r="K20" s="2"/>
      <c r="L20" s="2"/>
      <c r="M20" s="2"/>
      <c r="N20" s="2"/>
    </row>
    <row r="21">
      <c r="A21" s="2"/>
      <c r="B21" s="2"/>
      <c r="C21" s="2"/>
      <c r="D21" s="2"/>
      <c r="E21" s="2"/>
      <c r="F21" s="2"/>
      <c r="G21" s="2"/>
      <c r="H21" s="2"/>
      <c r="I21" s="2"/>
      <c r="J21" s="2"/>
      <c r="K21" s="2"/>
      <c r="L21" s="2"/>
      <c r="M21" s="2"/>
      <c r="N21" s="2"/>
    </row>
    <row r="22" ht="32" customHeight="true">
      <c r="A22" s="20" t="s">
        <v>3</v>
      </c>
      <c r="B22" s="20" t="s">
        <v>249</v>
      </c>
      <c r="C22" s="20" t="s">
        <v>250</v>
      </c>
      <c r="D22" s="2"/>
      <c r="E22" s="2"/>
      <c r="F22" s="2"/>
      <c r="G22" s="2"/>
      <c r="H22" s="2"/>
      <c r="I22" s="2"/>
      <c r="J22" s="2"/>
      <c r="K22" s="2"/>
      <c r="L22" s="2"/>
      <c r="M22" s="2"/>
      <c r="N22" s="2"/>
    </row>
    <row r="23" ht="21" customHeight="true">
      <c r="A23" s="22" t="s">
        <v>13</v>
      </c>
      <c r="B23" s="22" t="n">
        <f>COUNTIFS('休暇申請'!$G$6:$G$305,A23,'休暇申請'!$B$6:$B$305,"&gt;="&amp;DATE($B$3,1,1),'休暇申請'!$B$6:$B$305,"&lt;"&amp;DATE($B$3+1,1,1))</f>
        <v>2</v>
      </c>
      <c r="C23" s="36" t="n">
        <f>SUMIFS('休暇申請'!$L$6:$L$305,'休暇申請'!$G$6:$G$305,A23,'休暇申請'!$S$6:$S$305,"承認済み",'休暇申請'!$B$6:$B$305,"&gt;="&amp;DATE($B$3,1,1),'休暇申請'!$B$6:$B$305,"&lt;"&amp;DATE($B$3+1,1,1))</f>
        <v>3</v>
      </c>
      <c r="D23" s="2"/>
      <c r="E23" s="2"/>
      <c r="F23" s="2"/>
      <c r="G23" s="2"/>
      <c r="H23" s="2"/>
      <c r="I23" s="2"/>
      <c r="J23" s="2"/>
      <c r="K23" s="2"/>
      <c r="L23" s="2"/>
      <c r="M23" s="2"/>
      <c r="N23" s="2"/>
    </row>
    <row r="24" ht="21" customHeight="true">
      <c r="A24" s="22" t="s">
        <v>22</v>
      </c>
      <c r="B24" s="22" t="n">
        <f>COUNTIFS('休暇申請'!$G$6:$G$305,A24,'休暇申請'!$B$6:$B$305,"&gt;="&amp;DATE($B$3,1,1),'休暇申請'!$B$6:$B$305,"&lt;"&amp;DATE($B$3+1,1,1))</f>
        <v>1</v>
      </c>
      <c r="C24" s="36" t="n">
        <f>SUMIFS('休暇申請'!$L$6:$L$305,'休暇申請'!$G$6:$G$305,A24,'休暇申請'!$S$6:$S$305,"承認済み",'休暇申請'!$B$6:$B$305,"&gt;="&amp;DATE($B$3,1,1),'休暇申請'!$B$6:$B$305,"&lt;"&amp;DATE($B$3+1,1,1))</f>
        <v>0</v>
      </c>
      <c r="D24" s="2"/>
      <c r="E24" s="2"/>
      <c r="F24" s="2"/>
      <c r="G24" s="2"/>
      <c r="H24" s="2"/>
      <c r="I24" s="2"/>
      <c r="J24" s="2"/>
      <c r="K24" s="2"/>
      <c r="L24" s="2"/>
      <c r="M24" s="2"/>
      <c r="N24" s="2"/>
    </row>
    <row r="25" ht="21" customHeight="true">
      <c r="A25" s="22" t="s">
        <v>32</v>
      </c>
      <c r="B25" s="22" t="n">
        <f>COUNTIFS('休暇申請'!$G$6:$G$305,A25,'休暇申請'!$B$6:$B$305,"&gt;="&amp;DATE($B$3,1,1),'休暇申請'!$B$6:$B$305,"&lt;"&amp;DATE($B$3+1,1,1))</f>
        <v>2</v>
      </c>
      <c r="C25" s="36" t="n">
        <f>SUMIFS('休暇申請'!$L$6:$L$305,'休暇申請'!$G$6:$G$305,A25,'休暇申請'!$S$6:$S$305,"承認済み",'休暇申請'!$B$6:$B$305,"&gt;="&amp;DATE($B$3,1,1),'休暇申請'!$B$6:$B$305,"&lt;"&amp;DATE($B$3+1,1,1))</f>
        <v>0.5</v>
      </c>
      <c r="D25" s="2"/>
      <c r="E25" s="2"/>
      <c r="F25" s="2"/>
      <c r="G25" s="2"/>
      <c r="H25" s="2"/>
      <c r="I25" s="2"/>
      <c r="J25" s="2"/>
      <c r="K25" s="2"/>
      <c r="L25" s="2"/>
      <c r="M25" s="2"/>
      <c r="N25" s="2"/>
    </row>
    <row r="26" ht="21" customHeight="true">
      <c r="A26" s="22" t="s">
        <v>42</v>
      </c>
      <c r="B26" s="22" t="n">
        <f>COUNTIFS('休暇申請'!$G$6:$G$305,A26,'休暇申請'!$B$6:$B$305,"&gt;="&amp;DATE($B$3,1,1),'休暇申請'!$B$6:$B$305,"&lt;"&amp;DATE($B$3+1,1,1))</f>
        <v>1</v>
      </c>
      <c r="C26" s="36" t="n">
        <f>SUMIFS('休暇申請'!$L$6:$L$305,'休暇申請'!$G$6:$G$305,A26,'休暇申請'!$S$6:$S$305,"承認済み",'休暇申請'!$B$6:$B$305,"&gt;="&amp;DATE($B$3,1,1),'休暇申請'!$B$6:$B$305,"&lt;"&amp;DATE($B$3+1,1,1))</f>
        <v>0.5</v>
      </c>
      <c r="D26" s="2"/>
      <c r="E26" s="2"/>
      <c r="F26" s="2"/>
      <c r="G26" s="2"/>
      <c r="H26" s="2"/>
      <c r="I26" s="2"/>
      <c r="J26" s="2"/>
      <c r="K26" s="2"/>
      <c r="L26" s="2"/>
      <c r="M26" s="2"/>
      <c r="N26" s="2"/>
    </row>
    <row r="27" ht="21" customHeight="true">
      <c r="A27" s="22" t="s">
        <v>50</v>
      </c>
      <c r="B27" s="22" t="n">
        <f>COUNTIFS('休暇申請'!$G$6:$G$305,A27,'休暇申請'!$B$6:$B$305,"&gt;="&amp;DATE($B$3,1,1),'休暇申請'!$B$6:$B$305,"&lt;"&amp;DATE($B$3+1,1,1))</f>
        <v>1</v>
      </c>
      <c r="C27" s="36" t="n">
        <f>SUMIFS('休暇申請'!$L$6:$L$305,'休暇申請'!$G$6:$G$305,A27,'休暇申請'!$S$6:$S$305,"承認済み",'休暇申請'!$B$6:$B$305,"&gt;="&amp;DATE($B$3,1,1),'休暇申請'!$B$6:$B$305,"&lt;"&amp;DATE($B$3+1,1,1))</f>
        <v>5</v>
      </c>
      <c r="D27" s="2"/>
      <c r="E27" s="2"/>
      <c r="F27" s="2"/>
      <c r="G27" s="2"/>
      <c r="H27" s="2"/>
      <c r="I27" s="2"/>
      <c r="J27" s="2"/>
      <c r="K27" s="2"/>
      <c r="L27" s="2"/>
      <c r="M27" s="2"/>
      <c r="N27" s="2"/>
    </row>
    <row r="28" ht="21" customHeight="true">
      <c r="A28" s="22" t="s">
        <v>56</v>
      </c>
      <c r="B28" s="22" t="n">
        <f>COUNTIFS('休暇申請'!$G$6:$G$305,A28,'休暇申請'!$B$6:$B$305,"&gt;="&amp;DATE($B$3,1,1),'休暇申請'!$B$6:$B$305,"&lt;"&amp;DATE($B$3+1,1,1))</f>
        <v>0</v>
      </c>
      <c r="C28" s="36" t="n">
        <f>SUMIFS('休暇申請'!$L$6:$L$305,'休暇申請'!$G$6:$G$305,A28,'休暇申請'!$S$6:$S$305,"承認済み",'休暇申請'!$B$6:$B$305,"&gt;="&amp;DATE($B$3,1,1),'休暇申請'!$B$6:$B$305,"&lt;"&amp;DATE($B$3+1,1,1))</f>
        <v>0</v>
      </c>
      <c r="D28" s="2"/>
      <c r="E28" s="2"/>
      <c r="F28" s="2"/>
      <c r="G28" s="2"/>
      <c r="H28" s="2"/>
      <c r="I28" s="2"/>
      <c r="J28" s="2"/>
      <c r="K28" s="2"/>
      <c r="L28" s="2"/>
      <c r="M28" s="2"/>
      <c r="N28" s="2"/>
    </row>
    <row r="29" ht="21" customHeight="true">
      <c r="A29" s="22" t="s">
        <v>61</v>
      </c>
      <c r="B29" s="22" t="n">
        <f>COUNTIFS('休暇申請'!$G$6:$G$305,A29,'休暇申請'!$B$6:$B$305,"&gt;="&amp;DATE($B$3,1,1),'休暇申請'!$B$6:$B$305,"&lt;"&amp;DATE($B$3+1,1,1))</f>
        <v>0</v>
      </c>
      <c r="C29" s="36" t="n">
        <f>SUMIFS('休暇申請'!$L$6:$L$305,'休暇申請'!$G$6:$G$305,A29,'休暇申請'!$S$6:$S$305,"承認済み",'休暇申請'!$B$6:$B$305,"&gt;="&amp;DATE($B$3,1,1),'休暇申請'!$B$6:$B$305,"&lt;"&amp;DATE($B$3+1,1,1))</f>
        <v>0</v>
      </c>
      <c r="D29" s="2"/>
      <c r="E29" s="2"/>
      <c r="F29" s="2"/>
      <c r="G29" s="2"/>
      <c r="H29" s="2"/>
      <c r="I29" s="2"/>
      <c r="J29" s="2"/>
      <c r="K29" s="2"/>
      <c r="L29" s="2"/>
      <c r="M29" s="2"/>
      <c r="N29" s="2"/>
    </row>
    <row r="30" ht="21" customHeight="true">
      <c r="A30" s="22" t="s">
        <v>65</v>
      </c>
      <c r="B30" s="22" t="n">
        <f>COUNTIFS('休暇申請'!$G$6:$G$305,A30,'休暇申請'!$B$6:$B$305,"&gt;="&amp;DATE($B$3,1,1),'休暇申請'!$B$6:$B$305,"&lt;"&amp;DATE($B$3+1,1,1))</f>
        <v>0</v>
      </c>
      <c r="C30" s="36" t="n">
        <f>SUMIFS('休暇申請'!$L$6:$L$305,'休暇申請'!$G$6:$G$305,A30,'休暇申請'!$S$6:$S$305,"承認済み",'休暇申請'!$B$6:$B$305,"&gt;="&amp;DATE($B$3,1,1),'休暇申請'!$B$6:$B$305,"&lt;"&amp;DATE($B$3+1,1,1))</f>
        <v>0</v>
      </c>
      <c r="D30" s="2"/>
      <c r="E30" s="2"/>
      <c r="F30" s="2"/>
      <c r="G30" s="2"/>
      <c r="H30" s="2"/>
      <c r="I30" s="2"/>
      <c r="J30" s="2"/>
      <c r="K30" s="2"/>
      <c r="L30" s="2"/>
      <c r="M30" s="2"/>
      <c r="N30" s="2"/>
    </row>
    <row r="31" ht="21" customHeight="true">
      <c r="A31" s="22" t="s">
        <v>67</v>
      </c>
      <c r="B31" s="22" t="n">
        <f>COUNTIFS('休暇申請'!$G$6:$G$305,A31,'休暇申請'!$B$6:$B$305,"&gt;="&amp;DATE($B$3,1,1),'休暇申請'!$B$6:$B$305,"&lt;"&amp;DATE($B$3+1,1,1))</f>
        <v>0</v>
      </c>
      <c r="C31" s="36" t="n">
        <f>SUMIFS('休暇申請'!$L$6:$L$305,'休暇申請'!$G$6:$G$305,A31,'休暇申請'!$S$6:$S$305,"承認済み",'休暇申請'!$B$6:$B$305,"&gt;="&amp;DATE($B$3,1,1),'休暇申請'!$B$6:$B$305,"&lt;"&amp;DATE($B$3+1,1,1))</f>
        <v>0</v>
      </c>
      <c r="D31" s="2"/>
      <c r="E31" s="2"/>
      <c r="F31" s="2"/>
      <c r="G31" s="2"/>
      <c r="H31" s="2"/>
      <c r="I31" s="2"/>
      <c r="J31" s="2"/>
      <c r="K31" s="2"/>
      <c r="L31" s="2"/>
      <c r="M31" s="2"/>
      <c r="N31" s="2"/>
    </row>
    <row r="32" ht="21" customHeight="true">
      <c r="A32" s="22" t="s">
        <v>69</v>
      </c>
      <c r="B32" s="22" t="n">
        <f>COUNTIFS('休暇申請'!$G$6:$G$305,A32,'休暇申請'!$B$6:$B$305,"&gt;="&amp;DATE($B$3,1,1),'休暇申請'!$B$6:$B$305,"&lt;"&amp;DATE($B$3+1,1,1))</f>
        <v>0</v>
      </c>
      <c r="C32" s="36" t="n">
        <f>SUMIFS('休暇申請'!$L$6:$L$305,'休暇申請'!$G$6:$G$305,A32,'休暇申請'!$S$6:$S$305,"承認済み",'休暇申請'!$B$6:$B$305,"&gt;="&amp;DATE($B$3,1,1),'休暇申請'!$B$6:$B$305,"&lt;"&amp;DATE($B$3+1,1,1))</f>
        <v>0</v>
      </c>
      <c r="D32" s="2"/>
      <c r="E32" s="2"/>
      <c r="F32" s="2"/>
      <c r="G32" s="2"/>
      <c r="H32" s="2"/>
      <c r="I32" s="2"/>
      <c r="J32" s="2"/>
      <c r="K32" s="2"/>
      <c r="L32" s="2"/>
      <c r="M32" s="2"/>
      <c r="N32" s="2"/>
    </row>
    <row r="33" ht="21" customHeight="true">
      <c r="A33" s="22" t="s">
        <v>70</v>
      </c>
      <c r="B33" s="22" t="n">
        <f>COUNTIFS('休暇申請'!$G$6:$G$305,A33,'休暇申請'!$B$6:$B$305,"&gt;="&amp;DATE($B$3,1,1),'休暇申請'!$B$6:$B$305,"&lt;"&amp;DATE($B$3+1,1,1))</f>
        <v>1</v>
      </c>
      <c r="C33" s="36" t="n">
        <f>SUMIFS('休暇申請'!$L$6:$L$305,'休暇申請'!$G$6:$G$305,A33,'休暇申請'!$S$6:$S$305,"承認済み",'休暇申請'!$B$6:$B$305,"&gt;="&amp;DATE($B$3,1,1),'休暇申請'!$B$6:$B$305,"&lt;"&amp;DATE($B$3+1,1,1))</f>
        <v>1</v>
      </c>
      <c r="D33" s="2"/>
      <c r="E33" s="2"/>
      <c r="F33" s="2"/>
      <c r="G33" s="2"/>
      <c r="H33" s="2"/>
      <c r="I33" s="2"/>
      <c r="J33" s="2"/>
      <c r="K33" s="2"/>
      <c r="L33" s="2"/>
      <c r="M33" s="2"/>
      <c r="N33" s="2"/>
    </row>
  </sheetData>
  <mergeCells count="2">
    <mergeCell ref="A1:N1"/>
    <mergeCell ref="A2:N2"/>
  </mergeCells>
  <pageMargins left="0.7" right="0.7" top="0.75" bottom="0.75" header="0.3" footer="0.3"/>
  <ignoredErrors>
    <ignoredError sqref="A1:XFD33" evalError="1" twoDigitTextYear="1" numberStoredAsText="1" formula="1" formulaRange="1" unlockedFormula="1" emptyCellReference="1" listDataValidation="1" calculatedColumn="1"/>
  </ignoredErrors>
  <drawing r:id="R3bb5e475ba2343ef"/>
</worksheet>
</file>

<file path=xl/worksheets/sheet9.xml><?xml version="1.0" encoding="utf-8"?>
<worksheet xmlns:x="http://schemas.openxmlformats.org/spreadsheetml/2006/main" xmlns="http://schemas.openxmlformats.org/spreadsheetml/2006/main">
  <sheetViews>
    <sheetView showGridLines="false" workbookViewId="0"/>
  </sheetViews>
  <sheetFormatPr defaultRowHeight="15"/>
  <cols>
    <col customWidth="true" max="1" min="1" width="14"/>
    <col customWidth="true" max="2" min="2" width="28"/>
    <col customWidth="true" max="3" min="3" width="60"/>
    <col customWidth="true" max="4" min="4" width="20"/>
    <col customWidth="true" max="9" min="5" width="12"/>
  </cols>
  <sheetData>
    <row r="1" ht="30" customHeight="true">
      <c r="A1" s="8" t="s">
        <v>256</v>
      </c>
      <c r="B1" s="2"/>
      <c r="C1" s="2"/>
      <c r="D1" s="2"/>
      <c r="E1" s="2"/>
      <c r="F1" s="2"/>
      <c r="G1" s="2"/>
      <c r="H1" s="2"/>
      <c r="I1" s="2"/>
    </row>
    <row r="2" ht="22" customHeight="true">
      <c r="A2" s="10" t="s">
        <v>257</v>
      </c>
      <c r="B2" s="2"/>
      <c r="C2" s="2"/>
      <c r="D2" s="2"/>
      <c r="E2" s="2"/>
      <c r="F2" s="2"/>
      <c r="G2" s="2"/>
      <c r="H2" s="2"/>
      <c r="I2" s="2"/>
    </row>
    <row r="3">
      <c r="A3" s="2"/>
      <c r="B3" s="2"/>
      <c r="C3" s="2"/>
      <c r="D3" s="2"/>
      <c r="E3" s="2"/>
      <c r="F3" s="2"/>
      <c r="G3" s="2"/>
      <c r="H3" s="2"/>
      <c r="I3" s="2"/>
    </row>
    <row r="4">
      <c r="A4" s="52" t="s">
        <v>258</v>
      </c>
      <c r="B4" s="2"/>
      <c r="C4" s="2"/>
      <c r="D4" s="2"/>
      <c r="E4" s="2"/>
      <c r="F4" s="2"/>
      <c r="G4" s="2"/>
      <c r="H4" s="2"/>
      <c r="I4" s="2"/>
    </row>
    <row r="5">
      <c r="A5" s="2"/>
      <c r="B5" s="2"/>
      <c r="C5" s="2"/>
      <c r="D5" s="2"/>
      <c r="E5" s="2"/>
      <c r="F5" s="2"/>
      <c r="G5" s="2"/>
      <c r="H5" s="2"/>
      <c r="I5" s="2"/>
    </row>
    <row r="6" ht="32" customHeight="true">
      <c r="A6" s="20" t="s">
        <v>259</v>
      </c>
      <c r="B6" s="20" t="s">
        <v>260</v>
      </c>
      <c r="C6" s="20" t="s">
        <v>152</v>
      </c>
      <c r="D6" s="2"/>
      <c r="E6" s="2"/>
      <c r="F6" s="2"/>
      <c r="G6" s="2"/>
      <c r="H6" s="2"/>
      <c r="I6" s="2"/>
    </row>
    <row r="7" ht="36" customHeight="true">
      <c r="A7" s="22" t="str">
        <v>1</v>
      </c>
      <c r="B7" s="22" t="s">
        <v>261</v>
      </c>
      <c r="C7" s="32" t="s">
        <v>262</v>
      </c>
      <c r="D7" s="2"/>
      <c r="E7" s="2"/>
      <c r="F7" s="2"/>
      <c r="G7" s="2"/>
      <c r="H7" s="2"/>
      <c r="I7" s="2"/>
    </row>
    <row r="8" ht="36" customHeight="true">
      <c r="A8" s="22" t="str">
        <v>2</v>
      </c>
      <c r="B8" s="22" t="s">
        <v>263</v>
      </c>
      <c r="C8" s="32" t="s">
        <v>264</v>
      </c>
      <c r="D8" s="2"/>
      <c r="E8" s="2"/>
      <c r="F8" s="2"/>
      <c r="G8" s="2"/>
      <c r="H8" s="2"/>
      <c r="I8" s="2"/>
    </row>
    <row r="9" ht="36" customHeight="true">
      <c r="A9" s="22" t="str">
        <v>3</v>
      </c>
      <c r="B9" s="22" t="s">
        <v>265</v>
      </c>
      <c r="C9" s="32" t="s">
        <v>266</v>
      </c>
      <c r="D9" s="2"/>
      <c r="E9" s="2"/>
      <c r="F9" s="2"/>
      <c r="G9" s="2"/>
      <c r="H9" s="2"/>
      <c r="I9" s="2"/>
    </row>
    <row r="10" ht="36" customHeight="true">
      <c r="A10" s="22" t="str">
        <v>4</v>
      </c>
      <c r="B10" s="22" t="s">
        <v>267</v>
      </c>
      <c r="C10" s="32" t="s">
        <v>268</v>
      </c>
      <c r="D10" s="2"/>
      <c r="E10" s="2"/>
      <c r="F10" s="2"/>
      <c r="G10" s="2"/>
      <c r="H10" s="2"/>
      <c r="I10" s="2"/>
    </row>
    <row r="11" ht="36" customHeight="true">
      <c r="A11" s="22" t="str">
        <v>5</v>
      </c>
      <c r="B11" s="22" t="s">
        <v>269</v>
      </c>
      <c r="C11" s="32" t="s">
        <v>270</v>
      </c>
      <c r="D11" s="2"/>
      <c r="E11" s="2"/>
      <c r="F11" s="2"/>
      <c r="G11" s="2"/>
      <c r="H11" s="2"/>
      <c r="I11" s="2"/>
    </row>
    <row r="12">
      <c r="A12" s="2"/>
      <c r="B12" s="2"/>
      <c r="C12" s="2"/>
      <c r="D12" s="2"/>
      <c r="E12" s="2"/>
      <c r="F12" s="2"/>
      <c r="G12" s="2"/>
      <c r="H12" s="2"/>
      <c r="I12" s="2"/>
    </row>
    <row r="13">
      <c r="A13" s="52" t="s">
        <v>271</v>
      </c>
      <c r="B13" s="2"/>
      <c r="C13" s="2"/>
      <c r="D13" s="2"/>
      <c r="E13" s="2"/>
      <c r="F13" s="2"/>
      <c r="G13" s="2"/>
      <c r="H13" s="2"/>
      <c r="I13" s="2"/>
    </row>
    <row r="14">
      <c r="A14" s="2"/>
      <c r="B14" s="2"/>
      <c r="C14" s="2"/>
      <c r="D14" s="2"/>
      <c r="E14" s="2"/>
      <c r="F14" s="2"/>
      <c r="G14" s="2"/>
      <c r="H14" s="2"/>
      <c r="I14" s="2"/>
    </row>
    <row r="15" ht="32" customHeight="true">
      <c r="A15" s="20" t="s">
        <v>272</v>
      </c>
      <c r="B15" s="20" t="s">
        <v>152</v>
      </c>
      <c r="C15" s="2"/>
      <c r="D15" s="2"/>
      <c r="E15" s="2"/>
      <c r="F15" s="2"/>
      <c r="G15" s="2"/>
      <c r="H15" s="2"/>
      <c r="I15" s="2"/>
    </row>
    <row r="16" ht="34" customHeight="true">
      <c r="A16" s="22" t="s">
        <v>273</v>
      </c>
      <c r="B16" s="32" t="s">
        <v>274</v>
      </c>
      <c r="C16" s="2"/>
      <c r="D16" s="2"/>
      <c r="E16" s="2"/>
      <c r="F16" s="2"/>
      <c r="G16" s="2"/>
      <c r="H16" s="2"/>
      <c r="I16" s="2"/>
    </row>
    <row r="17" ht="34" customHeight="true">
      <c r="A17" s="22" t="s">
        <v>275</v>
      </c>
      <c r="B17" s="32" t="s">
        <v>276</v>
      </c>
      <c r="C17" s="2"/>
      <c r="D17" s="2"/>
      <c r="E17" s="2"/>
      <c r="F17" s="2"/>
      <c r="G17" s="2"/>
      <c r="H17" s="2"/>
      <c r="I17" s="2"/>
    </row>
    <row r="18" ht="34" customHeight="true">
      <c r="A18" s="22" t="s">
        <v>277</v>
      </c>
      <c r="B18" s="32" t="s">
        <v>278</v>
      </c>
      <c r="C18" s="2"/>
      <c r="D18" s="2"/>
      <c r="E18" s="2"/>
      <c r="F18" s="2"/>
      <c r="G18" s="2"/>
      <c r="H18" s="2"/>
      <c r="I18" s="2"/>
    </row>
    <row r="19" ht="34" customHeight="true">
      <c r="A19" s="22" t="s">
        <v>279</v>
      </c>
      <c r="B19" s="32" t="s">
        <v>280</v>
      </c>
      <c r="C19" s="2"/>
      <c r="D19" s="2"/>
      <c r="E19" s="2"/>
      <c r="F19" s="2"/>
      <c r="G19" s="2"/>
      <c r="H19" s="2"/>
      <c r="I19" s="2"/>
    </row>
    <row r="20" ht="34" customHeight="true">
      <c r="A20" s="22" t="s">
        <v>281</v>
      </c>
      <c r="B20" s="32" t="s">
        <v>282</v>
      </c>
      <c r="C20" s="2"/>
      <c r="D20" s="2"/>
      <c r="E20" s="2"/>
      <c r="F20" s="2"/>
      <c r="G20" s="2"/>
      <c r="H20" s="2"/>
      <c r="I20" s="2"/>
    </row>
    <row r="21" ht="34" customHeight="true">
      <c r="A21" s="22" t="s">
        <v>283</v>
      </c>
      <c r="B21" s="32" t="s">
        <v>284</v>
      </c>
      <c r="C21" s="2"/>
      <c r="D21" s="2"/>
      <c r="E21" s="2"/>
      <c r="F21" s="2"/>
      <c r="G21" s="2"/>
      <c r="H21" s="2"/>
      <c r="I21" s="2"/>
    </row>
    <row r="22">
      <c r="A22" s="2"/>
      <c r="B22" s="2"/>
      <c r="C22" s="2"/>
      <c r="D22" s="2"/>
      <c r="E22" s="2"/>
      <c r="F22" s="2"/>
      <c r="G22" s="2"/>
      <c r="H22" s="2"/>
      <c r="I22" s="2"/>
    </row>
    <row r="23">
      <c r="A23" s="52" t="s">
        <v>285</v>
      </c>
      <c r="B23" s="2"/>
      <c r="C23" s="2"/>
      <c r="D23" s="2"/>
      <c r="E23" s="2"/>
      <c r="F23" s="2"/>
      <c r="G23" s="2"/>
      <c r="H23" s="2"/>
      <c r="I23" s="2"/>
    </row>
    <row r="24">
      <c r="A24" s="2"/>
      <c r="B24" s="2"/>
      <c r="C24" s="2"/>
      <c r="D24" s="2"/>
      <c r="E24" s="2"/>
      <c r="F24" s="2"/>
      <c r="G24" s="2"/>
      <c r="H24" s="2"/>
      <c r="I24" s="2"/>
    </row>
    <row r="25" ht="32" customHeight="true">
      <c r="A25" s="20" t="s">
        <v>286</v>
      </c>
      <c r="B25" s="20" t="s">
        <v>287</v>
      </c>
      <c r="C25" s="20" t="s">
        <v>139</v>
      </c>
      <c r="D25" s="20" t="s">
        <v>288</v>
      </c>
      <c r="E25" s="2"/>
      <c r="F25" s="2"/>
      <c r="G25" s="2"/>
      <c r="H25" s="2"/>
      <c r="I25" s="2"/>
    </row>
    <row r="26" ht="21" customHeight="true">
      <c r="A26" s="44" t="s">
        <v>289</v>
      </c>
      <c r="B26" s="22" t="s">
        <v>290</v>
      </c>
      <c r="C26" s="22" t="s">
        <v>291</v>
      </c>
      <c r="D26" s="22" t="s">
        <v>292</v>
      </c>
      <c r="E26" s="2"/>
      <c r="F26" s="2"/>
      <c r="G26" s="2"/>
      <c r="H26" s="2"/>
      <c r="I26" s="2"/>
    </row>
    <row r="27" ht="21" customHeight="true">
      <c r="A27" s="28" t="s">
        <v>293</v>
      </c>
      <c r="B27" s="22" t="s">
        <v>294</v>
      </c>
      <c r="C27" s="22" t="s">
        <v>295</v>
      </c>
      <c r="D27" s="22" t="s">
        <v>296</v>
      </c>
      <c r="E27" s="2"/>
      <c r="F27" s="2"/>
      <c r="G27" s="2"/>
      <c r="H27" s="2"/>
      <c r="I27" s="2"/>
    </row>
    <row r="28">
      <c r="A28" s="2"/>
      <c r="B28" s="2"/>
      <c r="C28" s="2"/>
      <c r="D28" s="2"/>
      <c r="E28" s="2"/>
      <c r="F28" s="2"/>
      <c r="G28" s="2"/>
      <c r="H28" s="2"/>
      <c r="I28" s="2"/>
    </row>
    <row r="29">
      <c r="A29" s="2"/>
      <c r="B29" s="2"/>
      <c r="C29" s="2"/>
      <c r="D29" s="2"/>
      <c r="E29" s="2"/>
      <c r="F29" s="2"/>
      <c r="G29" s="2"/>
      <c r="H29" s="2"/>
      <c r="I29" s="2"/>
    </row>
    <row r="30">
      <c r="A30" s="52" t="s">
        <v>297</v>
      </c>
      <c r="B30" s="2"/>
      <c r="C30" s="2"/>
      <c r="D30" s="2"/>
      <c r="E30" s="2"/>
      <c r="F30" s="2"/>
      <c r="G30" s="2"/>
      <c r="H30" s="2"/>
      <c r="I30" s="2"/>
    </row>
    <row r="31">
      <c r="A31" s="2"/>
      <c r="B31" s="2"/>
      <c r="C31" s="2"/>
      <c r="D31" s="2"/>
      <c r="E31" s="2"/>
      <c r="F31" s="2"/>
      <c r="G31" s="2"/>
      <c r="H31" s="2"/>
      <c r="I31" s="2"/>
    </row>
    <row r="32" ht="38" customHeight="true">
      <c r="A32" s="20" t="s">
        <v>71</v>
      </c>
      <c r="B32" s="20" t="s">
        <v>72</v>
      </c>
      <c r="C32" s="2"/>
      <c r="D32" s="2"/>
      <c r="E32" s="2"/>
      <c r="F32" s="2"/>
      <c r="G32" s="2"/>
      <c r="H32" s="2"/>
      <c r="I32" s="2"/>
    </row>
    <row r="33" ht="38" customHeight="true">
      <c r="A33" s="22" t="s">
        <v>298</v>
      </c>
      <c r="B33" s="32" t="s">
        <v>299</v>
      </c>
      <c r="C33" s="2"/>
      <c r="D33" s="2"/>
      <c r="E33" s="2"/>
      <c r="F33" s="2"/>
      <c r="G33" s="2"/>
      <c r="H33" s="2"/>
      <c r="I33" s="2"/>
    </row>
    <row r="34" ht="38" customHeight="true">
      <c r="A34" s="22" t="s">
        <v>300</v>
      </c>
      <c r="B34" s="32" t="s">
        <v>301</v>
      </c>
      <c r="C34" s="2"/>
      <c r="D34" s="2"/>
      <c r="E34" s="2"/>
      <c r="F34" s="2"/>
      <c r="G34" s="2"/>
      <c r="H34" s="2"/>
      <c r="I34" s="2"/>
    </row>
  </sheetData>
  <mergeCells count="6">
    <mergeCell ref="A1:I1"/>
    <mergeCell ref="A2:I2"/>
    <mergeCell ref="A4:I4"/>
    <mergeCell ref="A13:I13"/>
    <mergeCell ref="A23:I23"/>
    <mergeCell ref="A30:I30"/>
  </mergeCells>
  <pageMargins left="0.7" right="0.7" top="0.75" bottom="0.75" header="0.3" footer="0.3"/>
  <ignoredErrors>
    <ignoredError sqref="A1:XFD34" evalError="1" twoDigitTextYear="1" numberStoredAsText="1" formula="1" formulaRange="1" unlockedFormula="1" emptyCellReference="1" listDataValidation="1" calculatedColumn="1"/>
  </ignoredErrors>
</worksheet>
</file>