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ダッシュボード" sheetId="1" state="visible" r:id="rId1"/>
    <sheet xmlns:r="http://schemas.openxmlformats.org/officeDocument/2006/relationships" name="01_基本条件" sheetId="2" state="visible" r:id="rId2"/>
    <sheet xmlns:r="http://schemas.openxmlformats.org/officeDocument/2006/relationships" name="02_シナリオ条件" sheetId="3" state="visible" r:id="rId3"/>
    <sheet xmlns:r="http://schemas.openxmlformats.org/officeDocument/2006/relationships" name="03_設備台帳" sheetId="4" state="visible" r:id="rId4"/>
    <sheet xmlns:r="http://schemas.openxmlformats.org/officeDocument/2006/relationships" name="04_LCC計算" sheetId="5" state="visible" r:id="rId5"/>
    <sheet xmlns:r="http://schemas.openxmlformats.org/officeDocument/2006/relationships" name="05_判断マトリクス" sheetId="6" state="visible" r:id="rId6"/>
    <sheet xmlns:r="http://schemas.openxmlformats.org/officeDocument/2006/relationships" name="06_シナリオ分析" sheetId="7" state="visible" r:id="rId7"/>
    <sheet xmlns:r="http://schemas.openxmlformats.org/officeDocument/2006/relationships" name="07_データ辞書" sheetId="8" state="visible" r:id="rId8"/>
    <sheet xmlns:r="http://schemas.openxmlformats.org/officeDocument/2006/relationships" name="08_承認追跡" sheetId="9" state="visible" r:id="rId9"/>
  </sheets>
  <definedNames/>
</workbook>
</file>

<file path=xl/styles.xml><?xml version="1.0" encoding="utf-8"?>
<styleSheet xmlns="http://schemas.openxmlformats.org/spreadsheetml/2006/main">
  <numFmts count="3">
    <numFmt numFmtId="164" formatCode="0.0%"/>
    <numFmt numFmtId="165" formatCode="yyyy-mm-dd"/>
    <numFmt numFmtId="166" formatCode="0.0"/>
  </numFmts>
  <fonts count="7">
    <font>
      <name val="Carlito"/>
      <sz val="11"/>
    </font>
    <font>
      <name val="Carlito"/>
      <b val="1"/>
      <color rgb="00FFFFFF"/>
      <sz val="18"/>
    </font>
    <font>
      <name val="Carlito"/>
      <color rgb="00374151"/>
      <sz val="11"/>
    </font>
    <font>
      <name val="Carlito"/>
      <b val="1"/>
      <color rgb="00FFFFFF"/>
      <sz val="11"/>
    </font>
    <font>
      <name val="Carlito"/>
      <b val="1"/>
      <color rgb="00374151"/>
      <sz val="11"/>
    </font>
    <font>
      <name val="Carlito"/>
      <b val="1"/>
      <color rgb="00064E3B"/>
      <sz val="11"/>
    </font>
    <font>
      <name val="Carlito"/>
      <color rgb="00111827"/>
      <sz val="11"/>
    </font>
  </fonts>
  <fills count="10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DBEAF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DCFCE7"/>
      </patternFill>
    </fill>
    <fill>
      <patternFill patternType="solid">
        <fgColor rgb="00F9FAFB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2">
    <border/>
    <border/>
  </borders>
  <cellStyleXfs count="1">
    <xf numFmtId="0" fontId="0" fillId="0" borderId="1"/>
  </cellStyleXfs>
  <cellXfs count="145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1" fillId="2" borderId="0" applyAlignment="1" pivotButton="0" quotePrefix="0" xfId="0">
      <alignment horizontal="center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vertical="center"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wrapText="1"/>
    </xf>
    <xf numFmtId="0" fontId="3" fillId="4" borderId="0" applyAlignment="1" pivotButton="0" quotePrefix="0" xfId="0">
      <alignment horizontal="center" wrapText="1"/>
    </xf>
    <xf numFmtId="0" fontId="3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wrapText="1"/>
    </xf>
    <xf numFmtId="0" fontId="3" fillId="4" borderId="1" applyAlignment="1" pivotButton="0" quotePrefix="0" xfId="0">
      <alignment horizontal="center" wrapText="1"/>
    </xf>
    <xf numFmtId="0" fontId="3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wrapText="1"/>
    </xf>
    <xf numFmtId="0" fontId="4" fillId="5" borderId="0" applyAlignment="1" pivotButton="0" quotePrefix="0" xfId="0">
      <alignment horizontal="center" wrapText="1"/>
    </xf>
    <xf numFmtId="0" fontId="4" fillId="5" borderId="0" applyAlignment="1" pivotButton="0" quotePrefix="0" xfId="0">
      <alignment horizontal="center" vertical="center" wrapText="1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wrapText="1"/>
    </xf>
    <xf numFmtId="0" fontId="4" fillId="5" borderId="1" applyAlignment="1" pivotButton="0" quotePrefix="0" xfId="0">
      <alignment horizontal="center" wrapText="1"/>
    </xf>
    <xf numFmtId="0" fontId="4" fillId="5" borderId="1" applyAlignment="1" pivotButton="0" quotePrefix="0" xfId="0">
      <alignment horizontal="center" vertical="center" wrapText="1"/>
    </xf>
    <xf numFmtId="0" fontId="0" fillId="6" borderId="0" pivotButton="0" quotePrefix="0" xfId="0"/>
    <xf numFmtId="0" fontId="5" fillId="6" borderId="0" pivotButton="0" quotePrefix="0" xfId="0"/>
    <xf numFmtId="0" fontId="5" fillId="6" borderId="0" applyAlignment="1" pivotButton="0" quotePrefix="0" xfId="0">
      <alignment wrapText="1"/>
    </xf>
    <xf numFmtId="0" fontId="5" fillId="6" borderId="0" applyAlignment="1" pivotButton="0" quotePrefix="0" xfId="0">
      <alignment vertical="center" wrapText="1"/>
    </xf>
    <xf numFmtId="0" fontId="0" fillId="6" borderId="1" pivotButton="0" quotePrefix="0" xfId="0"/>
    <xf numFmtId="0" fontId="5" fillId="6" borderId="1" pivotButton="0" quotePrefix="0" xfId="0"/>
    <xf numFmtId="0" fontId="5" fillId="6" borderId="1" applyAlignment="1" pivotButton="0" quotePrefix="0" xfId="0">
      <alignment wrapText="1"/>
    </xf>
    <xf numFmtId="0" fontId="5" fillId="6" borderId="1" applyAlignment="1" pivotButton="0" quotePrefix="0" xfId="0">
      <alignment vertical="center" wrapText="1"/>
    </xf>
    <xf numFmtId="3" fontId="5" fillId="6" borderId="0" applyAlignment="1" pivotButton="0" quotePrefix="0" xfId="0">
      <alignment vertical="center" wrapText="1"/>
    </xf>
    <xf numFmtId="3" fontId="5" fillId="6" borderId="1" applyAlignment="1" pivotButton="0" quotePrefix="0" xfId="0">
      <alignment vertical="center" wrapText="1"/>
    </xf>
    <xf numFmtId="164" fontId="5" fillId="6" borderId="0" applyAlignment="1" pivotButton="0" quotePrefix="0" xfId="0">
      <alignment vertical="center" wrapText="1"/>
    </xf>
    <xf numFmtId="164" fontId="5" fillId="6" borderId="1" applyAlignment="1" pivotButton="0" quotePrefix="0" xfId="0">
      <alignment vertical="center" wrapText="1"/>
    </xf>
    <xf numFmtId="0" fontId="0" fillId="7" borderId="0" pivotButton="0" quotePrefix="0" xfId="0"/>
    <xf numFmtId="0" fontId="2" fillId="7" borderId="0" pivotButton="0" quotePrefix="0" xfId="0"/>
    <xf numFmtId="0" fontId="2" fillId="7" borderId="0" applyAlignment="1" pivotButton="0" quotePrefix="0" xfId="0">
      <alignment wrapText="1"/>
    </xf>
    <xf numFmtId="0" fontId="2" fillId="7" borderId="0" applyAlignment="1" pivotButton="0" quotePrefix="0" xfId="0">
      <alignment vertical="top" wrapText="1"/>
    </xf>
    <xf numFmtId="0" fontId="0" fillId="7" borderId="1" pivotButton="0" quotePrefix="0" xfId="0"/>
    <xf numFmtId="0" fontId="2" fillId="7" borderId="1" pivotButton="0" quotePrefix="0" xfId="0"/>
    <xf numFmtId="0" fontId="2" fillId="7" borderId="1" applyAlignment="1" pivotButton="0" quotePrefix="0" xfId="0">
      <alignment wrapText="1"/>
    </xf>
    <xf numFmtId="0" fontId="2" fillId="7" borderId="1" applyAlignment="1" pivotButton="0" quotePrefix="0" xfId="0">
      <alignment vertical="top" wrapText="1"/>
    </xf>
    <xf numFmtId="0" fontId="2" fillId="6" borderId="0" applyAlignment="1" pivotButton="0" quotePrefix="0" xfId="0">
      <alignment vertical="top" wrapText="1"/>
    </xf>
    <xf numFmtId="0" fontId="4" fillId="6" borderId="0" applyAlignment="1" pivotButton="0" quotePrefix="0" xfId="0">
      <alignment vertical="top" wrapText="1"/>
    </xf>
    <xf numFmtId="0" fontId="2" fillId="6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4" fontId="4" fillId="6" borderId="0" applyAlignment="1" pivotButton="0" quotePrefix="0" xfId="0">
      <alignment vertical="top" wrapText="1"/>
    </xf>
    <xf numFmtId="164" fontId="4" fillId="6" borderId="1" applyAlignment="1" pivotButton="0" quotePrefix="0" xfId="0">
      <alignment vertical="top" wrapText="1"/>
    </xf>
    <xf numFmtId="3" fontId="4" fillId="6" borderId="0" applyAlignment="1" pivotButton="0" quotePrefix="0" xfId="0">
      <alignment vertical="top" wrapText="1"/>
    </xf>
    <xf numFmtId="3" fontId="4" fillId="6" borderId="1" applyAlignment="1" pivotButton="0" quotePrefix="0" xfId="0">
      <alignment vertical="top" wrapText="1"/>
    </xf>
    <xf numFmtId="1" fontId="0" fillId="0" borderId="0" pivotButton="0" quotePrefix="0" xfId="0"/>
    <xf numFmtId="1" fontId="0" fillId="0" borderId="1" pivotButton="0" quotePrefix="0" xfId="0"/>
    <xf numFmtId="0" fontId="0" fillId="8" borderId="0" pivotButton="0" quotePrefix="0" xfId="0"/>
    <xf numFmtId="0" fontId="6" fillId="8" borderId="0" pivotButton="0" quotePrefix="0" xfId="0"/>
    <xf numFmtId="0" fontId="6" fillId="8" borderId="0" applyAlignment="1" pivotButton="0" quotePrefix="0" xfId="0">
      <alignment wrapText="1"/>
    </xf>
    <xf numFmtId="0" fontId="6" fillId="8" borderId="0" applyAlignment="1" pivotButton="0" quotePrefix="0" xfId="0">
      <alignment vertical="center" wrapText="1"/>
    </xf>
    <xf numFmtId="0" fontId="0" fillId="8" borderId="1" pivotButton="0" quotePrefix="0" xfId="0"/>
    <xf numFmtId="0" fontId="6" fillId="8" borderId="1" pivotButton="0" quotePrefix="0" xfId="0"/>
    <xf numFmtId="0" fontId="6" fillId="8" borderId="1" applyAlignment="1" pivotButton="0" quotePrefix="0" xfId="0">
      <alignment wrapText="1"/>
    </xf>
    <xf numFmtId="0" fontId="6" fillId="8" borderId="1" applyAlignment="1" pivotButton="0" quotePrefix="0" xfId="0">
      <alignment vertical="center" wrapText="1"/>
    </xf>
    <xf numFmtId="3" fontId="6" fillId="8" borderId="0" applyAlignment="1" pivotButton="0" quotePrefix="0" xfId="0">
      <alignment vertical="center" wrapText="1"/>
    </xf>
    <xf numFmtId="3" fontId="6" fillId="8" borderId="1" applyAlignment="1" pivotButton="0" quotePrefix="0" xfId="0">
      <alignment vertical="center" wrapText="1"/>
    </xf>
    <xf numFmtId="164" fontId="6" fillId="8" borderId="0" applyAlignment="1" pivotButton="0" quotePrefix="0" xfId="0">
      <alignment vertical="center" wrapText="1"/>
    </xf>
    <xf numFmtId="164" fontId="6" fillId="8" borderId="1" applyAlignment="1" pivotButton="0" quotePrefix="0" xfId="0">
      <alignment vertical="center" wrapText="1"/>
    </xf>
    <xf numFmtId="165" fontId="6" fillId="8" borderId="0" applyAlignment="1" pivotButton="0" quotePrefix="0" xfId="0">
      <alignment vertical="center" wrapText="1"/>
    </xf>
    <xf numFmtId="165" fontId="6" fillId="8" borderId="1" applyAlignment="1" pivotButton="0" quotePrefix="0" xfId="0">
      <alignment vertical="center" wrapText="1"/>
    </xf>
    <xf numFmtId="0" fontId="0" fillId="9" borderId="0" pivotButton="0" quotePrefix="0" xfId="0"/>
    <xf numFmtId="0" fontId="6" fillId="9" borderId="0" pivotButton="0" quotePrefix="0" xfId="0"/>
    <xf numFmtId="0" fontId="6" fillId="9" borderId="0" applyAlignment="1" pivotButton="0" quotePrefix="0" xfId="0">
      <alignment wrapText="1"/>
    </xf>
    <xf numFmtId="0" fontId="6" fillId="9" borderId="0" applyAlignment="1" pivotButton="0" quotePrefix="0" xfId="0">
      <alignment vertical="center" wrapText="1"/>
    </xf>
    <xf numFmtId="0" fontId="0" fillId="9" borderId="1" pivotButton="0" quotePrefix="0" xfId="0"/>
    <xf numFmtId="0" fontId="6" fillId="9" borderId="1" pivotButton="0" quotePrefix="0" xfId="0"/>
    <xf numFmtId="0" fontId="6" fillId="9" borderId="1" applyAlignment="1" pivotButton="0" quotePrefix="0" xfId="0">
      <alignment wrapText="1"/>
    </xf>
    <xf numFmtId="0" fontId="6" fillId="9" borderId="1" applyAlignment="1" pivotButton="0" quotePrefix="0" xfId="0">
      <alignment vertical="center" wrapText="1"/>
    </xf>
    <xf numFmtId="164" fontId="6" fillId="9" borderId="0" applyAlignment="1" pivotButton="0" quotePrefix="0" xfId="0">
      <alignment vertical="center" wrapText="1"/>
    </xf>
    <xf numFmtId="164" fontId="6" fillId="9" borderId="1" applyAlignment="1" pivotButton="0" quotePrefix="0" xfId="0">
      <alignment vertical="center" wrapText="1"/>
    </xf>
    <xf numFmtId="3" fontId="6" fillId="9" borderId="0" applyAlignment="1" pivotButton="0" quotePrefix="0" xfId="0">
      <alignment vertical="center" wrapText="1"/>
    </xf>
    <xf numFmtId="3" fontId="6" fillId="9" borderId="1" applyAlignment="1" pivotButton="0" quotePrefix="0" xfId="0">
      <alignment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2" fontId="6" fillId="9" borderId="0" applyAlignment="1" pivotButton="0" quotePrefix="0" xfId="0">
      <alignment vertical="center" wrapText="1"/>
    </xf>
    <xf numFmtId="2" fontId="6" fillId="9" borderId="1" applyAlignment="1" pivotButton="0" quotePrefix="0" xfId="0">
      <alignment vertical="center" wrapText="1"/>
    </xf>
    <xf numFmtId="1" fontId="6" fillId="9" borderId="0" applyAlignment="1" pivotButton="0" quotePrefix="0" xfId="0">
      <alignment vertical="center" wrapText="1"/>
    </xf>
    <xf numFmtId="1" fontId="6" fillId="9" borderId="1" applyAlignment="1" pivotButton="0" quotePrefix="0" xfId="0">
      <alignment vertical="center" wrapText="1"/>
    </xf>
    <xf numFmtId="166" fontId="6" fillId="9" borderId="0" applyAlignment="1" pivotButton="0" quotePrefix="0" xfId="0">
      <alignment vertical="center" wrapText="1"/>
    </xf>
    <xf numFmtId="166" fontId="6" fillId="9" borderId="1" applyAlignment="1" pivotButton="0" quotePrefix="0" xfId="0">
      <alignment vertical="center" wrapText="1"/>
    </xf>
    <xf numFmtId="0" fontId="6" fillId="6" borderId="0" applyAlignment="1" pivotButton="0" quotePrefix="0" xfId="0">
      <alignment vertical="center" wrapText="1"/>
    </xf>
    <xf numFmtId="0" fontId="6" fillId="6" borderId="1" applyAlignment="1" pivotButton="0" quotePrefix="0" xfId="0">
      <alignment vertical="center" wrapText="1"/>
    </xf>
    <xf numFmtId="1" fontId="6" fillId="8" borderId="0" applyAlignment="1" pivotButton="0" quotePrefix="0" xfId="0">
      <alignment vertical="center" wrapText="1"/>
    </xf>
    <xf numFmtId="1" fontId="6" fillId="8" borderId="1" applyAlignment="1" pivotButton="0" quotePrefix="0" xfId="0">
      <alignment vertical="center" wrapText="1"/>
    </xf>
    <xf numFmtId="166" fontId="6" fillId="8" borderId="0" applyAlignment="1" pivotButton="0" quotePrefix="0" xfId="0">
      <alignment vertical="center" wrapText="1"/>
    </xf>
    <xf numFmtId="166" fontId="6" fillId="8" borderId="1" applyAlignment="1" pivotButton="0" quotePrefix="0" xfId="0">
      <alignment vertical="center" wrapText="1"/>
    </xf>
    <xf numFmtId="165" fontId="6" fillId="9" borderId="0" applyAlignment="1" pivotButton="0" quotePrefix="0" xfId="0">
      <alignment vertical="center" wrapText="1"/>
    </xf>
    <xf numFmtId="165" fontId="6" fillId="9" borderId="1" applyAlignment="1" pivotButton="0" quotePrefix="0" xfId="0">
      <alignment vertical="center" wrapText="1"/>
    </xf>
    <xf numFmtId="9" fontId="6" fillId="9" borderId="0" applyAlignment="1" pivotButton="0" quotePrefix="0" xfId="0">
      <alignment vertical="center" wrapText="1"/>
    </xf>
    <xf numFmtId="9" fontId="6" fillId="8" borderId="0" applyAlignment="1" pivotButton="0" quotePrefix="0" xfId="0">
      <alignment vertical="center" wrapText="1"/>
    </xf>
    <xf numFmtId="9" fontId="6" fillId="9" borderId="1" applyAlignment="1" pivotButton="0" quotePrefix="0" xfId="0">
      <alignment vertical="center" wrapText="1"/>
    </xf>
    <xf numFmtId="9" fontId="6" fillId="8" borderId="1" applyAlignment="1" pivotButton="0" quotePrefix="0" xfId="0">
      <alignment vertical="center" wrapText="1"/>
    </xf>
    <xf numFmtId="2" fontId="6" fillId="8" borderId="0" applyAlignment="1" pivotButton="0" quotePrefix="0" xfId="0">
      <alignment vertical="center" wrapText="1"/>
    </xf>
    <xf numFmtId="2" fontId="6" fillId="8" borderId="1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 wrapText="1"/>
    </xf>
    <xf numFmtId="1" fontId="0" fillId="0" borderId="0" applyAlignment="1" pivotButton="0" quotePrefix="0" xfId="0">
      <alignment wrapText="1"/>
    </xf>
    <xf numFmtId="0" fontId="1" fillId="2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wrapText="1"/>
    </xf>
    <xf numFmtId="164" fontId="2" fillId="7" borderId="0" applyAlignment="1" pivotButton="0" quotePrefix="0" xfId="0">
      <alignment vertical="top" wrapText="1"/>
    </xf>
    <xf numFmtId="164" fontId="2" fillId="7" borderId="1" applyAlignment="1" pivotButton="0" quotePrefix="0" xfId="0">
      <alignment vertical="top" wrapText="1"/>
    </xf>
    <xf numFmtId="1" fontId="4" fillId="6" borderId="0" applyAlignment="1" pivotButton="0" quotePrefix="0" xfId="0">
      <alignment vertical="top" wrapText="1"/>
    </xf>
    <xf numFmtId="1" fontId="4" fillId="6" borderId="1" applyAlignment="1" pivotButton="0" quotePrefix="0" xfId="0">
      <alignment vertical="top" wrapText="1"/>
    </xf>
    <xf numFmtId="164" fontId="4" fillId="6" borderId="1" applyAlignment="1" pivotButton="0" quotePrefix="0" xfId="0">
      <alignment vertical="top" wrapText="1"/>
    </xf>
    <xf numFmtId="1" fontId="4" fillId="6" borderId="1" applyAlignment="1" pivotButton="0" quotePrefix="0" xfId="0">
      <alignment vertical="top" wrapText="1"/>
    </xf>
    <xf numFmtId="164" fontId="2" fillId="7" borderId="0" applyAlignment="1" pivotButton="0" quotePrefix="0" xfId="0">
      <alignment vertical="top" wrapText="1"/>
    </xf>
    <xf numFmtId="3" fontId="4" fillId="6" borderId="1" applyAlignment="1" pivotButton="0" quotePrefix="0" xfId="0">
      <alignment vertical="top" wrapText="1"/>
    </xf>
    <xf numFmtId="3" fontId="5" fillId="6" borderId="0" applyAlignment="1" pivotButton="0" quotePrefix="0" xfId="0">
      <alignment vertical="center" wrapText="1"/>
    </xf>
    <xf numFmtId="164" fontId="5" fillId="6" borderId="0" applyAlignment="1" pivotButton="0" quotePrefix="0" xfId="0">
      <alignment vertical="center" wrapText="1"/>
    </xf>
    <xf numFmtId="1" fontId="0" fillId="0" borderId="0" applyAlignment="1" pivotButton="0" quotePrefix="0" xfId="0">
      <alignment wrapText="1"/>
    </xf>
    <xf numFmtId="3" fontId="6" fillId="8" borderId="0" applyAlignment="1" pivotButton="0" quotePrefix="0" xfId="0">
      <alignment vertical="center" wrapText="1"/>
    </xf>
    <xf numFmtId="164" fontId="6" fillId="8" borderId="0" applyAlignment="1" pivotButton="0" quotePrefix="0" xfId="0">
      <alignment vertical="center" wrapText="1"/>
    </xf>
    <xf numFmtId="165" fontId="6" fillId="8" borderId="0" applyAlignment="1" pivotButton="0" quotePrefix="0" xfId="0">
      <alignment vertical="center" wrapText="1"/>
    </xf>
    <xf numFmtId="165" fontId="6" fillId="9" borderId="0" applyAlignment="1" pivotButton="0" quotePrefix="0" xfId="0">
      <alignment vertical="center" wrapText="1"/>
    </xf>
    <xf numFmtId="1" fontId="6" fillId="8" borderId="0" applyAlignment="1" pivotButton="0" quotePrefix="0" xfId="0">
      <alignment vertical="center" wrapText="1"/>
    </xf>
    <xf numFmtId="164" fontId="6" fillId="9" borderId="0" applyAlignment="1" pivotButton="0" quotePrefix="0" xfId="0">
      <alignment vertical="center" wrapText="1"/>
    </xf>
    <xf numFmtId="3" fontId="6" fillId="9" borderId="0" applyAlignment="1" pivotButton="0" quotePrefix="0" xfId="0">
      <alignment vertical="center" wrapText="1"/>
    </xf>
    <xf numFmtId="2" fontId="6" fillId="9" borderId="0" applyAlignment="1" pivotButton="0" quotePrefix="0" xfId="0">
      <alignment vertical="center" wrapText="1"/>
    </xf>
    <xf numFmtId="1" fontId="6" fillId="9" borderId="0" applyAlignment="1" pivotButton="0" quotePrefix="0" xfId="0">
      <alignment vertical="center" wrapText="1"/>
    </xf>
    <xf numFmtId="166" fontId="6" fillId="9" borderId="0" applyAlignment="1" pivotButton="0" quotePrefix="0" xfId="0">
      <alignment vertical="center" wrapText="1"/>
    </xf>
    <xf numFmtId="166" fontId="6" fillId="8" borderId="0" applyAlignment="1" pivotButton="0" quotePrefix="0" xfId="0">
      <alignment vertical="center" wrapText="1"/>
    </xf>
    <xf numFmtId="9" fontId="6" fillId="9" borderId="0" applyAlignment="1" pivotButton="0" quotePrefix="0" xfId="0">
      <alignment vertical="center" wrapText="1"/>
    </xf>
    <xf numFmtId="9" fontId="6" fillId="8" borderId="0" applyAlignment="1" pivotButton="0" quotePrefix="0" xfId="0">
      <alignment vertical="center" wrapText="1"/>
    </xf>
    <xf numFmtId="2" fontId="6" fillId="8" borderId="0" applyAlignment="1" pivotButton="0" quotePrefix="0" xfId="0">
      <alignment vertical="center" wrapText="1"/>
    </xf>
  </cellXfs>
  <cellStyles count="1">
    <cellStyle name="Normal" xfId="0"/>
  </cellStyles>
  <dxfs count="10">
    <dxf>
      <font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D4ED8"/>
      </font>
      <fill>
        <patternFill patternType="solid">
          <bgColor rgb="00DBEAFE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D4ED8"/>
      </font>
      <fill>
        <patternFill patternType="solid">
          <bgColor rgb="00DBEAFE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修理・更新判断の分布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件数</v>
          </tx>
          <spPr>
            <a:ln xmlns:a="http://schemas.openxmlformats.org/drawingml/2006/main">
              <a:prstDash val="solid"/>
            </a:ln>
          </spPr>
          <cat>
            <strRef>
              <f>'00_ダッシュボード'!$A$15:$A$18</f>
              <strCache>
                <ptCount val="0"/>
              </strCache>
            </strRef>
          </cat>
          <val>
            <numRef>
              <f>'00_ダッシュボード'!$B$15:$B$18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評価重み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重み</v>
          </tx>
          <spPr>
            <a:ln xmlns:a="http://schemas.openxmlformats.org/drawingml/2006/main">
              <a:prstDash val="solid"/>
            </a:ln>
          </spPr>
          <cat>
            <strRef>
              <f>'05_判断マトリクス'!$A$5:$A$10</f>
              <strCache>
                <ptCount val="0"/>
              </strCache>
            </strRef>
          </cat>
          <val>
            <numRef>
              <f>'05_判断マトリクス'!$B$5:$B$10</f>
              <numCache>
                <formatCode>0%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シナリオ別の修理LCCと更新LCC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修理倍率</v>
          </tx>
          <spPr>
            <a:ln xmlns:a="http://schemas.openxmlformats.org/drawingml/2006/main">
              <a:prstDash val="solid"/>
            </a:ln>
          </spPr>
          <cat>
            <strRef>
              <f>'06_シナリオ分析'!$A$11:$A$19</f>
              <strCache>
                <ptCount val="0"/>
              </strCache>
            </strRef>
          </cat>
          <val>
            <numRef>
              <f>'06_シナリオ分析'!$B$11:$B$19</f>
              <numCache>
                <formatCode>0.00</formatCode>
                <ptCount val="0"/>
              </numCache>
            </numRef>
          </val>
        </ser>
        <ser>
          <idx val="1"/>
          <order val="1"/>
          <tx>
            <v>購入倍率</v>
          </tx>
          <spPr>
            <a:ln xmlns:a="http://schemas.openxmlformats.org/drawingml/2006/main">
              <a:prstDash val="solid"/>
            </a:ln>
          </spPr>
          <cat>
            <strRef>
              <f>'06_シナリオ分析'!$A$11:$A$19</f>
              <strCache>
                <ptCount val="0"/>
              </strCache>
            </strRef>
          </cat>
          <val>
            <numRef>
              <f>'06_シナリオ分析'!$C$11:$C$19</f>
              <numCache>
                <formatCode>0.00</formatCode>
                <ptCount val="0"/>
              </numCache>
            </numRef>
          </val>
        </ser>
        <ser>
          <idx val="2"/>
          <order val="2"/>
          <tx>
            <v>停止倍率</v>
          </tx>
          <spPr>
            <a:ln xmlns:a="http://schemas.openxmlformats.org/drawingml/2006/main">
              <a:prstDash val="solid"/>
            </a:ln>
          </spPr>
          <cat>
            <strRef>
              <f>'06_シナリオ分析'!$A$11:$A$19</f>
              <strCache>
                <ptCount val="0"/>
              </strCache>
            </strRef>
          </cat>
          <val>
            <numRef>
              <f>'06_シナリオ分析'!$D$11:$D$19</f>
              <numCache>
                <formatCode>0.00</formatCode>
                <ptCount val="0"/>
              </numCache>
            </numRef>
          </val>
        </ser>
        <ser>
          <idx val="3"/>
          <order val="3"/>
          <tx>
            <v>故障倍率</v>
          </tx>
          <spPr>
            <a:ln xmlns:a="http://schemas.openxmlformats.org/drawingml/2006/main">
              <a:prstDash val="solid"/>
            </a:ln>
          </spPr>
          <cat>
            <strRef>
              <f>'06_シナリオ分析'!$A$11:$A$19</f>
              <strCache>
                <ptCount val="0"/>
              </strCache>
            </strRef>
          </cat>
          <val>
            <numRef>
              <f>'06_シナリオ分析'!$E$11:$E$19</f>
              <numCache>
                <formatCode>0.00</formatCode>
                <ptCount val="0"/>
              </numCache>
            </numRef>
          </val>
        </ser>
        <ser>
          <idx val="4"/>
          <order val="4"/>
          <tx>
            <v>エネルギー倍率</v>
          </tx>
          <spPr>
            <a:ln xmlns:a="http://schemas.openxmlformats.org/drawingml/2006/main">
              <a:prstDash val="solid"/>
            </a:ln>
          </spPr>
          <cat>
            <strRef>
              <f>'06_シナリオ分析'!$A$11:$A$19</f>
              <strCache>
                <ptCount val="0"/>
              </strCache>
            </strRef>
          </cat>
          <val>
            <numRef>
              <f>'06_シナリオ分析'!$F$11:$F$19</f>
              <numCache>
                <formatCode>0.00</formatCode>
                <ptCount val="0"/>
              </numCache>
            </numRef>
          </val>
        </ser>
        <ser>
          <idx val="5"/>
          <order val="5"/>
          <tx>
            <v>修理LCC</v>
          </tx>
          <spPr>
            <a:ln xmlns:a="http://schemas.openxmlformats.org/drawingml/2006/main">
              <a:prstDash val="solid"/>
            </a:ln>
          </spPr>
          <cat>
            <strRef>
              <f>'06_シナリオ分析'!$A$11:$A$19</f>
              <strCache>
                <ptCount val="0"/>
              </strCache>
            </strRef>
          </cat>
          <val>
            <numRef>
              <f>'06_シナリオ分析'!$G$11:$G$19</f>
              <numCache>
                <formatCode>#,##0</formatCode>
                <ptCount val="0"/>
              </numCache>
            </numRef>
          </val>
        </ser>
        <ser>
          <idx val="6"/>
          <order val="6"/>
          <tx>
            <v>更新LCC</v>
          </tx>
          <spPr>
            <a:ln xmlns:a="http://schemas.openxmlformats.org/drawingml/2006/main">
              <a:prstDash val="solid"/>
            </a:ln>
          </spPr>
          <cat>
            <strRef>
              <f>'06_シナリオ分析'!$A$11:$A$19</f>
              <strCache>
                <ptCount val="0"/>
              </strCache>
            </strRef>
          </cat>
          <val>
            <numRef>
              <f>'06_シナリオ分析'!$H$11:$H$19</f>
              <numCache>
                <formatCode>#,##0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twoCellAnchor>
    <from>
      <col>3</col>
      <colOff>0</colOff>
      <row>13</row>
      <rowOff>0</rowOff>
    </from>
    <to>
      <col>10</col>
      <colOff>0</colOff>
      <row>21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4</col>
      <colOff>0</colOff>
      <row>3</row>
      <rowOff>0</rowOff>
    </from>
    <to>
      <col>14</col>
      <colOff>0</colOff>
      <row>12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3.xml><?xml version="1.0" encoding="utf-8"?>
<wsDr xmlns="http://schemas.openxmlformats.org/drawingml/2006/spreadsheetDrawing">
  <twoCellAnchor>
    <from>
      <col>0</col>
      <colOff>0</colOff>
      <row>21</row>
      <rowOff>0</rowOff>
    </from>
    <to>
      <col>12</col>
      <colOff>0</colOff>
      <row>39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cenarioParamTable" displayName="ScenarioParamTable" ref="A4:K13" headerRowCount="1">
  <tableColumns count="11">
    <tableColumn id="1" name="シナリオ名"/>
    <tableColumn id="2" name="シナリオ説明"/>
    <tableColumn id="3" name="修理費倍率"/>
    <tableColumn id="4" name="更新投資倍率"/>
    <tableColumn id="5" name="停止損失倍率"/>
    <tableColumn id="6" name="故障確率倍率"/>
    <tableColumn id="7" name="エネルギー費倍率"/>
    <tableColumn id="8" name="残価倍率"/>
    <tableColumn id="9" name="修理リスク減点"/>
    <tableColumn id="10" name="更新実施減点"/>
    <tableColumn id="11" name="代表的な用途"/>
  </tableColumns>
  <tableStyleInfo name="TableStyleMedium2" showRowStripes="1"/>
</table>
</file>

<file path=xl/tables/table2.xml><?xml version="1.0" encoding="utf-8"?>
<table xmlns="http://schemas.openxmlformats.org/spreadsheetml/2006/main" id="2" name="AssetInputTable" displayName="AssetInputTable" ref="A4:AF204" headerRowCount="1">
  <tableColumns count="32">
    <tableColumn id="1" name="資産ID"/>
    <tableColumn id="2" name="会社/法人"/>
    <tableColumn id="3" name="工場/エリア"/>
    <tableColumn id="4" name="設備分類"/>
    <tableColumn id="5" name="設備名"/>
    <tableColumn id="6" name="設備番号"/>
    <tableColumn id="7" name="重要度"/>
    <tableColumn id="8" name="現在状態"/>
    <tableColumn id="9" name="業務シナリオ"/>
    <tableColumn id="10" name="年齢(年)"/>
    <tableColumn id="11" name="設計寿命(年)"/>
    <tableColumn id="12" name="年間運転時間"/>
    <tableColumn id="13" name="停止損失(CNY/時間)"/>
    <tableColumn id="14" name="現在の年間修理費"/>
    <tableColumn id="15" name="年間故障回数"/>
    <tableColumn id="16" name="1回あたり故障停止(時間)"/>
    <tableColumn id="17" name="現在エネルギー消費(kWh/年)"/>
    <tableColumn id="18" name="新設備エネルギー消費(kWh/年)"/>
    <tableColumn id="19" name="エネルギー単価(CNY/kWh)"/>
    <tableColumn id="20" name="修理一時費用"/>
    <tableColumn id="21" name="更新購入価格"/>
    <tableColumn id="22" name="据付・試運転費"/>
    <tableColumn id="23" name="教育・移行費"/>
    <tableColumn id="24" name="更新実施停止(時間)"/>
    <tableColumn id="25" name="撤去/処分費"/>
    <tableColumn id="26" name="修理後残存寿命(年)"/>
    <tableColumn id="27" name="新設備経済寿命(年)"/>
    <tableColumn id="28" name="修理後期末残価"/>
    <tableColumn id="29" name="新設備期末残価"/>
    <tableColumn id="30" name="安全法令リスク"/>
    <tableColumn id="31" name="データ品質"/>
    <tableColumn id="32" name="備考"/>
  </tableColumns>
  <tableStyleInfo name="TableStyleMedium2" showRowStripes="1"/>
</table>
</file>

<file path=xl/tables/table3.xml><?xml version="1.0" encoding="utf-8"?>
<table xmlns="http://schemas.openxmlformats.org/spreadsheetml/2006/main" id="3" name="LCCTable" displayName="LCCTable" ref="A4:AM204" headerRowCount="1">
  <tableColumns count="39">
    <tableColumn id="1" name="資産ID"/>
    <tableColumn id="2" name="設備名"/>
    <tableColumn id="3" name="会社/エリア"/>
    <tableColumn id="4" name="設備分類"/>
    <tableColumn id="5" name="業務シナリオ"/>
    <tableColumn id="6" name="重要度"/>
    <tableColumn id="7" name="安全法令リスク"/>
    <tableColumn id="8" name="修理分析期間(年)"/>
    <tableColumn id="9" name="更新分析期間(年)"/>
    <tableColumn id="10" name="シナリオ_修理倍率"/>
    <tableColumn id="11" name="シナリオ_購入倍率"/>
    <tableColumn id="12" name="シナリオ_停止倍率"/>
    <tableColumn id="13" name="シナリオ_故障倍率"/>
    <tableColumn id="14" name="シナリオ_エネルギー倍率"/>
    <tableColumn id="15" name="修理一時費用"/>
    <tableColumn id="16" name="修理年間保全PV"/>
    <tableColumn id="17" name="修理故障停止PV"/>
    <tableColumn id="18" name="修理エネルギーPV"/>
    <tableColumn id="19" name="修理残価PV(控除)"/>
    <tableColumn id="20" name="修理総LCC"/>
    <tableColumn id="21" name="更新初期投資"/>
    <tableColumn id="22" name="更新実施停止損失"/>
    <tableColumn id="23" name="更新年間保全PV"/>
    <tableColumn id="24" name="更新故障停止PV"/>
    <tableColumn id="25" name="更新エネルギーPV"/>
    <tableColumn id="26" name="更新残価PV(控除)"/>
    <tableColumn id="27" name="更新総LCC"/>
    <tableColumn id="28" name="更新年間換算削減額(EAC)"/>
    <tableColumn id="29" name="更新削減率(EAC)"/>
    <tableColumn id="30" name="増分回収期間(年)"/>
    <tableColumn id="31" name="自動提案"/>
    <tableColumn id="32" name="提案説明"/>
    <tableColumn id="33" name="予算判断"/>
    <tableColumn id="34" name="優先度"/>
    <tableColumn id="35" name="手動上書き"/>
    <tableColumn id="36" name="最終判断"/>
    <tableColumn id="37" name="アクション状態"/>
    <tableColumn id="38" name="責任者"/>
    <tableColumn id="39" name="予定日"/>
  </tableColumns>
  <tableStyleInfo name="TableStyleMedium2" showRowStripes="1"/>
</table>
</file>

<file path=xl/tables/table4.xml><?xml version="1.0" encoding="utf-8"?>
<table xmlns="http://schemas.openxmlformats.org/spreadsheetml/2006/main" id="4" name="DecisionMatrixTable" displayName="DecisionMatrixTable" ref="A14:N214" headerRowCount="1">
  <tableColumns count="14">
    <tableColumn id="1" name="資産ID"/>
    <tableColumn id="2" name="設備名"/>
    <tableColumn id="3" name="シナリオ"/>
    <tableColumn id="4" name="修理経済点"/>
    <tableColumn id="5" name="更新経済点"/>
    <tableColumn id="6" name="修理信頼点"/>
    <tableColumn id="7" name="更新信頼点"/>
    <tableColumn id="8" name="修理安全点"/>
    <tableColumn id="9" name="更新安全点"/>
    <tableColumn id="10" name="修理総合点"/>
    <tableColumn id="11" name="更新総合点"/>
    <tableColumn id="12" name="点差"/>
    <tableColumn id="13" name="マトリクス提案"/>
    <tableColumn id="14" name="備考"/>
  </tableColumns>
  <tableStyleInfo name="TableStyleMedium2" showRowStripes="1"/>
</table>
</file>

<file path=xl/tables/table5.xml><?xml version="1.0" encoding="utf-8"?>
<table xmlns="http://schemas.openxmlformats.org/spreadsheetml/2006/main" id="5" name="ScenarioAnalysisTable" displayName="ScenarioAnalysisTable" ref="A10:L19" headerRowCount="1">
  <tableColumns count="12">
    <tableColumn id="1" name="シナリオ名"/>
    <tableColumn id="2" name="修理倍率"/>
    <tableColumn id="3" name="購入倍率"/>
    <tableColumn id="4" name="停止倍率"/>
    <tableColumn id="5" name="故障倍率"/>
    <tableColumn id="6" name="エネルギー倍率"/>
    <tableColumn id="7" name="修理年間換算LCC(EAC)"/>
    <tableColumn id="8" name="更新年間換算LCC(EAC)"/>
    <tableColumn id="9" name="更新年間換算削減額"/>
    <tableColumn id="10" name="更新削減率(EAC)"/>
    <tableColumn id="11" name="シナリオ提案"/>
    <tableColumn id="12" name="説明"/>
  </tableColumns>
  <tableStyleInfo name="TableStyleMedium2" showRowStripes="1"/>
</table>
</file>

<file path=xl/tables/table6.xml><?xml version="1.0" encoding="utf-8"?>
<table xmlns="http://schemas.openxmlformats.org/spreadsheetml/2006/main" id="6" name="ApprovalTrackingTable" displayName="ApprovalTrackingTable" ref="A4:L204" headerRowCount="1">
  <tableColumns count="12">
    <tableColumn id="1" name="資産ID"/>
    <tableColumn id="2" name="設備名"/>
    <tableColumn id="3" name="最終判断"/>
    <tableColumn id="4" name="申請金額"/>
    <tableColumn id="5" name="予算科目"/>
    <tableColumn id="6" name="承認者"/>
    <tableColumn id="7" name="承認状態"/>
    <tableColumn id="8" name="計画停止枠"/>
    <tableColumn id="9" name="完了予定日"/>
    <tableColumn id="10" name="実完了日"/>
    <tableColumn id="11" name="実行責任者"/>
    <tableColumn id="12" name="備考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table" Target="/xl/tables/table4.xml" Id="rId2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table" Target="/xl/tables/table5.xml" Id="rId2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6" customWidth="1" min="3" max="3"/>
    <col width="16" customWidth="1" min="4" max="4"/>
    <col width="16" customWidth="1" min="5" max="5"/>
    <col width="14" customWidth="1" min="6" max="6"/>
    <col width="10" customWidth="1" min="7" max="7"/>
    <col width="18" customWidth="1" min="8" max="8"/>
    <col width="12" customWidth="1" min="9" max="9"/>
    <col width="14" customWidth="1" min="10" max="10"/>
  </cols>
  <sheetData>
    <row r="1" ht="34" customHeight="1">
      <c r="A1" s="118" t="inlineStr">
        <is>
          <t>設備修理・更新LCC判断表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 ht="26" customHeight="1">
      <c r="A2" s="17" t="inlineStr">
        <is>
          <t>設備の修理、延命、更新など複数シナリオの判断に使います。黄色セルは入力、グレーは数式、緑は出力・判断です。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主要指標</t>
        </is>
      </c>
      <c r="B4" s="22" t="inlineStr">
        <is>
          <t>結果</t>
        </is>
      </c>
      <c r="C4" s="94" t="n"/>
      <c r="D4" s="27" t="inlineStr">
        <is>
          <t>現在の判断ルール概要</t>
        </is>
      </c>
      <c r="E4" s="1" t="n"/>
      <c r="F4" s="1" t="n"/>
      <c r="G4" s="1" t="n"/>
      <c r="H4" s="1" t="n"/>
      <c r="I4" s="1" t="n"/>
      <c r="J4" s="1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32" t="inlineStr">
        <is>
          <t>登録済み設備数</t>
        </is>
      </c>
      <c r="B5" s="41">
        <f>COUNTA('03_設備台帳'!$A$5:$A$204)</f>
        <v/>
      </c>
      <c r="C5" s="94" t="n"/>
      <c r="D5" s="53" t="inlineStr">
        <is>
          <t>更新経済性しきい値</t>
        </is>
      </c>
      <c r="E5" s="53" t="str"/>
      <c r="F5" s="124">
        <f>'01_基本条件'!B18</f>
        <v/>
      </c>
      <c r="G5" s="1" t="n"/>
      <c r="H5" s="53" t="inlineStr">
        <is>
          <t>重大リスク時の強制更新</t>
        </is>
      </c>
      <c r="I5" s="53" t="str"/>
      <c r="J5" s="53">
        <f>'01_基本条件'!B19</f>
        <v/>
      </c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32" t="inlineStr">
        <is>
          <t>更新推奨数</t>
        </is>
      </c>
      <c r="B6" s="41">
        <f>COUNTIF('04_LCC計算'!$AJ$5:$AJ$204,"更新")+COUNTIF('04_LCC計算'!$AJ$5:$AJ$204,"更新-予算承認要")</f>
        <v/>
      </c>
      <c r="C6" s="94" t="n"/>
      <c r="D6" s="53" t="inlineStr">
        <is>
          <t>分析年数</t>
        </is>
      </c>
      <c r="E6" s="53" t="str"/>
      <c r="F6" s="125">
        <f>'01_基本条件'!B9</f>
        <v/>
      </c>
      <c r="G6" s="1" t="n"/>
      <c r="H6" s="53" t="inlineStr">
        <is>
          <t>割引率</t>
        </is>
      </c>
      <c r="I6" s="53" t="str"/>
      <c r="J6" s="126">
        <f>'01_基本条件'!B10</f>
        <v/>
      </c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32" t="inlineStr">
        <is>
          <t>修理・延命推奨数</t>
        </is>
      </c>
      <c r="B7" s="41">
        <f>COUNTIF('04_LCC計算'!$AJ$5:$AJ$204,"修理/延命")</f>
        <v/>
      </c>
      <c r="C7" s="94" t="n"/>
      <c r="D7" s="53" t="inlineStr">
        <is>
          <t>予算上限</t>
        </is>
      </c>
      <c r="E7" s="53" t="str"/>
      <c r="F7" s="127">
        <f>IF('01_基本条件'!B15="","未設定",'01_基本条件'!B15)</f>
        <v/>
      </c>
      <c r="G7" s="1" t="n"/>
      <c r="H7" s="53" t="inlineStr">
        <is>
          <t>通貨</t>
        </is>
      </c>
      <c r="I7" s="53" t="str"/>
      <c r="J7" s="53">
        <f>'01_基本条件'!B7</f>
        <v/>
      </c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32" t="inlineStr">
        <is>
          <t>再確認・試行件数</t>
        </is>
      </c>
      <c r="B8" s="41">
        <f>COUNTIF('04_LCC計算'!$AJ$5:$AJ$204,"再確認/試行")</f>
        <v/>
      </c>
      <c r="C8" s="94" t="n"/>
      <c r="D8" s="53" t="inlineStr">
        <is>
          <t>推奨フロー</t>
        </is>
      </c>
      <c r="E8" s="53" t="str"/>
      <c r="F8" s="57" t="inlineStr">
        <is>
          <t>設備登録 → シナリオ選択 → LCC確認 → マトリクス再確認 → 承認・実行</t>
        </is>
      </c>
      <c r="G8" s="1" t="n"/>
      <c r="H8" s="1" t="n"/>
      <c r="I8" s="1" t="n"/>
      <c r="J8" s="1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32" t="inlineStr">
        <is>
          <t>高優先度項目</t>
        </is>
      </c>
      <c r="B9" s="41">
        <f>COUNTIF('04_LCC計算'!$AH$5:$AH$204,"高")</f>
        <v/>
      </c>
      <c r="C9" s="94" t="n"/>
      <c r="D9" s="53" t="inlineStr">
        <is>
          <t>テンプレート対象</t>
        </is>
      </c>
      <c r="E9" s="53" t="str"/>
      <c r="F9" s="57" t="inlineStr">
        <is>
          <t>停止損失が大きい設備、省エネ更新、故障リスク、予算制約、安全・法令対応、能力増強、一時延命などのシナリオ</t>
        </is>
      </c>
      <c r="G9" s="1" t="n"/>
      <c r="H9" s="1" t="n"/>
      <c r="I9" s="1" t="n"/>
      <c r="J9" s="1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32" t="inlineStr">
        <is>
          <t>更新による年間換算削減額</t>
        </is>
      </c>
      <c r="B10" s="128">
        <f>SUMIF('04_LCC計算'!$AJ$5:$AJ$204,"更新",'04_LCC計算'!$AB$5:$AB$204)+SUMIF('04_LCC計算'!$AJ$5:$AJ$204,"更新-予算承認要",'04_LCC計算'!$AB$5:$AB$204)</f>
        <v/>
      </c>
      <c r="C10" s="94" t="n"/>
      <c r="D10" s="53" t="inlineStr">
        <is>
          <t>データソース</t>
        </is>
      </c>
      <c r="E10" s="53" t="str"/>
      <c r="F10" s="57" t="inlineStr">
        <is>
          <t>ページリンクは「使用方法」を参照。条件は社内ルールに合わせて調整できます。</t>
        </is>
      </c>
      <c r="G10" s="1" t="n"/>
      <c r="H10" s="1" t="n"/>
      <c r="I10" s="1" t="n"/>
      <c r="J10" s="1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32" t="inlineStr">
        <is>
          <t>平均EAC削減率</t>
        </is>
      </c>
      <c r="B11" s="129">
        <f>IFERROR((SUMIF('04_LCC計算'!$AJ$5:$AJ$204,"更新",'04_LCC計算'!$AC$5:$AC$204)+SUMIF('04_LCC計算'!$AJ$5:$AJ$204,"更新-予算承認要",'04_LCC計算'!$AC$5:$AC$204))/(COUNTIF('04_LCC計算'!$AJ$5:$AJ$204,"更新")+COUNTIF('04_LCC計算'!$AJ$5:$AJ$204,"更新-予算承認要")),0)</f>
        <v/>
      </c>
      <c r="C11" s="94" t="n"/>
      <c r="D11" s="53" t="inlineStr">
        <is>
          <t>出力の使い方</t>
        </is>
      </c>
      <c r="E11" s="53" t="str"/>
      <c r="F11" s="57" t="inlineStr">
        <is>
          <t>最終判断は「04_LCC計算」の最終判断列と「05_判断マトリクス」を基準にします。</t>
        </is>
      </c>
      <c r="G11" s="1" t="n"/>
      <c r="H11" s="1" t="n"/>
      <c r="I11" s="1" t="n"/>
      <c r="J11" s="1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判断区分</t>
        </is>
      </c>
      <c r="B14" s="22" t="inlineStr">
        <is>
          <t>件数</t>
        </is>
      </c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inlineStr">
        <is>
          <t>更新</t>
        </is>
      </c>
      <c r="B15" s="130">
        <f>COUNTIF('04_LCC計算'!$AJ$5:$AJ$204,"更新")+COUNTIF('04_LCC計算'!$AJ$5:$AJ$204,"更新-予算承認要")</f>
        <v/>
      </c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inlineStr">
        <is>
          <t>修理/延命</t>
        </is>
      </c>
      <c r="B16" s="130">
        <f>COUNTIF('04_LCC計算'!$AJ$5:$AJ$204,"修理/延命")</f>
        <v/>
      </c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inlineStr">
        <is>
          <t>再確認/試行</t>
        </is>
      </c>
      <c r="B17" s="130">
        <f>COUNTIF('04_LCC計算'!$AJ$5:$AJ$204,"再確認/試行")</f>
        <v/>
      </c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inlineStr">
        <is>
          <t>その他/未定</t>
        </is>
      </c>
      <c r="B18" s="130">
        <f>MAX(0,$B$5-SUM(B15:B17))</f>
        <v/>
      </c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27" t="inlineStr">
        <is>
          <t>重要設備の追跡（先頭10件。全件はLCC計算表で絞り込み）</t>
        </is>
      </c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 ht="30" customHeight="1">
      <c r="A23" s="22" t="inlineStr">
        <is>
          <t>資産ID</t>
        </is>
      </c>
      <c r="B23" s="22" t="inlineStr">
        <is>
          <t>設備名</t>
        </is>
      </c>
      <c r="C23" s="22" t="inlineStr">
        <is>
          <t>シナリオ</t>
        </is>
      </c>
      <c r="D23" s="22" t="inlineStr">
        <is>
          <t>修理総LCC</t>
        </is>
      </c>
      <c r="E23" s="22" t="inlineStr">
        <is>
          <t>更新総LCC</t>
        </is>
      </c>
      <c r="F23" s="22" t="inlineStr">
        <is>
          <t>EAC削減率</t>
        </is>
      </c>
      <c r="G23" s="22" t="inlineStr">
        <is>
          <t>優先度</t>
        </is>
      </c>
      <c r="H23" s="22" t="inlineStr">
        <is>
          <t>最終判断</t>
        </is>
      </c>
      <c r="I23" s="22" t="inlineStr">
        <is>
          <t>担当者</t>
        </is>
      </c>
      <c r="J23" s="22" t="inlineStr">
        <is>
          <t>予定日</t>
        </is>
      </c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 ht="28" customHeight="1">
      <c r="A24" s="71">
        <f>IF('04_LCC計算'!A5="","",'04_LCC計算'!A5)</f>
        <v/>
      </c>
      <c r="B24" s="71">
        <f>IF('04_LCC計算'!B5="","",'04_LCC計算'!B5)</f>
        <v/>
      </c>
      <c r="C24" s="71">
        <f>IF('04_LCC計算'!E5="","",'04_LCC計算'!E5)</f>
        <v/>
      </c>
      <c r="D24" s="131">
        <f>IF('04_LCC計算'!T5="","",'04_LCC計算'!T5)</f>
        <v/>
      </c>
      <c r="E24" s="131">
        <f>IF('04_LCC計算'!AA5="","",'04_LCC計算'!AA5)</f>
        <v/>
      </c>
      <c r="F24" s="132">
        <f>IF('04_LCC計算'!AC5="","",'04_LCC計算'!AC5)</f>
        <v/>
      </c>
      <c r="G24" s="71">
        <f>IF('04_LCC計算'!AH5="","",'04_LCC計算'!AH5)</f>
        <v/>
      </c>
      <c r="H24" s="71">
        <f>IF('04_LCC計算'!AJ5="","",'04_LCC計算'!AJ5)</f>
        <v/>
      </c>
      <c r="I24" s="71">
        <f>IF('04_LCC計算'!AL5="","",'04_LCC計算'!AL5)</f>
        <v/>
      </c>
      <c r="J24" s="133">
        <f>IF('04_LCC計算'!AM5="","",'04_LCC計算'!AM5)</f>
        <v/>
      </c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 ht="28" customHeight="1">
      <c r="A25" s="71">
        <f>IF('04_LCC計算'!A6="","",'04_LCC計算'!A6)</f>
        <v/>
      </c>
      <c r="B25" s="71">
        <f>IF('04_LCC計算'!B6="","",'04_LCC計算'!B6)</f>
        <v/>
      </c>
      <c r="C25" s="71">
        <f>IF('04_LCC計算'!E6="","",'04_LCC計算'!E6)</f>
        <v/>
      </c>
      <c r="D25" s="131">
        <f>IF('04_LCC計算'!T6="","",'04_LCC計算'!T6)</f>
        <v/>
      </c>
      <c r="E25" s="131">
        <f>IF('04_LCC計算'!AA6="","",'04_LCC計算'!AA6)</f>
        <v/>
      </c>
      <c r="F25" s="132">
        <f>IF('04_LCC計算'!AC6="","",'04_LCC計算'!AC6)</f>
        <v/>
      </c>
      <c r="G25" s="71">
        <f>IF('04_LCC計算'!AH6="","",'04_LCC計算'!AH6)</f>
        <v/>
      </c>
      <c r="H25" s="71">
        <f>IF('04_LCC計算'!AJ6="","",'04_LCC計算'!AJ6)</f>
        <v/>
      </c>
      <c r="I25" s="71">
        <f>IF('04_LCC計算'!AL6="","",'04_LCC計算'!AL6)</f>
        <v/>
      </c>
      <c r="J25" s="133">
        <f>IF('04_LCC計算'!AM6="","",'04_LCC計算'!AM6)</f>
        <v/>
      </c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 ht="28" customHeight="1">
      <c r="A26" s="71">
        <f>IF('04_LCC計算'!A7="","",'04_LCC計算'!A7)</f>
        <v/>
      </c>
      <c r="B26" s="71">
        <f>IF('04_LCC計算'!B7="","",'04_LCC計算'!B7)</f>
        <v/>
      </c>
      <c r="C26" s="71">
        <f>IF('04_LCC計算'!E7="","",'04_LCC計算'!E7)</f>
        <v/>
      </c>
      <c r="D26" s="131">
        <f>IF('04_LCC計算'!T7="","",'04_LCC計算'!T7)</f>
        <v/>
      </c>
      <c r="E26" s="131">
        <f>IF('04_LCC計算'!AA7="","",'04_LCC計算'!AA7)</f>
        <v/>
      </c>
      <c r="F26" s="132">
        <f>IF('04_LCC計算'!AC7="","",'04_LCC計算'!AC7)</f>
        <v/>
      </c>
      <c r="G26" s="71">
        <f>IF('04_LCC計算'!AH7="","",'04_LCC計算'!AH7)</f>
        <v/>
      </c>
      <c r="H26" s="71">
        <f>IF('04_LCC計算'!AJ7="","",'04_LCC計算'!AJ7)</f>
        <v/>
      </c>
      <c r="I26" s="71">
        <f>IF('04_LCC計算'!AL7="","",'04_LCC計算'!AL7)</f>
        <v/>
      </c>
      <c r="J26" s="133">
        <f>IF('04_LCC計算'!AM7="","",'04_LCC計算'!AM7)</f>
        <v/>
      </c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 ht="28" customHeight="1">
      <c r="A27" s="71">
        <f>IF('04_LCC計算'!A8="","",'04_LCC計算'!A8)</f>
        <v/>
      </c>
      <c r="B27" s="71">
        <f>IF('04_LCC計算'!B8="","",'04_LCC計算'!B8)</f>
        <v/>
      </c>
      <c r="C27" s="71">
        <f>IF('04_LCC計算'!E8="","",'04_LCC計算'!E8)</f>
        <v/>
      </c>
      <c r="D27" s="131">
        <f>IF('04_LCC計算'!T8="","",'04_LCC計算'!T8)</f>
        <v/>
      </c>
      <c r="E27" s="131">
        <f>IF('04_LCC計算'!AA8="","",'04_LCC計算'!AA8)</f>
        <v/>
      </c>
      <c r="F27" s="132">
        <f>IF('04_LCC計算'!AC8="","",'04_LCC計算'!AC8)</f>
        <v/>
      </c>
      <c r="G27" s="71">
        <f>IF('04_LCC計算'!AH8="","",'04_LCC計算'!AH8)</f>
        <v/>
      </c>
      <c r="H27" s="71">
        <f>IF('04_LCC計算'!AJ8="","",'04_LCC計算'!AJ8)</f>
        <v/>
      </c>
      <c r="I27" s="71">
        <f>IF('04_LCC計算'!AL8="","",'04_LCC計算'!AL8)</f>
        <v/>
      </c>
      <c r="J27" s="133">
        <f>IF('04_LCC計算'!AM8="","",'04_LCC計算'!AM8)</f>
        <v/>
      </c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 ht="28" customHeight="1">
      <c r="A28" s="71">
        <f>IF('04_LCC計算'!A9="","",'04_LCC計算'!A9)</f>
        <v/>
      </c>
      <c r="B28" s="71">
        <f>IF('04_LCC計算'!B9="","",'04_LCC計算'!B9)</f>
        <v/>
      </c>
      <c r="C28" s="71">
        <f>IF('04_LCC計算'!E9="","",'04_LCC計算'!E9)</f>
        <v/>
      </c>
      <c r="D28" s="131">
        <f>IF('04_LCC計算'!T9="","",'04_LCC計算'!T9)</f>
        <v/>
      </c>
      <c r="E28" s="131">
        <f>IF('04_LCC計算'!AA9="","",'04_LCC計算'!AA9)</f>
        <v/>
      </c>
      <c r="F28" s="132">
        <f>IF('04_LCC計算'!AC9="","",'04_LCC計算'!AC9)</f>
        <v/>
      </c>
      <c r="G28" s="71">
        <f>IF('04_LCC計算'!AH9="","",'04_LCC計算'!AH9)</f>
        <v/>
      </c>
      <c r="H28" s="71">
        <f>IF('04_LCC計算'!AJ9="","",'04_LCC計算'!AJ9)</f>
        <v/>
      </c>
      <c r="I28" s="71">
        <f>IF('04_LCC計算'!AL9="","",'04_LCC計算'!AL9)</f>
        <v/>
      </c>
      <c r="J28" s="133">
        <f>IF('04_LCC計算'!AM9="","",'04_LCC計算'!AM9)</f>
        <v/>
      </c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 ht="28" customHeight="1">
      <c r="A29" s="71">
        <f>IF('04_LCC計算'!A10="","",'04_LCC計算'!A10)</f>
        <v/>
      </c>
      <c r="B29" s="71">
        <f>IF('04_LCC計算'!B10="","",'04_LCC計算'!B10)</f>
        <v/>
      </c>
      <c r="C29" s="71">
        <f>IF('04_LCC計算'!E10="","",'04_LCC計算'!E10)</f>
        <v/>
      </c>
      <c r="D29" s="131">
        <f>IF('04_LCC計算'!T10="","",'04_LCC計算'!T10)</f>
        <v/>
      </c>
      <c r="E29" s="131">
        <f>IF('04_LCC計算'!AA10="","",'04_LCC計算'!AA10)</f>
        <v/>
      </c>
      <c r="F29" s="132">
        <f>IF('04_LCC計算'!AC10="","",'04_LCC計算'!AC10)</f>
        <v/>
      </c>
      <c r="G29" s="71">
        <f>IF('04_LCC計算'!AH10="","",'04_LCC計算'!AH10)</f>
        <v/>
      </c>
      <c r="H29" s="71">
        <f>IF('04_LCC計算'!AJ10="","",'04_LCC計算'!AJ10)</f>
        <v/>
      </c>
      <c r="I29" s="71">
        <f>IF('04_LCC計算'!AL10="","",'04_LCC計算'!AL10)</f>
        <v/>
      </c>
      <c r="J29" s="133">
        <f>IF('04_LCC計算'!AM10="","",'04_LCC計算'!AM10)</f>
        <v/>
      </c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 ht="28" customHeight="1">
      <c r="A30" s="71">
        <f>IF('04_LCC計算'!A11="","",'04_LCC計算'!A11)</f>
        <v/>
      </c>
      <c r="B30" s="71">
        <f>IF('04_LCC計算'!B11="","",'04_LCC計算'!B11)</f>
        <v/>
      </c>
      <c r="C30" s="71">
        <f>IF('04_LCC計算'!E11="","",'04_LCC計算'!E11)</f>
        <v/>
      </c>
      <c r="D30" s="131">
        <f>IF('04_LCC計算'!T11="","",'04_LCC計算'!T11)</f>
        <v/>
      </c>
      <c r="E30" s="131">
        <f>IF('04_LCC計算'!AA11="","",'04_LCC計算'!AA11)</f>
        <v/>
      </c>
      <c r="F30" s="132">
        <f>IF('04_LCC計算'!AC11="","",'04_LCC計算'!AC11)</f>
        <v/>
      </c>
      <c r="G30" s="71">
        <f>IF('04_LCC計算'!AH11="","",'04_LCC計算'!AH11)</f>
        <v/>
      </c>
      <c r="H30" s="71">
        <f>IF('04_LCC計算'!AJ11="","",'04_LCC計算'!AJ11)</f>
        <v/>
      </c>
      <c r="I30" s="71">
        <f>IF('04_LCC計算'!AL11="","",'04_LCC計算'!AL11)</f>
        <v/>
      </c>
      <c r="J30" s="133">
        <f>IF('04_LCC計算'!AM11="","",'04_LCC計算'!AM11)</f>
        <v/>
      </c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 ht="28" customHeight="1">
      <c r="A31" s="71">
        <f>IF('04_LCC計算'!A12="","",'04_LCC計算'!A12)</f>
        <v/>
      </c>
      <c r="B31" s="71">
        <f>IF('04_LCC計算'!B12="","",'04_LCC計算'!B12)</f>
        <v/>
      </c>
      <c r="C31" s="71">
        <f>IF('04_LCC計算'!E12="","",'04_LCC計算'!E12)</f>
        <v/>
      </c>
      <c r="D31" s="131">
        <f>IF('04_LCC計算'!T12="","",'04_LCC計算'!T12)</f>
        <v/>
      </c>
      <c r="E31" s="131">
        <f>IF('04_LCC計算'!AA12="","",'04_LCC計算'!AA12)</f>
        <v/>
      </c>
      <c r="F31" s="132">
        <f>IF('04_LCC計算'!AC12="","",'04_LCC計算'!AC12)</f>
        <v/>
      </c>
      <c r="G31" s="71">
        <f>IF('04_LCC計算'!AH12="","",'04_LCC計算'!AH12)</f>
        <v/>
      </c>
      <c r="H31" s="71">
        <f>IF('04_LCC計算'!AJ12="","",'04_LCC計算'!AJ12)</f>
        <v/>
      </c>
      <c r="I31" s="71">
        <f>IF('04_LCC計算'!AL12="","",'04_LCC計算'!AL12)</f>
        <v/>
      </c>
      <c r="J31" s="133">
        <f>IF('04_LCC計算'!AM12="","",'04_LCC計算'!AM12)</f>
        <v/>
      </c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 ht="28" customHeight="1">
      <c r="A32" s="71">
        <f>IF('04_LCC計算'!A13="","",'04_LCC計算'!A13)</f>
        <v/>
      </c>
      <c r="B32" s="71">
        <f>IF('04_LCC計算'!B13="","",'04_LCC計算'!B13)</f>
        <v/>
      </c>
      <c r="C32" s="71">
        <f>IF('04_LCC計算'!E13="","",'04_LCC計算'!E13)</f>
        <v/>
      </c>
      <c r="D32" s="131">
        <f>IF('04_LCC計算'!T13="","",'04_LCC計算'!T13)</f>
        <v/>
      </c>
      <c r="E32" s="131">
        <f>IF('04_LCC計算'!AA13="","",'04_LCC計算'!AA13)</f>
        <v/>
      </c>
      <c r="F32" s="132">
        <f>IF('04_LCC計算'!AC13="","",'04_LCC計算'!AC13)</f>
        <v/>
      </c>
      <c r="G32" s="71">
        <f>IF('04_LCC計算'!AH13="","",'04_LCC計算'!AH13)</f>
        <v/>
      </c>
      <c r="H32" s="71">
        <f>IF('04_LCC計算'!AJ13="","",'04_LCC計算'!AJ13)</f>
        <v/>
      </c>
      <c r="I32" s="71">
        <f>IF('04_LCC計算'!AL13="","",'04_LCC計算'!AL13)</f>
        <v/>
      </c>
      <c r="J32" s="133">
        <f>IF('04_LCC計算'!AM13="","",'04_LCC計算'!AM13)</f>
        <v/>
      </c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 ht="28" customHeight="1">
      <c r="A33" s="71">
        <f>IF('04_LCC計算'!A14="","",'04_LCC計算'!A14)</f>
        <v/>
      </c>
      <c r="B33" s="71">
        <f>IF('04_LCC計算'!B14="","",'04_LCC計算'!B14)</f>
        <v/>
      </c>
      <c r="C33" s="71">
        <f>IF('04_LCC計算'!E14="","",'04_LCC計算'!E14)</f>
        <v/>
      </c>
      <c r="D33" s="131">
        <f>IF('04_LCC計算'!T14="","",'04_LCC計算'!T14)</f>
        <v/>
      </c>
      <c r="E33" s="131">
        <f>IF('04_LCC計算'!AA14="","",'04_LCC計算'!AA14)</f>
        <v/>
      </c>
      <c r="F33" s="132">
        <f>IF('04_LCC計算'!AC14="","",'04_LCC計算'!AC14)</f>
        <v/>
      </c>
      <c r="G33" s="71">
        <f>IF('04_LCC計算'!AH14="","",'04_LCC計算'!AH14)</f>
        <v/>
      </c>
      <c r="H33" s="71">
        <f>IF('04_LCC計算'!AJ14="","",'04_LCC計算'!AJ14)</f>
        <v/>
      </c>
      <c r="I33" s="71">
        <f>IF('04_LCC計算'!AL14="","",'04_LCC計算'!AL14)</f>
        <v/>
      </c>
      <c r="J33" s="133">
        <f>IF('04_LCC計算'!AM14="","",'04_LCC計算'!AM14)</f>
        <v/>
      </c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11">
    <mergeCell ref="F9:J9"/>
    <mergeCell ref="A1:J1"/>
    <mergeCell ref="D4:J4"/>
    <mergeCell ref="F11:J11"/>
    <mergeCell ref="A22:J22"/>
    <mergeCell ref="F5:G5"/>
    <mergeCell ref="F10:J10"/>
    <mergeCell ref="F6:G6"/>
    <mergeCell ref="A2:J2"/>
    <mergeCell ref="F8:J8"/>
    <mergeCell ref="F7:G7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  <col width="24" customWidth="1" min="3" max="3"/>
    <col width="22" customWidth="1" min="4" max="4"/>
    <col width="12" customWidth="1" min="5" max="5"/>
    <col width="48" customWidth="1" min="6" max="6"/>
  </cols>
  <sheetData>
    <row r="1" ht="34" customHeight="1">
      <c r="A1" s="118" t="inlineStr">
        <is>
          <t>基本条件と会社前提</t>
        </is>
      </c>
      <c r="B1" s="1" t="n"/>
      <c r="C1" s="1" t="n"/>
      <c r="D1" s="1" t="n"/>
      <c r="E1" s="1" t="n"/>
      <c r="F1" s="1" t="n"/>
      <c r="G1" s="94" t="n"/>
      <c r="H1" s="94" t="n"/>
      <c r="I1" s="94" t="n"/>
      <c r="J1" s="94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黄色セルは社内ルール、プロジェクト範囲、通貨、承認ルールに合わせて調整できます。すべてのLCC数式はこのページの条件を参照します。</t>
        </is>
      </c>
      <c r="B2" s="1" t="n"/>
      <c r="C2" s="1" t="n"/>
      <c r="D2" s="1" t="n"/>
      <c r="E2" s="1" t="n"/>
      <c r="F2" s="1" t="n"/>
      <c r="G2" s="94" t="n"/>
      <c r="H2" s="94" t="n"/>
      <c r="I2" s="94" t="n"/>
      <c r="J2" s="94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条件項目</t>
        </is>
      </c>
      <c r="B4" s="22" t="inlineStr">
        <is>
          <t>既定値/入力</t>
        </is>
      </c>
      <c r="C4" s="22" t="inlineStr">
        <is>
          <t>単位/形式</t>
        </is>
      </c>
      <c r="D4" s="22" t="inlineStr">
        <is>
          <t>用途</t>
        </is>
      </c>
      <c r="E4" s="22" t="inlineStr">
        <is>
          <t>必須</t>
        </is>
      </c>
      <c r="F4" s="22" t="inlineStr">
        <is>
          <t>説明</t>
        </is>
      </c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94" t="inlineStr">
        <is>
          <t>会社/組織</t>
        </is>
      </c>
      <c r="B5" s="85" t="inlineStr">
        <is>
          <t>サンプル施設株式会社</t>
        </is>
      </c>
      <c r="C5" s="94" t="inlineStr">
        <is>
          <t>テキスト</t>
        </is>
      </c>
      <c r="D5" s="94" t="inlineStr">
        <is>
          <t>帳票見出しと絞り込み</t>
        </is>
      </c>
      <c r="E5" s="94" t="inlineStr">
        <is>
          <t>いいえ</t>
        </is>
      </c>
      <c r="F5" s="94" t="inlineStr">
        <is>
          <t>グループ、事業部、プロジェクト会社名に置き換えられます</t>
        </is>
      </c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94" t="inlineStr">
        <is>
          <t>プロジェクト/部門</t>
        </is>
      </c>
      <c r="B6" s="85" t="inlineStr">
        <is>
          <t>設備管理部</t>
        </is>
      </c>
      <c r="C6" s="94" t="inlineStr">
        <is>
          <t>テキスト</t>
        </is>
      </c>
      <c r="D6" s="94" t="inlineStr">
        <is>
          <t>責任部門</t>
        </is>
      </c>
      <c r="E6" s="94" t="inlineStr">
        <is>
          <t>いいえ</t>
        </is>
      </c>
      <c r="F6" s="94" t="inlineStr">
        <is>
          <t>部門横断の承認に使えます</t>
        </is>
      </c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94" t="inlineStr">
        <is>
          <t>通貨</t>
        </is>
      </c>
      <c r="B7" s="85" t="inlineStr">
        <is>
          <t>CNY</t>
        </is>
      </c>
      <c r="C7" s="94" t="inlineStr">
        <is>
          <t>テキスト</t>
        </is>
      </c>
      <c r="D7" s="94" t="inlineStr">
        <is>
          <t>金額基準</t>
        </is>
      </c>
      <c r="E7" s="94" t="inlineStr">
        <is>
          <t>はい</t>
        </is>
      </c>
      <c r="F7" s="94" t="inlineStr">
        <is>
          <t>例: CNY、USD、EUR</t>
        </is>
      </c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inlineStr">
        <is>
          <t>作成日</t>
        </is>
      </c>
      <c r="B8" s="134">
        <f>TODAY()</f>
        <v/>
      </c>
      <c r="C8" s="94" t="inlineStr">
        <is>
          <t>日付</t>
        </is>
      </c>
      <c r="D8" s="94" t="inlineStr">
        <is>
          <t>版管理</t>
        </is>
      </c>
      <c r="E8" s="94" t="inlineStr">
        <is>
          <t>はい</t>
        </is>
      </c>
      <c r="F8" s="94" t="inlineStr">
        <is>
          <t>既定では当日を表示</t>
        </is>
      </c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inlineStr">
        <is>
          <t>分析年数(年)</t>
        </is>
      </c>
      <c r="B9" s="135" t="n">
        <v>10</v>
      </c>
      <c r="C9" s="94" t="inlineStr">
        <is>
          <t>年</t>
        </is>
      </c>
      <c r="D9" s="94" t="inlineStr">
        <is>
          <t>LCC期間上限</t>
        </is>
      </c>
      <c r="E9" s="94" t="inlineStr">
        <is>
          <t>はい</t>
        </is>
      </c>
      <c r="F9" s="94" t="inlineStr">
        <is>
          <t>通常は設備の残り計画期間または会社の投資評価期間を使います</t>
        </is>
      </c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inlineStr">
        <is>
          <t>割引率</t>
        </is>
      </c>
      <c r="B10" s="136" t="n">
        <v>0.08</v>
      </c>
      <c r="C10" s="94" t="inlineStr">
        <is>
          <t>%</t>
        </is>
      </c>
      <c r="D10" s="94" t="inlineStr">
        <is>
          <t>資金の時間価値</t>
        </is>
      </c>
      <c r="E10" s="94" t="inlineStr">
        <is>
          <t>はい</t>
        </is>
      </c>
      <c r="F10" s="94" t="inlineStr">
        <is>
          <t>WACC、資金調達コスト、社内収益基準に合わせて設定できます</t>
        </is>
      </c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inlineStr">
        <is>
          <t>一般コスト上昇率</t>
        </is>
      </c>
      <c r="B11" s="136" t="n">
        <v>0.02</v>
      </c>
      <c r="C11" s="94" t="inlineStr">
        <is>
          <t>%</t>
        </is>
      </c>
      <c r="D11" s="94" t="inlineStr">
        <is>
          <t>修理・保全コストの増加</t>
        </is>
      </c>
      <c r="E11" s="94" t="inlineStr">
        <is>
          <t>はい</t>
        </is>
      </c>
      <c r="F11" s="94" t="inlineStr">
        <is>
          <t>年間保全費の現在価値計算に使用</t>
        </is>
      </c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inlineStr">
        <is>
          <t>エネルギー価格上昇率</t>
        </is>
      </c>
      <c r="B12" s="136" t="n">
        <v>0.03</v>
      </c>
      <c r="C12" s="94" t="inlineStr">
        <is>
          <t>%</t>
        </is>
      </c>
      <c r="D12" s="94" t="inlineStr">
        <is>
          <t>エネルギーコスト増加</t>
        </is>
      </c>
      <c r="E12" s="94" t="inlineStr">
        <is>
          <t>はい</t>
        </is>
      </c>
      <c r="F12" s="94" t="inlineStr">
        <is>
          <t>エネルギー費の現在価値計算に使用</t>
        </is>
      </c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inlineStr">
        <is>
          <t>停止損失上昇率</t>
        </is>
      </c>
      <c r="B13" s="136" t="n">
        <v>0.02</v>
      </c>
      <c r="C13" s="94" t="inlineStr">
        <is>
          <t>%</t>
        </is>
      </c>
      <c r="D13" s="94" t="inlineStr">
        <is>
          <t>停止損失の増加</t>
        </is>
      </c>
      <c r="E13" s="94" t="inlineStr">
        <is>
          <t>はい</t>
        </is>
      </c>
      <c r="F13" s="94" t="inlineStr">
        <is>
          <t>故障停止損失の現在価値計算に使用</t>
        </is>
      </c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94" t="inlineStr">
        <is>
          <t>炭素価格/炭素コスト</t>
        </is>
      </c>
      <c r="B14" s="137" t="n">
        <v>0</v>
      </c>
      <c r="C14" s="94" t="inlineStr">
        <is>
          <t>CNY/tCO2e</t>
        </is>
      </c>
      <c r="D14" s="94" t="inlineStr">
        <is>
          <t>環境コスト拡張</t>
        </is>
      </c>
      <c r="E14" s="94" t="inlineStr">
        <is>
          <t>いいえ</t>
        </is>
      </c>
      <c r="F14" s="94" t="inlineStr">
        <is>
          <t>排出権取引や内部炭素価格がある場合は後で拡張できます</t>
        </is>
      </c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inlineStr">
        <is>
          <t>1台あたり予算上限</t>
        </is>
      </c>
      <c r="B15" s="137" t="str"/>
      <c r="C15" s="94" t="inlineStr">
        <is>
          <t>金額</t>
        </is>
      </c>
      <c r="D15" s="94" t="inlineStr">
        <is>
          <t>予算判断</t>
        </is>
      </c>
      <c r="E15" s="94" t="inlineStr">
        <is>
          <t>いいえ</t>
        </is>
      </c>
      <c r="F15" s="94" t="inlineStr">
        <is>
          <t>空欄の場合は予算制限なし</t>
        </is>
      </c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inlineStr">
        <is>
          <t>既定年間運転時間</t>
        </is>
      </c>
      <c r="B16" s="137" t="n">
        <v>6000</v>
      </c>
      <c r="C16" s="94" t="inlineStr">
        <is>
          <t>時間/年</t>
        </is>
      </c>
      <c r="D16" s="94" t="inlineStr">
        <is>
          <t>既定値</t>
        </is>
      </c>
      <c r="E16" s="94" t="inlineStr">
        <is>
          <t>いいえ</t>
        </is>
      </c>
      <c r="F16" s="94" t="inlineStr">
        <is>
          <t>資産台帳が空欄のときの参照値</t>
        </is>
      </c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inlineStr">
        <is>
          <t>既定停止損失単価</t>
        </is>
      </c>
      <c r="B17" s="137" t="n">
        <v>2000</v>
      </c>
      <c r="C17" s="94" t="inlineStr">
        <is>
          <t>CNY/時間</t>
        </is>
      </c>
      <c r="D17" s="94" t="inlineStr">
        <is>
          <t>既定値</t>
        </is>
      </c>
      <c r="E17" s="94" t="inlineStr">
        <is>
          <t>いいえ</t>
        </is>
      </c>
      <c r="F17" s="94" t="inlineStr">
        <is>
          <t>生産上重要な設備の見積もりに使用</t>
        </is>
      </c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inlineStr">
        <is>
          <t>更新経済性しきい値</t>
        </is>
      </c>
      <c r="B18" s="136" t="n">
        <v>0.05</v>
      </c>
      <c r="C18" s="94" t="inlineStr">
        <is>
          <t>%</t>
        </is>
      </c>
      <c r="D18" s="94" t="inlineStr">
        <is>
          <t>自動提案</t>
        </is>
      </c>
      <c r="E18" s="94" t="inlineStr">
        <is>
          <t>はい</t>
        </is>
      </c>
      <c r="F18" s="94" t="inlineStr">
        <is>
          <t>更新削減率がこのしきい値以上なら更新を推奨</t>
        </is>
      </c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inlineStr">
        <is>
          <t>重大リスク時の強制更新</t>
        </is>
      </c>
      <c r="B19" s="136" t="inlineStr">
        <is>
          <t>はい</t>
        </is>
      </c>
      <c r="C19" s="94" t="inlineStr">
        <is>
          <t>はい/いいえ</t>
        </is>
      </c>
      <c r="D19" s="94" t="inlineStr">
        <is>
          <t>安全/法令対応</t>
        </is>
      </c>
      <c r="E19" s="94" t="inlineStr">
        <is>
          <t>はい</t>
        </is>
      </c>
      <c r="F19" s="94" t="inlineStr">
        <is>
          <t>リスクが重大かつ「はい」の場合は更新を優先提案</t>
        </is>
      </c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inlineStr">
        <is>
          <t>新設備の年間修理費率</t>
        </is>
      </c>
      <c r="B20" s="136" t="n">
        <v>0.45</v>
      </c>
      <c r="C20" s="94" t="inlineStr">
        <is>
          <t>%</t>
        </is>
      </c>
      <c r="D20" s="94" t="inlineStr">
        <is>
          <t>更新後保全コスト</t>
        </is>
      </c>
      <c r="E20" s="94" t="inlineStr">
        <is>
          <t>はい</t>
        </is>
      </c>
      <c r="F20" s="94" t="inlineStr">
        <is>
          <t>新設備の年間保全費見積もりに使用</t>
        </is>
      </c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inlineStr">
        <is>
          <t>新設備の故障率比率</t>
        </is>
      </c>
      <c r="B21" s="136" t="n">
        <v>0.35</v>
      </c>
      <c r="C21" s="94" t="inlineStr">
        <is>
          <t>%</t>
        </is>
      </c>
      <c r="D21" s="94" t="inlineStr">
        <is>
          <t>更新後故障コスト</t>
        </is>
      </c>
      <c r="E21" s="94" t="inlineStr">
        <is>
          <t>はい</t>
        </is>
      </c>
      <c r="F21" s="94" t="inlineStr">
        <is>
          <t>新設備の故障回数見積もりに使用</t>
        </is>
      </c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inlineStr">
        <is>
          <t>テンプレート掲載URL</t>
        </is>
      </c>
      <c r="B22" s="85" t="inlineStr">
        <is>
          <t>http://localhost:2020/excel-templates/facility-management/equipment-repair-replace-lcc/</t>
        </is>
      </c>
      <c r="C22" s="94" t="inlineStr">
        <is>
          <t>URL</t>
        </is>
      </c>
      <c r="D22" s="94" t="inlineStr">
        <is>
          <t>出典記録</t>
        </is>
      </c>
      <c r="E22" s="94" t="inlineStr">
        <is>
          <t>いいえ</t>
        </is>
      </c>
      <c r="F22" s="94" t="inlineStr">
        <is>
          <t>この環境ではlocalhostに直接アクセスできないため、一般的なLCCモデルに基づいて構成しています</t>
        </is>
      </c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inlineStr">
        <is>
          <t>最終メンテナンスメモ</t>
        </is>
      </c>
      <c r="B23" s="85" t="inlineStr">
        <is>
          <t>サンプル行は自社の実設備データに置き換えられます</t>
        </is>
      </c>
      <c r="C23" s="94" t="inlineStr">
        <is>
          <t>テキスト</t>
        </is>
      </c>
      <c r="D23" s="94" t="inlineStr">
        <is>
          <t>使用方法</t>
        </is>
      </c>
      <c r="E23" s="94" t="inlineStr">
        <is>
          <t>いいえ</t>
        </is>
      </c>
      <c r="F23" s="94" t="inlineStr">
        <is>
          <t>評価ごとに版のバックアップを残すことを推奨します</t>
        </is>
      </c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27" t="inlineStr">
        <is>
          <t>内蔵自動判断ルール</t>
        </is>
      </c>
      <c r="B26" s="1" t="n"/>
      <c r="C26" s="1" t="n"/>
      <c r="D26" s="1" t="n"/>
      <c r="E26" s="1" t="n"/>
      <c r="F26" s="1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22" t="inlineStr">
        <is>
          <t>ルール</t>
        </is>
      </c>
      <c r="B27" s="22" t="inlineStr">
        <is>
          <t>判定ロジック</t>
        </is>
      </c>
      <c r="C27" s="22" t="inlineStr">
        <is>
          <t>出力</t>
        </is>
      </c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53" t="inlineStr">
        <is>
          <t>重大な安全/法令リスク</t>
        </is>
      </c>
      <c r="B28" s="53" t="inlineStr">
        <is>
          <t>安全法令リスクが重大で、基本条件の「重大リスク時の強制更新」がはいの場合</t>
        </is>
      </c>
      <c r="C28" s="53" t="inlineStr">
        <is>
          <t>更新</t>
        </is>
      </c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53" t="inlineStr">
        <is>
          <t>更新の経済優位</t>
        </is>
      </c>
      <c r="B29" s="53" t="inlineStr">
        <is>
          <t>更新削減率=(修理EAC-更新EAC)/修理EAC ≥ 更新経済性しきい値</t>
        </is>
      </c>
      <c r="C29" s="53" t="inlineStr">
        <is>
          <t>更新</t>
        </is>
      </c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53" t="inlineStr">
        <is>
          <t>修理の経済優位</t>
        </is>
      </c>
      <c r="B30" s="53" t="inlineStr">
        <is>
          <t>更新削減率 ≤ -更新経済性しきい値</t>
        </is>
      </c>
      <c r="C30" s="53" t="inlineStr">
        <is>
          <t>修理/延命</t>
        </is>
      </c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53" t="inlineStr">
        <is>
          <t>経済性が拮抗</t>
        </is>
      </c>
      <c r="B31" s="53" t="inlineStr">
        <is>
          <t>EAC削減率がしきい値の正負範囲内</t>
        </is>
      </c>
      <c r="C31" s="53" t="inlineStr">
        <is>
          <t>再確認/試行</t>
        </is>
      </c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53" t="inlineStr">
        <is>
          <t>予算制限</t>
        </is>
      </c>
      <c r="B32" s="53" t="inlineStr">
        <is>
          <t>更新初期投資が1台あたり予算上限を超過</t>
        </is>
      </c>
      <c r="C32" s="53" t="inlineStr">
        <is>
          <t>更新-予算承認要</t>
        </is>
      </c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3">
    <mergeCell ref="A26:F26"/>
    <mergeCell ref="A2:F2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2" customWidth="1" min="8" max="8"/>
    <col width="16" customWidth="1" min="9" max="9"/>
    <col width="16" customWidth="1" min="10" max="10"/>
    <col width="28" customWidth="1" min="11" max="11"/>
  </cols>
  <sheetData>
    <row r="1" ht="34" customHeight="1">
      <c r="A1" s="118" t="inlineStr">
        <is>
          <t>業務シナリオ条件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倍率は会社の実情に合わせて調整できます。資産台帳で業務シナリオを選ぶと、LCC計算が該当倍率を自動参照します。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シナリオ名</t>
        </is>
      </c>
      <c r="B4" s="22" t="inlineStr">
        <is>
          <t>シナリオ説明</t>
        </is>
      </c>
      <c r="C4" s="22" t="inlineStr">
        <is>
          <t>修理費倍率</t>
        </is>
      </c>
      <c r="D4" s="22" t="inlineStr">
        <is>
          <t>更新投資倍率</t>
        </is>
      </c>
      <c r="E4" s="22" t="inlineStr">
        <is>
          <t>停止損失倍率</t>
        </is>
      </c>
      <c r="F4" s="22" t="inlineStr">
        <is>
          <t>故障確率倍率</t>
        </is>
      </c>
      <c r="G4" s="22" t="inlineStr">
        <is>
          <t>エネルギー費倍率</t>
        </is>
      </c>
      <c r="H4" s="22" t="inlineStr">
        <is>
          <t>残価倍率</t>
        </is>
      </c>
      <c r="I4" s="22" t="inlineStr">
        <is>
          <t>修理リスク減点</t>
        </is>
      </c>
      <c r="J4" s="22" t="inlineStr">
        <is>
          <t>更新実施減点</t>
        </is>
      </c>
      <c r="K4" s="22" t="inlineStr">
        <is>
          <t>代表的な用途</t>
        </is>
      </c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標準</t>
        </is>
      </c>
      <c r="B5" s="85" t="inlineStr">
        <is>
          <t>通常の修理/更新比較。生産影響は過去水準と同じと仮定</t>
        </is>
      </c>
      <c r="C5" s="138" t="n">
        <v>1</v>
      </c>
      <c r="D5" s="138" t="n">
        <v>1</v>
      </c>
      <c r="E5" s="138" t="n">
        <v>1</v>
      </c>
      <c r="F5" s="138" t="n">
        <v>1</v>
      </c>
      <c r="G5" s="138" t="n">
        <v>1</v>
      </c>
      <c r="H5" s="138" t="n">
        <v>1</v>
      </c>
      <c r="I5" s="139" t="n">
        <v>0</v>
      </c>
      <c r="J5" s="139" t="n">
        <v>0</v>
      </c>
      <c r="K5" s="85" t="inlineStr">
        <is>
          <t>年間設備投資、通常大修理</t>
        </is>
      </c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高停止損失</t>
        </is>
      </c>
      <c r="B6" s="85" t="inlineStr">
        <is>
          <t>設備停止がラインの制約や納期違反につながる</t>
        </is>
      </c>
      <c r="C6" s="138" t="n">
        <v>1.05</v>
      </c>
      <c r="D6" s="138" t="n">
        <v>1</v>
      </c>
      <c r="E6" s="138" t="n">
        <v>1.5</v>
      </c>
      <c r="F6" s="138" t="n">
        <v>1.2</v>
      </c>
      <c r="G6" s="138" t="n">
        <v>1</v>
      </c>
      <c r="H6" s="138" t="n">
        <v>1</v>
      </c>
      <c r="I6" s="139" t="n">
        <v>1</v>
      </c>
      <c r="J6" s="139" t="n">
        <v>0</v>
      </c>
      <c r="K6" s="85" t="inlineStr">
        <is>
          <t>連続生産、重要ライン</t>
        </is>
      </c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85" t="inlineStr">
        <is>
          <t>省エネ更新</t>
        </is>
      </c>
      <c r="B7" s="85" t="inlineStr">
        <is>
          <t>エネルギー消費差が主な判断要因</t>
        </is>
      </c>
      <c r="C7" s="138" t="n">
        <v>1</v>
      </c>
      <c r="D7" s="138" t="n">
        <v>1</v>
      </c>
      <c r="E7" s="138" t="n">
        <v>1</v>
      </c>
      <c r="F7" s="138" t="n">
        <v>1</v>
      </c>
      <c r="G7" s="138" t="n">
        <v>1.15</v>
      </c>
      <c r="H7" s="138" t="n">
        <v>1</v>
      </c>
      <c r="I7" s="139" t="n">
        <v>0</v>
      </c>
      <c r="J7" s="139" t="n">
        <v>0</v>
      </c>
      <c r="K7" s="85" t="inlineStr">
        <is>
          <t>コンプレッサー、冷凍機、ボイラー、ポンプ</t>
        </is>
      </c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85" t="inlineStr">
        <is>
          <t>高故障リスク</t>
        </is>
      </c>
      <c r="B8" s="85" t="inlineStr">
        <is>
          <t>過去の故障頻度が上昇、または補用品供給が不安定</t>
        </is>
      </c>
      <c r="C8" s="138" t="n">
        <v>1.2</v>
      </c>
      <c r="D8" s="138" t="n">
        <v>1</v>
      </c>
      <c r="E8" s="138" t="n">
        <v>1.2</v>
      </c>
      <c r="F8" s="138" t="n">
        <v>1.5</v>
      </c>
      <c r="G8" s="138" t="n">
        <v>1</v>
      </c>
      <c r="H8" s="138" t="n">
        <v>0.95</v>
      </c>
      <c r="I8" s="139" t="n">
        <v>2</v>
      </c>
      <c r="J8" s="139" t="n">
        <v>0</v>
      </c>
      <c r="K8" s="85" t="inlineStr">
        <is>
          <t>老朽設備、輸入補用品の供給停止</t>
        </is>
      </c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85" t="inlineStr">
        <is>
          <t>予算制約</t>
        </is>
      </c>
      <c r="B9" s="85" t="inlineStr">
        <is>
          <t>投資予算が限られ、短期キャッシュフローを重視</t>
        </is>
      </c>
      <c r="C9" s="138" t="n">
        <v>0.95</v>
      </c>
      <c r="D9" s="138" t="n">
        <v>1.05</v>
      </c>
      <c r="E9" s="138" t="n">
        <v>1</v>
      </c>
      <c r="F9" s="138" t="n">
        <v>1</v>
      </c>
      <c r="G9" s="138" t="n">
        <v>1</v>
      </c>
      <c r="H9" s="138" t="n">
        <v>1</v>
      </c>
      <c r="I9" s="139" t="n">
        <v>0</v>
      </c>
      <c r="J9" s="139" t="n">
        <v>1</v>
      </c>
      <c r="K9" s="85" t="inlineStr">
        <is>
          <t>年間予算削減、一時延命</t>
        </is>
      </c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85" t="inlineStr">
        <is>
          <t>安全/法令重要</t>
        </is>
      </c>
      <c r="B10" s="85" t="inlineStr">
        <is>
          <t>安全、環境、法令審査の圧力がある</t>
        </is>
      </c>
      <c r="C10" s="138" t="n">
        <v>1.1</v>
      </c>
      <c r="D10" s="138" t="n">
        <v>1</v>
      </c>
      <c r="E10" s="138" t="n">
        <v>1.2</v>
      </c>
      <c r="F10" s="138" t="n">
        <v>1.3</v>
      </c>
      <c r="G10" s="138" t="n">
        <v>1.05</v>
      </c>
      <c r="H10" s="138" t="n">
        <v>0.9</v>
      </c>
      <c r="I10" s="139" t="n">
        <v>3</v>
      </c>
      <c r="J10" s="139" t="n">
        <v>0</v>
      </c>
      <c r="K10" s="85" t="inlineStr">
        <is>
          <t>特定設備、環境設備、安全インターロック</t>
        </is>
      </c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85" t="inlineStr">
        <is>
          <t>能力増強</t>
        </is>
      </c>
      <c r="B11" s="85" t="inlineStr">
        <is>
          <t>更新により高負荷または能力立ち上げを支援可能</t>
        </is>
      </c>
      <c r="C11" s="138" t="n">
        <v>1</v>
      </c>
      <c r="D11" s="138" t="n">
        <v>1.1</v>
      </c>
      <c r="E11" s="138" t="n">
        <v>1.2</v>
      </c>
      <c r="F11" s="138" t="n">
        <v>1.1</v>
      </c>
      <c r="G11" s="138" t="n">
        <v>1</v>
      </c>
      <c r="H11" s="138" t="n">
        <v>1.05</v>
      </c>
      <c r="I11" s="139" t="n">
        <v>0</v>
      </c>
      <c r="J11" s="139" t="n">
        <v>1</v>
      </c>
      <c r="K11" s="85" t="inlineStr">
        <is>
          <t>新規受注、能力増強改造</t>
        </is>
      </c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85" t="inlineStr">
        <is>
          <t>一時移行/リース</t>
        </is>
      </c>
      <c r="B12" s="85" t="inlineStr">
        <is>
          <t>短期運用を維持し、プロジェクトや移転を待つ</t>
        </is>
      </c>
      <c r="C12" s="138" t="n">
        <v>0.85</v>
      </c>
      <c r="D12" s="138" t="n">
        <v>0.9</v>
      </c>
      <c r="E12" s="138" t="n">
        <v>1.1</v>
      </c>
      <c r="F12" s="138" t="n">
        <v>1.1</v>
      </c>
      <c r="G12" s="138" t="n">
        <v>1</v>
      </c>
      <c r="H12" s="138" t="n">
        <v>0.8</v>
      </c>
      <c r="I12" s="139" t="n">
        <v>1</v>
      </c>
      <c r="J12" s="139" t="n">
        <v>2</v>
      </c>
      <c r="K12" s="85" t="inlineStr">
        <is>
          <t>移転前、代替設備リース</t>
        </is>
      </c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85" t="inlineStr">
        <is>
          <t>廃止前延命</t>
        </is>
      </c>
      <c r="B13" s="85" t="inlineStr">
        <is>
          <t>資産が廃止時期に近く、現金支出抑制を優先</t>
        </is>
      </c>
      <c r="C13" s="138" t="n">
        <v>0.9</v>
      </c>
      <c r="D13" s="138" t="n">
        <v>1.05</v>
      </c>
      <c r="E13" s="138" t="n">
        <v>1</v>
      </c>
      <c r="F13" s="138" t="n">
        <v>1.2</v>
      </c>
      <c r="G13" s="138" t="n">
        <v>1</v>
      </c>
      <c r="H13" s="138" t="n">
        <v>0.7</v>
      </c>
      <c r="I13" s="139" t="n">
        <v>2</v>
      </c>
      <c r="J13" s="139" t="n">
        <v>1</v>
      </c>
      <c r="K13" s="85" t="inlineStr">
        <is>
          <t>製品ライン撤退、工場閉鎖計画</t>
        </is>
      </c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9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K2"/>
    <mergeCell ref="A1:K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8" customWidth="1" min="5" max="5"/>
    <col width="14" customWidth="1" min="6" max="6"/>
    <col width="12" customWidth="1" min="7" max="7"/>
    <col width="12" customWidth="1" min="8" max="8"/>
    <col width="16" customWidth="1" min="9" max="9"/>
    <col width="10" customWidth="1" min="10" max="10"/>
    <col width="12" customWidth="1" min="11" max="11"/>
    <col width="14" customWidth="1" min="12" max="12"/>
    <col width="18" customWidth="1" min="13" max="13"/>
    <col width="16" customWidth="1" min="14" max="14"/>
    <col width="12" customWidth="1" min="15" max="15"/>
    <col width="18" customWidth="1" min="16" max="16"/>
    <col width="18" customWidth="1" min="17" max="17"/>
    <col width="18" customWidth="1" min="18" max="18"/>
    <col width="16" customWidth="1" min="19" max="19"/>
    <col width="18" customWidth="1" min="20" max="20"/>
    <col width="16" customWidth="1" min="21" max="21"/>
    <col width="16" customWidth="1" min="22" max="22"/>
    <col width="16" customWidth="1" min="23" max="23"/>
    <col width="18" customWidth="1" min="24" max="24"/>
    <col width="16" customWidth="1" min="25" max="25"/>
    <col width="18" customWidth="1" min="26" max="26"/>
    <col width="18" customWidth="1" min="27" max="27"/>
    <col width="18" customWidth="1" min="28" max="28"/>
    <col width="18" customWidth="1" min="29" max="29"/>
    <col width="14" customWidth="1" min="30" max="30"/>
    <col width="12" customWidth="1" min="31" max="31"/>
    <col width="36" customWidth="1" min="32" max="32"/>
  </cols>
  <sheetData>
    <row r="1" ht="34" customHeight="1">
      <c r="A1" s="118" t="inlineStr">
        <is>
          <t>資産台帳と基本入力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設備は2行目以降で管理します。黄色列は入力、AE列はデータ品質の自動チェックです。サンプル行は削除または置換できます。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資産ID</t>
        </is>
      </c>
      <c r="B4" s="22" t="inlineStr">
        <is>
          <t>会社/法人</t>
        </is>
      </c>
      <c r="C4" s="22" t="inlineStr">
        <is>
          <t>工場/エリア</t>
        </is>
      </c>
      <c r="D4" s="22" t="inlineStr">
        <is>
          <t>設備分類</t>
        </is>
      </c>
      <c r="E4" s="22" t="inlineStr">
        <is>
          <t>設備名</t>
        </is>
      </c>
      <c r="F4" s="22" t="inlineStr">
        <is>
          <t>設備番号</t>
        </is>
      </c>
      <c r="G4" s="22" t="inlineStr">
        <is>
          <t>重要度</t>
        </is>
      </c>
      <c r="H4" s="22" t="inlineStr">
        <is>
          <t>現在状態</t>
        </is>
      </c>
      <c r="I4" s="22" t="inlineStr">
        <is>
          <t>業務シナリオ</t>
        </is>
      </c>
      <c r="J4" s="22" t="inlineStr">
        <is>
          <t>年齢(年)</t>
        </is>
      </c>
      <c r="K4" s="22" t="inlineStr">
        <is>
          <t>設計寿命(年)</t>
        </is>
      </c>
      <c r="L4" s="22" t="inlineStr">
        <is>
          <t>年間運転時間</t>
        </is>
      </c>
      <c r="M4" s="22" t="inlineStr">
        <is>
          <t>停止損失(CNY/時間)</t>
        </is>
      </c>
      <c r="N4" s="22" t="inlineStr">
        <is>
          <t>現在の年間修理費</t>
        </is>
      </c>
      <c r="O4" s="22" t="inlineStr">
        <is>
          <t>年間故障回数</t>
        </is>
      </c>
      <c r="P4" s="22" t="inlineStr">
        <is>
          <t>1回あたり故障停止(時間)</t>
        </is>
      </c>
      <c r="Q4" s="22" t="inlineStr">
        <is>
          <t>現在エネルギー消費(kWh/年)</t>
        </is>
      </c>
      <c r="R4" s="22" t="inlineStr">
        <is>
          <t>新設備エネルギー消費(kWh/年)</t>
        </is>
      </c>
      <c r="S4" s="22" t="inlineStr">
        <is>
          <t>エネルギー単価(CNY/kWh)</t>
        </is>
      </c>
      <c r="T4" s="22" t="inlineStr">
        <is>
          <t>修理一時費用</t>
        </is>
      </c>
      <c r="U4" s="22" t="inlineStr">
        <is>
          <t>更新購入価格</t>
        </is>
      </c>
      <c r="V4" s="22" t="inlineStr">
        <is>
          <t>据付・試運転費</t>
        </is>
      </c>
      <c r="W4" s="22" t="inlineStr">
        <is>
          <t>教育・移行費</t>
        </is>
      </c>
      <c r="X4" s="22" t="inlineStr">
        <is>
          <t>更新実施停止(時間)</t>
        </is>
      </c>
      <c r="Y4" s="22" t="inlineStr">
        <is>
          <t>撤去/処分費</t>
        </is>
      </c>
      <c r="Z4" s="22" t="inlineStr">
        <is>
          <t>修理後残存寿命(年)</t>
        </is>
      </c>
      <c r="AA4" s="22" t="inlineStr">
        <is>
          <t>新設備経済寿命(年)</t>
        </is>
      </c>
      <c r="AB4" s="22" t="inlineStr">
        <is>
          <t>修理後期末残価</t>
        </is>
      </c>
      <c r="AC4" s="22" t="inlineStr">
        <is>
          <t>新設備期末残価</t>
        </is>
      </c>
      <c r="AD4" s="22" t="inlineStr">
        <is>
          <t>安全法令リスク</t>
        </is>
      </c>
      <c r="AE4" s="22" t="inlineStr">
        <is>
          <t>データ品質</t>
        </is>
      </c>
      <c r="AF4" s="22" t="inlineStr">
        <is>
          <t>備考</t>
        </is>
      </c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EQ-001</t>
        </is>
      </c>
      <c r="B5" s="85" t="inlineStr">
        <is>
          <t>サンプル施設株式会社</t>
        </is>
      </c>
      <c r="C5" s="85" t="inlineStr">
        <is>
          <t>関東工場</t>
        </is>
      </c>
      <c r="D5" s="85" t="inlineStr">
        <is>
          <t>動力設備</t>
        </is>
      </c>
      <c r="E5" s="85" t="inlineStr">
        <is>
          <t>コンプレッサーA</t>
        </is>
      </c>
      <c r="F5" s="85" t="inlineStr">
        <is>
          <t>AC-1001</t>
        </is>
      </c>
      <c r="G5" s="85" t="inlineStr">
        <is>
          <t>A-重要</t>
        </is>
      </c>
      <c r="H5" s="85" t="inlineStr">
        <is>
          <t>劣化</t>
        </is>
      </c>
      <c r="I5" s="85" t="inlineStr">
        <is>
          <t>省エネ更新</t>
        </is>
      </c>
      <c r="J5" s="137" t="n">
        <v>8</v>
      </c>
      <c r="K5" s="137" t="n">
        <v>12</v>
      </c>
      <c r="L5" s="137" t="n">
        <v>7000</v>
      </c>
      <c r="M5" s="137" t="n">
        <v>3000</v>
      </c>
      <c r="N5" s="137" t="n">
        <v>85000</v>
      </c>
      <c r="O5" s="140" t="n">
        <v>4</v>
      </c>
      <c r="P5" s="137" t="n">
        <v>6</v>
      </c>
      <c r="Q5" s="137" t="n">
        <v>420000</v>
      </c>
      <c r="R5" s="137" t="n">
        <v>300000</v>
      </c>
      <c r="S5" s="138" t="n">
        <v>0.85</v>
      </c>
      <c r="T5" s="137" t="n">
        <v>180000</v>
      </c>
      <c r="U5" s="137" t="n">
        <v>650000</v>
      </c>
      <c r="V5" s="137" t="n">
        <v>80000</v>
      </c>
      <c r="W5" s="137" t="n">
        <v>30000</v>
      </c>
      <c r="X5" s="137" t="n">
        <v>24</v>
      </c>
      <c r="Y5" s="137" t="n">
        <v>20000</v>
      </c>
      <c r="Z5" s="137" t="n">
        <v>4</v>
      </c>
      <c r="AA5" s="137" t="n">
        <v>10</v>
      </c>
      <c r="AB5" s="137" t="n">
        <v>30000</v>
      </c>
      <c r="AC5" s="137" t="n">
        <v>120000</v>
      </c>
      <c r="AD5" s="85" t="inlineStr">
        <is>
          <t>中</t>
        </is>
      </c>
      <c r="AE5" s="71">
        <f>IF($A5="","",IF(COUNTA($A5:$AD5)&gt;=27,"完全",IF(COUNTA($A5:$AD5)&gt;=22,"利用可","要追記")))</f>
        <v/>
      </c>
      <c r="AF5" s="85" t="inlineStr">
        <is>
          <t>エネルギー消費が高いため、新機種の効率確認を推奨</t>
        </is>
      </c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EQ-002</t>
        </is>
      </c>
      <c r="B6" s="85" t="inlineStr">
        <is>
          <t>サンプル施設株式会社</t>
        </is>
      </c>
      <c r="C6" s="85" t="inlineStr">
        <is>
          <t>関西工場</t>
        </is>
      </c>
      <c r="D6" s="85" t="inlineStr">
        <is>
          <t>ユーティリティ</t>
        </is>
      </c>
      <c r="E6" s="85" t="inlineStr">
        <is>
          <t>冷凍機1号</t>
        </is>
      </c>
      <c r="F6" s="85" t="inlineStr">
        <is>
          <t>CH-210</t>
        </is>
      </c>
      <c r="G6" s="85" t="inlineStr">
        <is>
          <t>A-重要</t>
        </is>
      </c>
      <c r="H6" s="85" t="inlineStr">
        <is>
          <t>故障</t>
        </is>
      </c>
      <c r="I6" s="85" t="inlineStr">
        <is>
          <t>高停止損失</t>
        </is>
      </c>
      <c r="J6" s="137" t="n">
        <v>11</v>
      </c>
      <c r="K6" s="137" t="n">
        <v>15</v>
      </c>
      <c r="L6" s="137" t="n">
        <v>6000</v>
      </c>
      <c r="M6" s="137" t="n">
        <v>5000</v>
      </c>
      <c r="N6" s="137" t="n">
        <v>130000</v>
      </c>
      <c r="O6" s="140" t="n">
        <v>3</v>
      </c>
      <c r="P6" s="137" t="n">
        <v>10</v>
      </c>
      <c r="Q6" s="137" t="n">
        <v>580000</v>
      </c>
      <c r="R6" s="137" t="n">
        <v>410000</v>
      </c>
      <c r="S6" s="138" t="n">
        <v>0.9</v>
      </c>
      <c r="T6" s="137" t="n">
        <v>260000</v>
      </c>
      <c r="U6" s="137" t="n">
        <v>1250000</v>
      </c>
      <c r="V6" s="137" t="n">
        <v>150000</v>
      </c>
      <c r="W6" s="137" t="n">
        <v>50000</v>
      </c>
      <c r="X6" s="137" t="n">
        <v>36</v>
      </c>
      <c r="Y6" s="137" t="n">
        <v>30000</v>
      </c>
      <c r="Z6" s="137" t="n">
        <v>5</v>
      </c>
      <c r="AA6" s="137" t="n">
        <v>12</v>
      </c>
      <c r="AB6" s="137" t="n">
        <v>50000</v>
      </c>
      <c r="AC6" s="137" t="n">
        <v>260000</v>
      </c>
      <c r="AD6" s="85" t="inlineStr">
        <is>
          <t>高</t>
        </is>
      </c>
      <c r="AE6" s="71">
        <f>IF($A6="","",IF(COUNTA($A6:$AD6)&gt;=27,"完全",IF(COUNTA($A6:$AD6)&gt;=22,"利用可","要追記")))</f>
        <v/>
      </c>
      <c r="AF6" s="85" t="inlineStr">
        <is>
          <t>繁忙期の停止損失が大きい</t>
        </is>
      </c>
      <c r="AG6" s="94" t="n"/>
      <c r="AH6" s="94" t="n"/>
      <c r="AI6" s="94" t="n"/>
      <c r="AJ6" s="94" t="n"/>
      <c r="AK6" s="94" t="n"/>
      <c r="AL6" s="94" t="n"/>
      <c r="AM6" s="94" t="n"/>
    </row>
    <row r="7">
      <c r="A7" s="85" t="inlineStr">
        <is>
          <t>EQ-003</t>
        </is>
      </c>
      <c r="B7" s="85" t="inlineStr">
        <is>
          <t>サンプル施設株式会社</t>
        </is>
      </c>
      <c r="C7" s="85" t="inlineStr">
        <is>
          <t>東北工場</t>
        </is>
      </c>
      <c r="D7" s="85" t="inlineStr">
        <is>
          <t>生産設備</t>
        </is>
      </c>
      <c r="E7" s="85" t="inlineStr">
        <is>
          <t>CNC加工機M3</t>
        </is>
      </c>
      <c r="F7" s="85" t="inlineStr">
        <is>
          <t>CNC-M3</t>
        </is>
      </c>
      <c r="G7" s="85" t="inlineStr">
        <is>
          <t>B-重要</t>
        </is>
      </c>
      <c r="H7" s="85" t="inlineStr">
        <is>
          <t>要評価</t>
        </is>
      </c>
      <c r="I7" s="85" t="inlineStr">
        <is>
          <t>高故障リスク</t>
        </is>
      </c>
      <c r="J7" s="137" t="n">
        <v>9</v>
      </c>
      <c r="K7" s="137" t="n">
        <v>10</v>
      </c>
      <c r="L7" s="137" t="n">
        <v>4500</v>
      </c>
      <c r="M7" s="137" t="n">
        <v>2500</v>
      </c>
      <c r="N7" s="137" t="n">
        <v>70000</v>
      </c>
      <c r="O7" s="140" t="n">
        <v>6</v>
      </c>
      <c r="P7" s="137" t="n">
        <v>4</v>
      </c>
      <c r="Q7" s="137" t="n">
        <v>180000</v>
      </c>
      <c r="R7" s="137" t="n">
        <v>150000</v>
      </c>
      <c r="S7" s="138" t="n">
        <v>0.95</v>
      </c>
      <c r="T7" s="137" t="n">
        <v>120000</v>
      </c>
      <c r="U7" s="137" t="n">
        <v>520000</v>
      </c>
      <c r="V7" s="137" t="n">
        <v>60000</v>
      </c>
      <c r="W7" s="137" t="n">
        <v>20000</v>
      </c>
      <c r="X7" s="137" t="n">
        <v>16</v>
      </c>
      <c r="Y7" s="137" t="n">
        <v>15000</v>
      </c>
      <c r="Z7" s="137" t="n">
        <v>3</v>
      </c>
      <c r="AA7" s="137" t="n">
        <v>8</v>
      </c>
      <c r="AB7" s="137" t="n">
        <v>20000</v>
      </c>
      <c r="AC7" s="137" t="n">
        <v>90000</v>
      </c>
      <c r="AD7" s="85" t="inlineStr">
        <is>
          <t>中</t>
        </is>
      </c>
      <c r="AE7" s="71">
        <f>IF($A7="","",IF(COUNTA($A7:$AD7)&gt;=27,"完全",IF(COUNTA($A7:$AD7)&gt;=22,"利用可","要追記")))</f>
        <v/>
      </c>
      <c r="AF7" s="85" t="inlineStr">
        <is>
          <t>補用品の納期が長い</t>
        </is>
      </c>
      <c r="AG7" s="94" t="n"/>
      <c r="AH7" s="94" t="n"/>
      <c r="AI7" s="94" t="n"/>
      <c r="AJ7" s="94" t="n"/>
      <c r="AK7" s="94" t="n"/>
      <c r="AL7" s="94" t="n"/>
      <c r="AM7" s="94" t="n"/>
    </row>
    <row r="8">
      <c r="A8" s="85" t="inlineStr">
        <is>
          <t>EQ-004</t>
        </is>
      </c>
      <c r="B8" s="85" t="inlineStr">
        <is>
          <t>サンプル施設株式会社</t>
        </is>
      </c>
      <c r="C8" s="85" t="inlineStr">
        <is>
          <t>関東工場</t>
        </is>
      </c>
      <c r="D8" s="85" t="inlineStr">
        <is>
          <t>生産設備</t>
        </is>
      </c>
      <c r="E8" s="85" t="inlineStr">
        <is>
          <t>搬送ラインモーター群</t>
        </is>
      </c>
      <c r="F8" s="85" t="inlineStr">
        <is>
          <t>MTR-L02</t>
        </is>
      </c>
      <c r="G8" s="85" t="inlineStr">
        <is>
          <t>C-一般</t>
        </is>
      </c>
      <c r="H8" s="85" t="inlineStr">
        <is>
          <t>正常</t>
        </is>
      </c>
      <c r="I8" s="85" t="inlineStr">
        <is>
          <t>予算制約</t>
        </is>
      </c>
      <c r="J8" s="137" t="n">
        <v>6</v>
      </c>
      <c r="K8" s="137" t="n">
        <v>12</v>
      </c>
      <c r="L8" s="137" t="n">
        <v>5000</v>
      </c>
      <c r="M8" s="137" t="n">
        <v>800</v>
      </c>
      <c r="N8" s="137" t="n">
        <v>25000</v>
      </c>
      <c r="O8" s="140" t="n">
        <v>2</v>
      </c>
      <c r="P8" s="137" t="n">
        <v>2</v>
      </c>
      <c r="Q8" s="137" t="n">
        <v>95000</v>
      </c>
      <c r="R8" s="137" t="n">
        <v>82000</v>
      </c>
      <c r="S8" s="138" t="n">
        <v>0.88</v>
      </c>
      <c r="T8" s="137" t="n">
        <v>45000</v>
      </c>
      <c r="U8" s="137" t="n">
        <v>180000</v>
      </c>
      <c r="V8" s="137" t="n">
        <v>25000</v>
      </c>
      <c r="W8" s="137" t="n">
        <v>8000</v>
      </c>
      <c r="X8" s="137" t="n">
        <v>8</v>
      </c>
      <c r="Y8" s="137" t="n">
        <v>5000</v>
      </c>
      <c r="Z8" s="137" t="n">
        <v>4</v>
      </c>
      <c r="AA8" s="137" t="n">
        <v>8</v>
      </c>
      <c r="AB8" s="137" t="n">
        <v>8000</v>
      </c>
      <c r="AC8" s="137" t="n">
        <v>30000</v>
      </c>
      <c r="AD8" s="85" t="inlineStr">
        <is>
          <t>低</t>
        </is>
      </c>
      <c r="AE8" s="71">
        <f>IF($A8="","",IF(COUNTA($A8:$AD8)&gt;=27,"完全",IF(COUNTA($A8:$AD8)&gt;=22,"利用可","要追記")))</f>
        <v/>
      </c>
      <c r="AF8" s="85" t="inlineStr">
        <is>
          <t>予算制約のサンプルとして使用可</t>
        </is>
      </c>
      <c r="AG8" s="94" t="n"/>
      <c r="AH8" s="94" t="n"/>
      <c r="AI8" s="94" t="n"/>
      <c r="AJ8" s="94" t="n"/>
      <c r="AK8" s="94" t="n"/>
      <c r="AL8" s="94" t="n"/>
      <c r="AM8" s="94" t="n"/>
    </row>
    <row r="9">
      <c r="A9" s="85" t="inlineStr">
        <is>
          <t>EQ-005</t>
        </is>
      </c>
      <c r="B9" s="85" t="inlineStr">
        <is>
          <t>サンプル施設株式会社</t>
        </is>
      </c>
      <c r="C9" s="85" t="inlineStr">
        <is>
          <t>九州工場</t>
        </is>
      </c>
      <c r="D9" s="85" t="inlineStr">
        <is>
          <t>環境安全</t>
        </is>
      </c>
      <c r="E9" s="85" t="inlineStr">
        <is>
          <t>ボイラー給水ポンプ</t>
        </is>
      </c>
      <c r="F9" s="85" t="inlineStr">
        <is>
          <t>PMP-BF1</t>
        </is>
      </c>
      <c r="G9" s="85" t="inlineStr">
        <is>
          <t>A-重要</t>
        </is>
      </c>
      <c r="H9" s="85" t="inlineStr">
        <is>
          <t>劣化</t>
        </is>
      </c>
      <c r="I9" s="85" t="inlineStr">
        <is>
          <t>安全/法令重要</t>
        </is>
      </c>
      <c r="J9" s="137" t="n">
        <v>14</v>
      </c>
      <c r="K9" s="137" t="n">
        <v>15</v>
      </c>
      <c r="L9" s="137" t="n">
        <v>6500</v>
      </c>
      <c r="M9" s="137" t="n">
        <v>4000</v>
      </c>
      <c r="N9" s="137" t="n">
        <v>95000</v>
      </c>
      <c r="O9" s="140" t="n">
        <v>5</v>
      </c>
      <c r="P9" s="137" t="n">
        <v>5</v>
      </c>
      <c r="Q9" s="137" t="n">
        <v>220000</v>
      </c>
      <c r="R9" s="137" t="n">
        <v>175000</v>
      </c>
      <c r="S9" s="138" t="n">
        <v>0.82</v>
      </c>
      <c r="T9" s="137" t="n">
        <v>210000</v>
      </c>
      <c r="U9" s="137" t="n">
        <v>480000</v>
      </c>
      <c r="V9" s="137" t="n">
        <v>70000</v>
      </c>
      <c r="W9" s="137" t="n">
        <v>15000</v>
      </c>
      <c r="X9" s="137" t="n">
        <v>20</v>
      </c>
      <c r="Y9" s="137" t="n">
        <v>12000</v>
      </c>
      <c r="Z9" s="137" t="n">
        <v>3</v>
      </c>
      <c r="AA9" s="137" t="n">
        <v>10</v>
      </c>
      <c r="AB9" s="137" t="n">
        <v>15000</v>
      </c>
      <c r="AC9" s="137" t="n">
        <v>90000</v>
      </c>
      <c r="AD9" s="85" t="inlineStr">
        <is>
          <t>重大</t>
        </is>
      </c>
      <c r="AE9" s="71">
        <f>IF($A9="","",IF(COUNTA($A9:$AD9)&gt;=27,"完全",IF(COUNTA($A9:$AD9)&gt;=22,"利用可","要追記")))</f>
        <v/>
      </c>
      <c r="AF9" s="85" t="inlineStr">
        <is>
          <t>法令リスクが高い</t>
        </is>
      </c>
      <c r="AG9" s="94" t="n"/>
      <c r="AH9" s="94" t="n"/>
      <c r="AI9" s="94" t="n"/>
      <c r="AJ9" s="94" t="n"/>
      <c r="AK9" s="94" t="n"/>
      <c r="AL9" s="94" t="n"/>
      <c r="AM9" s="94" t="n"/>
    </row>
    <row r="10">
      <c r="A10" s="85" t="n"/>
      <c r="B10" s="85" t="n"/>
      <c r="C10" s="85" t="n"/>
      <c r="D10" s="85" t="n"/>
      <c r="E10" s="85" t="n"/>
      <c r="F10" s="85" t="n"/>
      <c r="G10" s="85" t="n"/>
      <c r="H10" s="85" t="n"/>
      <c r="I10" s="85" t="n"/>
      <c r="J10" s="137" t="n"/>
      <c r="K10" s="137" t="n"/>
      <c r="L10" s="137" t="n"/>
      <c r="M10" s="137" t="n"/>
      <c r="N10" s="137" t="n"/>
      <c r="O10" s="140" t="n"/>
      <c r="P10" s="137" t="n"/>
      <c r="Q10" s="137" t="n"/>
      <c r="R10" s="137" t="n"/>
      <c r="S10" s="138" t="n"/>
      <c r="T10" s="137" t="n"/>
      <c r="U10" s="137" t="n"/>
      <c r="V10" s="137" t="n"/>
      <c r="W10" s="137" t="n"/>
      <c r="X10" s="137" t="n"/>
      <c r="Y10" s="137" t="n"/>
      <c r="Z10" s="137" t="n"/>
      <c r="AA10" s="137" t="n"/>
      <c r="AB10" s="137" t="n"/>
      <c r="AC10" s="137" t="n"/>
      <c r="AD10" s="85" t="n"/>
      <c r="AE10" s="71">
        <f>IF($A10="","",IF(COUNTA($A10:$AD10)&gt;=27,"完全",IF(COUNTA($A10:$AD10)&gt;=22,"利用可","要追記")))</f>
        <v/>
      </c>
      <c r="AF10" s="85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85" t="n"/>
      <c r="B11" s="85" t="n"/>
      <c r="C11" s="85" t="n"/>
      <c r="D11" s="85" t="n"/>
      <c r="E11" s="85" t="n"/>
      <c r="F11" s="85" t="n"/>
      <c r="G11" s="85" t="n"/>
      <c r="H11" s="85" t="n"/>
      <c r="I11" s="85" t="n"/>
      <c r="J11" s="137" t="n"/>
      <c r="K11" s="137" t="n"/>
      <c r="L11" s="137" t="n"/>
      <c r="M11" s="137" t="n"/>
      <c r="N11" s="137" t="n"/>
      <c r="O11" s="140" t="n"/>
      <c r="P11" s="137" t="n"/>
      <c r="Q11" s="137" t="n"/>
      <c r="R11" s="137" t="n"/>
      <c r="S11" s="138" t="n"/>
      <c r="T11" s="137" t="n"/>
      <c r="U11" s="137" t="n"/>
      <c r="V11" s="137" t="n"/>
      <c r="W11" s="137" t="n"/>
      <c r="X11" s="137" t="n"/>
      <c r="Y11" s="137" t="n"/>
      <c r="Z11" s="137" t="n"/>
      <c r="AA11" s="137" t="n"/>
      <c r="AB11" s="137" t="n"/>
      <c r="AC11" s="137" t="n"/>
      <c r="AD11" s="85" t="n"/>
      <c r="AE11" s="71">
        <f>IF($A11="","",IF(COUNTA($A11:$AD11)&gt;=27,"完全",IF(COUNTA($A11:$AD11)&gt;=22,"利用可","要追記")))</f>
        <v/>
      </c>
      <c r="AF11" s="85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85" t="n"/>
      <c r="B12" s="85" t="n"/>
      <c r="C12" s="85" t="n"/>
      <c r="D12" s="85" t="n"/>
      <c r="E12" s="85" t="n"/>
      <c r="F12" s="85" t="n"/>
      <c r="G12" s="85" t="n"/>
      <c r="H12" s="85" t="n"/>
      <c r="I12" s="85" t="n"/>
      <c r="J12" s="137" t="n"/>
      <c r="K12" s="137" t="n"/>
      <c r="L12" s="137" t="n"/>
      <c r="M12" s="137" t="n"/>
      <c r="N12" s="137" t="n"/>
      <c r="O12" s="140" t="n"/>
      <c r="P12" s="137" t="n"/>
      <c r="Q12" s="137" t="n"/>
      <c r="R12" s="137" t="n"/>
      <c r="S12" s="138" t="n"/>
      <c r="T12" s="137" t="n"/>
      <c r="U12" s="137" t="n"/>
      <c r="V12" s="137" t="n"/>
      <c r="W12" s="137" t="n"/>
      <c r="X12" s="137" t="n"/>
      <c r="Y12" s="137" t="n"/>
      <c r="Z12" s="137" t="n"/>
      <c r="AA12" s="137" t="n"/>
      <c r="AB12" s="137" t="n"/>
      <c r="AC12" s="137" t="n"/>
      <c r="AD12" s="85" t="n"/>
      <c r="AE12" s="71">
        <f>IF($A12="","",IF(COUNTA($A12:$AD12)&gt;=27,"完全",IF(COUNTA($A12:$AD12)&gt;=22,"利用可","要追記")))</f>
        <v/>
      </c>
      <c r="AF12" s="85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85" t="n"/>
      <c r="B13" s="85" t="n"/>
      <c r="C13" s="85" t="n"/>
      <c r="D13" s="85" t="n"/>
      <c r="E13" s="85" t="n"/>
      <c r="F13" s="85" t="n"/>
      <c r="G13" s="85" t="n"/>
      <c r="H13" s="85" t="n"/>
      <c r="I13" s="85" t="n"/>
      <c r="J13" s="137" t="n"/>
      <c r="K13" s="137" t="n"/>
      <c r="L13" s="137" t="n"/>
      <c r="M13" s="137" t="n"/>
      <c r="N13" s="137" t="n"/>
      <c r="O13" s="140" t="n"/>
      <c r="P13" s="137" t="n"/>
      <c r="Q13" s="137" t="n"/>
      <c r="R13" s="137" t="n"/>
      <c r="S13" s="138" t="n"/>
      <c r="T13" s="137" t="n"/>
      <c r="U13" s="137" t="n"/>
      <c r="V13" s="137" t="n"/>
      <c r="W13" s="137" t="n"/>
      <c r="X13" s="137" t="n"/>
      <c r="Y13" s="137" t="n"/>
      <c r="Z13" s="137" t="n"/>
      <c r="AA13" s="137" t="n"/>
      <c r="AB13" s="137" t="n"/>
      <c r="AC13" s="137" t="n"/>
      <c r="AD13" s="85" t="n"/>
      <c r="AE13" s="71">
        <f>IF($A13="","",IF(COUNTA($A13:$AD13)&gt;=27,"完全",IF(COUNTA($A13:$AD13)&gt;=22,"利用可","要追記")))</f>
        <v/>
      </c>
      <c r="AF13" s="85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85" t="n"/>
      <c r="B14" s="85" t="n"/>
      <c r="C14" s="85" t="n"/>
      <c r="D14" s="85" t="n"/>
      <c r="E14" s="85" t="n"/>
      <c r="F14" s="85" t="n"/>
      <c r="G14" s="85" t="n"/>
      <c r="H14" s="85" t="n"/>
      <c r="I14" s="85" t="n"/>
      <c r="J14" s="137" t="n"/>
      <c r="K14" s="137" t="n"/>
      <c r="L14" s="137" t="n"/>
      <c r="M14" s="137" t="n"/>
      <c r="N14" s="137" t="n"/>
      <c r="O14" s="140" t="n"/>
      <c r="P14" s="137" t="n"/>
      <c r="Q14" s="137" t="n"/>
      <c r="R14" s="137" t="n"/>
      <c r="S14" s="138" t="n"/>
      <c r="T14" s="137" t="n"/>
      <c r="U14" s="137" t="n"/>
      <c r="V14" s="137" t="n"/>
      <c r="W14" s="137" t="n"/>
      <c r="X14" s="137" t="n"/>
      <c r="Y14" s="137" t="n"/>
      <c r="Z14" s="137" t="n"/>
      <c r="AA14" s="137" t="n"/>
      <c r="AB14" s="137" t="n"/>
      <c r="AC14" s="137" t="n"/>
      <c r="AD14" s="85" t="n"/>
      <c r="AE14" s="71">
        <f>IF($A14="","",IF(COUNTA($A14:$AD14)&gt;=27,"完全",IF(COUNTA($A14:$AD14)&gt;=22,"利用可","要追記")))</f>
        <v/>
      </c>
      <c r="AF14" s="85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85" t="n"/>
      <c r="B15" s="85" t="n"/>
      <c r="C15" s="85" t="n"/>
      <c r="D15" s="85" t="n"/>
      <c r="E15" s="85" t="n"/>
      <c r="F15" s="85" t="n"/>
      <c r="G15" s="85" t="n"/>
      <c r="H15" s="85" t="n"/>
      <c r="I15" s="85" t="n"/>
      <c r="J15" s="137" t="n"/>
      <c r="K15" s="137" t="n"/>
      <c r="L15" s="137" t="n"/>
      <c r="M15" s="137" t="n"/>
      <c r="N15" s="137" t="n"/>
      <c r="O15" s="140" t="n"/>
      <c r="P15" s="137" t="n"/>
      <c r="Q15" s="137" t="n"/>
      <c r="R15" s="137" t="n"/>
      <c r="S15" s="138" t="n"/>
      <c r="T15" s="137" t="n"/>
      <c r="U15" s="137" t="n"/>
      <c r="V15" s="137" t="n"/>
      <c r="W15" s="137" t="n"/>
      <c r="X15" s="137" t="n"/>
      <c r="Y15" s="137" t="n"/>
      <c r="Z15" s="137" t="n"/>
      <c r="AA15" s="137" t="n"/>
      <c r="AB15" s="137" t="n"/>
      <c r="AC15" s="137" t="n"/>
      <c r="AD15" s="85" t="n"/>
      <c r="AE15" s="71">
        <f>IF($A15="","",IF(COUNTA($A15:$AD15)&gt;=27,"完全",IF(COUNTA($A15:$AD15)&gt;=22,"利用可","要追記")))</f>
        <v/>
      </c>
      <c r="AF15" s="85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85" t="n"/>
      <c r="B16" s="85" t="n"/>
      <c r="C16" s="85" t="n"/>
      <c r="D16" s="85" t="n"/>
      <c r="E16" s="85" t="n"/>
      <c r="F16" s="85" t="n"/>
      <c r="G16" s="85" t="n"/>
      <c r="H16" s="85" t="n"/>
      <c r="I16" s="85" t="n"/>
      <c r="J16" s="137" t="n"/>
      <c r="K16" s="137" t="n"/>
      <c r="L16" s="137" t="n"/>
      <c r="M16" s="137" t="n"/>
      <c r="N16" s="137" t="n"/>
      <c r="O16" s="140" t="n"/>
      <c r="P16" s="137" t="n"/>
      <c r="Q16" s="137" t="n"/>
      <c r="R16" s="137" t="n"/>
      <c r="S16" s="138" t="n"/>
      <c r="T16" s="137" t="n"/>
      <c r="U16" s="137" t="n"/>
      <c r="V16" s="137" t="n"/>
      <c r="W16" s="137" t="n"/>
      <c r="X16" s="137" t="n"/>
      <c r="Y16" s="137" t="n"/>
      <c r="Z16" s="137" t="n"/>
      <c r="AA16" s="137" t="n"/>
      <c r="AB16" s="137" t="n"/>
      <c r="AC16" s="137" t="n"/>
      <c r="AD16" s="85" t="n"/>
      <c r="AE16" s="71">
        <f>IF($A16="","",IF(COUNTA($A16:$AD16)&gt;=27,"完全",IF(COUNTA($A16:$AD16)&gt;=22,"利用可","要追記")))</f>
        <v/>
      </c>
      <c r="AF16" s="85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85" t="n"/>
      <c r="B17" s="85" t="n"/>
      <c r="C17" s="85" t="n"/>
      <c r="D17" s="85" t="n"/>
      <c r="E17" s="85" t="n"/>
      <c r="F17" s="85" t="n"/>
      <c r="G17" s="85" t="n"/>
      <c r="H17" s="85" t="n"/>
      <c r="I17" s="85" t="n"/>
      <c r="J17" s="137" t="n"/>
      <c r="K17" s="137" t="n"/>
      <c r="L17" s="137" t="n"/>
      <c r="M17" s="137" t="n"/>
      <c r="N17" s="137" t="n"/>
      <c r="O17" s="140" t="n"/>
      <c r="P17" s="137" t="n"/>
      <c r="Q17" s="137" t="n"/>
      <c r="R17" s="137" t="n"/>
      <c r="S17" s="138" t="n"/>
      <c r="T17" s="137" t="n"/>
      <c r="U17" s="137" t="n"/>
      <c r="V17" s="137" t="n"/>
      <c r="W17" s="137" t="n"/>
      <c r="X17" s="137" t="n"/>
      <c r="Y17" s="137" t="n"/>
      <c r="Z17" s="137" t="n"/>
      <c r="AA17" s="137" t="n"/>
      <c r="AB17" s="137" t="n"/>
      <c r="AC17" s="137" t="n"/>
      <c r="AD17" s="85" t="n"/>
      <c r="AE17" s="71">
        <f>IF($A17="","",IF(COUNTA($A17:$AD17)&gt;=27,"完全",IF(COUNTA($A17:$AD17)&gt;=22,"利用可","要追記")))</f>
        <v/>
      </c>
      <c r="AF17" s="85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85" t="n"/>
      <c r="B18" s="85" t="n"/>
      <c r="C18" s="85" t="n"/>
      <c r="D18" s="85" t="n"/>
      <c r="E18" s="85" t="n"/>
      <c r="F18" s="85" t="n"/>
      <c r="G18" s="85" t="n"/>
      <c r="H18" s="85" t="n"/>
      <c r="I18" s="85" t="n"/>
      <c r="J18" s="137" t="n"/>
      <c r="K18" s="137" t="n"/>
      <c r="L18" s="137" t="n"/>
      <c r="M18" s="137" t="n"/>
      <c r="N18" s="137" t="n"/>
      <c r="O18" s="140" t="n"/>
      <c r="P18" s="137" t="n"/>
      <c r="Q18" s="137" t="n"/>
      <c r="R18" s="137" t="n"/>
      <c r="S18" s="138" t="n"/>
      <c r="T18" s="137" t="n"/>
      <c r="U18" s="137" t="n"/>
      <c r="V18" s="137" t="n"/>
      <c r="W18" s="137" t="n"/>
      <c r="X18" s="137" t="n"/>
      <c r="Y18" s="137" t="n"/>
      <c r="Z18" s="137" t="n"/>
      <c r="AA18" s="137" t="n"/>
      <c r="AB18" s="137" t="n"/>
      <c r="AC18" s="137" t="n"/>
      <c r="AD18" s="85" t="n"/>
      <c r="AE18" s="71">
        <f>IF($A18="","",IF(COUNTA($A18:$AD18)&gt;=27,"完全",IF(COUNTA($A18:$AD18)&gt;=22,"利用可","要追記")))</f>
        <v/>
      </c>
      <c r="AF18" s="85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85" t="n"/>
      <c r="B19" s="85" t="n"/>
      <c r="C19" s="85" t="n"/>
      <c r="D19" s="85" t="n"/>
      <c r="E19" s="85" t="n"/>
      <c r="F19" s="85" t="n"/>
      <c r="G19" s="85" t="n"/>
      <c r="H19" s="85" t="n"/>
      <c r="I19" s="85" t="n"/>
      <c r="J19" s="137" t="n"/>
      <c r="K19" s="137" t="n"/>
      <c r="L19" s="137" t="n"/>
      <c r="M19" s="137" t="n"/>
      <c r="N19" s="137" t="n"/>
      <c r="O19" s="140" t="n"/>
      <c r="P19" s="137" t="n"/>
      <c r="Q19" s="137" t="n"/>
      <c r="R19" s="137" t="n"/>
      <c r="S19" s="138" t="n"/>
      <c r="T19" s="137" t="n"/>
      <c r="U19" s="137" t="n"/>
      <c r="V19" s="137" t="n"/>
      <c r="W19" s="137" t="n"/>
      <c r="X19" s="137" t="n"/>
      <c r="Y19" s="137" t="n"/>
      <c r="Z19" s="137" t="n"/>
      <c r="AA19" s="137" t="n"/>
      <c r="AB19" s="137" t="n"/>
      <c r="AC19" s="137" t="n"/>
      <c r="AD19" s="85" t="n"/>
      <c r="AE19" s="71">
        <f>IF($A19="","",IF(COUNTA($A19:$AD19)&gt;=27,"完全",IF(COUNTA($A19:$AD19)&gt;=22,"利用可","要追記")))</f>
        <v/>
      </c>
      <c r="AF19" s="85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85" t="n"/>
      <c r="B20" s="85" t="n"/>
      <c r="C20" s="85" t="n"/>
      <c r="D20" s="85" t="n"/>
      <c r="E20" s="85" t="n"/>
      <c r="F20" s="85" t="n"/>
      <c r="G20" s="85" t="n"/>
      <c r="H20" s="85" t="n"/>
      <c r="I20" s="85" t="n"/>
      <c r="J20" s="137" t="n"/>
      <c r="K20" s="137" t="n"/>
      <c r="L20" s="137" t="n"/>
      <c r="M20" s="137" t="n"/>
      <c r="N20" s="137" t="n"/>
      <c r="O20" s="140" t="n"/>
      <c r="P20" s="137" t="n"/>
      <c r="Q20" s="137" t="n"/>
      <c r="R20" s="137" t="n"/>
      <c r="S20" s="138" t="n"/>
      <c r="T20" s="137" t="n"/>
      <c r="U20" s="137" t="n"/>
      <c r="V20" s="137" t="n"/>
      <c r="W20" s="137" t="n"/>
      <c r="X20" s="137" t="n"/>
      <c r="Y20" s="137" t="n"/>
      <c r="Z20" s="137" t="n"/>
      <c r="AA20" s="137" t="n"/>
      <c r="AB20" s="137" t="n"/>
      <c r="AC20" s="137" t="n"/>
      <c r="AD20" s="85" t="n"/>
      <c r="AE20" s="71">
        <f>IF($A20="","",IF(COUNTA($A20:$AD20)&gt;=27,"完全",IF(COUNTA($A20:$AD20)&gt;=22,"利用可","要追記")))</f>
        <v/>
      </c>
      <c r="AF20" s="85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85" t="n"/>
      <c r="B21" s="85" t="n"/>
      <c r="C21" s="85" t="n"/>
      <c r="D21" s="85" t="n"/>
      <c r="E21" s="85" t="n"/>
      <c r="F21" s="85" t="n"/>
      <c r="G21" s="85" t="n"/>
      <c r="H21" s="85" t="n"/>
      <c r="I21" s="85" t="n"/>
      <c r="J21" s="137" t="n"/>
      <c r="K21" s="137" t="n"/>
      <c r="L21" s="137" t="n"/>
      <c r="M21" s="137" t="n"/>
      <c r="N21" s="137" t="n"/>
      <c r="O21" s="140" t="n"/>
      <c r="P21" s="137" t="n"/>
      <c r="Q21" s="137" t="n"/>
      <c r="R21" s="137" t="n"/>
      <c r="S21" s="138" t="n"/>
      <c r="T21" s="137" t="n"/>
      <c r="U21" s="137" t="n"/>
      <c r="V21" s="137" t="n"/>
      <c r="W21" s="137" t="n"/>
      <c r="X21" s="137" t="n"/>
      <c r="Y21" s="137" t="n"/>
      <c r="Z21" s="137" t="n"/>
      <c r="AA21" s="137" t="n"/>
      <c r="AB21" s="137" t="n"/>
      <c r="AC21" s="137" t="n"/>
      <c r="AD21" s="85" t="n"/>
      <c r="AE21" s="71">
        <f>IF($A21="","",IF(COUNTA($A21:$AD21)&gt;=27,"完全",IF(COUNTA($A21:$AD21)&gt;=22,"利用可","要追記")))</f>
        <v/>
      </c>
      <c r="AF21" s="85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85" t="n"/>
      <c r="B22" s="85" t="n"/>
      <c r="C22" s="85" t="n"/>
      <c r="D22" s="85" t="n"/>
      <c r="E22" s="85" t="n"/>
      <c r="F22" s="85" t="n"/>
      <c r="G22" s="85" t="n"/>
      <c r="H22" s="85" t="n"/>
      <c r="I22" s="85" t="n"/>
      <c r="J22" s="137" t="n"/>
      <c r="K22" s="137" t="n"/>
      <c r="L22" s="137" t="n"/>
      <c r="M22" s="137" t="n"/>
      <c r="N22" s="137" t="n"/>
      <c r="O22" s="140" t="n"/>
      <c r="P22" s="137" t="n"/>
      <c r="Q22" s="137" t="n"/>
      <c r="R22" s="137" t="n"/>
      <c r="S22" s="138" t="n"/>
      <c r="T22" s="137" t="n"/>
      <c r="U22" s="137" t="n"/>
      <c r="V22" s="137" t="n"/>
      <c r="W22" s="137" t="n"/>
      <c r="X22" s="137" t="n"/>
      <c r="Y22" s="137" t="n"/>
      <c r="Z22" s="137" t="n"/>
      <c r="AA22" s="137" t="n"/>
      <c r="AB22" s="137" t="n"/>
      <c r="AC22" s="137" t="n"/>
      <c r="AD22" s="85" t="n"/>
      <c r="AE22" s="71">
        <f>IF($A22="","",IF(COUNTA($A22:$AD22)&gt;=27,"完全",IF(COUNTA($A22:$AD22)&gt;=22,"利用可","要追記")))</f>
        <v/>
      </c>
      <c r="AF22" s="85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85" t="n"/>
      <c r="B23" s="85" t="n"/>
      <c r="C23" s="85" t="n"/>
      <c r="D23" s="85" t="n"/>
      <c r="E23" s="85" t="n"/>
      <c r="F23" s="85" t="n"/>
      <c r="G23" s="85" t="n"/>
      <c r="H23" s="85" t="n"/>
      <c r="I23" s="85" t="n"/>
      <c r="J23" s="137" t="n"/>
      <c r="K23" s="137" t="n"/>
      <c r="L23" s="137" t="n"/>
      <c r="M23" s="137" t="n"/>
      <c r="N23" s="137" t="n"/>
      <c r="O23" s="140" t="n"/>
      <c r="P23" s="137" t="n"/>
      <c r="Q23" s="137" t="n"/>
      <c r="R23" s="137" t="n"/>
      <c r="S23" s="138" t="n"/>
      <c r="T23" s="137" t="n"/>
      <c r="U23" s="137" t="n"/>
      <c r="V23" s="137" t="n"/>
      <c r="W23" s="137" t="n"/>
      <c r="X23" s="137" t="n"/>
      <c r="Y23" s="137" t="n"/>
      <c r="Z23" s="137" t="n"/>
      <c r="AA23" s="137" t="n"/>
      <c r="AB23" s="137" t="n"/>
      <c r="AC23" s="137" t="n"/>
      <c r="AD23" s="85" t="n"/>
      <c r="AE23" s="71">
        <f>IF($A23="","",IF(COUNTA($A23:$AD23)&gt;=27,"完全",IF(COUNTA($A23:$AD23)&gt;=22,"利用可","要追記")))</f>
        <v/>
      </c>
      <c r="AF23" s="85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85" t="n"/>
      <c r="B24" s="85" t="n"/>
      <c r="C24" s="85" t="n"/>
      <c r="D24" s="85" t="n"/>
      <c r="E24" s="85" t="n"/>
      <c r="F24" s="85" t="n"/>
      <c r="G24" s="85" t="n"/>
      <c r="H24" s="85" t="n"/>
      <c r="I24" s="85" t="n"/>
      <c r="J24" s="137" t="n"/>
      <c r="K24" s="137" t="n"/>
      <c r="L24" s="137" t="n"/>
      <c r="M24" s="137" t="n"/>
      <c r="N24" s="137" t="n"/>
      <c r="O24" s="140" t="n"/>
      <c r="P24" s="137" t="n"/>
      <c r="Q24" s="137" t="n"/>
      <c r="R24" s="137" t="n"/>
      <c r="S24" s="138" t="n"/>
      <c r="T24" s="137" t="n"/>
      <c r="U24" s="137" t="n"/>
      <c r="V24" s="137" t="n"/>
      <c r="W24" s="137" t="n"/>
      <c r="X24" s="137" t="n"/>
      <c r="Y24" s="137" t="n"/>
      <c r="Z24" s="137" t="n"/>
      <c r="AA24" s="137" t="n"/>
      <c r="AB24" s="137" t="n"/>
      <c r="AC24" s="137" t="n"/>
      <c r="AD24" s="85" t="n"/>
      <c r="AE24" s="71">
        <f>IF($A24="","",IF(COUNTA($A24:$AD24)&gt;=27,"完全",IF(COUNTA($A24:$AD24)&gt;=22,"利用可","要追記")))</f>
        <v/>
      </c>
      <c r="AF24" s="85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85" t="n"/>
      <c r="B25" s="85" t="n"/>
      <c r="C25" s="85" t="n"/>
      <c r="D25" s="85" t="n"/>
      <c r="E25" s="85" t="n"/>
      <c r="F25" s="85" t="n"/>
      <c r="G25" s="85" t="n"/>
      <c r="H25" s="85" t="n"/>
      <c r="I25" s="85" t="n"/>
      <c r="J25" s="137" t="n"/>
      <c r="K25" s="137" t="n"/>
      <c r="L25" s="137" t="n"/>
      <c r="M25" s="137" t="n"/>
      <c r="N25" s="137" t="n"/>
      <c r="O25" s="140" t="n"/>
      <c r="P25" s="137" t="n"/>
      <c r="Q25" s="137" t="n"/>
      <c r="R25" s="137" t="n"/>
      <c r="S25" s="138" t="n"/>
      <c r="T25" s="137" t="n"/>
      <c r="U25" s="137" t="n"/>
      <c r="V25" s="137" t="n"/>
      <c r="W25" s="137" t="n"/>
      <c r="X25" s="137" t="n"/>
      <c r="Y25" s="137" t="n"/>
      <c r="Z25" s="137" t="n"/>
      <c r="AA25" s="137" t="n"/>
      <c r="AB25" s="137" t="n"/>
      <c r="AC25" s="137" t="n"/>
      <c r="AD25" s="85" t="n"/>
      <c r="AE25" s="71">
        <f>IF($A25="","",IF(COUNTA($A25:$AD25)&gt;=27,"完全",IF(COUNTA($A25:$AD25)&gt;=22,"利用可","要追記")))</f>
        <v/>
      </c>
      <c r="AF25" s="85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85" t="n"/>
      <c r="B26" s="85" t="n"/>
      <c r="C26" s="85" t="n"/>
      <c r="D26" s="85" t="n"/>
      <c r="E26" s="85" t="n"/>
      <c r="F26" s="85" t="n"/>
      <c r="G26" s="85" t="n"/>
      <c r="H26" s="85" t="n"/>
      <c r="I26" s="85" t="n"/>
      <c r="J26" s="137" t="n"/>
      <c r="K26" s="137" t="n"/>
      <c r="L26" s="137" t="n"/>
      <c r="M26" s="137" t="n"/>
      <c r="N26" s="137" t="n"/>
      <c r="O26" s="140" t="n"/>
      <c r="P26" s="137" t="n"/>
      <c r="Q26" s="137" t="n"/>
      <c r="R26" s="137" t="n"/>
      <c r="S26" s="138" t="n"/>
      <c r="T26" s="137" t="n"/>
      <c r="U26" s="137" t="n"/>
      <c r="V26" s="137" t="n"/>
      <c r="W26" s="137" t="n"/>
      <c r="X26" s="137" t="n"/>
      <c r="Y26" s="137" t="n"/>
      <c r="Z26" s="137" t="n"/>
      <c r="AA26" s="137" t="n"/>
      <c r="AB26" s="137" t="n"/>
      <c r="AC26" s="137" t="n"/>
      <c r="AD26" s="85" t="n"/>
      <c r="AE26" s="71">
        <f>IF($A26="","",IF(COUNTA($A26:$AD26)&gt;=27,"完全",IF(COUNTA($A26:$AD26)&gt;=22,"利用可","要追記")))</f>
        <v/>
      </c>
      <c r="AF26" s="85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85" t="n"/>
      <c r="B27" s="85" t="n"/>
      <c r="C27" s="85" t="n"/>
      <c r="D27" s="85" t="n"/>
      <c r="E27" s="85" t="n"/>
      <c r="F27" s="85" t="n"/>
      <c r="G27" s="85" t="n"/>
      <c r="H27" s="85" t="n"/>
      <c r="I27" s="85" t="n"/>
      <c r="J27" s="137" t="n"/>
      <c r="K27" s="137" t="n"/>
      <c r="L27" s="137" t="n"/>
      <c r="M27" s="137" t="n"/>
      <c r="N27" s="137" t="n"/>
      <c r="O27" s="140" t="n"/>
      <c r="P27" s="137" t="n"/>
      <c r="Q27" s="137" t="n"/>
      <c r="R27" s="137" t="n"/>
      <c r="S27" s="138" t="n"/>
      <c r="T27" s="137" t="n"/>
      <c r="U27" s="137" t="n"/>
      <c r="V27" s="137" t="n"/>
      <c r="W27" s="137" t="n"/>
      <c r="X27" s="137" t="n"/>
      <c r="Y27" s="137" t="n"/>
      <c r="Z27" s="137" t="n"/>
      <c r="AA27" s="137" t="n"/>
      <c r="AB27" s="137" t="n"/>
      <c r="AC27" s="137" t="n"/>
      <c r="AD27" s="85" t="n"/>
      <c r="AE27" s="71">
        <f>IF($A27="","",IF(COUNTA($A27:$AD27)&gt;=27,"完全",IF(COUNTA($A27:$AD27)&gt;=22,"利用可","要追記")))</f>
        <v/>
      </c>
      <c r="AF27" s="85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85" t="n"/>
      <c r="B28" s="85" t="n"/>
      <c r="C28" s="85" t="n"/>
      <c r="D28" s="85" t="n"/>
      <c r="E28" s="85" t="n"/>
      <c r="F28" s="85" t="n"/>
      <c r="G28" s="85" t="n"/>
      <c r="H28" s="85" t="n"/>
      <c r="I28" s="85" t="n"/>
      <c r="J28" s="137" t="n"/>
      <c r="K28" s="137" t="n"/>
      <c r="L28" s="137" t="n"/>
      <c r="M28" s="137" t="n"/>
      <c r="N28" s="137" t="n"/>
      <c r="O28" s="140" t="n"/>
      <c r="P28" s="137" t="n"/>
      <c r="Q28" s="137" t="n"/>
      <c r="R28" s="137" t="n"/>
      <c r="S28" s="138" t="n"/>
      <c r="T28" s="137" t="n"/>
      <c r="U28" s="137" t="n"/>
      <c r="V28" s="137" t="n"/>
      <c r="W28" s="137" t="n"/>
      <c r="X28" s="137" t="n"/>
      <c r="Y28" s="137" t="n"/>
      <c r="Z28" s="137" t="n"/>
      <c r="AA28" s="137" t="n"/>
      <c r="AB28" s="137" t="n"/>
      <c r="AC28" s="137" t="n"/>
      <c r="AD28" s="85" t="n"/>
      <c r="AE28" s="71">
        <f>IF($A28="","",IF(COUNTA($A28:$AD28)&gt;=27,"完全",IF(COUNTA($A28:$AD28)&gt;=22,"利用可","要追記")))</f>
        <v/>
      </c>
      <c r="AF28" s="85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85" t="n"/>
      <c r="B29" s="85" t="n"/>
      <c r="C29" s="85" t="n"/>
      <c r="D29" s="85" t="n"/>
      <c r="E29" s="85" t="n"/>
      <c r="F29" s="85" t="n"/>
      <c r="G29" s="85" t="n"/>
      <c r="H29" s="85" t="n"/>
      <c r="I29" s="85" t="n"/>
      <c r="J29" s="137" t="n"/>
      <c r="K29" s="137" t="n"/>
      <c r="L29" s="137" t="n"/>
      <c r="M29" s="137" t="n"/>
      <c r="N29" s="137" t="n"/>
      <c r="O29" s="140" t="n"/>
      <c r="P29" s="137" t="n"/>
      <c r="Q29" s="137" t="n"/>
      <c r="R29" s="137" t="n"/>
      <c r="S29" s="138" t="n"/>
      <c r="T29" s="137" t="n"/>
      <c r="U29" s="137" t="n"/>
      <c r="V29" s="137" t="n"/>
      <c r="W29" s="137" t="n"/>
      <c r="X29" s="137" t="n"/>
      <c r="Y29" s="137" t="n"/>
      <c r="Z29" s="137" t="n"/>
      <c r="AA29" s="137" t="n"/>
      <c r="AB29" s="137" t="n"/>
      <c r="AC29" s="137" t="n"/>
      <c r="AD29" s="85" t="n"/>
      <c r="AE29" s="71">
        <f>IF($A29="","",IF(COUNTA($A29:$AD29)&gt;=27,"完全",IF(COUNTA($A29:$AD29)&gt;=22,"利用可","要追記")))</f>
        <v/>
      </c>
      <c r="AF29" s="85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85" t="n"/>
      <c r="B30" s="85" t="n"/>
      <c r="C30" s="85" t="n"/>
      <c r="D30" s="85" t="n"/>
      <c r="E30" s="85" t="n"/>
      <c r="F30" s="85" t="n"/>
      <c r="G30" s="85" t="n"/>
      <c r="H30" s="85" t="n"/>
      <c r="I30" s="85" t="n"/>
      <c r="J30" s="137" t="n"/>
      <c r="K30" s="137" t="n"/>
      <c r="L30" s="137" t="n"/>
      <c r="M30" s="137" t="n"/>
      <c r="N30" s="137" t="n"/>
      <c r="O30" s="140" t="n"/>
      <c r="P30" s="137" t="n"/>
      <c r="Q30" s="137" t="n"/>
      <c r="R30" s="137" t="n"/>
      <c r="S30" s="138" t="n"/>
      <c r="T30" s="137" t="n"/>
      <c r="U30" s="137" t="n"/>
      <c r="V30" s="137" t="n"/>
      <c r="W30" s="137" t="n"/>
      <c r="X30" s="137" t="n"/>
      <c r="Y30" s="137" t="n"/>
      <c r="Z30" s="137" t="n"/>
      <c r="AA30" s="137" t="n"/>
      <c r="AB30" s="137" t="n"/>
      <c r="AC30" s="137" t="n"/>
      <c r="AD30" s="85" t="n"/>
      <c r="AE30" s="71">
        <f>IF($A30="","",IF(COUNTA($A30:$AD30)&gt;=27,"完全",IF(COUNTA($A30:$AD30)&gt;=22,"利用可","要追記")))</f>
        <v/>
      </c>
      <c r="AF30" s="85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85" t="n"/>
      <c r="B31" s="85" t="n"/>
      <c r="C31" s="85" t="n"/>
      <c r="D31" s="85" t="n"/>
      <c r="E31" s="85" t="n"/>
      <c r="F31" s="85" t="n"/>
      <c r="G31" s="85" t="n"/>
      <c r="H31" s="85" t="n"/>
      <c r="I31" s="85" t="n"/>
      <c r="J31" s="137" t="n"/>
      <c r="K31" s="137" t="n"/>
      <c r="L31" s="137" t="n"/>
      <c r="M31" s="137" t="n"/>
      <c r="N31" s="137" t="n"/>
      <c r="O31" s="140" t="n"/>
      <c r="P31" s="137" t="n"/>
      <c r="Q31" s="137" t="n"/>
      <c r="R31" s="137" t="n"/>
      <c r="S31" s="138" t="n"/>
      <c r="T31" s="137" t="n"/>
      <c r="U31" s="137" t="n"/>
      <c r="V31" s="137" t="n"/>
      <c r="W31" s="137" t="n"/>
      <c r="X31" s="137" t="n"/>
      <c r="Y31" s="137" t="n"/>
      <c r="Z31" s="137" t="n"/>
      <c r="AA31" s="137" t="n"/>
      <c r="AB31" s="137" t="n"/>
      <c r="AC31" s="137" t="n"/>
      <c r="AD31" s="85" t="n"/>
      <c r="AE31" s="71">
        <f>IF($A31="","",IF(COUNTA($A31:$AD31)&gt;=27,"完全",IF(COUNTA($A31:$AD31)&gt;=22,"利用可","要追記")))</f>
        <v/>
      </c>
      <c r="AF31" s="85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85" t="n"/>
      <c r="B32" s="85" t="n"/>
      <c r="C32" s="85" t="n"/>
      <c r="D32" s="85" t="n"/>
      <c r="E32" s="85" t="n"/>
      <c r="F32" s="85" t="n"/>
      <c r="G32" s="85" t="n"/>
      <c r="H32" s="85" t="n"/>
      <c r="I32" s="85" t="n"/>
      <c r="J32" s="137" t="n"/>
      <c r="K32" s="137" t="n"/>
      <c r="L32" s="137" t="n"/>
      <c r="M32" s="137" t="n"/>
      <c r="N32" s="137" t="n"/>
      <c r="O32" s="140" t="n"/>
      <c r="P32" s="137" t="n"/>
      <c r="Q32" s="137" t="n"/>
      <c r="R32" s="137" t="n"/>
      <c r="S32" s="138" t="n"/>
      <c r="T32" s="137" t="n"/>
      <c r="U32" s="137" t="n"/>
      <c r="V32" s="137" t="n"/>
      <c r="W32" s="137" t="n"/>
      <c r="X32" s="137" t="n"/>
      <c r="Y32" s="137" t="n"/>
      <c r="Z32" s="137" t="n"/>
      <c r="AA32" s="137" t="n"/>
      <c r="AB32" s="137" t="n"/>
      <c r="AC32" s="137" t="n"/>
      <c r="AD32" s="85" t="n"/>
      <c r="AE32" s="71">
        <f>IF($A32="","",IF(COUNTA($A32:$AD32)&gt;=27,"完全",IF(COUNTA($A32:$AD32)&gt;=22,"利用可","要追記")))</f>
        <v/>
      </c>
      <c r="AF32" s="85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85" t="n"/>
      <c r="B33" s="85" t="n"/>
      <c r="C33" s="85" t="n"/>
      <c r="D33" s="85" t="n"/>
      <c r="E33" s="85" t="n"/>
      <c r="F33" s="85" t="n"/>
      <c r="G33" s="85" t="n"/>
      <c r="H33" s="85" t="n"/>
      <c r="I33" s="85" t="n"/>
      <c r="J33" s="137" t="n"/>
      <c r="K33" s="137" t="n"/>
      <c r="L33" s="137" t="n"/>
      <c r="M33" s="137" t="n"/>
      <c r="N33" s="137" t="n"/>
      <c r="O33" s="140" t="n"/>
      <c r="P33" s="137" t="n"/>
      <c r="Q33" s="137" t="n"/>
      <c r="R33" s="137" t="n"/>
      <c r="S33" s="138" t="n"/>
      <c r="T33" s="137" t="n"/>
      <c r="U33" s="137" t="n"/>
      <c r="V33" s="137" t="n"/>
      <c r="W33" s="137" t="n"/>
      <c r="X33" s="137" t="n"/>
      <c r="Y33" s="137" t="n"/>
      <c r="Z33" s="137" t="n"/>
      <c r="AA33" s="137" t="n"/>
      <c r="AB33" s="137" t="n"/>
      <c r="AC33" s="137" t="n"/>
      <c r="AD33" s="85" t="n"/>
      <c r="AE33" s="71">
        <f>IF($A33="","",IF(COUNTA($A33:$AD33)&gt;=27,"完全",IF(COUNTA($A33:$AD33)&gt;=22,"利用可","要追記")))</f>
        <v/>
      </c>
      <c r="AF33" s="85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85" t="n"/>
      <c r="B34" s="85" t="n"/>
      <c r="C34" s="85" t="n"/>
      <c r="D34" s="85" t="n"/>
      <c r="E34" s="85" t="n"/>
      <c r="F34" s="85" t="n"/>
      <c r="G34" s="85" t="n"/>
      <c r="H34" s="85" t="n"/>
      <c r="I34" s="85" t="n"/>
      <c r="J34" s="137" t="n"/>
      <c r="K34" s="137" t="n"/>
      <c r="L34" s="137" t="n"/>
      <c r="M34" s="137" t="n"/>
      <c r="N34" s="137" t="n"/>
      <c r="O34" s="140" t="n"/>
      <c r="P34" s="137" t="n"/>
      <c r="Q34" s="137" t="n"/>
      <c r="R34" s="137" t="n"/>
      <c r="S34" s="138" t="n"/>
      <c r="T34" s="137" t="n"/>
      <c r="U34" s="137" t="n"/>
      <c r="V34" s="137" t="n"/>
      <c r="W34" s="137" t="n"/>
      <c r="X34" s="137" t="n"/>
      <c r="Y34" s="137" t="n"/>
      <c r="Z34" s="137" t="n"/>
      <c r="AA34" s="137" t="n"/>
      <c r="AB34" s="137" t="n"/>
      <c r="AC34" s="137" t="n"/>
      <c r="AD34" s="85" t="n"/>
      <c r="AE34" s="71">
        <f>IF($A34="","",IF(COUNTA($A34:$AD34)&gt;=27,"完全",IF(COUNTA($A34:$AD34)&gt;=22,"利用可","要追記")))</f>
        <v/>
      </c>
      <c r="AF34" s="85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85" t="n"/>
      <c r="B35" s="85" t="n"/>
      <c r="C35" s="85" t="n"/>
      <c r="D35" s="85" t="n"/>
      <c r="E35" s="85" t="n"/>
      <c r="F35" s="85" t="n"/>
      <c r="G35" s="85" t="n"/>
      <c r="H35" s="85" t="n"/>
      <c r="I35" s="85" t="n"/>
      <c r="J35" s="137" t="n"/>
      <c r="K35" s="137" t="n"/>
      <c r="L35" s="137" t="n"/>
      <c r="M35" s="137" t="n"/>
      <c r="N35" s="137" t="n"/>
      <c r="O35" s="140" t="n"/>
      <c r="P35" s="137" t="n"/>
      <c r="Q35" s="137" t="n"/>
      <c r="R35" s="137" t="n"/>
      <c r="S35" s="138" t="n"/>
      <c r="T35" s="137" t="n"/>
      <c r="U35" s="137" t="n"/>
      <c r="V35" s="137" t="n"/>
      <c r="W35" s="137" t="n"/>
      <c r="X35" s="137" t="n"/>
      <c r="Y35" s="137" t="n"/>
      <c r="Z35" s="137" t="n"/>
      <c r="AA35" s="137" t="n"/>
      <c r="AB35" s="137" t="n"/>
      <c r="AC35" s="137" t="n"/>
      <c r="AD35" s="85" t="n"/>
      <c r="AE35" s="71">
        <f>IF($A35="","",IF(COUNTA($A35:$AD35)&gt;=27,"完全",IF(COUNTA($A35:$AD35)&gt;=22,"利用可","要追記")))</f>
        <v/>
      </c>
      <c r="AF35" s="85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85" t="n"/>
      <c r="B36" s="85" t="n"/>
      <c r="C36" s="85" t="n"/>
      <c r="D36" s="85" t="n"/>
      <c r="E36" s="85" t="n"/>
      <c r="F36" s="85" t="n"/>
      <c r="G36" s="85" t="n"/>
      <c r="H36" s="85" t="n"/>
      <c r="I36" s="85" t="n"/>
      <c r="J36" s="137" t="n"/>
      <c r="K36" s="137" t="n"/>
      <c r="L36" s="137" t="n"/>
      <c r="M36" s="137" t="n"/>
      <c r="N36" s="137" t="n"/>
      <c r="O36" s="140" t="n"/>
      <c r="P36" s="137" t="n"/>
      <c r="Q36" s="137" t="n"/>
      <c r="R36" s="137" t="n"/>
      <c r="S36" s="138" t="n"/>
      <c r="T36" s="137" t="n"/>
      <c r="U36" s="137" t="n"/>
      <c r="V36" s="137" t="n"/>
      <c r="W36" s="137" t="n"/>
      <c r="X36" s="137" t="n"/>
      <c r="Y36" s="137" t="n"/>
      <c r="Z36" s="137" t="n"/>
      <c r="AA36" s="137" t="n"/>
      <c r="AB36" s="137" t="n"/>
      <c r="AC36" s="137" t="n"/>
      <c r="AD36" s="85" t="n"/>
      <c r="AE36" s="71">
        <f>IF($A36="","",IF(COUNTA($A36:$AD36)&gt;=27,"完全",IF(COUNTA($A36:$AD36)&gt;=22,"利用可","要追記")))</f>
        <v/>
      </c>
      <c r="AF36" s="85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85" t="n"/>
      <c r="B37" s="85" t="n"/>
      <c r="C37" s="85" t="n"/>
      <c r="D37" s="85" t="n"/>
      <c r="E37" s="85" t="n"/>
      <c r="F37" s="85" t="n"/>
      <c r="G37" s="85" t="n"/>
      <c r="H37" s="85" t="n"/>
      <c r="I37" s="85" t="n"/>
      <c r="J37" s="137" t="n"/>
      <c r="K37" s="137" t="n"/>
      <c r="L37" s="137" t="n"/>
      <c r="M37" s="137" t="n"/>
      <c r="N37" s="137" t="n"/>
      <c r="O37" s="140" t="n"/>
      <c r="P37" s="137" t="n"/>
      <c r="Q37" s="137" t="n"/>
      <c r="R37" s="137" t="n"/>
      <c r="S37" s="138" t="n"/>
      <c r="T37" s="137" t="n"/>
      <c r="U37" s="137" t="n"/>
      <c r="V37" s="137" t="n"/>
      <c r="W37" s="137" t="n"/>
      <c r="X37" s="137" t="n"/>
      <c r="Y37" s="137" t="n"/>
      <c r="Z37" s="137" t="n"/>
      <c r="AA37" s="137" t="n"/>
      <c r="AB37" s="137" t="n"/>
      <c r="AC37" s="137" t="n"/>
      <c r="AD37" s="85" t="n"/>
      <c r="AE37" s="71">
        <f>IF($A37="","",IF(COUNTA($A37:$AD37)&gt;=27,"完全",IF(COUNTA($A37:$AD37)&gt;=22,"利用可","要追記")))</f>
        <v/>
      </c>
      <c r="AF37" s="85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85" t="n"/>
      <c r="B38" s="85" t="n"/>
      <c r="C38" s="85" t="n"/>
      <c r="D38" s="85" t="n"/>
      <c r="E38" s="85" t="n"/>
      <c r="F38" s="85" t="n"/>
      <c r="G38" s="85" t="n"/>
      <c r="H38" s="85" t="n"/>
      <c r="I38" s="85" t="n"/>
      <c r="J38" s="137" t="n"/>
      <c r="K38" s="137" t="n"/>
      <c r="L38" s="137" t="n"/>
      <c r="M38" s="137" t="n"/>
      <c r="N38" s="137" t="n"/>
      <c r="O38" s="140" t="n"/>
      <c r="P38" s="137" t="n"/>
      <c r="Q38" s="137" t="n"/>
      <c r="R38" s="137" t="n"/>
      <c r="S38" s="138" t="n"/>
      <c r="T38" s="137" t="n"/>
      <c r="U38" s="137" t="n"/>
      <c r="V38" s="137" t="n"/>
      <c r="W38" s="137" t="n"/>
      <c r="X38" s="137" t="n"/>
      <c r="Y38" s="137" t="n"/>
      <c r="Z38" s="137" t="n"/>
      <c r="AA38" s="137" t="n"/>
      <c r="AB38" s="137" t="n"/>
      <c r="AC38" s="137" t="n"/>
      <c r="AD38" s="85" t="n"/>
      <c r="AE38" s="71">
        <f>IF($A38="","",IF(COUNTA($A38:$AD38)&gt;=27,"完全",IF(COUNTA($A38:$AD38)&gt;=22,"利用可","要追記")))</f>
        <v/>
      </c>
      <c r="AF38" s="85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85" t="n"/>
      <c r="B39" s="85" t="n"/>
      <c r="C39" s="85" t="n"/>
      <c r="D39" s="85" t="n"/>
      <c r="E39" s="85" t="n"/>
      <c r="F39" s="85" t="n"/>
      <c r="G39" s="85" t="n"/>
      <c r="H39" s="85" t="n"/>
      <c r="I39" s="85" t="n"/>
      <c r="J39" s="137" t="n"/>
      <c r="K39" s="137" t="n"/>
      <c r="L39" s="137" t="n"/>
      <c r="M39" s="137" t="n"/>
      <c r="N39" s="137" t="n"/>
      <c r="O39" s="140" t="n"/>
      <c r="P39" s="137" t="n"/>
      <c r="Q39" s="137" t="n"/>
      <c r="R39" s="137" t="n"/>
      <c r="S39" s="138" t="n"/>
      <c r="T39" s="137" t="n"/>
      <c r="U39" s="137" t="n"/>
      <c r="V39" s="137" t="n"/>
      <c r="W39" s="137" t="n"/>
      <c r="X39" s="137" t="n"/>
      <c r="Y39" s="137" t="n"/>
      <c r="Z39" s="137" t="n"/>
      <c r="AA39" s="137" t="n"/>
      <c r="AB39" s="137" t="n"/>
      <c r="AC39" s="137" t="n"/>
      <c r="AD39" s="85" t="n"/>
      <c r="AE39" s="71">
        <f>IF($A39="","",IF(COUNTA($A39:$AD39)&gt;=27,"完全",IF(COUNTA($A39:$AD39)&gt;=22,"利用可","要追記")))</f>
        <v/>
      </c>
      <c r="AF39" s="85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85" t="n"/>
      <c r="B40" s="85" t="n"/>
      <c r="C40" s="85" t="n"/>
      <c r="D40" s="85" t="n"/>
      <c r="E40" s="85" t="n"/>
      <c r="F40" s="85" t="n"/>
      <c r="G40" s="85" t="n"/>
      <c r="H40" s="85" t="n"/>
      <c r="I40" s="85" t="n"/>
      <c r="J40" s="137" t="n"/>
      <c r="K40" s="137" t="n"/>
      <c r="L40" s="137" t="n"/>
      <c r="M40" s="137" t="n"/>
      <c r="N40" s="137" t="n"/>
      <c r="O40" s="140" t="n"/>
      <c r="P40" s="137" t="n"/>
      <c r="Q40" s="137" t="n"/>
      <c r="R40" s="137" t="n"/>
      <c r="S40" s="138" t="n"/>
      <c r="T40" s="137" t="n"/>
      <c r="U40" s="137" t="n"/>
      <c r="V40" s="137" t="n"/>
      <c r="W40" s="137" t="n"/>
      <c r="X40" s="137" t="n"/>
      <c r="Y40" s="137" t="n"/>
      <c r="Z40" s="137" t="n"/>
      <c r="AA40" s="137" t="n"/>
      <c r="AB40" s="137" t="n"/>
      <c r="AC40" s="137" t="n"/>
      <c r="AD40" s="85" t="n"/>
      <c r="AE40" s="71">
        <f>IF($A40="","",IF(COUNTA($A40:$AD40)&gt;=27,"完全",IF(COUNTA($A40:$AD40)&gt;=22,"利用可","要追記")))</f>
        <v/>
      </c>
      <c r="AF40" s="85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85" t="n"/>
      <c r="B41" s="85" t="n"/>
      <c r="C41" s="85" t="n"/>
      <c r="D41" s="85" t="n"/>
      <c r="E41" s="85" t="n"/>
      <c r="F41" s="85" t="n"/>
      <c r="G41" s="85" t="n"/>
      <c r="H41" s="85" t="n"/>
      <c r="I41" s="85" t="n"/>
      <c r="J41" s="137" t="n"/>
      <c r="K41" s="137" t="n"/>
      <c r="L41" s="137" t="n"/>
      <c r="M41" s="137" t="n"/>
      <c r="N41" s="137" t="n"/>
      <c r="O41" s="140" t="n"/>
      <c r="P41" s="137" t="n"/>
      <c r="Q41" s="137" t="n"/>
      <c r="R41" s="137" t="n"/>
      <c r="S41" s="138" t="n"/>
      <c r="T41" s="137" t="n"/>
      <c r="U41" s="137" t="n"/>
      <c r="V41" s="137" t="n"/>
      <c r="W41" s="137" t="n"/>
      <c r="X41" s="137" t="n"/>
      <c r="Y41" s="137" t="n"/>
      <c r="Z41" s="137" t="n"/>
      <c r="AA41" s="137" t="n"/>
      <c r="AB41" s="137" t="n"/>
      <c r="AC41" s="137" t="n"/>
      <c r="AD41" s="85" t="n"/>
      <c r="AE41" s="71">
        <f>IF($A41="","",IF(COUNTA($A41:$AD41)&gt;=27,"完全",IF(COUNTA($A41:$AD41)&gt;=22,"利用可","要追記")))</f>
        <v/>
      </c>
      <c r="AF41" s="85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85" t="n"/>
      <c r="B42" s="85" t="n"/>
      <c r="C42" s="85" t="n"/>
      <c r="D42" s="85" t="n"/>
      <c r="E42" s="85" t="n"/>
      <c r="F42" s="85" t="n"/>
      <c r="G42" s="85" t="n"/>
      <c r="H42" s="85" t="n"/>
      <c r="I42" s="85" t="n"/>
      <c r="J42" s="137" t="n"/>
      <c r="K42" s="137" t="n"/>
      <c r="L42" s="137" t="n"/>
      <c r="M42" s="137" t="n"/>
      <c r="N42" s="137" t="n"/>
      <c r="O42" s="140" t="n"/>
      <c r="P42" s="137" t="n"/>
      <c r="Q42" s="137" t="n"/>
      <c r="R42" s="137" t="n"/>
      <c r="S42" s="138" t="n"/>
      <c r="T42" s="137" t="n"/>
      <c r="U42" s="137" t="n"/>
      <c r="V42" s="137" t="n"/>
      <c r="W42" s="137" t="n"/>
      <c r="X42" s="137" t="n"/>
      <c r="Y42" s="137" t="n"/>
      <c r="Z42" s="137" t="n"/>
      <c r="AA42" s="137" t="n"/>
      <c r="AB42" s="137" t="n"/>
      <c r="AC42" s="137" t="n"/>
      <c r="AD42" s="85" t="n"/>
      <c r="AE42" s="71">
        <f>IF($A42="","",IF(COUNTA($A42:$AD42)&gt;=27,"完全",IF(COUNTA($A42:$AD42)&gt;=22,"利用可","要追記")))</f>
        <v/>
      </c>
      <c r="AF42" s="85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85" t="n"/>
      <c r="B43" s="85" t="n"/>
      <c r="C43" s="85" t="n"/>
      <c r="D43" s="85" t="n"/>
      <c r="E43" s="85" t="n"/>
      <c r="F43" s="85" t="n"/>
      <c r="G43" s="85" t="n"/>
      <c r="H43" s="85" t="n"/>
      <c r="I43" s="85" t="n"/>
      <c r="J43" s="137" t="n"/>
      <c r="K43" s="137" t="n"/>
      <c r="L43" s="137" t="n"/>
      <c r="M43" s="137" t="n"/>
      <c r="N43" s="137" t="n"/>
      <c r="O43" s="140" t="n"/>
      <c r="P43" s="137" t="n"/>
      <c r="Q43" s="137" t="n"/>
      <c r="R43" s="137" t="n"/>
      <c r="S43" s="138" t="n"/>
      <c r="T43" s="137" t="n"/>
      <c r="U43" s="137" t="n"/>
      <c r="V43" s="137" t="n"/>
      <c r="W43" s="137" t="n"/>
      <c r="X43" s="137" t="n"/>
      <c r="Y43" s="137" t="n"/>
      <c r="Z43" s="137" t="n"/>
      <c r="AA43" s="137" t="n"/>
      <c r="AB43" s="137" t="n"/>
      <c r="AC43" s="137" t="n"/>
      <c r="AD43" s="85" t="n"/>
      <c r="AE43" s="71">
        <f>IF($A43="","",IF(COUNTA($A43:$AD43)&gt;=27,"完全",IF(COUNTA($A43:$AD43)&gt;=22,"利用可","要追記")))</f>
        <v/>
      </c>
      <c r="AF43" s="85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85" t="n"/>
      <c r="B44" s="85" t="n"/>
      <c r="C44" s="85" t="n"/>
      <c r="D44" s="85" t="n"/>
      <c r="E44" s="85" t="n"/>
      <c r="F44" s="85" t="n"/>
      <c r="G44" s="85" t="n"/>
      <c r="H44" s="85" t="n"/>
      <c r="I44" s="85" t="n"/>
      <c r="J44" s="137" t="n"/>
      <c r="K44" s="137" t="n"/>
      <c r="L44" s="137" t="n"/>
      <c r="M44" s="137" t="n"/>
      <c r="N44" s="137" t="n"/>
      <c r="O44" s="140" t="n"/>
      <c r="P44" s="137" t="n"/>
      <c r="Q44" s="137" t="n"/>
      <c r="R44" s="137" t="n"/>
      <c r="S44" s="138" t="n"/>
      <c r="T44" s="137" t="n"/>
      <c r="U44" s="137" t="n"/>
      <c r="V44" s="137" t="n"/>
      <c r="W44" s="137" t="n"/>
      <c r="X44" s="137" t="n"/>
      <c r="Y44" s="137" t="n"/>
      <c r="Z44" s="137" t="n"/>
      <c r="AA44" s="137" t="n"/>
      <c r="AB44" s="137" t="n"/>
      <c r="AC44" s="137" t="n"/>
      <c r="AD44" s="85" t="n"/>
      <c r="AE44" s="71">
        <f>IF($A44="","",IF(COUNTA($A44:$AD44)&gt;=27,"完全",IF(COUNTA($A44:$AD44)&gt;=22,"利用可","要追記")))</f>
        <v/>
      </c>
      <c r="AF44" s="85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85" t="n"/>
      <c r="B45" s="85" t="n"/>
      <c r="C45" s="85" t="n"/>
      <c r="D45" s="85" t="n"/>
      <c r="E45" s="85" t="n"/>
      <c r="F45" s="85" t="n"/>
      <c r="G45" s="85" t="n"/>
      <c r="H45" s="85" t="n"/>
      <c r="I45" s="85" t="n"/>
      <c r="J45" s="137" t="n"/>
      <c r="K45" s="137" t="n"/>
      <c r="L45" s="137" t="n"/>
      <c r="M45" s="137" t="n"/>
      <c r="N45" s="137" t="n"/>
      <c r="O45" s="140" t="n"/>
      <c r="P45" s="137" t="n"/>
      <c r="Q45" s="137" t="n"/>
      <c r="R45" s="137" t="n"/>
      <c r="S45" s="138" t="n"/>
      <c r="T45" s="137" t="n"/>
      <c r="U45" s="137" t="n"/>
      <c r="V45" s="137" t="n"/>
      <c r="W45" s="137" t="n"/>
      <c r="X45" s="137" t="n"/>
      <c r="Y45" s="137" t="n"/>
      <c r="Z45" s="137" t="n"/>
      <c r="AA45" s="137" t="n"/>
      <c r="AB45" s="137" t="n"/>
      <c r="AC45" s="137" t="n"/>
      <c r="AD45" s="85" t="n"/>
      <c r="AE45" s="71">
        <f>IF($A45="","",IF(COUNTA($A45:$AD45)&gt;=27,"完全",IF(COUNTA($A45:$AD45)&gt;=22,"利用可","要追記")))</f>
        <v/>
      </c>
      <c r="AF45" s="85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85" t="n"/>
      <c r="B46" s="85" t="n"/>
      <c r="C46" s="85" t="n"/>
      <c r="D46" s="85" t="n"/>
      <c r="E46" s="85" t="n"/>
      <c r="F46" s="85" t="n"/>
      <c r="G46" s="85" t="n"/>
      <c r="H46" s="85" t="n"/>
      <c r="I46" s="85" t="n"/>
      <c r="J46" s="137" t="n"/>
      <c r="K46" s="137" t="n"/>
      <c r="L46" s="137" t="n"/>
      <c r="M46" s="137" t="n"/>
      <c r="N46" s="137" t="n"/>
      <c r="O46" s="140" t="n"/>
      <c r="P46" s="137" t="n"/>
      <c r="Q46" s="137" t="n"/>
      <c r="R46" s="137" t="n"/>
      <c r="S46" s="138" t="n"/>
      <c r="T46" s="137" t="n"/>
      <c r="U46" s="137" t="n"/>
      <c r="V46" s="137" t="n"/>
      <c r="W46" s="137" t="n"/>
      <c r="X46" s="137" t="n"/>
      <c r="Y46" s="137" t="n"/>
      <c r="Z46" s="137" t="n"/>
      <c r="AA46" s="137" t="n"/>
      <c r="AB46" s="137" t="n"/>
      <c r="AC46" s="137" t="n"/>
      <c r="AD46" s="85" t="n"/>
      <c r="AE46" s="71">
        <f>IF($A46="","",IF(COUNTA($A46:$AD46)&gt;=27,"完全",IF(COUNTA($A46:$AD46)&gt;=22,"利用可","要追記")))</f>
        <v/>
      </c>
      <c r="AF46" s="85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85" t="n"/>
      <c r="B47" s="85" t="n"/>
      <c r="C47" s="85" t="n"/>
      <c r="D47" s="85" t="n"/>
      <c r="E47" s="85" t="n"/>
      <c r="F47" s="85" t="n"/>
      <c r="G47" s="85" t="n"/>
      <c r="H47" s="85" t="n"/>
      <c r="I47" s="85" t="n"/>
      <c r="J47" s="137" t="n"/>
      <c r="K47" s="137" t="n"/>
      <c r="L47" s="137" t="n"/>
      <c r="M47" s="137" t="n"/>
      <c r="N47" s="137" t="n"/>
      <c r="O47" s="140" t="n"/>
      <c r="P47" s="137" t="n"/>
      <c r="Q47" s="137" t="n"/>
      <c r="R47" s="137" t="n"/>
      <c r="S47" s="138" t="n"/>
      <c r="T47" s="137" t="n"/>
      <c r="U47" s="137" t="n"/>
      <c r="V47" s="137" t="n"/>
      <c r="W47" s="137" t="n"/>
      <c r="X47" s="137" t="n"/>
      <c r="Y47" s="137" t="n"/>
      <c r="Z47" s="137" t="n"/>
      <c r="AA47" s="137" t="n"/>
      <c r="AB47" s="137" t="n"/>
      <c r="AC47" s="137" t="n"/>
      <c r="AD47" s="85" t="n"/>
      <c r="AE47" s="71">
        <f>IF($A47="","",IF(COUNTA($A47:$AD47)&gt;=27,"完全",IF(COUNTA($A47:$AD47)&gt;=22,"利用可","要追記")))</f>
        <v/>
      </c>
      <c r="AF47" s="85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85" t="n"/>
      <c r="B48" s="85" t="n"/>
      <c r="C48" s="85" t="n"/>
      <c r="D48" s="85" t="n"/>
      <c r="E48" s="85" t="n"/>
      <c r="F48" s="85" t="n"/>
      <c r="G48" s="85" t="n"/>
      <c r="H48" s="85" t="n"/>
      <c r="I48" s="85" t="n"/>
      <c r="J48" s="137" t="n"/>
      <c r="K48" s="137" t="n"/>
      <c r="L48" s="137" t="n"/>
      <c r="M48" s="137" t="n"/>
      <c r="N48" s="137" t="n"/>
      <c r="O48" s="140" t="n"/>
      <c r="P48" s="137" t="n"/>
      <c r="Q48" s="137" t="n"/>
      <c r="R48" s="137" t="n"/>
      <c r="S48" s="138" t="n"/>
      <c r="T48" s="137" t="n"/>
      <c r="U48" s="137" t="n"/>
      <c r="V48" s="137" t="n"/>
      <c r="W48" s="137" t="n"/>
      <c r="X48" s="137" t="n"/>
      <c r="Y48" s="137" t="n"/>
      <c r="Z48" s="137" t="n"/>
      <c r="AA48" s="137" t="n"/>
      <c r="AB48" s="137" t="n"/>
      <c r="AC48" s="137" t="n"/>
      <c r="AD48" s="85" t="n"/>
      <c r="AE48" s="71">
        <f>IF($A48="","",IF(COUNTA($A48:$AD48)&gt;=27,"完全",IF(COUNTA($A48:$AD48)&gt;=22,"利用可","要追記")))</f>
        <v/>
      </c>
      <c r="AF48" s="85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85" t="n"/>
      <c r="B49" s="85" t="n"/>
      <c r="C49" s="85" t="n"/>
      <c r="D49" s="85" t="n"/>
      <c r="E49" s="85" t="n"/>
      <c r="F49" s="85" t="n"/>
      <c r="G49" s="85" t="n"/>
      <c r="H49" s="85" t="n"/>
      <c r="I49" s="85" t="n"/>
      <c r="J49" s="137" t="n"/>
      <c r="K49" s="137" t="n"/>
      <c r="L49" s="137" t="n"/>
      <c r="M49" s="137" t="n"/>
      <c r="N49" s="137" t="n"/>
      <c r="O49" s="140" t="n"/>
      <c r="P49" s="137" t="n"/>
      <c r="Q49" s="137" t="n"/>
      <c r="R49" s="137" t="n"/>
      <c r="S49" s="138" t="n"/>
      <c r="T49" s="137" t="n"/>
      <c r="U49" s="137" t="n"/>
      <c r="V49" s="137" t="n"/>
      <c r="W49" s="137" t="n"/>
      <c r="X49" s="137" t="n"/>
      <c r="Y49" s="137" t="n"/>
      <c r="Z49" s="137" t="n"/>
      <c r="AA49" s="137" t="n"/>
      <c r="AB49" s="137" t="n"/>
      <c r="AC49" s="137" t="n"/>
      <c r="AD49" s="85" t="n"/>
      <c r="AE49" s="71">
        <f>IF($A49="","",IF(COUNTA($A49:$AD49)&gt;=27,"完全",IF(COUNTA($A49:$AD49)&gt;=22,"利用可","要追記")))</f>
        <v/>
      </c>
      <c r="AF49" s="85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85" t="n"/>
      <c r="B50" s="85" t="n"/>
      <c r="C50" s="85" t="n"/>
      <c r="D50" s="85" t="n"/>
      <c r="E50" s="85" t="n"/>
      <c r="F50" s="85" t="n"/>
      <c r="G50" s="85" t="n"/>
      <c r="H50" s="85" t="n"/>
      <c r="I50" s="85" t="n"/>
      <c r="J50" s="137" t="n"/>
      <c r="K50" s="137" t="n"/>
      <c r="L50" s="137" t="n"/>
      <c r="M50" s="137" t="n"/>
      <c r="N50" s="137" t="n"/>
      <c r="O50" s="140" t="n"/>
      <c r="P50" s="137" t="n"/>
      <c r="Q50" s="137" t="n"/>
      <c r="R50" s="137" t="n"/>
      <c r="S50" s="138" t="n"/>
      <c r="T50" s="137" t="n"/>
      <c r="U50" s="137" t="n"/>
      <c r="V50" s="137" t="n"/>
      <c r="W50" s="137" t="n"/>
      <c r="X50" s="137" t="n"/>
      <c r="Y50" s="137" t="n"/>
      <c r="Z50" s="137" t="n"/>
      <c r="AA50" s="137" t="n"/>
      <c r="AB50" s="137" t="n"/>
      <c r="AC50" s="137" t="n"/>
      <c r="AD50" s="85" t="n"/>
      <c r="AE50" s="71">
        <f>IF($A50="","",IF(COUNTA($A50:$AD50)&gt;=27,"完全",IF(COUNTA($A50:$AD50)&gt;=22,"利用可","要追記")))</f>
        <v/>
      </c>
      <c r="AF50" s="85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85" t="n"/>
      <c r="B51" s="85" t="n"/>
      <c r="C51" s="85" t="n"/>
      <c r="D51" s="85" t="n"/>
      <c r="E51" s="85" t="n"/>
      <c r="F51" s="85" t="n"/>
      <c r="G51" s="85" t="n"/>
      <c r="H51" s="85" t="n"/>
      <c r="I51" s="85" t="n"/>
      <c r="J51" s="137" t="n"/>
      <c r="K51" s="137" t="n"/>
      <c r="L51" s="137" t="n"/>
      <c r="M51" s="137" t="n"/>
      <c r="N51" s="137" t="n"/>
      <c r="O51" s="140" t="n"/>
      <c r="P51" s="137" t="n"/>
      <c r="Q51" s="137" t="n"/>
      <c r="R51" s="137" t="n"/>
      <c r="S51" s="138" t="n"/>
      <c r="T51" s="137" t="n"/>
      <c r="U51" s="137" t="n"/>
      <c r="V51" s="137" t="n"/>
      <c r="W51" s="137" t="n"/>
      <c r="X51" s="137" t="n"/>
      <c r="Y51" s="137" t="n"/>
      <c r="Z51" s="137" t="n"/>
      <c r="AA51" s="137" t="n"/>
      <c r="AB51" s="137" t="n"/>
      <c r="AC51" s="137" t="n"/>
      <c r="AD51" s="85" t="n"/>
      <c r="AE51" s="71">
        <f>IF($A51="","",IF(COUNTA($A51:$AD51)&gt;=27,"完全",IF(COUNTA($A51:$AD51)&gt;=22,"利用可","要追記")))</f>
        <v/>
      </c>
      <c r="AF51" s="85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85" t="n"/>
      <c r="B52" s="85" t="n"/>
      <c r="C52" s="85" t="n"/>
      <c r="D52" s="85" t="n"/>
      <c r="E52" s="85" t="n"/>
      <c r="F52" s="85" t="n"/>
      <c r="G52" s="85" t="n"/>
      <c r="H52" s="85" t="n"/>
      <c r="I52" s="85" t="n"/>
      <c r="J52" s="137" t="n"/>
      <c r="K52" s="137" t="n"/>
      <c r="L52" s="137" t="n"/>
      <c r="M52" s="137" t="n"/>
      <c r="N52" s="137" t="n"/>
      <c r="O52" s="140" t="n"/>
      <c r="P52" s="137" t="n"/>
      <c r="Q52" s="137" t="n"/>
      <c r="R52" s="137" t="n"/>
      <c r="S52" s="138" t="n"/>
      <c r="T52" s="137" t="n"/>
      <c r="U52" s="137" t="n"/>
      <c r="V52" s="137" t="n"/>
      <c r="W52" s="137" t="n"/>
      <c r="X52" s="137" t="n"/>
      <c r="Y52" s="137" t="n"/>
      <c r="Z52" s="137" t="n"/>
      <c r="AA52" s="137" t="n"/>
      <c r="AB52" s="137" t="n"/>
      <c r="AC52" s="137" t="n"/>
      <c r="AD52" s="85" t="n"/>
      <c r="AE52" s="71">
        <f>IF($A52="","",IF(COUNTA($A52:$AD52)&gt;=27,"完全",IF(COUNTA($A52:$AD52)&gt;=22,"利用可","要追記")))</f>
        <v/>
      </c>
      <c r="AF52" s="85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85" t="n"/>
      <c r="B53" s="85" t="n"/>
      <c r="C53" s="85" t="n"/>
      <c r="D53" s="85" t="n"/>
      <c r="E53" s="85" t="n"/>
      <c r="F53" s="85" t="n"/>
      <c r="G53" s="85" t="n"/>
      <c r="H53" s="85" t="n"/>
      <c r="I53" s="85" t="n"/>
      <c r="J53" s="137" t="n"/>
      <c r="K53" s="137" t="n"/>
      <c r="L53" s="137" t="n"/>
      <c r="M53" s="137" t="n"/>
      <c r="N53" s="137" t="n"/>
      <c r="O53" s="140" t="n"/>
      <c r="P53" s="137" t="n"/>
      <c r="Q53" s="137" t="n"/>
      <c r="R53" s="137" t="n"/>
      <c r="S53" s="138" t="n"/>
      <c r="T53" s="137" t="n"/>
      <c r="U53" s="137" t="n"/>
      <c r="V53" s="137" t="n"/>
      <c r="W53" s="137" t="n"/>
      <c r="X53" s="137" t="n"/>
      <c r="Y53" s="137" t="n"/>
      <c r="Z53" s="137" t="n"/>
      <c r="AA53" s="137" t="n"/>
      <c r="AB53" s="137" t="n"/>
      <c r="AC53" s="137" t="n"/>
      <c r="AD53" s="85" t="n"/>
      <c r="AE53" s="71">
        <f>IF($A53="","",IF(COUNTA($A53:$AD53)&gt;=27,"完全",IF(COUNTA($A53:$AD53)&gt;=22,"利用可","要追記")))</f>
        <v/>
      </c>
      <c r="AF53" s="85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85" t="n"/>
      <c r="B54" s="85" t="n"/>
      <c r="C54" s="85" t="n"/>
      <c r="D54" s="85" t="n"/>
      <c r="E54" s="85" t="n"/>
      <c r="F54" s="85" t="n"/>
      <c r="G54" s="85" t="n"/>
      <c r="H54" s="85" t="n"/>
      <c r="I54" s="85" t="n"/>
      <c r="J54" s="137" t="n"/>
      <c r="K54" s="137" t="n"/>
      <c r="L54" s="137" t="n"/>
      <c r="M54" s="137" t="n"/>
      <c r="N54" s="137" t="n"/>
      <c r="O54" s="140" t="n"/>
      <c r="P54" s="137" t="n"/>
      <c r="Q54" s="137" t="n"/>
      <c r="R54" s="137" t="n"/>
      <c r="S54" s="138" t="n"/>
      <c r="T54" s="137" t="n"/>
      <c r="U54" s="137" t="n"/>
      <c r="V54" s="137" t="n"/>
      <c r="W54" s="137" t="n"/>
      <c r="X54" s="137" t="n"/>
      <c r="Y54" s="137" t="n"/>
      <c r="Z54" s="137" t="n"/>
      <c r="AA54" s="137" t="n"/>
      <c r="AB54" s="137" t="n"/>
      <c r="AC54" s="137" t="n"/>
      <c r="AD54" s="85" t="n"/>
      <c r="AE54" s="71">
        <f>IF($A54="","",IF(COUNTA($A54:$AD54)&gt;=27,"完全",IF(COUNTA($A54:$AD54)&gt;=22,"利用可","要追記")))</f>
        <v/>
      </c>
      <c r="AF54" s="85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85" t="n"/>
      <c r="B55" s="85" t="n"/>
      <c r="C55" s="85" t="n"/>
      <c r="D55" s="85" t="n"/>
      <c r="E55" s="85" t="n"/>
      <c r="F55" s="85" t="n"/>
      <c r="G55" s="85" t="n"/>
      <c r="H55" s="85" t="n"/>
      <c r="I55" s="85" t="n"/>
      <c r="J55" s="137" t="n"/>
      <c r="K55" s="137" t="n"/>
      <c r="L55" s="137" t="n"/>
      <c r="M55" s="137" t="n"/>
      <c r="N55" s="137" t="n"/>
      <c r="O55" s="140" t="n"/>
      <c r="P55" s="137" t="n"/>
      <c r="Q55" s="137" t="n"/>
      <c r="R55" s="137" t="n"/>
      <c r="S55" s="138" t="n"/>
      <c r="T55" s="137" t="n"/>
      <c r="U55" s="137" t="n"/>
      <c r="V55" s="137" t="n"/>
      <c r="W55" s="137" t="n"/>
      <c r="X55" s="137" t="n"/>
      <c r="Y55" s="137" t="n"/>
      <c r="Z55" s="137" t="n"/>
      <c r="AA55" s="137" t="n"/>
      <c r="AB55" s="137" t="n"/>
      <c r="AC55" s="137" t="n"/>
      <c r="AD55" s="85" t="n"/>
      <c r="AE55" s="71">
        <f>IF($A55="","",IF(COUNTA($A55:$AD55)&gt;=27,"完全",IF(COUNTA($A55:$AD55)&gt;=22,"利用可","要追記")))</f>
        <v/>
      </c>
      <c r="AF55" s="85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85" t="n"/>
      <c r="B56" s="85" t="n"/>
      <c r="C56" s="85" t="n"/>
      <c r="D56" s="85" t="n"/>
      <c r="E56" s="85" t="n"/>
      <c r="F56" s="85" t="n"/>
      <c r="G56" s="85" t="n"/>
      <c r="H56" s="85" t="n"/>
      <c r="I56" s="85" t="n"/>
      <c r="J56" s="137" t="n"/>
      <c r="K56" s="137" t="n"/>
      <c r="L56" s="137" t="n"/>
      <c r="M56" s="137" t="n"/>
      <c r="N56" s="137" t="n"/>
      <c r="O56" s="140" t="n"/>
      <c r="P56" s="137" t="n"/>
      <c r="Q56" s="137" t="n"/>
      <c r="R56" s="137" t="n"/>
      <c r="S56" s="138" t="n"/>
      <c r="T56" s="137" t="n"/>
      <c r="U56" s="137" t="n"/>
      <c r="V56" s="137" t="n"/>
      <c r="W56" s="137" t="n"/>
      <c r="X56" s="137" t="n"/>
      <c r="Y56" s="137" t="n"/>
      <c r="Z56" s="137" t="n"/>
      <c r="AA56" s="137" t="n"/>
      <c r="AB56" s="137" t="n"/>
      <c r="AC56" s="137" t="n"/>
      <c r="AD56" s="85" t="n"/>
      <c r="AE56" s="71">
        <f>IF($A56="","",IF(COUNTA($A56:$AD56)&gt;=27,"完全",IF(COUNTA($A56:$AD56)&gt;=22,"利用可","要追記")))</f>
        <v/>
      </c>
      <c r="AF56" s="85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85" t="n"/>
      <c r="B57" s="85" t="n"/>
      <c r="C57" s="85" t="n"/>
      <c r="D57" s="85" t="n"/>
      <c r="E57" s="85" t="n"/>
      <c r="F57" s="85" t="n"/>
      <c r="G57" s="85" t="n"/>
      <c r="H57" s="85" t="n"/>
      <c r="I57" s="85" t="n"/>
      <c r="J57" s="137" t="n"/>
      <c r="K57" s="137" t="n"/>
      <c r="L57" s="137" t="n"/>
      <c r="M57" s="137" t="n"/>
      <c r="N57" s="137" t="n"/>
      <c r="O57" s="140" t="n"/>
      <c r="P57" s="137" t="n"/>
      <c r="Q57" s="137" t="n"/>
      <c r="R57" s="137" t="n"/>
      <c r="S57" s="138" t="n"/>
      <c r="T57" s="137" t="n"/>
      <c r="U57" s="137" t="n"/>
      <c r="V57" s="137" t="n"/>
      <c r="W57" s="137" t="n"/>
      <c r="X57" s="137" t="n"/>
      <c r="Y57" s="137" t="n"/>
      <c r="Z57" s="137" t="n"/>
      <c r="AA57" s="137" t="n"/>
      <c r="AB57" s="137" t="n"/>
      <c r="AC57" s="137" t="n"/>
      <c r="AD57" s="85" t="n"/>
      <c r="AE57" s="71">
        <f>IF($A57="","",IF(COUNTA($A57:$AD57)&gt;=27,"完全",IF(COUNTA($A57:$AD57)&gt;=22,"利用可","要追記")))</f>
        <v/>
      </c>
      <c r="AF57" s="85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85" t="n"/>
      <c r="B58" s="85" t="n"/>
      <c r="C58" s="85" t="n"/>
      <c r="D58" s="85" t="n"/>
      <c r="E58" s="85" t="n"/>
      <c r="F58" s="85" t="n"/>
      <c r="G58" s="85" t="n"/>
      <c r="H58" s="85" t="n"/>
      <c r="I58" s="85" t="n"/>
      <c r="J58" s="137" t="n"/>
      <c r="K58" s="137" t="n"/>
      <c r="L58" s="137" t="n"/>
      <c r="M58" s="137" t="n"/>
      <c r="N58" s="137" t="n"/>
      <c r="O58" s="140" t="n"/>
      <c r="P58" s="137" t="n"/>
      <c r="Q58" s="137" t="n"/>
      <c r="R58" s="137" t="n"/>
      <c r="S58" s="138" t="n"/>
      <c r="T58" s="137" t="n"/>
      <c r="U58" s="137" t="n"/>
      <c r="V58" s="137" t="n"/>
      <c r="W58" s="137" t="n"/>
      <c r="X58" s="137" t="n"/>
      <c r="Y58" s="137" t="n"/>
      <c r="Z58" s="137" t="n"/>
      <c r="AA58" s="137" t="n"/>
      <c r="AB58" s="137" t="n"/>
      <c r="AC58" s="137" t="n"/>
      <c r="AD58" s="85" t="n"/>
      <c r="AE58" s="71">
        <f>IF($A58="","",IF(COUNTA($A58:$AD58)&gt;=27,"完全",IF(COUNTA($A58:$AD58)&gt;=22,"利用可","要追記")))</f>
        <v/>
      </c>
      <c r="AF58" s="85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85" t="n"/>
      <c r="B59" s="85" t="n"/>
      <c r="C59" s="85" t="n"/>
      <c r="D59" s="85" t="n"/>
      <c r="E59" s="85" t="n"/>
      <c r="F59" s="85" t="n"/>
      <c r="G59" s="85" t="n"/>
      <c r="H59" s="85" t="n"/>
      <c r="I59" s="85" t="n"/>
      <c r="J59" s="137" t="n"/>
      <c r="K59" s="137" t="n"/>
      <c r="L59" s="137" t="n"/>
      <c r="M59" s="137" t="n"/>
      <c r="N59" s="137" t="n"/>
      <c r="O59" s="140" t="n"/>
      <c r="P59" s="137" t="n"/>
      <c r="Q59" s="137" t="n"/>
      <c r="R59" s="137" t="n"/>
      <c r="S59" s="138" t="n"/>
      <c r="T59" s="137" t="n"/>
      <c r="U59" s="137" t="n"/>
      <c r="V59" s="137" t="n"/>
      <c r="W59" s="137" t="n"/>
      <c r="X59" s="137" t="n"/>
      <c r="Y59" s="137" t="n"/>
      <c r="Z59" s="137" t="n"/>
      <c r="AA59" s="137" t="n"/>
      <c r="AB59" s="137" t="n"/>
      <c r="AC59" s="137" t="n"/>
      <c r="AD59" s="85" t="n"/>
      <c r="AE59" s="71">
        <f>IF($A59="","",IF(COUNTA($A59:$AD59)&gt;=27,"完全",IF(COUNTA($A59:$AD59)&gt;=22,"利用可","要追記")))</f>
        <v/>
      </c>
      <c r="AF59" s="85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85" t="n"/>
      <c r="B60" s="85" t="n"/>
      <c r="C60" s="85" t="n"/>
      <c r="D60" s="85" t="n"/>
      <c r="E60" s="85" t="n"/>
      <c r="F60" s="85" t="n"/>
      <c r="G60" s="85" t="n"/>
      <c r="H60" s="85" t="n"/>
      <c r="I60" s="85" t="n"/>
      <c r="J60" s="137" t="n"/>
      <c r="K60" s="137" t="n"/>
      <c r="L60" s="137" t="n"/>
      <c r="M60" s="137" t="n"/>
      <c r="N60" s="137" t="n"/>
      <c r="O60" s="140" t="n"/>
      <c r="P60" s="137" t="n"/>
      <c r="Q60" s="137" t="n"/>
      <c r="R60" s="137" t="n"/>
      <c r="S60" s="138" t="n"/>
      <c r="T60" s="137" t="n"/>
      <c r="U60" s="137" t="n"/>
      <c r="V60" s="137" t="n"/>
      <c r="W60" s="137" t="n"/>
      <c r="X60" s="137" t="n"/>
      <c r="Y60" s="137" t="n"/>
      <c r="Z60" s="137" t="n"/>
      <c r="AA60" s="137" t="n"/>
      <c r="AB60" s="137" t="n"/>
      <c r="AC60" s="137" t="n"/>
      <c r="AD60" s="85" t="n"/>
      <c r="AE60" s="71">
        <f>IF($A60="","",IF(COUNTA($A60:$AD60)&gt;=27,"完全",IF(COUNTA($A60:$AD60)&gt;=22,"利用可","要追記")))</f>
        <v/>
      </c>
      <c r="AF60" s="85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85" t="n"/>
      <c r="B61" s="85" t="n"/>
      <c r="C61" s="85" t="n"/>
      <c r="D61" s="85" t="n"/>
      <c r="E61" s="85" t="n"/>
      <c r="F61" s="85" t="n"/>
      <c r="G61" s="85" t="n"/>
      <c r="H61" s="85" t="n"/>
      <c r="I61" s="85" t="n"/>
      <c r="J61" s="137" t="n"/>
      <c r="K61" s="137" t="n"/>
      <c r="L61" s="137" t="n"/>
      <c r="M61" s="137" t="n"/>
      <c r="N61" s="137" t="n"/>
      <c r="O61" s="140" t="n"/>
      <c r="P61" s="137" t="n"/>
      <c r="Q61" s="137" t="n"/>
      <c r="R61" s="137" t="n"/>
      <c r="S61" s="138" t="n"/>
      <c r="T61" s="137" t="n"/>
      <c r="U61" s="137" t="n"/>
      <c r="V61" s="137" t="n"/>
      <c r="W61" s="137" t="n"/>
      <c r="X61" s="137" t="n"/>
      <c r="Y61" s="137" t="n"/>
      <c r="Z61" s="137" t="n"/>
      <c r="AA61" s="137" t="n"/>
      <c r="AB61" s="137" t="n"/>
      <c r="AC61" s="137" t="n"/>
      <c r="AD61" s="85" t="n"/>
      <c r="AE61" s="71">
        <f>IF($A61="","",IF(COUNTA($A61:$AD61)&gt;=27,"完全",IF(COUNTA($A61:$AD61)&gt;=22,"利用可","要追記")))</f>
        <v/>
      </c>
      <c r="AF61" s="85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85" t="n"/>
      <c r="B62" s="85" t="n"/>
      <c r="C62" s="85" t="n"/>
      <c r="D62" s="85" t="n"/>
      <c r="E62" s="85" t="n"/>
      <c r="F62" s="85" t="n"/>
      <c r="G62" s="85" t="n"/>
      <c r="H62" s="85" t="n"/>
      <c r="I62" s="85" t="n"/>
      <c r="J62" s="137" t="n"/>
      <c r="K62" s="137" t="n"/>
      <c r="L62" s="137" t="n"/>
      <c r="M62" s="137" t="n"/>
      <c r="N62" s="137" t="n"/>
      <c r="O62" s="140" t="n"/>
      <c r="P62" s="137" t="n"/>
      <c r="Q62" s="137" t="n"/>
      <c r="R62" s="137" t="n"/>
      <c r="S62" s="138" t="n"/>
      <c r="T62" s="137" t="n"/>
      <c r="U62" s="137" t="n"/>
      <c r="V62" s="137" t="n"/>
      <c r="W62" s="137" t="n"/>
      <c r="X62" s="137" t="n"/>
      <c r="Y62" s="137" t="n"/>
      <c r="Z62" s="137" t="n"/>
      <c r="AA62" s="137" t="n"/>
      <c r="AB62" s="137" t="n"/>
      <c r="AC62" s="137" t="n"/>
      <c r="AD62" s="85" t="n"/>
      <c r="AE62" s="71">
        <f>IF($A62="","",IF(COUNTA($A62:$AD62)&gt;=27,"完全",IF(COUNTA($A62:$AD62)&gt;=22,"利用可","要追記")))</f>
        <v/>
      </c>
      <c r="AF62" s="85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85" t="n"/>
      <c r="B63" s="85" t="n"/>
      <c r="C63" s="85" t="n"/>
      <c r="D63" s="85" t="n"/>
      <c r="E63" s="85" t="n"/>
      <c r="F63" s="85" t="n"/>
      <c r="G63" s="85" t="n"/>
      <c r="H63" s="85" t="n"/>
      <c r="I63" s="85" t="n"/>
      <c r="J63" s="137" t="n"/>
      <c r="K63" s="137" t="n"/>
      <c r="L63" s="137" t="n"/>
      <c r="M63" s="137" t="n"/>
      <c r="N63" s="137" t="n"/>
      <c r="O63" s="140" t="n"/>
      <c r="P63" s="137" t="n"/>
      <c r="Q63" s="137" t="n"/>
      <c r="R63" s="137" t="n"/>
      <c r="S63" s="138" t="n"/>
      <c r="T63" s="137" t="n"/>
      <c r="U63" s="137" t="n"/>
      <c r="V63" s="137" t="n"/>
      <c r="W63" s="137" t="n"/>
      <c r="X63" s="137" t="n"/>
      <c r="Y63" s="137" t="n"/>
      <c r="Z63" s="137" t="n"/>
      <c r="AA63" s="137" t="n"/>
      <c r="AB63" s="137" t="n"/>
      <c r="AC63" s="137" t="n"/>
      <c r="AD63" s="85" t="n"/>
      <c r="AE63" s="71">
        <f>IF($A63="","",IF(COUNTA($A63:$AD63)&gt;=27,"完全",IF(COUNTA($A63:$AD63)&gt;=22,"利用可","要追記")))</f>
        <v/>
      </c>
      <c r="AF63" s="85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85" t="n"/>
      <c r="B64" s="85" t="n"/>
      <c r="C64" s="85" t="n"/>
      <c r="D64" s="85" t="n"/>
      <c r="E64" s="85" t="n"/>
      <c r="F64" s="85" t="n"/>
      <c r="G64" s="85" t="n"/>
      <c r="H64" s="85" t="n"/>
      <c r="I64" s="85" t="n"/>
      <c r="J64" s="137" t="n"/>
      <c r="K64" s="137" t="n"/>
      <c r="L64" s="137" t="n"/>
      <c r="M64" s="137" t="n"/>
      <c r="N64" s="137" t="n"/>
      <c r="O64" s="140" t="n"/>
      <c r="P64" s="137" t="n"/>
      <c r="Q64" s="137" t="n"/>
      <c r="R64" s="137" t="n"/>
      <c r="S64" s="138" t="n"/>
      <c r="T64" s="137" t="n"/>
      <c r="U64" s="137" t="n"/>
      <c r="V64" s="137" t="n"/>
      <c r="W64" s="137" t="n"/>
      <c r="X64" s="137" t="n"/>
      <c r="Y64" s="137" t="n"/>
      <c r="Z64" s="137" t="n"/>
      <c r="AA64" s="137" t="n"/>
      <c r="AB64" s="137" t="n"/>
      <c r="AC64" s="137" t="n"/>
      <c r="AD64" s="85" t="n"/>
      <c r="AE64" s="71">
        <f>IF($A64="","",IF(COUNTA($A64:$AD64)&gt;=27,"完全",IF(COUNTA($A64:$AD64)&gt;=22,"利用可","要追記")))</f>
        <v/>
      </c>
      <c r="AF64" s="85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85" t="n"/>
      <c r="B65" s="85" t="n"/>
      <c r="C65" s="85" t="n"/>
      <c r="D65" s="85" t="n"/>
      <c r="E65" s="85" t="n"/>
      <c r="F65" s="85" t="n"/>
      <c r="G65" s="85" t="n"/>
      <c r="H65" s="85" t="n"/>
      <c r="I65" s="85" t="n"/>
      <c r="J65" s="137" t="n"/>
      <c r="K65" s="137" t="n"/>
      <c r="L65" s="137" t="n"/>
      <c r="M65" s="137" t="n"/>
      <c r="N65" s="137" t="n"/>
      <c r="O65" s="140" t="n"/>
      <c r="P65" s="137" t="n"/>
      <c r="Q65" s="137" t="n"/>
      <c r="R65" s="137" t="n"/>
      <c r="S65" s="138" t="n"/>
      <c r="T65" s="137" t="n"/>
      <c r="U65" s="137" t="n"/>
      <c r="V65" s="137" t="n"/>
      <c r="W65" s="137" t="n"/>
      <c r="X65" s="137" t="n"/>
      <c r="Y65" s="137" t="n"/>
      <c r="Z65" s="137" t="n"/>
      <c r="AA65" s="137" t="n"/>
      <c r="AB65" s="137" t="n"/>
      <c r="AC65" s="137" t="n"/>
      <c r="AD65" s="85" t="n"/>
      <c r="AE65" s="71">
        <f>IF($A65="","",IF(COUNTA($A65:$AD65)&gt;=27,"完全",IF(COUNTA($A65:$AD65)&gt;=22,"利用可","要追記")))</f>
        <v/>
      </c>
      <c r="AF65" s="85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85" t="n"/>
      <c r="B66" s="85" t="n"/>
      <c r="C66" s="85" t="n"/>
      <c r="D66" s="85" t="n"/>
      <c r="E66" s="85" t="n"/>
      <c r="F66" s="85" t="n"/>
      <c r="G66" s="85" t="n"/>
      <c r="H66" s="85" t="n"/>
      <c r="I66" s="85" t="n"/>
      <c r="J66" s="137" t="n"/>
      <c r="K66" s="137" t="n"/>
      <c r="L66" s="137" t="n"/>
      <c r="M66" s="137" t="n"/>
      <c r="N66" s="137" t="n"/>
      <c r="O66" s="140" t="n"/>
      <c r="P66" s="137" t="n"/>
      <c r="Q66" s="137" t="n"/>
      <c r="R66" s="137" t="n"/>
      <c r="S66" s="138" t="n"/>
      <c r="T66" s="137" t="n"/>
      <c r="U66" s="137" t="n"/>
      <c r="V66" s="137" t="n"/>
      <c r="W66" s="137" t="n"/>
      <c r="X66" s="137" t="n"/>
      <c r="Y66" s="137" t="n"/>
      <c r="Z66" s="137" t="n"/>
      <c r="AA66" s="137" t="n"/>
      <c r="AB66" s="137" t="n"/>
      <c r="AC66" s="137" t="n"/>
      <c r="AD66" s="85" t="n"/>
      <c r="AE66" s="71">
        <f>IF($A66="","",IF(COUNTA($A66:$AD66)&gt;=27,"完全",IF(COUNTA($A66:$AD66)&gt;=22,"利用可","要追記")))</f>
        <v/>
      </c>
      <c r="AF66" s="85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85" t="n"/>
      <c r="B67" s="85" t="n"/>
      <c r="C67" s="85" t="n"/>
      <c r="D67" s="85" t="n"/>
      <c r="E67" s="85" t="n"/>
      <c r="F67" s="85" t="n"/>
      <c r="G67" s="85" t="n"/>
      <c r="H67" s="85" t="n"/>
      <c r="I67" s="85" t="n"/>
      <c r="J67" s="137" t="n"/>
      <c r="K67" s="137" t="n"/>
      <c r="L67" s="137" t="n"/>
      <c r="M67" s="137" t="n"/>
      <c r="N67" s="137" t="n"/>
      <c r="O67" s="140" t="n"/>
      <c r="P67" s="137" t="n"/>
      <c r="Q67" s="137" t="n"/>
      <c r="R67" s="137" t="n"/>
      <c r="S67" s="138" t="n"/>
      <c r="T67" s="137" t="n"/>
      <c r="U67" s="137" t="n"/>
      <c r="V67" s="137" t="n"/>
      <c r="W67" s="137" t="n"/>
      <c r="X67" s="137" t="n"/>
      <c r="Y67" s="137" t="n"/>
      <c r="Z67" s="137" t="n"/>
      <c r="AA67" s="137" t="n"/>
      <c r="AB67" s="137" t="n"/>
      <c r="AC67" s="137" t="n"/>
      <c r="AD67" s="85" t="n"/>
      <c r="AE67" s="71">
        <f>IF($A67="","",IF(COUNTA($A67:$AD67)&gt;=27,"完全",IF(COUNTA($A67:$AD67)&gt;=22,"利用可","要追記")))</f>
        <v/>
      </c>
      <c r="AF67" s="85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85" t="n"/>
      <c r="B68" s="85" t="n"/>
      <c r="C68" s="85" t="n"/>
      <c r="D68" s="85" t="n"/>
      <c r="E68" s="85" t="n"/>
      <c r="F68" s="85" t="n"/>
      <c r="G68" s="85" t="n"/>
      <c r="H68" s="85" t="n"/>
      <c r="I68" s="85" t="n"/>
      <c r="J68" s="137" t="n"/>
      <c r="K68" s="137" t="n"/>
      <c r="L68" s="137" t="n"/>
      <c r="M68" s="137" t="n"/>
      <c r="N68" s="137" t="n"/>
      <c r="O68" s="140" t="n"/>
      <c r="P68" s="137" t="n"/>
      <c r="Q68" s="137" t="n"/>
      <c r="R68" s="137" t="n"/>
      <c r="S68" s="138" t="n"/>
      <c r="T68" s="137" t="n"/>
      <c r="U68" s="137" t="n"/>
      <c r="V68" s="137" t="n"/>
      <c r="W68" s="137" t="n"/>
      <c r="X68" s="137" t="n"/>
      <c r="Y68" s="137" t="n"/>
      <c r="Z68" s="137" t="n"/>
      <c r="AA68" s="137" t="n"/>
      <c r="AB68" s="137" t="n"/>
      <c r="AC68" s="137" t="n"/>
      <c r="AD68" s="85" t="n"/>
      <c r="AE68" s="71">
        <f>IF($A68="","",IF(COUNTA($A68:$AD68)&gt;=27,"完全",IF(COUNTA($A68:$AD68)&gt;=22,"利用可","要追記")))</f>
        <v/>
      </c>
      <c r="AF68" s="85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85" t="n"/>
      <c r="B69" s="85" t="n"/>
      <c r="C69" s="85" t="n"/>
      <c r="D69" s="85" t="n"/>
      <c r="E69" s="85" t="n"/>
      <c r="F69" s="85" t="n"/>
      <c r="G69" s="85" t="n"/>
      <c r="H69" s="85" t="n"/>
      <c r="I69" s="85" t="n"/>
      <c r="J69" s="137" t="n"/>
      <c r="K69" s="137" t="n"/>
      <c r="L69" s="137" t="n"/>
      <c r="M69" s="137" t="n"/>
      <c r="N69" s="137" t="n"/>
      <c r="O69" s="140" t="n"/>
      <c r="P69" s="137" t="n"/>
      <c r="Q69" s="137" t="n"/>
      <c r="R69" s="137" t="n"/>
      <c r="S69" s="138" t="n"/>
      <c r="T69" s="137" t="n"/>
      <c r="U69" s="137" t="n"/>
      <c r="V69" s="137" t="n"/>
      <c r="W69" s="137" t="n"/>
      <c r="X69" s="137" t="n"/>
      <c r="Y69" s="137" t="n"/>
      <c r="Z69" s="137" t="n"/>
      <c r="AA69" s="137" t="n"/>
      <c r="AB69" s="137" t="n"/>
      <c r="AC69" s="137" t="n"/>
      <c r="AD69" s="85" t="n"/>
      <c r="AE69" s="71">
        <f>IF($A69="","",IF(COUNTA($A69:$AD69)&gt;=27,"完全",IF(COUNTA($A69:$AD69)&gt;=22,"利用可","要追記")))</f>
        <v/>
      </c>
      <c r="AF69" s="85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85" t="n"/>
      <c r="B70" s="85" t="n"/>
      <c r="C70" s="85" t="n"/>
      <c r="D70" s="85" t="n"/>
      <c r="E70" s="85" t="n"/>
      <c r="F70" s="85" t="n"/>
      <c r="G70" s="85" t="n"/>
      <c r="H70" s="85" t="n"/>
      <c r="I70" s="85" t="n"/>
      <c r="J70" s="137" t="n"/>
      <c r="K70" s="137" t="n"/>
      <c r="L70" s="137" t="n"/>
      <c r="M70" s="137" t="n"/>
      <c r="N70" s="137" t="n"/>
      <c r="O70" s="140" t="n"/>
      <c r="P70" s="137" t="n"/>
      <c r="Q70" s="137" t="n"/>
      <c r="R70" s="137" t="n"/>
      <c r="S70" s="138" t="n"/>
      <c r="T70" s="137" t="n"/>
      <c r="U70" s="137" t="n"/>
      <c r="V70" s="137" t="n"/>
      <c r="W70" s="137" t="n"/>
      <c r="X70" s="137" t="n"/>
      <c r="Y70" s="137" t="n"/>
      <c r="Z70" s="137" t="n"/>
      <c r="AA70" s="137" t="n"/>
      <c r="AB70" s="137" t="n"/>
      <c r="AC70" s="137" t="n"/>
      <c r="AD70" s="85" t="n"/>
      <c r="AE70" s="71">
        <f>IF($A70="","",IF(COUNTA($A70:$AD70)&gt;=27,"完全",IF(COUNTA($A70:$AD70)&gt;=22,"利用可","要追記")))</f>
        <v/>
      </c>
      <c r="AF70" s="85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85" t="n"/>
      <c r="B71" s="85" t="n"/>
      <c r="C71" s="85" t="n"/>
      <c r="D71" s="85" t="n"/>
      <c r="E71" s="85" t="n"/>
      <c r="F71" s="85" t="n"/>
      <c r="G71" s="85" t="n"/>
      <c r="H71" s="85" t="n"/>
      <c r="I71" s="85" t="n"/>
      <c r="J71" s="137" t="n"/>
      <c r="K71" s="137" t="n"/>
      <c r="L71" s="137" t="n"/>
      <c r="M71" s="137" t="n"/>
      <c r="N71" s="137" t="n"/>
      <c r="O71" s="140" t="n"/>
      <c r="P71" s="137" t="n"/>
      <c r="Q71" s="137" t="n"/>
      <c r="R71" s="137" t="n"/>
      <c r="S71" s="138" t="n"/>
      <c r="T71" s="137" t="n"/>
      <c r="U71" s="137" t="n"/>
      <c r="V71" s="137" t="n"/>
      <c r="W71" s="137" t="n"/>
      <c r="X71" s="137" t="n"/>
      <c r="Y71" s="137" t="n"/>
      <c r="Z71" s="137" t="n"/>
      <c r="AA71" s="137" t="n"/>
      <c r="AB71" s="137" t="n"/>
      <c r="AC71" s="137" t="n"/>
      <c r="AD71" s="85" t="n"/>
      <c r="AE71" s="71">
        <f>IF($A71="","",IF(COUNTA($A71:$AD71)&gt;=27,"完全",IF(COUNTA($A71:$AD71)&gt;=22,"利用可","要追記")))</f>
        <v/>
      </c>
      <c r="AF71" s="85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85" t="n"/>
      <c r="B72" s="85" t="n"/>
      <c r="C72" s="85" t="n"/>
      <c r="D72" s="85" t="n"/>
      <c r="E72" s="85" t="n"/>
      <c r="F72" s="85" t="n"/>
      <c r="G72" s="85" t="n"/>
      <c r="H72" s="85" t="n"/>
      <c r="I72" s="85" t="n"/>
      <c r="J72" s="137" t="n"/>
      <c r="K72" s="137" t="n"/>
      <c r="L72" s="137" t="n"/>
      <c r="M72" s="137" t="n"/>
      <c r="N72" s="137" t="n"/>
      <c r="O72" s="140" t="n"/>
      <c r="P72" s="137" t="n"/>
      <c r="Q72" s="137" t="n"/>
      <c r="R72" s="137" t="n"/>
      <c r="S72" s="138" t="n"/>
      <c r="T72" s="137" t="n"/>
      <c r="U72" s="137" t="n"/>
      <c r="V72" s="137" t="n"/>
      <c r="W72" s="137" t="n"/>
      <c r="X72" s="137" t="n"/>
      <c r="Y72" s="137" t="n"/>
      <c r="Z72" s="137" t="n"/>
      <c r="AA72" s="137" t="n"/>
      <c r="AB72" s="137" t="n"/>
      <c r="AC72" s="137" t="n"/>
      <c r="AD72" s="85" t="n"/>
      <c r="AE72" s="71">
        <f>IF($A72="","",IF(COUNTA($A72:$AD72)&gt;=27,"完全",IF(COUNTA($A72:$AD72)&gt;=22,"利用可","要追記")))</f>
        <v/>
      </c>
      <c r="AF72" s="85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85" t="n"/>
      <c r="B73" s="85" t="n"/>
      <c r="C73" s="85" t="n"/>
      <c r="D73" s="85" t="n"/>
      <c r="E73" s="85" t="n"/>
      <c r="F73" s="85" t="n"/>
      <c r="G73" s="85" t="n"/>
      <c r="H73" s="85" t="n"/>
      <c r="I73" s="85" t="n"/>
      <c r="J73" s="137" t="n"/>
      <c r="K73" s="137" t="n"/>
      <c r="L73" s="137" t="n"/>
      <c r="M73" s="137" t="n"/>
      <c r="N73" s="137" t="n"/>
      <c r="O73" s="140" t="n"/>
      <c r="P73" s="137" t="n"/>
      <c r="Q73" s="137" t="n"/>
      <c r="R73" s="137" t="n"/>
      <c r="S73" s="138" t="n"/>
      <c r="T73" s="137" t="n"/>
      <c r="U73" s="137" t="n"/>
      <c r="V73" s="137" t="n"/>
      <c r="W73" s="137" t="n"/>
      <c r="X73" s="137" t="n"/>
      <c r="Y73" s="137" t="n"/>
      <c r="Z73" s="137" t="n"/>
      <c r="AA73" s="137" t="n"/>
      <c r="AB73" s="137" t="n"/>
      <c r="AC73" s="137" t="n"/>
      <c r="AD73" s="85" t="n"/>
      <c r="AE73" s="71">
        <f>IF($A73="","",IF(COUNTA($A73:$AD73)&gt;=27,"完全",IF(COUNTA($A73:$AD73)&gt;=22,"利用可","要追記")))</f>
        <v/>
      </c>
      <c r="AF73" s="85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85" t="n"/>
      <c r="B74" s="85" t="n"/>
      <c r="C74" s="85" t="n"/>
      <c r="D74" s="85" t="n"/>
      <c r="E74" s="85" t="n"/>
      <c r="F74" s="85" t="n"/>
      <c r="G74" s="85" t="n"/>
      <c r="H74" s="85" t="n"/>
      <c r="I74" s="85" t="n"/>
      <c r="J74" s="137" t="n"/>
      <c r="K74" s="137" t="n"/>
      <c r="L74" s="137" t="n"/>
      <c r="M74" s="137" t="n"/>
      <c r="N74" s="137" t="n"/>
      <c r="O74" s="140" t="n"/>
      <c r="P74" s="137" t="n"/>
      <c r="Q74" s="137" t="n"/>
      <c r="R74" s="137" t="n"/>
      <c r="S74" s="138" t="n"/>
      <c r="T74" s="137" t="n"/>
      <c r="U74" s="137" t="n"/>
      <c r="V74" s="137" t="n"/>
      <c r="W74" s="137" t="n"/>
      <c r="X74" s="137" t="n"/>
      <c r="Y74" s="137" t="n"/>
      <c r="Z74" s="137" t="n"/>
      <c r="AA74" s="137" t="n"/>
      <c r="AB74" s="137" t="n"/>
      <c r="AC74" s="137" t="n"/>
      <c r="AD74" s="85" t="n"/>
      <c r="AE74" s="71">
        <f>IF($A74="","",IF(COUNTA($A74:$AD74)&gt;=27,"完全",IF(COUNTA($A74:$AD74)&gt;=22,"利用可","要追記")))</f>
        <v/>
      </c>
      <c r="AF74" s="85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85" t="n"/>
      <c r="B75" s="85" t="n"/>
      <c r="C75" s="85" t="n"/>
      <c r="D75" s="85" t="n"/>
      <c r="E75" s="85" t="n"/>
      <c r="F75" s="85" t="n"/>
      <c r="G75" s="85" t="n"/>
      <c r="H75" s="85" t="n"/>
      <c r="I75" s="85" t="n"/>
      <c r="J75" s="137" t="n"/>
      <c r="K75" s="137" t="n"/>
      <c r="L75" s="137" t="n"/>
      <c r="M75" s="137" t="n"/>
      <c r="N75" s="137" t="n"/>
      <c r="O75" s="140" t="n"/>
      <c r="P75" s="137" t="n"/>
      <c r="Q75" s="137" t="n"/>
      <c r="R75" s="137" t="n"/>
      <c r="S75" s="138" t="n"/>
      <c r="T75" s="137" t="n"/>
      <c r="U75" s="137" t="n"/>
      <c r="V75" s="137" t="n"/>
      <c r="W75" s="137" t="n"/>
      <c r="X75" s="137" t="n"/>
      <c r="Y75" s="137" t="n"/>
      <c r="Z75" s="137" t="n"/>
      <c r="AA75" s="137" t="n"/>
      <c r="AB75" s="137" t="n"/>
      <c r="AC75" s="137" t="n"/>
      <c r="AD75" s="85" t="n"/>
      <c r="AE75" s="71">
        <f>IF($A75="","",IF(COUNTA($A75:$AD75)&gt;=27,"完全",IF(COUNTA($A75:$AD75)&gt;=22,"利用可","要追記")))</f>
        <v/>
      </c>
      <c r="AF75" s="85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85" t="n"/>
      <c r="B76" s="85" t="n"/>
      <c r="C76" s="85" t="n"/>
      <c r="D76" s="85" t="n"/>
      <c r="E76" s="85" t="n"/>
      <c r="F76" s="85" t="n"/>
      <c r="G76" s="85" t="n"/>
      <c r="H76" s="85" t="n"/>
      <c r="I76" s="85" t="n"/>
      <c r="J76" s="137" t="n"/>
      <c r="K76" s="137" t="n"/>
      <c r="L76" s="137" t="n"/>
      <c r="M76" s="137" t="n"/>
      <c r="N76" s="137" t="n"/>
      <c r="O76" s="140" t="n"/>
      <c r="P76" s="137" t="n"/>
      <c r="Q76" s="137" t="n"/>
      <c r="R76" s="137" t="n"/>
      <c r="S76" s="138" t="n"/>
      <c r="T76" s="137" t="n"/>
      <c r="U76" s="137" t="n"/>
      <c r="V76" s="137" t="n"/>
      <c r="W76" s="137" t="n"/>
      <c r="X76" s="137" t="n"/>
      <c r="Y76" s="137" t="n"/>
      <c r="Z76" s="137" t="n"/>
      <c r="AA76" s="137" t="n"/>
      <c r="AB76" s="137" t="n"/>
      <c r="AC76" s="137" t="n"/>
      <c r="AD76" s="85" t="n"/>
      <c r="AE76" s="71">
        <f>IF($A76="","",IF(COUNTA($A76:$AD76)&gt;=27,"完全",IF(COUNTA($A76:$AD76)&gt;=22,"利用可","要追記")))</f>
        <v/>
      </c>
      <c r="AF76" s="85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85" t="n"/>
      <c r="B77" s="85" t="n"/>
      <c r="C77" s="85" t="n"/>
      <c r="D77" s="85" t="n"/>
      <c r="E77" s="85" t="n"/>
      <c r="F77" s="85" t="n"/>
      <c r="G77" s="85" t="n"/>
      <c r="H77" s="85" t="n"/>
      <c r="I77" s="85" t="n"/>
      <c r="J77" s="137" t="n"/>
      <c r="K77" s="137" t="n"/>
      <c r="L77" s="137" t="n"/>
      <c r="M77" s="137" t="n"/>
      <c r="N77" s="137" t="n"/>
      <c r="O77" s="140" t="n"/>
      <c r="P77" s="137" t="n"/>
      <c r="Q77" s="137" t="n"/>
      <c r="R77" s="137" t="n"/>
      <c r="S77" s="138" t="n"/>
      <c r="T77" s="137" t="n"/>
      <c r="U77" s="137" t="n"/>
      <c r="V77" s="137" t="n"/>
      <c r="W77" s="137" t="n"/>
      <c r="X77" s="137" t="n"/>
      <c r="Y77" s="137" t="n"/>
      <c r="Z77" s="137" t="n"/>
      <c r="AA77" s="137" t="n"/>
      <c r="AB77" s="137" t="n"/>
      <c r="AC77" s="137" t="n"/>
      <c r="AD77" s="85" t="n"/>
      <c r="AE77" s="71">
        <f>IF($A77="","",IF(COUNTA($A77:$AD77)&gt;=27,"完全",IF(COUNTA($A77:$AD77)&gt;=22,"利用可","要追記")))</f>
        <v/>
      </c>
      <c r="AF77" s="85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85" t="n"/>
      <c r="B78" s="85" t="n"/>
      <c r="C78" s="85" t="n"/>
      <c r="D78" s="85" t="n"/>
      <c r="E78" s="85" t="n"/>
      <c r="F78" s="85" t="n"/>
      <c r="G78" s="85" t="n"/>
      <c r="H78" s="85" t="n"/>
      <c r="I78" s="85" t="n"/>
      <c r="J78" s="137" t="n"/>
      <c r="K78" s="137" t="n"/>
      <c r="L78" s="137" t="n"/>
      <c r="M78" s="137" t="n"/>
      <c r="N78" s="137" t="n"/>
      <c r="O78" s="140" t="n"/>
      <c r="P78" s="137" t="n"/>
      <c r="Q78" s="137" t="n"/>
      <c r="R78" s="137" t="n"/>
      <c r="S78" s="138" t="n"/>
      <c r="T78" s="137" t="n"/>
      <c r="U78" s="137" t="n"/>
      <c r="V78" s="137" t="n"/>
      <c r="W78" s="137" t="n"/>
      <c r="X78" s="137" t="n"/>
      <c r="Y78" s="137" t="n"/>
      <c r="Z78" s="137" t="n"/>
      <c r="AA78" s="137" t="n"/>
      <c r="AB78" s="137" t="n"/>
      <c r="AC78" s="137" t="n"/>
      <c r="AD78" s="85" t="n"/>
      <c r="AE78" s="71">
        <f>IF($A78="","",IF(COUNTA($A78:$AD78)&gt;=27,"完全",IF(COUNTA($A78:$AD78)&gt;=22,"利用可","要追記")))</f>
        <v/>
      </c>
      <c r="AF78" s="85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85" t="n"/>
      <c r="B79" s="85" t="n"/>
      <c r="C79" s="85" t="n"/>
      <c r="D79" s="85" t="n"/>
      <c r="E79" s="85" t="n"/>
      <c r="F79" s="85" t="n"/>
      <c r="G79" s="85" t="n"/>
      <c r="H79" s="85" t="n"/>
      <c r="I79" s="85" t="n"/>
      <c r="J79" s="137" t="n"/>
      <c r="K79" s="137" t="n"/>
      <c r="L79" s="137" t="n"/>
      <c r="M79" s="137" t="n"/>
      <c r="N79" s="137" t="n"/>
      <c r="O79" s="140" t="n"/>
      <c r="P79" s="137" t="n"/>
      <c r="Q79" s="137" t="n"/>
      <c r="R79" s="137" t="n"/>
      <c r="S79" s="138" t="n"/>
      <c r="T79" s="137" t="n"/>
      <c r="U79" s="137" t="n"/>
      <c r="V79" s="137" t="n"/>
      <c r="W79" s="137" t="n"/>
      <c r="X79" s="137" t="n"/>
      <c r="Y79" s="137" t="n"/>
      <c r="Z79" s="137" t="n"/>
      <c r="AA79" s="137" t="n"/>
      <c r="AB79" s="137" t="n"/>
      <c r="AC79" s="137" t="n"/>
      <c r="AD79" s="85" t="n"/>
      <c r="AE79" s="71">
        <f>IF($A79="","",IF(COUNTA($A79:$AD79)&gt;=27,"完全",IF(COUNTA($A79:$AD79)&gt;=22,"利用可","要追記")))</f>
        <v/>
      </c>
      <c r="AF79" s="85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85" t="n"/>
      <c r="B80" s="85" t="n"/>
      <c r="C80" s="85" t="n"/>
      <c r="D80" s="85" t="n"/>
      <c r="E80" s="85" t="n"/>
      <c r="F80" s="85" t="n"/>
      <c r="G80" s="85" t="n"/>
      <c r="H80" s="85" t="n"/>
      <c r="I80" s="85" t="n"/>
      <c r="J80" s="137" t="n"/>
      <c r="K80" s="137" t="n"/>
      <c r="L80" s="137" t="n"/>
      <c r="M80" s="137" t="n"/>
      <c r="N80" s="137" t="n"/>
      <c r="O80" s="140" t="n"/>
      <c r="P80" s="137" t="n"/>
      <c r="Q80" s="137" t="n"/>
      <c r="R80" s="137" t="n"/>
      <c r="S80" s="138" t="n"/>
      <c r="T80" s="137" t="n"/>
      <c r="U80" s="137" t="n"/>
      <c r="V80" s="137" t="n"/>
      <c r="W80" s="137" t="n"/>
      <c r="X80" s="137" t="n"/>
      <c r="Y80" s="137" t="n"/>
      <c r="Z80" s="137" t="n"/>
      <c r="AA80" s="137" t="n"/>
      <c r="AB80" s="137" t="n"/>
      <c r="AC80" s="137" t="n"/>
      <c r="AD80" s="85" t="n"/>
      <c r="AE80" s="71">
        <f>IF($A80="","",IF(COUNTA($A80:$AD80)&gt;=27,"完全",IF(COUNTA($A80:$AD80)&gt;=22,"利用可","要追記")))</f>
        <v/>
      </c>
      <c r="AF80" s="85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85" t="n"/>
      <c r="B81" s="85" t="n"/>
      <c r="C81" s="85" t="n"/>
      <c r="D81" s="85" t="n"/>
      <c r="E81" s="85" t="n"/>
      <c r="F81" s="85" t="n"/>
      <c r="G81" s="85" t="n"/>
      <c r="H81" s="85" t="n"/>
      <c r="I81" s="85" t="n"/>
      <c r="J81" s="137" t="n"/>
      <c r="K81" s="137" t="n"/>
      <c r="L81" s="137" t="n"/>
      <c r="M81" s="137" t="n"/>
      <c r="N81" s="137" t="n"/>
      <c r="O81" s="140" t="n"/>
      <c r="P81" s="137" t="n"/>
      <c r="Q81" s="137" t="n"/>
      <c r="R81" s="137" t="n"/>
      <c r="S81" s="138" t="n"/>
      <c r="T81" s="137" t="n"/>
      <c r="U81" s="137" t="n"/>
      <c r="V81" s="137" t="n"/>
      <c r="W81" s="137" t="n"/>
      <c r="X81" s="137" t="n"/>
      <c r="Y81" s="137" t="n"/>
      <c r="Z81" s="137" t="n"/>
      <c r="AA81" s="137" t="n"/>
      <c r="AB81" s="137" t="n"/>
      <c r="AC81" s="137" t="n"/>
      <c r="AD81" s="85" t="n"/>
      <c r="AE81" s="71">
        <f>IF($A81="","",IF(COUNTA($A81:$AD81)&gt;=27,"完全",IF(COUNTA($A81:$AD81)&gt;=22,"利用可","要追記")))</f>
        <v/>
      </c>
      <c r="AF81" s="85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85" t="n"/>
      <c r="B82" s="85" t="n"/>
      <c r="C82" s="85" t="n"/>
      <c r="D82" s="85" t="n"/>
      <c r="E82" s="85" t="n"/>
      <c r="F82" s="85" t="n"/>
      <c r="G82" s="85" t="n"/>
      <c r="H82" s="85" t="n"/>
      <c r="I82" s="85" t="n"/>
      <c r="J82" s="137" t="n"/>
      <c r="K82" s="137" t="n"/>
      <c r="L82" s="137" t="n"/>
      <c r="M82" s="137" t="n"/>
      <c r="N82" s="137" t="n"/>
      <c r="O82" s="140" t="n"/>
      <c r="P82" s="137" t="n"/>
      <c r="Q82" s="137" t="n"/>
      <c r="R82" s="137" t="n"/>
      <c r="S82" s="138" t="n"/>
      <c r="T82" s="137" t="n"/>
      <c r="U82" s="137" t="n"/>
      <c r="V82" s="137" t="n"/>
      <c r="W82" s="137" t="n"/>
      <c r="X82" s="137" t="n"/>
      <c r="Y82" s="137" t="n"/>
      <c r="Z82" s="137" t="n"/>
      <c r="AA82" s="137" t="n"/>
      <c r="AB82" s="137" t="n"/>
      <c r="AC82" s="137" t="n"/>
      <c r="AD82" s="85" t="n"/>
      <c r="AE82" s="71">
        <f>IF($A82="","",IF(COUNTA($A82:$AD82)&gt;=27,"完全",IF(COUNTA($A82:$AD82)&gt;=22,"利用可","要追記")))</f>
        <v/>
      </c>
      <c r="AF82" s="85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85" t="n"/>
      <c r="B83" s="85" t="n"/>
      <c r="C83" s="85" t="n"/>
      <c r="D83" s="85" t="n"/>
      <c r="E83" s="85" t="n"/>
      <c r="F83" s="85" t="n"/>
      <c r="G83" s="85" t="n"/>
      <c r="H83" s="85" t="n"/>
      <c r="I83" s="85" t="n"/>
      <c r="J83" s="137" t="n"/>
      <c r="K83" s="137" t="n"/>
      <c r="L83" s="137" t="n"/>
      <c r="M83" s="137" t="n"/>
      <c r="N83" s="137" t="n"/>
      <c r="O83" s="140" t="n"/>
      <c r="P83" s="137" t="n"/>
      <c r="Q83" s="137" t="n"/>
      <c r="R83" s="137" t="n"/>
      <c r="S83" s="138" t="n"/>
      <c r="T83" s="137" t="n"/>
      <c r="U83" s="137" t="n"/>
      <c r="V83" s="137" t="n"/>
      <c r="W83" s="137" t="n"/>
      <c r="X83" s="137" t="n"/>
      <c r="Y83" s="137" t="n"/>
      <c r="Z83" s="137" t="n"/>
      <c r="AA83" s="137" t="n"/>
      <c r="AB83" s="137" t="n"/>
      <c r="AC83" s="137" t="n"/>
      <c r="AD83" s="85" t="n"/>
      <c r="AE83" s="71">
        <f>IF($A83="","",IF(COUNTA($A83:$AD83)&gt;=27,"完全",IF(COUNTA($A83:$AD83)&gt;=22,"利用可","要追記")))</f>
        <v/>
      </c>
      <c r="AF83" s="85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85" t="n"/>
      <c r="B84" s="85" t="n"/>
      <c r="C84" s="85" t="n"/>
      <c r="D84" s="85" t="n"/>
      <c r="E84" s="85" t="n"/>
      <c r="F84" s="85" t="n"/>
      <c r="G84" s="85" t="n"/>
      <c r="H84" s="85" t="n"/>
      <c r="I84" s="85" t="n"/>
      <c r="J84" s="137" t="n"/>
      <c r="K84" s="137" t="n"/>
      <c r="L84" s="137" t="n"/>
      <c r="M84" s="137" t="n"/>
      <c r="N84" s="137" t="n"/>
      <c r="O84" s="140" t="n"/>
      <c r="P84" s="137" t="n"/>
      <c r="Q84" s="137" t="n"/>
      <c r="R84" s="137" t="n"/>
      <c r="S84" s="138" t="n"/>
      <c r="T84" s="137" t="n"/>
      <c r="U84" s="137" t="n"/>
      <c r="V84" s="137" t="n"/>
      <c r="W84" s="137" t="n"/>
      <c r="X84" s="137" t="n"/>
      <c r="Y84" s="137" t="n"/>
      <c r="Z84" s="137" t="n"/>
      <c r="AA84" s="137" t="n"/>
      <c r="AB84" s="137" t="n"/>
      <c r="AC84" s="137" t="n"/>
      <c r="AD84" s="85" t="n"/>
      <c r="AE84" s="71">
        <f>IF($A84="","",IF(COUNTA($A84:$AD84)&gt;=27,"完全",IF(COUNTA($A84:$AD84)&gt;=22,"利用可","要追記")))</f>
        <v/>
      </c>
      <c r="AF84" s="85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85" t="n"/>
      <c r="B85" s="85" t="n"/>
      <c r="C85" s="85" t="n"/>
      <c r="D85" s="85" t="n"/>
      <c r="E85" s="85" t="n"/>
      <c r="F85" s="85" t="n"/>
      <c r="G85" s="85" t="n"/>
      <c r="H85" s="85" t="n"/>
      <c r="I85" s="85" t="n"/>
      <c r="J85" s="137" t="n"/>
      <c r="K85" s="137" t="n"/>
      <c r="L85" s="137" t="n"/>
      <c r="M85" s="137" t="n"/>
      <c r="N85" s="137" t="n"/>
      <c r="O85" s="140" t="n"/>
      <c r="P85" s="137" t="n"/>
      <c r="Q85" s="137" t="n"/>
      <c r="R85" s="137" t="n"/>
      <c r="S85" s="138" t="n"/>
      <c r="T85" s="137" t="n"/>
      <c r="U85" s="137" t="n"/>
      <c r="V85" s="137" t="n"/>
      <c r="W85" s="137" t="n"/>
      <c r="X85" s="137" t="n"/>
      <c r="Y85" s="137" t="n"/>
      <c r="Z85" s="137" t="n"/>
      <c r="AA85" s="137" t="n"/>
      <c r="AB85" s="137" t="n"/>
      <c r="AC85" s="137" t="n"/>
      <c r="AD85" s="85" t="n"/>
      <c r="AE85" s="71">
        <f>IF($A85="","",IF(COUNTA($A85:$AD85)&gt;=27,"完全",IF(COUNTA($A85:$AD85)&gt;=22,"利用可","要追記")))</f>
        <v/>
      </c>
      <c r="AF85" s="85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85" t="n"/>
      <c r="B86" s="85" t="n"/>
      <c r="C86" s="85" t="n"/>
      <c r="D86" s="85" t="n"/>
      <c r="E86" s="85" t="n"/>
      <c r="F86" s="85" t="n"/>
      <c r="G86" s="85" t="n"/>
      <c r="H86" s="85" t="n"/>
      <c r="I86" s="85" t="n"/>
      <c r="J86" s="137" t="n"/>
      <c r="K86" s="137" t="n"/>
      <c r="L86" s="137" t="n"/>
      <c r="M86" s="137" t="n"/>
      <c r="N86" s="137" t="n"/>
      <c r="O86" s="140" t="n"/>
      <c r="P86" s="137" t="n"/>
      <c r="Q86" s="137" t="n"/>
      <c r="R86" s="137" t="n"/>
      <c r="S86" s="138" t="n"/>
      <c r="T86" s="137" t="n"/>
      <c r="U86" s="137" t="n"/>
      <c r="V86" s="137" t="n"/>
      <c r="W86" s="137" t="n"/>
      <c r="X86" s="137" t="n"/>
      <c r="Y86" s="137" t="n"/>
      <c r="Z86" s="137" t="n"/>
      <c r="AA86" s="137" t="n"/>
      <c r="AB86" s="137" t="n"/>
      <c r="AC86" s="137" t="n"/>
      <c r="AD86" s="85" t="n"/>
      <c r="AE86" s="71">
        <f>IF($A86="","",IF(COUNTA($A86:$AD86)&gt;=27,"完全",IF(COUNTA($A86:$AD86)&gt;=22,"利用可","要追記")))</f>
        <v/>
      </c>
      <c r="AF86" s="85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85" t="n"/>
      <c r="B87" s="85" t="n"/>
      <c r="C87" s="85" t="n"/>
      <c r="D87" s="85" t="n"/>
      <c r="E87" s="85" t="n"/>
      <c r="F87" s="85" t="n"/>
      <c r="G87" s="85" t="n"/>
      <c r="H87" s="85" t="n"/>
      <c r="I87" s="85" t="n"/>
      <c r="J87" s="137" t="n"/>
      <c r="K87" s="137" t="n"/>
      <c r="L87" s="137" t="n"/>
      <c r="M87" s="137" t="n"/>
      <c r="N87" s="137" t="n"/>
      <c r="O87" s="140" t="n"/>
      <c r="P87" s="137" t="n"/>
      <c r="Q87" s="137" t="n"/>
      <c r="R87" s="137" t="n"/>
      <c r="S87" s="138" t="n"/>
      <c r="T87" s="137" t="n"/>
      <c r="U87" s="137" t="n"/>
      <c r="V87" s="137" t="n"/>
      <c r="W87" s="137" t="n"/>
      <c r="X87" s="137" t="n"/>
      <c r="Y87" s="137" t="n"/>
      <c r="Z87" s="137" t="n"/>
      <c r="AA87" s="137" t="n"/>
      <c r="AB87" s="137" t="n"/>
      <c r="AC87" s="137" t="n"/>
      <c r="AD87" s="85" t="n"/>
      <c r="AE87" s="71">
        <f>IF($A87="","",IF(COUNTA($A87:$AD87)&gt;=27,"完全",IF(COUNTA($A87:$AD87)&gt;=22,"利用可","要追記")))</f>
        <v/>
      </c>
      <c r="AF87" s="85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85" t="n"/>
      <c r="B88" s="85" t="n"/>
      <c r="C88" s="85" t="n"/>
      <c r="D88" s="85" t="n"/>
      <c r="E88" s="85" t="n"/>
      <c r="F88" s="85" t="n"/>
      <c r="G88" s="85" t="n"/>
      <c r="H88" s="85" t="n"/>
      <c r="I88" s="85" t="n"/>
      <c r="J88" s="137" t="n"/>
      <c r="K88" s="137" t="n"/>
      <c r="L88" s="137" t="n"/>
      <c r="M88" s="137" t="n"/>
      <c r="N88" s="137" t="n"/>
      <c r="O88" s="140" t="n"/>
      <c r="P88" s="137" t="n"/>
      <c r="Q88" s="137" t="n"/>
      <c r="R88" s="137" t="n"/>
      <c r="S88" s="138" t="n"/>
      <c r="T88" s="137" t="n"/>
      <c r="U88" s="137" t="n"/>
      <c r="V88" s="137" t="n"/>
      <c r="W88" s="137" t="n"/>
      <c r="X88" s="137" t="n"/>
      <c r="Y88" s="137" t="n"/>
      <c r="Z88" s="137" t="n"/>
      <c r="AA88" s="137" t="n"/>
      <c r="AB88" s="137" t="n"/>
      <c r="AC88" s="137" t="n"/>
      <c r="AD88" s="85" t="n"/>
      <c r="AE88" s="71">
        <f>IF($A88="","",IF(COUNTA($A88:$AD88)&gt;=27,"完全",IF(COUNTA($A88:$AD88)&gt;=22,"利用可","要追記")))</f>
        <v/>
      </c>
      <c r="AF88" s="85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85" t="n"/>
      <c r="B89" s="85" t="n"/>
      <c r="C89" s="85" t="n"/>
      <c r="D89" s="85" t="n"/>
      <c r="E89" s="85" t="n"/>
      <c r="F89" s="85" t="n"/>
      <c r="G89" s="85" t="n"/>
      <c r="H89" s="85" t="n"/>
      <c r="I89" s="85" t="n"/>
      <c r="J89" s="137" t="n"/>
      <c r="K89" s="137" t="n"/>
      <c r="L89" s="137" t="n"/>
      <c r="M89" s="137" t="n"/>
      <c r="N89" s="137" t="n"/>
      <c r="O89" s="140" t="n"/>
      <c r="P89" s="137" t="n"/>
      <c r="Q89" s="137" t="n"/>
      <c r="R89" s="137" t="n"/>
      <c r="S89" s="138" t="n"/>
      <c r="T89" s="137" t="n"/>
      <c r="U89" s="137" t="n"/>
      <c r="V89" s="137" t="n"/>
      <c r="W89" s="137" t="n"/>
      <c r="X89" s="137" t="n"/>
      <c r="Y89" s="137" t="n"/>
      <c r="Z89" s="137" t="n"/>
      <c r="AA89" s="137" t="n"/>
      <c r="AB89" s="137" t="n"/>
      <c r="AC89" s="137" t="n"/>
      <c r="AD89" s="85" t="n"/>
      <c r="AE89" s="71">
        <f>IF($A89="","",IF(COUNTA($A89:$AD89)&gt;=27,"完全",IF(COUNTA($A89:$AD89)&gt;=22,"利用可","要追記")))</f>
        <v/>
      </c>
      <c r="AF89" s="85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85" t="n"/>
      <c r="B90" s="85" t="n"/>
      <c r="C90" s="85" t="n"/>
      <c r="D90" s="85" t="n"/>
      <c r="E90" s="85" t="n"/>
      <c r="F90" s="85" t="n"/>
      <c r="G90" s="85" t="n"/>
      <c r="H90" s="85" t="n"/>
      <c r="I90" s="85" t="n"/>
      <c r="J90" s="137" t="n"/>
      <c r="K90" s="137" t="n"/>
      <c r="L90" s="137" t="n"/>
      <c r="M90" s="137" t="n"/>
      <c r="N90" s="137" t="n"/>
      <c r="O90" s="140" t="n"/>
      <c r="P90" s="137" t="n"/>
      <c r="Q90" s="137" t="n"/>
      <c r="R90" s="137" t="n"/>
      <c r="S90" s="138" t="n"/>
      <c r="T90" s="137" t="n"/>
      <c r="U90" s="137" t="n"/>
      <c r="V90" s="137" t="n"/>
      <c r="W90" s="137" t="n"/>
      <c r="X90" s="137" t="n"/>
      <c r="Y90" s="137" t="n"/>
      <c r="Z90" s="137" t="n"/>
      <c r="AA90" s="137" t="n"/>
      <c r="AB90" s="137" t="n"/>
      <c r="AC90" s="137" t="n"/>
      <c r="AD90" s="85" t="n"/>
      <c r="AE90" s="71">
        <f>IF($A90="","",IF(COUNTA($A90:$AD90)&gt;=27,"完全",IF(COUNTA($A90:$AD90)&gt;=22,"利用可","要追記")))</f>
        <v/>
      </c>
      <c r="AF90" s="85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85" t="n"/>
      <c r="B91" s="85" t="n"/>
      <c r="C91" s="85" t="n"/>
      <c r="D91" s="85" t="n"/>
      <c r="E91" s="85" t="n"/>
      <c r="F91" s="85" t="n"/>
      <c r="G91" s="85" t="n"/>
      <c r="H91" s="85" t="n"/>
      <c r="I91" s="85" t="n"/>
      <c r="J91" s="137" t="n"/>
      <c r="K91" s="137" t="n"/>
      <c r="L91" s="137" t="n"/>
      <c r="M91" s="137" t="n"/>
      <c r="N91" s="137" t="n"/>
      <c r="O91" s="140" t="n"/>
      <c r="P91" s="137" t="n"/>
      <c r="Q91" s="137" t="n"/>
      <c r="R91" s="137" t="n"/>
      <c r="S91" s="138" t="n"/>
      <c r="T91" s="137" t="n"/>
      <c r="U91" s="137" t="n"/>
      <c r="V91" s="137" t="n"/>
      <c r="W91" s="137" t="n"/>
      <c r="X91" s="137" t="n"/>
      <c r="Y91" s="137" t="n"/>
      <c r="Z91" s="137" t="n"/>
      <c r="AA91" s="137" t="n"/>
      <c r="AB91" s="137" t="n"/>
      <c r="AC91" s="137" t="n"/>
      <c r="AD91" s="85" t="n"/>
      <c r="AE91" s="71">
        <f>IF($A91="","",IF(COUNTA($A91:$AD91)&gt;=27,"完全",IF(COUNTA($A91:$AD91)&gt;=22,"利用可","要追記")))</f>
        <v/>
      </c>
      <c r="AF91" s="85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85" t="n"/>
      <c r="B92" s="85" t="n"/>
      <c r="C92" s="85" t="n"/>
      <c r="D92" s="85" t="n"/>
      <c r="E92" s="85" t="n"/>
      <c r="F92" s="85" t="n"/>
      <c r="G92" s="85" t="n"/>
      <c r="H92" s="85" t="n"/>
      <c r="I92" s="85" t="n"/>
      <c r="J92" s="137" t="n"/>
      <c r="K92" s="137" t="n"/>
      <c r="L92" s="137" t="n"/>
      <c r="M92" s="137" t="n"/>
      <c r="N92" s="137" t="n"/>
      <c r="O92" s="140" t="n"/>
      <c r="P92" s="137" t="n"/>
      <c r="Q92" s="137" t="n"/>
      <c r="R92" s="137" t="n"/>
      <c r="S92" s="138" t="n"/>
      <c r="T92" s="137" t="n"/>
      <c r="U92" s="137" t="n"/>
      <c r="V92" s="137" t="n"/>
      <c r="W92" s="137" t="n"/>
      <c r="X92" s="137" t="n"/>
      <c r="Y92" s="137" t="n"/>
      <c r="Z92" s="137" t="n"/>
      <c r="AA92" s="137" t="n"/>
      <c r="AB92" s="137" t="n"/>
      <c r="AC92" s="137" t="n"/>
      <c r="AD92" s="85" t="n"/>
      <c r="AE92" s="71">
        <f>IF($A92="","",IF(COUNTA($A92:$AD92)&gt;=27,"完全",IF(COUNTA($A92:$AD92)&gt;=22,"利用可","要追記")))</f>
        <v/>
      </c>
      <c r="AF92" s="85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85" t="n"/>
      <c r="B93" s="85" t="n"/>
      <c r="C93" s="85" t="n"/>
      <c r="D93" s="85" t="n"/>
      <c r="E93" s="85" t="n"/>
      <c r="F93" s="85" t="n"/>
      <c r="G93" s="85" t="n"/>
      <c r="H93" s="85" t="n"/>
      <c r="I93" s="85" t="n"/>
      <c r="J93" s="137" t="n"/>
      <c r="K93" s="137" t="n"/>
      <c r="L93" s="137" t="n"/>
      <c r="M93" s="137" t="n"/>
      <c r="N93" s="137" t="n"/>
      <c r="O93" s="140" t="n"/>
      <c r="P93" s="137" t="n"/>
      <c r="Q93" s="137" t="n"/>
      <c r="R93" s="137" t="n"/>
      <c r="S93" s="138" t="n"/>
      <c r="T93" s="137" t="n"/>
      <c r="U93" s="137" t="n"/>
      <c r="V93" s="137" t="n"/>
      <c r="W93" s="137" t="n"/>
      <c r="X93" s="137" t="n"/>
      <c r="Y93" s="137" t="n"/>
      <c r="Z93" s="137" t="n"/>
      <c r="AA93" s="137" t="n"/>
      <c r="AB93" s="137" t="n"/>
      <c r="AC93" s="137" t="n"/>
      <c r="AD93" s="85" t="n"/>
      <c r="AE93" s="71">
        <f>IF($A93="","",IF(COUNTA($A93:$AD93)&gt;=27,"完全",IF(COUNTA($A93:$AD93)&gt;=22,"利用可","要追記")))</f>
        <v/>
      </c>
      <c r="AF93" s="85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85" t="n"/>
      <c r="B94" s="85" t="n"/>
      <c r="C94" s="85" t="n"/>
      <c r="D94" s="85" t="n"/>
      <c r="E94" s="85" t="n"/>
      <c r="F94" s="85" t="n"/>
      <c r="G94" s="85" t="n"/>
      <c r="H94" s="85" t="n"/>
      <c r="I94" s="85" t="n"/>
      <c r="J94" s="137" t="n"/>
      <c r="K94" s="137" t="n"/>
      <c r="L94" s="137" t="n"/>
      <c r="M94" s="137" t="n"/>
      <c r="N94" s="137" t="n"/>
      <c r="O94" s="140" t="n"/>
      <c r="P94" s="137" t="n"/>
      <c r="Q94" s="137" t="n"/>
      <c r="R94" s="137" t="n"/>
      <c r="S94" s="138" t="n"/>
      <c r="T94" s="137" t="n"/>
      <c r="U94" s="137" t="n"/>
      <c r="V94" s="137" t="n"/>
      <c r="W94" s="137" t="n"/>
      <c r="X94" s="137" t="n"/>
      <c r="Y94" s="137" t="n"/>
      <c r="Z94" s="137" t="n"/>
      <c r="AA94" s="137" t="n"/>
      <c r="AB94" s="137" t="n"/>
      <c r="AC94" s="137" t="n"/>
      <c r="AD94" s="85" t="n"/>
      <c r="AE94" s="71">
        <f>IF($A94="","",IF(COUNTA($A94:$AD94)&gt;=27,"完全",IF(COUNTA($A94:$AD94)&gt;=22,"利用可","要追記")))</f>
        <v/>
      </c>
      <c r="AF94" s="85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85" t="n"/>
      <c r="B95" s="85" t="n"/>
      <c r="C95" s="85" t="n"/>
      <c r="D95" s="85" t="n"/>
      <c r="E95" s="85" t="n"/>
      <c r="F95" s="85" t="n"/>
      <c r="G95" s="85" t="n"/>
      <c r="H95" s="85" t="n"/>
      <c r="I95" s="85" t="n"/>
      <c r="J95" s="137" t="n"/>
      <c r="K95" s="137" t="n"/>
      <c r="L95" s="137" t="n"/>
      <c r="M95" s="137" t="n"/>
      <c r="N95" s="137" t="n"/>
      <c r="O95" s="140" t="n"/>
      <c r="P95" s="137" t="n"/>
      <c r="Q95" s="137" t="n"/>
      <c r="R95" s="137" t="n"/>
      <c r="S95" s="138" t="n"/>
      <c r="T95" s="137" t="n"/>
      <c r="U95" s="137" t="n"/>
      <c r="V95" s="137" t="n"/>
      <c r="W95" s="137" t="n"/>
      <c r="X95" s="137" t="n"/>
      <c r="Y95" s="137" t="n"/>
      <c r="Z95" s="137" t="n"/>
      <c r="AA95" s="137" t="n"/>
      <c r="AB95" s="137" t="n"/>
      <c r="AC95" s="137" t="n"/>
      <c r="AD95" s="85" t="n"/>
      <c r="AE95" s="71">
        <f>IF($A95="","",IF(COUNTA($A95:$AD95)&gt;=27,"完全",IF(COUNTA($A95:$AD95)&gt;=22,"利用可","要追記")))</f>
        <v/>
      </c>
      <c r="AF95" s="85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85" t="n"/>
      <c r="B96" s="85" t="n"/>
      <c r="C96" s="85" t="n"/>
      <c r="D96" s="85" t="n"/>
      <c r="E96" s="85" t="n"/>
      <c r="F96" s="85" t="n"/>
      <c r="G96" s="85" t="n"/>
      <c r="H96" s="85" t="n"/>
      <c r="I96" s="85" t="n"/>
      <c r="J96" s="137" t="n"/>
      <c r="K96" s="137" t="n"/>
      <c r="L96" s="137" t="n"/>
      <c r="M96" s="137" t="n"/>
      <c r="N96" s="137" t="n"/>
      <c r="O96" s="140" t="n"/>
      <c r="P96" s="137" t="n"/>
      <c r="Q96" s="137" t="n"/>
      <c r="R96" s="137" t="n"/>
      <c r="S96" s="138" t="n"/>
      <c r="T96" s="137" t="n"/>
      <c r="U96" s="137" t="n"/>
      <c r="V96" s="137" t="n"/>
      <c r="W96" s="137" t="n"/>
      <c r="X96" s="137" t="n"/>
      <c r="Y96" s="137" t="n"/>
      <c r="Z96" s="137" t="n"/>
      <c r="AA96" s="137" t="n"/>
      <c r="AB96" s="137" t="n"/>
      <c r="AC96" s="137" t="n"/>
      <c r="AD96" s="85" t="n"/>
      <c r="AE96" s="71">
        <f>IF($A96="","",IF(COUNTA($A96:$AD96)&gt;=27,"完全",IF(COUNTA($A96:$AD96)&gt;=22,"利用可","要追記")))</f>
        <v/>
      </c>
      <c r="AF96" s="85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85" t="n"/>
      <c r="B97" s="85" t="n"/>
      <c r="C97" s="85" t="n"/>
      <c r="D97" s="85" t="n"/>
      <c r="E97" s="85" t="n"/>
      <c r="F97" s="85" t="n"/>
      <c r="G97" s="85" t="n"/>
      <c r="H97" s="85" t="n"/>
      <c r="I97" s="85" t="n"/>
      <c r="J97" s="137" t="n"/>
      <c r="K97" s="137" t="n"/>
      <c r="L97" s="137" t="n"/>
      <c r="M97" s="137" t="n"/>
      <c r="N97" s="137" t="n"/>
      <c r="O97" s="140" t="n"/>
      <c r="P97" s="137" t="n"/>
      <c r="Q97" s="137" t="n"/>
      <c r="R97" s="137" t="n"/>
      <c r="S97" s="138" t="n"/>
      <c r="T97" s="137" t="n"/>
      <c r="U97" s="137" t="n"/>
      <c r="V97" s="137" t="n"/>
      <c r="W97" s="137" t="n"/>
      <c r="X97" s="137" t="n"/>
      <c r="Y97" s="137" t="n"/>
      <c r="Z97" s="137" t="n"/>
      <c r="AA97" s="137" t="n"/>
      <c r="AB97" s="137" t="n"/>
      <c r="AC97" s="137" t="n"/>
      <c r="AD97" s="85" t="n"/>
      <c r="AE97" s="71">
        <f>IF($A97="","",IF(COUNTA($A97:$AD97)&gt;=27,"完全",IF(COUNTA($A97:$AD97)&gt;=22,"利用可","要追記")))</f>
        <v/>
      </c>
      <c r="AF97" s="85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85" t="n"/>
      <c r="B98" s="85" t="n"/>
      <c r="C98" s="85" t="n"/>
      <c r="D98" s="85" t="n"/>
      <c r="E98" s="85" t="n"/>
      <c r="F98" s="85" t="n"/>
      <c r="G98" s="85" t="n"/>
      <c r="H98" s="85" t="n"/>
      <c r="I98" s="85" t="n"/>
      <c r="J98" s="137" t="n"/>
      <c r="K98" s="137" t="n"/>
      <c r="L98" s="137" t="n"/>
      <c r="M98" s="137" t="n"/>
      <c r="N98" s="137" t="n"/>
      <c r="O98" s="140" t="n"/>
      <c r="P98" s="137" t="n"/>
      <c r="Q98" s="137" t="n"/>
      <c r="R98" s="137" t="n"/>
      <c r="S98" s="138" t="n"/>
      <c r="T98" s="137" t="n"/>
      <c r="U98" s="137" t="n"/>
      <c r="V98" s="137" t="n"/>
      <c r="W98" s="137" t="n"/>
      <c r="X98" s="137" t="n"/>
      <c r="Y98" s="137" t="n"/>
      <c r="Z98" s="137" t="n"/>
      <c r="AA98" s="137" t="n"/>
      <c r="AB98" s="137" t="n"/>
      <c r="AC98" s="137" t="n"/>
      <c r="AD98" s="85" t="n"/>
      <c r="AE98" s="71">
        <f>IF($A98="","",IF(COUNTA($A98:$AD98)&gt;=27,"完全",IF(COUNTA($A98:$AD98)&gt;=22,"利用可","要追記")))</f>
        <v/>
      </c>
      <c r="AF98" s="85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85" t="n"/>
      <c r="B99" s="85" t="n"/>
      <c r="C99" s="85" t="n"/>
      <c r="D99" s="85" t="n"/>
      <c r="E99" s="85" t="n"/>
      <c r="F99" s="85" t="n"/>
      <c r="G99" s="85" t="n"/>
      <c r="H99" s="85" t="n"/>
      <c r="I99" s="85" t="n"/>
      <c r="J99" s="137" t="n"/>
      <c r="K99" s="137" t="n"/>
      <c r="L99" s="137" t="n"/>
      <c r="M99" s="137" t="n"/>
      <c r="N99" s="137" t="n"/>
      <c r="O99" s="140" t="n"/>
      <c r="P99" s="137" t="n"/>
      <c r="Q99" s="137" t="n"/>
      <c r="R99" s="137" t="n"/>
      <c r="S99" s="138" t="n"/>
      <c r="T99" s="137" t="n"/>
      <c r="U99" s="137" t="n"/>
      <c r="V99" s="137" t="n"/>
      <c r="W99" s="137" t="n"/>
      <c r="X99" s="137" t="n"/>
      <c r="Y99" s="137" t="n"/>
      <c r="Z99" s="137" t="n"/>
      <c r="AA99" s="137" t="n"/>
      <c r="AB99" s="137" t="n"/>
      <c r="AC99" s="137" t="n"/>
      <c r="AD99" s="85" t="n"/>
      <c r="AE99" s="71">
        <f>IF($A99="","",IF(COUNTA($A99:$AD99)&gt;=27,"完全",IF(COUNTA($A99:$AD99)&gt;=22,"利用可","要追記")))</f>
        <v/>
      </c>
      <c r="AF99" s="85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85" t="n"/>
      <c r="B100" s="85" t="n"/>
      <c r="C100" s="85" t="n"/>
      <c r="D100" s="85" t="n"/>
      <c r="E100" s="85" t="n"/>
      <c r="F100" s="85" t="n"/>
      <c r="G100" s="85" t="n"/>
      <c r="H100" s="85" t="n"/>
      <c r="I100" s="85" t="n"/>
      <c r="J100" s="137" t="n"/>
      <c r="K100" s="137" t="n"/>
      <c r="L100" s="137" t="n"/>
      <c r="M100" s="137" t="n"/>
      <c r="N100" s="137" t="n"/>
      <c r="O100" s="140" t="n"/>
      <c r="P100" s="137" t="n"/>
      <c r="Q100" s="137" t="n"/>
      <c r="R100" s="137" t="n"/>
      <c r="S100" s="138" t="n"/>
      <c r="T100" s="137" t="n"/>
      <c r="U100" s="137" t="n"/>
      <c r="V100" s="137" t="n"/>
      <c r="W100" s="137" t="n"/>
      <c r="X100" s="137" t="n"/>
      <c r="Y100" s="137" t="n"/>
      <c r="Z100" s="137" t="n"/>
      <c r="AA100" s="137" t="n"/>
      <c r="AB100" s="137" t="n"/>
      <c r="AC100" s="137" t="n"/>
      <c r="AD100" s="85" t="n"/>
      <c r="AE100" s="71">
        <f>IF($A100="","",IF(COUNTA($A100:$AD100)&gt;=27,"完全",IF(COUNTA($A100:$AD100)&gt;=22,"利用可","要追記")))</f>
        <v/>
      </c>
      <c r="AF100" s="85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85" t="n"/>
      <c r="B101" s="85" t="n"/>
      <c r="C101" s="85" t="n"/>
      <c r="D101" s="85" t="n"/>
      <c r="E101" s="85" t="n"/>
      <c r="F101" s="85" t="n"/>
      <c r="G101" s="85" t="n"/>
      <c r="H101" s="85" t="n"/>
      <c r="I101" s="85" t="n"/>
      <c r="J101" s="137" t="n"/>
      <c r="K101" s="137" t="n"/>
      <c r="L101" s="137" t="n"/>
      <c r="M101" s="137" t="n"/>
      <c r="N101" s="137" t="n"/>
      <c r="O101" s="140" t="n"/>
      <c r="P101" s="137" t="n"/>
      <c r="Q101" s="137" t="n"/>
      <c r="R101" s="137" t="n"/>
      <c r="S101" s="138" t="n"/>
      <c r="T101" s="137" t="n"/>
      <c r="U101" s="137" t="n"/>
      <c r="V101" s="137" t="n"/>
      <c r="W101" s="137" t="n"/>
      <c r="X101" s="137" t="n"/>
      <c r="Y101" s="137" t="n"/>
      <c r="Z101" s="137" t="n"/>
      <c r="AA101" s="137" t="n"/>
      <c r="AB101" s="137" t="n"/>
      <c r="AC101" s="137" t="n"/>
      <c r="AD101" s="85" t="n"/>
      <c r="AE101" s="71">
        <f>IF($A101="","",IF(COUNTA($A101:$AD101)&gt;=27,"完全",IF(COUNTA($A101:$AD101)&gt;=22,"利用可","要追記")))</f>
        <v/>
      </c>
      <c r="AF101" s="85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85" t="n"/>
      <c r="B102" s="85" t="n"/>
      <c r="C102" s="85" t="n"/>
      <c r="D102" s="85" t="n"/>
      <c r="E102" s="85" t="n"/>
      <c r="F102" s="85" t="n"/>
      <c r="G102" s="85" t="n"/>
      <c r="H102" s="85" t="n"/>
      <c r="I102" s="85" t="n"/>
      <c r="J102" s="137" t="n"/>
      <c r="K102" s="137" t="n"/>
      <c r="L102" s="137" t="n"/>
      <c r="M102" s="137" t="n"/>
      <c r="N102" s="137" t="n"/>
      <c r="O102" s="140" t="n"/>
      <c r="P102" s="137" t="n"/>
      <c r="Q102" s="137" t="n"/>
      <c r="R102" s="137" t="n"/>
      <c r="S102" s="138" t="n"/>
      <c r="T102" s="137" t="n"/>
      <c r="U102" s="137" t="n"/>
      <c r="V102" s="137" t="n"/>
      <c r="W102" s="137" t="n"/>
      <c r="X102" s="137" t="n"/>
      <c r="Y102" s="137" t="n"/>
      <c r="Z102" s="137" t="n"/>
      <c r="AA102" s="137" t="n"/>
      <c r="AB102" s="137" t="n"/>
      <c r="AC102" s="137" t="n"/>
      <c r="AD102" s="85" t="n"/>
      <c r="AE102" s="71">
        <f>IF($A102="","",IF(COUNTA($A102:$AD102)&gt;=27,"完全",IF(COUNTA($A102:$AD102)&gt;=22,"利用可","要追記")))</f>
        <v/>
      </c>
      <c r="AF102" s="85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85" t="n"/>
      <c r="B103" s="85" t="n"/>
      <c r="C103" s="85" t="n"/>
      <c r="D103" s="85" t="n"/>
      <c r="E103" s="85" t="n"/>
      <c r="F103" s="85" t="n"/>
      <c r="G103" s="85" t="n"/>
      <c r="H103" s="85" t="n"/>
      <c r="I103" s="85" t="n"/>
      <c r="J103" s="137" t="n"/>
      <c r="K103" s="137" t="n"/>
      <c r="L103" s="137" t="n"/>
      <c r="M103" s="137" t="n"/>
      <c r="N103" s="137" t="n"/>
      <c r="O103" s="140" t="n"/>
      <c r="P103" s="137" t="n"/>
      <c r="Q103" s="137" t="n"/>
      <c r="R103" s="137" t="n"/>
      <c r="S103" s="138" t="n"/>
      <c r="T103" s="137" t="n"/>
      <c r="U103" s="137" t="n"/>
      <c r="V103" s="137" t="n"/>
      <c r="W103" s="137" t="n"/>
      <c r="X103" s="137" t="n"/>
      <c r="Y103" s="137" t="n"/>
      <c r="Z103" s="137" t="n"/>
      <c r="AA103" s="137" t="n"/>
      <c r="AB103" s="137" t="n"/>
      <c r="AC103" s="137" t="n"/>
      <c r="AD103" s="85" t="n"/>
      <c r="AE103" s="71">
        <f>IF($A103="","",IF(COUNTA($A103:$AD103)&gt;=27,"完全",IF(COUNTA($A103:$AD103)&gt;=22,"利用可","要追記")))</f>
        <v/>
      </c>
      <c r="AF103" s="85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85" t="n"/>
      <c r="B104" s="85" t="n"/>
      <c r="C104" s="85" t="n"/>
      <c r="D104" s="85" t="n"/>
      <c r="E104" s="85" t="n"/>
      <c r="F104" s="85" t="n"/>
      <c r="G104" s="85" t="n"/>
      <c r="H104" s="85" t="n"/>
      <c r="I104" s="85" t="n"/>
      <c r="J104" s="137" t="n"/>
      <c r="K104" s="137" t="n"/>
      <c r="L104" s="137" t="n"/>
      <c r="M104" s="137" t="n"/>
      <c r="N104" s="137" t="n"/>
      <c r="O104" s="140" t="n"/>
      <c r="P104" s="137" t="n"/>
      <c r="Q104" s="137" t="n"/>
      <c r="R104" s="137" t="n"/>
      <c r="S104" s="138" t="n"/>
      <c r="T104" s="137" t="n"/>
      <c r="U104" s="137" t="n"/>
      <c r="V104" s="137" t="n"/>
      <c r="W104" s="137" t="n"/>
      <c r="X104" s="137" t="n"/>
      <c r="Y104" s="137" t="n"/>
      <c r="Z104" s="137" t="n"/>
      <c r="AA104" s="137" t="n"/>
      <c r="AB104" s="137" t="n"/>
      <c r="AC104" s="137" t="n"/>
      <c r="AD104" s="85" t="n"/>
      <c r="AE104" s="71">
        <f>IF($A104="","",IF(COUNTA($A104:$AD104)&gt;=27,"完全",IF(COUNTA($A104:$AD104)&gt;=22,"利用可","要追記")))</f>
        <v/>
      </c>
      <c r="AF104" s="85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85" t="n"/>
      <c r="B105" s="85" t="n"/>
      <c r="C105" s="85" t="n"/>
      <c r="D105" s="85" t="n"/>
      <c r="E105" s="85" t="n"/>
      <c r="F105" s="85" t="n"/>
      <c r="G105" s="85" t="n"/>
      <c r="H105" s="85" t="n"/>
      <c r="I105" s="85" t="n"/>
      <c r="J105" s="137" t="n"/>
      <c r="K105" s="137" t="n"/>
      <c r="L105" s="137" t="n"/>
      <c r="M105" s="137" t="n"/>
      <c r="N105" s="137" t="n"/>
      <c r="O105" s="140" t="n"/>
      <c r="P105" s="137" t="n"/>
      <c r="Q105" s="137" t="n"/>
      <c r="R105" s="137" t="n"/>
      <c r="S105" s="138" t="n"/>
      <c r="T105" s="137" t="n"/>
      <c r="U105" s="137" t="n"/>
      <c r="V105" s="137" t="n"/>
      <c r="W105" s="137" t="n"/>
      <c r="X105" s="137" t="n"/>
      <c r="Y105" s="137" t="n"/>
      <c r="Z105" s="137" t="n"/>
      <c r="AA105" s="137" t="n"/>
      <c r="AB105" s="137" t="n"/>
      <c r="AC105" s="137" t="n"/>
      <c r="AD105" s="85" t="n"/>
      <c r="AE105" s="71">
        <f>IF($A105="","",IF(COUNTA($A105:$AD105)&gt;=27,"完全",IF(COUNTA($A105:$AD105)&gt;=22,"利用可","要追記")))</f>
        <v/>
      </c>
      <c r="AF105" s="85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85" t="n"/>
      <c r="B106" s="85" t="n"/>
      <c r="C106" s="85" t="n"/>
      <c r="D106" s="85" t="n"/>
      <c r="E106" s="85" t="n"/>
      <c r="F106" s="85" t="n"/>
      <c r="G106" s="85" t="n"/>
      <c r="H106" s="85" t="n"/>
      <c r="I106" s="85" t="n"/>
      <c r="J106" s="137" t="n"/>
      <c r="K106" s="137" t="n"/>
      <c r="L106" s="137" t="n"/>
      <c r="M106" s="137" t="n"/>
      <c r="N106" s="137" t="n"/>
      <c r="O106" s="140" t="n"/>
      <c r="P106" s="137" t="n"/>
      <c r="Q106" s="137" t="n"/>
      <c r="R106" s="137" t="n"/>
      <c r="S106" s="138" t="n"/>
      <c r="T106" s="137" t="n"/>
      <c r="U106" s="137" t="n"/>
      <c r="V106" s="137" t="n"/>
      <c r="W106" s="137" t="n"/>
      <c r="X106" s="137" t="n"/>
      <c r="Y106" s="137" t="n"/>
      <c r="Z106" s="137" t="n"/>
      <c r="AA106" s="137" t="n"/>
      <c r="AB106" s="137" t="n"/>
      <c r="AC106" s="137" t="n"/>
      <c r="AD106" s="85" t="n"/>
      <c r="AE106" s="71">
        <f>IF($A106="","",IF(COUNTA($A106:$AD106)&gt;=27,"完全",IF(COUNTA($A106:$AD106)&gt;=22,"利用可","要追記")))</f>
        <v/>
      </c>
      <c r="AF106" s="85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85" t="n"/>
      <c r="B107" s="85" t="n"/>
      <c r="C107" s="85" t="n"/>
      <c r="D107" s="85" t="n"/>
      <c r="E107" s="85" t="n"/>
      <c r="F107" s="85" t="n"/>
      <c r="G107" s="85" t="n"/>
      <c r="H107" s="85" t="n"/>
      <c r="I107" s="85" t="n"/>
      <c r="J107" s="137" t="n"/>
      <c r="K107" s="137" t="n"/>
      <c r="L107" s="137" t="n"/>
      <c r="M107" s="137" t="n"/>
      <c r="N107" s="137" t="n"/>
      <c r="O107" s="140" t="n"/>
      <c r="P107" s="137" t="n"/>
      <c r="Q107" s="137" t="n"/>
      <c r="R107" s="137" t="n"/>
      <c r="S107" s="138" t="n"/>
      <c r="T107" s="137" t="n"/>
      <c r="U107" s="137" t="n"/>
      <c r="V107" s="137" t="n"/>
      <c r="W107" s="137" t="n"/>
      <c r="X107" s="137" t="n"/>
      <c r="Y107" s="137" t="n"/>
      <c r="Z107" s="137" t="n"/>
      <c r="AA107" s="137" t="n"/>
      <c r="AB107" s="137" t="n"/>
      <c r="AC107" s="137" t="n"/>
      <c r="AD107" s="85" t="n"/>
      <c r="AE107" s="71">
        <f>IF($A107="","",IF(COUNTA($A107:$AD107)&gt;=27,"完全",IF(COUNTA($A107:$AD107)&gt;=22,"利用可","要追記")))</f>
        <v/>
      </c>
      <c r="AF107" s="85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85" t="n"/>
      <c r="B108" s="85" t="n"/>
      <c r="C108" s="85" t="n"/>
      <c r="D108" s="85" t="n"/>
      <c r="E108" s="85" t="n"/>
      <c r="F108" s="85" t="n"/>
      <c r="G108" s="85" t="n"/>
      <c r="H108" s="85" t="n"/>
      <c r="I108" s="85" t="n"/>
      <c r="J108" s="137" t="n"/>
      <c r="K108" s="137" t="n"/>
      <c r="L108" s="137" t="n"/>
      <c r="M108" s="137" t="n"/>
      <c r="N108" s="137" t="n"/>
      <c r="O108" s="140" t="n"/>
      <c r="P108" s="137" t="n"/>
      <c r="Q108" s="137" t="n"/>
      <c r="R108" s="137" t="n"/>
      <c r="S108" s="138" t="n"/>
      <c r="T108" s="137" t="n"/>
      <c r="U108" s="137" t="n"/>
      <c r="V108" s="137" t="n"/>
      <c r="W108" s="137" t="n"/>
      <c r="X108" s="137" t="n"/>
      <c r="Y108" s="137" t="n"/>
      <c r="Z108" s="137" t="n"/>
      <c r="AA108" s="137" t="n"/>
      <c r="AB108" s="137" t="n"/>
      <c r="AC108" s="137" t="n"/>
      <c r="AD108" s="85" t="n"/>
      <c r="AE108" s="71">
        <f>IF($A108="","",IF(COUNTA($A108:$AD108)&gt;=27,"完全",IF(COUNTA($A108:$AD108)&gt;=22,"利用可","要追記")))</f>
        <v/>
      </c>
      <c r="AF108" s="85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85" t="n"/>
      <c r="B109" s="85" t="n"/>
      <c r="C109" s="85" t="n"/>
      <c r="D109" s="85" t="n"/>
      <c r="E109" s="85" t="n"/>
      <c r="F109" s="85" t="n"/>
      <c r="G109" s="85" t="n"/>
      <c r="H109" s="85" t="n"/>
      <c r="I109" s="85" t="n"/>
      <c r="J109" s="137" t="n"/>
      <c r="K109" s="137" t="n"/>
      <c r="L109" s="137" t="n"/>
      <c r="M109" s="137" t="n"/>
      <c r="N109" s="137" t="n"/>
      <c r="O109" s="140" t="n"/>
      <c r="P109" s="137" t="n"/>
      <c r="Q109" s="137" t="n"/>
      <c r="R109" s="137" t="n"/>
      <c r="S109" s="138" t="n"/>
      <c r="T109" s="137" t="n"/>
      <c r="U109" s="137" t="n"/>
      <c r="V109" s="137" t="n"/>
      <c r="W109" s="137" t="n"/>
      <c r="X109" s="137" t="n"/>
      <c r="Y109" s="137" t="n"/>
      <c r="Z109" s="137" t="n"/>
      <c r="AA109" s="137" t="n"/>
      <c r="AB109" s="137" t="n"/>
      <c r="AC109" s="137" t="n"/>
      <c r="AD109" s="85" t="n"/>
      <c r="AE109" s="71">
        <f>IF($A109="","",IF(COUNTA($A109:$AD109)&gt;=27,"完全",IF(COUNTA($A109:$AD109)&gt;=22,"利用可","要追記")))</f>
        <v/>
      </c>
      <c r="AF109" s="85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85" t="n"/>
      <c r="B110" s="85" t="n"/>
      <c r="C110" s="85" t="n"/>
      <c r="D110" s="85" t="n"/>
      <c r="E110" s="85" t="n"/>
      <c r="F110" s="85" t="n"/>
      <c r="G110" s="85" t="n"/>
      <c r="H110" s="85" t="n"/>
      <c r="I110" s="85" t="n"/>
      <c r="J110" s="137" t="n"/>
      <c r="K110" s="137" t="n"/>
      <c r="L110" s="137" t="n"/>
      <c r="M110" s="137" t="n"/>
      <c r="N110" s="137" t="n"/>
      <c r="O110" s="140" t="n"/>
      <c r="P110" s="137" t="n"/>
      <c r="Q110" s="137" t="n"/>
      <c r="R110" s="137" t="n"/>
      <c r="S110" s="138" t="n"/>
      <c r="T110" s="137" t="n"/>
      <c r="U110" s="137" t="n"/>
      <c r="V110" s="137" t="n"/>
      <c r="W110" s="137" t="n"/>
      <c r="X110" s="137" t="n"/>
      <c r="Y110" s="137" t="n"/>
      <c r="Z110" s="137" t="n"/>
      <c r="AA110" s="137" t="n"/>
      <c r="AB110" s="137" t="n"/>
      <c r="AC110" s="137" t="n"/>
      <c r="AD110" s="85" t="n"/>
      <c r="AE110" s="71">
        <f>IF($A110="","",IF(COUNTA($A110:$AD110)&gt;=27,"完全",IF(COUNTA($A110:$AD110)&gt;=22,"利用可","要追記")))</f>
        <v/>
      </c>
      <c r="AF110" s="85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85" t="n"/>
      <c r="B111" s="85" t="n"/>
      <c r="C111" s="85" t="n"/>
      <c r="D111" s="85" t="n"/>
      <c r="E111" s="85" t="n"/>
      <c r="F111" s="85" t="n"/>
      <c r="G111" s="85" t="n"/>
      <c r="H111" s="85" t="n"/>
      <c r="I111" s="85" t="n"/>
      <c r="J111" s="137" t="n"/>
      <c r="K111" s="137" t="n"/>
      <c r="L111" s="137" t="n"/>
      <c r="M111" s="137" t="n"/>
      <c r="N111" s="137" t="n"/>
      <c r="O111" s="140" t="n"/>
      <c r="P111" s="137" t="n"/>
      <c r="Q111" s="137" t="n"/>
      <c r="R111" s="137" t="n"/>
      <c r="S111" s="138" t="n"/>
      <c r="T111" s="137" t="n"/>
      <c r="U111" s="137" t="n"/>
      <c r="V111" s="137" t="n"/>
      <c r="W111" s="137" t="n"/>
      <c r="X111" s="137" t="n"/>
      <c r="Y111" s="137" t="n"/>
      <c r="Z111" s="137" t="n"/>
      <c r="AA111" s="137" t="n"/>
      <c r="AB111" s="137" t="n"/>
      <c r="AC111" s="137" t="n"/>
      <c r="AD111" s="85" t="n"/>
      <c r="AE111" s="71">
        <f>IF($A111="","",IF(COUNTA($A111:$AD111)&gt;=27,"完全",IF(COUNTA($A111:$AD111)&gt;=22,"利用可","要追記")))</f>
        <v/>
      </c>
      <c r="AF111" s="85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85" t="n"/>
      <c r="B112" s="85" t="n"/>
      <c r="C112" s="85" t="n"/>
      <c r="D112" s="85" t="n"/>
      <c r="E112" s="85" t="n"/>
      <c r="F112" s="85" t="n"/>
      <c r="G112" s="85" t="n"/>
      <c r="H112" s="85" t="n"/>
      <c r="I112" s="85" t="n"/>
      <c r="J112" s="137" t="n"/>
      <c r="K112" s="137" t="n"/>
      <c r="L112" s="137" t="n"/>
      <c r="M112" s="137" t="n"/>
      <c r="N112" s="137" t="n"/>
      <c r="O112" s="140" t="n"/>
      <c r="P112" s="137" t="n"/>
      <c r="Q112" s="137" t="n"/>
      <c r="R112" s="137" t="n"/>
      <c r="S112" s="138" t="n"/>
      <c r="T112" s="137" t="n"/>
      <c r="U112" s="137" t="n"/>
      <c r="V112" s="137" t="n"/>
      <c r="W112" s="137" t="n"/>
      <c r="X112" s="137" t="n"/>
      <c r="Y112" s="137" t="n"/>
      <c r="Z112" s="137" t="n"/>
      <c r="AA112" s="137" t="n"/>
      <c r="AB112" s="137" t="n"/>
      <c r="AC112" s="137" t="n"/>
      <c r="AD112" s="85" t="n"/>
      <c r="AE112" s="71">
        <f>IF($A112="","",IF(COUNTA($A112:$AD112)&gt;=27,"完全",IF(COUNTA($A112:$AD112)&gt;=22,"利用可","要追記")))</f>
        <v/>
      </c>
      <c r="AF112" s="85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85" t="n"/>
      <c r="B113" s="85" t="n"/>
      <c r="C113" s="85" t="n"/>
      <c r="D113" s="85" t="n"/>
      <c r="E113" s="85" t="n"/>
      <c r="F113" s="85" t="n"/>
      <c r="G113" s="85" t="n"/>
      <c r="H113" s="85" t="n"/>
      <c r="I113" s="85" t="n"/>
      <c r="J113" s="137" t="n"/>
      <c r="K113" s="137" t="n"/>
      <c r="L113" s="137" t="n"/>
      <c r="M113" s="137" t="n"/>
      <c r="N113" s="137" t="n"/>
      <c r="O113" s="140" t="n"/>
      <c r="P113" s="137" t="n"/>
      <c r="Q113" s="137" t="n"/>
      <c r="R113" s="137" t="n"/>
      <c r="S113" s="138" t="n"/>
      <c r="T113" s="137" t="n"/>
      <c r="U113" s="137" t="n"/>
      <c r="V113" s="137" t="n"/>
      <c r="W113" s="137" t="n"/>
      <c r="X113" s="137" t="n"/>
      <c r="Y113" s="137" t="n"/>
      <c r="Z113" s="137" t="n"/>
      <c r="AA113" s="137" t="n"/>
      <c r="AB113" s="137" t="n"/>
      <c r="AC113" s="137" t="n"/>
      <c r="AD113" s="85" t="n"/>
      <c r="AE113" s="71">
        <f>IF($A113="","",IF(COUNTA($A113:$AD113)&gt;=27,"完全",IF(COUNTA($A113:$AD113)&gt;=22,"利用可","要追記")))</f>
        <v/>
      </c>
      <c r="AF113" s="85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85" t="n"/>
      <c r="B114" s="85" t="n"/>
      <c r="C114" s="85" t="n"/>
      <c r="D114" s="85" t="n"/>
      <c r="E114" s="85" t="n"/>
      <c r="F114" s="85" t="n"/>
      <c r="G114" s="85" t="n"/>
      <c r="H114" s="85" t="n"/>
      <c r="I114" s="85" t="n"/>
      <c r="J114" s="137" t="n"/>
      <c r="K114" s="137" t="n"/>
      <c r="L114" s="137" t="n"/>
      <c r="M114" s="137" t="n"/>
      <c r="N114" s="137" t="n"/>
      <c r="O114" s="140" t="n"/>
      <c r="P114" s="137" t="n"/>
      <c r="Q114" s="137" t="n"/>
      <c r="R114" s="137" t="n"/>
      <c r="S114" s="138" t="n"/>
      <c r="T114" s="137" t="n"/>
      <c r="U114" s="137" t="n"/>
      <c r="V114" s="137" t="n"/>
      <c r="W114" s="137" t="n"/>
      <c r="X114" s="137" t="n"/>
      <c r="Y114" s="137" t="n"/>
      <c r="Z114" s="137" t="n"/>
      <c r="AA114" s="137" t="n"/>
      <c r="AB114" s="137" t="n"/>
      <c r="AC114" s="137" t="n"/>
      <c r="AD114" s="85" t="n"/>
      <c r="AE114" s="71">
        <f>IF($A114="","",IF(COUNTA($A114:$AD114)&gt;=27,"完全",IF(COUNTA($A114:$AD114)&gt;=22,"利用可","要追記")))</f>
        <v/>
      </c>
      <c r="AF114" s="85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85" t="n"/>
      <c r="B115" s="85" t="n"/>
      <c r="C115" s="85" t="n"/>
      <c r="D115" s="85" t="n"/>
      <c r="E115" s="85" t="n"/>
      <c r="F115" s="85" t="n"/>
      <c r="G115" s="85" t="n"/>
      <c r="H115" s="85" t="n"/>
      <c r="I115" s="85" t="n"/>
      <c r="J115" s="137" t="n"/>
      <c r="K115" s="137" t="n"/>
      <c r="L115" s="137" t="n"/>
      <c r="M115" s="137" t="n"/>
      <c r="N115" s="137" t="n"/>
      <c r="O115" s="140" t="n"/>
      <c r="P115" s="137" t="n"/>
      <c r="Q115" s="137" t="n"/>
      <c r="R115" s="137" t="n"/>
      <c r="S115" s="138" t="n"/>
      <c r="T115" s="137" t="n"/>
      <c r="U115" s="137" t="n"/>
      <c r="V115" s="137" t="n"/>
      <c r="W115" s="137" t="n"/>
      <c r="X115" s="137" t="n"/>
      <c r="Y115" s="137" t="n"/>
      <c r="Z115" s="137" t="n"/>
      <c r="AA115" s="137" t="n"/>
      <c r="AB115" s="137" t="n"/>
      <c r="AC115" s="137" t="n"/>
      <c r="AD115" s="85" t="n"/>
      <c r="AE115" s="71">
        <f>IF($A115="","",IF(COUNTA($A115:$AD115)&gt;=27,"完全",IF(COUNTA($A115:$AD115)&gt;=22,"利用可","要追記")))</f>
        <v/>
      </c>
      <c r="AF115" s="85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85" t="n"/>
      <c r="B116" s="85" t="n"/>
      <c r="C116" s="85" t="n"/>
      <c r="D116" s="85" t="n"/>
      <c r="E116" s="85" t="n"/>
      <c r="F116" s="85" t="n"/>
      <c r="G116" s="85" t="n"/>
      <c r="H116" s="85" t="n"/>
      <c r="I116" s="85" t="n"/>
      <c r="J116" s="137" t="n"/>
      <c r="K116" s="137" t="n"/>
      <c r="L116" s="137" t="n"/>
      <c r="M116" s="137" t="n"/>
      <c r="N116" s="137" t="n"/>
      <c r="O116" s="140" t="n"/>
      <c r="P116" s="137" t="n"/>
      <c r="Q116" s="137" t="n"/>
      <c r="R116" s="137" t="n"/>
      <c r="S116" s="138" t="n"/>
      <c r="T116" s="137" t="n"/>
      <c r="U116" s="137" t="n"/>
      <c r="V116" s="137" t="n"/>
      <c r="W116" s="137" t="n"/>
      <c r="X116" s="137" t="n"/>
      <c r="Y116" s="137" t="n"/>
      <c r="Z116" s="137" t="n"/>
      <c r="AA116" s="137" t="n"/>
      <c r="AB116" s="137" t="n"/>
      <c r="AC116" s="137" t="n"/>
      <c r="AD116" s="85" t="n"/>
      <c r="AE116" s="71">
        <f>IF($A116="","",IF(COUNTA($A116:$AD116)&gt;=27,"完全",IF(COUNTA($A116:$AD116)&gt;=22,"利用可","要追記")))</f>
        <v/>
      </c>
      <c r="AF116" s="85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85" t="n"/>
      <c r="B117" s="85" t="n"/>
      <c r="C117" s="85" t="n"/>
      <c r="D117" s="85" t="n"/>
      <c r="E117" s="85" t="n"/>
      <c r="F117" s="85" t="n"/>
      <c r="G117" s="85" t="n"/>
      <c r="H117" s="85" t="n"/>
      <c r="I117" s="85" t="n"/>
      <c r="J117" s="137" t="n"/>
      <c r="K117" s="137" t="n"/>
      <c r="L117" s="137" t="n"/>
      <c r="M117" s="137" t="n"/>
      <c r="N117" s="137" t="n"/>
      <c r="O117" s="140" t="n"/>
      <c r="P117" s="137" t="n"/>
      <c r="Q117" s="137" t="n"/>
      <c r="R117" s="137" t="n"/>
      <c r="S117" s="138" t="n"/>
      <c r="T117" s="137" t="n"/>
      <c r="U117" s="137" t="n"/>
      <c r="V117" s="137" t="n"/>
      <c r="W117" s="137" t="n"/>
      <c r="X117" s="137" t="n"/>
      <c r="Y117" s="137" t="n"/>
      <c r="Z117" s="137" t="n"/>
      <c r="AA117" s="137" t="n"/>
      <c r="AB117" s="137" t="n"/>
      <c r="AC117" s="137" t="n"/>
      <c r="AD117" s="85" t="n"/>
      <c r="AE117" s="71">
        <f>IF($A117="","",IF(COUNTA($A117:$AD117)&gt;=27,"完全",IF(COUNTA($A117:$AD117)&gt;=22,"利用可","要追記")))</f>
        <v/>
      </c>
      <c r="AF117" s="85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85" t="n"/>
      <c r="B118" s="85" t="n"/>
      <c r="C118" s="85" t="n"/>
      <c r="D118" s="85" t="n"/>
      <c r="E118" s="85" t="n"/>
      <c r="F118" s="85" t="n"/>
      <c r="G118" s="85" t="n"/>
      <c r="H118" s="85" t="n"/>
      <c r="I118" s="85" t="n"/>
      <c r="J118" s="137" t="n"/>
      <c r="K118" s="137" t="n"/>
      <c r="L118" s="137" t="n"/>
      <c r="M118" s="137" t="n"/>
      <c r="N118" s="137" t="n"/>
      <c r="O118" s="140" t="n"/>
      <c r="P118" s="137" t="n"/>
      <c r="Q118" s="137" t="n"/>
      <c r="R118" s="137" t="n"/>
      <c r="S118" s="138" t="n"/>
      <c r="T118" s="137" t="n"/>
      <c r="U118" s="137" t="n"/>
      <c r="V118" s="137" t="n"/>
      <c r="W118" s="137" t="n"/>
      <c r="X118" s="137" t="n"/>
      <c r="Y118" s="137" t="n"/>
      <c r="Z118" s="137" t="n"/>
      <c r="AA118" s="137" t="n"/>
      <c r="AB118" s="137" t="n"/>
      <c r="AC118" s="137" t="n"/>
      <c r="AD118" s="85" t="n"/>
      <c r="AE118" s="71">
        <f>IF($A118="","",IF(COUNTA($A118:$AD118)&gt;=27,"完全",IF(COUNTA($A118:$AD118)&gt;=22,"利用可","要追記")))</f>
        <v/>
      </c>
      <c r="AF118" s="85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85" t="n"/>
      <c r="B119" s="85" t="n"/>
      <c r="C119" s="85" t="n"/>
      <c r="D119" s="85" t="n"/>
      <c r="E119" s="85" t="n"/>
      <c r="F119" s="85" t="n"/>
      <c r="G119" s="85" t="n"/>
      <c r="H119" s="85" t="n"/>
      <c r="I119" s="85" t="n"/>
      <c r="J119" s="137" t="n"/>
      <c r="K119" s="137" t="n"/>
      <c r="L119" s="137" t="n"/>
      <c r="M119" s="137" t="n"/>
      <c r="N119" s="137" t="n"/>
      <c r="O119" s="140" t="n"/>
      <c r="P119" s="137" t="n"/>
      <c r="Q119" s="137" t="n"/>
      <c r="R119" s="137" t="n"/>
      <c r="S119" s="138" t="n"/>
      <c r="T119" s="137" t="n"/>
      <c r="U119" s="137" t="n"/>
      <c r="V119" s="137" t="n"/>
      <c r="W119" s="137" t="n"/>
      <c r="X119" s="137" t="n"/>
      <c r="Y119" s="137" t="n"/>
      <c r="Z119" s="137" t="n"/>
      <c r="AA119" s="137" t="n"/>
      <c r="AB119" s="137" t="n"/>
      <c r="AC119" s="137" t="n"/>
      <c r="AD119" s="85" t="n"/>
      <c r="AE119" s="71">
        <f>IF($A119="","",IF(COUNTA($A119:$AD119)&gt;=27,"完全",IF(COUNTA($A119:$AD119)&gt;=22,"利用可","要追記")))</f>
        <v/>
      </c>
      <c r="AF119" s="85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85" t="n"/>
      <c r="B120" s="85" t="n"/>
      <c r="C120" s="85" t="n"/>
      <c r="D120" s="85" t="n"/>
      <c r="E120" s="85" t="n"/>
      <c r="F120" s="85" t="n"/>
      <c r="G120" s="85" t="n"/>
      <c r="H120" s="85" t="n"/>
      <c r="I120" s="85" t="n"/>
      <c r="J120" s="137" t="n"/>
      <c r="K120" s="137" t="n"/>
      <c r="L120" s="137" t="n"/>
      <c r="M120" s="137" t="n"/>
      <c r="N120" s="137" t="n"/>
      <c r="O120" s="140" t="n"/>
      <c r="P120" s="137" t="n"/>
      <c r="Q120" s="137" t="n"/>
      <c r="R120" s="137" t="n"/>
      <c r="S120" s="138" t="n"/>
      <c r="T120" s="137" t="n"/>
      <c r="U120" s="137" t="n"/>
      <c r="V120" s="137" t="n"/>
      <c r="W120" s="137" t="n"/>
      <c r="X120" s="137" t="n"/>
      <c r="Y120" s="137" t="n"/>
      <c r="Z120" s="137" t="n"/>
      <c r="AA120" s="137" t="n"/>
      <c r="AB120" s="137" t="n"/>
      <c r="AC120" s="137" t="n"/>
      <c r="AD120" s="85" t="n"/>
      <c r="AE120" s="71">
        <f>IF($A120="","",IF(COUNTA($A120:$AD120)&gt;=27,"完全",IF(COUNTA($A120:$AD120)&gt;=22,"利用可","要追記")))</f>
        <v/>
      </c>
      <c r="AF120" s="85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85" t="n"/>
      <c r="B121" s="85" t="n"/>
      <c r="C121" s="85" t="n"/>
      <c r="D121" s="85" t="n"/>
      <c r="E121" s="85" t="n"/>
      <c r="F121" s="85" t="n"/>
      <c r="G121" s="85" t="n"/>
      <c r="H121" s="85" t="n"/>
      <c r="I121" s="85" t="n"/>
      <c r="J121" s="137" t="n"/>
      <c r="K121" s="137" t="n"/>
      <c r="L121" s="137" t="n"/>
      <c r="M121" s="137" t="n"/>
      <c r="N121" s="137" t="n"/>
      <c r="O121" s="140" t="n"/>
      <c r="P121" s="137" t="n"/>
      <c r="Q121" s="137" t="n"/>
      <c r="R121" s="137" t="n"/>
      <c r="S121" s="138" t="n"/>
      <c r="T121" s="137" t="n"/>
      <c r="U121" s="137" t="n"/>
      <c r="V121" s="137" t="n"/>
      <c r="W121" s="137" t="n"/>
      <c r="X121" s="137" t="n"/>
      <c r="Y121" s="137" t="n"/>
      <c r="Z121" s="137" t="n"/>
      <c r="AA121" s="137" t="n"/>
      <c r="AB121" s="137" t="n"/>
      <c r="AC121" s="137" t="n"/>
      <c r="AD121" s="85" t="n"/>
      <c r="AE121" s="71">
        <f>IF($A121="","",IF(COUNTA($A121:$AD121)&gt;=27,"完全",IF(COUNTA($A121:$AD121)&gt;=22,"利用可","要追記")))</f>
        <v/>
      </c>
      <c r="AF121" s="85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85" t="n"/>
      <c r="B122" s="85" t="n"/>
      <c r="C122" s="85" t="n"/>
      <c r="D122" s="85" t="n"/>
      <c r="E122" s="85" t="n"/>
      <c r="F122" s="85" t="n"/>
      <c r="G122" s="85" t="n"/>
      <c r="H122" s="85" t="n"/>
      <c r="I122" s="85" t="n"/>
      <c r="J122" s="137" t="n"/>
      <c r="K122" s="137" t="n"/>
      <c r="L122" s="137" t="n"/>
      <c r="M122" s="137" t="n"/>
      <c r="N122" s="137" t="n"/>
      <c r="O122" s="140" t="n"/>
      <c r="P122" s="137" t="n"/>
      <c r="Q122" s="137" t="n"/>
      <c r="R122" s="137" t="n"/>
      <c r="S122" s="138" t="n"/>
      <c r="T122" s="137" t="n"/>
      <c r="U122" s="137" t="n"/>
      <c r="V122" s="137" t="n"/>
      <c r="W122" s="137" t="n"/>
      <c r="X122" s="137" t="n"/>
      <c r="Y122" s="137" t="n"/>
      <c r="Z122" s="137" t="n"/>
      <c r="AA122" s="137" t="n"/>
      <c r="AB122" s="137" t="n"/>
      <c r="AC122" s="137" t="n"/>
      <c r="AD122" s="85" t="n"/>
      <c r="AE122" s="71">
        <f>IF($A122="","",IF(COUNTA($A122:$AD122)&gt;=27,"完全",IF(COUNTA($A122:$AD122)&gt;=22,"利用可","要追記")))</f>
        <v/>
      </c>
      <c r="AF122" s="85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85" t="n"/>
      <c r="B123" s="85" t="n"/>
      <c r="C123" s="85" t="n"/>
      <c r="D123" s="85" t="n"/>
      <c r="E123" s="85" t="n"/>
      <c r="F123" s="85" t="n"/>
      <c r="G123" s="85" t="n"/>
      <c r="H123" s="85" t="n"/>
      <c r="I123" s="85" t="n"/>
      <c r="J123" s="137" t="n"/>
      <c r="K123" s="137" t="n"/>
      <c r="L123" s="137" t="n"/>
      <c r="M123" s="137" t="n"/>
      <c r="N123" s="137" t="n"/>
      <c r="O123" s="140" t="n"/>
      <c r="P123" s="137" t="n"/>
      <c r="Q123" s="137" t="n"/>
      <c r="R123" s="137" t="n"/>
      <c r="S123" s="138" t="n"/>
      <c r="T123" s="137" t="n"/>
      <c r="U123" s="137" t="n"/>
      <c r="V123" s="137" t="n"/>
      <c r="W123" s="137" t="n"/>
      <c r="X123" s="137" t="n"/>
      <c r="Y123" s="137" t="n"/>
      <c r="Z123" s="137" t="n"/>
      <c r="AA123" s="137" t="n"/>
      <c r="AB123" s="137" t="n"/>
      <c r="AC123" s="137" t="n"/>
      <c r="AD123" s="85" t="n"/>
      <c r="AE123" s="71">
        <f>IF($A123="","",IF(COUNTA($A123:$AD123)&gt;=27,"完全",IF(COUNTA($A123:$AD123)&gt;=22,"利用可","要追記")))</f>
        <v/>
      </c>
      <c r="AF123" s="85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85" t="n"/>
      <c r="B124" s="85" t="n"/>
      <c r="C124" s="85" t="n"/>
      <c r="D124" s="85" t="n"/>
      <c r="E124" s="85" t="n"/>
      <c r="F124" s="85" t="n"/>
      <c r="G124" s="85" t="n"/>
      <c r="H124" s="85" t="n"/>
      <c r="I124" s="85" t="n"/>
      <c r="J124" s="137" t="n"/>
      <c r="K124" s="137" t="n"/>
      <c r="L124" s="137" t="n"/>
      <c r="M124" s="137" t="n"/>
      <c r="N124" s="137" t="n"/>
      <c r="O124" s="140" t="n"/>
      <c r="P124" s="137" t="n"/>
      <c r="Q124" s="137" t="n"/>
      <c r="R124" s="137" t="n"/>
      <c r="S124" s="138" t="n"/>
      <c r="T124" s="137" t="n"/>
      <c r="U124" s="137" t="n"/>
      <c r="V124" s="137" t="n"/>
      <c r="W124" s="137" t="n"/>
      <c r="X124" s="137" t="n"/>
      <c r="Y124" s="137" t="n"/>
      <c r="Z124" s="137" t="n"/>
      <c r="AA124" s="137" t="n"/>
      <c r="AB124" s="137" t="n"/>
      <c r="AC124" s="137" t="n"/>
      <c r="AD124" s="85" t="n"/>
      <c r="AE124" s="71">
        <f>IF($A124="","",IF(COUNTA($A124:$AD124)&gt;=27,"完全",IF(COUNTA($A124:$AD124)&gt;=22,"利用可","要追記")))</f>
        <v/>
      </c>
      <c r="AF124" s="85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85" t="n"/>
      <c r="B125" s="85" t="n"/>
      <c r="C125" s="85" t="n"/>
      <c r="D125" s="85" t="n"/>
      <c r="E125" s="85" t="n"/>
      <c r="F125" s="85" t="n"/>
      <c r="G125" s="85" t="n"/>
      <c r="H125" s="85" t="n"/>
      <c r="I125" s="85" t="n"/>
      <c r="J125" s="137" t="n"/>
      <c r="K125" s="137" t="n"/>
      <c r="L125" s="137" t="n"/>
      <c r="M125" s="137" t="n"/>
      <c r="N125" s="137" t="n"/>
      <c r="O125" s="140" t="n"/>
      <c r="P125" s="137" t="n"/>
      <c r="Q125" s="137" t="n"/>
      <c r="R125" s="137" t="n"/>
      <c r="S125" s="138" t="n"/>
      <c r="T125" s="137" t="n"/>
      <c r="U125" s="137" t="n"/>
      <c r="V125" s="137" t="n"/>
      <c r="W125" s="137" t="n"/>
      <c r="X125" s="137" t="n"/>
      <c r="Y125" s="137" t="n"/>
      <c r="Z125" s="137" t="n"/>
      <c r="AA125" s="137" t="n"/>
      <c r="AB125" s="137" t="n"/>
      <c r="AC125" s="137" t="n"/>
      <c r="AD125" s="85" t="n"/>
      <c r="AE125" s="71">
        <f>IF($A125="","",IF(COUNTA($A125:$AD125)&gt;=27,"完全",IF(COUNTA($A125:$AD125)&gt;=22,"利用可","要追記")))</f>
        <v/>
      </c>
      <c r="AF125" s="85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85" t="n"/>
      <c r="B126" s="85" t="n"/>
      <c r="C126" s="85" t="n"/>
      <c r="D126" s="85" t="n"/>
      <c r="E126" s="85" t="n"/>
      <c r="F126" s="85" t="n"/>
      <c r="G126" s="85" t="n"/>
      <c r="H126" s="85" t="n"/>
      <c r="I126" s="85" t="n"/>
      <c r="J126" s="137" t="n"/>
      <c r="K126" s="137" t="n"/>
      <c r="L126" s="137" t="n"/>
      <c r="M126" s="137" t="n"/>
      <c r="N126" s="137" t="n"/>
      <c r="O126" s="140" t="n"/>
      <c r="P126" s="137" t="n"/>
      <c r="Q126" s="137" t="n"/>
      <c r="R126" s="137" t="n"/>
      <c r="S126" s="138" t="n"/>
      <c r="T126" s="137" t="n"/>
      <c r="U126" s="137" t="n"/>
      <c r="V126" s="137" t="n"/>
      <c r="W126" s="137" t="n"/>
      <c r="X126" s="137" t="n"/>
      <c r="Y126" s="137" t="n"/>
      <c r="Z126" s="137" t="n"/>
      <c r="AA126" s="137" t="n"/>
      <c r="AB126" s="137" t="n"/>
      <c r="AC126" s="137" t="n"/>
      <c r="AD126" s="85" t="n"/>
      <c r="AE126" s="71">
        <f>IF($A126="","",IF(COUNTA($A126:$AD126)&gt;=27,"完全",IF(COUNTA($A126:$AD126)&gt;=22,"利用可","要追記")))</f>
        <v/>
      </c>
      <c r="AF126" s="85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85" t="n"/>
      <c r="B127" s="85" t="n"/>
      <c r="C127" s="85" t="n"/>
      <c r="D127" s="85" t="n"/>
      <c r="E127" s="85" t="n"/>
      <c r="F127" s="85" t="n"/>
      <c r="G127" s="85" t="n"/>
      <c r="H127" s="85" t="n"/>
      <c r="I127" s="85" t="n"/>
      <c r="J127" s="137" t="n"/>
      <c r="K127" s="137" t="n"/>
      <c r="L127" s="137" t="n"/>
      <c r="M127" s="137" t="n"/>
      <c r="N127" s="137" t="n"/>
      <c r="O127" s="140" t="n"/>
      <c r="P127" s="137" t="n"/>
      <c r="Q127" s="137" t="n"/>
      <c r="R127" s="137" t="n"/>
      <c r="S127" s="138" t="n"/>
      <c r="T127" s="137" t="n"/>
      <c r="U127" s="137" t="n"/>
      <c r="V127" s="137" t="n"/>
      <c r="W127" s="137" t="n"/>
      <c r="X127" s="137" t="n"/>
      <c r="Y127" s="137" t="n"/>
      <c r="Z127" s="137" t="n"/>
      <c r="AA127" s="137" t="n"/>
      <c r="AB127" s="137" t="n"/>
      <c r="AC127" s="137" t="n"/>
      <c r="AD127" s="85" t="n"/>
      <c r="AE127" s="71">
        <f>IF($A127="","",IF(COUNTA($A127:$AD127)&gt;=27,"完全",IF(COUNTA($A127:$AD127)&gt;=22,"利用可","要追記")))</f>
        <v/>
      </c>
      <c r="AF127" s="85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85" t="n"/>
      <c r="B128" s="85" t="n"/>
      <c r="C128" s="85" t="n"/>
      <c r="D128" s="85" t="n"/>
      <c r="E128" s="85" t="n"/>
      <c r="F128" s="85" t="n"/>
      <c r="G128" s="85" t="n"/>
      <c r="H128" s="85" t="n"/>
      <c r="I128" s="85" t="n"/>
      <c r="J128" s="137" t="n"/>
      <c r="K128" s="137" t="n"/>
      <c r="L128" s="137" t="n"/>
      <c r="M128" s="137" t="n"/>
      <c r="N128" s="137" t="n"/>
      <c r="O128" s="140" t="n"/>
      <c r="P128" s="137" t="n"/>
      <c r="Q128" s="137" t="n"/>
      <c r="R128" s="137" t="n"/>
      <c r="S128" s="138" t="n"/>
      <c r="T128" s="137" t="n"/>
      <c r="U128" s="137" t="n"/>
      <c r="V128" s="137" t="n"/>
      <c r="W128" s="137" t="n"/>
      <c r="X128" s="137" t="n"/>
      <c r="Y128" s="137" t="n"/>
      <c r="Z128" s="137" t="n"/>
      <c r="AA128" s="137" t="n"/>
      <c r="AB128" s="137" t="n"/>
      <c r="AC128" s="137" t="n"/>
      <c r="AD128" s="85" t="n"/>
      <c r="AE128" s="71">
        <f>IF($A128="","",IF(COUNTA($A128:$AD128)&gt;=27,"完全",IF(COUNTA($A128:$AD128)&gt;=22,"利用可","要追記")))</f>
        <v/>
      </c>
      <c r="AF128" s="85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85" t="n"/>
      <c r="B129" s="85" t="n"/>
      <c r="C129" s="85" t="n"/>
      <c r="D129" s="85" t="n"/>
      <c r="E129" s="85" t="n"/>
      <c r="F129" s="85" t="n"/>
      <c r="G129" s="85" t="n"/>
      <c r="H129" s="85" t="n"/>
      <c r="I129" s="85" t="n"/>
      <c r="J129" s="137" t="n"/>
      <c r="K129" s="137" t="n"/>
      <c r="L129" s="137" t="n"/>
      <c r="M129" s="137" t="n"/>
      <c r="N129" s="137" t="n"/>
      <c r="O129" s="140" t="n"/>
      <c r="P129" s="137" t="n"/>
      <c r="Q129" s="137" t="n"/>
      <c r="R129" s="137" t="n"/>
      <c r="S129" s="138" t="n"/>
      <c r="T129" s="137" t="n"/>
      <c r="U129" s="137" t="n"/>
      <c r="V129" s="137" t="n"/>
      <c r="W129" s="137" t="n"/>
      <c r="X129" s="137" t="n"/>
      <c r="Y129" s="137" t="n"/>
      <c r="Z129" s="137" t="n"/>
      <c r="AA129" s="137" t="n"/>
      <c r="AB129" s="137" t="n"/>
      <c r="AC129" s="137" t="n"/>
      <c r="AD129" s="85" t="n"/>
      <c r="AE129" s="71">
        <f>IF($A129="","",IF(COUNTA($A129:$AD129)&gt;=27,"完全",IF(COUNTA($A129:$AD129)&gt;=22,"利用可","要追記")))</f>
        <v/>
      </c>
      <c r="AF129" s="85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85" t="n"/>
      <c r="B130" s="85" t="n"/>
      <c r="C130" s="85" t="n"/>
      <c r="D130" s="85" t="n"/>
      <c r="E130" s="85" t="n"/>
      <c r="F130" s="85" t="n"/>
      <c r="G130" s="85" t="n"/>
      <c r="H130" s="85" t="n"/>
      <c r="I130" s="85" t="n"/>
      <c r="J130" s="137" t="n"/>
      <c r="K130" s="137" t="n"/>
      <c r="L130" s="137" t="n"/>
      <c r="M130" s="137" t="n"/>
      <c r="N130" s="137" t="n"/>
      <c r="O130" s="140" t="n"/>
      <c r="P130" s="137" t="n"/>
      <c r="Q130" s="137" t="n"/>
      <c r="R130" s="137" t="n"/>
      <c r="S130" s="138" t="n"/>
      <c r="T130" s="137" t="n"/>
      <c r="U130" s="137" t="n"/>
      <c r="V130" s="137" t="n"/>
      <c r="W130" s="137" t="n"/>
      <c r="X130" s="137" t="n"/>
      <c r="Y130" s="137" t="n"/>
      <c r="Z130" s="137" t="n"/>
      <c r="AA130" s="137" t="n"/>
      <c r="AB130" s="137" t="n"/>
      <c r="AC130" s="137" t="n"/>
      <c r="AD130" s="85" t="n"/>
      <c r="AE130" s="71">
        <f>IF($A130="","",IF(COUNTA($A130:$AD130)&gt;=27,"完全",IF(COUNTA($A130:$AD130)&gt;=22,"利用可","要追記")))</f>
        <v/>
      </c>
      <c r="AF130" s="85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85" t="n"/>
      <c r="B131" s="85" t="n"/>
      <c r="C131" s="85" t="n"/>
      <c r="D131" s="85" t="n"/>
      <c r="E131" s="85" t="n"/>
      <c r="F131" s="85" t="n"/>
      <c r="G131" s="85" t="n"/>
      <c r="H131" s="85" t="n"/>
      <c r="I131" s="85" t="n"/>
      <c r="J131" s="137" t="n"/>
      <c r="K131" s="137" t="n"/>
      <c r="L131" s="137" t="n"/>
      <c r="M131" s="137" t="n"/>
      <c r="N131" s="137" t="n"/>
      <c r="O131" s="140" t="n"/>
      <c r="P131" s="137" t="n"/>
      <c r="Q131" s="137" t="n"/>
      <c r="R131" s="137" t="n"/>
      <c r="S131" s="138" t="n"/>
      <c r="T131" s="137" t="n"/>
      <c r="U131" s="137" t="n"/>
      <c r="V131" s="137" t="n"/>
      <c r="W131" s="137" t="n"/>
      <c r="X131" s="137" t="n"/>
      <c r="Y131" s="137" t="n"/>
      <c r="Z131" s="137" t="n"/>
      <c r="AA131" s="137" t="n"/>
      <c r="AB131" s="137" t="n"/>
      <c r="AC131" s="137" t="n"/>
      <c r="AD131" s="85" t="n"/>
      <c r="AE131" s="71">
        <f>IF($A131="","",IF(COUNTA($A131:$AD131)&gt;=27,"完全",IF(COUNTA($A131:$AD131)&gt;=22,"利用可","要追記")))</f>
        <v/>
      </c>
      <c r="AF131" s="85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85" t="n"/>
      <c r="B132" s="85" t="n"/>
      <c r="C132" s="85" t="n"/>
      <c r="D132" s="85" t="n"/>
      <c r="E132" s="85" t="n"/>
      <c r="F132" s="85" t="n"/>
      <c r="G132" s="85" t="n"/>
      <c r="H132" s="85" t="n"/>
      <c r="I132" s="85" t="n"/>
      <c r="J132" s="137" t="n"/>
      <c r="K132" s="137" t="n"/>
      <c r="L132" s="137" t="n"/>
      <c r="M132" s="137" t="n"/>
      <c r="N132" s="137" t="n"/>
      <c r="O132" s="140" t="n"/>
      <c r="P132" s="137" t="n"/>
      <c r="Q132" s="137" t="n"/>
      <c r="R132" s="137" t="n"/>
      <c r="S132" s="138" t="n"/>
      <c r="T132" s="137" t="n"/>
      <c r="U132" s="137" t="n"/>
      <c r="V132" s="137" t="n"/>
      <c r="W132" s="137" t="n"/>
      <c r="X132" s="137" t="n"/>
      <c r="Y132" s="137" t="n"/>
      <c r="Z132" s="137" t="n"/>
      <c r="AA132" s="137" t="n"/>
      <c r="AB132" s="137" t="n"/>
      <c r="AC132" s="137" t="n"/>
      <c r="AD132" s="85" t="n"/>
      <c r="AE132" s="71">
        <f>IF($A132="","",IF(COUNTA($A132:$AD132)&gt;=27,"完全",IF(COUNTA($A132:$AD132)&gt;=22,"利用可","要追記")))</f>
        <v/>
      </c>
      <c r="AF132" s="85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85" t="n"/>
      <c r="B133" s="85" t="n"/>
      <c r="C133" s="85" t="n"/>
      <c r="D133" s="85" t="n"/>
      <c r="E133" s="85" t="n"/>
      <c r="F133" s="85" t="n"/>
      <c r="G133" s="85" t="n"/>
      <c r="H133" s="85" t="n"/>
      <c r="I133" s="85" t="n"/>
      <c r="J133" s="137" t="n"/>
      <c r="K133" s="137" t="n"/>
      <c r="L133" s="137" t="n"/>
      <c r="M133" s="137" t="n"/>
      <c r="N133" s="137" t="n"/>
      <c r="O133" s="140" t="n"/>
      <c r="P133" s="137" t="n"/>
      <c r="Q133" s="137" t="n"/>
      <c r="R133" s="137" t="n"/>
      <c r="S133" s="138" t="n"/>
      <c r="T133" s="137" t="n"/>
      <c r="U133" s="137" t="n"/>
      <c r="V133" s="137" t="n"/>
      <c r="W133" s="137" t="n"/>
      <c r="X133" s="137" t="n"/>
      <c r="Y133" s="137" t="n"/>
      <c r="Z133" s="137" t="n"/>
      <c r="AA133" s="137" t="n"/>
      <c r="AB133" s="137" t="n"/>
      <c r="AC133" s="137" t="n"/>
      <c r="AD133" s="85" t="n"/>
      <c r="AE133" s="71">
        <f>IF($A133="","",IF(COUNTA($A133:$AD133)&gt;=27,"完全",IF(COUNTA($A133:$AD133)&gt;=22,"利用可","要追記")))</f>
        <v/>
      </c>
      <c r="AF133" s="85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85" t="n"/>
      <c r="B134" s="85" t="n"/>
      <c r="C134" s="85" t="n"/>
      <c r="D134" s="85" t="n"/>
      <c r="E134" s="85" t="n"/>
      <c r="F134" s="85" t="n"/>
      <c r="G134" s="85" t="n"/>
      <c r="H134" s="85" t="n"/>
      <c r="I134" s="85" t="n"/>
      <c r="J134" s="137" t="n"/>
      <c r="K134" s="137" t="n"/>
      <c r="L134" s="137" t="n"/>
      <c r="M134" s="137" t="n"/>
      <c r="N134" s="137" t="n"/>
      <c r="O134" s="140" t="n"/>
      <c r="P134" s="137" t="n"/>
      <c r="Q134" s="137" t="n"/>
      <c r="R134" s="137" t="n"/>
      <c r="S134" s="138" t="n"/>
      <c r="T134" s="137" t="n"/>
      <c r="U134" s="137" t="n"/>
      <c r="V134" s="137" t="n"/>
      <c r="W134" s="137" t="n"/>
      <c r="X134" s="137" t="n"/>
      <c r="Y134" s="137" t="n"/>
      <c r="Z134" s="137" t="n"/>
      <c r="AA134" s="137" t="n"/>
      <c r="AB134" s="137" t="n"/>
      <c r="AC134" s="137" t="n"/>
      <c r="AD134" s="85" t="n"/>
      <c r="AE134" s="71">
        <f>IF($A134="","",IF(COUNTA($A134:$AD134)&gt;=27,"完全",IF(COUNTA($A134:$AD134)&gt;=22,"利用可","要追記")))</f>
        <v/>
      </c>
      <c r="AF134" s="85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85" t="n"/>
      <c r="B135" s="85" t="n"/>
      <c r="C135" s="85" t="n"/>
      <c r="D135" s="85" t="n"/>
      <c r="E135" s="85" t="n"/>
      <c r="F135" s="85" t="n"/>
      <c r="G135" s="85" t="n"/>
      <c r="H135" s="85" t="n"/>
      <c r="I135" s="85" t="n"/>
      <c r="J135" s="137" t="n"/>
      <c r="K135" s="137" t="n"/>
      <c r="L135" s="137" t="n"/>
      <c r="M135" s="137" t="n"/>
      <c r="N135" s="137" t="n"/>
      <c r="O135" s="140" t="n"/>
      <c r="P135" s="137" t="n"/>
      <c r="Q135" s="137" t="n"/>
      <c r="R135" s="137" t="n"/>
      <c r="S135" s="138" t="n"/>
      <c r="T135" s="137" t="n"/>
      <c r="U135" s="137" t="n"/>
      <c r="V135" s="137" t="n"/>
      <c r="W135" s="137" t="n"/>
      <c r="X135" s="137" t="n"/>
      <c r="Y135" s="137" t="n"/>
      <c r="Z135" s="137" t="n"/>
      <c r="AA135" s="137" t="n"/>
      <c r="AB135" s="137" t="n"/>
      <c r="AC135" s="137" t="n"/>
      <c r="AD135" s="85" t="n"/>
      <c r="AE135" s="71">
        <f>IF($A135="","",IF(COUNTA($A135:$AD135)&gt;=27,"完全",IF(COUNTA($A135:$AD135)&gt;=22,"利用可","要追記")))</f>
        <v/>
      </c>
      <c r="AF135" s="85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85" t="n"/>
      <c r="B136" s="85" t="n"/>
      <c r="C136" s="85" t="n"/>
      <c r="D136" s="85" t="n"/>
      <c r="E136" s="85" t="n"/>
      <c r="F136" s="85" t="n"/>
      <c r="G136" s="85" t="n"/>
      <c r="H136" s="85" t="n"/>
      <c r="I136" s="85" t="n"/>
      <c r="J136" s="137" t="n"/>
      <c r="K136" s="137" t="n"/>
      <c r="L136" s="137" t="n"/>
      <c r="M136" s="137" t="n"/>
      <c r="N136" s="137" t="n"/>
      <c r="O136" s="140" t="n"/>
      <c r="P136" s="137" t="n"/>
      <c r="Q136" s="137" t="n"/>
      <c r="R136" s="137" t="n"/>
      <c r="S136" s="138" t="n"/>
      <c r="T136" s="137" t="n"/>
      <c r="U136" s="137" t="n"/>
      <c r="V136" s="137" t="n"/>
      <c r="W136" s="137" t="n"/>
      <c r="X136" s="137" t="n"/>
      <c r="Y136" s="137" t="n"/>
      <c r="Z136" s="137" t="n"/>
      <c r="AA136" s="137" t="n"/>
      <c r="AB136" s="137" t="n"/>
      <c r="AC136" s="137" t="n"/>
      <c r="AD136" s="85" t="n"/>
      <c r="AE136" s="71">
        <f>IF($A136="","",IF(COUNTA($A136:$AD136)&gt;=27,"完全",IF(COUNTA($A136:$AD136)&gt;=22,"利用可","要追記")))</f>
        <v/>
      </c>
      <c r="AF136" s="85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85" t="n"/>
      <c r="B137" s="85" t="n"/>
      <c r="C137" s="85" t="n"/>
      <c r="D137" s="85" t="n"/>
      <c r="E137" s="85" t="n"/>
      <c r="F137" s="85" t="n"/>
      <c r="G137" s="85" t="n"/>
      <c r="H137" s="85" t="n"/>
      <c r="I137" s="85" t="n"/>
      <c r="J137" s="137" t="n"/>
      <c r="K137" s="137" t="n"/>
      <c r="L137" s="137" t="n"/>
      <c r="M137" s="137" t="n"/>
      <c r="N137" s="137" t="n"/>
      <c r="O137" s="140" t="n"/>
      <c r="P137" s="137" t="n"/>
      <c r="Q137" s="137" t="n"/>
      <c r="R137" s="137" t="n"/>
      <c r="S137" s="138" t="n"/>
      <c r="T137" s="137" t="n"/>
      <c r="U137" s="137" t="n"/>
      <c r="V137" s="137" t="n"/>
      <c r="W137" s="137" t="n"/>
      <c r="X137" s="137" t="n"/>
      <c r="Y137" s="137" t="n"/>
      <c r="Z137" s="137" t="n"/>
      <c r="AA137" s="137" t="n"/>
      <c r="AB137" s="137" t="n"/>
      <c r="AC137" s="137" t="n"/>
      <c r="AD137" s="85" t="n"/>
      <c r="AE137" s="71">
        <f>IF($A137="","",IF(COUNTA($A137:$AD137)&gt;=27,"完全",IF(COUNTA($A137:$AD137)&gt;=22,"利用可","要追記")))</f>
        <v/>
      </c>
      <c r="AF137" s="85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85" t="n"/>
      <c r="B138" s="85" t="n"/>
      <c r="C138" s="85" t="n"/>
      <c r="D138" s="85" t="n"/>
      <c r="E138" s="85" t="n"/>
      <c r="F138" s="85" t="n"/>
      <c r="G138" s="85" t="n"/>
      <c r="H138" s="85" t="n"/>
      <c r="I138" s="85" t="n"/>
      <c r="J138" s="137" t="n"/>
      <c r="K138" s="137" t="n"/>
      <c r="L138" s="137" t="n"/>
      <c r="M138" s="137" t="n"/>
      <c r="N138" s="137" t="n"/>
      <c r="O138" s="140" t="n"/>
      <c r="P138" s="137" t="n"/>
      <c r="Q138" s="137" t="n"/>
      <c r="R138" s="137" t="n"/>
      <c r="S138" s="138" t="n"/>
      <c r="T138" s="137" t="n"/>
      <c r="U138" s="137" t="n"/>
      <c r="V138" s="137" t="n"/>
      <c r="W138" s="137" t="n"/>
      <c r="X138" s="137" t="n"/>
      <c r="Y138" s="137" t="n"/>
      <c r="Z138" s="137" t="n"/>
      <c r="AA138" s="137" t="n"/>
      <c r="AB138" s="137" t="n"/>
      <c r="AC138" s="137" t="n"/>
      <c r="AD138" s="85" t="n"/>
      <c r="AE138" s="71">
        <f>IF($A138="","",IF(COUNTA($A138:$AD138)&gt;=27,"完全",IF(COUNTA($A138:$AD138)&gt;=22,"利用可","要追記")))</f>
        <v/>
      </c>
      <c r="AF138" s="85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85" t="n"/>
      <c r="B139" s="85" t="n"/>
      <c r="C139" s="85" t="n"/>
      <c r="D139" s="85" t="n"/>
      <c r="E139" s="85" t="n"/>
      <c r="F139" s="85" t="n"/>
      <c r="G139" s="85" t="n"/>
      <c r="H139" s="85" t="n"/>
      <c r="I139" s="85" t="n"/>
      <c r="J139" s="137" t="n"/>
      <c r="K139" s="137" t="n"/>
      <c r="L139" s="137" t="n"/>
      <c r="M139" s="137" t="n"/>
      <c r="N139" s="137" t="n"/>
      <c r="O139" s="140" t="n"/>
      <c r="P139" s="137" t="n"/>
      <c r="Q139" s="137" t="n"/>
      <c r="R139" s="137" t="n"/>
      <c r="S139" s="138" t="n"/>
      <c r="T139" s="137" t="n"/>
      <c r="U139" s="137" t="n"/>
      <c r="V139" s="137" t="n"/>
      <c r="W139" s="137" t="n"/>
      <c r="X139" s="137" t="n"/>
      <c r="Y139" s="137" t="n"/>
      <c r="Z139" s="137" t="n"/>
      <c r="AA139" s="137" t="n"/>
      <c r="AB139" s="137" t="n"/>
      <c r="AC139" s="137" t="n"/>
      <c r="AD139" s="85" t="n"/>
      <c r="AE139" s="71">
        <f>IF($A139="","",IF(COUNTA($A139:$AD139)&gt;=27,"完全",IF(COUNTA($A139:$AD139)&gt;=22,"利用可","要追記")))</f>
        <v/>
      </c>
      <c r="AF139" s="85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85" t="n"/>
      <c r="B140" s="85" t="n"/>
      <c r="C140" s="85" t="n"/>
      <c r="D140" s="85" t="n"/>
      <c r="E140" s="85" t="n"/>
      <c r="F140" s="85" t="n"/>
      <c r="G140" s="85" t="n"/>
      <c r="H140" s="85" t="n"/>
      <c r="I140" s="85" t="n"/>
      <c r="J140" s="137" t="n"/>
      <c r="K140" s="137" t="n"/>
      <c r="L140" s="137" t="n"/>
      <c r="M140" s="137" t="n"/>
      <c r="N140" s="137" t="n"/>
      <c r="O140" s="140" t="n"/>
      <c r="P140" s="137" t="n"/>
      <c r="Q140" s="137" t="n"/>
      <c r="R140" s="137" t="n"/>
      <c r="S140" s="138" t="n"/>
      <c r="T140" s="137" t="n"/>
      <c r="U140" s="137" t="n"/>
      <c r="V140" s="137" t="n"/>
      <c r="W140" s="137" t="n"/>
      <c r="X140" s="137" t="n"/>
      <c r="Y140" s="137" t="n"/>
      <c r="Z140" s="137" t="n"/>
      <c r="AA140" s="137" t="n"/>
      <c r="AB140" s="137" t="n"/>
      <c r="AC140" s="137" t="n"/>
      <c r="AD140" s="85" t="n"/>
      <c r="AE140" s="71">
        <f>IF($A140="","",IF(COUNTA($A140:$AD140)&gt;=27,"完全",IF(COUNTA($A140:$AD140)&gt;=22,"利用可","要追記")))</f>
        <v/>
      </c>
      <c r="AF140" s="85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85" t="n"/>
      <c r="B141" s="85" t="n"/>
      <c r="C141" s="85" t="n"/>
      <c r="D141" s="85" t="n"/>
      <c r="E141" s="85" t="n"/>
      <c r="F141" s="85" t="n"/>
      <c r="G141" s="85" t="n"/>
      <c r="H141" s="85" t="n"/>
      <c r="I141" s="85" t="n"/>
      <c r="J141" s="137" t="n"/>
      <c r="K141" s="137" t="n"/>
      <c r="L141" s="137" t="n"/>
      <c r="M141" s="137" t="n"/>
      <c r="N141" s="137" t="n"/>
      <c r="O141" s="140" t="n"/>
      <c r="P141" s="137" t="n"/>
      <c r="Q141" s="137" t="n"/>
      <c r="R141" s="137" t="n"/>
      <c r="S141" s="138" t="n"/>
      <c r="T141" s="137" t="n"/>
      <c r="U141" s="137" t="n"/>
      <c r="V141" s="137" t="n"/>
      <c r="W141" s="137" t="n"/>
      <c r="X141" s="137" t="n"/>
      <c r="Y141" s="137" t="n"/>
      <c r="Z141" s="137" t="n"/>
      <c r="AA141" s="137" t="n"/>
      <c r="AB141" s="137" t="n"/>
      <c r="AC141" s="137" t="n"/>
      <c r="AD141" s="85" t="n"/>
      <c r="AE141" s="71">
        <f>IF($A141="","",IF(COUNTA($A141:$AD141)&gt;=27,"完全",IF(COUNTA($A141:$AD141)&gt;=22,"利用可","要追記")))</f>
        <v/>
      </c>
      <c r="AF141" s="85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85" t="n"/>
      <c r="B142" s="85" t="n"/>
      <c r="C142" s="85" t="n"/>
      <c r="D142" s="85" t="n"/>
      <c r="E142" s="85" t="n"/>
      <c r="F142" s="85" t="n"/>
      <c r="G142" s="85" t="n"/>
      <c r="H142" s="85" t="n"/>
      <c r="I142" s="85" t="n"/>
      <c r="J142" s="137" t="n"/>
      <c r="K142" s="137" t="n"/>
      <c r="L142" s="137" t="n"/>
      <c r="M142" s="137" t="n"/>
      <c r="N142" s="137" t="n"/>
      <c r="O142" s="140" t="n"/>
      <c r="P142" s="137" t="n"/>
      <c r="Q142" s="137" t="n"/>
      <c r="R142" s="137" t="n"/>
      <c r="S142" s="138" t="n"/>
      <c r="T142" s="137" t="n"/>
      <c r="U142" s="137" t="n"/>
      <c r="V142" s="137" t="n"/>
      <c r="W142" s="137" t="n"/>
      <c r="X142" s="137" t="n"/>
      <c r="Y142" s="137" t="n"/>
      <c r="Z142" s="137" t="n"/>
      <c r="AA142" s="137" t="n"/>
      <c r="AB142" s="137" t="n"/>
      <c r="AC142" s="137" t="n"/>
      <c r="AD142" s="85" t="n"/>
      <c r="AE142" s="71">
        <f>IF($A142="","",IF(COUNTA($A142:$AD142)&gt;=27,"完全",IF(COUNTA($A142:$AD142)&gt;=22,"利用可","要追記")))</f>
        <v/>
      </c>
      <c r="AF142" s="85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85" t="n"/>
      <c r="B143" s="85" t="n"/>
      <c r="C143" s="85" t="n"/>
      <c r="D143" s="85" t="n"/>
      <c r="E143" s="85" t="n"/>
      <c r="F143" s="85" t="n"/>
      <c r="G143" s="85" t="n"/>
      <c r="H143" s="85" t="n"/>
      <c r="I143" s="85" t="n"/>
      <c r="J143" s="137" t="n"/>
      <c r="K143" s="137" t="n"/>
      <c r="L143" s="137" t="n"/>
      <c r="M143" s="137" t="n"/>
      <c r="N143" s="137" t="n"/>
      <c r="O143" s="140" t="n"/>
      <c r="P143" s="137" t="n"/>
      <c r="Q143" s="137" t="n"/>
      <c r="R143" s="137" t="n"/>
      <c r="S143" s="138" t="n"/>
      <c r="T143" s="137" t="n"/>
      <c r="U143" s="137" t="n"/>
      <c r="V143" s="137" t="n"/>
      <c r="W143" s="137" t="n"/>
      <c r="X143" s="137" t="n"/>
      <c r="Y143" s="137" t="n"/>
      <c r="Z143" s="137" t="n"/>
      <c r="AA143" s="137" t="n"/>
      <c r="AB143" s="137" t="n"/>
      <c r="AC143" s="137" t="n"/>
      <c r="AD143" s="85" t="n"/>
      <c r="AE143" s="71">
        <f>IF($A143="","",IF(COUNTA($A143:$AD143)&gt;=27,"完全",IF(COUNTA($A143:$AD143)&gt;=22,"利用可","要追記")))</f>
        <v/>
      </c>
      <c r="AF143" s="85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85" t="n"/>
      <c r="B144" s="85" t="n"/>
      <c r="C144" s="85" t="n"/>
      <c r="D144" s="85" t="n"/>
      <c r="E144" s="85" t="n"/>
      <c r="F144" s="85" t="n"/>
      <c r="G144" s="85" t="n"/>
      <c r="H144" s="85" t="n"/>
      <c r="I144" s="85" t="n"/>
      <c r="J144" s="137" t="n"/>
      <c r="K144" s="137" t="n"/>
      <c r="L144" s="137" t="n"/>
      <c r="M144" s="137" t="n"/>
      <c r="N144" s="137" t="n"/>
      <c r="O144" s="140" t="n"/>
      <c r="P144" s="137" t="n"/>
      <c r="Q144" s="137" t="n"/>
      <c r="R144" s="137" t="n"/>
      <c r="S144" s="138" t="n"/>
      <c r="T144" s="137" t="n"/>
      <c r="U144" s="137" t="n"/>
      <c r="V144" s="137" t="n"/>
      <c r="W144" s="137" t="n"/>
      <c r="X144" s="137" t="n"/>
      <c r="Y144" s="137" t="n"/>
      <c r="Z144" s="137" t="n"/>
      <c r="AA144" s="137" t="n"/>
      <c r="AB144" s="137" t="n"/>
      <c r="AC144" s="137" t="n"/>
      <c r="AD144" s="85" t="n"/>
      <c r="AE144" s="71">
        <f>IF($A144="","",IF(COUNTA($A144:$AD144)&gt;=27,"完全",IF(COUNTA($A144:$AD144)&gt;=22,"利用可","要追記")))</f>
        <v/>
      </c>
      <c r="AF144" s="85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85" t="n"/>
      <c r="B145" s="85" t="n"/>
      <c r="C145" s="85" t="n"/>
      <c r="D145" s="85" t="n"/>
      <c r="E145" s="85" t="n"/>
      <c r="F145" s="85" t="n"/>
      <c r="G145" s="85" t="n"/>
      <c r="H145" s="85" t="n"/>
      <c r="I145" s="85" t="n"/>
      <c r="J145" s="137" t="n"/>
      <c r="K145" s="137" t="n"/>
      <c r="L145" s="137" t="n"/>
      <c r="M145" s="137" t="n"/>
      <c r="N145" s="137" t="n"/>
      <c r="O145" s="140" t="n"/>
      <c r="P145" s="137" t="n"/>
      <c r="Q145" s="137" t="n"/>
      <c r="R145" s="137" t="n"/>
      <c r="S145" s="138" t="n"/>
      <c r="T145" s="137" t="n"/>
      <c r="U145" s="137" t="n"/>
      <c r="V145" s="137" t="n"/>
      <c r="W145" s="137" t="n"/>
      <c r="X145" s="137" t="n"/>
      <c r="Y145" s="137" t="n"/>
      <c r="Z145" s="137" t="n"/>
      <c r="AA145" s="137" t="n"/>
      <c r="AB145" s="137" t="n"/>
      <c r="AC145" s="137" t="n"/>
      <c r="AD145" s="85" t="n"/>
      <c r="AE145" s="71">
        <f>IF($A145="","",IF(COUNTA($A145:$AD145)&gt;=27,"完全",IF(COUNTA($A145:$AD145)&gt;=22,"利用可","要追記")))</f>
        <v/>
      </c>
      <c r="AF145" s="85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85" t="n"/>
      <c r="B146" s="85" t="n"/>
      <c r="C146" s="85" t="n"/>
      <c r="D146" s="85" t="n"/>
      <c r="E146" s="85" t="n"/>
      <c r="F146" s="85" t="n"/>
      <c r="G146" s="85" t="n"/>
      <c r="H146" s="85" t="n"/>
      <c r="I146" s="85" t="n"/>
      <c r="J146" s="137" t="n"/>
      <c r="K146" s="137" t="n"/>
      <c r="L146" s="137" t="n"/>
      <c r="M146" s="137" t="n"/>
      <c r="N146" s="137" t="n"/>
      <c r="O146" s="140" t="n"/>
      <c r="P146" s="137" t="n"/>
      <c r="Q146" s="137" t="n"/>
      <c r="R146" s="137" t="n"/>
      <c r="S146" s="138" t="n"/>
      <c r="T146" s="137" t="n"/>
      <c r="U146" s="137" t="n"/>
      <c r="V146" s="137" t="n"/>
      <c r="W146" s="137" t="n"/>
      <c r="X146" s="137" t="n"/>
      <c r="Y146" s="137" t="n"/>
      <c r="Z146" s="137" t="n"/>
      <c r="AA146" s="137" t="n"/>
      <c r="AB146" s="137" t="n"/>
      <c r="AC146" s="137" t="n"/>
      <c r="AD146" s="85" t="n"/>
      <c r="AE146" s="71">
        <f>IF($A146="","",IF(COUNTA($A146:$AD146)&gt;=27,"完全",IF(COUNTA($A146:$AD146)&gt;=22,"利用可","要追記")))</f>
        <v/>
      </c>
      <c r="AF146" s="85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85" t="n"/>
      <c r="B147" s="85" t="n"/>
      <c r="C147" s="85" t="n"/>
      <c r="D147" s="85" t="n"/>
      <c r="E147" s="85" t="n"/>
      <c r="F147" s="85" t="n"/>
      <c r="G147" s="85" t="n"/>
      <c r="H147" s="85" t="n"/>
      <c r="I147" s="85" t="n"/>
      <c r="J147" s="137" t="n"/>
      <c r="K147" s="137" t="n"/>
      <c r="L147" s="137" t="n"/>
      <c r="M147" s="137" t="n"/>
      <c r="N147" s="137" t="n"/>
      <c r="O147" s="140" t="n"/>
      <c r="P147" s="137" t="n"/>
      <c r="Q147" s="137" t="n"/>
      <c r="R147" s="137" t="n"/>
      <c r="S147" s="138" t="n"/>
      <c r="T147" s="137" t="n"/>
      <c r="U147" s="137" t="n"/>
      <c r="V147" s="137" t="n"/>
      <c r="W147" s="137" t="n"/>
      <c r="X147" s="137" t="n"/>
      <c r="Y147" s="137" t="n"/>
      <c r="Z147" s="137" t="n"/>
      <c r="AA147" s="137" t="n"/>
      <c r="AB147" s="137" t="n"/>
      <c r="AC147" s="137" t="n"/>
      <c r="AD147" s="85" t="n"/>
      <c r="AE147" s="71">
        <f>IF($A147="","",IF(COUNTA($A147:$AD147)&gt;=27,"完全",IF(COUNTA($A147:$AD147)&gt;=22,"利用可","要追記")))</f>
        <v/>
      </c>
      <c r="AF147" s="85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85" t="n"/>
      <c r="B148" s="85" t="n"/>
      <c r="C148" s="85" t="n"/>
      <c r="D148" s="85" t="n"/>
      <c r="E148" s="85" t="n"/>
      <c r="F148" s="85" t="n"/>
      <c r="G148" s="85" t="n"/>
      <c r="H148" s="85" t="n"/>
      <c r="I148" s="85" t="n"/>
      <c r="J148" s="137" t="n"/>
      <c r="K148" s="137" t="n"/>
      <c r="L148" s="137" t="n"/>
      <c r="M148" s="137" t="n"/>
      <c r="N148" s="137" t="n"/>
      <c r="O148" s="140" t="n"/>
      <c r="P148" s="137" t="n"/>
      <c r="Q148" s="137" t="n"/>
      <c r="R148" s="137" t="n"/>
      <c r="S148" s="138" t="n"/>
      <c r="T148" s="137" t="n"/>
      <c r="U148" s="137" t="n"/>
      <c r="V148" s="137" t="n"/>
      <c r="W148" s="137" t="n"/>
      <c r="X148" s="137" t="n"/>
      <c r="Y148" s="137" t="n"/>
      <c r="Z148" s="137" t="n"/>
      <c r="AA148" s="137" t="n"/>
      <c r="AB148" s="137" t="n"/>
      <c r="AC148" s="137" t="n"/>
      <c r="AD148" s="85" t="n"/>
      <c r="AE148" s="71">
        <f>IF($A148="","",IF(COUNTA($A148:$AD148)&gt;=27,"完全",IF(COUNTA($A148:$AD148)&gt;=22,"利用可","要追記")))</f>
        <v/>
      </c>
      <c r="AF148" s="85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85" t="n"/>
      <c r="B149" s="85" t="n"/>
      <c r="C149" s="85" t="n"/>
      <c r="D149" s="85" t="n"/>
      <c r="E149" s="85" t="n"/>
      <c r="F149" s="85" t="n"/>
      <c r="G149" s="85" t="n"/>
      <c r="H149" s="85" t="n"/>
      <c r="I149" s="85" t="n"/>
      <c r="J149" s="137" t="n"/>
      <c r="K149" s="137" t="n"/>
      <c r="L149" s="137" t="n"/>
      <c r="M149" s="137" t="n"/>
      <c r="N149" s="137" t="n"/>
      <c r="O149" s="140" t="n"/>
      <c r="P149" s="137" t="n"/>
      <c r="Q149" s="137" t="n"/>
      <c r="R149" s="137" t="n"/>
      <c r="S149" s="138" t="n"/>
      <c r="T149" s="137" t="n"/>
      <c r="U149" s="137" t="n"/>
      <c r="V149" s="137" t="n"/>
      <c r="W149" s="137" t="n"/>
      <c r="X149" s="137" t="n"/>
      <c r="Y149" s="137" t="n"/>
      <c r="Z149" s="137" t="n"/>
      <c r="AA149" s="137" t="n"/>
      <c r="AB149" s="137" t="n"/>
      <c r="AC149" s="137" t="n"/>
      <c r="AD149" s="85" t="n"/>
      <c r="AE149" s="71">
        <f>IF($A149="","",IF(COUNTA($A149:$AD149)&gt;=27,"完全",IF(COUNTA($A149:$AD149)&gt;=22,"利用可","要追記")))</f>
        <v/>
      </c>
      <c r="AF149" s="85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85" t="n"/>
      <c r="B150" s="85" t="n"/>
      <c r="C150" s="85" t="n"/>
      <c r="D150" s="85" t="n"/>
      <c r="E150" s="85" t="n"/>
      <c r="F150" s="85" t="n"/>
      <c r="G150" s="85" t="n"/>
      <c r="H150" s="85" t="n"/>
      <c r="I150" s="85" t="n"/>
      <c r="J150" s="137" t="n"/>
      <c r="K150" s="137" t="n"/>
      <c r="L150" s="137" t="n"/>
      <c r="M150" s="137" t="n"/>
      <c r="N150" s="137" t="n"/>
      <c r="O150" s="140" t="n"/>
      <c r="P150" s="137" t="n"/>
      <c r="Q150" s="137" t="n"/>
      <c r="R150" s="137" t="n"/>
      <c r="S150" s="138" t="n"/>
      <c r="T150" s="137" t="n"/>
      <c r="U150" s="137" t="n"/>
      <c r="V150" s="137" t="n"/>
      <c r="W150" s="137" t="n"/>
      <c r="X150" s="137" t="n"/>
      <c r="Y150" s="137" t="n"/>
      <c r="Z150" s="137" t="n"/>
      <c r="AA150" s="137" t="n"/>
      <c r="AB150" s="137" t="n"/>
      <c r="AC150" s="137" t="n"/>
      <c r="AD150" s="85" t="n"/>
      <c r="AE150" s="71">
        <f>IF($A150="","",IF(COUNTA($A150:$AD150)&gt;=27,"完全",IF(COUNTA($A150:$AD150)&gt;=22,"利用可","要追記")))</f>
        <v/>
      </c>
      <c r="AF150" s="85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85" t="n"/>
      <c r="B151" s="85" t="n"/>
      <c r="C151" s="85" t="n"/>
      <c r="D151" s="85" t="n"/>
      <c r="E151" s="85" t="n"/>
      <c r="F151" s="85" t="n"/>
      <c r="G151" s="85" t="n"/>
      <c r="H151" s="85" t="n"/>
      <c r="I151" s="85" t="n"/>
      <c r="J151" s="137" t="n"/>
      <c r="K151" s="137" t="n"/>
      <c r="L151" s="137" t="n"/>
      <c r="M151" s="137" t="n"/>
      <c r="N151" s="137" t="n"/>
      <c r="O151" s="140" t="n"/>
      <c r="P151" s="137" t="n"/>
      <c r="Q151" s="137" t="n"/>
      <c r="R151" s="137" t="n"/>
      <c r="S151" s="138" t="n"/>
      <c r="T151" s="137" t="n"/>
      <c r="U151" s="137" t="n"/>
      <c r="V151" s="137" t="n"/>
      <c r="W151" s="137" t="n"/>
      <c r="X151" s="137" t="n"/>
      <c r="Y151" s="137" t="n"/>
      <c r="Z151" s="137" t="n"/>
      <c r="AA151" s="137" t="n"/>
      <c r="AB151" s="137" t="n"/>
      <c r="AC151" s="137" t="n"/>
      <c r="AD151" s="85" t="n"/>
      <c r="AE151" s="71">
        <f>IF($A151="","",IF(COUNTA($A151:$AD151)&gt;=27,"完全",IF(COUNTA($A151:$AD151)&gt;=22,"利用可","要追記")))</f>
        <v/>
      </c>
      <c r="AF151" s="85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85" t="n"/>
      <c r="B152" s="85" t="n"/>
      <c r="C152" s="85" t="n"/>
      <c r="D152" s="85" t="n"/>
      <c r="E152" s="85" t="n"/>
      <c r="F152" s="85" t="n"/>
      <c r="G152" s="85" t="n"/>
      <c r="H152" s="85" t="n"/>
      <c r="I152" s="85" t="n"/>
      <c r="J152" s="137" t="n"/>
      <c r="K152" s="137" t="n"/>
      <c r="L152" s="137" t="n"/>
      <c r="M152" s="137" t="n"/>
      <c r="N152" s="137" t="n"/>
      <c r="O152" s="140" t="n"/>
      <c r="P152" s="137" t="n"/>
      <c r="Q152" s="137" t="n"/>
      <c r="R152" s="137" t="n"/>
      <c r="S152" s="138" t="n"/>
      <c r="T152" s="137" t="n"/>
      <c r="U152" s="137" t="n"/>
      <c r="V152" s="137" t="n"/>
      <c r="W152" s="137" t="n"/>
      <c r="X152" s="137" t="n"/>
      <c r="Y152" s="137" t="n"/>
      <c r="Z152" s="137" t="n"/>
      <c r="AA152" s="137" t="n"/>
      <c r="AB152" s="137" t="n"/>
      <c r="AC152" s="137" t="n"/>
      <c r="AD152" s="85" t="n"/>
      <c r="AE152" s="71">
        <f>IF($A152="","",IF(COUNTA($A152:$AD152)&gt;=27,"完全",IF(COUNTA($A152:$AD152)&gt;=22,"利用可","要追記")))</f>
        <v/>
      </c>
      <c r="AF152" s="85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85" t="n"/>
      <c r="B153" s="85" t="n"/>
      <c r="C153" s="85" t="n"/>
      <c r="D153" s="85" t="n"/>
      <c r="E153" s="85" t="n"/>
      <c r="F153" s="85" t="n"/>
      <c r="G153" s="85" t="n"/>
      <c r="H153" s="85" t="n"/>
      <c r="I153" s="85" t="n"/>
      <c r="J153" s="137" t="n"/>
      <c r="K153" s="137" t="n"/>
      <c r="L153" s="137" t="n"/>
      <c r="M153" s="137" t="n"/>
      <c r="N153" s="137" t="n"/>
      <c r="O153" s="140" t="n"/>
      <c r="P153" s="137" t="n"/>
      <c r="Q153" s="137" t="n"/>
      <c r="R153" s="137" t="n"/>
      <c r="S153" s="138" t="n"/>
      <c r="T153" s="137" t="n"/>
      <c r="U153" s="137" t="n"/>
      <c r="V153" s="137" t="n"/>
      <c r="W153" s="137" t="n"/>
      <c r="X153" s="137" t="n"/>
      <c r="Y153" s="137" t="n"/>
      <c r="Z153" s="137" t="n"/>
      <c r="AA153" s="137" t="n"/>
      <c r="AB153" s="137" t="n"/>
      <c r="AC153" s="137" t="n"/>
      <c r="AD153" s="85" t="n"/>
      <c r="AE153" s="71">
        <f>IF($A153="","",IF(COUNTA($A153:$AD153)&gt;=27,"完全",IF(COUNTA($A153:$AD153)&gt;=22,"利用可","要追記")))</f>
        <v/>
      </c>
      <c r="AF153" s="85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85" t="n"/>
      <c r="B154" s="85" t="n"/>
      <c r="C154" s="85" t="n"/>
      <c r="D154" s="85" t="n"/>
      <c r="E154" s="85" t="n"/>
      <c r="F154" s="85" t="n"/>
      <c r="G154" s="85" t="n"/>
      <c r="H154" s="85" t="n"/>
      <c r="I154" s="85" t="n"/>
      <c r="J154" s="137" t="n"/>
      <c r="K154" s="137" t="n"/>
      <c r="L154" s="137" t="n"/>
      <c r="M154" s="137" t="n"/>
      <c r="N154" s="137" t="n"/>
      <c r="O154" s="140" t="n"/>
      <c r="P154" s="137" t="n"/>
      <c r="Q154" s="137" t="n"/>
      <c r="R154" s="137" t="n"/>
      <c r="S154" s="138" t="n"/>
      <c r="T154" s="137" t="n"/>
      <c r="U154" s="137" t="n"/>
      <c r="V154" s="137" t="n"/>
      <c r="W154" s="137" t="n"/>
      <c r="X154" s="137" t="n"/>
      <c r="Y154" s="137" t="n"/>
      <c r="Z154" s="137" t="n"/>
      <c r="AA154" s="137" t="n"/>
      <c r="AB154" s="137" t="n"/>
      <c r="AC154" s="137" t="n"/>
      <c r="AD154" s="85" t="n"/>
      <c r="AE154" s="71">
        <f>IF($A154="","",IF(COUNTA($A154:$AD154)&gt;=27,"完全",IF(COUNTA($A154:$AD154)&gt;=22,"利用可","要追記")))</f>
        <v/>
      </c>
      <c r="AF154" s="85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85" t="n"/>
      <c r="B155" s="85" t="n"/>
      <c r="C155" s="85" t="n"/>
      <c r="D155" s="85" t="n"/>
      <c r="E155" s="85" t="n"/>
      <c r="F155" s="85" t="n"/>
      <c r="G155" s="85" t="n"/>
      <c r="H155" s="85" t="n"/>
      <c r="I155" s="85" t="n"/>
      <c r="J155" s="137" t="n"/>
      <c r="K155" s="137" t="n"/>
      <c r="L155" s="137" t="n"/>
      <c r="M155" s="137" t="n"/>
      <c r="N155" s="137" t="n"/>
      <c r="O155" s="140" t="n"/>
      <c r="P155" s="137" t="n"/>
      <c r="Q155" s="137" t="n"/>
      <c r="R155" s="137" t="n"/>
      <c r="S155" s="138" t="n"/>
      <c r="T155" s="137" t="n"/>
      <c r="U155" s="137" t="n"/>
      <c r="V155" s="137" t="n"/>
      <c r="W155" s="137" t="n"/>
      <c r="X155" s="137" t="n"/>
      <c r="Y155" s="137" t="n"/>
      <c r="Z155" s="137" t="n"/>
      <c r="AA155" s="137" t="n"/>
      <c r="AB155" s="137" t="n"/>
      <c r="AC155" s="137" t="n"/>
      <c r="AD155" s="85" t="n"/>
      <c r="AE155" s="71">
        <f>IF($A155="","",IF(COUNTA($A155:$AD155)&gt;=27,"完全",IF(COUNTA($A155:$AD155)&gt;=22,"利用可","要追記")))</f>
        <v/>
      </c>
      <c r="AF155" s="85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85" t="n"/>
      <c r="B156" s="85" t="n"/>
      <c r="C156" s="85" t="n"/>
      <c r="D156" s="85" t="n"/>
      <c r="E156" s="85" t="n"/>
      <c r="F156" s="85" t="n"/>
      <c r="G156" s="85" t="n"/>
      <c r="H156" s="85" t="n"/>
      <c r="I156" s="85" t="n"/>
      <c r="J156" s="137" t="n"/>
      <c r="K156" s="137" t="n"/>
      <c r="L156" s="137" t="n"/>
      <c r="M156" s="137" t="n"/>
      <c r="N156" s="137" t="n"/>
      <c r="O156" s="140" t="n"/>
      <c r="P156" s="137" t="n"/>
      <c r="Q156" s="137" t="n"/>
      <c r="R156" s="137" t="n"/>
      <c r="S156" s="138" t="n"/>
      <c r="T156" s="137" t="n"/>
      <c r="U156" s="137" t="n"/>
      <c r="V156" s="137" t="n"/>
      <c r="W156" s="137" t="n"/>
      <c r="X156" s="137" t="n"/>
      <c r="Y156" s="137" t="n"/>
      <c r="Z156" s="137" t="n"/>
      <c r="AA156" s="137" t="n"/>
      <c r="AB156" s="137" t="n"/>
      <c r="AC156" s="137" t="n"/>
      <c r="AD156" s="85" t="n"/>
      <c r="AE156" s="71">
        <f>IF($A156="","",IF(COUNTA($A156:$AD156)&gt;=27,"完全",IF(COUNTA($A156:$AD156)&gt;=22,"利用可","要追記")))</f>
        <v/>
      </c>
      <c r="AF156" s="85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85" t="n"/>
      <c r="B157" s="85" t="n"/>
      <c r="C157" s="85" t="n"/>
      <c r="D157" s="85" t="n"/>
      <c r="E157" s="85" t="n"/>
      <c r="F157" s="85" t="n"/>
      <c r="G157" s="85" t="n"/>
      <c r="H157" s="85" t="n"/>
      <c r="I157" s="85" t="n"/>
      <c r="J157" s="137" t="n"/>
      <c r="K157" s="137" t="n"/>
      <c r="L157" s="137" t="n"/>
      <c r="M157" s="137" t="n"/>
      <c r="N157" s="137" t="n"/>
      <c r="O157" s="140" t="n"/>
      <c r="P157" s="137" t="n"/>
      <c r="Q157" s="137" t="n"/>
      <c r="R157" s="137" t="n"/>
      <c r="S157" s="138" t="n"/>
      <c r="T157" s="137" t="n"/>
      <c r="U157" s="137" t="n"/>
      <c r="V157" s="137" t="n"/>
      <c r="W157" s="137" t="n"/>
      <c r="X157" s="137" t="n"/>
      <c r="Y157" s="137" t="n"/>
      <c r="Z157" s="137" t="n"/>
      <c r="AA157" s="137" t="n"/>
      <c r="AB157" s="137" t="n"/>
      <c r="AC157" s="137" t="n"/>
      <c r="AD157" s="85" t="n"/>
      <c r="AE157" s="71">
        <f>IF($A157="","",IF(COUNTA($A157:$AD157)&gt;=27,"完全",IF(COUNTA($A157:$AD157)&gt;=22,"利用可","要追記")))</f>
        <v/>
      </c>
      <c r="AF157" s="85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85" t="n"/>
      <c r="B158" s="85" t="n"/>
      <c r="C158" s="85" t="n"/>
      <c r="D158" s="85" t="n"/>
      <c r="E158" s="85" t="n"/>
      <c r="F158" s="85" t="n"/>
      <c r="G158" s="85" t="n"/>
      <c r="H158" s="85" t="n"/>
      <c r="I158" s="85" t="n"/>
      <c r="J158" s="137" t="n"/>
      <c r="K158" s="137" t="n"/>
      <c r="L158" s="137" t="n"/>
      <c r="M158" s="137" t="n"/>
      <c r="N158" s="137" t="n"/>
      <c r="O158" s="140" t="n"/>
      <c r="P158" s="137" t="n"/>
      <c r="Q158" s="137" t="n"/>
      <c r="R158" s="137" t="n"/>
      <c r="S158" s="138" t="n"/>
      <c r="T158" s="137" t="n"/>
      <c r="U158" s="137" t="n"/>
      <c r="V158" s="137" t="n"/>
      <c r="W158" s="137" t="n"/>
      <c r="X158" s="137" t="n"/>
      <c r="Y158" s="137" t="n"/>
      <c r="Z158" s="137" t="n"/>
      <c r="AA158" s="137" t="n"/>
      <c r="AB158" s="137" t="n"/>
      <c r="AC158" s="137" t="n"/>
      <c r="AD158" s="85" t="n"/>
      <c r="AE158" s="71">
        <f>IF($A158="","",IF(COUNTA($A158:$AD158)&gt;=27,"完全",IF(COUNTA($A158:$AD158)&gt;=22,"利用可","要追記")))</f>
        <v/>
      </c>
      <c r="AF158" s="85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85" t="n"/>
      <c r="B159" s="85" t="n"/>
      <c r="C159" s="85" t="n"/>
      <c r="D159" s="85" t="n"/>
      <c r="E159" s="85" t="n"/>
      <c r="F159" s="85" t="n"/>
      <c r="G159" s="85" t="n"/>
      <c r="H159" s="85" t="n"/>
      <c r="I159" s="85" t="n"/>
      <c r="J159" s="137" t="n"/>
      <c r="K159" s="137" t="n"/>
      <c r="L159" s="137" t="n"/>
      <c r="M159" s="137" t="n"/>
      <c r="N159" s="137" t="n"/>
      <c r="O159" s="140" t="n"/>
      <c r="P159" s="137" t="n"/>
      <c r="Q159" s="137" t="n"/>
      <c r="R159" s="137" t="n"/>
      <c r="S159" s="138" t="n"/>
      <c r="T159" s="137" t="n"/>
      <c r="U159" s="137" t="n"/>
      <c r="V159" s="137" t="n"/>
      <c r="W159" s="137" t="n"/>
      <c r="X159" s="137" t="n"/>
      <c r="Y159" s="137" t="n"/>
      <c r="Z159" s="137" t="n"/>
      <c r="AA159" s="137" t="n"/>
      <c r="AB159" s="137" t="n"/>
      <c r="AC159" s="137" t="n"/>
      <c r="AD159" s="85" t="n"/>
      <c r="AE159" s="71">
        <f>IF($A159="","",IF(COUNTA($A159:$AD159)&gt;=27,"完全",IF(COUNTA($A159:$AD159)&gt;=22,"利用可","要追記")))</f>
        <v/>
      </c>
      <c r="AF159" s="85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85" t="n"/>
      <c r="B160" s="85" t="n"/>
      <c r="C160" s="85" t="n"/>
      <c r="D160" s="85" t="n"/>
      <c r="E160" s="85" t="n"/>
      <c r="F160" s="85" t="n"/>
      <c r="G160" s="85" t="n"/>
      <c r="H160" s="85" t="n"/>
      <c r="I160" s="85" t="n"/>
      <c r="J160" s="137" t="n"/>
      <c r="K160" s="137" t="n"/>
      <c r="L160" s="137" t="n"/>
      <c r="M160" s="137" t="n"/>
      <c r="N160" s="137" t="n"/>
      <c r="O160" s="140" t="n"/>
      <c r="P160" s="137" t="n"/>
      <c r="Q160" s="137" t="n"/>
      <c r="R160" s="137" t="n"/>
      <c r="S160" s="138" t="n"/>
      <c r="T160" s="137" t="n"/>
      <c r="U160" s="137" t="n"/>
      <c r="V160" s="137" t="n"/>
      <c r="W160" s="137" t="n"/>
      <c r="X160" s="137" t="n"/>
      <c r="Y160" s="137" t="n"/>
      <c r="Z160" s="137" t="n"/>
      <c r="AA160" s="137" t="n"/>
      <c r="AB160" s="137" t="n"/>
      <c r="AC160" s="137" t="n"/>
      <c r="AD160" s="85" t="n"/>
      <c r="AE160" s="71">
        <f>IF($A160="","",IF(COUNTA($A160:$AD160)&gt;=27,"完全",IF(COUNTA($A160:$AD160)&gt;=22,"利用可","要追記")))</f>
        <v/>
      </c>
      <c r="AF160" s="85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85" t="n"/>
      <c r="B161" s="85" t="n"/>
      <c r="C161" s="85" t="n"/>
      <c r="D161" s="85" t="n"/>
      <c r="E161" s="85" t="n"/>
      <c r="F161" s="85" t="n"/>
      <c r="G161" s="85" t="n"/>
      <c r="H161" s="85" t="n"/>
      <c r="I161" s="85" t="n"/>
      <c r="J161" s="137" t="n"/>
      <c r="K161" s="137" t="n"/>
      <c r="L161" s="137" t="n"/>
      <c r="M161" s="137" t="n"/>
      <c r="N161" s="137" t="n"/>
      <c r="O161" s="140" t="n"/>
      <c r="P161" s="137" t="n"/>
      <c r="Q161" s="137" t="n"/>
      <c r="R161" s="137" t="n"/>
      <c r="S161" s="138" t="n"/>
      <c r="T161" s="137" t="n"/>
      <c r="U161" s="137" t="n"/>
      <c r="V161" s="137" t="n"/>
      <c r="W161" s="137" t="n"/>
      <c r="X161" s="137" t="n"/>
      <c r="Y161" s="137" t="n"/>
      <c r="Z161" s="137" t="n"/>
      <c r="AA161" s="137" t="n"/>
      <c r="AB161" s="137" t="n"/>
      <c r="AC161" s="137" t="n"/>
      <c r="AD161" s="85" t="n"/>
      <c r="AE161" s="71">
        <f>IF($A161="","",IF(COUNTA($A161:$AD161)&gt;=27,"完全",IF(COUNTA($A161:$AD161)&gt;=22,"利用可","要追記")))</f>
        <v/>
      </c>
      <c r="AF161" s="85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85" t="n"/>
      <c r="B162" s="85" t="n"/>
      <c r="C162" s="85" t="n"/>
      <c r="D162" s="85" t="n"/>
      <c r="E162" s="85" t="n"/>
      <c r="F162" s="85" t="n"/>
      <c r="G162" s="85" t="n"/>
      <c r="H162" s="85" t="n"/>
      <c r="I162" s="85" t="n"/>
      <c r="J162" s="137" t="n"/>
      <c r="K162" s="137" t="n"/>
      <c r="L162" s="137" t="n"/>
      <c r="M162" s="137" t="n"/>
      <c r="N162" s="137" t="n"/>
      <c r="O162" s="140" t="n"/>
      <c r="P162" s="137" t="n"/>
      <c r="Q162" s="137" t="n"/>
      <c r="R162" s="137" t="n"/>
      <c r="S162" s="138" t="n"/>
      <c r="T162" s="137" t="n"/>
      <c r="U162" s="137" t="n"/>
      <c r="V162" s="137" t="n"/>
      <c r="W162" s="137" t="n"/>
      <c r="X162" s="137" t="n"/>
      <c r="Y162" s="137" t="n"/>
      <c r="Z162" s="137" t="n"/>
      <c r="AA162" s="137" t="n"/>
      <c r="AB162" s="137" t="n"/>
      <c r="AC162" s="137" t="n"/>
      <c r="AD162" s="85" t="n"/>
      <c r="AE162" s="71">
        <f>IF($A162="","",IF(COUNTA($A162:$AD162)&gt;=27,"完全",IF(COUNTA($A162:$AD162)&gt;=22,"利用可","要追記")))</f>
        <v/>
      </c>
      <c r="AF162" s="85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85" t="n"/>
      <c r="B163" s="85" t="n"/>
      <c r="C163" s="85" t="n"/>
      <c r="D163" s="85" t="n"/>
      <c r="E163" s="85" t="n"/>
      <c r="F163" s="85" t="n"/>
      <c r="G163" s="85" t="n"/>
      <c r="H163" s="85" t="n"/>
      <c r="I163" s="85" t="n"/>
      <c r="J163" s="137" t="n"/>
      <c r="K163" s="137" t="n"/>
      <c r="L163" s="137" t="n"/>
      <c r="M163" s="137" t="n"/>
      <c r="N163" s="137" t="n"/>
      <c r="O163" s="140" t="n"/>
      <c r="P163" s="137" t="n"/>
      <c r="Q163" s="137" t="n"/>
      <c r="R163" s="137" t="n"/>
      <c r="S163" s="138" t="n"/>
      <c r="T163" s="137" t="n"/>
      <c r="U163" s="137" t="n"/>
      <c r="V163" s="137" t="n"/>
      <c r="W163" s="137" t="n"/>
      <c r="X163" s="137" t="n"/>
      <c r="Y163" s="137" t="n"/>
      <c r="Z163" s="137" t="n"/>
      <c r="AA163" s="137" t="n"/>
      <c r="AB163" s="137" t="n"/>
      <c r="AC163" s="137" t="n"/>
      <c r="AD163" s="85" t="n"/>
      <c r="AE163" s="71">
        <f>IF($A163="","",IF(COUNTA($A163:$AD163)&gt;=27,"完全",IF(COUNTA($A163:$AD163)&gt;=22,"利用可","要追記")))</f>
        <v/>
      </c>
      <c r="AF163" s="85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85" t="n"/>
      <c r="B164" s="85" t="n"/>
      <c r="C164" s="85" t="n"/>
      <c r="D164" s="85" t="n"/>
      <c r="E164" s="85" t="n"/>
      <c r="F164" s="85" t="n"/>
      <c r="G164" s="85" t="n"/>
      <c r="H164" s="85" t="n"/>
      <c r="I164" s="85" t="n"/>
      <c r="J164" s="137" t="n"/>
      <c r="K164" s="137" t="n"/>
      <c r="L164" s="137" t="n"/>
      <c r="M164" s="137" t="n"/>
      <c r="N164" s="137" t="n"/>
      <c r="O164" s="140" t="n"/>
      <c r="P164" s="137" t="n"/>
      <c r="Q164" s="137" t="n"/>
      <c r="R164" s="137" t="n"/>
      <c r="S164" s="138" t="n"/>
      <c r="T164" s="137" t="n"/>
      <c r="U164" s="137" t="n"/>
      <c r="V164" s="137" t="n"/>
      <c r="W164" s="137" t="n"/>
      <c r="X164" s="137" t="n"/>
      <c r="Y164" s="137" t="n"/>
      <c r="Z164" s="137" t="n"/>
      <c r="AA164" s="137" t="n"/>
      <c r="AB164" s="137" t="n"/>
      <c r="AC164" s="137" t="n"/>
      <c r="AD164" s="85" t="n"/>
      <c r="AE164" s="71">
        <f>IF($A164="","",IF(COUNTA($A164:$AD164)&gt;=27,"完全",IF(COUNTA($A164:$AD164)&gt;=22,"利用可","要追記")))</f>
        <v/>
      </c>
      <c r="AF164" s="85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85" t="n"/>
      <c r="B165" s="85" t="n"/>
      <c r="C165" s="85" t="n"/>
      <c r="D165" s="85" t="n"/>
      <c r="E165" s="85" t="n"/>
      <c r="F165" s="85" t="n"/>
      <c r="G165" s="85" t="n"/>
      <c r="H165" s="85" t="n"/>
      <c r="I165" s="85" t="n"/>
      <c r="J165" s="137" t="n"/>
      <c r="K165" s="137" t="n"/>
      <c r="L165" s="137" t="n"/>
      <c r="M165" s="137" t="n"/>
      <c r="N165" s="137" t="n"/>
      <c r="O165" s="140" t="n"/>
      <c r="P165" s="137" t="n"/>
      <c r="Q165" s="137" t="n"/>
      <c r="R165" s="137" t="n"/>
      <c r="S165" s="138" t="n"/>
      <c r="T165" s="137" t="n"/>
      <c r="U165" s="137" t="n"/>
      <c r="V165" s="137" t="n"/>
      <c r="W165" s="137" t="n"/>
      <c r="X165" s="137" t="n"/>
      <c r="Y165" s="137" t="n"/>
      <c r="Z165" s="137" t="n"/>
      <c r="AA165" s="137" t="n"/>
      <c r="AB165" s="137" t="n"/>
      <c r="AC165" s="137" t="n"/>
      <c r="AD165" s="85" t="n"/>
      <c r="AE165" s="71">
        <f>IF($A165="","",IF(COUNTA($A165:$AD165)&gt;=27,"完全",IF(COUNTA($A165:$AD165)&gt;=22,"利用可","要追記")))</f>
        <v/>
      </c>
      <c r="AF165" s="85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85" t="n"/>
      <c r="B166" s="85" t="n"/>
      <c r="C166" s="85" t="n"/>
      <c r="D166" s="85" t="n"/>
      <c r="E166" s="85" t="n"/>
      <c r="F166" s="85" t="n"/>
      <c r="G166" s="85" t="n"/>
      <c r="H166" s="85" t="n"/>
      <c r="I166" s="85" t="n"/>
      <c r="J166" s="137" t="n"/>
      <c r="K166" s="137" t="n"/>
      <c r="L166" s="137" t="n"/>
      <c r="M166" s="137" t="n"/>
      <c r="N166" s="137" t="n"/>
      <c r="O166" s="140" t="n"/>
      <c r="P166" s="137" t="n"/>
      <c r="Q166" s="137" t="n"/>
      <c r="R166" s="137" t="n"/>
      <c r="S166" s="138" t="n"/>
      <c r="T166" s="137" t="n"/>
      <c r="U166" s="137" t="n"/>
      <c r="V166" s="137" t="n"/>
      <c r="W166" s="137" t="n"/>
      <c r="X166" s="137" t="n"/>
      <c r="Y166" s="137" t="n"/>
      <c r="Z166" s="137" t="n"/>
      <c r="AA166" s="137" t="n"/>
      <c r="AB166" s="137" t="n"/>
      <c r="AC166" s="137" t="n"/>
      <c r="AD166" s="85" t="n"/>
      <c r="AE166" s="71">
        <f>IF($A166="","",IF(COUNTA($A166:$AD166)&gt;=27,"完全",IF(COUNTA($A166:$AD166)&gt;=22,"利用可","要追記")))</f>
        <v/>
      </c>
      <c r="AF166" s="85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85" t="n"/>
      <c r="B167" s="85" t="n"/>
      <c r="C167" s="85" t="n"/>
      <c r="D167" s="85" t="n"/>
      <c r="E167" s="85" t="n"/>
      <c r="F167" s="85" t="n"/>
      <c r="G167" s="85" t="n"/>
      <c r="H167" s="85" t="n"/>
      <c r="I167" s="85" t="n"/>
      <c r="J167" s="137" t="n"/>
      <c r="K167" s="137" t="n"/>
      <c r="L167" s="137" t="n"/>
      <c r="M167" s="137" t="n"/>
      <c r="N167" s="137" t="n"/>
      <c r="O167" s="140" t="n"/>
      <c r="P167" s="137" t="n"/>
      <c r="Q167" s="137" t="n"/>
      <c r="R167" s="137" t="n"/>
      <c r="S167" s="138" t="n"/>
      <c r="T167" s="137" t="n"/>
      <c r="U167" s="137" t="n"/>
      <c r="V167" s="137" t="n"/>
      <c r="W167" s="137" t="n"/>
      <c r="X167" s="137" t="n"/>
      <c r="Y167" s="137" t="n"/>
      <c r="Z167" s="137" t="n"/>
      <c r="AA167" s="137" t="n"/>
      <c r="AB167" s="137" t="n"/>
      <c r="AC167" s="137" t="n"/>
      <c r="AD167" s="85" t="n"/>
      <c r="AE167" s="71">
        <f>IF($A167="","",IF(COUNTA($A167:$AD167)&gt;=27,"完全",IF(COUNTA($A167:$AD167)&gt;=22,"利用可","要追記")))</f>
        <v/>
      </c>
      <c r="AF167" s="85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85" t="n"/>
      <c r="B168" s="85" t="n"/>
      <c r="C168" s="85" t="n"/>
      <c r="D168" s="85" t="n"/>
      <c r="E168" s="85" t="n"/>
      <c r="F168" s="85" t="n"/>
      <c r="G168" s="85" t="n"/>
      <c r="H168" s="85" t="n"/>
      <c r="I168" s="85" t="n"/>
      <c r="J168" s="137" t="n"/>
      <c r="K168" s="137" t="n"/>
      <c r="L168" s="137" t="n"/>
      <c r="M168" s="137" t="n"/>
      <c r="N168" s="137" t="n"/>
      <c r="O168" s="140" t="n"/>
      <c r="P168" s="137" t="n"/>
      <c r="Q168" s="137" t="n"/>
      <c r="R168" s="137" t="n"/>
      <c r="S168" s="138" t="n"/>
      <c r="T168" s="137" t="n"/>
      <c r="U168" s="137" t="n"/>
      <c r="V168" s="137" t="n"/>
      <c r="W168" s="137" t="n"/>
      <c r="X168" s="137" t="n"/>
      <c r="Y168" s="137" t="n"/>
      <c r="Z168" s="137" t="n"/>
      <c r="AA168" s="137" t="n"/>
      <c r="AB168" s="137" t="n"/>
      <c r="AC168" s="137" t="n"/>
      <c r="AD168" s="85" t="n"/>
      <c r="AE168" s="71">
        <f>IF($A168="","",IF(COUNTA($A168:$AD168)&gt;=27,"完全",IF(COUNTA($A168:$AD168)&gt;=22,"利用可","要追記")))</f>
        <v/>
      </c>
      <c r="AF168" s="85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85" t="n"/>
      <c r="B169" s="85" t="n"/>
      <c r="C169" s="85" t="n"/>
      <c r="D169" s="85" t="n"/>
      <c r="E169" s="85" t="n"/>
      <c r="F169" s="85" t="n"/>
      <c r="G169" s="85" t="n"/>
      <c r="H169" s="85" t="n"/>
      <c r="I169" s="85" t="n"/>
      <c r="J169" s="137" t="n"/>
      <c r="K169" s="137" t="n"/>
      <c r="L169" s="137" t="n"/>
      <c r="M169" s="137" t="n"/>
      <c r="N169" s="137" t="n"/>
      <c r="O169" s="140" t="n"/>
      <c r="P169" s="137" t="n"/>
      <c r="Q169" s="137" t="n"/>
      <c r="R169" s="137" t="n"/>
      <c r="S169" s="138" t="n"/>
      <c r="T169" s="137" t="n"/>
      <c r="U169" s="137" t="n"/>
      <c r="V169" s="137" t="n"/>
      <c r="W169" s="137" t="n"/>
      <c r="X169" s="137" t="n"/>
      <c r="Y169" s="137" t="n"/>
      <c r="Z169" s="137" t="n"/>
      <c r="AA169" s="137" t="n"/>
      <c r="AB169" s="137" t="n"/>
      <c r="AC169" s="137" t="n"/>
      <c r="AD169" s="85" t="n"/>
      <c r="AE169" s="71">
        <f>IF($A169="","",IF(COUNTA($A169:$AD169)&gt;=27,"完全",IF(COUNTA($A169:$AD169)&gt;=22,"利用可","要追記")))</f>
        <v/>
      </c>
      <c r="AF169" s="85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85" t="n"/>
      <c r="B170" s="85" t="n"/>
      <c r="C170" s="85" t="n"/>
      <c r="D170" s="85" t="n"/>
      <c r="E170" s="85" t="n"/>
      <c r="F170" s="85" t="n"/>
      <c r="G170" s="85" t="n"/>
      <c r="H170" s="85" t="n"/>
      <c r="I170" s="85" t="n"/>
      <c r="J170" s="137" t="n"/>
      <c r="K170" s="137" t="n"/>
      <c r="L170" s="137" t="n"/>
      <c r="M170" s="137" t="n"/>
      <c r="N170" s="137" t="n"/>
      <c r="O170" s="140" t="n"/>
      <c r="P170" s="137" t="n"/>
      <c r="Q170" s="137" t="n"/>
      <c r="R170" s="137" t="n"/>
      <c r="S170" s="138" t="n"/>
      <c r="T170" s="137" t="n"/>
      <c r="U170" s="137" t="n"/>
      <c r="V170" s="137" t="n"/>
      <c r="W170" s="137" t="n"/>
      <c r="X170" s="137" t="n"/>
      <c r="Y170" s="137" t="n"/>
      <c r="Z170" s="137" t="n"/>
      <c r="AA170" s="137" t="n"/>
      <c r="AB170" s="137" t="n"/>
      <c r="AC170" s="137" t="n"/>
      <c r="AD170" s="85" t="n"/>
      <c r="AE170" s="71">
        <f>IF($A170="","",IF(COUNTA($A170:$AD170)&gt;=27,"完全",IF(COUNTA($A170:$AD170)&gt;=22,"利用可","要追記")))</f>
        <v/>
      </c>
      <c r="AF170" s="85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85" t="n"/>
      <c r="B171" s="85" t="n"/>
      <c r="C171" s="85" t="n"/>
      <c r="D171" s="85" t="n"/>
      <c r="E171" s="85" t="n"/>
      <c r="F171" s="85" t="n"/>
      <c r="G171" s="85" t="n"/>
      <c r="H171" s="85" t="n"/>
      <c r="I171" s="85" t="n"/>
      <c r="J171" s="137" t="n"/>
      <c r="K171" s="137" t="n"/>
      <c r="L171" s="137" t="n"/>
      <c r="M171" s="137" t="n"/>
      <c r="N171" s="137" t="n"/>
      <c r="O171" s="140" t="n"/>
      <c r="P171" s="137" t="n"/>
      <c r="Q171" s="137" t="n"/>
      <c r="R171" s="137" t="n"/>
      <c r="S171" s="138" t="n"/>
      <c r="T171" s="137" t="n"/>
      <c r="U171" s="137" t="n"/>
      <c r="V171" s="137" t="n"/>
      <c r="W171" s="137" t="n"/>
      <c r="X171" s="137" t="n"/>
      <c r="Y171" s="137" t="n"/>
      <c r="Z171" s="137" t="n"/>
      <c r="AA171" s="137" t="n"/>
      <c r="AB171" s="137" t="n"/>
      <c r="AC171" s="137" t="n"/>
      <c r="AD171" s="85" t="n"/>
      <c r="AE171" s="71">
        <f>IF($A171="","",IF(COUNTA($A171:$AD171)&gt;=27,"完全",IF(COUNTA($A171:$AD171)&gt;=22,"利用可","要追記")))</f>
        <v/>
      </c>
      <c r="AF171" s="85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85" t="n"/>
      <c r="B172" s="85" t="n"/>
      <c r="C172" s="85" t="n"/>
      <c r="D172" s="85" t="n"/>
      <c r="E172" s="85" t="n"/>
      <c r="F172" s="85" t="n"/>
      <c r="G172" s="85" t="n"/>
      <c r="H172" s="85" t="n"/>
      <c r="I172" s="85" t="n"/>
      <c r="J172" s="137" t="n"/>
      <c r="K172" s="137" t="n"/>
      <c r="L172" s="137" t="n"/>
      <c r="M172" s="137" t="n"/>
      <c r="N172" s="137" t="n"/>
      <c r="O172" s="140" t="n"/>
      <c r="P172" s="137" t="n"/>
      <c r="Q172" s="137" t="n"/>
      <c r="R172" s="137" t="n"/>
      <c r="S172" s="138" t="n"/>
      <c r="T172" s="137" t="n"/>
      <c r="U172" s="137" t="n"/>
      <c r="V172" s="137" t="n"/>
      <c r="W172" s="137" t="n"/>
      <c r="X172" s="137" t="n"/>
      <c r="Y172" s="137" t="n"/>
      <c r="Z172" s="137" t="n"/>
      <c r="AA172" s="137" t="n"/>
      <c r="AB172" s="137" t="n"/>
      <c r="AC172" s="137" t="n"/>
      <c r="AD172" s="85" t="n"/>
      <c r="AE172" s="71">
        <f>IF($A172="","",IF(COUNTA($A172:$AD172)&gt;=27,"完全",IF(COUNTA($A172:$AD172)&gt;=22,"利用可","要追記")))</f>
        <v/>
      </c>
      <c r="AF172" s="85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85" t="n"/>
      <c r="B173" s="85" t="n"/>
      <c r="C173" s="85" t="n"/>
      <c r="D173" s="85" t="n"/>
      <c r="E173" s="85" t="n"/>
      <c r="F173" s="85" t="n"/>
      <c r="G173" s="85" t="n"/>
      <c r="H173" s="85" t="n"/>
      <c r="I173" s="85" t="n"/>
      <c r="J173" s="137" t="n"/>
      <c r="K173" s="137" t="n"/>
      <c r="L173" s="137" t="n"/>
      <c r="M173" s="137" t="n"/>
      <c r="N173" s="137" t="n"/>
      <c r="O173" s="140" t="n"/>
      <c r="P173" s="137" t="n"/>
      <c r="Q173" s="137" t="n"/>
      <c r="R173" s="137" t="n"/>
      <c r="S173" s="138" t="n"/>
      <c r="T173" s="137" t="n"/>
      <c r="U173" s="137" t="n"/>
      <c r="V173" s="137" t="n"/>
      <c r="W173" s="137" t="n"/>
      <c r="X173" s="137" t="n"/>
      <c r="Y173" s="137" t="n"/>
      <c r="Z173" s="137" t="n"/>
      <c r="AA173" s="137" t="n"/>
      <c r="AB173" s="137" t="n"/>
      <c r="AC173" s="137" t="n"/>
      <c r="AD173" s="85" t="n"/>
      <c r="AE173" s="71">
        <f>IF($A173="","",IF(COUNTA($A173:$AD173)&gt;=27,"完全",IF(COUNTA($A173:$AD173)&gt;=22,"利用可","要追記")))</f>
        <v/>
      </c>
      <c r="AF173" s="85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85" t="n"/>
      <c r="B174" s="85" t="n"/>
      <c r="C174" s="85" t="n"/>
      <c r="D174" s="85" t="n"/>
      <c r="E174" s="85" t="n"/>
      <c r="F174" s="85" t="n"/>
      <c r="G174" s="85" t="n"/>
      <c r="H174" s="85" t="n"/>
      <c r="I174" s="85" t="n"/>
      <c r="J174" s="137" t="n"/>
      <c r="K174" s="137" t="n"/>
      <c r="L174" s="137" t="n"/>
      <c r="M174" s="137" t="n"/>
      <c r="N174" s="137" t="n"/>
      <c r="O174" s="140" t="n"/>
      <c r="P174" s="137" t="n"/>
      <c r="Q174" s="137" t="n"/>
      <c r="R174" s="137" t="n"/>
      <c r="S174" s="138" t="n"/>
      <c r="T174" s="137" t="n"/>
      <c r="U174" s="137" t="n"/>
      <c r="V174" s="137" t="n"/>
      <c r="W174" s="137" t="n"/>
      <c r="X174" s="137" t="n"/>
      <c r="Y174" s="137" t="n"/>
      <c r="Z174" s="137" t="n"/>
      <c r="AA174" s="137" t="n"/>
      <c r="AB174" s="137" t="n"/>
      <c r="AC174" s="137" t="n"/>
      <c r="AD174" s="85" t="n"/>
      <c r="AE174" s="71">
        <f>IF($A174="","",IF(COUNTA($A174:$AD174)&gt;=27,"完全",IF(COUNTA($A174:$AD174)&gt;=22,"利用可","要追記")))</f>
        <v/>
      </c>
      <c r="AF174" s="85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85" t="n"/>
      <c r="B175" s="85" t="n"/>
      <c r="C175" s="85" t="n"/>
      <c r="D175" s="85" t="n"/>
      <c r="E175" s="85" t="n"/>
      <c r="F175" s="85" t="n"/>
      <c r="G175" s="85" t="n"/>
      <c r="H175" s="85" t="n"/>
      <c r="I175" s="85" t="n"/>
      <c r="J175" s="137" t="n"/>
      <c r="K175" s="137" t="n"/>
      <c r="L175" s="137" t="n"/>
      <c r="M175" s="137" t="n"/>
      <c r="N175" s="137" t="n"/>
      <c r="O175" s="140" t="n"/>
      <c r="P175" s="137" t="n"/>
      <c r="Q175" s="137" t="n"/>
      <c r="R175" s="137" t="n"/>
      <c r="S175" s="138" t="n"/>
      <c r="T175" s="137" t="n"/>
      <c r="U175" s="137" t="n"/>
      <c r="V175" s="137" t="n"/>
      <c r="W175" s="137" t="n"/>
      <c r="X175" s="137" t="n"/>
      <c r="Y175" s="137" t="n"/>
      <c r="Z175" s="137" t="n"/>
      <c r="AA175" s="137" t="n"/>
      <c r="AB175" s="137" t="n"/>
      <c r="AC175" s="137" t="n"/>
      <c r="AD175" s="85" t="n"/>
      <c r="AE175" s="71">
        <f>IF($A175="","",IF(COUNTA($A175:$AD175)&gt;=27,"完全",IF(COUNTA($A175:$AD175)&gt;=22,"利用可","要追記")))</f>
        <v/>
      </c>
      <c r="AF175" s="85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85" t="n"/>
      <c r="B176" s="85" t="n"/>
      <c r="C176" s="85" t="n"/>
      <c r="D176" s="85" t="n"/>
      <c r="E176" s="85" t="n"/>
      <c r="F176" s="85" t="n"/>
      <c r="G176" s="85" t="n"/>
      <c r="H176" s="85" t="n"/>
      <c r="I176" s="85" t="n"/>
      <c r="J176" s="137" t="n"/>
      <c r="K176" s="137" t="n"/>
      <c r="L176" s="137" t="n"/>
      <c r="M176" s="137" t="n"/>
      <c r="N176" s="137" t="n"/>
      <c r="O176" s="140" t="n"/>
      <c r="P176" s="137" t="n"/>
      <c r="Q176" s="137" t="n"/>
      <c r="R176" s="137" t="n"/>
      <c r="S176" s="138" t="n"/>
      <c r="T176" s="137" t="n"/>
      <c r="U176" s="137" t="n"/>
      <c r="V176" s="137" t="n"/>
      <c r="W176" s="137" t="n"/>
      <c r="X176" s="137" t="n"/>
      <c r="Y176" s="137" t="n"/>
      <c r="Z176" s="137" t="n"/>
      <c r="AA176" s="137" t="n"/>
      <c r="AB176" s="137" t="n"/>
      <c r="AC176" s="137" t="n"/>
      <c r="AD176" s="85" t="n"/>
      <c r="AE176" s="71">
        <f>IF($A176="","",IF(COUNTA($A176:$AD176)&gt;=27,"完全",IF(COUNTA($A176:$AD176)&gt;=22,"利用可","要追記")))</f>
        <v/>
      </c>
      <c r="AF176" s="85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85" t="n"/>
      <c r="B177" s="85" t="n"/>
      <c r="C177" s="85" t="n"/>
      <c r="D177" s="85" t="n"/>
      <c r="E177" s="85" t="n"/>
      <c r="F177" s="85" t="n"/>
      <c r="G177" s="85" t="n"/>
      <c r="H177" s="85" t="n"/>
      <c r="I177" s="85" t="n"/>
      <c r="J177" s="137" t="n"/>
      <c r="K177" s="137" t="n"/>
      <c r="L177" s="137" t="n"/>
      <c r="M177" s="137" t="n"/>
      <c r="N177" s="137" t="n"/>
      <c r="O177" s="140" t="n"/>
      <c r="P177" s="137" t="n"/>
      <c r="Q177" s="137" t="n"/>
      <c r="R177" s="137" t="n"/>
      <c r="S177" s="138" t="n"/>
      <c r="T177" s="137" t="n"/>
      <c r="U177" s="137" t="n"/>
      <c r="V177" s="137" t="n"/>
      <c r="W177" s="137" t="n"/>
      <c r="X177" s="137" t="n"/>
      <c r="Y177" s="137" t="n"/>
      <c r="Z177" s="137" t="n"/>
      <c r="AA177" s="137" t="n"/>
      <c r="AB177" s="137" t="n"/>
      <c r="AC177" s="137" t="n"/>
      <c r="AD177" s="85" t="n"/>
      <c r="AE177" s="71">
        <f>IF($A177="","",IF(COUNTA($A177:$AD177)&gt;=27,"完全",IF(COUNTA($A177:$AD177)&gt;=22,"利用可","要追記")))</f>
        <v/>
      </c>
      <c r="AF177" s="85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85" t="n"/>
      <c r="B178" s="85" t="n"/>
      <c r="C178" s="85" t="n"/>
      <c r="D178" s="85" t="n"/>
      <c r="E178" s="85" t="n"/>
      <c r="F178" s="85" t="n"/>
      <c r="G178" s="85" t="n"/>
      <c r="H178" s="85" t="n"/>
      <c r="I178" s="85" t="n"/>
      <c r="J178" s="137" t="n"/>
      <c r="K178" s="137" t="n"/>
      <c r="L178" s="137" t="n"/>
      <c r="M178" s="137" t="n"/>
      <c r="N178" s="137" t="n"/>
      <c r="O178" s="140" t="n"/>
      <c r="P178" s="137" t="n"/>
      <c r="Q178" s="137" t="n"/>
      <c r="R178" s="137" t="n"/>
      <c r="S178" s="138" t="n"/>
      <c r="T178" s="137" t="n"/>
      <c r="U178" s="137" t="n"/>
      <c r="V178" s="137" t="n"/>
      <c r="W178" s="137" t="n"/>
      <c r="X178" s="137" t="n"/>
      <c r="Y178" s="137" t="n"/>
      <c r="Z178" s="137" t="n"/>
      <c r="AA178" s="137" t="n"/>
      <c r="AB178" s="137" t="n"/>
      <c r="AC178" s="137" t="n"/>
      <c r="AD178" s="85" t="n"/>
      <c r="AE178" s="71">
        <f>IF($A178="","",IF(COUNTA($A178:$AD178)&gt;=27,"完全",IF(COUNTA($A178:$AD178)&gt;=22,"利用可","要追記")))</f>
        <v/>
      </c>
      <c r="AF178" s="85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85" t="n"/>
      <c r="B179" s="85" t="n"/>
      <c r="C179" s="85" t="n"/>
      <c r="D179" s="85" t="n"/>
      <c r="E179" s="85" t="n"/>
      <c r="F179" s="85" t="n"/>
      <c r="G179" s="85" t="n"/>
      <c r="H179" s="85" t="n"/>
      <c r="I179" s="85" t="n"/>
      <c r="J179" s="137" t="n"/>
      <c r="K179" s="137" t="n"/>
      <c r="L179" s="137" t="n"/>
      <c r="M179" s="137" t="n"/>
      <c r="N179" s="137" t="n"/>
      <c r="O179" s="140" t="n"/>
      <c r="P179" s="137" t="n"/>
      <c r="Q179" s="137" t="n"/>
      <c r="R179" s="137" t="n"/>
      <c r="S179" s="138" t="n"/>
      <c r="T179" s="137" t="n"/>
      <c r="U179" s="137" t="n"/>
      <c r="V179" s="137" t="n"/>
      <c r="W179" s="137" t="n"/>
      <c r="X179" s="137" t="n"/>
      <c r="Y179" s="137" t="n"/>
      <c r="Z179" s="137" t="n"/>
      <c r="AA179" s="137" t="n"/>
      <c r="AB179" s="137" t="n"/>
      <c r="AC179" s="137" t="n"/>
      <c r="AD179" s="85" t="n"/>
      <c r="AE179" s="71">
        <f>IF($A179="","",IF(COUNTA($A179:$AD179)&gt;=27,"完全",IF(COUNTA($A179:$AD179)&gt;=22,"利用可","要追記")))</f>
        <v/>
      </c>
      <c r="AF179" s="85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85" t="n"/>
      <c r="B180" s="85" t="n"/>
      <c r="C180" s="85" t="n"/>
      <c r="D180" s="85" t="n"/>
      <c r="E180" s="85" t="n"/>
      <c r="F180" s="85" t="n"/>
      <c r="G180" s="85" t="n"/>
      <c r="H180" s="85" t="n"/>
      <c r="I180" s="85" t="n"/>
      <c r="J180" s="137" t="n"/>
      <c r="K180" s="137" t="n"/>
      <c r="L180" s="137" t="n"/>
      <c r="M180" s="137" t="n"/>
      <c r="N180" s="137" t="n"/>
      <c r="O180" s="140" t="n"/>
      <c r="P180" s="137" t="n"/>
      <c r="Q180" s="137" t="n"/>
      <c r="R180" s="137" t="n"/>
      <c r="S180" s="138" t="n"/>
      <c r="T180" s="137" t="n"/>
      <c r="U180" s="137" t="n"/>
      <c r="V180" s="137" t="n"/>
      <c r="W180" s="137" t="n"/>
      <c r="X180" s="137" t="n"/>
      <c r="Y180" s="137" t="n"/>
      <c r="Z180" s="137" t="n"/>
      <c r="AA180" s="137" t="n"/>
      <c r="AB180" s="137" t="n"/>
      <c r="AC180" s="137" t="n"/>
      <c r="AD180" s="85" t="n"/>
      <c r="AE180" s="71">
        <f>IF($A180="","",IF(COUNTA($A180:$AD180)&gt;=27,"完全",IF(COUNTA($A180:$AD180)&gt;=22,"利用可","要追記")))</f>
        <v/>
      </c>
      <c r="AF180" s="85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85" t="n"/>
      <c r="B181" s="85" t="n"/>
      <c r="C181" s="85" t="n"/>
      <c r="D181" s="85" t="n"/>
      <c r="E181" s="85" t="n"/>
      <c r="F181" s="85" t="n"/>
      <c r="G181" s="85" t="n"/>
      <c r="H181" s="85" t="n"/>
      <c r="I181" s="85" t="n"/>
      <c r="J181" s="137" t="n"/>
      <c r="K181" s="137" t="n"/>
      <c r="L181" s="137" t="n"/>
      <c r="M181" s="137" t="n"/>
      <c r="N181" s="137" t="n"/>
      <c r="O181" s="140" t="n"/>
      <c r="P181" s="137" t="n"/>
      <c r="Q181" s="137" t="n"/>
      <c r="R181" s="137" t="n"/>
      <c r="S181" s="138" t="n"/>
      <c r="T181" s="137" t="n"/>
      <c r="U181" s="137" t="n"/>
      <c r="V181" s="137" t="n"/>
      <c r="W181" s="137" t="n"/>
      <c r="X181" s="137" t="n"/>
      <c r="Y181" s="137" t="n"/>
      <c r="Z181" s="137" t="n"/>
      <c r="AA181" s="137" t="n"/>
      <c r="AB181" s="137" t="n"/>
      <c r="AC181" s="137" t="n"/>
      <c r="AD181" s="85" t="n"/>
      <c r="AE181" s="71">
        <f>IF($A181="","",IF(COUNTA($A181:$AD181)&gt;=27,"完全",IF(COUNTA($A181:$AD181)&gt;=22,"利用可","要追記")))</f>
        <v/>
      </c>
      <c r="AF181" s="85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85" t="n"/>
      <c r="B182" s="85" t="n"/>
      <c r="C182" s="85" t="n"/>
      <c r="D182" s="85" t="n"/>
      <c r="E182" s="85" t="n"/>
      <c r="F182" s="85" t="n"/>
      <c r="G182" s="85" t="n"/>
      <c r="H182" s="85" t="n"/>
      <c r="I182" s="85" t="n"/>
      <c r="J182" s="137" t="n"/>
      <c r="K182" s="137" t="n"/>
      <c r="L182" s="137" t="n"/>
      <c r="M182" s="137" t="n"/>
      <c r="N182" s="137" t="n"/>
      <c r="O182" s="140" t="n"/>
      <c r="P182" s="137" t="n"/>
      <c r="Q182" s="137" t="n"/>
      <c r="R182" s="137" t="n"/>
      <c r="S182" s="138" t="n"/>
      <c r="T182" s="137" t="n"/>
      <c r="U182" s="137" t="n"/>
      <c r="V182" s="137" t="n"/>
      <c r="W182" s="137" t="n"/>
      <c r="X182" s="137" t="n"/>
      <c r="Y182" s="137" t="n"/>
      <c r="Z182" s="137" t="n"/>
      <c r="AA182" s="137" t="n"/>
      <c r="AB182" s="137" t="n"/>
      <c r="AC182" s="137" t="n"/>
      <c r="AD182" s="85" t="n"/>
      <c r="AE182" s="71">
        <f>IF($A182="","",IF(COUNTA($A182:$AD182)&gt;=27,"完全",IF(COUNTA($A182:$AD182)&gt;=22,"利用可","要追記")))</f>
        <v/>
      </c>
      <c r="AF182" s="85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85" t="n"/>
      <c r="B183" s="85" t="n"/>
      <c r="C183" s="85" t="n"/>
      <c r="D183" s="85" t="n"/>
      <c r="E183" s="85" t="n"/>
      <c r="F183" s="85" t="n"/>
      <c r="G183" s="85" t="n"/>
      <c r="H183" s="85" t="n"/>
      <c r="I183" s="85" t="n"/>
      <c r="J183" s="137" t="n"/>
      <c r="K183" s="137" t="n"/>
      <c r="L183" s="137" t="n"/>
      <c r="M183" s="137" t="n"/>
      <c r="N183" s="137" t="n"/>
      <c r="O183" s="140" t="n"/>
      <c r="P183" s="137" t="n"/>
      <c r="Q183" s="137" t="n"/>
      <c r="R183" s="137" t="n"/>
      <c r="S183" s="138" t="n"/>
      <c r="T183" s="137" t="n"/>
      <c r="U183" s="137" t="n"/>
      <c r="V183" s="137" t="n"/>
      <c r="W183" s="137" t="n"/>
      <c r="X183" s="137" t="n"/>
      <c r="Y183" s="137" t="n"/>
      <c r="Z183" s="137" t="n"/>
      <c r="AA183" s="137" t="n"/>
      <c r="AB183" s="137" t="n"/>
      <c r="AC183" s="137" t="n"/>
      <c r="AD183" s="85" t="n"/>
      <c r="AE183" s="71">
        <f>IF($A183="","",IF(COUNTA($A183:$AD183)&gt;=27,"完全",IF(COUNTA($A183:$AD183)&gt;=22,"利用可","要追記")))</f>
        <v/>
      </c>
      <c r="AF183" s="85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85" t="n"/>
      <c r="B184" s="85" t="n"/>
      <c r="C184" s="85" t="n"/>
      <c r="D184" s="85" t="n"/>
      <c r="E184" s="85" t="n"/>
      <c r="F184" s="85" t="n"/>
      <c r="G184" s="85" t="n"/>
      <c r="H184" s="85" t="n"/>
      <c r="I184" s="85" t="n"/>
      <c r="J184" s="137" t="n"/>
      <c r="K184" s="137" t="n"/>
      <c r="L184" s="137" t="n"/>
      <c r="M184" s="137" t="n"/>
      <c r="N184" s="137" t="n"/>
      <c r="O184" s="140" t="n"/>
      <c r="P184" s="137" t="n"/>
      <c r="Q184" s="137" t="n"/>
      <c r="R184" s="137" t="n"/>
      <c r="S184" s="138" t="n"/>
      <c r="T184" s="137" t="n"/>
      <c r="U184" s="137" t="n"/>
      <c r="V184" s="137" t="n"/>
      <c r="W184" s="137" t="n"/>
      <c r="X184" s="137" t="n"/>
      <c r="Y184" s="137" t="n"/>
      <c r="Z184" s="137" t="n"/>
      <c r="AA184" s="137" t="n"/>
      <c r="AB184" s="137" t="n"/>
      <c r="AC184" s="137" t="n"/>
      <c r="AD184" s="85" t="n"/>
      <c r="AE184" s="71">
        <f>IF($A184="","",IF(COUNTA($A184:$AD184)&gt;=27,"完全",IF(COUNTA($A184:$AD184)&gt;=22,"利用可","要追記")))</f>
        <v/>
      </c>
      <c r="AF184" s="85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85" t="n"/>
      <c r="B185" s="85" t="n"/>
      <c r="C185" s="85" t="n"/>
      <c r="D185" s="85" t="n"/>
      <c r="E185" s="85" t="n"/>
      <c r="F185" s="85" t="n"/>
      <c r="G185" s="85" t="n"/>
      <c r="H185" s="85" t="n"/>
      <c r="I185" s="85" t="n"/>
      <c r="J185" s="137" t="n"/>
      <c r="K185" s="137" t="n"/>
      <c r="L185" s="137" t="n"/>
      <c r="M185" s="137" t="n"/>
      <c r="N185" s="137" t="n"/>
      <c r="O185" s="140" t="n"/>
      <c r="P185" s="137" t="n"/>
      <c r="Q185" s="137" t="n"/>
      <c r="R185" s="137" t="n"/>
      <c r="S185" s="138" t="n"/>
      <c r="T185" s="137" t="n"/>
      <c r="U185" s="137" t="n"/>
      <c r="V185" s="137" t="n"/>
      <c r="W185" s="137" t="n"/>
      <c r="X185" s="137" t="n"/>
      <c r="Y185" s="137" t="n"/>
      <c r="Z185" s="137" t="n"/>
      <c r="AA185" s="137" t="n"/>
      <c r="AB185" s="137" t="n"/>
      <c r="AC185" s="137" t="n"/>
      <c r="AD185" s="85" t="n"/>
      <c r="AE185" s="71">
        <f>IF($A185="","",IF(COUNTA($A185:$AD185)&gt;=27,"完全",IF(COUNTA($A185:$AD185)&gt;=22,"利用可","要追記")))</f>
        <v/>
      </c>
      <c r="AF185" s="85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85" t="n"/>
      <c r="B186" s="85" t="n"/>
      <c r="C186" s="85" t="n"/>
      <c r="D186" s="85" t="n"/>
      <c r="E186" s="85" t="n"/>
      <c r="F186" s="85" t="n"/>
      <c r="G186" s="85" t="n"/>
      <c r="H186" s="85" t="n"/>
      <c r="I186" s="85" t="n"/>
      <c r="J186" s="137" t="n"/>
      <c r="K186" s="137" t="n"/>
      <c r="L186" s="137" t="n"/>
      <c r="M186" s="137" t="n"/>
      <c r="N186" s="137" t="n"/>
      <c r="O186" s="140" t="n"/>
      <c r="P186" s="137" t="n"/>
      <c r="Q186" s="137" t="n"/>
      <c r="R186" s="137" t="n"/>
      <c r="S186" s="138" t="n"/>
      <c r="T186" s="137" t="n"/>
      <c r="U186" s="137" t="n"/>
      <c r="V186" s="137" t="n"/>
      <c r="W186" s="137" t="n"/>
      <c r="X186" s="137" t="n"/>
      <c r="Y186" s="137" t="n"/>
      <c r="Z186" s="137" t="n"/>
      <c r="AA186" s="137" t="n"/>
      <c r="AB186" s="137" t="n"/>
      <c r="AC186" s="137" t="n"/>
      <c r="AD186" s="85" t="n"/>
      <c r="AE186" s="71">
        <f>IF($A186="","",IF(COUNTA($A186:$AD186)&gt;=27,"完全",IF(COUNTA($A186:$AD186)&gt;=22,"利用可","要追記")))</f>
        <v/>
      </c>
      <c r="AF186" s="85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85" t="n"/>
      <c r="B187" s="85" t="n"/>
      <c r="C187" s="85" t="n"/>
      <c r="D187" s="85" t="n"/>
      <c r="E187" s="85" t="n"/>
      <c r="F187" s="85" t="n"/>
      <c r="G187" s="85" t="n"/>
      <c r="H187" s="85" t="n"/>
      <c r="I187" s="85" t="n"/>
      <c r="J187" s="137" t="n"/>
      <c r="K187" s="137" t="n"/>
      <c r="L187" s="137" t="n"/>
      <c r="M187" s="137" t="n"/>
      <c r="N187" s="137" t="n"/>
      <c r="O187" s="140" t="n"/>
      <c r="P187" s="137" t="n"/>
      <c r="Q187" s="137" t="n"/>
      <c r="R187" s="137" t="n"/>
      <c r="S187" s="138" t="n"/>
      <c r="T187" s="137" t="n"/>
      <c r="U187" s="137" t="n"/>
      <c r="V187" s="137" t="n"/>
      <c r="W187" s="137" t="n"/>
      <c r="X187" s="137" t="n"/>
      <c r="Y187" s="137" t="n"/>
      <c r="Z187" s="137" t="n"/>
      <c r="AA187" s="137" t="n"/>
      <c r="AB187" s="137" t="n"/>
      <c r="AC187" s="137" t="n"/>
      <c r="AD187" s="85" t="n"/>
      <c r="AE187" s="71">
        <f>IF($A187="","",IF(COUNTA($A187:$AD187)&gt;=27,"完全",IF(COUNTA($A187:$AD187)&gt;=22,"利用可","要追記")))</f>
        <v/>
      </c>
      <c r="AF187" s="85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85" t="n"/>
      <c r="B188" s="85" t="n"/>
      <c r="C188" s="85" t="n"/>
      <c r="D188" s="85" t="n"/>
      <c r="E188" s="85" t="n"/>
      <c r="F188" s="85" t="n"/>
      <c r="G188" s="85" t="n"/>
      <c r="H188" s="85" t="n"/>
      <c r="I188" s="85" t="n"/>
      <c r="J188" s="137" t="n"/>
      <c r="K188" s="137" t="n"/>
      <c r="L188" s="137" t="n"/>
      <c r="M188" s="137" t="n"/>
      <c r="N188" s="137" t="n"/>
      <c r="O188" s="140" t="n"/>
      <c r="P188" s="137" t="n"/>
      <c r="Q188" s="137" t="n"/>
      <c r="R188" s="137" t="n"/>
      <c r="S188" s="138" t="n"/>
      <c r="T188" s="137" t="n"/>
      <c r="U188" s="137" t="n"/>
      <c r="V188" s="137" t="n"/>
      <c r="W188" s="137" t="n"/>
      <c r="X188" s="137" t="n"/>
      <c r="Y188" s="137" t="n"/>
      <c r="Z188" s="137" t="n"/>
      <c r="AA188" s="137" t="n"/>
      <c r="AB188" s="137" t="n"/>
      <c r="AC188" s="137" t="n"/>
      <c r="AD188" s="85" t="n"/>
      <c r="AE188" s="71">
        <f>IF($A188="","",IF(COUNTA($A188:$AD188)&gt;=27,"完全",IF(COUNTA($A188:$AD188)&gt;=22,"利用可","要追記")))</f>
        <v/>
      </c>
      <c r="AF188" s="85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85" t="n"/>
      <c r="B189" s="85" t="n"/>
      <c r="C189" s="85" t="n"/>
      <c r="D189" s="85" t="n"/>
      <c r="E189" s="85" t="n"/>
      <c r="F189" s="85" t="n"/>
      <c r="G189" s="85" t="n"/>
      <c r="H189" s="85" t="n"/>
      <c r="I189" s="85" t="n"/>
      <c r="J189" s="137" t="n"/>
      <c r="K189" s="137" t="n"/>
      <c r="L189" s="137" t="n"/>
      <c r="M189" s="137" t="n"/>
      <c r="N189" s="137" t="n"/>
      <c r="O189" s="140" t="n"/>
      <c r="P189" s="137" t="n"/>
      <c r="Q189" s="137" t="n"/>
      <c r="R189" s="137" t="n"/>
      <c r="S189" s="138" t="n"/>
      <c r="T189" s="137" t="n"/>
      <c r="U189" s="137" t="n"/>
      <c r="V189" s="137" t="n"/>
      <c r="W189" s="137" t="n"/>
      <c r="X189" s="137" t="n"/>
      <c r="Y189" s="137" t="n"/>
      <c r="Z189" s="137" t="n"/>
      <c r="AA189" s="137" t="n"/>
      <c r="AB189" s="137" t="n"/>
      <c r="AC189" s="137" t="n"/>
      <c r="AD189" s="85" t="n"/>
      <c r="AE189" s="71">
        <f>IF($A189="","",IF(COUNTA($A189:$AD189)&gt;=27,"完全",IF(COUNTA($A189:$AD189)&gt;=22,"利用可","要追記")))</f>
        <v/>
      </c>
      <c r="AF189" s="85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85" t="n"/>
      <c r="B190" s="85" t="n"/>
      <c r="C190" s="85" t="n"/>
      <c r="D190" s="85" t="n"/>
      <c r="E190" s="85" t="n"/>
      <c r="F190" s="85" t="n"/>
      <c r="G190" s="85" t="n"/>
      <c r="H190" s="85" t="n"/>
      <c r="I190" s="85" t="n"/>
      <c r="J190" s="137" t="n"/>
      <c r="K190" s="137" t="n"/>
      <c r="L190" s="137" t="n"/>
      <c r="M190" s="137" t="n"/>
      <c r="N190" s="137" t="n"/>
      <c r="O190" s="140" t="n"/>
      <c r="P190" s="137" t="n"/>
      <c r="Q190" s="137" t="n"/>
      <c r="R190" s="137" t="n"/>
      <c r="S190" s="138" t="n"/>
      <c r="T190" s="137" t="n"/>
      <c r="U190" s="137" t="n"/>
      <c r="V190" s="137" t="n"/>
      <c r="W190" s="137" t="n"/>
      <c r="X190" s="137" t="n"/>
      <c r="Y190" s="137" t="n"/>
      <c r="Z190" s="137" t="n"/>
      <c r="AA190" s="137" t="n"/>
      <c r="AB190" s="137" t="n"/>
      <c r="AC190" s="137" t="n"/>
      <c r="AD190" s="85" t="n"/>
      <c r="AE190" s="71">
        <f>IF($A190="","",IF(COUNTA($A190:$AD190)&gt;=27,"完全",IF(COUNTA($A190:$AD190)&gt;=22,"利用可","要追記")))</f>
        <v/>
      </c>
      <c r="AF190" s="85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85" t="n"/>
      <c r="B191" s="85" t="n"/>
      <c r="C191" s="85" t="n"/>
      <c r="D191" s="85" t="n"/>
      <c r="E191" s="85" t="n"/>
      <c r="F191" s="85" t="n"/>
      <c r="G191" s="85" t="n"/>
      <c r="H191" s="85" t="n"/>
      <c r="I191" s="85" t="n"/>
      <c r="J191" s="137" t="n"/>
      <c r="K191" s="137" t="n"/>
      <c r="L191" s="137" t="n"/>
      <c r="M191" s="137" t="n"/>
      <c r="N191" s="137" t="n"/>
      <c r="O191" s="140" t="n"/>
      <c r="P191" s="137" t="n"/>
      <c r="Q191" s="137" t="n"/>
      <c r="R191" s="137" t="n"/>
      <c r="S191" s="138" t="n"/>
      <c r="T191" s="137" t="n"/>
      <c r="U191" s="137" t="n"/>
      <c r="V191" s="137" t="n"/>
      <c r="W191" s="137" t="n"/>
      <c r="X191" s="137" t="n"/>
      <c r="Y191" s="137" t="n"/>
      <c r="Z191" s="137" t="n"/>
      <c r="AA191" s="137" t="n"/>
      <c r="AB191" s="137" t="n"/>
      <c r="AC191" s="137" t="n"/>
      <c r="AD191" s="85" t="n"/>
      <c r="AE191" s="71">
        <f>IF($A191="","",IF(COUNTA($A191:$AD191)&gt;=27,"完全",IF(COUNTA($A191:$AD191)&gt;=22,"利用可","要追記")))</f>
        <v/>
      </c>
      <c r="AF191" s="85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85" t="n"/>
      <c r="B192" s="85" t="n"/>
      <c r="C192" s="85" t="n"/>
      <c r="D192" s="85" t="n"/>
      <c r="E192" s="85" t="n"/>
      <c r="F192" s="85" t="n"/>
      <c r="G192" s="85" t="n"/>
      <c r="H192" s="85" t="n"/>
      <c r="I192" s="85" t="n"/>
      <c r="J192" s="137" t="n"/>
      <c r="K192" s="137" t="n"/>
      <c r="L192" s="137" t="n"/>
      <c r="M192" s="137" t="n"/>
      <c r="N192" s="137" t="n"/>
      <c r="O192" s="140" t="n"/>
      <c r="P192" s="137" t="n"/>
      <c r="Q192" s="137" t="n"/>
      <c r="R192" s="137" t="n"/>
      <c r="S192" s="138" t="n"/>
      <c r="T192" s="137" t="n"/>
      <c r="U192" s="137" t="n"/>
      <c r="V192" s="137" t="n"/>
      <c r="W192" s="137" t="n"/>
      <c r="X192" s="137" t="n"/>
      <c r="Y192" s="137" t="n"/>
      <c r="Z192" s="137" t="n"/>
      <c r="AA192" s="137" t="n"/>
      <c r="AB192" s="137" t="n"/>
      <c r="AC192" s="137" t="n"/>
      <c r="AD192" s="85" t="n"/>
      <c r="AE192" s="71">
        <f>IF($A192="","",IF(COUNTA($A192:$AD192)&gt;=27,"完全",IF(COUNTA($A192:$AD192)&gt;=22,"利用可","要追記")))</f>
        <v/>
      </c>
      <c r="AF192" s="85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85" t="n"/>
      <c r="B193" s="85" t="n"/>
      <c r="C193" s="85" t="n"/>
      <c r="D193" s="85" t="n"/>
      <c r="E193" s="85" t="n"/>
      <c r="F193" s="85" t="n"/>
      <c r="G193" s="85" t="n"/>
      <c r="H193" s="85" t="n"/>
      <c r="I193" s="85" t="n"/>
      <c r="J193" s="137" t="n"/>
      <c r="K193" s="137" t="n"/>
      <c r="L193" s="137" t="n"/>
      <c r="M193" s="137" t="n"/>
      <c r="N193" s="137" t="n"/>
      <c r="O193" s="140" t="n"/>
      <c r="P193" s="137" t="n"/>
      <c r="Q193" s="137" t="n"/>
      <c r="R193" s="137" t="n"/>
      <c r="S193" s="138" t="n"/>
      <c r="T193" s="137" t="n"/>
      <c r="U193" s="137" t="n"/>
      <c r="V193" s="137" t="n"/>
      <c r="W193" s="137" t="n"/>
      <c r="X193" s="137" t="n"/>
      <c r="Y193" s="137" t="n"/>
      <c r="Z193" s="137" t="n"/>
      <c r="AA193" s="137" t="n"/>
      <c r="AB193" s="137" t="n"/>
      <c r="AC193" s="137" t="n"/>
      <c r="AD193" s="85" t="n"/>
      <c r="AE193" s="71">
        <f>IF($A193="","",IF(COUNTA($A193:$AD193)&gt;=27,"完全",IF(COUNTA($A193:$AD193)&gt;=22,"利用可","要追記")))</f>
        <v/>
      </c>
      <c r="AF193" s="85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85" t="n"/>
      <c r="B194" s="85" t="n"/>
      <c r="C194" s="85" t="n"/>
      <c r="D194" s="85" t="n"/>
      <c r="E194" s="85" t="n"/>
      <c r="F194" s="85" t="n"/>
      <c r="G194" s="85" t="n"/>
      <c r="H194" s="85" t="n"/>
      <c r="I194" s="85" t="n"/>
      <c r="J194" s="137" t="n"/>
      <c r="K194" s="137" t="n"/>
      <c r="L194" s="137" t="n"/>
      <c r="M194" s="137" t="n"/>
      <c r="N194" s="137" t="n"/>
      <c r="O194" s="140" t="n"/>
      <c r="P194" s="137" t="n"/>
      <c r="Q194" s="137" t="n"/>
      <c r="R194" s="137" t="n"/>
      <c r="S194" s="138" t="n"/>
      <c r="T194" s="137" t="n"/>
      <c r="U194" s="137" t="n"/>
      <c r="V194" s="137" t="n"/>
      <c r="W194" s="137" t="n"/>
      <c r="X194" s="137" t="n"/>
      <c r="Y194" s="137" t="n"/>
      <c r="Z194" s="137" t="n"/>
      <c r="AA194" s="137" t="n"/>
      <c r="AB194" s="137" t="n"/>
      <c r="AC194" s="137" t="n"/>
      <c r="AD194" s="85" t="n"/>
      <c r="AE194" s="71">
        <f>IF($A194="","",IF(COUNTA($A194:$AD194)&gt;=27,"完全",IF(COUNTA($A194:$AD194)&gt;=22,"利用可","要追記")))</f>
        <v/>
      </c>
      <c r="AF194" s="85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85" t="n"/>
      <c r="B195" s="85" t="n"/>
      <c r="C195" s="85" t="n"/>
      <c r="D195" s="85" t="n"/>
      <c r="E195" s="85" t="n"/>
      <c r="F195" s="85" t="n"/>
      <c r="G195" s="85" t="n"/>
      <c r="H195" s="85" t="n"/>
      <c r="I195" s="85" t="n"/>
      <c r="J195" s="137" t="n"/>
      <c r="K195" s="137" t="n"/>
      <c r="L195" s="137" t="n"/>
      <c r="M195" s="137" t="n"/>
      <c r="N195" s="137" t="n"/>
      <c r="O195" s="140" t="n"/>
      <c r="P195" s="137" t="n"/>
      <c r="Q195" s="137" t="n"/>
      <c r="R195" s="137" t="n"/>
      <c r="S195" s="138" t="n"/>
      <c r="T195" s="137" t="n"/>
      <c r="U195" s="137" t="n"/>
      <c r="V195" s="137" t="n"/>
      <c r="W195" s="137" t="n"/>
      <c r="X195" s="137" t="n"/>
      <c r="Y195" s="137" t="n"/>
      <c r="Z195" s="137" t="n"/>
      <c r="AA195" s="137" t="n"/>
      <c r="AB195" s="137" t="n"/>
      <c r="AC195" s="137" t="n"/>
      <c r="AD195" s="85" t="n"/>
      <c r="AE195" s="71">
        <f>IF($A195="","",IF(COUNTA($A195:$AD195)&gt;=27,"完全",IF(COUNTA($A195:$AD195)&gt;=22,"利用可","要追記")))</f>
        <v/>
      </c>
      <c r="AF195" s="85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85" t="n"/>
      <c r="B196" s="85" t="n"/>
      <c r="C196" s="85" t="n"/>
      <c r="D196" s="85" t="n"/>
      <c r="E196" s="85" t="n"/>
      <c r="F196" s="85" t="n"/>
      <c r="G196" s="85" t="n"/>
      <c r="H196" s="85" t="n"/>
      <c r="I196" s="85" t="n"/>
      <c r="J196" s="137" t="n"/>
      <c r="K196" s="137" t="n"/>
      <c r="L196" s="137" t="n"/>
      <c r="M196" s="137" t="n"/>
      <c r="N196" s="137" t="n"/>
      <c r="O196" s="140" t="n"/>
      <c r="P196" s="137" t="n"/>
      <c r="Q196" s="137" t="n"/>
      <c r="R196" s="137" t="n"/>
      <c r="S196" s="138" t="n"/>
      <c r="T196" s="137" t="n"/>
      <c r="U196" s="137" t="n"/>
      <c r="V196" s="137" t="n"/>
      <c r="W196" s="137" t="n"/>
      <c r="X196" s="137" t="n"/>
      <c r="Y196" s="137" t="n"/>
      <c r="Z196" s="137" t="n"/>
      <c r="AA196" s="137" t="n"/>
      <c r="AB196" s="137" t="n"/>
      <c r="AC196" s="137" t="n"/>
      <c r="AD196" s="85" t="n"/>
      <c r="AE196" s="71">
        <f>IF($A196="","",IF(COUNTA($A196:$AD196)&gt;=27,"完全",IF(COUNTA($A196:$AD196)&gt;=22,"利用可","要追記")))</f>
        <v/>
      </c>
      <c r="AF196" s="85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85" t="n"/>
      <c r="B197" s="85" t="n"/>
      <c r="C197" s="85" t="n"/>
      <c r="D197" s="85" t="n"/>
      <c r="E197" s="85" t="n"/>
      <c r="F197" s="85" t="n"/>
      <c r="G197" s="85" t="n"/>
      <c r="H197" s="85" t="n"/>
      <c r="I197" s="85" t="n"/>
      <c r="J197" s="137" t="n"/>
      <c r="K197" s="137" t="n"/>
      <c r="L197" s="137" t="n"/>
      <c r="M197" s="137" t="n"/>
      <c r="N197" s="137" t="n"/>
      <c r="O197" s="140" t="n"/>
      <c r="P197" s="137" t="n"/>
      <c r="Q197" s="137" t="n"/>
      <c r="R197" s="137" t="n"/>
      <c r="S197" s="138" t="n"/>
      <c r="T197" s="137" t="n"/>
      <c r="U197" s="137" t="n"/>
      <c r="V197" s="137" t="n"/>
      <c r="W197" s="137" t="n"/>
      <c r="X197" s="137" t="n"/>
      <c r="Y197" s="137" t="n"/>
      <c r="Z197" s="137" t="n"/>
      <c r="AA197" s="137" t="n"/>
      <c r="AB197" s="137" t="n"/>
      <c r="AC197" s="137" t="n"/>
      <c r="AD197" s="85" t="n"/>
      <c r="AE197" s="71">
        <f>IF($A197="","",IF(COUNTA($A197:$AD197)&gt;=27,"完全",IF(COUNTA($A197:$AD197)&gt;=22,"利用可","要追記")))</f>
        <v/>
      </c>
      <c r="AF197" s="85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85" t="n"/>
      <c r="B198" s="85" t="n"/>
      <c r="C198" s="85" t="n"/>
      <c r="D198" s="85" t="n"/>
      <c r="E198" s="85" t="n"/>
      <c r="F198" s="85" t="n"/>
      <c r="G198" s="85" t="n"/>
      <c r="H198" s="85" t="n"/>
      <c r="I198" s="85" t="n"/>
      <c r="J198" s="137" t="n"/>
      <c r="K198" s="137" t="n"/>
      <c r="L198" s="137" t="n"/>
      <c r="M198" s="137" t="n"/>
      <c r="N198" s="137" t="n"/>
      <c r="O198" s="140" t="n"/>
      <c r="P198" s="137" t="n"/>
      <c r="Q198" s="137" t="n"/>
      <c r="R198" s="137" t="n"/>
      <c r="S198" s="138" t="n"/>
      <c r="T198" s="137" t="n"/>
      <c r="U198" s="137" t="n"/>
      <c r="V198" s="137" t="n"/>
      <c r="W198" s="137" t="n"/>
      <c r="X198" s="137" t="n"/>
      <c r="Y198" s="137" t="n"/>
      <c r="Z198" s="137" t="n"/>
      <c r="AA198" s="137" t="n"/>
      <c r="AB198" s="137" t="n"/>
      <c r="AC198" s="137" t="n"/>
      <c r="AD198" s="85" t="n"/>
      <c r="AE198" s="71">
        <f>IF($A198="","",IF(COUNTA($A198:$AD198)&gt;=27,"完全",IF(COUNTA($A198:$AD198)&gt;=22,"利用可","要追記")))</f>
        <v/>
      </c>
      <c r="AF198" s="85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85" t="n"/>
      <c r="B199" s="85" t="n"/>
      <c r="C199" s="85" t="n"/>
      <c r="D199" s="85" t="n"/>
      <c r="E199" s="85" t="n"/>
      <c r="F199" s="85" t="n"/>
      <c r="G199" s="85" t="n"/>
      <c r="H199" s="85" t="n"/>
      <c r="I199" s="85" t="n"/>
      <c r="J199" s="137" t="n"/>
      <c r="K199" s="137" t="n"/>
      <c r="L199" s="137" t="n"/>
      <c r="M199" s="137" t="n"/>
      <c r="N199" s="137" t="n"/>
      <c r="O199" s="140" t="n"/>
      <c r="P199" s="137" t="n"/>
      <c r="Q199" s="137" t="n"/>
      <c r="R199" s="137" t="n"/>
      <c r="S199" s="138" t="n"/>
      <c r="T199" s="137" t="n"/>
      <c r="U199" s="137" t="n"/>
      <c r="V199" s="137" t="n"/>
      <c r="W199" s="137" t="n"/>
      <c r="X199" s="137" t="n"/>
      <c r="Y199" s="137" t="n"/>
      <c r="Z199" s="137" t="n"/>
      <c r="AA199" s="137" t="n"/>
      <c r="AB199" s="137" t="n"/>
      <c r="AC199" s="137" t="n"/>
      <c r="AD199" s="85" t="n"/>
      <c r="AE199" s="71">
        <f>IF($A199="","",IF(COUNTA($A199:$AD199)&gt;=27,"完全",IF(COUNTA($A199:$AD199)&gt;=22,"利用可","要追記")))</f>
        <v/>
      </c>
      <c r="AF199" s="85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85" t="n"/>
      <c r="B200" s="85" t="n"/>
      <c r="C200" s="85" t="n"/>
      <c r="D200" s="85" t="n"/>
      <c r="E200" s="85" t="n"/>
      <c r="F200" s="85" t="n"/>
      <c r="G200" s="85" t="n"/>
      <c r="H200" s="85" t="n"/>
      <c r="I200" s="85" t="n"/>
      <c r="J200" s="137" t="n"/>
      <c r="K200" s="137" t="n"/>
      <c r="L200" s="137" t="n"/>
      <c r="M200" s="137" t="n"/>
      <c r="N200" s="137" t="n"/>
      <c r="O200" s="140" t="n"/>
      <c r="P200" s="137" t="n"/>
      <c r="Q200" s="137" t="n"/>
      <c r="R200" s="137" t="n"/>
      <c r="S200" s="138" t="n"/>
      <c r="T200" s="137" t="n"/>
      <c r="U200" s="137" t="n"/>
      <c r="V200" s="137" t="n"/>
      <c r="W200" s="137" t="n"/>
      <c r="X200" s="137" t="n"/>
      <c r="Y200" s="137" t="n"/>
      <c r="Z200" s="137" t="n"/>
      <c r="AA200" s="137" t="n"/>
      <c r="AB200" s="137" t="n"/>
      <c r="AC200" s="137" t="n"/>
      <c r="AD200" s="85" t="n"/>
      <c r="AE200" s="71">
        <f>IF($A200="","",IF(COUNTA($A200:$AD200)&gt;=27,"完全",IF(COUNTA($A200:$AD200)&gt;=22,"利用可","要追記")))</f>
        <v/>
      </c>
      <c r="AF200" s="85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85" t="n"/>
      <c r="B201" s="85" t="n"/>
      <c r="C201" s="85" t="n"/>
      <c r="D201" s="85" t="n"/>
      <c r="E201" s="85" t="n"/>
      <c r="F201" s="85" t="n"/>
      <c r="G201" s="85" t="n"/>
      <c r="H201" s="85" t="n"/>
      <c r="I201" s="85" t="n"/>
      <c r="J201" s="137" t="n"/>
      <c r="K201" s="137" t="n"/>
      <c r="L201" s="137" t="n"/>
      <c r="M201" s="137" t="n"/>
      <c r="N201" s="137" t="n"/>
      <c r="O201" s="140" t="n"/>
      <c r="P201" s="137" t="n"/>
      <c r="Q201" s="137" t="n"/>
      <c r="R201" s="137" t="n"/>
      <c r="S201" s="138" t="n"/>
      <c r="T201" s="137" t="n"/>
      <c r="U201" s="137" t="n"/>
      <c r="V201" s="137" t="n"/>
      <c r="W201" s="137" t="n"/>
      <c r="X201" s="137" t="n"/>
      <c r="Y201" s="137" t="n"/>
      <c r="Z201" s="137" t="n"/>
      <c r="AA201" s="137" t="n"/>
      <c r="AB201" s="137" t="n"/>
      <c r="AC201" s="137" t="n"/>
      <c r="AD201" s="85" t="n"/>
      <c r="AE201" s="71">
        <f>IF($A201="","",IF(COUNTA($A201:$AD201)&gt;=27,"完全",IF(COUNTA($A201:$AD201)&gt;=22,"利用可","要追記")))</f>
        <v/>
      </c>
      <c r="AF201" s="85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85" t="n"/>
      <c r="B202" s="85" t="n"/>
      <c r="C202" s="85" t="n"/>
      <c r="D202" s="85" t="n"/>
      <c r="E202" s="85" t="n"/>
      <c r="F202" s="85" t="n"/>
      <c r="G202" s="85" t="n"/>
      <c r="H202" s="85" t="n"/>
      <c r="I202" s="85" t="n"/>
      <c r="J202" s="137" t="n"/>
      <c r="K202" s="137" t="n"/>
      <c r="L202" s="137" t="n"/>
      <c r="M202" s="137" t="n"/>
      <c r="N202" s="137" t="n"/>
      <c r="O202" s="140" t="n"/>
      <c r="P202" s="137" t="n"/>
      <c r="Q202" s="137" t="n"/>
      <c r="R202" s="137" t="n"/>
      <c r="S202" s="138" t="n"/>
      <c r="T202" s="137" t="n"/>
      <c r="U202" s="137" t="n"/>
      <c r="V202" s="137" t="n"/>
      <c r="W202" s="137" t="n"/>
      <c r="X202" s="137" t="n"/>
      <c r="Y202" s="137" t="n"/>
      <c r="Z202" s="137" t="n"/>
      <c r="AA202" s="137" t="n"/>
      <c r="AB202" s="137" t="n"/>
      <c r="AC202" s="137" t="n"/>
      <c r="AD202" s="85" t="n"/>
      <c r="AE202" s="71">
        <f>IF($A202="","",IF(COUNTA($A202:$AD202)&gt;=27,"完全",IF(COUNTA($A202:$AD202)&gt;=22,"利用可","要追記")))</f>
        <v/>
      </c>
      <c r="AF202" s="85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85" t="n"/>
      <c r="B203" s="85" t="n"/>
      <c r="C203" s="85" t="n"/>
      <c r="D203" s="85" t="n"/>
      <c r="E203" s="85" t="n"/>
      <c r="F203" s="85" t="n"/>
      <c r="G203" s="85" t="n"/>
      <c r="H203" s="85" t="n"/>
      <c r="I203" s="85" t="n"/>
      <c r="J203" s="137" t="n"/>
      <c r="K203" s="137" t="n"/>
      <c r="L203" s="137" t="n"/>
      <c r="M203" s="137" t="n"/>
      <c r="N203" s="137" t="n"/>
      <c r="O203" s="140" t="n"/>
      <c r="P203" s="137" t="n"/>
      <c r="Q203" s="137" t="n"/>
      <c r="R203" s="137" t="n"/>
      <c r="S203" s="138" t="n"/>
      <c r="T203" s="137" t="n"/>
      <c r="U203" s="137" t="n"/>
      <c r="V203" s="137" t="n"/>
      <c r="W203" s="137" t="n"/>
      <c r="X203" s="137" t="n"/>
      <c r="Y203" s="137" t="n"/>
      <c r="Z203" s="137" t="n"/>
      <c r="AA203" s="137" t="n"/>
      <c r="AB203" s="137" t="n"/>
      <c r="AC203" s="137" t="n"/>
      <c r="AD203" s="85" t="n"/>
      <c r="AE203" s="71">
        <f>IF($A203="","",IF(COUNTA($A203:$AD203)&gt;=27,"完全",IF(COUNTA($A203:$AD203)&gt;=22,"利用可","要追記")))</f>
        <v/>
      </c>
      <c r="AF203" s="85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85" t="n"/>
      <c r="B204" s="85" t="n"/>
      <c r="C204" s="85" t="n"/>
      <c r="D204" s="85" t="n"/>
      <c r="E204" s="85" t="n"/>
      <c r="F204" s="85" t="n"/>
      <c r="G204" s="85" t="n"/>
      <c r="H204" s="85" t="n"/>
      <c r="I204" s="85" t="n"/>
      <c r="J204" s="137" t="n"/>
      <c r="K204" s="137" t="n"/>
      <c r="L204" s="137" t="n"/>
      <c r="M204" s="137" t="n"/>
      <c r="N204" s="137" t="n"/>
      <c r="O204" s="140" t="n"/>
      <c r="P204" s="137" t="n"/>
      <c r="Q204" s="137" t="n"/>
      <c r="R204" s="137" t="n"/>
      <c r="S204" s="138" t="n"/>
      <c r="T204" s="137" t="n"/>
      <c r="U204" s="137" t="n"/>
      <c r="V204" s="137" t="n"/>
      <c r="W204" s="137" t="n"/>
      <c r="X204" s="137" t="n"/>
      <c r="Y204" s="137" t="n"/>
      <c r="Z204" s="137" t="n"/>
      <c r="AA204" s="137" t="n"/>
      <c r="AB204" s="137" t="n"/>
      <c r="AC204" s="137" t="n"/>
      <c r="AD204" s="85" t="n"/>
      <c r="AE204" s="71">
        <f>IF($A204="","",IF(COUNTA($A204:$AD204)&gt;=27,"完全",IF(COUNTA($A204:$AD204)&gt;=22,"利用可","要追記")))</f>
        <v/>
      </c>
      <c r="AF204" s="85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1:AF1"/>
    <mergeCell ref="A2:AF2"/>
  </mergeCells>
  <conditionalFormatting sqref="AE5:AE204">
    <cfRule type="expression" priority="1" dxfId="0">
      <formula>$AE5="要追記"</formula>
    </cfRule>
  </conditionalFormatting>
  <conditionalFormatting sqref="AD5:AD204">
    <cfRule type="expression" priority="2" dxfId="1">
      <formula>$AD5="重大"</formula>
    </cfRule>
  </conditionalFormatting>
  <dataValidations count="4">
    <dataValidation sqref="G5:G204" showDropDown="0" showInputMessage="0" showErrorMessage="0" allowBlank="0" type="list">
      <formula1>'07_データ辞書'!$A$4:$A$6</formula1>
    </dataValidation>
    <dataValidation sqref="H5:H204" showDropDown="0" showInputMessage="0" showErrorMessage="0" allowBlank="0" type="list">
      <formula1>'07_データ辞書'!$B$4:$B$8</formula1>
    </dataValidation>
    <dataValidation sqref="I5:I204" showDropDown="0" showInputMessage="0" showErrorMessage="0" allowBlank="0" type="list">
      <formula1>'02_シナリオ条件'!$A$5:$A$13</formula1>
    </dataValidation>
    <dataValidation sqref="AD5:AD204" showDropDown="0" showInputMessage="0" showErrorMessage="0" allowBlank="0" type="list">
      <formula1>'07_データ辞書'!$C$4:$C$7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14" customWidth="1" min="4" max="4"/>
    <col width="16" customWidth="1" min="5" max="5"/>
    <col width="12" customWidth="1" min="6" max="6"/>
    <col width="14" customWidth="1" min="7" max="7"/>
    <col width="14" customWidth="1" min="8" max="8"/>
    <col width="1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6" customWidth="1" min="15" max="15"/>
    <col width="16" customWidth="1" min="16" max="16"/>
    <col width="18" customWidth="1" min="17" max="17"/>
    <col width="16" customWidth="1" min="18" max="18"/>
    <col width="18" customWidth="1" min="19" max="19"/>
    <col width="16" customWidth="1" min="20" max="20"/>
    <col width="16" customWidth="1" min="21" max="21"/>
    <col width="18" customWidth="1" min="22" max="22"/>
    <col width="16" customWidth="1" min="23" max="23"/>
    <col width="18" customWidth="1" min="24" max="24"/>
    <col width="16" customWidth="1" min="25" max="25"/>
    <col width="18" customWidth="1" min="26" max="26"/>
    <col width="16" customWidth="1" min="27" max="27"/>
    <col width="16" customWidth="1" min="28" max="28"/>
    <col width="12" customWidth="1" min="29" max="29"/>
    <col width="14" customWidth="1" min="30" max="30"/>
    <col width="12" customWidth="1" min="31" max="31"/>
    <col width="46" customWidth="1" min="32" max="32"/>
    <col width="12" customWidth="1" min="33" max="33"/>
    <col width="10" customWidth="1" min="34" max="34"/>
    <col width="12" customWidth="1" min="35" max="35"/>
    <col width="18" customWidth="1" min="36" max="36"/>
    <col width="12" customWidth="1" min="37" max="37"/>
    <col width="14" customWidth="1" min="38" max="38"/>
    <col width="14" customWidth="1" min="39" max="39"/>
  </cols>
  <sheetData>
    <row r="1" ht="34" customHeight="1">
      <c r="A1" s="118" t="inlineStr">
        <is>
          <t>LCC計算と修理・更新判断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  <c r="AI1" s="1" t="n"/>
      <c r="AJ1" s="1" t="n"/>
      <c r="AK1" s="1" t="n"/>
      <c r="AL1" s="1" t="n"/>
      <c r="AM1" s="1" t="n"/>
    </row>
    <row r="2">
      <c r="A2" s="57" t="inlineStr">
        <is>
          <t>この表は資産台帳の各行ごとに修理/更新のライフサイクルコストを計算します。数式列の手入力上書きは推奨しません。例外判断が必要な場合はAI列「手動上書き」を使います。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1" t="n"/>
      <c r="AH2" s="1" t="n"/>
      <c r="AI2" s="1" t="n"/>
      <c r="AJ2" s="1" t="n"/>
      <c r="AK2" s="1" t="n"/>
      <c r="AL2" s="1" t="n"/>
      <c r="AM2" s="1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資産ID</t>
        </is>
      </c>
      <c r="B4" s="22" t="inlineStr">
        <is>
          <t>設備名</t>
        </is>
      </c>
      <c r="C4" s="22" t="inlineStr">
        <is>
          <t>会社/エリア</t>
        </is>
      </c>
      <c r="D4" s="22" t="inlineStr">
        <is>
          <t>設備分類</t>
        </is>
      </c>
      <c r="E4" s="22" t="inlineStr">
        <is>
          <t>業務シナリオ</t>
        </is>
      </c>
      <c r="F4" s="22" t="inlineStr">
        <is>
          <t>重要度</t>
        </is>
      </c>
      <c r="G4" s="22" t="inlineStr">
        <is>
          <t>安全法令リスク</t>
        </is>
      </c>
      <c r="H4" s="22" t="inlineStr">
        <is>
          <t>修理分析期間(年)</t>
        </is>
      </c>
      <c r="I4" s="22" t="inlineStr">
        <is>
          <t>更新分析期間(年)</t>
        </is>
      </c>
      <c r="J4" s="22" t="inlineStr">
        <is>
          <t>シナリオ_修理倍率</t>
        </is>
      </c>
      <c r="K4" s="22" t="inlineStr">
        <is>
          <t>シナリオ_購入倍率</t>
        </is>
      </c>
      <c r="L4" s="22" t="inlineStr">
        <is>
          <t>シナリオ_停止倍率</t>
        </is>
      </c>
      <c r="M4" s="22" t="inlineStr">
        <is>
          <t>シナリオ_故障倍率</t>
        </is>
      </c>
      <c r="N4" s="22" t="inlineStr">
        <is>
          <t>シナリオ_エネルギー倍率</t>
        </is>
      </c>
      <c r="O4" s="22" t="inlineStr">
        <is>
          <t>修理一時費用</t>
        </is>
      </c>
      <c r="P4" s="22" t="inlineStr">
        <is>
          <t>修理年間保全PV</t>
        </is>
      </c>
      <c r="Q4" s="22" t="inlineStr">
        <is>
          <t>修理故障停止PV</t>
        </is>
      </c>
      <c r="R4" s="22" t="inlineStr">
        <is>
          <t>修理エネルギーPV</t>
        </is>
      </c>
      <c r="S4" s="22" t="inlineStr">
        <is>
          <t>修理残価PV(控除)</t>
        </is>
      </c>
      <c r="T4" s="22" t="inlineStr">
        <is>
          <t>修理総LCC</t>
        </is>
      </c>
      <c r="U4" s="22" t="inlineStr">
        <is>
          <t>更新初期投資</t>
        </is>
      </c>
      <c r="V4" s="22" t="inlineStr">
        <is>
          <t>更新実施停止損失</t>
        </is>
      </c>
      <c r="W4" s="22" t="inlineStr">
        <is>
          <t>更新年間保全PV</t>
        </is>
      </c>
      <c r="X4" s="22" t="inlineStr">
        <is>
          <t>更新故障停止PV</t>
        </is>
      </c>
      <c r="Y4" s="22" t="inlineStr">
        <is>
          <t>更新エネルギーPV</t>
        </is>
      </c>
      <c r="Z4" s="22" t="inlineStr">
        <is>
          <t>更新残価PV(控除)</t>
        </is>
      </c>
      <c r="AA4" s="22" t="inlineStr">
        <is>
          <t>更新総LCC</t>
        </is>
      </c>
      <c r="AB4" s="22" t="inlineStr">
        <is>
          <t>更新年間換算削減額(EAC)</t>
        </is>
      </c>
      <c r="AC4" s="22" t="inlineStr">
        <is>
          <t>更新削減率(EAC)</t>
        </is>
      </c>
      <c r="AD4" s="22" t="inlineStr">
        <is>
          <t>増分回収期間(年)</t>
        </is>
      </c>
      <c r="AE4" s="22" t="inlineStr">
        <is>
          <t>自動提案</t>
        </is>
      </c>
      <c r="AF4" s="22" t="inlineStr">
        <is>
          <t>提案説明</t>
        </is>
      </c>
      <c r="AG4" s="22" t="inlineStr">
        <is>
          <t>予算判断</t>
        </is>
      </c>
      <c r="AH4" s="22" t="inlineStr">
        <is>
          <t>優先度</t>
        </is>
      </c>
      <c r="AI4" s="22" t="inlineStr">
        <is>
          <t>手動上書き</t>
        </is>
      </c>
      <c r="AJ4" s="22" t="inlineStr">
        <is>
          <t>最終判断</t>
        </is>
      </c>
      <c r="AK4" s="22" t="inlineStr">
        <is>
          <t>アクション状態</t>
        </is>
      </c>
      <c r="AL4" s="22" t="inlineStr">
        <is>
          <t>責任者</t>
        </is>
      </c>
      <c r="AM4" s="22" t="inlineStr">
        <is>
          <t>予定日</t>
        </is>
      </c>
    </row>
    <row r="5">
      <c r="A5" s="71">
        <f>IF('03_設備台帳'!A5="","",'03_設備台帳'!A5)</f>
        <v/>
      </c>
      <c r="B5" s="71">
        <f>IF($A5="","",'03_設備台帳'!E5)</f>
        <v/>
      </c>
      <c r="C5" s="71">
        <f>IF($A5="","",'03_設備台帳'!B5&amp;" / "&amp;'03_設備台帳'!C5)</f>
        <v/>
      </c>
      <c r="D5" s="71">
        <f>IF($A5="","",'03_設備台帳'!D5)</f>
        <v/>
      </c>
      <c r="E5" s="71">
        <f>IF($A5="","",'03_設備台帳'!I5)</f>
        <v/>
      </c>
      <c r="F5" s="71">
        <f>IF($A5="","",'03_設備台帳'!G5)</f>
        <v/>
      </c>
      <c r="G5" s="71">
        <f>IF($A5="","",'03_設備台帳'!AD5)</f>
        <v/>
      </c>
      <c r="H5" s="135">
        <f>IF($A5="","",MIN('01_基本条件'!$B$9,MAX(1,'03_設備台帳'!Z5)))</f>
        <v/>
      </c>
      <c r="I5" s="135">
        <f>IF($A5="","",MIN('01_基本条件'!$B$9,MAX(1,'03_設備台帳'!AA5)))</f>
        <v/>
      </c>
      <c r="J5" s="132">
        <f>IF($A5="","",IFERROR(VLOOKUP($E5,'02_シナリオ条件'!$A$5:$K$13,3,FALSE),1))</f>
        <v/>
      </c>
      <c r="K5" s="132">
        <f>IF($A5="","",IFERROR(VLOOKUP($E5,'02_シナリオ条件'!$A$5:$K$13,4,FALSE),1))</f>
        <v/>
      </c>
      <c r="L5" s="132">
        <f>IF($A5="","",IFERROR(VLOOKUP($E5,'02_シナリオ条件'!$A$5:$K$13,5,FALSE),1))</f>
        <v/>
      </c>
      <c r="M5" s="132">
        <f>IF($A5="","",IFERROR(VLOOKUP($E5,'02_シナリオ条件'!$A$5:$K$13,6,FALSE),1))</f>
        <v/>
      </c>
      <c r="N5" s="132">
        <f>IF($A5="","",IFERROR(VLOOKUP($E5,'02_シナリオ条件'!$A$5:$K$13,7,FALSE),1))</f>
        <v/>
      </c>
      <c r="O5" s="131">
        <f>IF($A5="","",'03_設備台帳'!T5*$J5)</f>
        <v/>
      </c>
      <c r="P5" s="131">
        <f>IF($A5="","",'03_設備台帳'!N5*$J5*(IF('01_基本条件'!$B$10='01_基本条件'!$B$11,$H5/(1+'01_基本条件'!$B$10),(1-((1+'01_基本条件'!$B$11)/(1+'01_基本条件'!$B$10))^$H5)/('01_基本条件'!$B$10-'01_基本条件'!$B$11))))</f>
        <v/>
      </c>
      <c r="Q5" s="131">
        <f>IF($A5="","",'03_設備台帳'!O5*'03_設備台帳'!P5*'03_設備台帳'!M5*$L5*$M5*(IF('01_基本条件'!$B$10='01_基本条件'!$B$13,$H5/(1+'01_基本条件'!$B$10),(1-((1+'01_基本条件'!$B$13)/(1+'01_基本条件'!$B$10))^$H5)/('01_基本条件'!$B$10-'01_基本条件'!$B$13))))</f>
        <v/>
      </c>
      <c r="R5" s="131">
        <f>IF($A5="","",'03_設備台帳'!Q5*'03_設備台帳'!S5*$N5*(IF('01_基本条件'!$B$10='01_基本条件'!$B$12,$H5/(1+'01_基本条件'!$B$10),(1-((1+'01_基本条件'!$B$12)/(1+'01_基本条件'!$B$10))^$H5)/('01_基本条件'!$B$10-'01_基本条件'!$B$12))))</f>
        <v/>
      </c>
      <c r="S5" s="131">
        <f>IF($A5="","",'03_設備台帳'!AB5*IFERROR(VLOOKUP($E5,'02_シナリオ条件'!$A$5:$K$13,8,FALSE),1)/(1+'01_基本条件'!$B$10)^$H5)</f>
        <v/>
      </c>
      <c r="T5" s="131">
        <f>IF($A5="","",SUM($O5:$R5)-$S5)</f>
        <v/>
      </c>
      <c r="U5" s="131">
        <f>IF($A5="","",('03_設備台帳'!U5+'03_設備台帳'!V5+'03_設備台帳'!W5+'03_設備台帳'!Y5)*$K5)</f>
        <v/>
      </c>
      <c r="V5" s="131">
        <f>IF($A5="","",'03_設備台帳'!X5*'03_設備台帳'!M5*$L5)</f>
        <v/>
      </c>
      <c r="W5" s="131">
        <f>IF($A5="","",'03_設備台帳'!N5*'01_基本条件'!$B$20*(IF('01_基本条件'!$B$10='01_基本条件'!$B$11,$I5/(1+'01_基本条件'!$B$10),(1-((1+'01_基本条件'!$B$11)/(1+'01_基本条件'!$B$10))^$I5)/('01_基本条件'!$B$10-'01_基本条件'!$B$11))))</f>
        <v/>
      </c>
      <c r="X5" s="131">
        <f>IF($A5="","",'03_設備台帳'!O5*'01_基本条件'!$B$21*'03_設備台帳'!P5*'03_設備台帳'!M5*$L5*$M5*(IF('01_基本条件'!$B$10='01_基本条件'!$B$13,$I5/(1+'01_基本条件'!$B$10),(1-((1+'01_基本条件'!$B$13)/(1+'01_基本条件'!$B$10))^$I5)/('01_基本条件'!$B$10-'01_基本条件'!$B$13))))</f>
        <v/>
      </c>
      <c r="Y5" s="131">
        <f>IF($A5="","",'03_設備台帳'!R5*'03_設備台帳'!S5*$N5*(IF('01_基本条件'!$B$10='01_基本条件'!$B$12,$I5/(1+'01_基本条件'!$B$10),(1-((1+'01_基本条件'!$B$12)/(1+'01_基本条件'!$B$10))^$I5)/('01_基本条件'!$B$10-'01_基本条件'!$B$12))))</f>
        <v/>
      </c>
      <c r="Z5" s="131">
        <f>IF($A5="","",'03_設備台帳'!AC5*IFERROR(VLOOKUP($E5,'02_シナリオ条件'!$A$5:$K$13,8,FALSE),1)/(1+'01_基本条件'!$B$10)^$I5)</f>
        <v/>
      </c>
      <c r="AA5" s="131">
        <f>IF($A5="","",SUM($U5:$Y5)-$Z5)</f>
        <v/>
      </c>
      <c r="AB5" s="131">
        <f>IF($A5="","",(IF('01_基本条件'!$B$10=0,$T5/$H5,$T5*('01_基本条件'!$B$10*(1+'01_基本条件'!$B$10)^$H5)/((1+'01_基本条件'!$B$10)^$H5-1)))-(IF('01_基本条件'!$B$10=0,$AA5/$I5,$AA5*('01_基本条件'!$B$10*(1+'01_基本条件'!$B$10)^$I5)/((1+'01_基本条件'!$B$10)^$I5-1))))</f>
        <v/>
      </c>
      <c r="AC5" s="132">
        <f>IF($A5="","",IFERROR($AB5/(IF('01_基本条件'!$B$10=0,$T5/$H5,$T5*('01_基本条件'!$B$10*(1+'01_基本条件'!$B$10)^$H5)/((1+'01_基本条件'!$B$10)^$H5-1))),0))</f>
        <v/>
      </c>
      <c r="AD5" s="141">
        <f>IF($A5="","",IFERROR(IF((('03_設備台帳'!N5*$J5+'03_設備台帳'!O5*'03_設備台帳'!P5*'03_設備台帳'!M5*$L5*$M5+'03_設備台帳'!Q5*'03_設備台帳'!S5*$N5)-('03_設備台帳'!N5*'01_基本条件'!$B$20+'03_設備台帳'!O5*'01_基本条件'!$B$21*'03_設備台帳'!P5*'03_設備台帳'!M5*$L5*$M5+'03_設備台帳'!R5*'03_設備台帳'!S5*$N5))&lt;=0,"",MAX(0,($U5+$V5-$O5)/(('03_設備台帳'!N5*$J5+'03_設備台帳'!O5*'03_設備台帳'!P5*'03_設備台帳'!M5*$L5*$M5+'03_設備台帳'!Q5*'03_設備台帳'!S5*$N5)-('03_設備台帳'!N5*'01_基本条件'!$B$20+'03_設備台帳'!O5*'01_基本条件'!$B$21*'03_設備台帳'!P5*'03_設備台帳'!M5*$L5*$M5+'03_設備台帳'!R5*'03_設備台帳'!S5*$N5)))),""))</f>
        <v/>
      </c>
      <c r="AE5" s="41">
        <f>IF($A5="","",IF(AND('01_基本条件'!$B$19="はい",$G5="重大"),"更新",IF($AC5&gt;='01_基本条件'!$B$18,"更新",IF($AC5&lt;=-'01_基本条件'!$B$18,"修理/延命","再確認/試行"))))</f>
        <v/>
      </c>
      <c r="AF5" s="41">
        <f>IF($A5="","","EAC削減率="&amp;TEXT($AC5,"0.0%")&amp;"; 修理LCC="&amp;TEXT($T5,"#,##0")&amp;"; 更新LCC="&amp;TEXT($AA5,"#,##0"))</f>
        <v/>
      </c>
      <c r="AG5" s="41">
        <f>IF($A5="","",IF('01_基本条件'!$B$15="","予算未設定",IF($U5&lt;='01_基本条件'!$B$15,"予算内","予算超過")))</f>
        <v/>
      </c>
      <c r="AH5" s="41">
        <f>IF($A5="","",IF(OR($G5="重大",$F5="A-重要",$AC5&gt;=0.15),"高",IF(OR($G5="高",$AC5&gt;='01_基本条件'!$B$18),"中","低")))</f>
        <v/>
      </c>
      <c r="AI5" s="41">
        <f>IF($A5="","","")</f>
        <v/>
      </c>
      <c r="AJ5" s="41">
        <f>IF($A5="","",IF($AI5&lt;&gt;"",$AI5,IF(AND($AE5="更新",$AG5="予算超過"),"更新-予算承認要",$AE5)))</f>
        <v/>
      </c>
      <c r="AK5" s="85">
        <f>IF($A5="","","要評価")</f>
        <v/>
      </c>
      <c r="AL5" s="85">
        <f>IF($A5="","","")</f>
        <v/>
      </c>
      <c r="AM5" s="134">
        <f>IF($A5="","","")</f>
        <v/>
      </c>
    </row>
    <row r="6">
      <c r="A6" s="71">
        <f>IF('03_設備台帳'!A6="","",'03_設備台帳'!A6)</f>
        <v/>
      </c>
      <c r="B6" s="71">
        <f>IF($A6="","",'03_設備台帳'!E6)</f>
        <v/>
      </c>
      <c r="C6" s="71">
        <f>IF($A6="","",'03_設備台帳'!B6&amp;" / "&amp;'03_設備台帳'!C6)</f>
        <v/>
      </c>
      <c r="D6" s="71">
        <f>IF($A6="","",'03_設備台帳'!D6)</f>
        <v/>
      </c>
      <c r="E6" s="71">
        <f>IF($A6="","",'03_設備台帳'!I6)</f>
        <v/>
      </c>
      <c r="F6" s="71">
        <f>IF($A6="","",'03_設備台帳'!G6)</f>
        <v/>
      </c>
      <c r="G6" s="71">
        <f>IF($A6="","",'03_設備台帳'!AD6)</f>
        <v/>
      </c>
      <c r="H6" s="135">
        <f>IF($A6="","",MIN('01_基本条件'!$B$9,MAX(1,'03_設備台帳'!Z6)))</f>
        <v/>
      </c>
      <c r="I6" s="135">
        <f>IF($A6="","",MIN('01_基本条件'!$B$9,MAX(1,'03_設備台帳'!AA6)))</f>
        <v/>
      </c>
      <c r="J6" s="132">
        <f>IF($A6="","",IFERROR(VLOOKUP($E6,'02_シナリオ条件'!$A$5:$K$13,3,FALSE),1))</f>
        <v/>
      </c>
      <c r="K6" s="132">
        <f>IF($A6="","",IFERROR(VLOOKUP($E6,'02_シナリオ条件'!$A$5:$K$13,4,FALSE),1))</f>
        <v/>
      </c>
      <c r="L6" s="132">
        <f>IF($A6="","",IFERROR(VLOOKUP($E6,'02_シナリオ条件'!$A$5:$K$13,5,FALSE),1))</f>
        <v/>
      </c>
      <c r="M6" s="132">
        <f>IF($A6="","",IFERROR(VLOOKUP($E6,'02_シナリオ条件'!$A$5:$K$13,6,FALSE),1))</f>
        <v/>
      </c>
      <c r="N6" s="132">
        <f>IF($A6="","",IFERROR(VLOOKUP($E6,'02_シナリオ条件'!$A$5:$K$13,7,FALSE),1))</f>
        <v/>
      </c>
      <c r="O6" s="131">
        <f>IF($A6="","",'03_設備台帳'!T6*$J6)</f>
        <v/>
      </c>
      <c r="P6" s="131">
        <f>IF($A6="","",'03_設備台帳'!N6*$J6*(IF('01_基本条件'!$B$10='01_基本条件'!$B$11,$H6/(1+'01_基本条件'!$B$10),(1-((1+'01_基本条件'!$B$11)/(1+'01_基本条件'!$B$10))^$H6)/('01_基本条件'!$B$10-'01_基本条件'!$B$11))))</f>
        <v/>
      </c>
      <c r="Q6" s="131">
        <f>IF($A6="","",'03_設備台帳'!O6*'03_設備台帳'!P6*'03_設備台帳'!M6*$L6*$M6*(IF('01_基本条件'!$B$10='01_基本条件'!$B$13,$H6/(1+'01_基本条件'!$B$10),(1-((1+'01_基本条件'!$B$13)/(1+'01_基本条件'!$B$10))^$H6)/('01_基本条件'!$B$10-'01_基本条件'!$B$13))))</f>
        <v/>
      </c>
      <c r="R6" s="131">
        <f>IF($A6="","",'03_設備台帳'!Q6*'03_設備台帳'!S6*$N6*(IF('01_基本条件'!$B$10='01_基本条件'!$B$12,$H6/(1+'01_基本条件'!$B$10),(1-((1+'01_基本条件'!$B$12)/(1+'01_基本条件'!$B$10))^$H6)/('01_基本条件'!$B$10-'01_基本条件'!$B$12))))</f>
        <v/>
      </c>
      <c r="S6" s="131">
        <f>IF($A6="","",'03_設備台帳'!AB6*IFERROR(VLOOKUP($E6,'02_シナリオ条件'!$A$5:$K$13,8,FALSE),1)/(1+'01_基本条件'!$B$10)^$H6)</f>
        <v/>
      </c>
      <c r="T6" s="131">
        <f>IF($A6="","",SUM($O6:$R6)-$S6)</f>
        <v/>
      </c>
      <c r="U6" s="131">
        <f>IF($A6="","",('03_設備台帳'!U6+'03_設備台帳'!V6+'03_設備台帳'!W6+'03_設備台帳'!Y6)*$K6)</f>
        <v/>
      </c>
      <c r="V6" s="131">
        <f>IF($A6="","",'03_設備台帳'!X6*'03_設備台帳'!M6*$L6)</f>
        <v/>
      </c>
      <c r="W6" s="131">
        <f>IF($A6="","",'03_設備台帳'!N6*'01_基本条件'!$B$20*(IF('01_基本条件'!$B$10='01_基本条件'!$B$11,$I6/(1+'01_基本条件'!$B$10),(1-((1+'01_基本条件'!$B$11)/(1+'01_基本条件'!$B$10))^$I6)/('01_基本条件'!$B$10-'01_基本条件'!$B$11))))</f>
        <v/>
      </c>
      <c r="X6" s="131">
        <f>IF($A6="","",'03_設備台帳'!O6*'01_基本条件'!$B$21*'03_設備台帳'!P6*'03_設備台帳'!M6*$L6*$M6*(IF('01_基本条件'!$B$10='01_基本条件'!$B$13,$I6/(1+'01_基本条件'!$B$10),(1-((1+'01_基本条件'!$B$13)/(1+'01_基本条件'!$B$10))^$I6)/('01_基本条件'!$B$10-'01_基本条件'!$B$13))))</f>
        <v/>
      </c>
      <c r="Y6" s="131">
        <f>IF($A6="","",'03_設備台帳'!R6*'03_設備台帳'!S6*$N6*(IF('01_基本条件'!$B$10='01_基本条件'!$B$12,$I6/(1+'01_基本条件'!$B$10),(1-((1+'01_基本条件'!$B$12)/(1+'01_基本条件'!$B$10))^$I6)/('01_基本条件'!$B$10-'01_基本条件'!$B$12))))</f>
        <v/>
      </c>
      <c r="Z6" s="131">
        <f>IF($A6="","",'03_設備台帳'!AC6*IFERROR(VLOOKUP($E6,'02_シナリオ条件'!$A$5:$K$13,8,FALSE),1)/(1+'01_基本条件'!$B$10)^$I6)</f>
        <v/>
      </c>
      <c r="AA6" s="131">
        <f>IF($A6="","",SUM($U6:$Y6)-$Z6)</f>
        <v/>
      </c>
      <c r="AB6" s="131">
        <f>IF($A6="","",(IF('01_基本条件'!$B$10=0,$T6/$H6,$T6*('01_基本条件'!$B$10*(1+'01_基本条件'!$B$10)^$H6)/((1+'01_基本条件'!$B$10)^$H6-1)))-(IF('01_基本条件'!$B$10=0,$AA6/$I6,$AA6*('01_基本条件'!$B$10*(1+'01_基本条件'!$B$10)^$I6)/((1+'01_基本条件'!$B$10)^$I6-1))))</f>
        <v/>
      </c>
      <c r="AC6" s="132">
        <f>IF($A6="","",IFERROR($AB6/(IF('01_基本条件'!$B$10=0,$T6/$H6,$T6*('01_基本条件'!$B$10*(1+'01_基本条件'!$B$10)^$H6)/((1+'01_基本条件'!$B$10)^$H6-1))),0))</f>
        <v/>
      </c>
      <c r="AD6" s="141">
        <f>IF($A6="","",IFERROR(IF((('03_設備台帳'!N6*$J6+'03_設備台帳'!O6*'03_設備台帳'!P6*'03_設備台帳'!M6*$L6*$M6+'03_設備台帳'!Q6*'03_設備台帳'!S6*$N6)-('03_設備台帳'!N6*'01_基本条件'!$B$20+'03_設備台帳'!O6*'01_基本条件'!$B$21*'03_設備台帳'!P6*'03_設備台帳'!M6*$L6*$M6+'03_設備台帳'!R6*'03_設備台帳'!S6*$N6))&lt;=0,"",MAX(0,($U6+$V6-$O6)/(('03_設備台帳'!N6*$J6+'03_設備台帳'!O6*'03_設備台帳'!P6*'03_設備台帳'!M6*$L6*$M6+'03_設備台帳'!Q6*'03_設備台帳'!S6*$N6)-('03_設備台帳'!N6*'01_基本条件'!$B$20+'03_設備台帳'!O6*'01_基本条件'!$B$21*'03_設備台帳'!P6*'03_設備台帳'!M6*$L6*$M6+'03_設備台帳'!R6*'03_設備台帳'!S6*$N6)))),""))</f>
        <v/>
      </c>
      <c r="AE6" s="41">
        <f>IF($A6="","",IF(AND('01_基本条件'!$B$19="はい",$G6="重大"),"更新",IF($AC6&gt;='01_基本条件'!$B$18,"更新",IF($AC6&lt;=-'01_基本条件'!$B$18,"修理/延命","再確認/試行"))))</f>
        <v/>
      </c>
      <c r="AF6" s="41">
        <f>IF($A6="","","EAC削減率="&amp;TEXT($AC6,"0.0%")&amp;"; 修理LCC="&amp;TEXT($T6,"#,##0")&amp;"; 更新LCC="&amp;TEXT($AA6,"#,##0"))</f>
        <v/>
      </c>
      <c r="AG6" s="41">
        <f>IF($A6="","",IF('01_基本条件'!$B$15="","予算未設定",IF($U6&lt;='01_基本条件'!$B$15,"予算内","予算超過")))</f>
        <v/>
      </c>
      <c r="AH6" s="41">
        <f>IF($A6="","",IF(OR($G6="重大",$F6="A-重要",$AC6&gt;=0.15),"高",IF(OR($G6="高",$AC6&gt;='01_基本条件'!$B$18),"中","低")))</f>
        <v/>
      </c>
      <c r="AI6" s="41">
        <f>IF($A6="","","")</f>
        <v/>
      </c>
      <c r="AJ6" s="41">
        <f>IF($A6="","",IF($AI6&lt;&gt;"",$AI6,IF(AND($AE6="更新",$AG6="予算超過"),"更新-予算承認要",$AE6)))</f>
        <v/>
      </c>
      <c r="AK6" s="85">
        <f>IF($A6="","","要評価")</f>
        <v/>
      </c>
      <c r="AL6" s="85">
        <f>IF($A6="","","")</f>
        <v/>
      </c>
      <c r="AM6" s="134">
        <f>IF($A6="","","")</f>
        <v/>
      </c>
    </row>
    <row r="7">
      <c r="A7" s="71">
        <f>IF('03_設備台帳'!A7="","",'03_設備台帳'!A7)</f>
        <v/>
      </c>
      <c r="B7" s="71">
        <f>IF($A7="","",'03_設備台帳'!E7)</f>
        <v/>
      </c>
      <c r="C7" s="71">
        <f>IF($A7="","",'03_設備台帳'!B7&amp;" / "&amp;'03_設備台帳'!C7)</f>
        <v/>
      </c>
      <c r="D7" s="71">
        <f>IF($A7="","",'03_設備台帳'!D7)</f>
        <v/>
      </c>
      <c r="E7" s="71">
        <f>IF($A7="","",'03_設備台帳'!I7)</f>
        <v/>
      </c>
      <c r="F7" s="71">
        <f>IF($A7="","",'03_設備台帳'!G7)</f>
        <v/>
      </c>
      <c r="G7" s="71">
        <f>IF($A7="","",'03_設備台帳'!AD7)</f>
        <v/>
      </c>
      <c r="H7" s="135">
        <f>IF($A7="","",MIN('01_基本条件'!$B$9,MAX(1,'03_設備台帳'!Z7)))</f>
        <v/>
      </c>
      <c r="I7" s="135">
        <f>IF($A7="","",MIN('01_基本条件'!$B$9,MAX(1,'03_設備台帳'!AA7)))</f>
        <v/>
      </c>
      <c r="J7" s="132">
        <f>IF($A7="","",IFERROR(VLOOKUP($E7,'02_シナリオ条件'!$A$5:$K$13,3,FALSE),1))</f>
        <v/>
      </c>
      <c r="K7" s="132">
        <f>IF($A7="","",IFERROR(VLOOKUP($E7,'02_シナリオ条件'!$A$5:$K$13,4,FALSE),1))</f>
        <v/>
      </c>
      <c r="L7" s="132">
        <f>IF($A7="","",IFERROR(VLOOKUP($E7,'02_シナリオ条件'!$A$5:$K$13,5,FALSE),1))</f>
        <v/>
      </c>
      <c r="M7" s="132">
        <f>IF($A7="","",IFERROR(VLOOKUP($E7,'02_シナリオ条件'!$A$5:$K$13,6,FALSE),1))</f>
        <v/>
      </c>
      <c r="N7" s="132">
        <f>IF($A7="","",IFERROR(VLOOKUP($E7,'02_シナリオ条件'!$A$5:$K$13,7,FALSE),1))</f>
        <v/>
      </c>
      <c r="O7" s="131">
        <f>IF($A7="","",'03_設備台帳'!T7*$J7)</f>
        <v/>
      </c>
      <c r="P7" s="131">
        <f>IF($A7="","",'03_設備台帳'!N7*$J7*(IF('01_基本条件'!$B$10='01_基本条件'!$B$11,$H7/(1+'01_基本条件'!$B$10),(1-((1+'01_基本条件'!$B$11)/(1+'01_基本条件'!$B$10))^$H7)/('01_基本条件'!$B$10-'01_基本条件'!$B$11))))</f>
        <v/>
      </c>
      <c r="Q7" s="131">
        <f>IF($A7="","",'03_設備台帳'!O7*'03_設備台帳'!P7*'03_設備台帳'!M7*$L7*$M7*(IF('01_基本条件'!$B$10='01_基本条件'!$B$13,$H7/(1+'01_基本条件'!$B$10),(1-((1+'01_基本条件'!$B$13)/(1+'01_基本条件'!$B$10))^$H7)/('01_基本条件'!$B$10-'01_基本条件'!$B$13))))</f>
        <v/>
      </c>
      <c r="R7" s="131">
        <f>IF($A7="","",'03_設備台帳'!Q7*'03_設備台帳'!S7*$N7*(IF('01_基本条件'!$B$10='01_基本条件'!$B$12,$H7/(1+'01_基本条件'!$B$10),(1-((1+'01_基本条件'!$B$12)/(1+'01_基本条件'!$B$10))^$H7)/('01_基本条件'!$B$10-'01_基本条件'!$B$12))))</f>
        <v/>
      </c>
      <c r="S7" s="131">
        <f>IF($A7="","",'03_設備台帳'!AB7*IFERROR(VLOOKUP($E7,'02_シナリオ条件'!$A$5:$K$13,8,FALSE),1)/(1+'01_基本条件'!$B$10)^$H7)</f>
        <v/>
      </c>
      <c r="T7" s="131">
        <f>IF($A7="","",SUM($O7:$R7)-$S7)</f>
        <v/>
      </c>
      <c r="U7" s="131">
        <f>IF($A7="","",('03_設備台帳'!U7+'03_設備台帳'!V7+'03_設備台帳'!W7+'03_設備台帳'!Y7)*$K7)</f>
        <v/>
      </c>
      <c r="V7" s="131">
        <f>IF($A7="","",'03_設備台帳'!X7*'03_設備台帳'!M7*$L7)</f>
        <v/>
      </c>
      <c r="W7" s="131">
        <f>IF($A7="","",'03_設備台帳'!N7*'01_基本条件'!$B$20*(IF('01_基本条件'!$B$10='01_基本条件'!$B$11,$I7/(1+'01_基本条件'!$B$10),(1-((1+'01_基本条件'!$B$11)/(1+'01_基本条件'!$B$10))^$I7)/('01_基本条件'!$B$10-'01_基本条件'!$B$11))))</f>
        <v/>
      </c>
      <c r="X7" s="131">
        <f>IF($A7="","",'03_設備台帳'!O7*'01_基本条件'!$B$21*'03_設備台帳'!P7*'03_設備台帳'!M7*$L7*$M7*(IF('01_基本条件'!$B$10='01_基本条件'!$B$13,$I7/(1+'01_基本条件'!$B$10),(1-((1+'01_基本条件'!$B$13)/(1+'01_基本条件'!$B$10))^$I7)/('01_基本条件'!$B$10-'01_基本条件'!$B$13))))</f>
        <v/>
      </c>
      <c r="Y7" s="131">
        <f>IF($A7="","",'03_設備台帳'!R7*'03_設備台帳'!S7*$N7*(IF('01_基本条件'!$B$10='01_基本条件'!$B$12,$I7/(1+'01_基本条件'!$B$10),(1-((1+'01_基本条件'!$B$12)/(1+'01_基本条件'!$B$10))^$I7)/('01_基本条件'!$B$10-'01_基本条件'!$B$12))))</f>
        <v/>
      </c>
      <c r="Z7" s="131">
        <f>IF($A7="","",'03_設備台帳'!AC7*IFERROR(VLOOKUP($E7,'02_シナリオ条件'!$A$5:$K$13,8,FALSE),1)/(1+'01_基本条件'!$B$10)^$I7)</f>
        <v/>
      </c>
      <c r="AA7" s="131">
        <f>IF($A7="","",SUM($U7:$Y7)-$Z7)</f>
        <v/>
      </c>
      <c r="AB7" s="131">
        <f>IF($A7="","",(IF('01_基本条件'!$B$10=0,$T7/$H7,$T7*('01_基本条件'!$B$10*(1+'01_基本条件'!$B$10)^$H7)/((1+'01_基本条件'!$B$10)^$H7-1)))-(IF('01_基本条件'!$B$10=0,$AA7/$I7,$AA7*('01_基本条件'!$B$10*(1+'01_基本条件'!$B$10)^$I7)/((1+'01_基本条件'!$B$10)^$I7-1))))</f>
        <v/>
      </c>
      <c r="AC7" s="132">
        <f>IF($A7="","",IFERROR($AB7/(IF('01_基本条件'!$B$10=0,$T7/$H7,$T7*('01_基本条件'!$B$10*(1+'01_基本条件'!$B$10)^$H7)/((1+'01_基本条件'!$B$10)^$H7-1))),0))</f>
        <v/>
      </c>
      <c r="AD7" s="141">
        <f>IF($A7="","",IFERROR(IF((('03_設備台帳'!N7*$J7+'03_設備台帳'!O7*'03_設備台帳'!P7*'03_設備台帳'!M7*$L7*$M7+'03_設備台帳'!Q7*'03_設備台帳'!S7*$N7)-('03_設備台帳'!N7*'01_基本条件'!$B$20+'03_設備台帳'!O7*'01_基本条件'!$B$21*'03_設備台帳'!P7*'03_設備台帳'!M7*$L7*$M7+'03_設備台帳'!R7*'03_設備台帳'!S7*$N7))&lt;=0,"",MAX(0,($U7+$V7-$O7)/(('03_設備台帳'!N7*$J7+'03_設備台帳'!O7*'03_設備台帳'!P7*'03_設備台帳'!M7*$L7*$M7+'03_設備台帳'!Q7*'03_設備台帳'!S7*$N7)-('03_設備台帳'!N7*'01_基本条件'!$B$20+'03_設備台帳'!O7*'01_基本条件'!$B$21*'03_設備台帳'!P7*'03_設備台帳'!M7*$L7*$M7+'03_設備台帳'!R7*'03_設備台帳'!S7*$N7)))),""))</f>
        <v/>
      </c>
      <c r="AE7" s="41">
        <f>IF($A7="","",IF(AND('01_基本条件'!$B$19="はい",$G7="重大"),"更新",IF($AC7&gt;='01_基本条件'!$B$18,"更新",IF($AC7&lt;=-'01_基本条件'!$B$18,"修理/延命","再確認/試行"))))</f>
        <v/>
      </c>
      <c r="AF7" s="41">
        <f>IF($A7="","","EAC削減率="&amp;TEXT($AC7,"0.0%")&amp;"; 修理LCC="&amp;TEXT($T7,"#,##0")&amp;"; 更新LCC="&amp;TEXT($AA7,"#,##0"))</f>
        <v/>
      </c>
      <c r="AG7" s="41">
        <f>IF($A7="","",IF('01_基本条件'!$B$15="","予算未設定",IF($U7&lt;='01_基本条件'!$B$15,"予算内","予算超過")))</f>
        <v/>
      </c>
      <c r="AH7" s="41">
        <f>IF($A7="","",IF(OR($G7="重大",$F7="A-重要",$AC7&gt;=0.15),"高",IF(OR($G7="高",$AC7&gt;='01_基本条件'!$B$18),"中","低")))</f>
        <v/>
      </c>
      <c r="AI7" s="41">
        <f>IF($A7="","","")</f>
        <v/>
      </c>
      <c r="AJ7" s="41">
        <f>IF($A7="","",IF($AI7&lt;&gt;"",$AI7,IF(AND($AE7="更新",$AG7="予算超過"),"更新-予算承認要",$AE7)))</f>
        <v/>
      </c>
      <c r="AK7" s="85">
        <f>IF($A7="","","要評価")</f>
        <v/>
      </c>
      <c r="AL7" s="85">
        <f>IF($A7="","","")</f>
        <v/>
      </c>
      <c r="AM7" s="134">
        <f>IF($A7="","","")</f>
        <v/>
      </c>
    </row>
    <row r="8">
      <c r="A8" s="71">
        <f>IF('03_設備台帳'!A8="","",'03_設備台帳'!A8)</f>
        <v/>
      </c>
      <c r="B8" s="71">
        <f>IF($A8="","",'03_設備台帳'!E8)</f>
        <v/>
      </c>
      <c r="C8" s="71">
        <f>IF($A8="","",'03_設備台帳'!B8&amp;" / "&amp;'03_設備台帳'!C8)</f>
        <v/>
      </c>
      <c r="D8" s="71">
        <f>IF($A8="","",'03_設備台帳'!D8)</f>
        <v/>
      </c>
      <c r="E8" s="71">
        <f>IF($A8="","",'03_設備台帳'!I8)</f>
        <v/>
      </c>
      <c r="F8" s="71">
        <f>IF($A8="","",'03_設備台帳'!G8)</f>
        <v/>
      </c>
      <c r="G8" s="71">
        <f>IF($A8="","",'03_設備台帳'!AD8)</f>
        <v/>
      </c>
      <c r="H8" s="135">
        <f>IF($A8="","",MIN('01_基本条件'!$B$9,MAX(1,'03_設備台帳'!Z8)))</f>
        <v/>
      </c>
      <c r="I8" s="135">
        <f>IF($A8="","",MIN('01_基本条件'!$B$9,MAX(1,'03_設備台帳'!AA8)))</f>
        <v/>
      </c>
      <c r="J8" s="132">
        <f>IF($A8="","",IFERROR(VLOOKUP($E8,'02_シナリオ条件'!$A$5:$K$13,3,FALSE),1))</f>
        <v/>
      </c>
      <c r="K8" s="132">
        <f>IF($A8="","",IFERROR(VLOOKUP($E8,'02_シナリオ条件'!$A$5:$K$13,4,FALSE),1))</f>
        <v/>
      </c>
      <c r="L8" s="132">
        <f>IF($A8="","",IFERROR(VLOOKUP($E8,'02_シナリオ条件'!$A$5:$K$13,5,FALSE),1))</f>
        <v/>
      </c>
      <c r="M8" s="132">
        <f>IF($A8="","",IFERROR(VLOOKUP($E8,'02_シナリオ条件'!$A$5:$K$13,6,FALSE),1))</f>
        <v/>
      </c>
      <c r="N8" s="132">
        <f>IF($A8="","",IFERROR(VLOOKUP($E8,'02_シナリオ条件'!$A$5:$K$13,7,FALSE),1))</f>
        <v/>
      </c>
      <c r="O8" s="131">
        <f>IF($A8="","",'03_設備台帳'!T8*$J8)</f>
        <v/>
      </c>
      <c r="P8" s="131">
        <f>IF($A8="","",'03_設備台帳'!N8*$J8*(IF('01_基本条件'!$B$10='01_基本条件'!$B$11,$H8/(1+'01_基本条件'!$B$10),(1-((1+'01_基本条件'!$B$11)/(1+'01_基本条件'!$B$10))^$H8)/('01_基本条件'!$B$10-'01_基本条件'!$B$11))))</f>
        <v/>
      </c>
      <c r="Q8" s="131">
        <f>IF($A8="","",'03_設備台帳'!O8*'03_設備台帳'!P8*'03_設備台帳'!M8*$L8*$M8*(IF('01_基本条件'!$B$10='01_基本条件'!$B$13,$H8/(1+'01_基本条件'!$B$10),(1-((1+'01_基本条件'!$B$13)/(1+'01_基本条件'!$B$10))^$H8)/('01_基本条件'!$B$10-'01_基本条件'!$B$13))))</f>
        <v/>
      </c>
      <c r="R8" s="131">
        <f>IF($A8="","",'03_設備台帳'!Q8*'03_設備台帳'!S8*$N8*(IF('01_基本条件'!$B$10='01_基本条件'!$B$12,$H8/(1+'01_基本条件'!$B$10),(1-((1+'01_基本条件'!$B$12)/(1+'01_基本条件'!$B$10))^$H8)/('01_基本条件'!$B$10-'01_基本条件'!$B$12))))</f>
        <v/>
      </c>
      <c r="S8" s="131">
        <f>IF($A8="","",'03_設備台帳'!AB8*IFERROR(VLOOKUP($E8,'02_シナリオ条件'!$A$5:$K$13,8,FALSE),1)/(1+'01_基本条件'!$B$10)^$H8)</f>
        <v/>
      </c>
      <c r="T8" s="131">
        <f>IF($A8="","",SUM($O8:$R8)-$S8)</f>
        <v/>
      </c>
      <c r="U8" s="131">
        <f>IF($A8="","",('03_設備台帳'!U8+'03_設備台帳'!V8+'03_設備台帳'!W8+'03_設備台帳'!Y8)*$K8)</f>
        <v/>
      </c>
      <c r="V8" s="131">
        <f>IF($A8="","",'03_設備台帳'!X8*'03_設備台帳'!M8*$L8)</f>
        <v/>
      </c>
      <c r="W8" s="131">
        <f>IF($A8="","",'03_設備台帳'!N8*'01_基本条件'!$B$20*(IF('01_基本条件'!$B$10='01_基本条件'!$B$11,$I8/(1+'01_基本条件'!$B$10),(1-((1+'01_基本条件'!$B$11)/(1+'01_基本条件'!$B$10))^$I8)/('01_基本条件'!$B$10-'01_基本条件'!$B$11))))</f>
        <v/>
      </c>
      <c r="X8" s="131">
        <f>IF($A8="","",'03_設備台帳'!O8*'01_基本条件'!$B$21*'03_設備台帳'!P8*'03_設備台帳'!M8*$L8*$M8*(IF('01_基本条件'!$B$10='01_基本条件'!$B$13,$I8/(1+'01_基本条件'!$B$10),(1-((1+'01_基本条件'!$B$13)/(1+'01_基本条件'!$B$10))^$I8)/('01_基本条件'!$B$10-'01_基本条件'!$B$13))))</f>
        <v/>
      </c>
      <c r="Y8" s="131">
        <f>IF($A8="","",'03_設備台帳'!R8*'03_設備台帳'!S8*$N8*(IF('01_基本条件'!$B$10='01_基本条件'!$B$12,$I8/(1+'01_基本条件'!$B$10),(1-((1+'01_基本条件'!$B$12)/(1+'01_基本条件'!$B$10))^$I8)/('01_基本条件'!$B$10-'01_基本条件'!$B$12))))</f>
        <v/>
      </c>
      <c r="Z8" s="131">
        <f>IF($A8="","",'03_設備台帳'!AC8*IFERROR(VLOOKUP($E8,'02_シナリオ条件'!$A$5:$K$13,8,FALSE),1)/(1+'01_基本条件'!$B$10)^$I8)</f>
        <v/>
      </c>
      <c r="AA8" s="131">
        <f>IF($A8="","",SUM($U8:$Y8)-$Z8)</f>
        <v/>
      </c>
      <c r="AB8" s="131">
        <f>IF($A8="","",(IF('01_基本条件'!$B$10=0,$T8/$H8,$T8*('01_基本条件'!$B$10*(1+'01_基本条件'!$B$10)^$H8)/((1+'01_基本条件'!$B$10)^$H8-1)))-(IF('01_基本条件'!$B$10=0,$AA8/$I8,$AA8*('01_基本条件'!$B$10*(1+'01_基本条件'!$B$10)^$I8)/((1+'01_基本条件'!$B$10)^$I8-1))))</f>
        <v/>
      </c>
      <c r="AC8" s="132">
        <f>IF($A8="","",IFERROR($AB8/(IF('01_基本条件'!$B$10=0,$T8/$H8,$T8*('01_基本条件'!$B$10*(1+'01_基本条件'!$B$10)^$H8)/((1+'01_基本条件'!$B$10)^$H8-1))),0))</f>
        <v/>
      </c>
      <c r="AD8" s="141">
        <f>IF($A8="","",IFERROR(IF((('03_設備台帳'!N8*$J8+'03_設備台帳'!O8*'03_設備台帳'!P8*'03_設備台帳'!M8*$L8*$M8+'03_設備台帳'!Q8*'03_設備台帳'!S8*$N8)-('03_設備台帳'!N8*'01_基本条件'!$B$20+'03_設備台帳'!O8*'01_基本条件'!$B$21*'03_設備台帳'!P8*'03_設備台帳'!M8*$L8*$M8+'03_設備台帳'!R8*'03_設備台帳'!S8*$N8))&lt;=0,"",MAX(0,($U8+$V8-$O8)/(('03_設備台帳'!N8*$J8+'03_設備台帳'!O8*'03_設備台帳'!P8*'03_設備台帳'!M8*$L8*$M8+'03_設備台帳'!Q8*'03_設備台帳'!S8*$N8)-('03_設備台帳'!N8*'01_基本条件'!$B$20+'03_設備台帳'!O8*'01_基本条件'!$B$21*'03_設備台帳'!P8*'03_設備台帳'!M8*$L8*$M8+'03_設備台帳'!R8*'03_設備台帳'!S8*$N8)))),""))</f>
        <v/>
      </c>
      <c r="AE8" s="41">
        <f>IF($A8="","",IF(AND('01_基本条件'!$B$19="はい",$G8="重大"),"更新",IF($AC8&gt;='01_基本条件'!$B$18,"更新",IF($AC8&lt;=-'01_基本条件'!$B$18,"修理/延命","再確認/試行"))))</f>
        <v/>
      </c>
      <c r="AF8" s="41">
        <f>IF($A8="","","EAC削減率="&amp;TEXT($AC8,"0.0%")&amp;"; 修理LCC="&amp;TEXT($T8,"#,##0")&amp;"; 更新LCC="&amp;TEXT($AA8,"#,##0"))</f>
        <v/>
      </c>
      <c r="AG8" s="41">
        <f>IF($A8="","",IF('01_基本条件'!$B$15="","予算未設定",IF($U8&lt;='01_基本条件'!$B$15,"予算内","予算超過")))</f>
        <v/>
      </c>
      <c r="AH8" s="41">
        <f>IF($A8="","",IF(OR($G8="重大",$F8="A-重要",$AC8&gt;=0.15),"高",IF(OR($G8="高",$AC8&gt;='01_基本条件'!$B$18),"中","低")))</f>
        <v/>
      </c>
      <c r="AI8" s="41">
        <f>IF($A8="","","")</f>
        <v/>
      </c>
      <c r="AJ8" s="41">
        <f>IF($A8="","",IF($AI8&lt;&gt;"",$AI8,IF(AND($AE8="更新",$AG8="予算超過"),"更新-予算承認要",$AE8)))</f>
        <v/>
      </c>
      <c r="AK8" s="85">
        <f>IF($A8="","","要評価")</f>
        <v/>
      </c>
      <c r="AL8" s="85">
        <f>IF($A8="","","")</f>
        <v/>
      </c>
      <c r="AM8" s="134">
        <f>IF($A8="","","")</f>
        <v/>
      </c>
    </row>
    <row r="9">
      <c r="A9" s="71">
        <f>IF('03_設備台帳'!A9="","",'03_設備台帳'!A9)</f>
        <v/>
      </c>
      <c r="B9" s="71">
        <f>IF($A9="","",'03_設備台帳'!E9)</f>
        <v/>
      </c>
      <c r="C9" s="71">
        <f>IF($A9="","",'03_設備台帳'!B9&amp;" / "&amp;'03_設備台帳'!C9)</f>
        <v/>
      </c>
      <c r="D9" s="71">
        <f>IF($A9="","",'03_設備台帳'!D9)</f>
        <v/>
      </c>
      <c r="E9" s="71">
        <f>IF($A9="","",'03_設備台帳'!I9)</f>
        <v/>
      </c>
      <c r="F9" s="71">
        <f>IF($A9="","",'03_設備台帳'!G9)</f>
        <v/>
      </c>
      <c r="G9" s="71">
        <f>IF($A9="","",'03_設備台帳'!AD9)</f>
        <v/>
      </c>
      <c r="H9" s="135">
        <f>IF($A9="","",MIN('01_基本条件'!$B$9,MAX(1,'03_設備台帳'!Z9)))</f>
        <v/>
      </c>
      <c r="I9" s="135">
        <f>IF($A9="","",MIN('01_基本条件'!$B$9,MAX(1,'03_設備台帳'!AA9)))</f>
        <v/>
      </c>
      <c r="J9" s="132">
        <f>IF($A9="","",IFERROR(VLOOKUP($E9,'02_シナリオ条件'!$A$5:$K$13,3,FALSE),1))</f>
        <v/>
      </c>
      <c r="K9" s="132">
        <f>IF($A9="","",IFERROR(VLOOKUP($E9,'02_シナリオ条件'!$A$5:$K$13,4,FALSE),1))</f>
        <v/>
      </c>
      <c r="L9" s="132">
        <f>IF($A9="","",IFERROR(VLOOKUP($E9,'02_シナリオ条件'!$A$5:$K$13,5,FALSE),1))</f>
        <v/>
      </c>
      <c r="M9" s="132">
        <f>IF($A9="","",IFERROR(VLOOKUP($E9,'02_シナリオ条件'!$A$5:$K$13,6,FALSE),1))</f>
        <v/>
      </c>
      <c r="N9" s="132">
        <f>IF($A9="","",IFERROR(VLOOKUP($E9,'02_シナリオ条件'!$A$5:$K$13,7,FALSE),1))</f>
        <v/>
      </c>
      <c r="O9" s="131">
        <f>IF($A9="","",'03_設備台帳'!T9*$J9)</f>
        <v/>
      </c>
      <c r="P9" s="131">
        <f>IF($A9="","",'03_設備台帳'!N9*$J9*(IF('01_基本条件'!$B$10='01_基本条件'!$B$11,$H9/(1+'01_基本条件'!$B$10),(1-((1+'01_基本条件'!$B$11)/(1+'01_基本条件'!$B$10))^$H9)/('01_基本条件'!$B$10-'01_基本条件'!$B$11))))</f>
        <v/>
      </c>
      <c r="Q9" s="131">
        <f>IF($A9="","",'03_設備台帳'!O9*'03_設備台帳'!P9*'03_設備台帳'!M9*$L9*$M9*(IF('01_基本条件'!$B$10='01_基本条件'!$B$13,$H9/(1+'01_基本条件'!$B$10),(1-((1+'01_基本条件'!$B$13)/(1+'01_基本条件'!$B$10))^$H9)/('01_基本条件'!$B$10-'01_基本条件'!$B$13))))</f>
        <v/>
      </c>
      <c r="R9" s="131">
        <f>IF($A9="","",'03_設備台帳'!Q9*'03_設備台帳'!S9*$N9*(IF('01_基本条件'!$B$10='01_基本条件'!$B$12,$H9/(1+'01_基本条件'!$B$10),(1-((1+'01_基本条件'!$B$12)/(1+'01_基本条件'!$B$10))^$H9)/('01_基本条件'!$B$10-'01_基本条件'!$B$12))))</f>
        <v/>
      </c>
      <c r="S9" s="131">
        <f>IF($A9="","",'03_設備台帳'!AB9*IFERROR(VLOOKUP($E9,'02_シナリオ条件'!$A$5:$K$13,8,FALSE),1)/(1+'01_基本条件'!$B$10)^$H9)</f>
        <v/>
      </c>
      <c r="T9" s="131">
        <f>IF($A9="","",SUM($O9:$R9)-$S9)</f>
        <v/>
      </c>
      <c r="U9" s="131">
        <f>IF($A9="","",('03_設備台帳'!U9+'03_設備台帳'!V9+'03_設備台帳'!W9+'03_設備台帳'!Y9)*$K9)</f>
        <v/>
      </c>
      <c r="V9" s="131">
        <f>IF($A9="","",'03_設備台帳'!X9*'03_設備台帳'!M9*$L9)</f>
        <v/>
      </c>
      <c r="W9" s="131">
        <f>IF($A9="","",'03_設備台帳'!N9*'01_基本条件'!$B$20*(IF('01_基本条件'!$B$10='01_基本条件'!$B$11,$I9/(1+'01_基本条件'!$B$10),(1-((1+'01_基本条件'!$B$11)/(1+'01_基本条件'!$B$10))^$I9)/('01_基本条件'!$B$10-'01_基本条件'!$B$11))))</f>
        <v/>
      </c>
      <c r="X9" s="131">
        <f>IF($A9="","",'03_設備台帳'!O9*'01_基本条件'!$B$21*'03_設備台帳'!P9*'03_設備台帳'!M9*$L9*$M9*(IF('01_基本条件'!$B$10='01_基本条件'!$B$13,$I9/(1+'01_基本条件'!$B$10),(1-((1+'01_基本条件'!$B$13)/(1+'01_基本条件'!$B$10))^$I9)/('01_基本条件'!$B$10-'01_基本条件'!$B$13))))</f>
        <v/>
      </c>
      <c r="Y9" s="131">
        <f>IF($A9="","",'03_設備台帳'!R9*'03_設備台帳'!S9*$N9*(IF('01_基本条件'!$B$10='01_基本条件'!$B$12,$I9/(1+'01_基本条件'!$B$10),(1-((1+'01_基本条件'!$B$12)/(1+'01_基本条件'!$B$10))^$I9)/('01_基本条件'!$B$10-'01_基本条件'!$B$12))))</f>
        <v/>
      </c>
      <c r="Z9" s="131">
        <f>IF($A9="","",'03_設備台帳'!AC9*IFERROR(VLOOKUP($E9,'02_シナリオ条件'!$A$5:$K$13,8,FALSE),1)/(1+'01_基本条件'!$B$10)^$I9)</f>
        <v/>
      </c>
      <c r="AA9" s="131">
        <f>IF($A9="","",SUM($U9:$Y9)-$Z9)</f>
        <v/>
      </c>
      <c r="AB9" s="131">
        <f>IF($A9="","",(IF('01_基本条件'!$B$10=0,$T9/$H9,$T9*('01_基本条件'!$B$10*(1+'01_基本条件'!$B$10)^$H9)/((1+'01_基本条件'!$B$10)^$H9-1)))-(IF('01_基本条件'!$B$10=0,$AA9/$I9,$AA9*('01_基本条件'!$B$10*(1+'01_基本条件'!$B$10)^$I9)/((1+'01_基本条件'!$B$10)^$I9-1))))</f>
        <v/>
      </c>
      <c r="AC9" s="132">
        <f>IF($A9="","",IFERROR($AB9/(IF('01_基本条件'!$B$10=0,$T9/$H9,$T9*('01_基本条件'!$B$10*(1+'01_基本条件'!$B$10)^$H9)/((1+'01_基本条件'!$B$10)^$H9-1))),0))</f>
        <v/>
      </c>
      <c r="AD9" s="141">
        <f>IF($A9="","",IFERROR(IF((('03_設備台帳'!N9*$J9+'03_設備台帳'!O9*'03_設備台帳'!P9*'03_設備台帳'!M9*$L9*$M9+'03_設備台帳'!Q9*'03_設備台帳'!S9*$N9)-('03_設備台帳'!N9*'01_基本条件'!$B$20+'03_設備台帳'!O9*'01_基本条件'!$B$21*'03_設備台帳'!P9*'03_設備台帳'!M9*$L9*$M9+'03_設備台帳'!R9*'03_設備台帳'!S9*$N9))&lt;=0,"",MAX(0,($U9+$V9-$O9)/(('03_設備台帳'!N9*$J9+'03_設備台帳'!O9*'03_設備台帳'!P9*'03_設備台帳'!M9*$L9*$M9+'03_設備台帳'!Q9*'03_設備台帳'!S9*$N9)-('03_設備台帳'!N9*'01_基本条件'!$B$20+'03_設備台帳'!O9*'01_基本条件'!$B$21*'03_設備台帳'!P9*'03_設備台帳'!M9*$L9*$M9+'03_設備台帳'!R9*'03_設備台帳'!S9*$N9)))),""))</f>
        <v/>
      </c>
      <c r="AE9" s="41">
        <f>IF($A9="","",IF(AND('01_基本条件'!$B$19="はい",$G9="重大"),"更新",IF($AC9&gt;='01_基本条件'!$B$18,"更新",IF($AC9&lt;=-'01_基本条件'!$B$18,"修理/延命","再確認/試行"))))</f>
        <v/>
      </c>
      <c r="AF9" s="41">
        <f>IF($A9="","","EAC削減率="&amp;TEXT($AC9,"0.0%")&amp;"; 修理LCC="&amp;TEXT($T9,"#,##0")&amp;"; 更新LCC="&amp;TEXT($AA9,"#,##0"))</f>
        <v/>
      </c>
      <c r="AG9" s="41">
        <f>IF($A9="","",IF('01_基本条件'!$B$15="","予算未設定",IF($U9&lt;='01_基本条件'!$B$15,"予算内","予算超過")))</f>
        <v/>
      </c>
      <c r="AH9" s="41">
        <f>IF($A9="","",IF(OR($G9="重大",$F9="A-重要",$AC9&gt;=0.15),"高",IF(OR($G9="高",$AC9&gt;='01_基本条件'!$B$18),"中","低")))</f>
        <v/>
      </c>
      <c r="AI9" s="41">
        <f>IF($A9="","","")</f>
        <v/>
      </c>
      <c r="AJ9" s="41">
        <f>IF($A9="","",IF($AI9&lt;&gt;"",$AI9,IF(AND($AE9="更新",$AG9="予算超過"),"更新-予算承認要",$AE9)))</f>
        <v/>
      </c>
      <c r="AK9" s="85">
        <f>IF($A9="","","要評価")</f>
        <v/>
      </c>
      <c r="AL9" s="85">
        <f>IF($A9="","","")</f>
        <v/>
      </c>
      <c r="AM9" s="134">
        <f>IF($A9="","","")</f>
        <v/>
      </c>
    </row>
    <row r="10">
      <c r="A10" s="71">
        <f>IF('03_設備台帳'!A10="","",'03_設備台帳'!A10)</f>
        <v/>
      </c>
      <c r="B10" s="71">
        <f>IF($A10="","",'03_設備台帳'!E10)</f>
        <v/>
      </c>
      <c r="C10" s="71">
        <f>IF($A10="","",'03_設備台帳'!B10&amp;" / "&amp;'03_設備台帳'!C10)</f>
        <v/>
      </c>
      <c r="D10" s="71">
        <f>IF($A10="","",'03_設備台帳'!D10)</f>
        <v/>
      </c>
      <c r="E10" s="71">
        <f>IF($A10="","",'03_設備台帳'!I10)</f>
        <v/>
      </c>
      <c r="F10" s="71">
        <f>IF($A10="","",'03_設備台帳'!G10)</f>
        <v/>
      </c>
      <c r="G10" s="71">
        <f>IF($A10="","",'03_設備台帳'!AD10)</f>
        <v/>
      </c>
      <c r="H10" s="135">
        <f>IF($A10="","",MIN('01_基本条件'!$B$9,MAX(1,'03_設備台帳'!Z10)))</f>
        <v/>
      </c>
      <c r="I10" s="135">
        <f>IF($A10="","",MIN('01_基本条件'!$B$9,MAX(1,'03_設備台帳'!AA10)))</f>
        <v/>
      </c>
      <c r="J10" s="132">
        <f>IF($A10="","",IFERROR(VLOOKUP($E10,'02_シナリオ条件'!$A$5:$K$13,3,FALSE),1))</f>
        <v/>
      </c>
      <c r="K10" s="132">
        <f>IF($A10="","",IFERROR(VLOOKUP($E10,'02_シナリオ条件'!$A$5:$K$13,4,FALSE),1))</f>
        <v/>
      </c>
      <c r="L10" s="132">
        <f>IF($A10="","",IFERROR(VLOOKUP($E10,'02_シナリオ条件'!$A$5:$K$13,5,FALSE),1))</f>
        <v/>
      </c>
      <c r="M10" s="132">
        <f>IF($A10="","",IFERROR(VLOOKUP($E10,'02_シナリオ条件'!$A$5:$K$13,6,FALSE),1))</f>
        <v/>
      </c>
      <c r="N10" s="132">
        <f>IF($A10="","",IFERROR(VLOOKUP($E10,'02_シナリオ条件'!$A$5:$K$13,7,FALSE),1))</f>
        <v/>
      </c>
      <c r="O10" s="131">
        <f>IF($A10="","",'03_設備台帳'!T10*$J10)</f>
        <v/>
      </c>
      <c r="P10" s="131">
        <f>IF($A10="","",'03_設備台帳'!N10*$J10*(IF('01_基本条件'!$B$10='01_基本条件'!$B$11,$H10/(1+'01_基本条件'!$B$10),(1-((1+'01_基本条件'!$B$11)/(1+'01_基本条件'!$B$10))^$H10)/('01_基本条件'!$B$10-'01_基本条件'!$B$11))))</f>
        <v/>
      </c>
      <c r="Q10" s="131">
        <f>IF($A10="","",'03_設備台帳'!O10*'03_設備台帳'!P10*'03_設備台帳'!M10*$L10*$M10*(IF('01_基本条件'!$B$10='01_基本条件'!$B$13,$H10/(1+'01_基本条件'!$B$10),(1-((1+'01_基本条件'!$B$13)/(1+'01_基本条件'!$B$10))^$H10)/('01_基本条件'!$B$10-'01_基本条件'!$B$13))))</f>
        <v/>
      </c>
      <c r="R10" s="131">
        <f>IF($A10="","",'03_設備台帳'!Q10*'03_設備台帳'!S10*$N10*(IF('01_基本条件'!$B$10='01_基本条件'!$B$12,$H10/(1+'01_基本条件'!$B$10),(1-((1+'01_基本条件'!$B$12)/(1+'01_基本条件'!$B$10))^$H10)/('01_基本条件'!$B$10-'01_基本条件'!$B$12))))</f>
        <v/>
      </c>
      <c r="S10" s="131">
        <f>IF($A10="","",'03_設備台帳'!AB10*IFERROR(VLOOKUP($E10,'02_シナリオ条件'!$A$5:$K$13,8,FALSE),1)/(1+'01_基本条件'!$B$10)^$H10)</f>
        <v/>
      </c>
      <c r="T10" s="131">
        <f>IF($A10="","",SUM($O10:$R10)-$S10)</f>
        <v/>
      </c>
      <c r="U10" s="131">
        <f>IF($A10="","",('03_設備台帳'!U10+'03_設備台帳'!V10+'03_設備台帳'!W10+'03_設備台帳'!Y10)*$K10)</f>
        <v/>
      </c>
      <c r="V10" s="131">
        <f>IF($A10="","",'03_設備台帳'!X10*'03_設備台帳'!M10*$L10)</f>
        <v/>
      </c>
      <c r="W10" s="131">
        <f>IF($A10="","",'03_設備台帳'!N10*'01_基本条件'!$B$20*(IF('01_基本条件'!$B$10='01_基本条件'!$B$11,$I10/(1+'01_基本条件'!$B$10),(1-((1+'01_基本条件'!$B$11)/(1+'01_基本条件'!$B$10))^$I10)/('01_基本条件'!$B$10-'01_基本条件'!$B$11))))</f>
        <v/>
      </c>
      <c r="X10" s="131">
        <f>IF($A10="","",'03_設備台帳'!O10*'01_基本条件'!$B$21*'03_設備台帳'!P10*'03_設備台帳'!M10*$L10*$M10*(IF('01_基本条件'!$B$10='01_基本条件'!$B$13,$I10/(1+'01_基本条件'!$B$10),(1-((1+'01_基本条件'!$B$13)/(1+'01_基本条件'!$B$10))^$I10)/('01_基本条件'!$B$10-'01_基本条件'!$B$13))))</f>
        <v/>
      </c>
      <c r="Y10" s="131">
        <f>IF($A10="","",'03_設備台帳'!R10*'03_設備台帳'!S10*$N10*(IF('01_基本条件'!$B$10='01_基本条件'!$B$12,$I10/(1+'01_基本条件'!$B$10),(1-((1+'01_基本条件'!$B$12)/(1+'01_基本条件'!$B$10))^$I10)/('01_基本条件'!$B$10-'01_基本条件'!$B$12))))</f>
        <v/>
      </c>
      <c r="Z10" s="131">
        <f>IF($A10="","",'03_設備台帳'!AC10*IFERROR(VLOOKUP($E10,'02_シナリオ条件'!$A$5:$K$13,8,FALSE),1)/(1+'01_基本条件'!$B$10)^$I10)</f>
        <v/>
      </c>
      <c r="AA10" s="131">
        <f>IF($A10="","",SUM($U10:$Y10)-$Z10)</f>
        <v/>
      </c>
      <c r="AB10" s="131">
        <f>IF($A10="","",(IF('01_基本条件'!$B$10=0,$T10/$H10,$T10*('01_基本条件'!$B$10*(1+'01_基本条件'!$B$10)^$H10)/((1+'01_基本条件'!$B$10)^$H10-1)))-(IF('01_基本条件'!$B$10=0,$AA10/$I10,$AA10*('01_基本条件'!$B$10*(1+'01_基本条件'!$B$10)^$I10)/((1+'01_基本条件'!$B$10)^$I10-1))))</f>
        <v/>
      </c>
      <c r="AC10" s="132">
        <f>IF($A10="","",IFERROR($AB10/(IF('01_基本条件'!$B$10=0,$T10/$H10,$T10*('01_基本条件'!$B$10*(1+'01_基本条件'!$B$10)^$H10)/((1+'01_基本条件'!$B$10)^$H10-1))),0))</f>
        <v/>
      </c>
      <c r="AD10" s="141">
        <f>IF($A10="","",IFERROR(IF((('03_設備台帳'!N10*$J10+'03_設備台帳'!O10*'03_設備台帳'!P10*'03_設備台帳'!M10*$L10*$M10+'03_設備台帳'!Q10*'03_設備台帳'!S10*$N10)-('03_設備台帳'!N10*'01_基本条件'!$B$20+'03_設備台帳'!O10*'01_基本条件'!$B$21*'03_設備台帳'!P10*'03_設備台帳'!M10*$L10*$M10+'03_設備台帳'!R10*'03_設備台帳'!S10*$N10))&lt;=0,"",MAX(0,($U10+$V10-$O10)/(('03_設備台帳'!N10*$J10+'03_設備台帳'!O10*'03_設備台帳'!P10*'03_設備台帳'!M10*$L10*$M10+'03_設備台帳'!Q10*'03_設備台帳'!S10*$N10)-('03_設備台帳'!N10*'01_基本条件'!$B$20+'03_設備台帳'!O10*'01_基本条件'!$B$21*'03_設備台帳'!P10*'03_設備台帳'!M10*$L10*$M10+'03_設備台帳'!R10*'03_設備台帳'!S10*$N10)))),""))</f>
        <v/>
      </c>
      <c r="AE10" s="41">
        <f>IF($A10="","",IF(AND('01_基本条件'!$B$19="はい",$G10="重大"),"更新",IF($AC10&gt;='01_基本条件'!$B$18,"更新",IF($AC10&lt;=-'01_基本条件'!$B$18,"修理/延命","再確認/試行"))))</f>
        <v/>
      </c>
      <c r="AF10" s="41">
        <f>IF($A10="","","EAC削減率="&amp;TEXT($AC10,"0.0%")&amp;"; 修理LCC="&amp;TEXT($T10,"#,##0")&amp;"; 更新LCC="&amp;TEXT($AA10,"#,##0"))</f>
        <v/>
      </c>
      <c r="AG10" s="41">
        <f>IF($A10="","",IF('01_基本条件'!$B$15="","予算未設定",IF($U10&lt;='01_基本条件'!$B$15,"予算内","予算超過")))</f>
        <v/>
      </c>
      <c r="AH10" s="41">
        <f>IF($A10="","",IF(OR($G10="重大",$F10="A-重要",$AC10&gt;=0.15),"高",IF(OR($G10="高",$AC10&gt;='01_基本条件'!$B$18),"中","低")))</f>
        <v/>
      </c>
      <c r="AI10" s="41">
        <f>IF($A10="","","")</f>
        <v/>
      </c>
      <c r="AJ10" s="41">
        <f>IF($A10="","",IF($AI10&lt;&gt;"",$AI10,IF(AND($AE10="更新",$AG10="予算超過"),"更新-予算承認要",$AE10)))</f>
        <v/>
      </c>
      <c r="AK10" s="85">
        <f>IF($A10="","","要評価")</f>
        <v/>
      </c>
      <c r="AL10" s="85">
        <f>IF($A10="","","")</f>
        <v/>
      </c>
      <c r="AM10" s="134">
        <f>IF($A10="","","")</f>
        <v/>
      </c>
    </row>
    <row r="11">
      <c r="A11" s="71">
        <f>IF('03_設備台帳'!A11="","",'03_設備台帳'!A11)</f>
        <v/>
      </c>
      <c r="B11" s="71">
        <f>IF($A11="","",'03_設備台帳'!E11)</f>
        <v/>
      </c>
      <c r="C11" s="71">
        <f>IF($A11="","",'03_設備台帳'!B11&amp;" / "&amp;'03_設備台帳'!C11)</f>
        <v/>
      </c>
      <c r="D11" s="71">
        <f>IF($A11="","",'03_設備台帳'!D11)</f>
        <v/>
      </c>
      <c r="E11" s="71">
        <f>IF($A11="","",'03_設備台帳'!I11)</f>
        <v/>
      </c>
      <c r="F11" s="71">
        <f>IF($A11="","",'03_設備台帳'!G11)</f>
        <v/>
      </c>
      <c r="G11" s="71">
        <f>IF($A11="","",'03_設備台帳'!AD11)</f>
        <v/>
      </c>
      <c r="H11" s="135">
        <f>IF($A11="","",MIN('01_基本条件'!$B$9,MAX(1,'03_設備台帳'!Z11)))</f>
        <v/>
      </c>
      <c r="I11" s="135">
        <f>IF($A11="","",MIN('01_基本条件'!$B$9,MAX(1,'03_設備台帳'!AA11)))</f>
        <v/>
      </c>
      <c r="J11" s="132">
        <f>IF($A11="","",IFERROR(VLOOKUP($E11,'02_シナリオ条件'!$A$5:$K$13,3,FALSE),1))</f>
        <v/>
      </c>
      <c r="K11" s="132">
        <f>IF($A11="","",IFERROR(VLOOKUP($E11,'02_シナリオ条件'!$A$5:$K$13,4,FALSE),1))</f>
        <v/>
      </c>
      <c r="L11" s="132">
        <f>IF($A11="","",IFERROR(VLOOKUP($E11,'02_シナリオ条件'!$A$5:$K$13,5,FALSE),1))</f>
        <v/>
      </c>
      <c r="M11" s="132">
        <f>IF($A11="","",IFERROR(VLOOKUP($E11,'02_シナリオ条件'!$A$5:$K$13,6,FALSE),1))</f>
        <v/>
      </c>
      <c r="N11" s="132">
        <f>IF($A11="","",IFERROR(VLOOKUP($E11,'02_シナリオ条件'!$A$5:$K$13,7,FALSE),1))</f>
        <v/>
      </c>
      <c r="O11" s="131">
        <f>IF($A11="","",'03_設備台帳'!T11*$J11)</f>
        <v/>
      </c>
      <c r="P11" s="131">
        <f>IF($A11="","",'03_設備台帳'!N11*$J11*(IF('01_基本条件'!$B$10='01_基本条件'!$B$11,$H11/(1+'01_基本条件'!$B$10),(1-((1+'01_基本条件'!$B$11)/(1+'01_基本条件'!$B$10))^$H11)/('01_基本条件'!$B$10-'01_基本条件'!$B$11))))</f>
        <v/>
      </c>
      <c r="Q11" s="131">
        <f>IF($A11="","",'03_設備台帳'!O11*'03_設備台帳'!P11*'03_設備台帳'!M11*$L11*$M11*(IF('01_基本条件'!$B$10='01_基本条件'!$B$13,$H11/(1+'01_基本条件'!$B$10),(1-((1+'01_基本条件'!$B$13)/(1+'01_基本条件'!$B$10))^$H11)/('01_基本条件'!$B$10-'01_基本条件'!$B$13))))</f>
        <v/>
      </c>
      <c r="R11" s="131">
        <f>IF($A11="","",'03_設備台帳'!Q11*'03_設備台帳'!S11*$N11*(IF('01_基本条件'!$B$10='01_基本条件'!$B$12,$H11/(1+'01_基本条件'!$B$10),(1-((1+'01_基本条件'!$B$12)/(1+'01_基本条件'!$B$10))^$H11)/('01_基本条件'!$B$10-'01_基本条件'!$B$12))))</f>
        <v/>
      </c>
      <c r="S11" s="131">
        <f>IF($A11="","",'03_設備台帳'!AB11*IFERROR(VLOOKUP($E11,'02_シナリオ条件'!$A$5:$K$13,8,FALSE),1)/(1+'01_基本条件'!$B$10)^$H11)</f>
        <v/>
      </c>
      <c r="T11" s="131">
        <f>IF($A11="","",SUM($O11:$R11)-$S11)</f>
        <v/>
      </c>
      <c r="U11" s="131">
        <f>IF($A11="","",('03_設備台帳'!U11+'03_設備台帳'!V11+'03_設備台帳'!W11+'03_設備台帳'!Y11)*$K11)</f>
        <v/>
      </c>
      <c r="V11" s="131">
        <f>IF($A11="","",'03_設備台帳'!X11*'03_設備台帳'!M11*$L11)</f>
        <v/>
      </c>
      <c r="W11" s="131">
        <f>IF($A11="","",'03_設備台帳'!N11*'01_基本条件'!$B$20*(IF('01_基本条件'!$B$10='01_基本条件'!$B$11,$I11/(1+'01_基本条件'!$B$10),(1-((1+'01_基本条件'!$B$11)/(1+'01_基本条件'!$B$10))^$I11)/('01_基本条件'!$B$10-'01_基本条件'!$B$11))))</f>
        <v/>
      </c>
      <c r="X11" s="131">
        <f>IF($A11="","",'03_設備台帳'!O11*'01_基本条件'!$B$21*'03_設備台帳'!P11*'03_設備台帳'!M11*$L11*$M11*(IF('01_基本条件'!$B$10='01_基本条件'!$B$13,$I11/(1+'01_基本条件'!$B$10),(1-((1+'01_基本条件'!$B$13)/(1+'01_基本条件'!$B$10))^$I11)/('01_基本条件'!$B$10-'01_基本条件'!$B$13))))</f>
        <v/>
      </c>
      <c r="Y11" s="131">
        <f>IF($A11="","",'03_設備台帳'!R11*'03_設備台帳'!S11*$N11*(IF('01_基本条件'!$B$10='01_基本条件'!$B$12,$I11/(1+'01_基本条件'!$B$10),(1-((1+'01_基本条件'!$B$12)/(1+'01_基本条件'!$B$10))^$I11)/('01_基本条件'!$B$10-'01_基本条件'!$B$12))))</f>
        <v/>
      </c>
      <c r="Z11" s="131">
        <f>IF($A11="","",'03_設備台帳'!AC11*IFERROR(VLOOKUP($E11,'02_シナリオ条件'!$A$5:$K$13,8,FALSE),1)/(1+'01_基本条件'!$B$10)^$I11)</f>
        <v/>
      </c>
      <c r="AA11" s="131">
        <f>IF($A11="","",SUM($U11:$Y11)-$Z11)</f>
        <v/>
      </c>
      <c r="AB11" s="131">
        <f>IF($A11="","",(IF('01_基本条件'!$B$10=0,$T11/$H11,$T11*('01_基本条件'!$B$10*(1+'01_基本条件'!$B$10)^$H11)/((1+'01_基本条件'!$B$10)^$H11-1)))-(IF('01_基本条件'!$B$10=0,$AA11/$I11,$AA11*('01_基本条件'!$B$10*(1+'01_基本条件'!$B$10)^$I11)/((1+'01_基本条件'!$B$10)^$I11-1))))</f>
        <v/>
      </c>
      <c r="AC11" s="132">
        <f>IF($A11="","",IFERROR($AB11/(IF('01_基本条件'!$B$10=0,$T11/$H11,$T11*('01_基本条件'!$B$10*(1+'01_基本条件'!$B$10)^$H11)/((1+'01_基本条件'!$B$10)^$H11-1))),0))</f>
        <v/>
      </c>
      <c r="AD11" s="141">
        <f>IF($A11="","",IFERROR(IF((('03_設備台帳'!N11*$J11+'03_設備台帳'!O11*'03_設備台帳'!P11*'03_設備台帳'!M11*$L11*$M11+'03_設備台帳'!Q11*'03_設備台帳'!S11*$N11)-('03_設備台帳'!N11*'01_基本条件'!$B$20+'03_設備台帳'!O11*'01_基本条件'!$B$21*'03_設備台帳'!P11*'03_設備台帳'!M11*$L11*$M11+'03_設備台帳'!R11*'03_設備台帳'!S11*$N11))&lt;=0,"",MAX(0,($U11+$V11-$O11)/(('03_設備台帳'!N11*$J11+'03_設備台帳'!O11*'03_設備台帳'!P11*'03_設備台帳'!M11*$L11*$M11+'03_設備台帳'!Q11*'03_設備台帳'!S11*$N11)-('03_設備台帳'!N11*'01_基本条件'!$B$20+'03_設備台帳'!O11*'01_基本条件'!$B$21*'03_設備台帳'!P11*'03_設備台帳'!M11*$L11*$M11+'03_設備台帳'!R11*'03_設備台帳'!S11*$N11)))),""))</f>
        <v/>
      </c>
      <c r="AE11" s="41">
        <f>IF($A11="","",IF(AND('01_基本条件'!$B$19="はい",$G11="重大"),"更新",IF($AC11&gt;='01_基本条件'!$B$18,"更新",IF($AC11&lt;=-'01_基本条件'!$B$18,"修理/延命","再確認/試行"))))</f>
        <v/>
      </c>
      <c r="AF11" s="41">
        <f>IF($A11="","","EAC削減率="&amp;TEXT($AC11,"0.0%")&amp;"; 修理LCC="&amp;TEXT($T11,"#,##0")&amp;"; 更新LCC="&amp;TEXT($AA11,"#,##0"))</f>
        <v/>
      </c>
      <c r="AG11" s="41">
        <f>IF($A11="","",IF('01_基本条件'!$B$15="","予算未設定",IF($U11&lt;='01_基本条件'!$B$15,"予算内","予算超過")))</f>
        <v/>
      </c>
      <c r="AH11" s="41">
        <f>IF($A11="","",IF(OR($G11="重大",$F11="A-重要",$AC11&gt;=0.15),"高",IF(OR($G11="高",$AC11&gt;='01_基本条件'!$B$18),"中","低")))</f>
        <v/>
      </c>
      <c r="AI11" s="41">
        <f>IF($A11="","","")</f>
        <v/>
      </c>
      <c r="AJ11" s="41">
        <f>IF($A11="","",IF($AI11&lt;&gt;"",$AI11,IF(AND($AE11="更新",$AG11="予算超過"),"更新-予算承認要",$AE11)))</f>
        <v/>
      </c>
      <c r="AK11" s="85">
        <f>IF($A11="","","要評価")</f>
        <v/>
      </c>
      <c r="AL11" s="85">
        <f>IF($A11="","","")</f>
        <v/>
      </c>
      <c r="AM11" s="134">
        <f>IF($A11="","","")</f>
        <v/>
      </c>
    </row>
    <row r="12">
      <c r="A12" s="71">
        <f>IF('03_設備台帳'!A12="","",'03_設備台帳'!A12)</f>
        <v/>
      </c>
      <c r="B12" s="71">
        <f>IF($A12="","",'03_設備台帳'!E12)</f>
        <v/>
      </c>
      <c r="C12" s="71">
        <f>IF($A12="","",'03_設備台帳'!B12&amp;" / "&amp;'03_設備台帳'!C12)</f>
        <v/>
      </c>
      <c r="D12" s="71">
        <f>IF($A12="","",'03_設備台帳'!D12)</f>
        <v/>
      </c>
      <c r="E12" s="71">
        <f>IF($A12="","",'03_設備台帳'!I12)</f>
        <v/>
      </c>
      <c r="F12" s="71">
        <f>IF($A12="","",'03_設備台帳'!G12)</f>
        <v/>
      </c>
      <c r="G12" s="71">
        <f>IF($A12="","",'03_設備台帳'!AD12)</f>
        <v/>
      </c>
      <c r="H12" s="135">
        <f>IF($A12="","",MIN('01_基本条件'!$B$9,MAX(1,'03_設備台帳'!Z12)))</f>
        <v/>
      </c>
      <c r="I12" s="135">
        <f>IF($A12="","",MIN('01_基本条件'!$B$9,MAX(1,'03_設備台帳'!AA12)))</f>
        <v/>
      </c>
      <c r="J12" s="132">
        <f>IF($A12="","",IFERROR(VLOOKUP($E12,'02_シナリオ条件'!$A$5:$K$13,3,FALSE),1))</f>
        <v/>
      </c>
      <c r="K12" s="132">
        <f>IF($A12="","",IFERROR(VLOOKUP($E12,'02_シナリオ条件'!$A$5:$K$13,4,FALSE),1))</f>
        <v/>
      </c>
      <c r="L12" s="132">
        <f>IF($A12="","",IFERROR(VLOOKUP($E12,'02_シナリオ条件'!$A$5:$K$13,5,FALSE),1))</f>
        <v/>
      </c>
      <c r="M12" s="132">
        <f>IF($A12="","",IFERROR(VLOOKUP($E12,'02_シナリオ条件'!$A$5:$K$13,6,FALSE),1))</f>
        <v/>
      </c>
      <c r="N12" s="132">
        <f>IF($A12="","",IFERROR(VLOOKUP($E12,'02_シナリオ条件'!$A$5:$K$13,7,FALSE),1))</f>
        <v/>
      </c>
      <c r="O12" s="131">
        <f>IF($A12="","",'03_設備台帳'!T12*$J12)</f>
        <v/>
      </c>
      <c r="P12" s="131">
        <f>IF($A12="","",'03_設備台帳'!N12*$J12*(IF('01_基本条件'!$B$10='01_基本条件'!$B$11,$H12/(1+'01_基本条件'!$B$10),(1-((1+'01_基本条件'!$B$11)/(1+'01_基本条件'!$B$10))^$H12)/('01_基本条件'!$B$10-'01_基本条件'!$B$11))))</f>
        <v/>
      </c>
      <c r="Q12" s="131">
        <f>IF($A12="","",'03_設備台帳'!O12*'03_設備台帳'!P12*'03_設備台帳'!M12*$L12*$M12*(IF('01_基本条件'!$B$10='01_基本条件'!$B$13,$H12/(1+'01_基本条件'!$B$10),(1-((1+'01_基本条件'!$B$13)/(1+'01_基本条件'!$B$10))^$H12)/('01_基本条件'!$B$10-'01_基本条件'!$B$13))))</f>
        <v/>
      </c>
      <c r="R12" s="131">
        <f>IF($A12="","",'03_設備台帳'!Q12*'03_設備台帳'!S12*$N12*(IF('01_基本条件'!$B$10='01_基本条件'!$B$12,$H12/(1+'01_基本条件'!$B$10),(1-((1+'01_基本条件'!$B$12)/(1+'01_基本条件'!$B$10))^$H12)/('01_基本条件'!$B$10-'01_基本条件'!$B$12))))</f>
        <v/>
      </c>
      <c r="S12" s="131">
        <f>IF($A12="","",'03_設備台帳'!AB12*IFERROR(VLOOKUP($E12,'02_シナリオ条件'!$A$5:$K$13,8,FALSE),1)/(1+'01_基本条件'!$B$10)^$H12)</f>
        <v/>
      </c>
      <c r="T12" s="131">
        <f>IF($A12="","",SUM($O12:$R12)-$S12)</f>
        <v/>
      </c>
      <c r="U12" s="131">
        <f>IF($A12="","",('03_設備台帳'!U12+'03_設備台帳'!V12+'03_設備台帳'!W12+'03_設備台帳'!Y12)*$K12)</f>
        <v/>
      </c>
      <c r="V12" s="131">
        <f>IF($A12="","",'03_設備台帳'!X12*'03_設備台帳'!M12*$L12)</f>
        <v/>
      </c>
      <c r="W12" s="131">
        <f>IF($A12="","",'03_設備台帳'!N12*'01_基本条件'!$B$20*(IF('01_基本条件'!$B$10='01_基本条件'!$B$11,$I12/(1+'01_基本条件'!$B$10),(1-((1+'01_基本条件'!$B$11)/(1+'01_基本条件'!$B$10))^$I12)/('01_基本条件'!$B$10-'01_基本条件'!$B$11))))</f>
        <v/>
      </c>
      <c r="X12" s="131">
        <f>IF($A12="","",'03_設備台帳'!O12*'01_基本条件'!$B$21*'03_設備台帳'!P12*'03_設備台帳'!M12*$L12*$M12*(IF('01_基本条件'!$B$10='01_基本条件'!$B$13,$I12/(1+'01_基本条件'!$B$10),(1-((1+'01_基本条件'!$B$13)/(1+'01_基本条件'!$B$10))^$I12)/('01_基本条件'!$B$10-'01_基本条件'!$B$13))))</f>
        <v/>
      </c>
      <c r="Y12" s="131">
        <f>IF($A12="","",'03_設備台帳'!R12*'03_設備台帳'!S12*$N12*(IF('01_基本条件'!$B$10='01_基本条件'!$B$12,$I12/(1+'01_基本条件'!$B$10),(1-((1+'01_基本条件'!$B$12)/(1+'01_基本条件'!$B$10))^$I12)/('01_基本条件'!$B$10-'01_基本条件'!$B$12))))</f>
        <v/>
      </c>
      <c r="Z12" s="131">
        <f>IF($A12="","",'03_設備台帳'!AC12*IFERROR(VLOOKUP($E12,'02_シナリオ条件'!$A$5:$K$13,8,FALSE),1)/(1+'01_基本条件'!$B$10)^$I12)</f>
        <v/>
      </c>
      <c r="AA12" s="131">
        <f>IF($A12="","",SUM($U12:$Y12)-$Z12)</f>
        <v/>
      </c>
      <c r="AB12" s="131">
        <f>IF($A12="","",(IF('01_基本条件'!$B$10=0,$T12/$H12,$T12*('01_基本条件'!$B$10*(1+'01_基本条件'!$B$10)^$H12)/((1+'01_基本条件'!$B$10)^$H12-1)))-(IF('01_基本条件'!$B$10=0,$AA12/$I12,$AA12*('01_基本条件'!$B$10*(1+'01_基本条件'!$B$10)^$I12)/((1+'01_基本条件'!$B$10)^$I12-1))))</f>
        <v/>
      </c>
      <c r="AC12" s="132">
        <f>IF($A12="","",IFERROR($AB12/(IF('01_基本条件'!$B$10=0,$T12/$H12,$T12*('01_基本条件'!$B$10*(1+'01_基本条件'!$B$10)^$H12)/((1+'01_基本条件'!$B$10)^$H12-1))),0))</f>
        <v/>
      </c>
      <c r="AD12" s="141">
        <f>IF($A12="","",IFERROR(IF((('03_設備台帳'!N12*$J12+'03_設備台帳'!O12*'03_設備台帳'!P12*'03_設備台帳'!M12*$L12*$M12+'03_設備台帳'!Q12*'03_設備台帳'!S12*$N12)-('03_設備台帳'!N12*'01_基本条件'!$B$20+'03_設備台帳'!O12*'01_基本条件'!$B$21*'03_設備台帳'!P12*'03_設備台帳'!M12*$L12*$M12+'03_設備台帳'!R12*'03_設備台帳'!S12*$N12))&lt;=0,"",MAX(0,($U12+$V12-$O12)/(('03_設備台帳'!N12*$J12+'03_設備台帳'!O12*'03_設備台帳'!P12*'03_設備台帳'!M12*$L12*$M12+'03_設備台帳'!Q12*'03_設備台帳'!S12*$N12)-('03_設備台帳'!N12*'01_基本条件'!$B$20+'03_設備台帳'!O12*'01_基本条件'!$B$21*'03_設備台帳'!P12*'03_設備台帳'!M12*$L12*$M12+'03_設備台帳'!R12*'03_設備台帳'!S12*$N12)))),""))</f>
        <v/>
      </c>
      <c r="AE12" s="41">
        <f>IF($A12="","",IF(AND('01_基本条件'!$B$19="はい",$G12="重大"),"更新",IF($AC12&gt;='01_基本条件'!$B$18,"更新",IF($AC12&lt;=-'01_基本条件'!$B$18,"修理/延命","再確認/試行"))))</f>
        <v/>
      </c>
      <c r="AF12" s="41">
        <f>IF($A12="","","EAC削減率="&amp;TEXT($AC12,"0.0%")&amp;"; 修理LCC="&amp;TEXT($T12,"#,##0")&amp;"; 更新LCC="&amp;TEXT($AA12,"#,##0"))</f>
        <v/>
      </c>
      <c r="AG12" s="41">
        <f>IF($A12="","",IF('01_基本条件'!$B$15="","予算未設定",IF($U12&lt;='01_基本条件'!$B$15,"予算内","予算超過")))</f>
        <v/>
      </c>
      <c r="AH12" s="41">
        <f>IF($A12="","",IF(OR($G12="重大",$F12="A-重要",$AC12&gt;=0.15),"高",IF(OR($G12="高",$AC12&gt;='01_基本条件'!$B$18),"中","低")))</f>
        <v/>
      </c>
      <c r="AI12" s="41">
        <f>IF($A12="","","")</f>
        <v/>
      </c>
      <c r="AJ12" s="41">
        <f>IF($A12="","",IF($AI12&lt;&gt;"",$AI12,IF(AND($AE12="更新",$AG12="予算超過"),"更新-予算承認要",$AE12)))</f>
        <v/>
      </c>
      <c r="AK12" s="85">
        <f>IF($A12="","","要評価")</f>
        <v/>
      </c>
      <c r="AL12" s="85">
        <f>IF($A12="","","")</f>
        <v/>
      </c>
      <c r="AM12" s="134">
        <f>IF($A12="","","")</f>
        <v/>
      </c>
    </row>
    <row r="13">
      <c r="A13" s="71">
        <f>IF('03_設備台帳'!A13="","",'03_設備台帳'!A13)</f>
        <v/>
      </c>
      <c r="B13" s="71">
        <f>IF($A13="","",'03_設備台帳'!E13)</f>
        <v/>
      </c>
      <c r="C13" s="71">
        <f>IF($A13="","",'03_設備台帳'!B13&amp;" / "&amp;'03_設備台帳'!C13)</f>
        <v/>
      </c>
      <c r="D13" s="71">
        <f>IF($A13="","",'03_設備台帳'!D13)</f>
        <v/>
      </c>
      <c r="E13" s="71">
        <f>IF($A13="","",'03_設備台帳'!I13)</f>
        <v/>
      </c>
      <c r="F13" s="71">
        <f>IF($A13="","",'03_設備台帳'!G13)</f>
        <v/>
      </c>
      <c r="G13" s="71">
        <f>IF($A13="","",'03_設備台帳'!AD13)</f>
        <v/>
      </c>
      <c r="H13" s="135">
        <f>IF($A13="","",MIN('01_基本条件'!$B$9,MAX(1,'03_設備台帳'!Z13)))</f>
        <v/>
      </c>
      <c r="I13" s="135">
        <f>IF($A13="","",MIN('01_基本条件'!$B$9,MAX(1,'03_設備台帳'!AA13)))</f>
        <v/>
      </c>
      <c r="J13" s="132">
        <f>IF($A13="","",IFERROR(VLOOKUP($E13,'02_シナリオ条件'!$A$5:$K$13,3,FALSE),1))</f>
        <v/>
      </c>
      <c r="K13" s="132">
        <f>IF($A13="","",IFERROR(VLOOKUP($E13,'02_シナリオ条件'!$A$5:$K$13,4,FALSE),1))</f>
        <v/>
      </c>
      <c r="L13" s="132">
        <f>IF($A13="","",IFERROR(VLOOKUP($E13,'02_シナリオ条件'!$A$5:$K$13,5,FALSE),1))</f>
        <v/>
      </c>
      <c r="M13" s="132">
        <f>IF($A13="","",IFERROR(VLOOKUP($E13,'02_シナリオ条件'!$A$5:$K$13,6,FALSE),1))</f>
        <v/>
      </c>
      <c r="N13" s="132">
        <f>IF($A13="","",IFERROR(VLOOKUP($E13,'02_シナリオ条件'!$A$5:$K$13,7,FALSE),1))</f>
        <v/>
      </c>
      <c r="O13" s="131">
        <f>IF($A13="","",'03_設備台帳'!T13*$J13)</f>
        <v/>
      </c>
      <c r="P13" s="131">
        <f>IF($A13="","",'03_設備台帳'!N13*$J13*(IF('01_基本条件'!$B$10='01_基本条件'!$B$11,$H13/(1+'01_基本条件'!$B$10),(1-((1+'01_基本条件'!$B$11)/(1+'01_基本条件'!$B$10))^$H13)/('01_基本条件'!$B$10-'01_基本条件'!$B$11))))</f>
        <v/>
      </c>
      <c r="Q13" s="131">
        <f>IF($A13="","",'03_設備台帳'!O13*'03_設備台帳'!P13*'03_設備台帳'!M13*$L13*$M13*(IF('01_基本条件'!$B$10='01_基本条件'!$B$13,$H13/(1+'01_基本条件'!$B$10),(1-((1+'01_基本条件'!$B$13)/(1+'01_基本条件'!$B$10))^$H13)/('01_基本条件'!$B$10-'01_基本条件'!$B$13))))</f>
        <v/>
      </c>
      <c r="R13" s="131">
        <f>IF($A13="","",'03_設備台帳'!Q13*'03_設備台帳'!S13*$N13*(IF('01_基本条件'!$B$10='01_基本条件'!$B$12,$H13/(1+'01_基本条件'!$B$10),(1-((1+'01_基本条件'!$B$12)/(1+'01_基本条件'!$B$10))^$H13)/('01_基本条件'!$B$10-'01_基本条件'!$B$12))))</f>
        <v/>
      </c>
      <c r="S13" s="131">
        <f>IF($A13="","",'03_設備台帳'!AB13*IFERROR(VLOOKUP($E13,'02_シナリオ条件'!$A$5:$K$13,8,FALSE),1)/(1+'01_基本条件'!$B$10)^$H13)</f>
        <v/>
      </c>
      <c r="T13" s="131">
        <f>IF($A13="","",SUM($O13:$R13)-$S13)</f>
        <v/>
      </c>
      <c r="U13" s="131">
        <f>IF($A13="","",('03_設備台帳'!U13+'03_設備台帳'!V13+'03_設備台帳'!W13+'03_設備台帳'!Y13)*$K13)</f>
        <v/>
      </c>
      <c r="V13" s="131">
        <f>IF($A13="","",'03_設備台帳'!X13*'03_設備台帳'!M13*$L13)</f>
        <v/>
      </c>
      <c r="W13" s="131">
        <f>IF($A13="","",'03_設備台帳'!N13*'01_基本条件'!$B$20*(IF('01_基本条件'!$B$10='01_基本条件'!$B$11,$I13/(1+'01_基本条件'!$B$10),(1-((1+'01_基本条件'!$B$11)/(1+'01_基本条件'!$B$10))^$I13)/('01_基本条件'!$B$10-'01_基本条件'!$B$11))))</f>
        <v/>
      </c>
      <c r="X13" s="131">
        <f>IF($A13="","",'03_設備台帳'!O13*'01_基本条件'!$B$21*'03_設備台帳'!P13*'03_設備台帳'!M13*$L13*$M13*(IF('01_基本条件'!$B$10='01_基本条件'!$B$13,$I13/(1+'01_基本条件'!$B$10),(1-((1+'01_基本条件'!$B$13)/(1+'01_基本条件'!$B$10))^$I13)/('01_基本条件'!$B$10-'01_基本条件'!$B$13))))</f>
        <v/>
      </c>
      <c r="Y13" s="131">
        <f>IF($A13="","",'03_設備台帳'!R13*'03_設備台帳'!S13*$N13*(IF('01_基本条件'!$B$10='01_基本条件'!$B$12,$I13/(1+'01_基本条件'!$B$10),(1-((1+'01_基本条件'!$B$12)/(1+'01_基本条件'!$B$10))^$I13)/('01_基本条件'!$B$10-'01_基本条件'!$B$12))))</f>
        <v/>
      </c>
      <c r="Z13" s="131">
        <f>IF($A13="","",'03_設備台帳'!AC13*IFERROR(VLOOKUP($E13,'02_シナリオ条件'!$A$5:$K$13,8,FALSE),1)/(1+'01_基本条件'!$B$10)^$I13)</f>
        <v/>
      </c>
      <c r="AA13" s="131">
        <f>IF($A13="","",SUM($U13:$Y13)-$Z13)</f>
        <v/>
      </c>
      <c r="AB13" s="131">
        <f>IF($A13="","",(IF('01_基本条件'!$B$10=0,$T13/$H13,$T13*('01_基本条件'!$B$10*(1+'01_基本条件'!$B$10)^$H13)/((1+'01_基本条件'!$B$10)^$H13-1)))-(IF('01_基本条件'!$B$10=0,$AA13/$I13,$AA13*('01_基本条件'!$B$10*(1+'01_基本条件'!$B$10)^$I13)/((1+'01_基本条件'!$B$10)^$I13-1))))</f>
        <v/>
      </c>
      <c r="AC13" s="132">
        <f>IF($A13="","",IFERROR($AB13/(IF('01_基本条件'!$B$10=0,$T13/$H13,$T13*('01_基本条件'!$B$10*(1+'01_基本条件'!$B$10)^$H13)/((1+'01_基本条件'!$B$10)^$H13-1))),0))</f>
        <v/>
      </c>
      <c r="AD13" s="141">
        <f>IF($A13="","",IFERROR(IF((('03_設備台帳'!N13*$J13+'03_設備台帳'!O13*'03_設備台帳'!P13*'03_設備台帳'!M13*$L13*$M13+'03_設備台帳'!Q13*'03_設備台帳'!S13*$N13)-('03_設備台帳'!N13*'01_基本条件'!$B$20+'03_設備台帳'!O13*'01_基本条件'!$B$21*'03_設備台帳'!P13*'03_設備台帳'!M13*$L13*$M13+'03_設備台帳'!R13*'03_設備台帳'!S13*$N13))&lt;=0,"",MAX(0,($U13+$V13-$O13)/(('03_設備台帳'!N13*$J13+'03_設備台帳'!O13*'03_設備台帳'!P13*'03_設備台帳'!M13*$L13*$M13+'03_設備台帳'!Q13*'03_設備台帳'!S13*$N13)-('03_設備台帳'!N13*'01_基本条件'!$B$20+'03_設備台帳'!O13*'01_基本条件'!$B$21*'03_設備台帳'!P13*'03_設備台帳'!M13*$L13*$M13+'03_設備台帳'!R13*'03_設備台帳'!S13*$N13)))),""))</f>
        <v/>
      </c>
      <c r="AE13" s="41">
        <f>IF($A13="","",IF(AND('01_基本条件'!$B$19="はい",$G13="重大"),"更新",IF($AC13&gt;='01_基本条件'!$B$18,"更新",IF($AC13&lt;=-'01_基本条件'!$B$18,"修理/延命","再確認/試行"))))</f>
        <v/>
      </c>
      <c r="AF13" s="41">
        <f>IF($A13="","","EAC削減率="&amp;TEXT($AC13,"0.0%")&amp;"; 修理LCC="&amp;TEXT($T13,"#,##0")&amp;"; 更新LCC="&amp;TEXT($AA13,"#,##0"))</f>
        <v/>
      </c>
      <c r="AG13" s="41">
        <f>IF($A13="","",IF('01_基本条件'!$B$15="","予算未設定",IF($U13&lt;='01_基本条件'!$B$15,"予算内","予算超過")))</f>
        <v/>
      </c>
      <c r="AH13" s="41">
        <f>IF($A13="","",IF(OR($G13="重大",$F13="A-重要",$AC13&gt;=0.15),"高",IF(OR($G13="高",$AC13&gt;='01_基本条件'!$B$18),"中","低")))</f>
        <v/>
      </c>
      <c r="AI13" s="41">
        <f>IF($A13="","","")</f>
        <v/>
      </c>
      <c r="AJ13" s="41">
        <f>IF($A13="","",IF($AI13&lt;&gt;"",$AI13,IF(AND($AE13="更新",$AG13="予算超過"),"更新-予算承認要",$AE13)))</f>
        <v/>
      </c>
      <c r="AK13" s="85">
        <f>IF($A13="","","要評価")</f>
        <v/>
      </c>
      <c r="AL13" s="85">
        <f>IF($A13="","","")</f>
        <v/>
      </c>
      <c r="AM13" s="134">
        <f>IF($A13="","","")</f>
        <v/>
      </c>
    </row>
    <row r="14">
      <c r="A14" s="71">
        <f>IF('03_設備台帳'!A14="","",'03_設備台帳'!A14)</f>
        <v/>
      </c>
      <c r="B14" s="71">
        <f>IF($A14="","",'03_設備台帳'!E14)</f>
        <v/>
      </c>
      <c r="C14" s="71">
        <f>IF($A14="","",'03_設備台帳'!B14&amp;" / "&amp;'03_設備台帳'!C14)</f>
        <v/>
      </c>
      <c r="D14" s="71">
        <f>IF($A14="","",'03_設備台帳'!D14)</f>
        <v/>
      </c>
      <c r="E14" s="71">
        <f>IF($A14="","",'03_設備台帳'!I14)</f>
        <v/>
      </c>
      <c r="F14" s="71">
        <f>IF($A14="","",'03_設備台帳'!G14)</f>
        <v/>
      </c>
      <c r="G14" s="71">
        <f>IF($A14="","",'03_設備台帳'!AD14)</f>
        <v/>
      </c>
      <c r="H14" s="135">
        <f>IF($A14="","",MIN('01_基本条件'!$B$9,MAX(1,'03_設備台帳'!Z14)))</f>
        <v/>
      </c>
      <c r="I14" s="135">
        <f>IF($A14="","",MIN('01_基本条件'!$B$9,MAX(1,'03_設備台帳'!AA14)))</f>
        <v/>
      </c>
      <c r="J14" s="132">
        <f>IF($A14="","",IFERROR(VLOOKUP($E14,'02_シナリオ条件'!$A$5:$K$13,3,FALSE),1))</f>
        <v/>
      </c>
      <c r="K14" s="132">
        <f>IF($A14="","",IFERROR(VLOOKUP($E14,'02_シナリオ条件'!$A$5:$K$13,4,FALSE),1))</f>
        <v/>
      </c>
      <c r="L14" s="132">
        <f>IF($A14="","",IFERROR(VLOOKUP($E14,'02_シナリオ条件'!$A$5:$K$13,5,FALSE),1))</f>
        <v/>
      </c>
      <c r="M14" s="132">
        <f>IF($A14="","",IFERROR(VLOOKUP($E14,'02_シナリオ条件'!$A$5:$K$13,6,FALSE),1))</f>
        <v/>
      </c>
      <c r="N14" s="132">
        <f>IF($A14="","",IFERROR(VLOOKUP($E14,'02_シナリオ条件'!$A$5:$K$13,7,FALSE),1))</f>
        <v/>
      </c>
      <c r="O14" s="131">
        <f>IF($A14="","",'03_設備台帳'!T14*$J14)</f>
        <v/>
      </c>
      <c r="P14" s="131">
        <f>IF($A14="","",'03_設備台帳'!N14*$J14*(IF('01_基本条件'!$B$10='01_基本条件'!$B$11,$H14/(1+'01_基本条件'!$B$10),(1-((1+'01_基本条件'!$B$11)/(1+'01_基本条件'!$B$10))^$H14)/('01_基本条件'!$B$10-'01_基本条件'!$B$11))))</f>
        <v/>
      </c>
      <c r="Q14" s="131">
        <f>IF($A14="","",'03_設備台帳'!O14*'03_設備台帳'!P14*'03_設備台帳'!M14*$L14*$M14*(IF('01_基本条件'!$B$10='01_基本条件'!$B$13,$H14/(1+'01_基本条件'!$B$10),(1-((1+'01_基本条件'!$B$13)/(1+'01_基本条件'!$B$10))^$H14)/('01_基本条件'!$B$10-'01_基本条件'!$B$13))))</f>
        <v/>
      </c>
      <c r="R14" s="131">
        <f>IF($A14="","",'03_設備台帳'!Q14*'03_設備台帳'!S14*$N14*(IF('01_基本条件'!$B$10='01_基本条件'!$B$12,$H14/(1+'01_基本条件'!$B$10),(1-((1+'01_基本条件'!$B$12)/(1+'01_基本条件'!$B$10))^$H14)/('01_基本条件'!$B$10-'01_基本条件'!$B$12))))</f>
        <v/>
      </c>
      <c r="S14" s="131">
        <f>IF($A14="","",'03_設備台帳'!AB14*IFERROR(VLOOKUP($E14,'02_シナリオ条件'!$A$5:$K$13,8,FALSE),1)/(1+'01_基本条件'!$B$10)^$H14)</f>
        <v/>
      </c>
      <c r="T14" s="131">
        <f>IF($A14="","",SUM($O14:$R14)-$S14)</f>
        <v/>
      </c>
      <c r="U14" s="131">
        <f>IF($A14="","",('03_設備台帳'!U14+'03_設備台帳'!V14+'03_設備台帳'!W14+'03_設備台帳'!Y14)*$K14)</f>
        <v/>
      </c>
      <c r="V14" s="131">
        <f>IF($A14="","",'03_設備台帳'!X14*'03_設備台帳'!M14*$L14)</f>
        <v/>
      </c>
      <c r="W14" s="131">
        <f>IF($A14="","",'03_設備台帳'!N14*'01_基本条件'!$B$20*(IF('01_基本条件'!$B$10='01_基本条件'!$B$11,$I14/(1+'01_基本条件'!$B$10),(1-((1+'01_基本条件'!$B$11)/(1+'01_基本条件'!$B$10))^$I14)/('01_基本条件'!$B$10-'01_基本条件'!$B$11))))</f>
        <v/>
      </c>
      <c r="X14" s="131">
        <f>IF($A14="","",'03_設備台帳'!O14*'01_基本条件'!$B$21*'03_設備台帳'!P14*'03_設備台帳'!M14*$L14*$M14*(IF('01_基本条件'!$B$10='01_基本条件'!$B$13,$I14/(1+'01_基本条件'!$B$10),(1-((1+'01_基本条件'!$B$13)/(1+'01_基本条件'!$B$10))^$I14)/('01_基本条件'!$B$10-'01_基本条件'!$B$13))))</f>
        <v/>
      </c>
      <c r="Y14" s="131">
        <f>IF($A14="","",'03_設備台帳'!R14*'03_設備台帳'!S14*$N14*(IF('01_基本条件'!$B$10='01_基本条件'!$B$12,$I14/(1+'01_基本条件'!$B$10),(1-((1+'01_基本条件'!$B$12)/(1+'01_基本条件'!$B$10))^$I14)/('01_基本条件'!$B$10-'01_基本条件'!$B$12))))</f>
        <v/>
      </c>
      <c r="Z14" s="131">
        <f>IF($A14="","",'03_設備台帳'!AC14*IFERROR(VLOOKUP($E14,'02_シナリオ条件'!$A$5:$K$13,8,FALSE),1)/(1+'01_基本条件'!$B$10)^$I14)</f>
        <v/>
      </c>
      <c r="AA14" s="131">
        <f>IF($A14="","",SUM($U14:$Y14)-$Z14)</f>
        <v/>
      </c>
      <c r="AB14" s="131">
        <f>IF($A14="","",(IF('01_基本条件'!$B$10=0,$T14/$H14,$T14*('01_基本条件'!$B$10*(1+'01_基本条件'!$B$10)^$H14)/((1+'01_基本条件'!$B$10)^$H14-1)))-(IF('01_基本条件'!$B$10=0,$AA14/$I14,$AA14*('01_基本条件'!$B$10*(1+'01_基本条件'!$B$10)^$I14)/((1+'01_基本条件'!$B$10)^$I14-1))))</f>
        <v/>
      </c>
      <c r="AC14" s="132">
        <f>IF($A14="","",IFERROR($AB14/(IF('01_基本条件'!$B$10=0,$T14/$H14,$T14*('01_基本条件'!$B$10*(1+'01_基本条件'!$B$10)^$H14)/((1+'01_基本条件'!$B$10)^$H14-1))),0))</f>
        <v/>
      </c>
      <c r="AD14" s="141">
        <f>IF($A14="","",IFERROR(IF((('03_設備台帳'!N14*$J14+'03_設備台帳'!O14*'03_設備台帳'!P14*'03_設備台帳'!M14*$L14*$M14+'03_設備台帳'!Q14*'03_設備台帳'!S14*$N14)-('03_設備台帳'!N14*'01_基本条件'!$B$20+'03_設備台帳'!O14*'01_基本条件'!$B$21*'03_設備台帳'!P14*'03_設備台帳'!M14*$L14*$M14+'03_設備台帳'!R14*'03_設備台帳'!S14*$N14))&lt;=0,"",MAX(0,($U14+$V14-$O14)/(('03_設備台帳'!N14*$J14+'03_設備台帳'!O14*'03_設備台帳'!P14*'03_設備台帳'!M14*$L14*$M14+'03_設備台帳'!Q14*'03_設備台帳'!S14*$N14)-('03_設備台帳'!N14*'01_基本条件'!$B$20+'03_設備台帳'!O14*'01_基本条件'!$B$21*'03_設備台帳'!P14*'03_設備台帳'!M14*$L14*$M14+'03_設備台帳'!R14*'03_設備台帳'!S14*$N14)))),""))</f>
        <v/>
      </c>
      <c r="AE14" s="41">
        <f>IF($A14="","",IF(AND('01_基本条件'!$B$19="はい",$G14="重大"),"更新",IF($AC14&gt;='01_基本条件'!$B$18,"更新",IF($AC14&lt;=-'01_基本条件'!$B$18,"修理/延命","再確認/試行"))))</f>
        <v/>
      </c>
      <c r="AF14" s="41">
        <f>IF($A14="","","EAC削減率="&amp;TEXT($AC14,"0.0%")&amp;"; 修理LCC="&amp;TEXT($T14,"#,##0")&amp;"; 更新LCC="&amp;TEXT($AA14,"#,##0"))</f>
        <v/>
      </c>
      <c r="AG14" s="41">
        <f>IF($A14="","",IF('01_基本条件'!$B$15="","予算未設定",IF($U14&lt;='01_基本条件'!$B$15,"予算内","予算超過")))</f>
        <v/>
      </c>
      <c r="AH14" s="41">
        <f>IF($A14="","",IF(OR($G14="重大",$F14="A-重要",$AC14&gt;=0.15),"高",IF(OR($G14="高",$AC14&gt;='01_基本条件'!$B$18),"中","低")))</f>
        <v/>
      </c>
      <c r="AI14" s="41">
        <f>IF($A14="","","")</f>
        <v/>
      </c>
      <c r="AJ14" s="41">
        <f>IF($A14="","",IF($AI14&lt;&gt;"",$AI14,IF(AND($AE14="更新",$AG14="予算超過"),"更新-予算承認要",$AE14)))</f>
        <v/>
      </c>
      <c r="AK14" s="85">
        <f>IF($A14="","","要評価")</f>
        <v/>
      </c>
      <c r="AL14" s="85">
        <f>IF($A14="","","")</f>
        <v/>
      </c>
      <c r="AM14" s="134">
        <f>IF($A14="","","")</f>
        <v/>
      </c>
    </row>
    <row r="15">
      <c r="A15" s="71">
        <f>IF('03_設備台帳'!A15="","",'03_設備台帳'!A15)</f>
        <v/>
      </c>
      <c r="B15" s="71">
        <f>IF($A15="","",'03_設備台帳'!E15)</f>
        <v/>
      </c>
      <c r="C15" s="71">
        <f>IF($A15="","",'03_設備台帳'!B15&amp;" / "&amp;'03_設備台帳'!C15)</f>
        <v/>
      </c>
      <c r="D15" s="71">
        <f>IF($A15="","",'03_設備台帳'!D15)</f>
        <v/>
      </c>
      <c r="E15" s="71">
        <f>IF($A15="","",'03_設備台帳'!I15)</f>
        <v/>
      </c>
      <c r="F15" s="71">
        <f>IF($A15="","",'03_設備台帳'!G15)</f>
        <v/>
      </c>
      <c r="G15" s="71">
        <f>IF($A15="","",'03_設備台帳'!AD15)</f>
        <v/>
      </c>
      <c r="H15" s="135">
        <f>IF($A15="","",MIN('01_基本条件'!$B$9,MAX(1,'03_設備台帳'!Z15)))</f>
        <v/>
      </c>
      <c r="I15" s="135">
        <f>IF($A15="","",MIN('01_基本条件'!$B$9,MAX(1,'03_設備台帳'!AA15)))</f>
        <v/>
      </c>
      <c r="J15" s="132">
        <f>IF($A15="","",IFERROR(VLOOKUP($E15,'02_シナリオ条件'!$A$5:$K$13,3,FALSE),1))</f>
        <v/>
      </c>
      <c r="K15" s="132">
        <f>IF($A15="","",IFERROR(VLOOKUP($E15,'02_シナリオ条件'!$A$5:$K$13,4,FALSE),1))</f>
        <v/>
      </c>
      <c r="L15" s="132">
        <f>IF($A15="","",IFERROR(VLOOKUP($E15,'02_シナリオ条件'!$A$5:$K$13,5,FALSE),1))</f>
        <v/>
      </c>
      <c r="M15" s="132">
        <f>IF($A15="","",IFERROR(VLOOKUP($E15,'02_シナリオ条件'!$A$5:$K$13,6,FALSE),1))</f>
        <v/>
      </c>
      <c r="N15" s="132">
        <f>IF($A15="","",IFERROR(VLOOKUP($E15,'02_シナリオ条件'!$A$5:$K$13,7,FALSE),1))</f>
        <v/>
      </c>
      <c r="O15" s="131">
        <f>IF($A15="","",'03_設備台帳'!T15*$J15)</f>
        <v/>
      </c>
      <c r="P15" s="131">
        <f>IF($A15="","",'03_設備台帳'!N15*$J15*(IF('01_基本条件'!$B$10='01_基本条件'!$B$11,$H15/(1+'01_基本条件'!$B$10),(1-((1+'01_基本条件'!$B$11)/(1+'01_基本条件'!$B$10))^$H15)/('01_基本条件'!$B$10-'01_基本条件'!$B$11))))</f>
        <v/>
      </c>
      <c r="Q15" s="131">
        <f>IF($A15="","",'03_設備台帳'!O15*'03_設備台帳'!P15*'03_設備台帳'!M15*$L15*$M15*(IF('01_基本条件'!$B$10='01_基本条件'!$B$13,$H15/(1+'01_基本条件'!$B$10),(1-((1+'01_基本条件'!$B$13)/(1+'01_基本条件'!$B$10))^$H15)/('01_基本条件'!$B$10-'01_基本条件'!$B$13))))</f>
        <v/>
      </c>
      <c r="R15" s="131">
        <f>IF($A15="","",'03_設備台帳'!Q15*'03_設備台帳'!S15*$N15*(IF('01_基本条件'!$B$10='01_基本条件'!$B$12,$H15/(1+'01_基本条件'!$B$10),(1-((1+'01_基本条件'!$B$12)/(1+'01_基本条件'!$B$10))^$H15)/('01_基本条件'!$B$10-'01_基本条件'!$B$12))))</f>
        <v/>
      </c>
      <c r="S15" s="131">
        <f>IF($A15="","",'03_設備台帳'!AB15*IFERROR(VLOOKUP($E15,'02_シナリオ条件'!$A$5:$K$13,8,FALSE),1)/(1+'01_基本条件'!$B$10)^$H15)</f>
        <v/>
      </c>
      <c r="T15" s="131">
        <f>IF($A15="","",SUM($O15:$R15)-$S15)</f>
        <v/>
      </c>
      <c r="U15" s="131">
        <f>IF($A15="","",('03_設備台帳'!U15+'03_設備台帳'!V15+'03_設備台帳'!W15+'03_設備台帳'!Y15)*$K15)</f>
        <v/>
      </c>
      <c r="V15" s="131">
        <f>IF($A15="","",'03_設備台帳'!X15*'03_設備台帳'!M15*$L15)</f>
        <v/>
      </c>
      <c r="W15" s="131">
        <f>IF($A15="","",'03_設備台帳'!N15*'01_基本条件'!$B$20*(IF('01_基本条件'!$B$10='01_基本条件'!$B$11,$I15/(1+'01_基本条件'!$B$10),(1-((1+'01_基本条件'!$B$11)/(1+'01_基本条件'!$B$10))^$I15)/('01_基本条件'!$B$10-'01_基本条件'!$B$11))))</f>
        <v/>
      </c>
      <c r="X15" s="131">
        <f>IF($A15="","",'03_設備台帳'!O15*'01_基本条件'!$B$21*'03_設備台帳'!P15*'03_設備台帳'!M15*$L15*$M15*(IF('01_基本条件'!$B$10='01_基本条件'!$B$13,$I15/(1+'01_基本条件'!$B$10),(1-((1+'01_基本条件'!$B$13)/(1+'01_基本条件'!$B$10))^$I15)/('01_基本条件'!$B$10-'01_基本条件'!$B$13))))</f>
        <v/>
      </c>
      <c r="Y15" s="131">
        <f>IF($A15="","",'03_設備台帳'!R15*'03_設備台帳'!S15*$N15*(IF('01_基本条件'!$B$10='01_基本条件'!$B$12,$I15/(1+'01_基本条件'!$B$10),(1-((1+'01_基本条件'!$B$12)/(1+'01_基本条件'!$B$10))^$I15)/('01_基本条件'!$B$10-'01_基本条件'!$B$12))))</f>
        <v/>
      </c>
      <c r="Z15" s="131">
        <f>IF($A15="","",'03_設備台帳'!AC15*IFERROR(VLOOKUP($E15,'02_シナリオ条件'!$A$5:$K$13,8,FALSE),1)/(1+'01_基本条件'!$B$10)^$I15)</f>
        <v/>
      </c>
      <c r="AA15" s="131">
        <f>IF($A15="","",SUM($U15:$Y15)-$Z15)</f>
        <v/>
      </c>
      <c r="AB15" s="131">
        <f>IF($A15="","",(IF('01_基本条件'!$B$10=0,$T15/$H15,$T15*('01_基本条件'!$B$10*(1+'01_基本条件'!$B$10)^$H15)/((1+'01_基本条件'!$B$10)^$H15-1)))-(IF('01_基本条件'!$B$10=0,$AA15/$I15,$AA15*('01_基本条件'!$B$10*(1+'01_基本条件'!$B$10)^$I15)/((1+'01_基本条件'!$B$10)^$I15-1))))</f>
        <v/>
      </c>
      <c r="AC15" s="132">
        <f>IF($A15="","",IFERROR($AB15/(IF('01_基本条件'!$B$10=0,$T15/$H15,$T15*('01_基本条件'!$B$10*(1+'01_基本条件'!$B$10)^$H15)/((1+'01_基本条件'!$B$10)^$H15-1))),0))</f>
        <v/>
      </c>
      <c r="AD15" s="141">
        <f>IF($A15="","",IFERROR(IF((('03_設備台帳'!N15*$J15+'03_設備台帳'!O15*'03_設備台帳'!P15*'03_設備台帳'!M15*$L15*$M15+'03_設備台帳'!Q15*'03_設備台帳'!S15*$N15)-('03_設備台帳'!N15*'01_基本条件'!$B$20+'03_設備台帳'!O15*'01_基本条件'!$B$21*'03_設備台帳'!P15*'03_設備台帳'!M15*$L15*$M15+'03_設備台帳'!R15*'03_設備台帳'!S15*$N15))&lt;=0,"",MAX(0,($U15+$V15-$O15)/(('03_設備台帳'!N15*$J15+'03_設備台帳'!O15*'03_設備台帳'!P15*'03_設備台帳'!M15*$L15*$M15+'03_設備台帳'!Q15*'03_設備台帳'!S15*$N15)-('03_設備台帳'!N15*'01_基本条件'!$B$20+'03_設備台帳'!O15*'01_基本条件'!$B$21*'03_設備台帳'!P15*'03_設備台帳'!M15*$L15*$M15+'03_設備台帳'!R15*'03_設備台帳'!S15*$N15)))),""))</f>
        <v/>
      </c>
      <c r="AE15" s="41">
        <f>IF($A15="","",IF(AND('01_基本条件'!$B$19="はい",$G15="重大"),"更新",IF($AC15&gt;='01_基本条件'!$B$18,"更新",IF($AC15&lt;=-'01_基本条件'!$B$18,"修理/延命","再確認/試行"))))</f>
        <v/>
      </c>
      <c r="AF15" s="41">
        <f>IF($A15="","","EAC削減率="&amp;TEXT($AC15,"0.0%")&amp;"; 修理LCC="&amp;TEXT($T15,"#,##0")&amp;"; 更新LCC="&amp;TEXT($AA15,"#,##0"))</f>
        <v/>
      </c>
      <c r="AG15" s="41">
        <f>IF($A15="","",IF('01_基本条件'!$B$15="","予算未設定",IF($U15&lt;='01_基本条件'!$B$15,"予算内","予算超過")))</f>
        <v/>
      </c>
      <c r="AH15" s="41">
        <f>IF($A15="","",IF(OR($G15="重大",$F15="A-重要",$AC15&gt;=0.15),"高",IF(OR($G15="高",$AC15&gt;='01_基本条件'!$B$18),"中","低")))</f>
        <v/>
      </c>
      <c r="AI15" s="41">
        <f>IF($A15="","","")</f>
        <v/>
      </c>
      <c r="AJ15" s="41">
        <f>IF($A15="","",IF($AI15&lt;&gt;"",$AI15,IF(AND($AE15="更新",$AG15="予算超過"),"更新-予算承認要",$AE15)))</f>
        <v/>
      </c>
      <c r="AK15" s="85">
        <f>IF($A15="","","要評価")</f>
        <v/>
      </c>
      <c r="AL15" s="85">
        <f>IF($A15="","","")</f>
        <v/>
      </c>
      <c r="AM15" s="134">
        <f>IF($A15="","","")</f>
        <v/>
      </c>
    </row>
    <row r="16">
      <c r="A16" s="71">
        <f>IF('03_設備台帳'!A16="","",'03_設備台帳'!A16)</f>
        <v/>
      </c>
      <c r="B16" s="71">
        <f>IF($A16="","",'03_設備台帳'!E16)</f>
        <v/>
      </c>
      <c r="C16" s="71">
        <f>IF($A16="","",'03_設備台帳'!B16&amp;" / "&amp;'03_設備台帳'!C16)</f>
        <v/>
      </c>
      <c r="D16" s="71">
        <f>IF($A16="","",'03_設備台帳'!D16)</f>
        <v/>
      </c>
      <c r="E16" s="71">
        <f>IF($A16="","",'03_設備台帳'!I16)</f>
        <v/>
      </c>
      <c r="F16" s="71">
        <f>IF($A16="","",'03_設備台帳'!G16)</f>
        <v/>
      </c>
      <c r="G16" s="71">
        <f>IF($A16="","",'03_設備台帳'!AD16)</f>
        <v/>
      </c>
      <c r="H16" s="135">
        <f>IF($A16="","",MIN('01_基本条件'!$B$9,MAX(1,'03_設備台帳'!Z16)))</f>
        <v/>
      </c>
      <c r="I16" s="135">
        <f>IF($A16="","",MIN('01_基本条件'!$B$9,MAX(1,'03_設備台帳'!AA16)))</f>
        <v/>
      </c>
      <c r="J16" s="132">
        <f>IF($A16="","",IFERROR(VLOOKUP($E16,'02_シナリオ条件'!$A$5:$K$13,3,FALSE),1))</f>
        <v/>
      </c>
      <c r="K16" s="132">
        <f>IF($A16="","",IFERROR(VLOOKUP($E16,'02_シナリオ条件'!$A$5:$K$13,4,FALSE),1))</f>
        <v/>
      </c>
      <c r="L16" s="132">
        <f>IF($A16="","",IFERROR(VLOOKUP($E16,'02_シナリオ条件'!$A$5:$K$13,5,FALSE),1))</f>
        <v/>
      </c>
      <c r="M16" s="132">
        <f>IF($A16="","",IFERROR(VLOOKUP($E16,'02_シナリオ条件'!$A$5:$K$13,6,FALSE),1))</f>
        <v/>
      </c>
      <c r="N16" s="132">
        <f>IF($A16="","",IFERROR(VLOOKUP($E16,'02_シナリオ条件'!$A$5:$K$13,7,FALSE),1))</f>
        <v/>
      </c>
      <c r="O16" s="131">
        <f>IF($A16="","",'03_設備台帳'!T16*$J16)</f>
        <v/>
      </c>
      <c r="P16" s="131">
        <f>IF($A16="","",'03_設備台帳'!N16*$J16*(IF('01_基本条件'!$B$10='01_基本条件'!$B$11,$H16/(1+'01_基本条件'!$B$10),(1-((1+'01_基本条件'!$B$11)/(1+'01_基本条件'!$B$10))^$H16)/('01_基本条件'!$B$10-'01_基本条件'!$B$11))))</f>
        <v/>
      </c>
      <c r="Q16" s="131">
        <f>IF($A16="","",'03_設備台帳'!O16*'03_設備台帳'!P16*'03_設備台帳'!M16*$L16*$M16*(IF('01_基本条件'!$B$10='01_基本条件'!$B$13,$H16/(1+'01_基本条件'!$B$10),(1-((1+'01_基本条件'!$B$13)/(1+'01_基本条件'!$B$10))^$H16)/('01_基本条件'!$B$10-'01_基本条件'!$B$13))))</f>
        <v/>
      </c>
      <c r="R16" s="131">
        <f>IF($A16="","",'03_設備台帳'!Q16*'03_設備台帳'!S16*$N16*(IF('01_基本条件'!$B$10='01_基本条件'!$B$12,$H16/(1+'01_基本条件'!$B$10),(1-((1+'01_基本条件'!$B$12)/(1+'01_基本条件'!$B$10))^$H16)/('01_基本条件'!$B$10-'01_基本条件'!$B$12))))</f>
        <v/>
      </c>
      <c r="S16" s="131">
        <f>IF($A16="","",'03_設備台帳'!AB16*IFERROR(VLOOKUP($E16,'02_シナリオ条件'!$A$5:$K$13,8,FALSE),1)/(1+'01_基本条件'!$B$10)^$H16)</f>
        <v/>
      </c>
      <c r="T16" s="131">
        <f>IF($A16="","",SUM($O16:$R16)-$S16)</f>
        <v/>
      </c>
      <c r="U16" s="131">
        <f>IF($A16="","",('03_設備台帳'!U16+'03_設備台帳'!V16+'03_設備台帳'!W16+'03_設備台帳'!Y16)*$K16)</f>
        <v/>
      </c>
      <c r="V16" s="131">
        <f>IF($A16="","",'03_設備台帳'!X16*'03_設備台帳'!M16*$L16)</f>
        <v/>
      </c>
      <c r="W16" s="131">
        <f>IF($A16="","",'03_設備台帳'!N16*'01_基本条件'!$B$20*(IF('01_基本条件'!$B$10='01_基本条件'!$B$11,$I16/(1+'01_基本条件'!$B$10),(1-((1+'01_基本条件'!$B$11)/(1+'01_基本条件'!$B$10))^$I16)/('01_基本条件'!$B$10-'01_基本条件'!$B$11))))</f>
        <v/>
      </c>
      <c r="X16" s="131">
        <f>IF($A16="","",'03_設備台帳'!O16*'01_基本条件'!$B$21*'03_設備台帳'!P16*'03_設備台帳'!M16*$L16*$M16*(IF('01_基本条件'!$B$10='01_基本条件'!$B$13,$I16/(1+'01_基本条件'!$B$10),(1-((1+'01_基本条件'!$B$13)/(1+'01_基本条件'!$B$10))^$I16)/('01_基本条件'!$B$10-'01_基本条件'!$B$13))))</f>
        <v/>
      </c>
      <c r="Y16" s="131">
        <f>IF($A16="","",'03_設備台帳'!R16*'03_設備台帳'!S16*$N16*(IF('01_基本条件'!$B$10='01_基本条件'!$B$12,$I16/(1+'01_基本条件'!$B$10),(1-((1+'01_基本条件'!$B$12)/(1+'01_基本条件'!$B$10))^$I16)/('01_基本条件'!$B$10-'01_基本条件'!$B$12))))</f>
        <v/>
      </c>
      <c r="Z16" s="131">
        <f>IF($A16="","",'03_設備台帳'!AC16*IFERROR(VLOOKUP($E16,'02_シナリオ条件'!$A$5:$K$13,8,FALSE),1)/(1+'01_基本条件'!$B$10)^$I16)</f>
        <v/>
      </c>
      <c r="AA16" s="131">
        <f>IF($A16="","",SUM($U16:$Y16)-$Z16)</f>
        <v/>
      </c>
      <c r="AB16" s="131">
        <f>IF($A16="","",(IF('01_基本条件'!$B$10=0,$T16/$H16,$T16*('01_基本条件'!$B$10*(1+'01_基本条件'!$B$10)^$H16)/((1+'01_基本条件'!$B$10)^$H16-1)))-(IF('01_基本条件'!$B$10=0,$AA16/$I16,$AA16*('01_基本条件'!$B$10*(1+'01_基本条件'!$B$10)^$I16)/((1+'01_基本条件'!$B$10)^$I16-1))))</f>
        <v/>
      </c>
      <c r="AC16" s="132">
        <f>IF($A16="","",IFERROR($AB16/(IF('01_基本条件'!$B$10=0,$T16/$H16,$T16*('01_基本条件'!$B$10*(1+'01_基本条件'!$B$10)^$H16)/((1+'01_基本条件'!$B$10)^$H16-1))),0))</f>
        <v/>
      </c>
      <c r="AD16" s="141">
        <f>IF($A16="","",IFERROR(IF((('03_設備台帳'!N16*$J16+'03_設備台帳'!O16*'03_設備台帳'!P16*'03_設備台帳'!M16*$L16*$M16+'03_設備台帳'!Q16*'03_設備台帳'!S16*$N16)-('03_設備台帳'!N16*'01_基本条件'!$B$20+'03_設備台帳'!O16*'01_基本条件'!$B$21*'03_設備台帳'!P16*'03_設備台帳'!M16*$L16*$M16+'03_設備台帳'!R16*'03_設備台帳'!S16*$N16))&lt;=0,"",MAX(0,($U16+$V16-$O16)/(('03_設備台帳'!N16*$J16+'03_設備台帳'!O16*'03_設備台帳'!P16*'03_設備台帳'!M16*$L16*$M16+'03_設備台帳'!Q16*'03_設備台帳'!S16*$N16)-('03_設備台帳'!N16*'01_基本条件'!$B$20+'03_設備台帳'!O16*'01_基本条件'!$B$21*'03_設備台帳'!P16*'03_設備台帳'!M16*$L16*$M16+'03_設備台帳'!R16*'03_設備台帳'!S16*$N16)))),""))</f>
        <v/>
      </c>
      <c r="AE16" s="41">
        <f>IF($A16="","",IF(AND('01_基本条件'!$B$19="はい",$G16="重大"),"更新",IF($AC16&gt;='01_基本条件'!$B$18,"更新",IF($AC16&lt;=-'01_基本条件'!$B$18,"修理/延命","再確認/試行"))))</f>
        <v/>
      </c>
      <c r="AF16" s="41">
        <f>IF($A16="","","EAC削減率="&amp;TEXT($AC16,"0.0%")&amp;"; 修理LCC="&amp;TEXT($T16,"#,##0")&amp;"; 更新LCC="&amp;TEXT($AA16,"#,##0"))</f>
        <v/>
      </c>
      <c r="AG16" s="41">
        <f>IF($A16="","",IF('01_基本条件'!$B$15="","予算未設定",IF($U16&lt;='01_基本条件'!$B$15,"予算内","予算超過")))</f>
        <v/>
      </c>
      <c r="AH16" s="41">
        <f>IF($A16="","",IF(OR($G16="重大",$F16="A-重要",$AC16&gt;=0.15),"高",IF(OR($G16="高",$AC16&gt;='01_基本条件'!$B$18),"中","低")))</f>
        <v/>
      </c>
      <c r="AI16" s="41">
        <f>IF($A16="","","")</f>
        <v/>
      </c>
      <c r="AJ16" s="41">
        <f>IF($A16="","",IF($AI16&lt;&gt;"",$AI16,IF(AND($AE16="更新",$AG16="予算超過"),"更新-予算承認要",$AE16)))</f>
        <v/>
      </c>
      <c r="AK16" s="85">
        <f>IF($A16="","","要評価")</f>
        <v/>
      </c>
      <c r="AL16" s="85">
        <f>IF($A16="","","")</f>
        <v/>
      </c>
      <c r="AM16" s="134">
        <f>IF($A16="","","")</f>
        <v/>
      </c>
    </row>
    <row r="17">
      <c r="A17" s="71">
        <f>IF('03_設備台帳'!A17="","",'03_設備台帳'!A17)</f>
        <v/>
      </c>
      <c r="B17" s="71">
        <f>IF($A17="","",'03_設備台帳'!E17)</f>
        <v/>
      </c>
      <c r="C17" s="71">
        <f>IF($A17="","",'03_設備台帳'!B17&amp;" / "&amp;'03_設備台帳'!C17)</f>
        <v/>
      </c>
      <c r="D17" s="71">
        <f>IF($A17="","",'03_設備台帳'!D17)</f>
        <v/>
      </c>
      <c r="E17" s="71">
        <f>IF($A17="","",'03_設備台帳'!I17)</f>
        <v/>
      </c>
      <c r="F17" s="71">
        <f>IF($A17="","",'03_設備台帳'!G17)</f>
        <v/>
      </c>
      <c r="G17" s="71">
        <f>IF($A17="","",'03_設備台帳'!AD17)</f>
        <v/>
      </c>
      <c r="H17" s="135">
        <f>IF($A17="","",MIN('01_基本条件'!$B$9,MAX(1,'03_設備台帳'!Z17)))</f>
        <v/>
      </c>
      <c r="I17" s="135">
        <f>IF($A17="","",MIN('01_基本条件'!$B$9,MAX(1,'03_設備台帳'!AA17)))</f>
        <v/>
      </c>
      <c r="J17" s="132">
        <f>IF($A17="","",IFERROR(VLOOKUP($E17,'02_シナリオ条件'!$A$5:$K$13,3,FALSE),1))</f>
        <v/>
      </c>
      <c r="K17" s="132">
        <f>IF($A17="","",IFERROR(VLOOKUP($E17,'02_シナリオ条件'!$A$5:$K$13,4,FALSE),1))</f>
        <v/>
      </c>
      <c r="L17" s="132">
        <f>IF($A17="","",IFERROR(VLOOKUP($E17,'02_シナリオ条件'!$A$5:$K$13,5,FALSE),1))</f>
        <v/>
      </c>
      <c r="M17" s="132">
        <f>IF($A17="","",IFERROR(VLOOKUP($E17,'02_シナリオ条件'!$A$5:$K$13,6,FALSE),1))</f>
        <v/>
      </c>
      <c r="N17" s="132">
        <f>IF($A17="","",IFERROR(VLOOKUP($E17,'02_シナリオ条件'!$A$5:$K$13,7,FALSE),1))</f>
        <v/>
      </c>
      <c r="O17" s="131">
        <f>IF($A17="","",'03_設備台帳'!T17*$J17)</f>
        <v/>
      </c>
      <c r="P17" s="131">
        <f>IF($A17="","",'03_設備台帳'!N17*$J17*(IF('01_基本条件'!$B$10='01_基本条件'!$B$11,$H17/(1+'01_基本条件'!$B$10),(1-((1+'01_基本条件'!$B$11)/(1+'01_基本条件'!$B$10))^$H17)/('01_基本条件'!$B$10-'01_基本条件'!$B$11))))</f>
        <v/>
      </c>
      <c r="Q17" s="131">
        <f>IF($A17="","",'03_設備台帳'!O17*'03_設備台帳'!P17*'03_設備台帳'!M17*$L17*$M17*(IF('01_基本条件'!$B$10='01_基本条件'!$B$13,$H17/(1+'01_基本条件'!$B$10),(1-((1+'01_基本条件'!$B$13)/(1+'01_基本条件'!$B$10))^$H17)/('01_基本条件'!$B$10-'01_基本条件'!$B$13))))</f>
        <v/>
      </c>
      <c r="R17" s="131">
        <f>IF($A17="","",'03_設備台帳'!Q17*'03_設備台帳'!S17*$N17*(IF('01_基本条件'!$B$10='01_基本条件'!$B$12,$H17/(1+'01_基本条件'!$B$10),(1-((1+'01_基本条件'!$B$12)/(1+'01_基本条件'!$B$10))^$H17)/('01_基本条件'!$B$10-'01_基本条件'!$B$12))))</f>
        <v/>
      </c>
      <c r="S17" s="131">
        <f>IF($A17="","",'03_設備台帳'!AB17*IFERROR(VLOOKUP($E17,'02_シナリオ条件'!$A$5:$K$13,8,FALSE),1)/(1+'01_基本条件'!$B$10)^$H17)</f>
        <v/>
      </c>
      <c r="T17" s="131">
        <f>IF($A17="","",SUM($O17:$R17)-$S17)</f>
        <v/>
      </c>
      <c r="U17" s="131">
        <f>IF($A17="","",('03_設備台帳'!U17+'03_設備台帳'!V17+'03_設備台帳'!W17+'03_設備台帳'!Y17)*$K17)</f>
        <v/>
      </c>
      <c r="V17" s="131">
        <f>IF($A17="","",'03_設備台帳'!X17*'03_設備台帳'!M17*$L17)</f>
        <v/>
      </c>
      <c r="W17" s="131">
        <f>IF($A17="","",'03_設備台帳'!N17*'01_基本条件'!$B$20*(IF('01_基本条件'!$B$10='01_基本条件'!$B$11,$I17/(1+'01_基本条件'!$B$10),(1-((1+'01_基本条件'!$B$11)/(1+'01_基本条件'!$B$10))^$I17)/('01_基本条件'!$B$10-'01_基本条件'!$B$11))))</f>
        <v/>
      </c>
      <c r="X17" s="131">
        <f>IF($A17="","",'03_設備台帳'!O17*'01_基本条件'!$B$21*'03_設備台帳'!P17*'03_設備台帳'!M17*$L17*$M17*(IF('01_基本条件'!$B$10='01_基本条件'!$B$13,$I17/(1+'01_基本条件'!$B$10),(1-((1+'01_基本条件'!$B$13)/(1+'01_基本条件'!$B$10))^$I17)/('01_基本条件'!$B$10-'01_基本条件'!$B$13))))</f>
        <v/>
      </c>
      <c r="Y17" s="131">
        <f>IF($A17="","",'03_設備台帳'!R17*'03_設備台帳'!S17*$N17*(IF('01_基本条件'!$B$10='01_基本条件'!$B$12,$I17/(1+'01_基本条件'!$B$10),(1-((1+'01_基本条件'!$B$12)/(1+'01_基本条件'!$B$10))^$I17)/('01_基本条件'!$B$10-'01_基本条件'!$B$12))))</f>
        <v/>
      </c>
      <c r="Z17" s="131">
        <f>IF($A17="","",'03_設備台帳'!AC17*IFERROR(VLOOKUP($E17,'02_シナリオ条件'!$A$5:$K$13,8,FALSE),1)/(1+'01_基本条件'!$B$10)^$I17)</f>
        <v/>
      </c>
      <c r="AA17" s="131">
        <f>IF($A17="","",SUM($U17:$Y17)-$Z17)</f>
        <v/>
      </c>
      <c r="AB17" s="131">
        <f>IF($A17="","",(IF('01_基本条件'!$B$10=0,$T17/$H17,$T17*('01_基本条件'!$B$10*(1+'01_基本条件'!$B$10)^$H17)/((1+'01_基本条件'!$B$10)^$H17-1)))-(IF('01_基本条件'!$B$10=0,$AA17/$I17,$AA17*('01_基本条件'!$B$10*(1+'01_基本条件'!$B$10)^$I17)/((1+'01_基本条件'!$B$10)^$I17-1))))</f>
        <v/>
      </c>
      <c r="AC17" s="132">
        <f>IF($A17="","",IFERROR($AB17/(IF('01_基本条件'!$B$10=0,$T17/$H17,$T17*('01_基本条件'!$B$10*(1+'01_基本条件'!$B$10)^$H17)/((1+'01_基本条件'!$B$10)^$H17-1))),0))</f>
        <v/>
      </c>
      <c r="AD17" s="141">
        <f>IF($A17="","",IFERROR(IF((('03_設備台帳'!N17*$J17+'03_設備台帳'!O17*'03_設備台帳'!P17*'03_設備台帳'!M17*$L17*$M17+'03_設備台帳'!Q17*'03_設備台帳'!S17*$N17)-('03_設備台帳'!N17*'01_基本条件'!$B$20+'03_設備台帳'!O17*'01_基本条件'!$B$21*'03_設備台帳'!P17*'03_設備台帳'!M17*$L17*$M17+'03_設備台帳'!R17*'03_設備台帳'!S17*$N17))&lt;=0,"",MAX(0,($U17+$V17-$O17)/(('03_設備台帳'!N17*$J17+'03_設備台帳'!O17*'03_設備台帳'!P17*'03_設備台帳'!M17*$L17*$M17+'03_設備台帳'!Q17*'03_設備台帳'!S17*$N17)-('03_設備台帳'!N17*'01_基本条件'!$B$20+'03_設備台帳'!O17*'01_基本条件'!$B$21*'03_設備台帳'!P17*'03_設備台帳'!M17*$L17*$M17+'03_設備台帳'!R17*'03_設備台帳'!S17*$N17)))),""))</f>
        <v/>
      </c>
      <c r="AE17" s="41">
        <f>IF($A17="","",IF(AND('01_基本条件'!$B$19="はい",$G17="重大"),"更新",IF($AC17&gt;='01_基本条件'!$B$18,"更新",IF($AC17&lt;=-'01_基本条件'!$B$18,"修理/延命","再確認/試行"))))</f>
        <v/>
      </c>
      <c r="AF17" s="41">
        <f>IF($A17="","","EAC削減率="&amp;TEXT($AC17,"0.0%")&amp;"; 修理LCC="&amp;TEXT($T17,"#,##0")&amp;"; 更新LCC="&amp;TEXT($AA17,"#,##0"))</f>
        <v/>
      </c>
      <c r="AG17" s="41">
        <f>IF($A17="","",IF('01_基本条件'!$B$15="","予算未設定",IF($U17&lt;='01_基本条件'!$B$15,"予算内","予算超過")))</f>
        <v/>
      </c>
      <c r="AH17" s="41">
        <f>IF($A17="","",IF(OR($G17="重大",$F17="A-重要",$AC17&gt;=0.15),"高",IF(OR($G17="高",$AC17&gt;='01_基本条件'!$B$18),"中","低")))</f>
        <v/>
      </c>
      <c r="AI17" s="41">
        <f>IF($A17="","","")</f>
        <v/>
      </c>
      <c r="AJ17" s="41">
        <f>IF($A17="","",IF($AI17&lt;&gt;"",$AI17,IF(AND($AE17="更新",$AG17="予算超過"),"更新-予算承認要",$AE17)))</f>
        <v/>
      </c>
      <c r="AK17" s="85">
        <f>IF($A17="","","要評価")</f>
        <v/>
      </c>
      <c r="AL17" s="85">
        <f>IF($A17="","","")</f>
        <v/>
      </c>
      <c r="AM17" s="134">
        <f>IF($A17="","","")</f>
        <v/>
      </c>
    </row>
    <row r="18">
      <c r="A18" s="71">
        <f>IF('03_設備台帳'!A18="","",'03_設備台帳'!A18)</f>
        <v/>
      </c>
      <c r="B18" s="71">
        <f>IF($A18="","",'03_設備台帳'!E18)</f>
        <v/>
      </c>
      <c r="C18" s="71">
        <f>IF($A18="","",'03_設備台帳'!B18&amp;" / "&amp;'03_設備台帳'!C18)</f>
        <v/>
      </c>
      <c r="D18" s="71">
        <f>IF($A18="","",'03_設備台帳'!D18)</f>
        <v/>
      </c>
      <c r="E18" s="71">
        <f>IF($A18="","",'03_設備台帳'!I18)</f>
        <v/>
      </c>
      <c r="F18" s="71">
        <f>IF($A18="","",'03_設備台帳'!G18)</f>
        <v/>
      </c>
      <c r="G18" s="71">
        <f>IF($A18="","",'03_設備台帳'!AD18)</f>
        <v/>
      </c>
      <c r="H18" s="135">
        <f>IF($A18="","",MIN('01_基本条件'!$B$9,MAX(1,'03_設備台帳'!Z18)))</f>
        <v/>
      </c>
      <c r="I18" s="135">
        <f>IF($A18="","",MIN('01_基本条件'!$B$9,MAX(1,'03_設備台帳'!AA18)))</f>
        <v/>
      </c>
      <c r="J18" s="132">
        <f>IF($A18="","",IFERROR(VLOOKUP($E18,'02_シナリオ条件'!$A$5:$K$13,3,FALSE),1))</f>
        <v/>
      </c>
      <c r="K18" s="132">
        <f>IF($A18="","",IFERROR(VLOOKUP($E18,'02_シナリオ条件'!$A$5:$K$13,4,FALSE),1))</f>
        <v/>
      </c>
      <c r="L18" s="132">
        <f>IF($A18="","",IFERROR(VLOOKUP($E18,'02_シナリオ条件'!$A$5:$K$13,5,FALSE),1))</f>
        <v/>
      </c>
      <c r="M18" s="132">
        <f>IF($A18="","",IFERROR(VLOOKUP($E18,'02_シナリオ条件'!$A$5:$K$13,6,FALSE),1))</f>
        <v/>
      </c>
      <c r="N18" s="132">
        <f>IF($A18="","",IFERROR(VLOOKUP($E18,'02_シナリオ条件'!$A$5:$K$13,7,FALSE),1))</f>
        <v/>
      </c>
      <c r="O18" s="131">
        <f>IF($A18="","",'03_設備台帳'!T18*$J18)</f>
        <v/>
      </c>
      <c r="P18" s="131">
        <f>IF($A18="","",'03_設備台帳'!N18*$J18*(IF('01_基本条件'!$B$10='01_基本条件'!$B$11,$H18/(1+'01_基本条件'!$B$10),(1-((1+'01_基本条件'!$B$11)/(1+'01_基本条件'!$B$10))^$H18)/('01_基本条件'!$B$10-'01_基本条件'!$B$11))))</f>
        <v/>
      </c>
      <c r="Q18" s="131">
        <f>IF($A18="","",'03_設備台帳'!O18*'03_設備台帳'!P18*'03_設備台帳'!M18*$L18*$M18*(IF('01_基本条件'!$B$10='01_基本条件'!$B$13,$H18/(1+'01_基本条件'!$B$10),(1-((1+'01_基本条件'!$B$13)/(1+'01_基本条件'!$B$10))^$H18)/('01_基本条件'!$B$10-'01_基本条件'!$B$13))))</f>
        <v/>
      </c>
      <c r="R18" s="131">
        <f>IF($A18="","",'03_設備台帳'!Q18*'03_設備台帳'!S18*$N18*(IF('01_基本条件'!$B$10='01_基本条件'!$B$12,$H18/(1+'01_基本条件'!$B$10),(1-((1+'01_基本条件'!$B$12)/(1+'01_基本条件'!$B$10))^$H18)/('01_基本条件'!$B$10-'01_基本条件'!$B$12))))</f>
        <v/>
      </c>
      <c r="S18" s="131">
        <f>IF($A18="","",'03_設備台帳'!AB18*IFERROR(VLOOKUP($E18,'02_シナリオ条件'!$A$5:$K$13,8,FALSE),1)/(1+'01_基本条件'!$B$10)^$H18)</f>
        <v/>
      </c>
      <c r="T18" s="131">
        <f>IF($A18="","",SUM($O18:$R18)-$S18)</f>
        <v/>
      </c>
      <c r="U18" s="131">
        <f>IF($A18="","",('03_設備台帳'!U18+'03_設備台帳'!V18+'03_設備台帳'!W18+'03_設備台帳'!Y18)*$K18)</f>
        <v/>
      </c>
      <c r="V18" s="131">
        <f>IF($A18="","",'03_設備台帳'!X18*'03_設備台帳'!M18*$L18)</f>
        <v/>
      </c>
      <c r="W18" s="131">
        <f>IF($A18="","",'03_設備台帳'!N18*'01_基本条件'!$B$20*(IF('01_基本条件'!$B$10='01_基本条件'!$B$11,$I18/(1+'01_基本条件'!$B$10),(1-((1+'01_基本条件'!$B$11)/(1+'01_基本条件'!$B$10))^$I18)/('01_基本条件'!$B$10-'01_基本条件'!$B$11))))</f>
        <v/>
      </c>
      <c r="X18" s="131">
        <f>IF($A18="","",'03_設備台帳'!O18*'01_基本条件'!$B$21*'03_設備台帳'!P18*'03_設備台帳'!M18*$L18*$M18*(IF('01_基本条件'!$B$10='01_基本条件'!$B$13,$I18/(1+'01_基本条件'!$B$10),(1-((1+'01_基本条件'!$B$13)/(1+'01_基本条件'!$B$10))^$I18)/('01_基本条件'!$B$10-'01_基本条件'!$B$13))))</f>
        <v/>
      </c>
      <c r="Y18" s="131">
        <f>IF($A18="","",'03_設備台帳'!R18*'03_設備台帳'!S18*$N18*(IF('01_基本条件'!$B$10='01_基本条件'!$B$12,$I18/(1+'01_基本条件'!$B$10),(1-((1+'01_基本条件'!$B$12)/(1+'01_基本条件'!$B$10))^$I18)/('01_基本条件'!$B$10-'01_基本条件'!$B$12))))</f>
        <v/>
      </c>
      <c r="Z18" s="131">
        <f>IF($A18="","",'03_設備台帳'!AC18*IFERROR(VLOOKUP($E18,'02_シナリオ条件'!$A$5:$K$13,8,FALSE),1)/(1+'01_基本条件'!$B$10)^$I18)</f>
        <v/>
      </c>
      <c r="AA18" s="131">
        <f>IF($A18="","",SUM($U18:$Y18)-$Z18)</f>
        <v/>
      </c>
      <c r="AB18" s="131">
        <f>IF($A18="","",(IF('01_基本条件'!$B$10=0,$T18/$H18,$T18*('01_基本条件'!$B$10*(1+'01_基本条件'!$B$10)^$H18)/((1+'01_基本条件'!$B$10)^$H18-1)))-(IF('01_基本条件'!$B$10=0,$AA18/$I18,$AA18*('01_基本条件'!$B$10*(1+'01_基本条件'!$B$10)^$I18)/((1+'01_基本条件'!$B$10)^$I18-1))))</f>
        <v/>
      </c>
      <c r="AC18" s="132">
        <f>IF($A18="","",IFERROR($AB18/(IF('01_基本条件'!$B$10=0,$T18/$H18,$T18*('01_基本条件'!$B$10*(1+'01_基本条件'!$B$10)^$H18)/((1+'01_基本条件'!$B$10)^$H18-1))),0))</f>
        <v/>
      </c>
      <c r="AD18" s="141">
        <f>IF($A18="","",IFERROR(IF((('03_設備台帳'!N18*$J18+'03_設備台帳'!O18*'03_設備台帳'!P18*'03_設備台帳'!M18*$L18*$M18+'03_設備台帳'!Q18*'03_設備台帳'!S18*$N18)-('03_設備台帳'!N18*'01_基本条件'!$B$20+'03_設備台帳'!O18*'01_基本条件'!$B$21*'03_設備台帳'!P18*'03_設備台帳'!M18*$L18*$M18+'03_設備台帳'!R18*'03_設備台帳'!S18*$N18))&lt;=0,"",MAX(0,($U18+$V18-$O18)/(('03_設備台帳'!N18*$J18+'03_設備台帳'!O18*'03_設備台帳'!P18*'03_設備台帳'!M18*$L18*$M18+'03_設備台帳'!Q18*'03_設備台帳'!S18*$N18)-('03_設備台帳'!N18*'01_基本条件'!$B$20+'03_設備台帳'!O18*'01_基本条件'!$B$21*'03_設備台帳'!P18*'03_設備台帳'!M18*$L18*$M18+'03_設備台帳'!R18*'03_設備台帳'!S18*$N18)))),""))</f>
        <v/>
      </c>
      <c r="AE18" s="41">
        <f>IF($A18="","",IF(AND('01_基本条件'!$B$19="はい",$G18="重大"),"更新",IF($AC18&gt;='01_基本条件'!$B$18,"更新",IF($AC18&lt;=-'01_基本条件'!$B$18,"修理/延命","再確認/試行"))))</f>
        <v/>
      </c>
      <c r="AF18" s="41">
        <f>IF($A18="","","EAC削減率="&amp;TEXT($AC18,"0.0%")&amp;"; 修理LCC="&amp;TEXT($T18,"#,##0")&amp;"; 更新LCC="&amp;TEXT($AA18,"#,##0"))</f>
        <v/>
      </c>
      <c r="AG18" s="41">
        <f>IF($A18="","",IF('01_基本条件'!$B$15="","予算未設定",IF($U18&lt;='01_基本条件'!$B$15,"予算内","予算超過")))</f>
        <v/>
      </c>
      <c r="AH18" s="41">
        <f>IF($A18="","",IF(OR($G18="重大",$F18="A-重要",$AC18&gt;=0.15),"高",IF(OR($G18="高",$AC18&gt;='01_基本条件'!$B$18),"中","低")))</f>
        <v/>
      </c>
      <c r="AI18" s="41">
        <f>IF($A18="","","")</f>
        <v/>
      </c>
      <c r="AJ18" s="41">
        <f>IF($A18="","",IF($AI18&lt;&gt;"",$AI18,IF(AND($AE18="更新",$AG18="予算超過"),"更新-予算承認要",$AE18)))</f>
        <v/>
      </c>
      <c r="AK18" s="85">
        <f>IF($A18="","","要評価")</f>
        <v/>
      </c>
      <c r="AL18" s="85">
        <f>IF($A18="","","")</f>
        <v/>
      </c>
      <c r="AM18" s="134">
        <f>IF($A18="","","")</f>
        <v/>
      </c>
    </row>
    <row r="19">
      <c r="A19" s="71">
        <f>IF('03_設備台帳'!A19="","",'03_設備台帳'!A19)</f>
        <v/>
      </c>
      <c r="B19" s="71">
        <f>IF($A19="","",'03_設備台帳'!E19)</f>
        <v/>
      </c>
      <c r="C19" s="71">
        <f>IF($A19="","",'03_設備台帳'!B19&amp;" / "&amp;'03_設備台帳'!C19)</f>
        <v/>
      </c>
      <c r="D19" s="71">
        <f>IF($A19="","",'03_設備台帳'!D19)</f>
        <v/>
      </c>
      <c r="E19" s="71">
        <f>IF($A19="","",'03_設備台帳'!I19)</f>
        <v/>
      </c>
      <c r="F19" s="71">
        <f>IF($A19="","",'03_設備台帳'!G19)</f>
        <v/>
      </c>
      <c r="G19" s="71">
        <f>IF($A19="","",'03_設備台帳'!AD19)</f>
        <v/>
      </c>
      <c r="H19" s="135">
        <f>IF($A19="","",MIN('01_基本条件'!$B$9,MAX(1,'03_設備台帳'!Z19)))</f>
        <v/>
      </c>
      <c r="I19" s="135">
        <f>IF($A19="","",MIN('01_基本条件'!$B$9,MAX(1,'03_設備台帳'!AA19)))</f>
        <v/>
      </c>
      <c r="J19" s="132">
        <f>IF($A19="","",IFERROR(VLOOKUP($E19,'02_シナリオ条件'!$A$5:$K$13,3,FALSE),1))</f>
        <v/>
      </c>
      <c r="K19" s="132">
        <f>IF($A19="","",IFERROR(VLOOKUP($E19,'02_シナリオ条件'!$A$5:$K$13,4,FALSE),1))</f>
        <v/>
      </c>
      <c r="L19" s="132">
        <f>IF($A19="","",IFERROR(VLOOKUP($E19,'02_シナリオ条件'!$A$5:$K$13,5,FALSE),1))</f>
        <v/>
      </c>
      <c r="M19" s="132">
        <f>IF($A19="","",IFERROR(VLOOKUP($E19,'02_シナリオ条件'!$A$5:$K$13,6,FALSE),1))</f>
        <v/>
      </c>
      <c r="N19" s="132">
        <f>IF($A19="","",IFERROR(VLOOKUP($E19,'02_シナリオ条件'!$A$5:$K$13,7,FALSE),1))</f>
        <v/>
      </c>
      <c r="O19" s="131">
        <f>IF($A19="","",'03_設備台帳'!T19*$J19)</f>
        <v/>
      </c>
      <c r="P19" s="131">
        <f>IF($A19="","",'03_設備台帳'!N19*$J19*(IF('01_基本条件'!$B$10='01_基本条件'!$B$11,$H19/(1+'01_基本条件'!$B$10),(1-((1+'01_基本条件'!$B$11)/(1+'01_基本条件'!$B$10))^$H19)/('01_基本条件'!$B$10-'01_基本条件'!$B$11))))</f>
        <v/>
      </c>
      <c r="Q19" s="131">
        <f>IF($A19="","",'03_設備台帳'!O19*'03_設備台帳'!P19*'03_設備台帳'!M19*$L19*$M19*(IF('01_基本条件'!$B$10='01_基本条件'!$B$13,$H19/(1+'01_基本条件'!$B$10),(1-((1+'01_基本条件'!$B$13)/(1+'01_基本条件'!$B$10))^$H19)/('01_基本条件'!$B$10-'01_基本条件'!$B$13))))</f>
        <v/>
      </c>
      <c r="R19" s="131">
        <f>IF($A19="","",'03_設備台帳'!Q19*'03_設備台帳'!S19*$N19*(IF('01_基本条件'!$B$10='01_基本条件'!$B$12,$H19/(1+'01_基本条件'!$B$10),(1-((1+'01_基本条件'!$B$12)/(1+'01_基本条件'!$B$10))^$H19)/('01_基本条件'!$B$10-'01_基本条件'!$B$12))))</f>
        <v/>
      </c>
      <c r="S19" s="131">
        <f>IF($A19="","",'03_設備台帳'!AB19*IFERROR(VLOOKUP($E19,'02_シナリオ条件'!$A$5:$K$13,8,FALSE),1)/(1+'01_基本条件'!$B$10)^$H19)</f>
        <v/>
      </c>
      <c r="T19" s="131">
        <f>IF($A19="","",SUM($O19:$R19)-$S19)</f>
        <v/>
      </c>
      <c r="U19" s="131">
        <f>IF($A19="","",('03_設備台帳'!U19+'03_設備台帳'!V19+'03_設備台帳'!W19+'03_設備台帳'!Y19)*$K19)</f>
        <v/>
      </c>
      <c r="V19" s="131">
        <f>IF($A19="","",'03_設備台帳'!X19*'03_設備台帳'!M19*$L19)</f>
        <v/>
      </c>
      <c r="W19" s="131">
        <f>IF($A19="","",'03_設備台帳'!N19*'01_基本条件'!$B$20*(IF('01_基本条件'!$B$10='01_基本条件'!$B$11,$I19/(1+'01_基本条件'!$B$10),(1-((1+'01_基本条件'!$B$11)/(1+'01_基本条件'!$B$10))^$I19)/('01_基本条件'!$B$10-'01_基本条件'!$B$11))))</f>
        <v/>
      </c>
      <c r="X19" s="131">
        <f>IF($A19="","",'03_設備台帳'!O19*'01_基本条件'!$B$21*'03_設備台帳'!P19*'03_設備台帳'!M19*$L19*$M19*(IF('01_基本条件'!$B$10='01_基本条件'!$B$13,$I19/(1+'01_基本条件'!$B$10),(1-((1+'01_基本条件'!$B$13)/(1+'01_基本条件'!$B$10))^$I19)/('01_基本条件'!$B$10-'01_基本条件'!$B$13))))</f>
        <v/>
      </c>
      <c r="Y19" s="131">
        <f>IF($A19="","",'03_設備台帳'!R19*'03_設備台帳'!S19*$N19*(IF('01_基本条件'!$B$10='01_基本条件'!$B$12,$I19/(1+'01_基本条件'!$B$10),(1-((1+'01_基本条件'!$B$12)/(1+'01_基本条件'!$B$10))^$I19)/('01_基本条件'!$B$10-'01_基本条件'!$B$12))))</f>
        <v/>
      </c>
      <c r="Z19" s="131">
        <f>IF($A19="","",'03_設備台帳'!AC19*IFERROR(VLOOKUP($E19,'02_シナリオ条件'!$A$5:$K$13,8,FALSE),1)/(1+'01_基本条件'!$B$10)^$I19)</f>
        <v/>
      </c>
      <c r="AA19" s="131">
        <f>IF($A19="","",SUM($U19:$Y19)-$Z19)</f>
        <v/>
      </c>
      <c r="AB19" s="131">
        <f>IF($A19="","",(IF('01_基本条件'!$B$10=0,$T19/$H19,$T19*('01_基本条件'!$B$10*(1+'01_基本条件'!$B$10)^$H19)/((1+'01_基本条件'!$B$10)^$H19-1)))-(IF('01_基本条件'!$B$10=0,$AA19/$I19,$AA19*('01_基本条件'!$B$10*(1+'01_基本条件'!$B$10)^$I19)/((1+'01_基本条件'!$B$10)^$I19-1))))</f>
        <v/>
      </c>
      <c r="AC19" s="132">
        <f>IF($A19="","",IFERROR($AB19/(IF('01_基本条件'!$B$10=0,$T19/$H19,$T19*('01_基本条件'!$B$10*(1+'01_基本条件'!$B$10)^$H19)/((1+'01_基本条件'!$B$10)^$H19-1))),0))</f>
        <v/>
      </c>
      <c r="AD19" s="141">
        <f>IF($A19="","",IFERROR(IF((('03_設備台帳'!N19*$J19+'03_設備台帳'!O19*'03_設備台帳'!P19*'03_設備台帳'!M19*$L19*$M19+'03_設備台帳'!Q19*'03_設備台帳'!S19*$N19)-('03_設備台帳'!N19*'01_基本条件'!$B$20+'03_設備台帳'!O19*'01_基本条件'!$B$21*'03_設備台帳'!P19*'03_設備台帳'!M19*$L19*$M19+'03_設備台帳'!R19*'03_設備台帳'!S19*$N19))&lt;=0,"",MAX(0,($U19+$V19-$O19)/(('03_設備台帳'!N19*$J19+'03_設備台帳'!O19*'03_設備台帳'!P19*'03_設備台帳'!M19*$L19*$M19+'03_設備台帳'!Q19*'03_設備台帳'!S19*$N19)-('03_設備台帳'!N19*'01_基本条件'!$B$20+'03_設備台帳'!O19*'01_基本条件'!$B$21*'03_設備台帳'!P19*'03_設備台帳'!M19*$L19*$M19+'03_設備台帳'!R19*'03_設備台帳'!S19*$N19)))),""))</f>
        <v/>
      </c>
      <c r="AE19" s="41">
        <f>IF($A19="","",IF(AND('01_基本条件'!$B$19="はい",$G19="重大"),"更新",IF($AC19&gt;='01_基本条件'!$B$18,"更新",IF($AC19&lt;=-'01_基本条件'!$B$18,"修理/延命","再確認/試行"))))</f>
        <v/>
      </c>
      <c r="AF19" s="41">
        <f>IF($A19="","","EAC削減率="&amp;TEXT($AC19,"0.0%")&amp;"; 修理LCC="&amp;TEXT($T19,"#,##0")&amp;"; 更新LCC="&amp;TEXT($AA19,"#,##0"))</f>
        <v/>
      </c>
      <c r="AG19" s="41">
        <f>IF($A19="","",IF('01_基本条件'!$B$15="","予算未設定",IF($U19&lt;='01_基本条件'!$B$15,"予算内","予算超過")))</f>
        <v/>
      </c>
      <c r="AH19" s="41">
        <f>IF($A19="","",IF(OR($G19="重大",$F19="A-重要",$AC19&gt;=0.15),"高",IF(OR($G19="高",$AC19&gt;='01_基本条件'!$B$18),"中","低")))</f>
        <v/>
      </c>
      <c r="AI19" s="41">
        <f>IF($A19="","","")</f>
        <v/>
      </c>
      <c r="AJ19" s="41">
        <f>IF($A19="","",IF($AI19&lt;&gt;"",$AI19,IF(AND($AE19="更新",$AG19="予算超過"),"更新-予算承認要",$AE19)))</f>
        <v/>
      </c>
      <c r="AK19" s="85">
        <f>IF($A19="","","要評価")</f>
        <v/>
      </c>
      <c r="AL19" s="85">
        <f>IF($A19="","","")</f>
        <v/>
      </c>
      <c r="AM19" s="134">
        <f>IF($A19="","","")</f>
        <v/>
      </c>
    </row>
    <row r="20">
      <c r="A20" s="71">
        <f>IF('03_設備台帳'!A20="","",'03_設備台帳'!A20)</f>
        <v/>
      </c>
      <c r="B20" s="71">
        <f>IF($A20="","",'03_設備台帳'!E20)</f>
        <v/>
      </c>
      <c r="C20" s="71">
        <f>IF($A20="","",'03_設備台帳'!B20&amp;" / "&amp;'03_設備台帳'!C20)</f>
        <v/>
      </c>
      <c r="D20" s="71">
        <f>IF($A20="","",'03_設備台帳'!D20)</f>
        <v/>
      </c>
      <c r="E20" s="71">
        <f>IF($A20="","",'03_設備台帳'!I20)</f>
        <v/>
      </c>
      <c r="F20" s="71">
        <f>IF($A20="","",'03_設備台帳'!G20)</f>
        <v/>
      </c>
      <c r="G20" s="71">
        <f>IF($A20="","",'03_設備台帳'!AD20)</f>
        <v/>
      </c>
      <c r="H20" s="135">
        <f>IF($A20="","",MIN('01_基本条件'!$B$9,MAX(1,'03_設備台帳'!Z20)))</f>
        <v/>
      </c>
      <c r="I20" s="135">
        <f>IF($A20="","",MIN('01_基本条件'!$B$9,MAX(1,'03_設備台帳'!AA20)))</f>
        <v/>
      </c>
      <c r="J20" s="132">
        <f>IF($A20="","",IFERROR(VLOOKUP($E20,'02_シナリオ条件'!$A$5:$K$13,3,FALSE),1))</f>
        <v/>
      </c>
      <c r="K20" s="132">
        <f>IF($A20="","",IFERROR(VLOOKUP($E20,'02_シナリオ条件'!$A$5:$K$13,4,FALSE),1))</f>
        <v/>
      </c>
      <c r="L20" s="132">
        <f>IF($A20="","",IFERROR(VLOOKUP($E20,'02_シナリオ条件'!$A$5:$K$13,5,FALSE),1))</f>
        <v/>
      </c>
      <c r="M20" s="132">
        <f>IF($A20="","",IFERROR(VLOOKUP($E20,'02_シナリオ条件'!$A$5:$K$13,6,FALSE),1))</f>
        <v/>
      </c>
      <c r="N20" s="132">
        <f>IF($A20="","",IFERROR(VLOOKUP($E20,'02_シナリオ条件'!$A$5:$K$13,7,FALSE),1))</f>
        <v/>
      </c>
      <c r="O20" s="131">
        <f>IF($A20="","",'03_設備台帳'!T20*$J20)</f>
        <v/>
      </c>
      <c r="P20" s="131">
        <f>IF($A20="","",'03_設備台帳'!N20*$J20*(IF('01_基本条件'!$B$10='01_基本条件'!$B$11,$H20/(1+'01_基本条件'!$B$10),(1-((1+'01_基本条件'!$B$11)/(1+'01_基本条件'!$B$10))^$H20)/('01_基本条件'!$B$10-'01_基本条件'!$B$11))))</f>
        <v/>
      </c>
      <c r="Q20" s="131">
        <f>IF($A20="","",'03_設備台帳'!O20*'03_設備台帳'!P20*'03_設備台帳'!M20*$L20*$M20*(IF('01_基本条件'!$B$10='01_基本条件'!$B$13,$H20/(1+'01_基本条件'!$B$10),(1-((1+'01_基本条件'!$B$13)/(1+'01_基本条件'!$B$10))^$H20)/('01_基本条件'!$B$10-'01_基本条件'!$B$13))))</f>
        <v/>
      </c>
      <c r="R20" s="131">
        <f>IF($A20="","",'03_設備台帳'!Q20*'03_設備台帳'!S20*$N20*(IF('01_基本条件'!$B$10='01_基本条件'!$B$12,$H20/(1+'01_基本条件'!$B$10),(1-((1+'01_基本条件'!$B$12)/(1+'01_基本条件'!$B$10))^$H20)/('01_基本条件'!$B$10-'01_基本条件'!$B$12))))</f>
        <v/>
      </c>
      <c r="S20" s="131">
        <f>IF($A20="","",'03_設備台帳'!AB20*IFERROR(VLOOKUP($E20,'02_シナリオ条件'!$A$5:$K$13,8,FALSE),1)/(1+'01_基本条件'!$B$10)^$H20)</f>
        <v/>
      </c>
      <c r="T20" s="131">
        <f>IF($A20="","",SUM($O20:$R20)-$S20)</f>
        <v/>
      </c>
      <c r="U20" s="131">
        <f>IF($A20="","",('03_設備台帳'!U20+'03_設備台帳'!V20+'03_設備台帳'!W20+'03_設備台帳'!Y20)*$K20)</f>
        <v/>
      </c>
      <c r="V20" s="131">
        <f>IF($A20="","",'03_設備台帳'!X20*'03_設備台帳'!M20*$L20)</f>
        <v/>
      </c>
      <c r="W20" s="131">
        <f>IF($A20="","",'03_設備台帳'!N20*'01_基本条件'!$B$20*(IF('01_基本条件'!$B$10='01_基本条件'!$B$11,$I20/(1+'01_基本条件'!$B$10),(1-((1+'01_基本条件'!$B$11)/(1+'01_基本条件'!$B$10))^$I20)/('01_基本条件'!$B$10-'01_基本条件'!$B$11))))</f>
        <v/>
      </c>
      <c r="X20" s="131">
        <f>IF($A20="","",'03_設備台帳'!O20*'01_基本条件'!$B$21*'03_設備台帳'!P20*'03_設備台帳'!M20*$L20*$M20*(IF('01_基本条件'!$B$10='01_基本条件'!$B$13,$I20/(1+'01_基本条件'!$B$10),(1-((1+'01_基本条件'!$B$13)/(1+'01_基本条件'!$B$10))^$I20)/('01_基本条件'!$B$10-'01_基本条件'!$B$13))))</f>
        <v/>
      </c>
      <c r="Y20" s="131">
        <f>IF($A20="","",'03_設備台帳'!R20*'03_設備台帳'!S20*$N20*(IF('01_基本条件'!$B$10='01_基本条件'!$B$12,$I20/(1+'01_基本条件'!$B$10),(1-((1+'01_基本条件'!$B$12)/(1+'01_基本条件'!$B$10))^$I20)/('01_基本条件'!$B$10-'01_基本条件'!$B$12))))</f>
        <v/>
      </c>
      <c r="Z20" s="131">
        <f>IF($A20="","",'03_設備台帳'!AC20*IFERROR(VLOOKUP($E20,'02_シナリオ条件'!$A$5:$K$13,8,FALSE),1)/(1+'01_基本条件'!$B$10)^$I20)</f>
        <v/>
      </c>
      <c r="AA20" s="131">
        <f>IF($A20="","",SUM($U20:$Y20)-$Z20)</f>
        <v/>
      </c>
      <c r="AB20" s="131">
        <f>IF($A20="","",(IF('01_基本条件'!$B$10=0,$T20/$H20,$T20*('01_基本条件'!$B$10*(1+'01_基本条件'!$B$10)^$H20)/((1+'01_基本条件'!$B$10)^$H20-1)))-(IF('01_基本条件'!$B$10=0,$AA20/$I20,$AA20*('01_基本条件'!$B$10*(1+'01_基本条件'!$B$10)^$I20)/((1+'01_基本条件'!$B$10)^$I20-1))))</f>
        <v/>
      </c>
      <c r="AC20" s="132">
        <f>IF($A20="","",IFERROR($AB20/(IF('01_基本条件'!$B$10=0,$T20/$H20,$T20*('01_基本条件'!$B$10*(1+'01_基本条件'!$B$10)^$H20)/((1+'01_基本条件'!$B$10)^$H20-1))),0))</f>
        <v/>
      </c>
      <c r="AD20" s="141">
        <f>IF($A20="","",IFERROR(IF((('03_設備台帳'!N20*$J20+'03_設備台帳'!O20*'03_設備台帳'!P20*'03_設備台帳'!M20*$L20*$M20+'03_設備台帳'!Q20*'03_設備台帳'!S20*$N20)-('03_設備台帳'!N20*'01_基本条件'!$B$20+'03_設備台帳'!O20*'01_基本条件'!$B$21*'03_設備台帳'!P20*'03_設備台帳'!M20*$L20*$M20+'03_設備台帳'!R20*'03_設備台帳'!S20*$N20))&lt;=0,"",MAX(0,($U20+$V20-$O20)/(('03_設備台帳'!N20*$J20+'03_設備台帳'!O20*'03_設備台帳'!P20*'03_設備台帳'!M20*$L20*$M20+'03_設備台帳'!Q20*'03_設備台帳'!S20*$N20)-('03_設備台帳'!N20*'01_基本条件'!$B$20+'03_設備台帳'!O20*'01_基本条件'!$B$21*'03_設備台帳'!P20*'03_設備台帳'!M20*$L20*$M20+'03_設備台帳'!R20*'03_設備台帳'!S20*$N20)))),""))</f>
        <v/>
      </c>
      <c r="AE20" s="41">
        <f>IF($A20="","",IF(AND('01_基本条件'!$B$19="はい",$G20="重大"),"更新",IF($AC20&gt;='01_基本条件'!$B$18,"更新",IF($AC20&lt;=-'01_基本条件'!$B$18,"修理/延命","再確認/試行"))))</f>
        <v/>
      </c>
      <c r="AF20" s="41">
        <f>IF($A20="","","EAC削減率="&amp;TEXT($AC20,"0.0%")&amp;"; 修理LCC="&amp;TEXT($T20,"#,##0")&amp;"; 更新LCC="&amp;TEXT($AA20,"#,##0"))</f>
        <v/>
      </c>
      <c r="AG20" s="41">
        <f>IF($A20="","",IF('01_基本条件'!$B$15="","予算未設定",IF($U20&lt;='01_基本条件'!$B$15,"予算内","予算超過")))</f>
        <v/>
      </c>
      <c r="AH20" s="41">
        <f>IF($A20="","",IF(OR($G20="重大",$F20="A-重要",$AC20&gt;=0.15),"高",IF(OR($G20="高",$AC20&gt;='01_基本条件'!$B$18),"中","低")))</f>
        <v/>
      </c>
      <c r="AI20" s="41">
        <f>IF($A20="","","")</f>
        <v/>
      </c>
      <c r="AJ20" s="41">
        <f>IF($A20="","",IF($AI20&lt;&gt;"",$AI20,IF(AND($AE20="更新",$AG20="予算超過"),"更新-予算承認要",$AE20)))</f>
        <v/>
      </c>
      <c r="AK20" s="85">
        <f>IF($A20="","","要評価")</f>
        <v/>
      </c>
      <c r="AL20" s="85">
        <f>IF($A20="","","")</f>
        <v/>
      </c>
      <c r="AM20" s="134">
        <f>IF($A20="","","")</f>
        <v/>
      </c>
    </row>
    <row r="21">
      <c r="A21" s="71">
        <f>IF('03_設備台帳'!A21="","",'03_設備台帳'!A21)</f>
        <v/>
      </c>
      <c r="B21" s="71">
        <f>IF($A21="","",'03_設備台帳'!E21)</f>
        <v/>
      </c>
      <c r="C21" s="71">
        <f>IF($A21="","",'03_設備台帳'!B21&amp;" / "&amp;'03_設備台帳'!C21)</f>
        <v/>
      </c>
      <c r="D21" s="71">
        <f>IF($A21="","",'03_設備台帳'!D21)</f>
        <v/>
      </c>
      <c r="E21" s="71">
        <f>IF($A21="","",'03_設備台帳'!I21)</f>
        <v/>
      </c>
      <c r="F21" s="71">
        <f>IF($A21="","",'03_設備台帳'!G21)</f>
        <v/>
      </c>
      <c r="G21" s="71">
        <f>IF($A21="","",'03_設備台帳'!AD21)</f>
        <v/>
      </c>
      <c r="H21" s="135">
        <f>IF($A21="","",MIN('01_基本条件'!$B$9,MAX(1,'03_設備台帳'!Z21)))</f>
        <v/>
      </c>
      <c r="I21" s="135">
        <f>IF($A21="","",MIN('01_基本条件'!$B$9,MAX(1,'03_設備台帳'!AA21)))</f>
        <v/>
      </c>
      <c r="J21" s="132">
        <f>IF($A21="","",IFERROR(VLOOKUP($E21,'02_シナリオ条件'!$A$5:$K$13,3,FALSE),1))</f>
        <v/>
      </c>
      <c r="K21" s="132">
        <f>IF($A21="","",IFERROR(VLOOKUP($E21,'02_シナリオ条件'!$A$5:$K$13,4,FALSE),1))</f>
        <v/>
      </c>
      <c r="L21" s="132">
        <f>IF($A21="","",IFERROR(VLOOKUP($E21,'02_シナリオ条件'!$A$5:$K$13,5,FALSE),1))</f>
        <v/>
      </c>
      <c r="M21" s="132">
        <f>IF($A21="","",IFERROR(VLOOKUP($E21,'02_シナリオ条件'!$A$5:$K$13,6,FALSE),1))</f>
        <v/>
      </c>
      <c r="N21" s="132">
        <f>IF($A21="","",IFERROR(VLOOKUP($E21,'02_シナリオ条件'!$A$5:$K$13,7,FALSE),1))</f>
        <v/>
      </c>
      <c r="O21" s="131">
        <f>IF($A21="","",'03_設備台帳'!T21*$J21)</f>
        <v/>
      </c>
      <c r="P21" s="131">
        <f>IF($A21="","",'03_設備台帳'!N21*$J21*(IF('01_基本条件'!$B$10='01_基本条件'!$B$11,$H21/(1+'01_基本条件'!$B$10),(1-((1+'01_基本条件'!$B$11)/(1+'01_基本条件'!$B$10))^$H21)/('01_基本条件'!$B$10-'01_基本条件'!$B$11))))</f>
        <v/>
      </c>
      <c r="Q21" s="131">
        <f>IF($A21="","",'03_設備台帳'!O21*'03_設備台帳'!P21*'03_設備台帳'!M21*$L21*$M21*(IF('01_基本条件'!$B$10='01_基本条件'!$B$13,$H21/(1+'01_基本条件'!$B$10),(1-((1+'01_基本条件'!$B$13)/(1+'01_基本条件'!$B$10))^$H21)/('01_基本条件'!$B$10-'01_基本条件'!$B$13))))</f>
        <v/>
      </c>
      <c r="R21" s="131">
        <f>IF($A21="","",'03_設備台帳'!Q21*'03_設備台帳'!S21*$N21*(IF('01_基本条件'!$B$10='01_基本条件'!$B$12,$H21/(1+'01_基本条件'!$B$10),(1-((1+'01_基本条件'!$B$12)/(1+'01_基本条件'!$B$10))^$H21)/('01_基本条件'!$B$10-'01_基本条件'!$B$12))))</f>
        <v/>
      </c>
      <c r="S21" s="131">
        <f>IF($A21="","",'03_設備台帳'!AB21*IFERROR(VLOOKUP($E21,'02_シナリオ条件'!$A$5:$K$13,8,FALSE),1)/(1+'01_基本条件'!$B$10)^$H21)</f>
        <v/>
      </c>
      <c r="T21" s="131">
        <f>IF($A21="","",SUM($O21:$R21)-$S21)</f>
        <v/>
      </c>
      <c r="U21" s="131">
        <f>IF($A21="","",('03_設備台帳'!U21+'03_設備台帳'!V21+'03_設備台帳'!W21+'03_設備台帳'!Y21)*$K21)</f>
        <v/>
      </c>
      <c r="V21" s="131">
        <f>IF($A21="","",'03_設備台帳'!X21*'03_設備台帳'!M21*$L21)</f>
        <v/>
      </c>
      <c r="W21" s="131">
        <f>IF($A21="","",'03_設備台帳'!N21*'01_基本条件'!$B$20*(IF('01_基本条件'!$B$10='01_基本条件'!$B$11,$I21/(1+'01_基本条件'!$B$10),(1-((1+'01_基本条件'!$B$11)/(1+'01_基本条件'!$B$10))^$I21)/('01_基本条件'!$B$10-'01_基本条件'!$B$11))))</f>
        <v/>
      </c>
      <c r="X21" s="131">
        <f>IF($A21="","",'03_設備台帳'!O21*'01_基本条件'!$B$21*'03_設備台帳'!P21*'03_設備台帳'!M21*$L21*$M21*(IF('01_基本条件'!$B$10='01_基本条件'!$B$13,$I21/(1+'01_基本条件'!$B$10),(1-((1+'01_基本条件'!$B$13)/(1+'01_基本条件'!$B$10))^$I21)/('01_基本条件'!$B$10-'01_基本条件'!$B$13))))</f>
        <v/>
      </c>
      <c r="Y21" s="131">
        <f>IF($A21="","",'03_設備台帳'!R21*'03_設備台帳'!S21*$N21*(IF('01_基本条件'!$B$10='01_基本条件'!$B$12,$I21/(1+'01_基本条件'!$B$10),(1-((1+'01_基本条件'!$B$12)/(1+'01_基本条件'!$B$10))^$I21)/('01_基本条件'!$B$10-'01_基本条件'!$B$12))))</f>
        <v/>
      </c>
      <c r="Z21" s="131">
        <f>IF($A21="","",'03_設備台帳'!AC21*IFERROR(VLOOKUP($E21,'02_シナリオ条件'!$A$5:$K$13,8,FALSE),1)/(1+'01_基本条件'!$B$10)^$I21)</f>
        <v/>
      </c>
      <c r="AA21" s="131">
        <f>IF($A21="","",SUM($U21:$Y21)-$Z21)</f>
        <v/>
      </c>
      <c r="AB21" s="131">
        <f>IF($A21="","",(IF('01_基本条件'!$B$10=0,$T21/$H21,$T21*('01_基本条件'!$B$10*(1+'01_基本条件'!$B$10)^$H21)/((1+'01_基本条件'!$B$10)^$H21-1)))-(IF('01_基本条件'!$B$10=0,$AA21/$I21,$AA21*('01_基本条件'!$B$10*(1+'01_基本条件'!$B$10)^$I21)/((1+'01_基本条件'!$B$10)^$I21-1))))</f>
        <v/>
      </c>
      <c r="AC21" s="132">
        <f>IF($A21="","",IFERROR($AB21/(IF('01_基本条件'!$B$10=0,$T21/$H21,$T21*('01_基本条件'!$B$10*(1+'01_基本条件'!$B$10)^$H21)/((1+'01_基本条件'!$B$10)^$H21-1))),0))</f>
        <v/>
      </c>
      <c r="AD21" s="141">
        <f>IF($A21="","",IFERROR(IF((('03_設備台帳'!N21*$J21+'03_設備台帳'!O21*'03_設備台帳'!P21*'03_設備台帳'!M21*$L21*$M21+'03_設備台帳'!Q21*'03_設備台帳'!S21*$N21)-('03_設備台帳'!N21*'01_基本条件'!$B$20+'03_設備台帳'!O21*'01_基本条件'!$B$21*'03_設備台帳'!P21*'03_設備台帳'!M21*$L21*$M21+'03_設備台帳'!R21*'03_設備台帳'!S21*$N21))&lt;=0,"",MAX(0,($U21+$V21-$O21)/(('03_設備台帳'!N21*$J21+'03_設備台帳'!O21*'03_設備台帳'!P21*'03_設備台帳'!M21*$L21*$M21+'03_設備台帳'!Q21*'03_設備台帳'!S21*$N21)-('03_設備台帳'!N21*'01_基本条件'!$B$20+'03_設備台帳'!O21*'01_基本条件'!$B$21*'03_設備台帳'!P21*'03_設備台帳'!M21*$L21*$M21+'03_設備台帳'!R21*'03_設備台帳'!S21*$N21)))),""))</f>
        <v/>
      </c>
      <c r="AE21" s="41">
        <f>IF($A21="","",IF(AND('01_基本条件'!$B$19="はい",$G21="重大"),"更新",IF($AC21&gt;='01_基本条件'!$B$18,"更新",IF($AC21&lt;=-'01_基本条件'!$B$18,"修理/延命","再確認/試行"))))</f>
        <v/>
      </c>
      <c r="AF21" s="41">
        <f>IF($A21="","","EAC削減率="&amp;TEXT($AC21,"0.0%")&amp;"; 修理LCC="&amp;TEXT($T21,"#,##0")&amp;"; 更新LCC="&amp;TEXT($AA21,"#,##0"))</f>
        <v/>
      </c>
      <c r="AG21" s="41">
        <f>IF($A21="","",IF('01_基本条件'!$B$15="","予算未設定",IF($U21&lt;='01_基本条件'!$B$15,"予算内","予算超過")))</f>
        <v/>
      </c>
      <c r="AH21" s="41">
        <f>IF($A21="","",IF(OR($G21="重大",$F21="A-重要",$AC21&gt;=0.15),"高",IF(OR($G21="高",$AC21&gt;='01_基本条件'!$B$18),"中","低")))</f>
        <v/>
      </c>
      <c r="AI21" s="41">
        <f>IF($A21="","","")</f>
        <v/>
      </c>
      <c r="AJ21" s="41">
        <f>IF($A21="","",IF($AI21&lt;&gt;"",$AI21,IF(AND($AE21="更新",$AG21="予算超過"),"更新-予算承認要",$AE21)))</f>
        <v/>
      </c>
      <c r="AK21" s="85">
        <f>IF($A21="","","要評価")</f>
        <v/>
      </c>
      <c r="AL21" s="85">
        <f>IF($A21="","","")</f>
        <v/>
      </c>
      <c r="AM21" s="134">
        <f>IF($A21="","","")</f>
        <v/>
      </c>
    </row>
    <row r="22">
      <c r="A22" s="71">
        <f>IF('03_設備台帳'!A22="","",'03_設備台帳'!A22)</f>
        <v/>
      </c>
      <c r="B22" s="71">
        <f>IF($A22="","",'03_設備台帳'!E22)</f>
        <v/>
      </c>
      <c r="C22" s="71">
        <f>IF($A22="","",'03_設備台帳'!B22&amp;" / "&amp;'03_設備台帳'!C22)</f>
        <v/>
      </c>
      <c r="D22" s="71">
        <f>IF($A22="","",'03_設備台帳'!D22)</f>
        <v/>
      </c>
      <c r="E22" s="71">
        <f>IF($A22="","",'03_設備台帳'!I22)</f>
        <v/>
      </c>
      <c r="F22" s="71">
        <f>IF($A22="","",'03_設備台帳'!G22)</f>
        <v/>
      </c>
      <c r="G22" s="71">
        <f>IF($A22="","",'03_設備台帳'!AD22)</f>
        <v/>
      </c>
      <c r="H22" s="135">
        <f>IF($A22="","",MIN('01_基本条件'!$B$9,MAX(1,'03_設備台帳'!Z22)))</f>
        <v/>
      </c>
      <c r="I22" s="135">
        <f>IF($A22="","",MIN('01_基本条件'!$B$9,MAX(1,'03_設備台帳'!AA22)))</f>
        <v/>
      </c>
      <c r="J22" s="132">
        <f>IF($A22="","",IFERROR(VLOOKUP($E22,'02_シナリオ条件'!$A$5:$K$13,3,FALSE),1))</f>
        <v/>
      </c>
      <c r="K22" s="132">
        <f>IF($A22="","",IFERROR(VLOOKUP($E22,'02_シナリオ条件'!$A$5:$K$13,4,FALSE),1))</f>
        <v/>
      </c>
      <c r="L22" s="132">
        <f>IF($A22="","",IFERROR(VLOOKUP($E22,'02_シナリオ条件'!$A$5:$K$13,5,FALSE),1))</f>
        <v/>
      </c>
      <c r="M22" s="132">
        <f>IF($A22="","",IFERROR(VLOOKUP($E22,'02_シナリオ条件'!$A$5:$K$13,6,FALSE),1))</f>
        <v/>
      </c>
      <c r="N22" s="132">
        <f>IF($A22="","",IFERROR(VLOOKUP($E22,'02_シナリオ条件'!$A$5:$K$13,7,FALSE),1))</f>
        <v/>
      </c>
      <c r="O22" s="131">
        <f>IF($A22="","",'03_設備台帳'!T22*$J22)</f>
        <v/>
      </c>
      <c r="P22" s="131">
        <f>IF($A22="","",'03_設備台帳'!N22*$J22*(IF('01_基本条件'!$B$10='01_基本条件'!$B$11,$H22/(1+'01_基本条件'!$B$10),(1-((1+'01_基本条件'!$B$11)/(1+'01_基本条件'!$B$10))^$H22)/('01_基本条件'!$B$10-'01_基本条件'!$B$11))))</f>
        <v/>
      </c>
      <c r="Q22" s="131">
        <f>IF($A22="","",'03_設備台帳'!O22*'03_設備台帳'!P22*'03_設備台帳'!M22*$L22*$M22*(IF('01_基本条件'!$B$10='01_基本条件'!$B$13,$H22/(1+'01_基本条件'!$B$10),(1-((1+'01_基本条件'!$B$13)/(1+'01_基本条件'!$B$10))^$H22)/('01_基本条件'!$B$10-'01_基本条件'!$B$13))))</f>
        <v/>
      </c>
      <c r="R22" s="131">
        <f>IF($A22="","",'03_設備台帳'!Q22*'03_設備台帳'!S22*$N22*(IF('01_基本条件'!$B$10='01_基本条件'!$B$12,$H22/(1+'01_基本条件'!$B$10),(1-((1+'01_基本条件'!$B$12)/(1+'01_基本条件'!$B$10))^$H22)/('01_基本条件'!$B$10-'01_基本条件'!$B$12))))</f>
        <v/>
      </c>
      <c r="S22" s="131">
        <f>IF($A22="","",'03_設備台帳'!AB22*IFERROR(VLOOKUP($E22,'02_シナリオ条件'!$A$5:$K$13,8,FALSE),1)/(1+'01_基本条件'!$B$10)^$H22)</f>
        <v/>
      </c>
      <c r="T22" s="131">
        <f>IF($A22="","",SUM($O22:$R22)-$S22)</f>
        <v/>
      </c>
      <c r="U22" s="131">
        <f>IF($A22="","",('03_設備台帳'!U22+'03_設備台帳'!V22+'03_設備台帳'!W22+'03_設備台帳'!Y22)*$K22)</f>
        <v/>
      </c>
      <c r="V22" s="131">
        <f>IF($A22="","",'03_設備台帳'!X22*'03_設備台帳'!M22*$L22)</f>
        <v/>
      </c>
      <c r="W22" s="131">
        <f>IF($A22="","",'03_設備台帳'!N22*'01_基本条件'!$B$20*(IF('01_基本条件'!$B$10='01_基本条件'!$B$11,$I22/(1+'01_基本条件'!$B$10),(1-((1+'01_基本条件'!$B$11)/(1+'01_基本条件'!$B$10))^$I22)/('01_基本条件'!$B$10-'01_基本条件'!$B$11))))</f>
        <v/>
      </c>
      <c r="X22" s="131">
        <f>IF($A22="","",'03_設備台帳'!O22*'01_基本条件'!$B$21*'03_設備台帳'!P22*'03_設備台帳'!M22*$L22*$M22*(IF('01_基本条件'!$B$10='01_基本条件'!$B$13,$I22/(1+'01_基本条件'!$B$10),(1-((1+'01_基本条件'!$B$13)/(1+'01_基本条件'!$B$10))^$I22)/('01_基本条件'!$B$10-'01_基本条件'!$B$13))))</f>
        <v/>
      </c>
      <c r="Y22" s="131">
        <f>IF($A22="","",'03_設備台帳'!R22*'03_設備台帳'!S22*$N22*(IF('01_基本条件'!$B$10='01_基本条件'!$B$12,$I22/(1+'01_基本条件'!$B$10),(1-((1+'01_基本条件'!$B$12)/(1+'01_基本条件'!$B$10))^$I22)/('01_基本条件'!$B$10-'01_基本条件'!$B$12))))</f>
        <v/>
      </c>
      <c r="Z22" s="131">
        <f>IF($A22="","",'03_設備台帳'!AC22*IFERROR(VLOOKUP($E22,'02_シナリオ条件'!$A$5:$K$13,8,FALSE),1)/(1+'01_基本条件'!$B$10)^$I22)</f>
        <v/>
      </c>
      <c r="AA22" s="131">
        <f>IF($A22="","",SUM($U22:$Y22)-$Z22)</f>
        <v/>
      </c>
      <c r="AB22" s="131">
        <f>IF($A22="","",(IF('01_基本条件'!$B$10=0,$T22/$H22,$T22*('01_基本条件'!$B$10*(1+'01_基本条件'!$B$10)^$H22)/((1+'01_基本条件'!$B$10)^$H22-1)))-(IF('01_基本条件'!$B$10=0,$AA22/$I22,$AA22*('01_基本条件'!$B$10*(1+'01_基本条件'!$B$10)^$I22)/((1+'01_基本条件'!$B$10)^$I22-1))))</f>
        <v/>
      </c>
      <c r="AC22" s="132">
        <f>IF($A22="","",IFERROR($AB22/(IF('01_基本条件'!$B$10=0,$T22/$H22,$T22*('01_基本条件'!$B$10*(1+'01_基本条件'!$B$10)^$H22)/((1+'01_基本条件'!$B$10)^$H22-1))),0))</f>
        <v/>
      </c>
      <c r="AD22" s="141">
        <f>IF($A22="","",IFERROR(IF((('03_設備台帳'!N22*$J22+'03_設備台帳'!O22*'03_設備台帳'!P22*'03_設備台帳'!M22*$L22*$M22+'03_設備台帳'!Q22*'03_設備台帳'!S22*$N22)-('03_設備台帳'!N22*'01_基本条件'!$B$20+'03_設備台帳'!O22*'01_基本条件'!$B$21*'03_設備台帳'!P22*'03_設備台帳'!M22*$L22*$M22+'03_設備台帳'!R22*'03_設備台帳'!S22*$N22))&lt;=0,"",MAX(0,($U22+$V22-$O22)/(('03_設備台帳'!N22*$J22+'03_設備台帳'!O22*'03_設備台帳'!P22*'03_設備台帳'!M22*$L22*$M22+'03_設備台帳'!Q22*'03_設備台帳'!S22*$N22)-('03_設備台帳'!N22*'01_基本条件'!$B$20+'03_設備台帳'!O22*'01_基本条件'!$B$21*'03_設備台帳'!P22*'03_設備台帳'!M22*$L22*$M22+'03_設備台帳'!R22*'03_設備台帳'!S22*$N22)))),""))</f>
        <v/>
      </c>
      <c r="AE22" s="41">
        <f>IF($A22="","",IF(AND('01_基本条件'!$B$19="はい",$G22="重大"),"更新",IF($AC22&gt;='01_基本条件'!$B$18,"更新",IF($AC22&lt;=-'01_基本条件'!$B$18,"修理/延命","再確認/試行"))))</f>
        <v/>
      </c>
      <c r="AF22" s="41">
        <f>IF($A22="","","EAC削減率="&amp;TEXT($AC22,"0.0%")&amp;"; 修理LCC="&amp;TEXT($T22,"#,##0")&amp;"; 更新LCC="&amp;TEXT($AA22,"#,##0"))</f>
        <v/>
      </c>
      <c r="AG22" s="41">
        <f>IF($A22="","",IF('01_基本条件'!$B$15="","予算未設定",IF($U22&lt;='01_基本条件'!$B$15,"予算内","予算超過")))</f>
        <v/>
      </c>
      <c r="AH22" s="41">
        <f>IF($A22="","",IF(OR($G22="重大",$F22="A-重要",$AC22&gt;=0.15),"高",IF(OR($G22="高",$AC22&gt;='01_基本条件'!$B$18),"中","低")))</f>
        <v/>
      </c>
      <c r="AI22" s="41">
        <f>IF($A22="","","")</f>
        <v/>
      </c>
      <c r="AJ22" s="41">
        <f>IF($A22="","",IF($AI22&lt;&gt;"",$AI22,IF(AND($AE22="更新",$AG22="予算超過"),"更新-予算承認要",$AE22)))</f>
        <v/>
      </c>
      <c r="AK22" s="85">
        <f>IF($A22="","","要評価")</f>
        <v/>
      </c>
      <c r="AL22" s="85">
        <f>IF($A22="","","")</f>
        <v/>
      </c>
      <c r="AM22" s="134">
        <f>IF($A22="","","")</f>
        <v/>
      </c>
    </row>
    <row r="23">
      <c r="A23" s="71">
        <f>IF('03_設備台帳'!A23="","",'03_設備台帳'!A23)</f>
        <v/>
      </c>
      <c r="B23" s="71">
        <f>IF($A23="","",'03_設備台帳'!E23)</f>
        <v/>
      </c>
      <c r="C23" s="71">
        <f>IF($A23="","",'03_設備台帳'!B23&amp;" / "&amp;'03_設備台帳'!C23)</f>
        <v/>
      </c>
      <c r="D23" s="71">
        <f>IF($A23="","",'03_設備台帳'!D23)</f>
        <v/>
      </c>
      <c r="E23" s="71">
        <f>IF($A23="","",'03_設備台帳'!I23)</f>
        <v/>
      </c>
      <c r="F23" s="71">
        <f>IF($A23="","",'03_設備台帳'!G23)</f>
        <v/>
      </c>
      <c r="G23" s="71">
        <f>IF($A23="","",'03_設備台帳'!AD23)</f>
        <v/>
      </c>
      <c r="H23" s="135">
        <f>IF($A23="","",MIN('01_基本条件'!$B$9,MAX(1,'03_設備台帳'!Z23)))</f>
        <v/>
      </c>
      <c r="I23" s="135">
        <f>IF($A23="","",MIN('01_基本条件'!$B$9,MAX(1,'03_設備台帳'!AA23)))</f>
        <v/>
      </c>
      <c r="J23" s="132">
        <f>IF($A23="","",IFERROR(VLOOKUP($E23,'02_シナリオ条件'!$A$5:$K$13,3,FALSE),1))</f>
        <v/>
      </c>
      <c r="K23" s="132">
        <f>IF($A23="","",IFERROR(VLOOKUP($E23,'02_シナリオ条件'!$A$5:$K$13,4,FALSE),1))</f>
        <v/>
      </c>
      <c r="L23" s="132">
        <f>IF($A23="","",IFERROR(VLOOKUP($E23,'02_シナリオ条件'!$A$5:$K$13,5,FALSE),1))</f>
        <v/>
      </c>
      <c r="M23" s="132">
        <f>IF($A23="","",IFERROR(VLOOKUP($E23,'02_シナリオ条件'!$A$5:$K$13,6,FALSE),1))</f>
        <v/>
      </c>
      <c r="N23" s="132">
        <f>IF($A23="","",IFERROR(VLOOKUP($E23,'02_シナリオ条件'!$A$5:$K$13,7,FALSE),1))</f>
        <v/>
      </c>
      <c r="O23" s="131">
        <f>IF($A23="","",'03_設備台帳'!T23*$J23)</f>
        <v/>
      </c>
      <c r="P23" s="131">
        <f>IF($A23="","",'03_設備台帳'!N23*$J23*(IF('01_基本条件'!$B$10='01_基本条件'!$B$11,$H23/(1+'01_基本条件'!$B$10),(1-((1+'01_基本条件'!$B$11)/(1+'01_基本条件'!$B$10))^$H23)/('01_基本条件'!$B$10-'01_基本条件'!$B$11))))</f>
        <v/>
      </c>
      <c r="Q23" s="131">
        <f>IF($A23="","",'03_設備台帳'!O23*'03_設備台帳'!P23*'03_設備台帳'!M23*$L23*$M23*(IF('01_基本条件'!$B$10='01_基本条件'!$B$13,$H23/(1+'01_基本条件'!$B$10),(1-((1+'01_基本条件'!$B$13)/(1+'01_基本条件'!$B$10))^$H23)/('01_基本条件'!$B$10-'01_基本条件'!$B$13))))</f>
        <v/>
      </c>
      <c r="R23" s="131">
        <f>IF($A23="","",'03_設備台帳'!Q23*'03_設備台帳'!S23*$N23*(IF('01_基本条件'!$B$10='01_基本条件'!$B$12,$H23/(1+'01_基本条件'!$B$10),(1-((1+'01_基本条件'!$B$12)/(1+'01_基本条件'!$B$10))^$H23)/('01_基本条件'!$B$10-'01_基本条件'!$B$12))))</f>
        <v/>
      </c>
      <c r="S23" s="131">
        <f>IF($A23="","",'03_設備台帳'!AB23*IFERROR(VLOOKUP($E23,'02_シナリオ条件'!$A$5:$K$13,8,FALSE),1)/(1+'01_基本条件'!$B$10)^$H23)</f>
        <v/>
      </c>
      <c r="T23" s="131">
        <f>IF($A23="","",SUM($O23:$R23)-$S23)</f>
        <v/>
      </c>
      <c r="U23" s="131">
        <f>IF($A23="","",('03_設備台帳'!U23+'03_設備台帳'!V23+'03_設備台帳'!W23+'03_設備台帳'!Y23)*$K23)</f>
        <v/>
      </c>
      <c r="V23" s="131">
        <f>IF($A23="","",'03_設備台帳'!X23*'03_設備台帳'!M23*$L23)</f>
        <v/>
      </c>
      <c r="W23" s="131">
        <f>IF($A23="","",'03_設備台帳'!N23*'01_基本条件'!$B$20*(IF('01_基本条件'!$B$10='01_基本条件'!$B$11,$I23/(1+'01_基本条件'!$B$10),(1-((1+'01_基本条件'!$B$11)/(1+'01_基本条件'!$B$10))^$I23)/('01_基本条件'!$B$10-'01_基本条件'!$B$11))))</f>
        <v/>
      </c>
      <c r="X23" s="131">
        <f>IF($A23="","",'03_設備台帳'!O23*'01_基本条件'!$B$21*'03_設備台帳'!P23*'03_設備台帳'!M23*$L23*$M23*(IF('01_基本条件'!$B$10='01_基本条件'!$B$13,$I23/(1+'01_基本条件'!$B$10),(1-((1+'01_基本条件'!$B$13)/(1+'01_基本条件'!$B$10))^$I23)/('01_基本条件'!$B$10-'01_基本条件'!$B$13))))</f>
        <v/>
      </c>
      <c r="Y23" s="131">
        <f>IF($A23="","",'03_設備台帳'!R23*'03_設備台帳'!S23*$N23*(IF('01_基本条件'!$B$10='01_基本条件'!$B$12,$I23/(1+'01_基本条件'!$B$10),(1-((1+'01_基本条件'!$B$12)/(1+'01_基本条件'!$B$10))^$I23)/('01_基本条件'!$B$10-'01_基本条件'!$B$12))))</f>
        <v/>
      </c>
      <c r="Z23" s="131">
        <f>IF($A23="","",'03_設備台帳'!AC23*IFERROR(VLOOKUP($E23,'02_シナリオ条件'!$A$5:$K$13,8,FALSE),1)/(1+'01_基本条件'!$B$10)^$I23)</f>
        <v/>
      </c>
      <c r="AA23" s="131">
        <f>IF($A23="","",SUM($U23:$Y23)-$Z23)</f>
        <v/>
      </c>
      <c r="AB23" s="131">
        <f>IF($A23="","",(IF('01_基本条件'!$B$10=0,$T23/$H23,$T23*('01_基本条件'!$B$10*(1+'01_基本条件'!$B$10)^$H23)/((1+'01_基本条件'!$B$10)^$H23-1)))-(IF('01_基本条件'!$B$10=0,$AA23/$I23,$AA23*('01_基本条件'!$B$10*(1+'01_基本条件'!$B$10)^$I23)/((1+'01_基本条件'!$B$10)^$I23-1))))</f>
        <v/>
      </c>
      <c r="AC23" s="132">
        <f>IF($A23="","",IFERROR($AB23/(IF('01_基本条件'!$B$10=0,$T23/$H23,$T23*('01_基本条件'!$B$10*(1+'01_基本条件'!$B$10)^$H23)/((1+'01_基本条件'!$B$10)^$H23-1))),0))</f>
        <v/>
      </c>
      <c r="AD23" s="141">
        <f>IF($A23="","",IFERROR(IF((('03_設備台帳'!N23*$J23+'03_設備台帳'!O23*'03_設備台帳'!P23*'03_設備台帳'!M23*$L23*$M23+'03_設備台帳'!Q23*'03_設備台帳'!S23*$N23)-('03_設備台帳'!N23*'01_基本条件'!$B$20+'03_設備台帳'!O23*'01_基本条件'!$B$21*'03_設備台帳'!P23*'03_設備台帳'!M23*$L23*$M23+'03_設備台帳'!R23*'03_設備台帳'!S23*$N23))&lt;=0,"",MAX(0,($U23+$V23-$O23)/(('03_設備台帳'!N23*$J23+'03_設備台帳'!O23*'03_設備台帳'!P23*'03_設備台帳'!M23*$L23*$M23+'03_設備台帳'!Q23*'03_設備台帳'!S23*$N23)-('03_設備台帳'!N23*'01_基本条件'!$B$20+'03_設備台帳'!O23*'01_基本条件'!$B$21*'03_設備台帳'!P23*'03_設備台帳'!M23*$L23*$M23+'03_設備台帳'!R23*'03_設備台帳'!S23*$N23)))),""))</f>
        <v/>
      </c>
      <c r="AE23" s="41">
        <f>IF($A23="","",IF(AND('01_基本条件'!$B$19="はい",$G23="重大"),"更新",IF($AC23&gt;='01_基本条件'!$B$18,"更新",IF($AC23&lt;=-'01_基本条件'!$B$18,"修理/延命","再確認/試行"))))</f>
        <v/>
      </c>
      <c r="AF23" s="41">
        <f>IF($A23="","","EAC削減率="&amp;TEXT($AC23,"0.0%")&amp;"; 修理LCC="&amp;TEXT($T23,"#,##0")&amp;"; 更新LCC="&amp;TEXT($AA23,"#,##0"))</f>
        <v/>
      </c>
      <c r="AG23" s="41">
        <f>IF($A23="","",IF('01_基本条件'!$B$15="","予算未設定",IF($U23&lt;='01_基本条件'!$B$15,"予算内","予算超過")))</f>
        <v/>
      </c>
      <c r="AH23" s="41">
        <f>IF($A23="","",IF(OR($G23="重大",$F23="A-重要",$AC23&gt;=0.15),"高",IF(OR($G23="高",$AC23&gt;='01_基本条件'!$B$18),"中","低")))</f>
        <v/>
      </c>
      <c r="AI23" s="41">
        <f>IF($A23="","","")</f>
        <v/>
      </c>
      <c r="AJ23" s="41">
        <f>IF($A23="","",IF($AI23&lt;&gt;"",$AI23,IF(AND($AE23="更新",$AG23="予算超過"),"更新-予算承認要",$AE23)))</f>
        <v/>
      </c>
      <c r="AK23" s="85">
        <f>IF($A23="","","要評価")</f>
        <v/>
      </c>
      <c r="AL23" s="85">
        <f>IF($A23="","","")</f>
        <v/>
      </c>
      <c r="AM23" s="134">
        <f>IF($A23="","","")</f>
        <v/>
      </c>
    </row>
    <row r="24">
      <c r="A24" s="71">
        <f>IF('03_設備台帳'!A24="","",'03_設備台帳'!A24)</f>
        <v/>
      </c>
      <c r="B24" s="71">
        <f>IF($A24="","",'03_設備台帳'!E24)</f>
        <v/>
      </c>
      <c r="C24" s="71">
        <f>IF($A24="","",'03_設備台帳'!B24&amp;" / "&amp;'03_設備台帳'!C24)</f>
        <v/>
      </c>
      <c r="D24" s="71">
        <f>IF($A24="","",'03_設備台帳'!D24)</f>
        <v/>
      </c>
      <c r="E24" s="71">
        <f>IF($A24="","",'03_設備台帳'!I24)</f>
        <v/>
      </c>
      <c r="F24" s="71">
        <f>IF($A24="","",'03_設備台帳'!G24)</f>
        <v/>
      </c>
      <c r="G24" s="71">
        <f>IF($A24="","",'03_設備台帳'!AD24)</f>
        <v/>
      </c>
      <c r="H24" s="135">
        <f>IF($A24="","",MIN('01_基本条件'!$B$9,MAX(1,'03_設備台帳'!Z24)))</f>
        <v/>
      </c>
      <c r="I24" s="135">
        <f>IF($A24="","",MIN('01_基本条件'!$B$9,MAX(1,'03_設備台帳'!AA24)))</f>
        <v/>
      </c>
      <c r="J24" s="132">
        <f>IF($A24="","",IFERROR(VLOOKUP($E24,'02_シナリオ条件'!$A$5:$K$13,3,FALSE),1))</f>
        <v/>
      </c>
      <c r="K24" s="132">
        <f>IF($A24="","",IFERROR(VLOOKUP($E24,'02_シナリオ条件'!$A$5:$K$13,4,FALSE),1))</f>
        <v/>
      </c>
      <c r="L24" s="132">
        <f>IF($A24="","",IFERROR(VLOOKUP($E24,'02_シナリオ条件'!$A$5:$K$13,5,FALSE),1))</f>
        <v/>
      </c>
      <c r="M24" s="132">
        <f>IF($A24="","",IFERROR(VLOOKUP($E24,'02_シナリオ条件'!$A$5:$K$13,6,FALSE),1))</f>
        <v/>
      </c>
      <c r="N24" s="132">
        <f>IF($A24="","",IFERROR(VLOOKUP($E24,'02_シナリオ条件'!$A$5:$K$13,7,FALSE),1))</f>
        <v/>
      </c>
      <c r="O24" s="131">
        <f>IF($A24="","",'03_設備台帳'!T24*$J24)</f>
        <v/>
      </c>
      <c r="P24" s="131">
        <f>IF($A24="","",'03_設備台帳'!N24*$J24*(IF('01_基本条件'!$B$10='01_基本条件'!$B$11,$H24/(1+'01_基本条件'!$B$10),(1-((1+'01_基本条件'!$B$11)/(1+'01_基本条件'!$B$10))^$H24)/('01_基本条件'!$B$10-'01_基本条件'!$B$11))))</f>
        <v/>
      </c>
      <c r="Q24" s="131">
        <f>IF($A24="","",'03_設備台帳'!O24*'03_設備台帳'!P24*'03_設備台帳'!M24*$L24*$M24*(IF('01_基本条件'!$B$10='01_基本条件'!$B$13,$H24/(1+'01_基本条件'!$B$10),(1-((1+'01_基本条件'!$B$13)/(1+'01_基本条件'!$B$10))^$H24)/('01_基本条件'!$B$10-'01_基本条件'!$B$13))))</f>
        <v/>
      </c>
      <c r="R24" s="131">
        <f>IF($A24="","",'03_設備台帳'!Q24*'03_設備台帳'!S24*$N24*(IF('01_基本条件'!$B$10='01_基本条件'!$B$12,$H24/(1+'01_基本条件'!$B$10),(1-((1+'01_基本条件'!$B$12)/(1+'01_基本条件'!$B$10))^$H24)/('01_基本条件'!$B$10-'01_基本条件'!$B$12))))</f>
        <v/>
      </c>
      <c r="S24" s="131">
        <f>IF($A24="","",'03_設備台帳'!AB24*IFERROR(VLOOKUP($E24,'02_シナリオ条件'!$A$5:$K$13,8,FALSE),1)/(1+'01_基本条件'!$B$10)^$H24)</f>
        <v/>
      </c>
      <c r="T24" s="131">
        <f>IF($A24="","",SUM($O24:$R24)-$S24)</f>
        <v/>
      </c>
      <c r="U24" s="131">
        <f>IF($A24="","",('03_設備台帳'!U24+'03_設備台帳'!V24+'03_設備台帳'!W24+'03_設備台帳'!Y24)*$K24)</f>
        <v/>
      </c>
      <c r="V24" s="131">
        <f>IF($A24="","",'03_設備台帳'!X24*'03_設備台帳'!M24*$L24)</f>
        <v/>
      </c>
      <c r="W24" s="131">
        <f>IF($A24="","",'03_設備台帳'!N24*'01_基本条件'!$B$20*(IF('01_基本条件'!$B$10='01_基本条件'!$B$11,$I24/(1+'01_基本条件'!$B$10),(1-((1+'01_基本条件'!$B$11)/(1+'01_基本条件'!$B$10))^$I24)/('01_基本条件'!$B$10-'01_基本条件'!$B$11))))</f>
        <v/>
      </c>
      <c r="X24" s="131">
        <f>IF($A24="","",'03_設備台帳'!O24*'01_基本条件'!$B$21*'03_設備台帳'!P24*'03_設備台帳'!M24*$L24*$M24*(IF('01_基本条件'!$B$10='01_基本条件'!$B$13,$I24/(1+'01_基本条件'!$B$10),(1-((1+'01_基本条件'!$B$13)/(1+'01_基本条件'!$B$10))^$I24)/('01_基本条件'!$B$10-'01_基本条件'!$B$13))))</f>
        <v/>
      </c>
      <c r="Y24" s="131">
        <f>IF($A24="","",'03_設備台帳'!R24*'03_設備台帳'!S24*$N24*(IF('01_基本条件'!$B$10='01_基本条件'!$B$12,$I24/(1+'01_基本条件'!$B$10),(1-((1+'01_基本条件'!$B$12)/(1+'01_基本条件'!$B$10))^$I24)/('01_基本条件'!$B$10-'01_基本条件'!$B$12))))</f>
        <v/>
      </c>
      <c r="Z24" s="131">
        <f>IF($A24="","",'03_設備台帳'!AC24*IFERROR(VLOOKUP($E24,'02_シナリオ条件'!$A$5:$K$13,8,FALSE),1)/(1+'01_基本条件'!$B$10)^$I24)</f>
        <v/>
      </c>
      <c r="AA24" s="131">
        <f>IF($A24="","",SUM($U24:$Y24)-$Z24)</f>
        <v/>
      </c>
      <c r="AB24" s="131">
        <f>IF($A24="","",(IF('01_基本条件'!$B$10=0,$T24/$H24,$T24*('01_基本条件'!$B$10*(1+'01_基本条件'!$B$10)^$H24)/((1+'01_基本条件'!$B$10)^$H24-1)))-(IF('01_基本条件'!$B$10=0,$AA24/$I24,$AA24*('01_基本条件'!$B$10*(1+'01_基本条件'!$B$10)^$I24)/((1+'01_基本条件'!$B$10)^$I24-1))))</f>
        <v/>
      </c>
      <c r="AC24" s="132">
        <f>IF($A24="","",IFERROR($AB24/(IF('01_基本条件'!$B$10=0,$T24/$H24,$T24*('01_基本条件'!$B$10*(1+'01_基本条件'!$B$10)^$H24)/((1+'01_基本条件'!$B$10)^$H24-1))),0))</f>
        <v/>
      </c>
      <c r="AD24" s="141">
        <f>IF($A24="","",IFERROR(IF((('03_設備台帳'!N24*$J24+'03_設備台帳'!O24*'03_設備台帳'!P24*'03_設備台帳'!M24*$L24*$M24+'03_設備台帳'!Q24*'03_設備台帳'!S24*$N24)-('03_設備台帳'!N24*'01_基本条件'!$B$20+'03_設備台帳'!O24*'01_基本条件'!$B$21*'03_設備台帳'!P24*'03_設備台帳'!M24*$L24*$M24+'03_設備台帳'!R24*'03_設備台帳'!S24*$N24))&lt;=0,"",MAX(0,($U24+$V24-$O24)/(('03_設備台帳'!N24*$J24+'03_設備台帳'!O24*'03_設備台帳'!P24*'03_設備台帳'!M24*$L24*$M24+'03_設備台帳'!Q24*'03_設備台帳'!S24*$N24)-('03_設備台帳'!N24*'01_基本条件'!$B$20+'03_設備台帳'!O24*'01_基本条件'!$B$21*'03_設備台帳'!P24*'03_設備台帳'!M24*$L24*$M24+'03_設備台帳'!R24*'03_設備台帳'!S24*$N24)))),""))</f>
        <v/>
      </c>
      <c r="AE24" s="41">
        <f>IF($A24="","",IF(AND('01_基本条件'!$B$19="はい",$G24="重大"),"更新",IF($AC24&gt;='01_基本条件'!$B$18,"更新",IF($AC24&lt;=-'01_基本条件'!$B$18,"修理/延命","再確認/試行"))))</f>
        <v/>
      </c>
      <c r="AF24" s="41">
        <f>IF($A24="","","EAC削減率="&amp;TEXT($AC24,"0.0%")&amp;"; 修理LCC="&amp;TEXT($T24,"#,##0")&amp;"; 更新LCC="&amp;TEXT($AA24,"#,##0"))</f>
        <v/>
      </c>
      <c r="AG24" s="41">
        <f>IF($A24="","",IF('01_基本条件'!$B$15="","予算未設定",IF($U24&lt;='01_基本条件'!$B$15,"予算内","予算超過")))</f>
        <v/>
      </c>
      <c r="AH24" s="41">
        <f>IF($A24="","",IF(OR($G24="重大",$F24="A-重要",$AC24&gt;=0.15),"高",IF(OR($G24="高",$AC24&gt;='01_基本条件'!$B$18),"中","低")))</f>
        <v/>
      </c>
      <c r="AI24" s="41">
        <f>IF($A24="","","")</f>
        <v/>
      </c>
      <c r="AJ24" s="41">
        <f>IF($A24="","",IF($AI24&lt;&gt;"",$AI24,IF(AND($AE24="更新",$AG24="予算超過"),"更新-予算承認要",$AE24)))</f>
        <v/>
      </c>
      <c r="AK24" s="85">
        <f>IF($A24="","","要評価")</f>
        <v/>
      </c>
      <c r="AL24" s="85">
        <f>IF($A24="","","")</f>
        <v/>
      </c>
      <c r="AM24" s="134">
        <f>IF($A24="","","")</f>
        <v/>
      </c>
    </row>
    <row r="25">
      <c r="A25" s="71">
        <f>IF('03_設備台帳'!A25="","",'03_設備台帳'!A25)</f>
        <v/>
      </c>
      <c r="B25" s="71">
        <f>IF($A25="","",'03_設備台帳'!E25)</f>
        <v/>
      </c>
      <c r="C25" s="71">
        <f>IF($A25="","",'03_設備台帳'!B25&amp;" / "&amp;'03_設備台帳'!C25)</f>
        <v/>
      </c>
      <c r="D25" s="71">
        <f>IF($A25="","",'03_設備台帳'!D25)</f>
        <v/>
      </c>
      <c r="E25" s="71">
        <f>IF($A25="","",'03_設備台帳'!I25)</f>
        <v/>
      </c>
      <c r="F25" s="71">
        <f>IF($A25="","",'03_設備台帳'!G25)</f>
        <v/>
      </c>
      <c r="G25" s="71">
        <f>IF($A25="","",'03_設備台帳'!AD25)</f>
        <v/>
      </c>
      <c r="H25" s="135">
        <f>IF($A25="","",MIN('01_基本条件'!$B$9,MAX(1,'03_設備台帳'!Z25)))</f>
        <v/>
      </c>
      <c r="I25" s="135">
        <f>IF($A25="","",MIN('01_基本条件'!$B$9,MAX(1,'03_設備台帳'!AA25)))</f>
        <v/>
      </c>
      <c r="J25" s="132">
        <f>IF($A25="","",IFERROR(VLOOKUP($E25,'02_シナリオ条件'!$A$5:$K$13,3,FALSE),1))</f>
        <v/>
      </c>
      <c r="K25" s="132">
        <f>IF($A25="","",IFERROR(VLOOKUP($E25,'02_シナリオ条件'!$A$5:$K$13,4,FALSE),1))</f>
        <v/>
      </c>
      <c r="L25" s="132">
        <f>IF($A25="","",IFERROR(VLOOKUP($E25,'02_シナリオ条件'!$A$5:$K$13,5,FALSE),1))</f>
        <v/>
      </c>
      <c r="M25" s="132">
        <f>IF($A25="","",IFERROR(VLOOKUP($E25,'02_シナリオ条件'!$A$5:$K$13,6,FALSE),1))</f>
        <v/>
      </c>
      <c r="N25" s="132">
        <f>IF($A25="","",IFERROR(VLOOKUP($E25,'02_シナリオ条件'!$A$5:$K$13,7,FALSE),1))</f>
        <v/>
      </c>
      <c r="O25" s="131">
        <f>IF($A25="","",'03_設備台帳'!T25*$J25)</f>
        <v/>
      </c>
      <c r="P25" s="131">
        <f>IF($A25="","",'03_設備台帳'!N25*$J25*(IF('01_基本条件'!$B$10='01_基本条件'!$B$11,$H25/(1+'01_基本条件'!$B$10),(1-((1+'01_基本条件'!$B$11)/(1+'01_基本条件'!$B$10))^$H25)/('01_基本条件'!$B$10-'01_基本条件'!$B$11))))</f>
        <v/>
      </c>
      <c r="Q25" s="131">
        <f>IF($A25="","",'03_設備台帳'!O25*'03_設備台帳'!P25*'03_設備台帳'!M25*$L25*$M25*(IF('01_基本条件'!$B$10='01_基本条件'!$B$13,$H25/(1+'01_基本条件'!$B$10),(1-((1+'01_基本条件'!$B$13)/(1+'01_基本条件'!$B$10))^$H25)/('01_基本条件'!$B$10-'01_基本条件'!$B$13))))</f>
        <v/>
      </c>
      <c r="R25" s="131">
        <f>IF($A25="","",'03_設備台帳'!Q25*'03_設備台帳'!S25*$N25*(IF('01_基本条件'!$B$10='01_基本条件'!$B$12,$H25/(1+'01_基本条件'!$B$10),(1-((1+'01_基本条件'!$B$12)/(1+'01_基本条件'!$B$10))^$H25)/('01_基本条件'!$B$10-'01_基本条件'!$B$12))))</f>
        <v/>
      </c>
      <c r="S25" s="131">
        <f>IF($A25="","",'03_設備台帳'!AB25*IFERROR(VLOOKUP($E25,'02_シナリオ条件'!$A$5:$K$13,8,FALSE),1)/(1+'01_基本条件'!$B$10)^$H25)</f>
        <v/>
      </c>
      <c r="T25" s="131">
        <f>IF($A25="","",SUM($O25:$R25)-$S25)</f>
        <v/>
      </c>
      <c r="U25" s="131">
        <f>IF($A25="","",('03_設備台帳'!U25+'03_設備台帳'!V25+'03_設備台帳'!W25+'03_設備台帳'!Y25)*$K25)</f>
        <v/>
      </c>
      <c r="V25" s="131">
        <f>IF($A25="","",'03_設備台帳'!X25*'03_設備台帳'!M25*$L25)</f>
        <v/>
      </c>
      <c r="W25" s="131">
        <f>IF($A25="","",'03_設備台帳'!N25*'01_基本条件'!$B$20*(IF('01_基本条件'!$B$10='01_基本条件'!$B$11,$I25/(1+'01_基本条件'!$B$10),(1-((1+'01_基本条件'!$B$11)/(1+'01_基本条件'!$B$10))^$I25)/('01_基本条件'!$B$10-'01_基本条件'!$B$11))))</f>
        <v/>
      </c>
      <c r="X25" s="131">
        <f>IF($A25="","",'03_設備台帳'!O25*'01_基本条件'!$B$21*'03_設備台帳'!P25*'03_設備台帳'!M25*$L25*$M25*(IF('01_基本条件'!$B$10='01_基本条件'!$B$13,$I25/(1+'01_基本条件'!$B$10),(1-((1+'01_基本条件'!$B$13)/(1+'01_基本条件'!$B$10))^$I25)/('01_基本条件'!$B$10-'01_基本条件'!$B$13))))</f>
        <v/>
      </c>
      <c r="Y25" s="131">
        <f>IF($A25="","",'03_設備台帳'!R25*'03_設備台帳'!S25*$N25*(IF('01_基本条件'!$B$10='01_基本条件'!$B$12,$I25/(1+'01_基本条件'!$B$10),(1-((1+'01_基本条件'!$B$12)/(1+'01_基本条件'!$B$10))^$I25)/('01_基本条件'!$B$10-'01_基本条件'!$B$12))))</f>
        <v/>
      </c>
      <c r="Z25" s="131">
        <f>IF($A25="","",'03_設備台帳'!AC25*IFERROR(VLOOKUP($E25,'02_シナリオ条件'!$A$5:$K$13,8,FALSE),1)/(1+'01_基本条件'!$B$10)^$I25)</f>
        <v/>
      </c>
      <c r="AA25" s="131">
        <f>IF($A25="","",SUM($U25:$Y25)-$Z25)</f>
        <v/>
      </c>
      <c r="AB25" s="131">
        <f>IF($A25="","",(IF('01_基本条件'!$B$10=0,$T25/$H25,$T25*('01_基本条件'!$B$10*(1+'01_基本条件'!$B$10)^$H25)/((1+'01_基本条件'!$B$10)^$H25-1)))-(IF('01_基本条件'!$B$10=0,$AA25/$I25,$AA25*('01_基本条件'!$B$10*(1+'01_基本条件'!$B$10)^$I25)/((1+'01_基本条件'!$B$10)^$I25-1))))</f>
        <v/>
      </c>
      <c r="AC25" s="132">
        <f>IF($A25="","",IFERROR($AB25/(IF('01_基本条件'!$B$10=0,$T25/$H25,$T25*('01_基本条件'!$B$10*(1+'01_基本条件'!$B$10)^$H25)/((1+'01_基本条件'!$B$10)^$H25-1))),0))</f>
        <v/>
      </c>
      <c r="AD25" s="141">
        <f>IF($A25="","",IFERROR(IF((('03_設備台帳'!N25*$J25+'03_設備台帳'!O25*'03_設備台帳'!P25*'03_設備台帳'!M25*$L25*$M25+'03_設備台帳'!Q25*'03_設備台帳'!S25*$N25)-('03_設備台帳'!N25*'01_基本条件'!$B$20+'03_設備台帳'!O25*'01_基本条件'!$B$21*'03_設備台帳'!P25*'03_設備台帳'!M25*$L25*$M25+'03_設備台帳'!R25*'03_設備台帳'!S25*$N25))&lt;=0,"",MAX(0,($U25+$V25-$O25)/(('03_設備台帳'!N25*$J25+'03_設備台帳'!O25*'03_設備台帳'!P25*'03_設備台帳'!M25*$L25*$M25+'03_設備台帳'!Q25*'03_設備台帳'!S25*$N25)-('03_設備台帳'!N25*'01_基本条件'!$B$20+'03_設備台帳'!O25*'01_基本条件'!$B$21*'03_設備台帳'!P25*'03_設備台帳'!M25*$L25*$M25+'03_設備台帳'!R25*'03_設備台帳'!S25*$N25)))),""))</f>
        <v/>
      </c>
      <c r="AE25" s="41">
        <f>IF($A25="","",IF(AND('01_基本条件'!$B$19="はい",$G25="重大"),"更新",IF($AC25&gt;='01_基本条件'!$B$18,"更新",IF($AC25&lt;=-'01_基本条件'!$B$18,"修理/延命","再確認/試行"))))</f>
        <v/>
      </c>
      <c r="AF25" s="41">
        <f>IF($A25="","","EAC削減率="&amp;TEXT($AC25,"0.0%")&amp;"; 修理LCC="&amp;TEXT($T25,"#,##0")&amp;"; 更新LCC="&amp;TEXT($AA25,"#,##0"))</f>
        <v/>
      </c>
      <c r="AG25" s="41">
        <f>IF($A25="","",IF('01_基本条件'!$B$15="","予算未設定",IF($U25&lt;='01_基本条件'!$B$15,"予算内","予算超過")))</f>
        <v/>
      </c>
      <c r="AH25" s="41">
        <f>IF($A25="","",IF(OR($G25="重大",$F25="A-重要",$AC25&gt;=0.15),"高",IF(OR($G25="高",$AC25&gt;='01_基本条件'!$B$18),"中","低")))</f>
        <v/>
      </c>
      <c r="AI25" s="41">
        <f>IF($A25="","","")</f>
        <v/>
      </c>
      <c r="AJ25" s="41">
        <f>IF($A25="","",IF($AI25&lt;&gt;"",$AI25,IF(AND($AE25="更新",$AG25="予算超過"),"更新-予算承認要",$AE25)))</f>
        <v/>
      </c>
      <c r="AK25" s="85">
        <f>IF($A25="","","要評価")</f>
        <v/>
      </c>
      <c r="AL25" s="85">
        <f>IF($A25="","","")</f>
        <v/>
      </c>
      <c r="AM25" s="134">
        <f>IF($A25="","","")</f>
        <v/>
      </c>
    </row>
    <row r="26">
      <c r="A26" s="71">
        <f>IF('03_設備台帳'!A26="","",'03_設備台帳'!A26)</f>
        <v/>
      </c>
      <c r="B26" s="71">
        <f>IF($A26="","",'03_設備台帳'!E26)</f>
        <v/>
      </c>
      <c r="C26" s="71">
        <f>IF($A26="","",'03_設備台帳'!B26&amp;" / "&amp;'03_設備台帳'!C26)</f>
        <v/>
      </c>
      <c r="D26" s="71">
        <f>IF($A26="","",'03_設備台帳'!D26)</f>
        <v/>
      </c>
      <c r="E26" s="71">
        <f>IF($A26="","",'03_設備台帳'!I26)</f>
        <v/>
      </c>
      <c r="F26" s="71">
        <f>IF($A26="","",'03_設備台帳'!G26)</f>
        <v/>
      </c>
      <c r="G26" s="71">
        <f>IF($A26="","",'03_設備台帳'!AD26)</f>
        <v/>
      </c>
      <c r="H26" s="135">
        <f>IF($A26="","",MIN('01_基本条件'!$B$9,MAX(1,'03_設備台帳'!Z26)))</f>
        <v/>
      </c>
      <c r="I26" s="135">
        <f>IF($A26="","",MIN('01_基本条件'!$B$9,MAX(1,'03_設備台帳'!AA26)))</f>
        <v/>
      </c>
      <c r="J26" s="132">
        <f>IF($A26="","",IFERROR(VLOOKUP($E26,'02_シナリオ条件'!$A$5:$K$13,3,FALSE),1))</f>
        <v/>
      </c>
      <c r="K26" s="132">
        <f>IF($A26="","",IFERROR(VLOOKUP($E26,'02_シナリオ条件'!$A$5:$K$13,4,FALSE),1))</f>
        <v/>
      </c>
      <c r="L26" s="132">
        <f>IF($A26="","",IFERROR(VLOOKUP($E26,'02_シナリオ条件'!$A$5:$K$13,5,FALSE),1))</f>
        <v/>
      </c>
      <c r="M26" s="132">
        <f>IF($A26="","",IFERROR(VLOOKUP($E26,'02_シナリオ条件'!$A$5:$K$13,6,FALSE),1))</f>
        <v/>
      </c>
      <c r="N26" s="132">
        <f>IF($A26="","",IFERROR(VLOOKUP($E26,'02_シナリオ条件'!$A$5:$K$13,7,FALSE),1))</f>
        <v/>
      </c>
      <c r="O26" s="131">
        <f>IF($A26="","",'03_設備台帳'!T26*$J26)</f>
        <v/>
      </c>
      <c r="P26" s="131">
        <f>IF($A26="","",'03_設備台帳'!N26*$J26*(IF('01_基本条件'!$B$10='01_基本条件'!$B$11,$H26/(1+'01_基本条件'!$B$10),(1-((1+'01_基本条件'!$B$11)/(1+'01_基本条件'!$B$10))^$H26)/('01_基本条件'!$B$10-'01_基本条件'!$B$11))))</f>
        <v/>
      </c>
      <c r="Q26" s="131">
        <f>IF($A26="","",'03_設備台帳'!O26*'03_設備台帳'!P26*'03_設備台帳'!M26*$L26*$M26*(IF('01_基本条件'!$B$10='01_基本条件'!$B$13,$H26/(1+'01_基本条件'!$B$10),(1-((1+'01_基本条件'!$B$13)/(1+'01_基本条件'!$B$10))^$H26)/('01_基本条件'!$B$10-'01_基本条件'!$B$13))))</f>
        <v/>
      </c>
      <c r="R26" s="131">
        <f>IF($A26="","",'03_設備台帳'!Q26*'03_設備台帳'!S26*$N26*(IF('01_基本条件'!$B$10='01_基本条件'!$B$12,$H26/(1+'01_基本条件'!$B$10),(1-((1+'01_基本条件'!$B$12)/(1+'01_基本条件'!$B$10))^$H26)/('01_基本条件'!$B$10-'01_基本条件'!$B$12))))</f>
        <v/>
      </c>
      <c r="S26" s="131">
        <f>IF($A26="","",'03_設備台帳'!AB26*IFERROR(VLOOKUP($E26,'02_シナリオ条件'!$A$5:$K$13,8,FALSE),1)/(1+'01_基本条件'!$B$10)^$H26)</f>
        <v/>
      </c>
      <c r="T26" s="131">
        <f>IF($A26="","",SUM($O26:$R26)-$S26)</f>
        <v/>
      </c>
      <c r="U26" s="131">
        <f>IF($A26="","",('03_設備台帳'!U26+'03_設備台帳'!V26+'03_設備台帳'!W26+'03_設備台帳'!Y26)*$K26)</f>
        <v/>
      </c>
      <c r="V26" s="131">
        <f>IF($A26="","",'03_設備台帳'!X26*'03_設備台帳'!M26*$L26)</f>
        <v/>
      </c>
      <c r="W26" s="131">
        <f>IF($A26="","",'03_設備台帳'!N26*'01_基本条件'!$B$20*(IF('01_基本条件'!$B$10='01_基本条件'!$B$11,$I26/(1+'01_基本条件'!$B$10),(1-((1+'01_基本条件'!$B$11)/(1+'01_基本条件'!$B$10))^$I26)/('01_基本条件'!$B$10-'01_基本条件'!$B$11))))</f>
        <v/>
      </c>
      <c r="X26" s="131">
        <f>IF($A26="","",'03_設備台帳'!O26*'01_基本条件'!$B$21*'03_設備台帳'!P26*'03_設備台帳'!M26*$L26*$M26*(IF('01_基本条件'!$B$10='01_基本条件'!$B$13,$I26/(1+'01_基本条件'!$B$10),(1-((1+'01_基本条件'!$B$13)/(1+'01_基本条件'!$B$10))^$I26)/('01_基本条件'!$B$10-'01_基本条件'!$B$13))))</f>
        <v/>
      </c>
      <c r="Y26" s="131">
        <f>IF($A26="","",'03_設備台帳'!R26*'03_設備台帳'!S26*$N26*(IF('01_基本条件'!$B$10='01_基本条件'!$B$12,$I26/(1+'01_基本条件'!$B$10),(1-((1+'01_基本条件'!$B$12)/(1+'01_基本条件'!$B$10))^$I26)/('01_基本条件'!$B$10-'01_基本条件'!$B$12))))</f>
        <v/>
      </c>
      <c r="Z26" s="131">
        <f>IF($A26="","",'03_設備台帳'!AC26*IFERROR(VLOOKUP($E26,'02_シナリオ条件'!$A$5:$K$13,8,FALSE),1)/(1+'01_基本条件'!$B$10)^$I26)</f>
        <v/>
      </c>
      <c r="AA26" s="131">
        <f>IF($A26="","",SUM($U26:$Y26)-$Z26)</f>
        <v/>
      </c>
      <c r="AB26" s="131">
        <f>IF($A26="","",(IF('01_基本条件'!$B$10=0,$T26/$H26,$T26*('01_基本条件'!$B$10*(1+'01_基本条件'!$B$10)^$H26)/((1+'01_基本条件'!$B$10)^$H26-1)))-(IF('01_基本条件'!$B$10=0,$AA26/$I26,$AA26*('01_基本条件'!$B$10*(1+'01_基本条件'!$B$10)^$I26)/((1+'01_基本条件'!$B$10)^$I26-1))))</f>
        <v/>
      </c>
      <c r="AC26" s="132">
        <f>IF($A26="","",IFERROR($AB26/(IF('01_基本条件'!$B$10=0,$T26/$H26,$T26*('01_基本条件'!$B$10*(1+'01_基本条件'!$B$10)^$H26)/((1+'01_基本条件'!$B$10)^$H26-1))),0))</f>
        <v/>
      </c>
      <c r="AD26" s="141">
        <f>IF($A26="","",IFERROR(IF((('03_設備台帳'!N26*$J26+'03_設備台帳'!O26*'03_設備台帳'!P26*'03_設備台帳'!M26*$L26*$M26+'03_設備台帳'!Q26*'03_設備台帳'!S26*$N26)-('03_設備台帳'!N26*'01_基本条件'!$B$20+'03_設備台帳'!O26*'01_基本条件'!$B$21*'03_設備台帳'!P26*'03_設備台帳'!M26*$L26*$M26+'03_設備台帳'!R26*'03_設備台帳'!S26*$N26))&lt;=0,"",MAX(0,($U26+$V26-$O26)/(('03_設備台帳'!N26*$J26+'03_設備台帳'!O26*'03_設備台帳'!P26*'03_設備台帳'!M26*$L26*$M26+'03_設備台帳'!Q26*'03_設備台帳'!S26*$N26)-('03_設備台帳'!N26*'01_基本条件'!$B$20+'03_設備台帳'!O26*'01_基本条件'!$B$21*'03_設備台帳'!P26*'03_設備台帳'!M26*$L26*$M26+'03_設備台帳'!R26*'03_設備台帳'!S26*$N26)))),""))</f>
        <v/>
      </c>
      <c r="AE26" s="41">
        <f>IF($A26="","",IF(AND('01_基本条件'!$B$19="はい",$G26="重大"),"更新",IF($AC26&gt;='01_基本条件'!$B$18,"更新",IF($AC26&lt;=-'01_基本条件'!$B$18,"修理/延命","再確認/試行"))))</f>
        <v/>
      </c>
      <c r="AF26" s="41">
        <f>IF($A26="","","EAC削減率="&amp;TEXT($AC26,"0.0%")&amp;"; 修理LCC="&amp;TEXT($T26,"#,##0")&amp;"; 更新LCC="&amp;TEXT($AA26,"#,##0"))</f>
        <v/>
      </c>
      <c r="AG26" s="41">
        <f>IF($A26="","",IF('01_基本条件'!$B$15="","予算未設定",IF($U26&lt;='01_基本条件'!$B$15,"予算内","予算超過")))</f>
        <v/>
      </c>
      <c r="AH26" s="41">
        <f>IF($A26="","",IF(OR($G26="重大",$F26="A-重要",$AC26&gt;=0.15),"高",IF(OR($G26="高",$AC26&gt;='01_基本条件'!$B$18),"中","低")))</f>
        <v/>
      </c>
      <c r="AI26" s="41">
        <f>IF($A26="","","")</f>
        <v/>
      </c>
      <c r="AJ26" s="41">
        <f>IF($A26="","",IF($AI26&lt;&gt;"",$AI26,IF(AND($AE26="更新",$AG26="予算超過"),"更新-予算承認要",$AE26)))</f>
        <v/>
      </c>
      <c r="AK26" s="85">
        <f>IF($A26="","","要評価")</f>
        <v/>
      </c>
      <c r="AL26" s="85">
        <f>IF($A26="","","")</f>
        <v/>
      </c>
      <c r="AM26" s="134">
        <f>IF($A26="","","")</f>
        <v/>
      </c>
    </row>
    <row r="27">
      <c r="A27" s="71">
        <f>IF('03_設備台帳'!A27="","",'03_設備台帳'!A27)</f>
        <v/>
      </c>
      <c r="B27" s="71">
        <f>IF($A27="","",'03_設備台帳'!E27)</f>
        <v/>
      </c>
      <c r="C27" s="71">
        <f>IF($A27="","",'03_設備台帳'!B27&amp;" / "&amp;'03_設備台帳'!C27)</f>
        <v/>
      </c>
      <c r="D27" s="71">
        <f>IF($A27="","",'03_設備台帳'!D27)</f>
        <v/>
      </c>
      <c r="E27" s="71">
        <f>IF($A27="","",'03_設備台帳'!I27)</f>
        <v/>
      </c>
      <c r="F27" s="71">
        <f>IF($A27="","",'03_設備台帳'!G27)</f>
        <v/>
      </c>
      <c r="G27" s="71">
        <f>IF($A27="","",'03_設備台帳'!AD27)</f>
        <v/>
      </c>
      <c r="H27" s="135">
        <f>IF($A27="","",MIN('01_基本条件'!$B$9,MAX(1,'03_設備台帳'!Z27)))</f>
        <v/>
      </c>
      <c r="I27" s="135">
        <f>IF($A27="","",MIN('01_基本条件'!$B$9,MAX(1,'03_設備台帳'!AA27)))</f>
        <v/>
      </c>
      <c r="J27" s="132">
        <f>IF($A27="","",IFERROR(VLOOKUP($E27,'02_シナリオ条件'!$A$5:$K$13,3,FALSE),1))</f>
        <v/>
      </c>
      <c r="K27" s="132">
        <f>IF($A27="","",IFERROR(VLOOKUP($E27,'02_シナリオ条件'!$A$5:$K$13,4,FALSE),1))</f>
        <v/>
      </c>
      <c r="L27" s="132">
        <f>IF($A27="","",IFERROR(VLOOKUP($E27,'02_シナリオ条件'!$A$5:$K$13,5,FALSE),1))</f>
        <v/>
      </c>
      <c r="M27" s="132">
        <f>IF($A27="","",IFERROR(VLOOKUP($E27,'02_シナリオ条件'!$A$5:$K$13,6,FALSE),1))</f>
        <v/>
      </c>
      <c r="N27" s="132">
        <f>IF($A27="","",IFERROR(VLOOKUP($E27,'02_シナリオ条件'!$A$5:$K$13,7,FALSE),1))</f>
        <v/>
      </c>
      <c r="O27" s="131">
        <f>IF($A27="","",'03_設備台帳'!T27*$J27)</f>
        <v/>
      </c>
      <c r="P27" s="131">
        <f>IF($A27="","",'03_設備台帳'!N27*$J27*(IF('01_基本条件'!$B$10='01_基本条件'!$B$11,$H27/(1+'01_基本条件'!$B$10),(1-((1+'01_基本条件'!$B$11)/(1+'01_基本条件'!$B$10))^$H27)/('01_基本条件'!$B$10-'01_基本条件'!$B$11))))</f>
        <v/>
      </c>
      <c r="Q27" s="131">
        <f>IF($A27="","",'03_設備台帳'!O27*'03_設備台帳'!P27*'03_設備台帳'!M27*$L27*$M27*(IF('01_基本条件'!$B$10='01_基本条件'!$B$13,$H27/(1+'01_基本条件'!$B$10),(1-((1+'01_基本条件'!$B$13)/(1+'01_基本条件'!$B$10))^$H27)/('01_基本条件'!$B$10-'01_基本条件'!$B$13))))</f>
        <v/>
      </c>
      <c r="R27" s="131">
        <f>IF($A27="","",'03_設備台帳'!Q27*'03_設備台帳'!S27*$N27*(IF('01_基本条件'!$B$10='01_基本条件'!$B$12,$H27/(1+'01_基本条件'!$B$10),(1-((1+'01_基本条件'!$B$12)/(1+'01_基本条件'!$B$10))^$H27)/('01_基本条件'!$B$10-'01_基本条件'!$B$12))))</f>
        <v/>
      </c>
      <c r="S27" s="131">
        <f>IF($A27="","",'03_設備台帳'!AB27*IFERROR(VLOOKUP($E27,'02_シナリオ条件'!$A$5:$K$13,8,FALSE),1)/(1+'01_基本条件'!$B$10)^$H27)</f>
        <v/>
      </c>
      <c r="T27" s="131">
        <f>IF($A27="","",SUM($O27:$R27)-$S27)</f>
        <v/>
      </c>
      <c r="U27" s="131">
        <f>IF($A27="","",('03_設備台帳'!U27+'03_設備台帳'!V27+'03_設備台帳'!W27+'03_設備台帳'!Y27)*$K27)</f>
        <v/>
      </c>
      <c r="V27" s="131">
        <f>IF($A27="","",'03_設備台帳'!X27*'03_設備台帳'!M27*$L27)</f>
        <v/>
      </c>
      <c r="W27" s="131">
        <f>IF($A27="","",'03_設備台帳'!N27*'01_基本条件'!$B$20*(IF('01_基本条件'!$B$10='01_基本条件'!$B$11,$I27/(1+'01_基本条件'!$B$10),(1-((1+'01_基本条件'!$B$11)/(1+'01_基本条件'!$B$10))^$I27)/('01_基本条件'!$B$10-'01_基本条件'!$B$11))))</f>
        <v/>
      </c>
      <c r="X27" s="131">
        <f>IF($A27="","",'03_設備台帳'!O27*'01_基本条件'!$B$21*'03_設備台帳'!P27*'03_設備台帳'!M27*$L27*$M27*(IF('01_基本条件'!$B$10='01_基本条件'!$B$13,$I27/(1+'01_基本条件'!$B$10),(1-((1+'01_基本条件'!$B$13)/(1+'01_基本条件'!$B$10))^$I27)/('01_基本条件'!$B$10-'01_基本条件'!$B$13))))</f>
        <v/>
      </c>
      <c r="Y27" s="131">
        <f>IF($A27="","",'03_設備台帳'!R27*'03_設備台帳'!S27*$N27*(IF('01_基本条件'!$B$10='01_基本条件'!$B$12,$I27/(1+'01_基本条件'!$B$10),(1-((1+'01_基本条件'!$B$12)/(1+'01_基本条件'!$B$10))^$I27)/('01_基本条件'!$B$10-'01_基本条件'!$B$12))))</f>
        <v/>
      </c>
      <c r="Z27" s="131">
        <f>IF($A27="","",'03_設備台帳'!AC27*IFERROR(VLOOKUP($E27,'02_シナリオ条件'!$A$5:$K$13,8,FALSE),1)/(1+'01_基本条件'!$B$10)^$I27)</f>
        <v/>
      </c>
      <c r="AA27" s="131">
        <f>IF($A27="","",SUM($U27:$Y27)-$Z27)</f>
        <v/>
      </c>
      <c r="AB27" s="131">
        <f>IF($A27="","",(IF('01_基本条件'!$B$10=0,$T27/$H27,$T27*('01_基本条件'!$B$10*(1+'01_基本条件'!$B$10)^$H27)/((1+'01_基本条件'!$B$10)^$H27-1)))-(IF('01_基本条件'!$B$10=0,$AA27/$I27,$AA27*('01_基本条件'!$B$10*(1+'01_基本条件'!$B$10)^$I27)/((1+'01_基本条件'!$B$10)^$I27-1))))</f>
        <v/>
      </c>
      <c r="AC27" s="132">
        <f>IF($A27="","",IFERROR($AB27/(IF('01_基本条件'!$B$10=0,$T27/$H27,$T27*('01_基本条件'!$B$10*(1+'01_基本条件'!$B$10)^$H27)/((1+'01_基本条件'!$B$10)^$H27-1))),0))</f>
        <v/>
      </c>
      <c r="AD27" s="141">
        <f>IF($A27="","",IFERROR(IF((('03_設備台帳'!N27*$J27+'03_設備台帳'!O27*'03_設備台帳'!P27*'03_設備台帳'!M27*$L27*$M27+'03_設備台帳'!Q27*'03_設備台帳'!S27*$N27)-('03_設備台帳'!N27*'01_基本条件'!$B$20+'03_設備台帳'!O27*'01_基本条件'!$B$21*'03_設備台帳'!P27*'03_設備台帳'!M27*$L27*$M27+'03_設備台帳'!R27*'03_設備台帳'!S27*$N27))&lt;=0,"",MAX(0,($U27+$V27-$O27)/(('03_設備台帳'!N27*$J27+'03_設備台帳'!O27*'03_設備台帳'!P27*'03_設備台帳'!M27*$L27*$M27+'03_設備台帳'!Q27*'03_設備台帳'!S27*$N27)-('03_設備台帳'!N27*'01_基本条件'!$B$20+'03_設備台帳'!O27*'01_基本条件'!$B$21*'03_設備台帳'!P27*'03_設備台帳'!M27*$L27*$M27+'03_設備台帳'!R27*'03_設備台帳'!S27*$N27)))),""))</f>
        <v/>
      </c>
      <c r="AE27" s="41">
        <f>IF($A27="","",IF(AND('01_基本条件'!$B$19="はい",$G27="重大"),"更新",IF($AC27&gt;='01_基本条件'!$B$18,"更新",IF($AC27&lt;=-'01_基本条件'!$B$18,"修理/延命","再確認/試行"))))</f>
        <v/>
      </c>
      <c r="AF27" s="41">
        <f>IF($A27="","","EAC削減率="&amp;TEXT($AC27,"0.0%")&amp;"; 修理LCC="&amp;TEXT($T27,"#,##0")&amp;"; 更新LCC="&amp;TEXT($AA27,"#,##0"))</f>
        <v/>
      </c>
      <c r="AG27" s="41">
        <f>IF($A27="","",IF('01_基本条件'!$B$15="","予算未設定",IF($U27&lt;='01_基本条件'!$B$15,"予算内","予算超過")))</f>
        <v/>
      </c>
      <c r="AH27" s="41">
        <f>IF($A27="","",IF(OR($G27="重大",$F27="A-重要",$AC27&gt;=0.15),"高",IF(OR($G27="高",$AC27&gt;='01_基本条件'!$B$18),"中","低")))</f>
        <v/>
      </c>
      <c r="AI27" s="41">
        <f>IF($A27="","","")</f>
        <v/>
      </c>
      <c r="AJ27" s="41">
        <f>IF($A27="","",IF($AI27&lt;&gt;"",$AI27,IF(AND($AE27="更新",$AG27="予算超過"),"更新-予算承認要",$AE27)))</f>
        <v/>
      </c>
      <c r="AK27" s="85">
        <f>IF($A27="","","要評価")</f>
        <v/>
      </c>
      <c r="AL27" s="85">
        <f>IF($A27="","","")</f>
        <v/>
      </c>
      <c r="AM27" s="134">
        <f>IF($A27="","","")</f>
        <v/>
      </c>
    </row>
    <row r="28">
      <c r="A28" s="71">
        <f>IF('03_設備台帳'!A28="","",'03_設備台帳'!A28)</f>
        <v/>
      </c>
      <c r="B28" s="71">
        <f>IF($A28="","",'03_設備台帳'!E28)</f>
        <v/>
      </c>
      <c r="C28" s="71">
        <f>IF($A28="","",'03_設備台帳'!B28&amp;" / "&amp;'03_設備台帳'!C28)</f>
        <v/>
      </c>
      <c r="D28" s="71">
        <f>IF($A28="","",'03_設備台帳'!D28)</f>
        <v/>
      </c>
      <c r="E28" s="71">
        <f>IF($A28="","",'03_設備台帳'!I28)</f>
        <v/>
      </c>
      <c r="F28" s="71">
        <f>IF($A28="","",'03_設備台帳'!G28)</f>
        <v/>
      </c>
      <c r="G28" s="71">
        <f>IF($A28="","",'03_設備台帳'!AD28)</f>
        <v/>
      </c>
      <c r="H28" s="135">
        <f>IF($A28="","",MIN('01_基本条件'!$B$9,MAX(1,'03_設備台帳'!Z28)))</f>
        <v/>
      </c>
      <c r="I28" s="135">
        <f>IF($A28="","",MIN('01_基本条件'!$B$9,MAX(1,'03_設備台帳'!AA28)))</f>
        <v/>
      </c>
      <c r="J28" s="132">
        <f>IF($A28="","",IFERROR(VLOOKUP($E28,'02_シナリオ条件'!$A$5:$K$13,3,FALSE),1))</f>
        <v/>
      </c>
      <c r="K28" s="132">
        <f>IF($A28="","",IFERROR(VLOOKUP($E28,'02_シナリオ条件'!$A$5:$K$13,4,FALSE),1))</f>
        <v/>
      </c>
      <c r="L28" s="132">
        <f>IF($A28="","",IFERROR(VLOOKUP($E28,'02_シナリオ条件'!$A$5:$K$13,5,FALSE),1))</f>
        <v/>
      </c>
      <c r="M28" s="132">
        <f>IF($A28="","",IFERROR(VLOOKUP($E28,'02_シナリオ条件'!$A$5:$K$13,6,FALSE),1))</f>
        <v/>
      </c>
      <c r="N28" s="132">
        <f>IF($A28="","",IFERROR(VLOOKUP($E28,'02_シナリオ条件'!$A$5:$K$13,7,FALSE),1))</f>
        <v/>
      </c>
      <c r="O28" s="131">
        <f>IF($A28="","",'03_設備台帳'!T28*$J28)</f>
        <v/>
      </c>
      <c r="P28" s="131">
        <f>IF($A28="","",'03_設備台帳'!N28*$J28*(IF('01_基本条件'!$B$10='01_基本条件'!$B$11,$H28/(1+'01_基本条件'!$B$10),(1-((1+'01_基本条件'!$B$11)/(1+'01_基本条件'!$B$10))^$H28)/('01_基本条件'!$B$10-'01_基本条件'!$B$11))))</f>
        <v/>
      </c>
      <c r="Q28" s="131">
        <f>IF($A28="","",'03_設備台帳'!O28*'03_設備台帳'!P28*'03_設備台帳'!M28*$L28*$M28*(IF('01_基本条件'!$B$10='01_基本条件'!$B$13,$H28/(1+'01_基本条件'!$B$10),(1-((1+'01_基本条件'!$B$13)/(1+'01_基本条件'!$B$10))^$H28)/('01_基本条件'!$B$10-'01_基本条件'!$B$13))))</f>
        <v/>
      </c>
      <c r="R28" s="131">
        <f>IF($A28="","",'03_設備台帳'!Q28*'03_設備台帳'!S28*$N28*(IF('01_基本条件'!$B$10='01_基本条件'!$B$12,$H28/(1+'01_基本条件'!$B$10),(1-((1+'01_基本条件'!$B$12)/(1+'01_基本条件'!$B$10))^$H28)/('01_基本条件'!$B$10-'01_基本条件'!$B$12))))</f>
        <v/>
      </c>
      <c r="S28" s="131">
        <f>IF($A28="","",'03_設備台帳'!AB28*IFERROR(VLOOKUP($E28,'02_シナリオ条件'!$A$5:$K$13,8,FALSE),1)/(1+'01_基本条件'!$B$10)^$H28)</f>
        <v/>
      </c>
      <c r="T28" s="131">
        <f>IF($A28="","",SUM($O28:$R28)-$S28)</f>
        <v/>
      </c>
      <c r="U28" s="131">
        <f>IF($A28="","",('03_設備台帳'!U28+'03_設備台帳'!V28+'03_設備台帳'!W28+'03_設備台帳'!Y28)*$K28)</f>
        <v/>
      </c>
      <c r="V28" s="131">
        <f>IF($A28="","",'03_設備台帳'!X28*'03_設備台帳'!M28*$L28)</f>
        <v/>
      </c>
      <c r="W28" s="131">
        <f>IF($A28="","",'03_設備台帳'!N28*'01_基本条件'!$B$20*(IF('01_基本条件'!$B$10='01_基本条件'!$B$11,$I28/(1+'01_基本条件'!$B$10),(1-((1+'01_基本条件'!$B$11)/(1+'01_基本条件'!$B$10))^$I28)/('01_基本条件'!$B$10-'01_基本条件'!$B$11))))</f>
        <v/>
      </c>
      <c r="X28" s="131">
        <f>IF($A28="","",'03_設備台帳'!O28*'01_基本条件'!$B$21*'03_設備台帳'!P28*'03_設備台帳'!M28*$L28*$M28*(IF('01_基本条件'!$B$10='01_基本条件'!$B$13,$I28/(1+'01_基本条件'!$B$10),(1-((1+'01_基本条件'!$B$13)/(1+'01_基本条件'!$B$10))^$I28)/('01_基本条件'!$B$10-'01_基本条件'!$B$13))))</f>
        <v/>
      </c>
      <c r="Y28" s="131">
        <f>IF($A28="","",'03_設備台帳'!R28*'03_設備台帳'!S28*$N28*(IF('01_基本条件'!$B$10='01_基本条件'!$B$12,$I28/(1+'01_基本条件'!$B$10),(1-((1+'01_基本条件'!$B$12)/(1+'01_基本条件'!$B$10))^$I28)/('01_基本条件'!$B$10-'01_基本条件'!$B$12))))</f>
        <v/>
      </c>
      <c r="Z28" s="131">
        <f>IF($A28="","",'03_設備台帳'!AC28*IFERROR(VLOOKUP($E28,'02_シナリオ条件'!$A$5:$K$13,8,FALSE),1)/(1+'01_基本条件'!$B$10)^$I28)</f>
        <v/>
      </c>
      <c r="AA28" s="131">
        <f>IF($A28="","",SUM($U28:$Y28)-$Z28)</f>
        <v/>
      </c>
      <c r="AB28" s="131">
        <f>IF($A28="","",(IF('01_基本条件'!$B$10=0,$T28/$H28,$T28*('01_基本条件'!$B$10*(1+'01_基本条件'!$B$10)^$H28)/((1+'01_基本条件'!$B$10)^$H28-1)))-(IF('01_基本条件'!$B$10=0,$AA28/$I28,$AA28*('01_基本条件'!$B$10*(1+'01_基本条件'!$B$10)^$I28)/((1+'01_基本条件'!$B$10)^$I28-1))))</f>
        <v/>
      </c>
      <c r="AC28" s="132">
        <f>IF($A28="","",IFERROR($AB28/(IF('01_基本条件'!$B$10=0,$T28/$H28,$T28*('01_基本条件'!$B$10*(1+'01_基本条件'!$B$10)^$H28)/((1+'01_基本条件'!$B$10)^$H28-1))),0))</f>
        <v/>
      </c>
      <c r="AD28" s="141">
        <f>IF($A28="","",IFERROR(IF((('03_設備台帳'!N28*$J28+'03_設備台帳'!O28*'03_設備台帳'!P28*'03_設備台帳'!M28*$L28*$M28+'03_設備台帳'!Q28*'03_設備台帳'!S28*$N28)-('03_設備台帳'!N28*'01_基本条件'!$B$20+'03_設備台帳'!O28*'01_基本条件'!$B$21*'03_設備台帳'!P28*'03_設備台帳'!M28*$L28*$M28+'03_設備台帳'!R28*'03_設備台帳'!S28*$N28))&lt;=0,"",MAX(0,($U28+$V28-$O28)/(('03_設備台帳'!N28*$J28+'03_設備台帳'!O28*'03_設備台帳'!P28*'03_設備台帳'!M28*$L28*$M28+'03_設備台帳'!Q28*'03_設備台帳'!S28*$N28)-('03_設備台帳'!N28*'01_基本条件'!$B$20+'03_設備台帳'!O28*'01_基本条件'!$B$21*'03_設備台帳'!P28*'03_設備台帳'!M28*$L28*$M28+'03_設備台帳'!R28*'03_設備台帳'!S28*$N28)))),""))</f>
        <v/>
      </c>
      <c r="AE28" s="41">
        <f>IF($A28="","",IF(AND('01_基本条件'!$B$19="はい",$G28="重大"),"更新",IF($AC28&gt;='01_基本条件'!$B$18,"更新",IF($AC28&lt;=-'01_基本条件'!$B$18,"修理/延命","再確認/試行"))))</f>
        <v/>
      </c>
      <c r="AF28" s="41">
        <f>IF($A28="","","EAC削減率="&amp;TEXT($AC28,"0.0%")&amp;"; 修理LCC="&amp;TEXT($T28,"#,##0")&amp;"; 更新LCC="&amp;TEXT($AA28,"#,##0"))</f>
        <v/>
      </c>
      <c r="AG28" s="41">
        <f>IF($A28="","",IF('01_基本条件'!$B$15="","予算未設定",IF($U28&lt;='01_基本条件'!$B$15,"予算内","予算超過")))</f>
        <v/>
      </c>
      <c r="AH28" s="41">
        <f>IF($A28="","",IF(OR($G28="重大",$F28="A-重要",$AC28&gt;=0.15),"高",IF(OR($G28="高",$AC28&gt;='01_基本条件'!$B$18),"中","低")))</f>
        <v/>
      </c>
      <c r="AI28" s="41">
        <f>IF($A28="","","")</f>
        <v/>
      </c>
      <c r="AJ28" s="41">
        <f>IF($A28="","",IF($AI28&lt;&gt;"",$AI28,IF(AND($AE28="更新",$AG28="予算超過"),"更新-予算承認要",$AE28)))</f>
        <v/>
      </c>
      <c r="AK28" s="85">
        <f>IF($A28="","","要評価")</f>
        <v/>
      </c>
      <c r="AL28" s="85">
        <f>IF($A28="","","")</f>
        <v/>
      </c>
      <c r="AM28" s="134">
        <f>IF($A28="","","")</f>
        <v/>
      </c>
    </row>
    <row r="29">
      <c r="A29" s="71">
        <f>IF('03_設備台帳'!A29="","",'03_設備台帳'!A29)</f>
        <v/>
      </c>
      <c r="B29" s="71">
        <f>IF($A29="","",'03_設備台帳'!E29)</f>
        <v/>
      </c>
      <c r="C29" s="71">
        <f>IF($A29="","",'03_設備台帳'!B29&amp;" / "&amp;'03_設備台帳'!C29)</f>
        <v/>
      </c>
      <c r="D29" s="71">
        <f>IF($A29="","",'03_設備台帳'!D29)</f>
        <v/>
      </c>
      <c r="E29" s="71">
        <f>IF($A29="","",'03_設備台帳'!I29)</f>
        <v/>
      </c>
      <c r="F29" s="71">
        <f>IF($A29="","",'03_設備台帳'!G29)</f>
        <v/>
      </c>
      <c r="G29" s="71">
        <f>IF($A29="","",'03_設備台帳'!AD29)</f>
        <v/>
      </c>
      <c r="H29" s="135">
        <f>IF($A29="","",MIN('01_基本条件'!$B$9,MAX(1,'03_設備台帳'!Z29)))</f>
        <v/>
      </c>
      <c r="I29" s="135">
        <f>IF($A29="","",MIN('01_基本条件'!$B$9,MAX(1,'03_設備台帳'!AA29)))</f>
        <v/>
      </c>
      <c r="J29" s="132">
        <f>IF($A29="","",IFERROR(VLOOKUP($E29,'02_シナリオ条件'!$A$5:$K$13,3,FALSE),1))</f>
        <v/>
      </c>
      <c r="K29" s="132">
        <f>IF($A29="","",IFERROR(VLOOKUP($E29,'02_シナリオ条件'!$A$5:$K$13,4,FALSE),1))</f>
        <v/>
      </c>
      <c r="L29" s="132">
        <f>IF($A29="","",IFERROR(VLOOKUP($E29,'02_シナリオ条件'!$A$5:$K$13,5,FALSE),1))</f>
        <v/>
      </c>
      <c r="M29" s="132">
        <f>IF($A29="","",IFERROR(VLOOKUP($E29,'02_シナリオ条件'!$A$5:$K$13,6,FALSE),1))</f>
        <v/>
      </c>
      <c r="N29" s="132">
        <f>IF($A29="","",IFERROR(VLOOKUP($E29,'02_シナリオ条件'!$A$5:$K$13,7,FALSE),1))</f>
        <v/>
      </c>
      <c r="O29" s="131">
        <f>IF($A29="","",'03_設備台帳'!T29*$J29)</f>
        <v/>
      </c>
      <c r="P29" s="131">
        <f>IF($A29="","",'03_設備台帳'!N29*$J29*(IF('01_基本条件'!$B$10='01_基本条件'!$B$11,$H29/(1+'01_基本条件'!$B$10),(1-((1+'01_基本条件'!$B$11)/(1+'01_基本条件'!$B$10))^$H29)/('01_基本条件'!$B$10-'01_基本条件'!$B$11))))</f>
        <v/>
      </c>
      <c r="Q29" s="131">
        <f>IF($A29="","",'03_設備台帳'!O29*'03_設備台帳'!P29*'03_設備台帳'!M29*$L29*$M29*(IF('01_基本条件'!$B$10='01_基本条件'!$B$13,$H29/(1+'01_基本条件'!$B$10),(1-((1+'01_基本条件'!$B$13)/(1+'01_基本条件'!$B$10))^$H29)/('01_基本条件'!$B$10-'01_基本条件'!$B$13))))</f>
        <v/>
      </c>
      <c r="R29" s="131">
        <f>IF($A29="","",'03_設備台帳'!Q29*'03_設備台帳'!S29*$N29*(IF('01_基本条件'!$B$10='01_基本条件'!$B$12,$H29/(1+'01_基本条件'!$B$10),(1-((1+'01_基本条件'!$B$12)/(1+'01_基本条件'!$B$10))^$H29)/('01_基本条件'!$B$10-'01_基本条件'!$B$12))))</f>
        <v/>
      </c>
      <c r="S29" s="131">
        <f>IF($A29="","",'03_設備台帳'!AB29*IFERROR(VLOOKUP($E29,'02_シナリオ条件'!$A$5:$K$13,8,FALSE),1)/(1+'01_基本条件'!$B$10)^$H29)</f>
        <v/>
      </c>
      <c r="T29" s="131">
        <f>IF($A29="","",SUM($O29:$R29)-$S29)</f>
        <v/>
      </c>
      <c r="U29" s="131">
        <f>IF($A29="","",('03_設備台帳'!U29+'03_設備台帳'!V29+'03_設備台帳'!W29+'03_設備台帳'!Y29)*$K29)</f>
        <v/>
      </c>
      <c r="V29" s="131">
        <f>IF($A29="","",'03_設備台帳'!X29*'03_設備台帳'!M29*$L29)</f>
        <v/>
      </c>
      <c r="W29" s="131">
        <f>IF($A29="","",'03_設備台帳'!N29*'01_基本条件'!$B$20*(IF('01_基本条件'!$B$10='01_基本条件'!$B$11,$I29/(1+'01_基本条件'!$B$10),(1-((1+'01_基本条件'!$B$11)/(1+'01_基本条件'!$B$10))^$I29)/('01_基本条件'!$B$10-'01_基本条件'!$B$11))))</f>
        <v/>
      </c>
      <c r="X29" s="131">
        <f>IF($A29="","",'03_設備台帳'!O29*'01_基本条件'!$B$21*'03_設備台帳'!P29*'03_設備台帳'!M29*$L29*$M29*(IF('01_基本条件'!$B$10='01_基本条件'!$B$13,$I29/(1+'01_基本条件'!$B$10),(1-((1+'01_基本条件'!$B$13)/(1+'01_基本条件'!$B$10))^$I29)/('01_基本条件'!$B$10-'01_基本条件'!$B$13))))</f>
        <v/>
      </c>
      <c r="Y29" s="131">
        <f>IF($A29="","",'03_設備台帳'!R29*'03_設備台帳'!S29*$N29*(IF('01_基本条件'!$B$10='01_基本条件'!$B$12,$I29/(1+'01_基本条件'!$B$10),(1-((1+'01_基本条件'!$B$12)/(1+'01_基本条件'!$B$10))^$I29)/('01_基本条件'!$B$10-'01_基本条件'!$B$12))))</f>
        <v/>
      </c>
      <c r="Z29" s="131">
        <f>IF($A29="","",'03_設備台帳'!AC29*IFERROR(VLOOKUP($E29,'02_シナリオ条件'!$A$5:$K$13,8,FALSE),1)/(1+'01_基本条件'!$B$10)^$I29)</f>
        <v/>
      </c>
      <c r="AA29" s="131">
        <f>IF($A29="","",SUM($U29:$Y29)-$Z29)</f>
        <v/>
      </c>
      <c r="AB29" s="131">
        <f>IF($A29="","",(IF('01_基本条件'!$B$10=0,$T29/$H29,$T29*('01_基本条件'!$B$10*(1+'01_基本条件'!$B$10)^$H29)/((1+'01_基本条件'!$B$10)^$H29-1)))-(IF('01_基本条件'!$B$10=0,$AA29/$I29,$AA29*('01_基本条件'!$B$10*(1+'01_基本条件'!$B$10)^$I29)/((1+'01_基本条件'!$B$10)^$I29-1))))</f>
        <v/>
      </c>
      <c r="AC29" s="132">
        <f>IF($A29="","",IFERROR($AB29/(IF('01_基本条件'!$B$10=0,$T29/$H29,$T29*('01_基本条件'!$B$10*(1+'01_基本条件'!$B$10)^$H29)/((1+'01_基本条件'!$B$10)^$H29-1))),0))</f>
        <v/>
      </c>
      <c r="AD29" s="141">
        <f>IF($A29="","",IFERROR(IF((('03_設備台帳'!N29*$J29+'03_設備台帳'!O29*'03_設備台帳'!P29*'03_設備台帳'!M29*$L29*$M29+'03_設備台帳'!Q29*'03_設備台帳'!S29*$N29)-('03_設備台帳'!N29*'01_基本条件'!$B$20+'03_設備台帳'!O29*'01_基本条件'!$B$21*'03_設備台帳'!P29*'03_設備台帳'!M29*$L29*$M29+'03_設備台帳'!R29*'03_設備台帳'!S29*$N29))&lt;=0,"",MAX(0,($U29+$V29-$O29)/(('03_設備台帳'!N29*$J29+'03_設備台帳'!O29*'03_設備台帳'!P29*'03_設備台帳'!M29*$L29*$M29+'03_設備台帳'!Q29*'03_設備台帳'!S29*$N29)-('03_設備台帳'!N29*'01_基本条件'!$B$20+'03_設備台帳'!O29*'01_基本条件'!$B$21*'03_設備台帳'!P29*'03_設備台帳'!M29*$L29*$M29+'03_設備台帳'!R29*'03_設備台帳'!S29*$N29)))),""))</f>
        <v/>
      </c>
      <c r="AE29" s="41">
        <f>IF($A29="","",IF(AND('01_基本条件'!$B$19="はい",$G29="重大"),"更新",IF($AC29&gt;='01_基本条件'!$B$18,"更新",IF($AC29&lt;=-'01_基本条件'!$B$18,"修理/延命","再確認/試行"))))</f>
        <v/>
      </c>
      <c r="AF29" s="41">
        <f>IF($A29="","","EAC削減率="&amp;TEXT($AC29,"0.0%")&amp;"; 修理LCC="&amp;TEXT($T29,"#,##0")&amp;"; 更新LCC="&amp;TEXT($AA29,"#,##0"))</f>
        <v/>
      </c>
      <c r="AG29" s="41">
        <f>IF($A29="","",IF('01_基本条件'!$B$15="","予算未設定",IF($U29&lt;='01_基本条件'!$B$15,"予算内","予算超過")))</f>
        <v/>
      </c>
      <c r="AH29" s="41">
        <f>IF($A29="","",IF(OR($G29="重大",$F29="A-重要",$AC29&gt;=0.15),"高",IF(OR($G29="高",$AC29&gt;='01_基本条件'!$B$18),"中","低")))</f>
        <v/>
      </c>
      <c r="AI29" s="41">
        <f>IF($A29="","","")</f>
        <v/>
      </c>
      <c r="AJ29" s="41">
        <f>IF($A29="","",IF($AI29&lt;&gt;"",$AI29,IF(AND($AE29="更新",$AG29="予算超過"),"更新-予算承認要",$AE29)))</f>
        <v/>
      </c>
      <c r="AK29" s="85">
        <f>IF($A29="","","要評価")</f>
        <v/>
      </c>
      <c r="AL29" s="85">
        <f>IF($A29="","","")</f>
        <v/>
      </c>
      <c r="AM29" s="134">
        <f>IF($A29="","","")</f>
        <v/>
      </c>
    </row>
    <row r="30">
      <c r="A30" s="71">
        <f>IF('03_設備台帳'!A30="","",'03_設備台帳'!A30)</f>
        <v/>
      </c>
      <c r="B30" s="71">
        <f>IF($A30="","",'03_設備台帳'!E30)</f>
        <v/>
      </c>
      <c r="C30" s="71">
        <f>IF($A30="","",'03_設備台帳'!B30&amp;" / "&amp;'03_設備台帳'!C30)</f>
        <v/>
      </c>
      <c r="D30" s="71">
        <f>IF($A30="","",'03_設備台帳'!D30)</f>
        <v/>
      </c>
      <c r="E30" s="71">
        <f>IF($A30="","",'03_設備台帳'!I30)</f>
        <v/>
      </c>
      <c r="F30" s="71">
        <f>IF($A30="","",'03_設備台帳'!G30)</f>
        <v/>
      </c>
      <c r="G30" s="71">
        <f>IF($A30="","",'03_設備台帳'!AD30)</f>
        <v/>
      </c>
      <c r="H30" s="135">
        <f>IF($A30="","",MIN('01_基本条件'!$B$9,MAX(1,'03_設備台帳'!Z30)))</f>
        <v/>
      </c>
      <c r="I30" s="135">
        <f>IF($A30="","",MIN('01_基本条件'!$B$9,MAX(1,'03_設備台帳'!AA30)))</f>
        <v/>
      </c>
      <c r="J30" s="132">
        <f>IF($A30="","",IFERROR(VLOOKUP($E30,'02_シナリオ条件'!$A$5:$K$13,3,FALSE),1))</f>
        <v/>
      </c>
      <c r="K30" s="132">
        <f>IF($A30="","",IFERROR(VLOOKUP($E30,'02_シナリオ条件'!$A$5:$K$13,4,FALSE),1))</f>
        <v/>
      </c>
      <c r="L30" s="132">
        <f>IF($A30="","",IFERROR(VLOOKUP($E30,'02_シナリオ条件'!$A$5:$K$13,5,FALSE),1))</f>
        <v/>
      </c>
      <c r="M30" s="132">
        <f>IF($A30="","",IFERROR(VLOOKUP($E30,'02_シナリオ条件'!$A$5:$K$13,6,FALSE),1))</f>
        <v/>
      </c>
      <c r="N30" s="132">
        <f>IF($A30="","",IFERROR(VLOOKUP($E30,'02_シナリオ条件'!$A$5:$K$13,7,FALSE),1))</f>
        <v/>
      </c>
      <c r="O30" s="131">
        <f>IF($A30="","",'03_設備台帳'!T30*$J30)</f>
        <v/>
      </c>
      <c r="P30" s="131">
        <f>IF($A30="","",'03_設備台帳'!N30*$J30*(IF('01_基本条件'!$B$10='01_基本条件'!$B$11,$H30/(1+'01_基本条件'!$B$10),(1-((1+'01_基本条件'!$B$11)/(1+'01_基本条件'!$B$10))^$H30)/('01_基本条件'!$B$10-'01_基本条件'!$B$11))))</f>
        <v/>
      </c>
      <c r="Q30" s="131">
        <f>IF($A30="","",'03_設備台帳'!O30*'03_設備台帳'!P30*'03_設備台帳'!M30*$L30*$M30*(IF('01_基本条件'!$B$10='01_基本条件'!$B$13,$H30/(1+'01_基本条件'!$B$10),(1-((1+'01_基本条件'!$B$13)/(1+'01_基本条件'!$B$10))^$H30)/('01_基本条件'!$B$10-'01_基本条件'!$B$13))))</f>
        <v/>
      </c>
      <c r="R30" s="131">
        <f>IF($A30="","",'03_設備台帳'!Q30*'03_設備台帳'!S30*$N30*(IF('01_基本条件'!$B$10='01_基本条件'!$B$12,$H30/(1+'01_基本条件'!$B$10),(1-((1+'01_基本条件'!$B$12)/(1+'01_基本条件'!$B$10))^$H30)/('01_基本条件'!$B$10-'01_基本条件'!$B$12))))</f>
        <v/>
      </c>
      <c r="S30" s="131">
        <f>IF($A30="","",'03_設備台帳'!AB30*IFERROR(VLOOKUP($E30,'02_シナリオ条件'!$A$5:$K$13,8,FALSE),1)/(1+'01_基本条件'!$B$10)^$H30)</f>
        <v/>
      </c>
      <c r="T30" s="131">
        <f>IF($A30="","",SUM($O30:$R30)-$S30)</f>
        <v/>
      </c>
      <c r="U30" s="131">
        <f>IF($A30="","",('03_設備台帳'!U30+'03_設備台帳'!V30+'03_設備台帳'!W30+'03_設備台帳'!Y30)*$K30)</f>
        <v/>
      </c>
      <c r="V30" s="131">
        <f>IF($A30="","",'03_設備台帳'!X30*'03_設備台帳'!M30*$L30)</f>
        <v/>
      </c>
      <c r="W30" s="131">
        <f>IF($A30="","",'03_設備台帳'!N30*'01_基本条件'!$B$20*(IF('01_基本条件'!$B$10='01_基本条件'!$B$11,$I30/(1+'01_基本条件'!$B$10),(1-((1+'01_基本条件'!$B$11)/(1+'01_基本条件'!$B$10))^$I30)/('01_基本条件'!$B$10-'01_基本条件'!$B$11))))</f>
        <v/>
      </c>
      <c r="X30" s="131">
        <f>IF($A30="","",'03_設備台帳'!O30*'01_基本条件'!$B$21*'03_設備台帳'!P30*'03_設備台帳'!M30*$L30*$M30*(IF('01_基本条件'!$B$10='01_基本条件'!$B$13,$I30/(1+'01_基本条件'!$B$10),(1-((1+'01_基本条件'!$B$13)/(1+'01_基本条件'!$B$10))^$I30)/('01_基本条件'!$B$10-'01_基本条件'!$B$13))))</f>
        <v/>
      </c>
      <c r="Y30" s="131">
        <f>IF($A30="","",'03_設備台帳'!R30*'03_設備台帳'!S30*$N30*(IF('01_基本条件'!$B$10='01_基本条件'!$B$12,$I30/(1+'01_基本条件'!$B$10),(1-((1+'01_基本条件'!$B$12)/(1+'01_基本条件'!$B$10))^$I30)/('01_基本条件'!$B$10-'01_基本条件'!$B$12))))</f>
        <v/>
      </c>
      <c r="Z30" s="131">
        <f>IF($A30="","",'03_設備台帳'!AC30*IFERROR(VLOOKUP($E30,'02_シナリオ条件'!$A$5:$K$13,8,FALSE),1)/(1+'01_基本条件'!$B$10)^$I30)</f>
        <v/>
      </c>
      <c r="AA30" s="131">
        <f>IF($A30="","",SUM($U30:$Y30)-$Z30)</f>
        <v/>
      </c>
      <c r="AB30" s="131">
        <f>IF($A30="","",(IF('01_基本条件'!$B$10=0,$T30/$H30,$T30*('01_基本条件'!$B$10*(1+'01_基本条件'!$B$10)^$H30)/((1+'01_基本条件'!$B$10)^$H30-1)))-(IF('01_基本条件'!$B$10=0,$AA30/$I30,$AA30*('01_基本条件'!$B$10*(1+'01_基本条件'!$B$10)^$I30)/((1+'01_基本条件'!$B$10)^$I30-1))))</f>
        <v/>
      </c>
      <c r="AC30" s="132">
        <f>IF($A30="","",IFERROR($AB30/(IF('01_基本条件'!$B$10=0,$T30/$H30,$T30*('01_基本条件'!$B$10*(1+'01_基本条件'!$B$10)^$H30)/((1+'01_基本条件'!$B$10)^$H30-1))),0))</f>
        <v/>
      </c>
      <c r="AD30" s="141">
        <f>IF($A30="","",IFERROR(IF((('03_設備台帳'!N30*$J30+'03_設備台帳'!O30*'03_設備台帳'!P30*'03_設備台帳'!M30*$L30*$M30+'03_設備台帳'!Q30*'03_設備台帳'!S30*$N30)-('03_設備台帳'!N30*'01_基本条件'!$B$20+'03_設備台帳'!O30*'01_基本条件'!$B$21*'03_設備台帳'!P30*'03_設備台帳'!M30*$L30*$M30+'03_設備台帳'!R30*'03_設備台帳'!S30*$N30))&lt;=0,"",MAX(0,($U30+$V30-$O30)/(('03_設備台帳'!N30*$J30+'03_設備台帳'!O30*'03_設備台帳'!P30*'03_設備台帳'!M30*$L30*$M30+'03_設備台帳'!Q30*'03_設備台帳'!S30*$N30)-('03_設備台帳'!N30*'01_基本条件'!$B$20+'03_設備台帳'!O30*'01_基本条件'!$B$21*'03_設備台帳'!P30*'03_設備台帳'!M30*$L30*$M30+'03_設備台帳'!R30*'03_設備台帳'!S30*$N30)))),""))</f>
        <v/>
      </c>
      <c r="AE30" s="41">
        <f>IF($A30="","",IF(AND('01_基本条件'!$B$19="はい",$G30="重大"),"更新",IF($AC30&gt;='01_基本条件'!$B$18,"更新",IF($AC30&lt;=-'01_基本条件'!$B$18,"修理/延命","再確認/試行"))))</f>
        <v/>
      </c>
      <c r="AF30" s="41">
        <f>IF($A30="","","EAC削減率="&amp;TEXT($AC30,"0.0%")&amp;"; 修理LCC="&amp;TEXT($T30,"#,##0")&amp;"; 更新LCC="&amp;TEXT($AA30,"#,##0"))</f>
        <v/>
      </c>
      <c r="AG30" s="41">
        <f>IF($A30="","",IF('01_基本条件'!$B$15="","予算未設定",IF($U30&lt;='01_基本条件'!$B$15,"予算内","予算超過")))</f>
        <v/>
      </c>
      <c r="AH30" s="41">
        <f>IF($A30="","",IF(OR($G30="重大",$F30="A-重要",$AC30&gt;=0.15),"高",IF(OR($G30="高",$AC30&gt;='01_基本条件'!$B$18),"中","低")))</f>
        <v/>
      </c>
      <c r="AI30" s="41">
        <f>IF($A30="","","")</f>
        <v/>
      </c>
      <c r="AJ30" s="41">
        <f>IF($A30="","",IF($AI30&lt;&gt;"",$AI30,IF(AND($AE30="更新",$AG30="予算超過"),"更新-予算承認要",$AE30)))</f>
        <v/>
      </c>
      <c r="AK30" s="85">
        <f>IF($A30="","","要評価")</f>
        <v/>
      </c>
      <c r="AL30" s="85">
        <f>IF($A30="","","")</f>
        <v/>
      </c>
      <c r="AM30" s="134">
        <f>IF($A30="","","")</f>
        <v/>
      </c>
    </row>
    <row r="31">
      <c r="A31" s="71">
        <f>IF('03_設備台帳'!A31="","",'03_設備台帳'!A31)</f>
        <v/>
      </c>
      <c r="B31" s="71">
        <f>IF($A31="","",'03_設備台帳'!E31)</f>
        <v/>
      </c>
      <c r="C31" s="71">
        <f>IF($A31="","",'03_設備台帳'!B31&amp;" / "&amp;'03_設備台帳'!C31)</f>
        <v/>
      </c>
      <c r="D31" s="71">
        <f>IF($A31="","",'03_設備台帳'!D31)</f>
        <v/>
      </c>
      <c r="E31" s="71">
        <f>IF($A31="","",'03_設備台帳'!I31)</f>
        <v/>
      </c>
      <c r="F31" s="71">
        <f>IF($A31="","",'03_設備台帳'!G31)</f>
        <v/>
      </c>
      <c r="G31" s="71">
        <f>IF($A31="","",'03_設備台帳'!AD31)</f>
        <v/>
      </c>
      <c r="H31" s="135">
        <f>IF($A31="","",MIN('01_基本条件'!$B$9,MAX(1,'03_設備台帳'!Z31)))</f>
        <v/>
      </c>
      <c r="I31" s="135">
        <f>IF($A31="","",MIN('01_基本条件'!$B$9,MAX(1,'03_設備台帳'!AA31)))</f>
        <v/>
      </c>
      <c r="J31" s="132">
        <f>IF($A31="","",IFERROR(VLOOKUP($E31,'02_シナリオ条件'!$A$5:$K$13,3,FALSE),1))</f>
        <v/>
      </c>
      <c r="K31" s="132">
        <f>IF($A31="","",IFERROR(VLOOKUP($E31,'02_シナリオ条件'!$A$5:$K$13,4,FALSE),1))</f>
        <v/>
      </c>
      <c r="L31" s="132">
        <f>IF($A31="","",IFERROR(VLOOKUP($E31,'02_シナリオ条件'!$A$5:$K$13,5,FALSE),1))</f>
        <v/>
      </c>
      <c r="M31" s="132">
        <f>IF($A31="","",IFERROR(VLOOKUP($E31,'02_シナリオ条件'!$A$5:$K$13,6,FALSE),1))</f>
        <v/>
      </c>
      <c r="N31" s="132">
        <f>IF($A31="","",IFERROR(VLOOKUP($E31,'02_シナリオ条件'!$A$5:$K$13,7,FALSE),1))</f>
        <v/>
      </c>
      <c r="O31" s="131">
        <f>IF($A31="","",'03_設備台帳'!T31*$J31)</f>
        <v/>
      </c>
      <c r="P31" s="131">
        <f>IF($A31="","",'03_設備台帳'!N31*$J31*(IF('01_基本条件'!$B$10='01_基本条件'!$B$11,$H31/(1+'01_基本条件'!$B$10),(1-((1+'01_基本条件'!$B$11)/(1+'01_基本条件'!$B$10))^$H31)/('01_基本条件'!$B$10-'01_基本条件'!$B$11))))</f>
        <v/>
      </c>
      <c r="Q31" s="131">
        <f>IF($A31="","",'03_設備台帳'!O31*'03_設備台帳'!P31*'03_設備台帳'!M31*$L31*$M31*(IF('01_基本条件'!$B$10='01_基本条件'!$B$13,$H31/(1+'01_基本条件'!$B$10),(1-((1+'01_基本条件'!$B$13)/(1+'01_基本条件'!$B$10))^$H31)/('01_基本条件'!$B$10-'01_基本条件'!$B$13))))</f>
        <v/>
      </c>
      <c r="R31" s="131">
        <f>IF($A31="","",'03_設備台帳'!Q31*'03_設備台帳'!S31*$N31*(IF('01_基本条件'!$B$10='01_基本条件'!$B$12,$H31/(1+'01_基本条件'!$B$10),(1-((1+'01_基本条件'!$B$12)/(1+'01_基本条件'!$B$10))^$H31)/('01_基本条件'!$B$10-'01_基本条件'!$B$12))))</f>
        <v/>
      </c>
      <c r="S31" s="131">
        <f>IF($A31="","",'03_設備台帳'!AB31*IFERROR(VLOOKUP($E31,'02_シナリオ条件'!$A$5:$K$13,8,FALSE),1)/(1+'01_基本条件'!$B$10)^$H31)</f>
        <v/>
      </c>
      <c r="T31" s="131">
        <f>IF($A31="","",SUM($O31:$R31)-$S31)</f>
        <v/>
      </c>
      <c r="U31" s="131">
        <f>IF($A31="","",('03_設備台帳'!U31+'03_設備台帳'!V31+'03_設備台帳'!W31+'03_設備台帳'!Y31)*$K31)</f>
        <v/>
      </c>
      <c r="V31" s="131">
        <f>IF($A31="","",'03_設備台帳'!X31*'03_設備台帳'!M31*$L31)</f>
        <v/>
      </c>
      <c r="W31" s="131">
        <f>IF($A31="","",'03_設備台帳'!N31*'01_基本条件'!$B$20*(IF('01_基本条件'!$B$10='01_基本条件'!$B$11,$I31/(1+'01_基本条件'!$B$10),(1-((1+'01_基本条件'!$B$11)/(1+'01_基本条件'!$B$10))^$I31)/('01_基本条件'!$B$10-'01_基本条件'!$B$11))))</f>
        <v/>
      </c>
      <c r="X31" s="131">
        <f>IF($A31="","",'03_設備台帳'!O31*'01_基本条件'!$B$21*'03_設備台帳'!P31*'03_設備台帳'!M31*$L31*$M31*(IF('01_基本条件'!$B$10='01_基本条件'!$B$13,$I31/(1+'01_基本条件'!$B$10),(1-((1+'01_基本条件'!$B$13)/(1+'01_基本条件'!$B$10))^$I31)/('01_基本条件'!$B$10-'01_基本条件'!$B$13))))</f>
        <v/>
      </c>
      <c r="Y31" s="131">
        <f>IF($A31="","",'03_設備台帳'!R31*'03_設備台帳'!S31*$N31*(IF('01_基本条件'!$B$10='01_基本条件'!$B$12,$I31/(1+'01_基本条件'!$B$10),(1-((1+'01_基本条件'!$B$12)/(1+'01_基本条件'!$B$10))^$I31)/('01_基本条件'!$B$10-'01_基本条件'!$B$12))))</f>
        <v/>
      </c>
      <c r="Z31" s="131">
        <f>IF($A31="","",'03_設備台帳'!AC31*IFERROR(VLOOKUP($E31,'02_シナリオ条件'!$A$5:$K$13,8,FALSE),1)/(1+'01_基本条件'!$B$10)^$I31)</f>
        <v/>
      </c>
      <c r="AA31" s="131">
        <f>IF($A31="","",SUM($U31:$Y31)-$Z31)</f>
        <v/>
      </c>
      <c r="AB31" s="131">
        <f>IF($A31="","",(IF('01_基本条件'!$B$10=0,$T31/$H31,$T31*('01_基本条件'!$B$10*(1+'01_基本条件'!$B$10)^$H31)/((1+'01_基本条件'!$B$10)^$H31-1)))-(IF('01_基本条件'!$B$10=0,$AA31/$I31,$AA31*('01_基本条件'!$B$10*(1+'01_基本条件'!$B$10)^$I31)/((1+'01_基本条件'!$B$10)^$I31-1))))</f>
        <v/>
      </c>
      <c r="AC31" s="132">
        <f>IF($A31="","",IFERROR($AB31/(IF('01_基本条件'!$B$10=0,$T31/$H31,$T31*('01_基本条件'!$B$10*(1+'01_基本条件'!$B$10)^$H31)/((1+'01_基本条件'!$B$10)^$H31-1))),0))</f>
        <v/>
      </c>
      <c r="AD31" s="141">
        <f>IF($A31="","",IFERROR(IF((('03_設備台帳'!N31*$J31+'03_設備台帳'!O31*'03_設備台帳'!P31*'03_設備台帳'!M31*$L31*$M31+'03_設備台帳'!Q31*'03_設備台帳'!S31*$N31)-('03_設備台帳'!N31*'01_基本条件'!$B$20+'03_設備台帳'!O31*'01_基本条件'!$B$21*'03_設備台帳'!P31*'03_設備台帳'!M31*$L31*$M31+'03_設備台帳'!R31*'03_設備台帳'!S31*$N31))&lt;=0,"",MAX(0,($U31+$V31-$O31)/(('03_設備台帳'!N31*$J31+'03_設備台帳'!O31*'03_設備台帳'!P31*'03_設備台帳'!M31*$L31*$M31+'03_設備台帳'!Q31*'03_設備台帳'!S31*$N31)-('03_設備台帳'!N31*'01_基本条件'!$B$20+'03_設備台帳'!O31*'01_基本条件'!$B$21*'03_設備台帳'!P31*'03_設備台帳'!M31*$L31*$M31+'03_設備台帳'!R31*'03_設備台帳'!S31*$N31)))),""))</f>
        <v/>
      </c>
      <c r="AE31" s="41">
        <f>IF($A31="","",IF(AND('01_基本条件'!$B$19="はい",$G31="重大"),"更新",IF($AC31&gt;='01_基本条件'!$B$18,"更新",IF($AC31&lt;=-'01_基本条件'!$B$18,"修理/延命","再確認/試行"))))</f>
        <v/>
      </c>
      <c r="AF31" s="41">
        <f>IF($A31="","","EAC削減率="&amp;TEXT($AC31,"0.0%")&amp;"; 修理LCC="&amp;TEXT($T31,"#,##0")&amp;"; 更新LCC="&amp;TEXT($AA31,"#,##0"))</f>
        <v/>
      </c>
      <c r="AG31" s="41">
        <f>IF($A31="","",IF('01_基本条件'!$B$15="","予算未設定",IF($U31&lt;='01_基本条件'!$B$15,"予算内","予算超過")))</f>
        <v/>
      </c>
      <c r="AH31" s="41">
        <f>IF($A31="","",IF(OR($G31="重大",$F31="A-重要",$AC31&gt;=0.15),"高",IF(OR($G31="高",$AC31&gt;='01_基本条件'!$B$18),"中","低")))</f>
        <v/>
      </c>
      <c r="AI31" s="41">
        <f>IF($A31="","","")</f>
        <v/>
      </c>
      <c r="AJ31" s="41">
        <f>IF($A31="","",IF($AI31&lt;&gt;"",$AI31,IF(AND($AE31="更新",$AG31="予算超過"),"更新-予算承認要",$AE31)))</f>
        <v/>
      </c>
      <c r="AK31" s="85">
        <f>IF($A31="","","要評価")</f>
        <v/>
      </c>
      <c r="AL31" s="85">
        <f>IF($A31="","","")</f>
        <v/>
      </c>
      <c r="AM31" s="134">
        <f>IF($A31="","","")</f>
        <v/>
      </c>
    </row>
    <row r="32">
      <c r="A32" s="71">
        <f>IF('03_設備台帳'!A32="","",'03_設備台帳'!A32)</f>
        <v/>
      </c>
      <c r="B32" s="71">
        <f>IF($A32="","",'03_設備台帳'!E32)</f>
        <v/>
      </c>
      <c r="C32" s="71">
        <f>IF($A32="","",'03_設備台帳'!B32&amp;" / "&amp;'03_設備台帳'!C32)</f>
        <v/>
      </c>
      <c r="D32" s="71">
        <f>IF($A32="","",'03_設備台帳'!D32)</f>
        <v/>
      </c>
      <c r="E32" s="71">
        <f>IF($A32="","",'03_設備台帳'!I32)</f>
        <v/>
      </c>
      <c r="F32" s="71">
        <f>IF($A32="","",'03_設備台帳'!G32)</f>
        <v/>
      </c>
      <c r="G32" s="71">
        <f>IF($A32="","",'03_設備台帳'!AD32)</f>
        <v/>
      </c>
      <c r="H32" s="135">
        <f>IF($A32="","",MIN('01_基本条件'!$B$9,MAX(1,'03_設備台帳'!Z32)))</f>
        <v/>
      </c>
      <c r="I32" s="135">
        <f>IF($A32="","",MIN('01_基本条件'!$B$9,MAX(1,'03_設備台帳'!AA32)))</f>
        <v/>
      </c>
      <c r="J32" s="132">
        <f>IF($A32="","",IFERROR(VLOOKUP($E32,'02_シナリオ条件'!$A$5:$K$13,3,FALSE),1))</f>
        <v/>
      </c>
      <c r="K32" s="132">
        <f>IF($A32="","",IFERROR(VLOOKUP($E32,'02_シナリオ条件'!$A$5:$K$13,4,FALSE),1))</f>
        <v/>
      </c>
      <c r="L32" s="132">
        <f>IF($A32="","",IFERROR(VLOOKUP($E32,'02_シナリオ条件'!$A$5:$K$13,5,FALSE),1))</f>
        <v/>
      </c>
      <c r="M32" s="132">
        <f>IF($A32="","",IFERROR(VLOOKUP($E32,'02_シナリオ条件'!$A$5:$K$13,6,FALSE),1))</f>
        <v/>
      </c>
      <c r="N32" s="132">
        <f>IF($A32="","",IFERROR(VLOOKUP($E32,'02_シナリオ条件'!$A$5:$K$13,7,FALSE),1))</f>
        <v/>
      </c>
      <c r="O32" s="131">
        <f>IF($A32="","",'03_設備台帳'!T32*$J32)</f>
        <v/>
      </c>
      <c r="P32" s="131">
        <f>IF($A32="","",'03_設備台帳'!N32*$J32*(IF('01_基本条件'!$B$10='01_基本条件'!$B$11,$H32/(1+'01_基本条件'!$B$10),(1-((1+'01_基本条件'!$B$11)/(1+'01_基本条件'!$B$10))^$H32)/('01_基本条件'!$B$10-'01_基本条件'!$B$11))))</f>
        <v/>
      </c>
      <c r="Q32" s="131">
        <f>IF($A32="","",'03_設備台帳'!O32*'03_設備台帳'!P32*'03_設備台帳'!M32*$L32*$M32*(IF('01_基本条件'!$B$10='01_基本条件'!$B$13,$H32/(1+'01_基本条件'!$B$10),(1-((1+'01_基本条件'!$B$13)/(1+'01_基本条件'!$B$10))^$H32)/('01_基本条件'!$B$10-'01_基本条件'!$B$13))))</f>
        <v/>
      </c>
      <c r="R32" s="131">
        <f>IF($A32="","",'03_設備台帳'!Q32*'03_設備台帳'!S32*$N32*(IF('01_基本条件'!$B$10='01_基本条件'!$B$12,$H32/(1+'01_基本条件'!$B$10),(1-((1+'01_基本条件'!$B$12)/(1+'01_基本条件'!$B$10))^$H32)/('01_基本条件'!$B$10-'01_基本条件'!$B$12))))</f>
        <v/>
      </c>
      <c r="S32" s="131">
        <f>IF($A32="","",'03_設備台帳'!AB32*IFERROR(VLOOKUP($E32,'02_シナリオ条件'!$A$5:$K$13,8,FALSE),1)/(1+'01_基本条件'!$B$10)^$H32)</f>
        <v/>
      </c>
      <c r="T32" s="131">
        <f>IF($A32="","",SUM($O32:$R32)-$S32)</f>
        <v/>
      </c>
      <c r="U32" s="131">
        <f>IF($A32="","",('03_設備台帳'!U32+'03_設備台帳'!V32+'03_設備台帳'!W32+'03_設備台帳'!Y32)*$K32)</f>
        <v/>
      </c>
      <c r="V32" s="131">
        <f>IF($A32="","",'03_設備台帳'!X32*'03_設備台帳'!M32*$L32)</f>
        <v/>
      </c>
      <c r="W32" s="131">
        <f>IF($A32="","",'03_設備台帳'!N32*'01_基本条件'!$B$20*(IF('01_基本条件'!$B$10='01_基本条件'!$B$11,$I32/(1+'01_基本条件'!$B$10),(1-((1+'01_基本条件'!$B$11)/(1+'01_基本条件'!$B$10))^$I32)/('01_基本条件'!$B$10-'01_基本条件'!$B$11))))</f>
        <v/>
      </c>
      <c r="X32" s="131">
        <f>IF($A32="","",'03_設備台帳'!O32*'01_基本条件'!$B$21*'03_設備台帳'!P32*'03_設備台帳'!M32*$L32*$M32*(IF('01_基本条件'!$B$10='01_基本条件'!$B$13,$I32/(1+'01_基本条件'!$B$10),(1-((1+'01_基本条件'!$B$13)/(1+'01_基本条件'!$B$10))^$I32)/('01_基本条件'!$B$10-'01_基本条件'!$B$13))))</f>
        <v/>
      </c>
      <c r="Y32" s="131">
        <f>IF($A32="","",'03_設備台帳'!R32*'03_設備台帳'!S32*$N32*(IF('01_基本条件'!$B$10='01_基本条件'!$B$12,$I32/(1+'01_基本条件'!$B$10),(1-((1+'01_基本条件'!$B$12)/(1+'01_基本条件'!$B$10))^$I32)/('01_基本条件'!$B$10-'01_基本条件'!$B$12))))</f>
        <v/>
      </c>
      <c r="Z32" s="131">
        <f>IF($A32="","",'03_設備台帳'!AC32*IFERROR(VLOOKUP($E32,'02_シナリオ条件'!$A$5:$K$13,8,FALSE),1)/(1+'01_基本条件'!$B$10)^$I32)</f>
        <v/>
      </c>
      <c r="AA32" s="131">
        <f>IF($A32="","",SUM($U32:$Y32)-$Z32)</f>
        <v/>
      </c>
      <c r="AB32" s="131">
        <f>IF($A32="","",(IF('01_基本条件'!$B$10=0,$T32/$H32,$T32*('01_基本条件'!$B$10*(1+'01_基本条件'!$B$10)^$H32)/((1+'01_基本条件'!$B$10)^$H32-1)))-(IF('01_基本条件'!$B$10=0,$AA32/$I32,$AA32*('01_基本条件'!$B$10*(1+'01_基本条件'!$B$10)^$I32)/((1+'01_基本条件'!$B$10)^$I32-1))))</f>
        <v/>
      </c>
      <c r="AC32" s="132">
        <f>IF($A32="","",IFERROR($AB32/(IF('01_基本条件'!$B$10=0,$T32/$H32,$T32*('01_基本条件'!$B$10*(1+'01_基本条件'!$B$10)^$H32)/((1+'01_基本条件'!$B$10)^$H32-1))),0))</f>
        <v/>
      </c>
      <c r="AD32" s="141">
        <f>IF($A32="","",IFERROR(IF((('03_設備台帳'!N32*$J32+'03_設備台帳'!O32*'03_設備台帳'!P32*'03_設備台帳'!M32*$L32*$M32+'03_設備台帳'!Q32*'03_設備台帳'!S32*$N32)-('03_設備台帳'!N32*'01_基本条件'!$B$20+'03_設備台帳'!O32*'01_基本条件'!$B$21*'03_設備台帳'!P32*'03_設備台帳'!M32*$L32*$M32+'03_設備台帳'!R32*'03_設備台帳'!S32*$N32))&lt;=0,"",MAX(0,($U32+$V32-$O32)/(('03_設備台帳'!N32*$J32+'03_設備台帳'!O32*'03_設備台帳'!P32*'03_設備台帳'!M32*$L32*$M32+'03_設備台帳'!Q32*'03_設備台帳'!S32*$N32)-('03_設備台帳'!N32*'01_基本条件'!$B$20+'03_設備台帳'!O32*'01_基本条件'!$B$21*'03_設備台帳'!P32*'03_設備台帳'!M32*$L32*$M32+'03_設備台帳'!R32*'03_設備台帳'!S32*$N32)))),""))</f>
        <v/>
      </c>
      <c r="AE32" s="41">
        <f>IF($A32="","",IF(AND('01_基本条件'!$B$19="はい",$G32="重大"),"更新",IF($AC32&gt;='01_基本条件'!$B$18,"更新",IF($AC32&lt;=-'01_基本条件'!$B$18,"修理/延命","再確認/試行"))))</f>
        <v/>
      </c>
      <c r="AF32" s="41">
        <f>IF($A32="","","EAC削減率="&amp;TEXT($AC32,"0.0%")&amp;"; 修理LCC="&amp;TEXT($T32,"#,##0")&amp;"; 更新LCC="&amp;TEXT($AA32,"#,##0"))</f>
        <v/>
      </c>
      <c r="AG32" s="41">
        <f>IF($A32="","",IF('01_基本条件'!$B$15="","予算未設定",IF($U32&lt;='01_基本条件'!$B$15,"予算内","予算超過")))</f>
        <v/>
      </c>
      <c r="AH32" s="41">
        <f>IF($A32="","",IF(OR($G32="重大",$F32="A-重要",$AC32&gt;=0.15),"高",IF(OR($G32="高",$AC32&gt;='01_基本条件'!$B$18),"中","低")))</f>
        <v/>
      </c>
      <c r="AI32" s="41">
        <f>IF($A32="","","")</f>
        <v/>
      </c>
      <c r="AJ32" s="41">
        <f>IF($A32="","",IF($AI32&lt;&gt;"",$AI32,IF(AND($AE32="更新",$AG32="予算超過"),"更新-予算承認要",$AE32)))</f>
        <v/>
      </c>
      <c r="AK32" s="85">
        <f>IF($A32="","","要評価")</f>
        <v/>
      </c>
      <c r="AL32" s="85">
        <f>IF($A32="","","")</f>
        <v/>
      </c>
      <c r="AM32" s="134">
        <f>IF($A32="","","")</f>
        <v/>
      </c>
    </row>
    <row r="33">
      <c r="A33" s="71">
        <f>IF('03_設備台帳'!A33="","",'03_設備台帳'!A33)</f>
        <v/>
      </c>
      <c r="B33" s="71">
        <f>IF($A33="","",'03_設備台帳'!E33)</f>
        <v/>
      </c>
      <c r="C33" s="71">
        <f>IF($A33="","",'03_設備台帳'!B33&amp;" / "&amp;'03_設備台帳'!C33)</f>
        <v/>
      </c>
      <c r="D33" s="71">
        <f>IF($A33="","",'03_設備台帳'!D33)</f>
        <v/>
      </c>
      <c r="E33" s="71">
        <f>IF($A33="","",'03_設備台帳'!I33)</f>
        <v/>
      </c>
      <c r="F33" s="71">
        <f>IF($A33="","",'03_設備台帳'!G33)</f>
        <v/>
      </c>
      <c r="G33" s="71">
        <f>IF($A33="","",'03_設備台帳'!AD33)</f>
        <v/>
      </c>
      <c r="H33" s="135">
        <f>IF($A33="","",MIN('01_基本条件'!$B$9,MAX(1,'03_設備台帳'!Z33)))</f>
        <v/>
      </c>
      <c r="I33" s="135">
        <f>IF($A33="","",MIN('01_基本条件'!$B$9,MAX(1,'03_設備台帳'!AA33)))</f>
        <v/>
      </c>
      <c r="J33" s="132">
        <f>IF($A33="","",IFERROR(VLOOKUP($E33,'02_シナリオ条件'!$A$5:$K$13,3,FALSE),1))</f>
        <v/>
      </c>
      <c r="K33" s="132">
        <f>IF($A33="","",IFERROR(VLOOKUP($E33,'02_シナリオ条件'!$A$5:$K$13,4,FALSE),1))</f>
        <v/>
      </c>
      <c r="L33" s="132">
        <f>IF($A33="","",IFERROR(VLOOKUP($E33,'02_シナリオ条件'!$A$5:$K$13,5,FALSE),1))</f>
        <v/>
      </c>
      <c r="M33" s="132">
        <f>IF($A33="","",IFERROR(VLOOKUP($E33,'02_シナリオ条件'!$A$5:$K$13,6,FALSE),1))</f>
        <v/>
      </c>
      <c r="N33" s="132">
        <f>IF($A33="","",IFERROR(VLOOKUP($E33,'02_シナリオ条件'!$A$5:$K$13,7,FALSE),1))</f>
        <v/>
      </c>
      <c r="O33" s="131">
        <f>IF($A33="","",'03_設備台帳'!T33*$J33)</f>
        <v/>
      </c>
      <c r="P33" s="131">
        <f>IF($A33="","",'03_設備台帳'!N33*$J33*(IF('01_基本条件'!$B$10='01_基本条件'!$B$11,$H33/(1+'01_基本条件'!$B$10),(1-((1+'01_基本条件'!$B$11)/(1+'01_基本条件'!$B$10))^$H33)/('01_基本条件'!$B$10-'01_基本条件'!$B$11))))</f>
        <v/>
      </c>
      <c r="Q33" s="131">
        <f>IF($A33="","",'03_設備台帳'!O33*'03_設備台帳'!P33*'03_設備台帳'!M33*$L33*$M33*(IF('01_基本条件'!$B$10='01_基本条件'!$B$13,$H33/(1+'01_基本条件'!$B$10),(1-((1+'01_基本条件'!$B$13)/(1+'01_基本条件'!$B$10))^$H33)/('01_基本条件'!$B$10-'01_基本条件'!$B$13))))</f>
        <v/>
      </c>
      <c r="R33" s="131">
        <f>IF($A33="","",'03_設備台帳'!Q33*'03_設備台帳'!S33*$N33*(IF('01_基本条件'!$B$10='01_基本条件'!$B$12,$H33/(1+'01_基本条件'!$B$10),(1-((1+'01_基本条件'!$B$12)/(1+'01_基本条件'!$B$10))^$H33)/('01_基本条件'!$B$10-'01_基本条件'!$B$12))))</f>
        <v/>
      </c>
      <c r="S33" s="131">
        <f>IF($A33="","",'03_設備台帳'!AB33*IFERROR(VLOOKUP($E33,'02_シナリオ条件'!$A$5:$K$13,8,FALSE),1)/(1+'01_基本条件'!$B$10)^$H33)</f>
        <v/>
      </c>
      <c r="T33" s="131">
        <f>IF($A33="","",SUM($O33:$R33)-$S33)</f>
        <v/>
      </c>
      <c r="U33" s="131">
        <f>IF($A33="","",('03_設備台帳'!U33+'03_設備台帳'!V33+'03_設備台帳'!W33+'03_設備台帳'!Y33)*$K33)</f>
        <v/>
      </c>
      <c r="V33" s="131">
        <f>IF($A33="","",'03_設備台帳'!X33*'03_設備台帳'!M33*$L33)</f>
        <v/>
      </c>
      <c r="W33" s="131">
        <f>IF($A33="","",'03_設備台帳'!N33*'01_基本条件'!$B$20*(IF('01_基本条件'!$B$10='01_基本条件'!$B$11,$I33/(1+'01_基本条件'!$B$10),(1-((1+'01_基本条件'!$B$11)/(1+'01_基本条件'!$B$10))^$I33)/('01_基本条件'!$B$10-'01_基本条件'!$B$11))))</f>
        <v/>
      </c>
      <c r="X33" s="131">
        <f>IF($A33="","",'03_設備台帳'!O33*'01_基本条件'!$B$21*'03_設備台帳'!P33*'03_設備台帳'!M33*$L33*$M33*(IF('01_基本条件'!$B$10='01_基本条件'!$B$13,$I33/(1+'01_基本条件'!$B$10),(1-((1+'01_基本条件'!$B$13)/(1+'01_基本条件'!$B$10))^$I33)/('01_基本条件'!$B$10-'01_基本条件'!$B$13))))</f>
        <v/>
      </c>
      <c r="Y33" s="131">
        <f>IF($A33="","",'03_設備台帳'!R33*'03_設備台帳'!S33*$N33*(IF('01_基本条件'!$B$10='01_基本条件'!$B$12,$I33/(1+'01_基本条件'!$B$10),(1-((1+'01_基本条件'!$B$12)/(1+'01_基本条件'!$B$10))^$I33)/('01_基本条件'!$B$10-'01_基本条件'!$B$12))))</f>
        <v/>
      </c>
      <c r="Z33" s="131">
        <f>IF($A33="","",'03_設備台帳'!AC33*IFERROR(VLOOKUP($E33,'02_シナリオ条件'!$A$5:$K$13,8,FALSE),1)/(1+'01_基本条件'!$B$10)^$I33)</f>
        <v/>
      </c>
      <c r="AA33" s="131">
        <f>IF($A33="","",SUM($U33:$Y33)-$Z33)</f>
        <v/>
      </c>
      <c r="AB33" s="131">
        <f>IF($A33="","",(IF('01_基本条件'!$B$10=0,$T33/$H33,$T33*('01_基本条件'!$B$10*(1+'01_基本条件'!$B$10)^$H33)/((1+'01_基本条件'!$B$10)^$H33-1)))-(IF('01_基本条件'!$B$10=0,$AA33/$I33,$AA33*('01_基本条件'!$B$10*(1+'01_基本条件'!$B$10)^$I33)/((1+'01_基本条件'!$B$10)^$I33-1))))</f>
        <v/>
      </c>
      <c r="AC33" s="132">
        <f>IF($A33="","",IFERROR($AB33/(IF('01_基本条件'!$B$10=0,$T33/$H33,$T33*('01_基本条件'!$B$10*(1+'01_基本条件'!$B$10)^$H33)/((1+'01_基本条件'!$B$10)^$H33-1))),0))</f>
        <v/>
      </c>
      <c r="AD33" s="141">
        <f>IF($A33="","",IFERROR(IF((('03_設備台帳'!N33*$J33+'03_設備台帳'!O33*'03_設備台帳'!P33*'03_設備台帳'!M33*$L33*$M33+'03_設備台帳'!Q33*'03_設備台帳'!S33*$N33)-('03_設備台帳'!N33*'01_基本条件'!$B$20+'03_設備台帳'!O33*'01_基本条件'!$B$21*'03_設備台帳'!P33*'03_設備台帳'!M33*$L33*$M33+'03_設備台帳'!R33*'03_設備台帳'!S33*$N33))&lt;=0,"",MAX(0,($U33+$V33-$O33)/(('03_設備台帳'!N33*$J33+'03_設備台帳'!O33*'03_設備台帳'!P33*'03_設備台帳'!M33*$L33*$M33+'03_設備台帳'!Q33*'03_設備台帳'!S33*$N33)-('03_設備台帳'!N33*'01_基本条件'!$B$20+'03_設備台帳'!O33*'01_基本条件'!$B$21*'03_設備台帳'!P33*'03_設備台帳'!M33*$L33*$M33+'03_設備台帳'!R33*'03_設備台帳'!S33*$N33)))),""))</f>
        <v/>
      </c>
      <c r="AE33" s="41">
        <f>IF($A33="","",IF(AND('01_基本条件'!$B$19="はい",$G33="重大"),"更新",IF($AC33&gt;='01_基本条件'!$B$18,"更新",IF($AC33&lt;=-'01_基本条件'!$B$18,"修理/延命","再確認/試行"))))</f>
        <v/>
      </c>
      <c r="AF33" s="41">
        <f>IF($A33="","","EAC削減率="&amp;TEXT($AC33,"0.0%")&amp;"; 修理LCC="&amp;TEXT($T33,"#,##0")&amp;"; 更新LCC="&amp;TEXT($AA33,"#,##0"))</f>
        <v/>
      </c>
      <c r="AG33" s="41">
        <f>IF($A33="","",IF('01_基本条件'!$B$15="","予算未設定",IF($U33&lt;='01_基本条件'!$B$15,"予算内","予算超過")))</f>
        <v/>
      </c>
      <c r="AH33" s="41">
        <f>IF($A33="","",IF(OR($G33="重大",$F33="A-重要",$AC33&gt;=0.15),"高",IF(OR($G33="高",$AC33&gt;='01_基本条件'!$B$18),"中","低")))</f>
        <v/>
      </c>
      <c r="AI33" s="41">
        <f>IF($A33="","","")</f>
        <v/>
      </c>
      <c r="AJ33" s="41">
        <f>IF($A33="","",IF($AI33&lt;&gt;"",$AI33,IF(AND($AE33="更新",$AG33="予算超過"),"更新-予算承認要",$AE33)))</f>
        <v/>
      </c>
      <c r="AK33" s="85">
        <f>IF($A33="","","要評価")</f>
        <v/>
      </c>
      <c r="AL33" s="85">
        <f>IF($A33="","","")</f>
        <v/>
      </c>
      <c r="AM33" s="134">
        <f>IF($A33="","","")</f>
        <v/>
      </c>
    </row>
    <row r="34">
      <c r="A34" s="71">
        <f>IF('03_設備台帳'!A34="","",'03_設備台帳'!A34)</f>
        <v/>
      </c>
      <c r="B34" s="71">
        <f>IF($A34="","",'03_設備台帳'!E34)</f>
        <v/>
      </c>
      <c r="C34" s="71">
        <f>IF($A34="","",'03_設備台帳'!B34&amp;" / "&amp;'03_設備台帳'!C34)</f>
        <v/>
      </c>
      <c r="D34" s="71">
        <f>IF($A34="","",'03_設備台帳'!D34)</f>
        <v/>
      </c>
      <c r="E34" s="71">
        <f>IF($A34="","",'03_設備台帳'!I34)</f>
        <v/>
      </c>
      <c r="F34" s="71">
        <f>IF($A34="","",'03_設備台帳'!G34)</f>
        <v/>
      </c>
      <c r="G34" s="71">
        <f>IF($A34="","",'03_設備台帳'!AD34)</f>
        <v/>
      </c>
      <c r="H34" s="135">
        <f>IF($A34="","",MIN('01_基本条件'!$B$9,MAX(1,'03_設備台帳'!Z34)))</f>
        <v/>
      </c>
      <c r="I34" s="135">
        <f>IF($A34="","",MIN('01_基本条件'!$B$9,MAX(1,'03_設備台帳'!AA34)))</f>
        <v/>
      </c>
      <c r="J34" s="132">
        <f>IF($A34="","",IFERROR(VLOOKUP($E34,'02_シナリオ条件'!$A$5:$K$13,3,FALSE),1))</f>
        <v/>
      </c>
      <c r="K34" s="132">
        <f>IF($A34="","",IFERROR(VLOOKUP($E34,'02_シナリオ条件'!$A$5:$K$13,4,FALSE),1))</f>
        <v/>
      </c>
      <c r="L34" s="132">
        <f>IF($A34="","",IFERROR(VLOOKUP($E34,'02_シナリオ条件'!$A$5:$K$13,5,FALSE),1))</f>
        <v/>
      </c>
      <c r="M34" s="132">
        <f>IF($A34="","",IFERROR(VLOOKUP($E34,'02_シナリオ条件'!$A$5:$K$13,6,FALSE),1))</f>
        <v/>
      </c>
      <c r="N34" s="132">
        <f>IF($A34="","",IFERROR(VLOOKUP($E34,'02_シナリオ条件'!$A$5:$K$13,7,FALSE),1))</f>
        <v/>
      </c>
      <c r="O34" s="131">
        <f>IF($A34="","",'03_設備台帳'!T34*$J34)</f>
        <v/>
      </c>
      <c r="P34" s="131">
        <f>IF($A34="","",'03_設備台帳'!N34*$J34*(IF('01_基本条件'!$B$10='01_基本条件'!$B$11,$H34/(1+'01_基本条件'!$B$10),(1-((1+'01_基本条件'!$B$11)/(1+'01_基本条件'!$B$10))^$H34)/('01_基本条件'!$B$10-'01_基本条件'!$B$11))))</f>
        <v/>
      </c>
      <c r="Q34" s="131">
        <f>IF($A34="","",'03_設備台帳'!O34*'03_設備台帳'!P34*'03_設備台帳'!M34*$L34*$M34*(IF('01_基本条件'!$B$10='01_基本条件'!$B$13,$H34/(1+'01_基本条件'!$B$10),(1-((1+'01_基本条件'!$B$13)/(1+'01_基本条件'!$B$10))^$H34)/('01_基本条件'!$B$10-'01_基本条件'!$B$13))))</f>
        <v/>
      </c>
      <c r="R34" s="131">
        <f>IF($A34="","",'03_設備台帳'!Q34*'03_設備台帳'!S34*$N34*(IF('01_基本条件'!$B$10='01_基本条件'!$B$12,$H34/(1+'01_基本条件'!$B$10),(1-((1+'01_基本条件'!$B$12)/(1+'01_基本条件'!$B$10))^$H34)/('01_基本条件'!$B$10-'01_基本条件'!$B$12))))</f>
        <v/>
      </c>
      <c r="S34" s="131">
        <f>IF($A34="","",'03_設備台帳'!AB34*IFERROR(VLOOKUP($E34,'02_シナリオ条件'!$A$5:$K$13,8,FALSE),1)/(1+'01_基本条件'!$B$10)^$H34)</f>
        <v/>
      </c>
      <c r="T34" s="131">
        <f>IF($A34="","",SUM($O34:$R34)-$S34)</f>
        <v/>
      </c>
      <c r="U34" s="131">
        <f>IF($A34="","",('03_設備台帳'!U34+'03_設備台帳'!V34+'03_設備台帳'!W34+'03_設備台帳'!Y34)*$K34)</f>
        <v/>
      </c>
      <c r="V34" s="131">
        <f>IF($A34="","",'03_設備台帳'!X34*'03_設備台帳'!M34*$L34)</f>
        <v/>
      </c>
      <c r="W34" s="131">
        <f>IF($A34="","",'03_設備台帳'!N34*'01_基本条件'!$B$20*(IF('01_基本条件'!$B$10='01_基本条件'!$B$11,$I34/(1+'01_基本条件'!$B$10),(1-((1+'01_基本条件'!$B$11)/(1+'01_基本条件'!$B$10))^$I34)/('01_基本条件'!$B$10-'01_基本条件'!$B$11))))</f>
        <v/>
      </c>
      <c r="X34" s="131">
        <f>IF($A34="","",'03_設備台帳'!O34*'01_基本条件'!$B$21*'03_設備台帳'!P34*'03_設備台帳'!M34*$L34*$M34*(IF('01_基本条件'!$B$10='01_基本条件'!$B$13,$I34/(1+'01_基本条件'!$B$10),(1-((1+'01_基本条件'!$B$13)/(1+'01_基本条件'!$B$10))^$I34)/('01_基本条件'!$B$10-'01_基本条件'!$B$13))))</f>
        <v/>
      </c>
      <c r="Y34" s="131">
        <f>IF($A34="","",'03_設備台帳'!R34*'03_設備台帳'!S34*$N34*(IF('01_基本条件'!$B$10='01_基本条件'!$B$12,$I34/(1+'01_基本条件'!$B$10),(1-((1+'01_基本条件'!$B$12)/(1+'01_基本条件'!$B$10))^$I34)/('01_基本条件'!$B$10-'01_基本条件'!$B$12))))</f>
        <v/>
      </c>
      <c r="Z34" s="131">
        <f>IF($A34="","",'03_設備台帳'!AC34*IFERROR(VLOOKUP($E34,'02_シナリオ条件'!$A$5:$K$13,8,FALSE),1)/(1+'01_基本条件'!$B$10)^$I34)</f>
        <v/>
      </c>
      <c r="AA34" s="131">
        <f>IF($A34="","",SUM($U34:$Y34)-$Z34)</f>
        <v/>
      </c>
      <c r="AB34" s="131">
        <f>IF($A34="","",(IF('01_基本条件'!$B$10=0,$T34/$H34,$T34*('01_基本条件'!$B$10*(1+'01_基本条件'!$B$10)^$H34)/((1+'01_基本条件'!$B$10)^$H34-1)))-(IF('01_基本条件'!$B$10=0,$AA34/$I34,$AA34*('01_基本条件'!$B$10*(1+'01_基本条件'!$B$10)^$I34)/((1+'01_基本条件'!$B$10)^$I34-1))))</f>
        <v/>
      </c>
      <c r="AC34" s="132">
        <f>IF($A34="","",IFERROR($AB34/(IF('01_基本条件'!$B$10=0,$T34/$H34,$T34*('01_基本条件'!$B$10*(1+'01_基本条件'!$B$10)^$H34)/((1+'01_基本条件'!$B$10)^$H34-1))),0))</f>
        <v/>
      </c>
      <c r="AD34" s="141">
        <f>IF($A34="","",IFERROR(IF((('03_設備台帳'!N34*$J34+'03_設備台帳'!O34*'03_設備台帳'!P34*'03_設備台帳'!M34*$L34*$M34+'03_設備台帳'!Q34*'03_設備台帳'!S34*$N34)-('03_設備台帳'!N34*'01_基本条件'!$B$20+'03_設備台帳'!O34*'01_基本条件'!$B$21*'03_設備台帳'!P34*'03_設備台帳'!M34*$L34*$M34+'03_設備台帳'!R34*'03_設備台帳'!S34*$N34))&lt;=0,"",MAX(0,($U34+$V34-$O34)/(('03_設備台帳'!N34*$J34+'03_設備台帳'!O34*'03_設備台帳'!P34*'03_設備台帳'!M34*$L34*$M34+'03_設備台帳'!Q34*'03_設備台帳'!S34*$N34)-('03_設備台帳'!N34*'01_基本条件'!$B$20+'03_設備台帳'!O34*'01_基本条件'!$B$21*'03_設備台帳'!P34*'03_設備台帳'!M34*$L34*$M34+'03_設備台帳'!R34*'03_設備台帳'!S34*$N34)))),""))</f>
        <v/>
      </c>
      <c r="AE34" s="41">
        <f>IF($A34="","",IF(AND('01_基本条件'!$B$19="はい",$G34="重大"),"更新",IF($AC34&gt;='01_基本条件'!$B$18,"更新",IF($AC34&lt;=-'01_基本条件'!$B$18,"修理/延命","再確認/試行"))))</f>
        <v/>
      </c>
      <c r="AF34" s="41">
        <f>IF($A34="","","EAC削減率="&amp;TEXT($AC34,"0.0%")&amp;"; 修理LCC="&amp;TEXT($T34,"#,##0")&amp;"; 更新LCC="&amp;TEXT($AA34,"#,##0"))</f>
        <v/>
      </c>
      <c r="AG34" s="41">
        <f>IF($A34="","",IF('01_基本条件'!$B$15="","予算未設定",IF($U34&lt;='01_基本条件'!$B$15,"予算内","予算超過")))</f>
        <v/>
      </c>
      <c r="AH34" s="41">
        <f>IF($A34="","",IF(OR($G34="重大",$F34="A-重要",$AC34&gt;=0.15),"高",IF(OR($G34="高",$AC34&gt;='01_基本条件'!$B$18),"中","低")))</f>
        <v/>
      </c>
      <c r="AI34" s="41">
        <f>IF($A34="","","")</f>
        <v/>
      </c>
      <c r="AJ34" s="41">
        <f>IF($A34="","",IF($AI34&lt;&gt;"",$AI34,IF(AND($AE34="更新",$AG34="予算超過"),"更新-予算承認要",$AE34)))</f>
        <v/>
      </c>
      <c r="AK34" s="85">
        <f>IF($A34="","","要評価")</f>
        <v/>
      </c>
      <c r="AL34" s="85">
        <f>IF($A34="","","")</f>
        <v/>
      </c>
      <c r="AM34" s="134">
        <f>IF($A34="","","")</f>
        <v/>
      </c>
    </row>
    <row r="35">
      <c r="A35" s="71">
        <f>IF('03_設備台帳'!A35="","",'03_設備台帳'!A35)</f>
        <v/>
      </c>
      <c r="B35" s="71">
        <f>IF($A35="","",'03_設備台帳'!E35)</f>
        <v/>
      </c>
      <c r="C35" s="71">
        <f>IF($A35="","",'03_設備台帳'!B35&amp;" / "&amp;'03_設備台帳'!C35)</f>
        <v/>
      </c>
      <c r="D35" s="71">
        <f>IF($A35="","",'03_設備台帳'!D35)</f>
        <v/>
      </c>
      <c r="E35" s="71">
        <f>IF($A35="","",'03_設備台帳'!I35)</f>
        <v/>
      </c>
      <c r="F35" s="71">
        <f>IF($A35="","",'03_設備台帳'!G35)</f>
        <v/>
      </c>
      <c r="G35" s="71">
        <f>IF($A35="","",'03_設備台帳'!AD35)</f>
        <v/>
      </c>
      <c r="H35" s="135">
        <f>IF($A35="","",MIN('01_基本条件'!$B$9,MAX(1,'03_設備台帳'!Z35)))</f>
        <v/>
      </c>
      <c r="I35" s="135">
        <f>IF($A35="","",MIN('01_基本条件'!$B$9,MAX(1,'03_設備台帳'!AA35)))</f>
        <v/>
      </c>
      <c r="J35" s="132">
        <f>IF($A35="","",IFERROR(VLOOKUP($E35,'02_シナリオ条件'!$A$5:$K$13,3,FALSE),1))</f>
        <v/>
      </c>
      <c r="K35" s="132">
        <f>IF($A35="","",IFERROR(VLOOKUP($E35,'02_シナリオ条件'!$A$5:$K$13,4,FALSE),1))</f>
        <v/>
      </c>
      <c r="L35" s="132">
        <f>IF($A35="","",IFERROR(VLOOKUP($E35,'02_シナリオ条件'!$A$5:$K$13,5,FALSE),1))</f>
        <v/>
      </c>
      <c r="M35" s="132">
        <f>IF($A35="","",IFERROR(VLOOKUP($E35,'02_シナリオ条件'!$A$5:$K$13,6,FALSE),1))</f>
        <v/>
      </c>
      <c r="N35" s="132">
        <f>IF($A35="","",IFERROR(VLOOKUP($E35,'02_シナリオ条件'!$A$5:$K$13,7,FALSE),1))</f>
        <v/>
      </c>
      <c r="O35" s="131">
        <f>IF($A35="","",'03_設備台帳'!T35*$J35)</f>
        <v/>
      </c>
      <c r="P35" s="131">
        <f>IF($A35="","",'03_設備台帳'!N35*$J35*(IF('01_基本条件'!$B$10='01_基本条件'!$B$11,$H35/(1+'01_基本条件'!$B$10),(1-((1+'01_基本条件'!$B$11)/(1+'01_基本条件'!$B$10))^$H35)/('01_基本条件'!$B$10-'01_基本条件'!$B$11))))</f>
        <v/>
      </c>
      <c r="Q35" s="131">
        <f>IF($A35="","",'03_設備台帳'!O35*'03_設備台帳'!P35*'03_設備台帳'!M35*$L35*$M35*(IF('01_基本条件'!$B$10='01_基本条件'!$B$13,$H35/(1+'01_基本条件'!$B$10),(1-((1+'01_基本条件'!$B$13)/(1+'01_基本条件'!$B$10))^$H35)/('01_基本条件'!$B$10-'01_基本条件'!$B$13))))</f>
        <v/>
      </c>
      <c r="R35" s="131">
        <f>IF($A35="","",'03_設備台帳'!Q35*'03_設備台帳'!S35*$N35*(IF('01_基本条件'!$B$10='01_基本条件'!$B$12,$H35/(1+'01_基本条件'!$B$10),(1-((1+'01_基本条件'!$B$12)/(1+'01_基本条件'!$B$10))^$H35)/('01_基本条件'!$B$10-'01_基本条件'!$B$12))))</f>
        <v/>
      </c>
      <c r="S35" s="131">
        <f>IF($A35="","",'03_設備台帳'!AB35*IFERROR(VLOOKUP($E35,'02_シナリオ条件'!$A$5:$K$13,8,FALSE),1)/(1+'01_基本条件'!$B$10)^$H35)</f>
        <v/>
      </c>
      <c r="T35" s="131">
        <f>IF($A35="","",SUM($O35:$R35)-$S35)</f>
        <v/>
      </c>
      <c r="U35" s="131">
        <f>IF($A35="","",('03_設備台帳'!U35+'03_設備台帳'!V35+'03_設備台帳'!W35+'03_設備台帳'!Y35)*$K35)</f>
        <v/>
      </c>
      <c r="V35" s="131">
        <f>IF($A35="","",'03_設備台帳'!X35*'03_設備台帳'!M35*$L35)</f>
        <v/>
      </c>
      <c r="W35" s="131">
        <f>IF($A35="","",'03_設備台帳'!N35*'01_基本条件'!$B$20*(IF('01_基本条件'!$B$10='01_基本条件'!$B$11,$I35/(1+'01_基本条件'!$B$10),(1-((1+'01_基本条件'!$B$11)/(1+'01_基本条件'!$B$10))^$I35)/('01_基本条件'!$B$10-'01_基本条件'!$B$11))))</f>
        <v/>
      </c>
      <c r="X35" s="131">
        <f>IF($A35="","",'03_設備台帳'!O35*'01_基本条件'!$B$21*'03_設備台帳'!P35*'03_設備台帳'!M35*$L35*$M35*(IF('01_基本条件'!$B$10='01_基本条件'!$B$13,$I35/(1+'01_基本条件'!$B$10),(1-((1+'01_基本条件'!$B$13)/(1+'01_基本条件'!$B$10))^$I35)/('01_基本条件'!$B$10-'01_基本条件'!$B$13))))</f>
        <v/>
      </c>
      <c r="Y35" s="131">
        <f>IF($A35="","",'03_設備台帳'!R35*'03_設備台帳'!S35*$N35*(IF('01_基本条件'!$B$10='01_基本条件'!$B$12,$I35/(1+'01_基本条件'!$B$10),(1-((1+'01_基本条件'!$B$12)/(1+'01_基本条件'!$B$10))^$I35)/('01_基本条件'!$B$10-'01_基本条件'!$B$12))))</f>
        <v/>
      </c>
      <c r="Z35" s="131">
        <f>IF($A35="","",'03_設備台帳'!AC35*IFERROR(VLOOKUP($E35,'02_シナリオ条件'!$A$5:$K$13,8,FALSE),1)/(1+'01_基本条件'!$B$10)^$I35)</f>
        <v/>
      </c>
      <c r="AA35" s="131">
        <f>IF($A35="","",SUM($U35:$Y35)-$Z35)</f>
        <v/>
      </c>
      <c r="AB35" s="131">
        <f>IF($A35="","",(IF('01_基本条件'!$B$10=0,$T35/$H35,$T35*('01_基本条件'!$B$10*(1+'01_基本条件'!$B$10)^$H35)/((1+'01_基本条件'!$B$10)^$H35-1)))-(IF('01_基本条件'!$B$10=0,$AA35/$I35,$AA35*('01_基本条件'!$B$10*(1+'01_基本条件'!$B$10)^$I35)/((1+'01_基本条件'!$B$10)^$I35-1))))</f>
        <v/>
      </c>
      <c r="AC35" s="132">
        <f>IF($A35="","",IFERROR($AB35/(IF('01_基本条件'!$B$10=0,$T35/$H35,$T35*('01_基本条件'!$B$10*(1+'01_基本条件'!$B$10)^$H35)/((1+'01_基本条件'!$B$10)^$H35-1))),0))</f>
        <v/>
      </c>
      <c r="AD35" s="141">
        <f>IF($A35="","",IFERROR(IF((('03_設備台帳'!N35*$J35+'03_設備台帳'!O35*'03_設備台帳'!P35*'03_設備台帳'!M35*$L35*$M35+'03_設備台帳'!Q35*'03_設備台帳'!S35*$N35)-('03_設備台帳'!N35*'01_基本条件'!$B$20+'03_設備台帳'!O35*'01_基本条件'!$B$21*'03_設備台帳'!P35*'03_設備台帳'!M35*$L35*$M35+'03_設備台帳'!R35*'03_設備台帳'!S35*$N35))&lt;=0,"",MAX(0,($U35+$V35-$O35)/(('03_設備台帳'!N35*$J35+'03_設備台帳'!O35*'03_設備台帳'!P35*'03_設備台帳'!M35*$L35*$M35+'03_設備台帳'!Q35*'03_設備台帳'!S35*$N35)-('03_設備台帳'!N35*'01_基本条件'!$B$20+'03_設備台帳'!O35*'01_基本条件'!$B$21*'03_設備台帳'!P35*'03_設備台帳'!M35*$L35*$M35+'03_設備台帳'!R35*'03_設備台帳'!S35*$N35)))),""))</f>
        <v/>
      </c>
      <c r="AE35" s="41">
        <f>IF($A35="","",IF(AND('01_基本条件'!$B$19="はい",$G35="重大"),"更新",IF($AC35&gt;='01_基本条件'!$B$18,"更新",IF($AC35&lt;=-'01_基本条件'!$B$18,"修理/延命","再確認/試行"))))</f>
        <v/>
      </c>
      <c r="AF35" s="41">
        <f>IF($A35="","","EAC削減率="&amp;TEXT($AC35,"0.0%")&amp;"; 修理LCC="&amp;TEXT($T35,"#,##0")&amp;"; 更新LCC="&amp;TEXT($AA35,"#,##0"))</f>
        <v/>
      </c>
      <c r="AG35" s="41">
        <f>IF($A35="","",IF('01_基本条件'!$B$15="","予算未設定",IF($U35&lt;='01_基本条件'!$B$15,"予算内","予算超過")))</f>
        <v/>
      </c>
      <c r="AH35" s="41">
        <f>IF($A35="","",IF(OR($G35="重大",$F35="A-重要",$AC35&gt;=0.15),"高",IF(OR($G35="高",$AC35&gt;='01_基本条件'!$B$18),"中","低")))</f>
        <v/>
      </c>
      <c r="AI35" s="41">
        <f>IF($A35="","","")</f>
        <v/>
      </c>
      <c r="AJ35" s="41">
        <f>IF($A35="","",IF($AI35&lt;&gt;"",$AI35,IF(AND($AE35="更新",$AG35="予算超過"),"更新-予算承認要",$AE35)))</f>
        <v/>
      </c>
      <c r="AK35" s="85">
        <f>IF($A35="","","要評価")</f>
        <v/>
      </c>
      <c r="AL35" s="85">
        <f>IF($A35="","","")</f>
        <v/>
      </c>
      <c r="AM35" s="134">
        <f>IF($A35="","","")</f>
        <v/>
      </c>
    </row>
    <row r="36">
      <c r="A36" s="71">
        <f>IF('03_設備台帳'!A36="","",'03_設備台帳'!A36)</f>
        <v/>
      </c>
      <c r="B36" s="71">
        <f>IF($A36="","",'03_設備台帳'!E36)</f>
        <v/>
      </c>
      <c r="C36" s="71">
        <f>IF($A36="","",'03_設備台帳'!B36&amp;" / "&amp;'03_設備台帳'!C36)</f>
        <v/>
      </c>
      <c r="D36" s="71">
        <f>IF($A36="","",'03_設備台帳'!D36)</f>
        <v/>
      </c>
      <c r="E36" s="71">
        <f>IF($A36="","",'03_設備台帳'!I36)</f>
        <v/>
      </c>
      <c r="F36" s="71">
        <f>IF($A36="","",'03_設備台帳'!G36)</f>
        <v/>
      </c>
      <c r="G36" s="71">
        <f>IF($A36="","",'03_設備台帳'!AD36)</f>
        <v/>
      </c>
      <c r="H36" s="135">
        <f>IF($A36="","",MIN('01_基本条件'!$B$9,MAX(1,'03_設備台帳'!Z36)))</f>
        <v/>
      </c>
      <c r="I36" s="135">
        <f>IF($A36="","",MIN('01_基本条件'!$B$9,MAX(1,'03_設備台帳'!AA36)))</f>
        <v/>
      </c>
      <c r="J36" s="132">
        <f>IF($A36="","",IFERROR(VLOOKUP($E36,'02_シナリオ条件'!$A$5:$K$13,3,FALSE),1))</f>
        <v/>
      </c>
      <c r="K36" s="132">
        <f>IF($A36="","",IFERROR(VLOOKUP($E36,'02_シナリオ条件'!$A$5:$K$13,4,FALSE),1))</f>
        <v/>
      </c>
      <c r="L36" s="132">
        <f>IF($A36="","",IFERROR(VLOOKUP($E36,'02_シナリオ条件'!$A$5:$K$13,5,FALSE),1))</f>
        <v/>
      </c>
      <c r="M36" s="132">
        <f>IF($A36="","",IFERROR(VLOOKUP($E36,'02_シナリオ条件'!$A$5:$K$13,6,FALSE),1))</f>
        <v/>
      </c>
      <c r="N36" s="132">
        <f>IF($A36="","",IFERROR(VLOOKUP($E36,'02_シナリオ条件'!$A$5:$K$13,7,FALSE),1))</f>
        <v/>
      </c>
      <c r="O36" s="131">
        <f>IF($A36="","",'03_設備台帳'!T36*$J36)</f>
        <v/>
      </c>
      <c r="P36" s="131">
        <f>IF($A36="","",'03_設備台帳'!N36*$J36*(IF('01_基本条件'!$B$10='01_基本条件'!$B$11,$H36/(1+'01_基本条件'!$B$10),(1-((1+'01_基本条件'!$B$11)/(1+'01_基本条件'!$B$10))^$H36)/('01_基本条件'!$B$10-'01_基本条件'!$B$11))))</f>
        <v/>
      </c>
      <c r="Q36" s="131">
        <f>IF($A36="","",'03_設備台帳'!O36*'03_設備台帳'!P36*'03_設備台帳'!M36*$L36*$M36*(IF('01_基本条件'!$B$10='01_基本条件'!$B$13,$H36/(1+'01_基本条件'!$B$10),(1-((1+'01_基本条件'!$B$13)/(1+'01_基本条件'!$B$10))^$H36)/('01_基本条件'!$B$10-'01_基本条件'!$B$13))))</f>
        <v/>
      </c>
      <c r="R36" s="131">
        <f>IF($A36="","",'03_設備台帳'!Q36*'03_設備台帳'!S36*$N36*(IF('01_基本条件'!$B$10='01_基本条件'!$B$12,$H36/(1+'01_基本条件'!$B$10),(1-((1+'01_基本条件'!$B$12)/(1+'01_基本条件'!$B$10))^$H36)/('01_基本条件'!$B$10-'01_基本条件'!$B$12))))</f>
        <v/>
      </c>
      <c r="S36" s="131">
        <f>IF($A36="","",'03_設備台帳'!AB36*IFERROR(VLOOKUP($E36,'02_シナリオ条件'!$A$5:$K$13,8,FALSE),1)/(1+'01_基本条件'!$B$10)^$H36)</f>
        <v/>
      </c>
      <c r="T36" s="131">
        <f>IF($A36="","",SUM($O36:$R36)-$S36)</f>
        <v/>
      </c>
      <c r="U36" s="131">
        <f>IF($A36="","",('03_設備台帳'!U36+'03_設備台帳'!V36+'03_設備台帳'!W36+'03_設備台帳'!Y36)*$K36)</f>
        <v/>
      </c>
      <c r="V36" s="131">
        <f>IF($A36="","",'03_設備台帳'!X36*'03_設備台帳'!M36*$L36)</f>
        <v/>
      </c>
      <c r="W36" s="131">
        <f>IF($A36="","",'03_設備台帳'!N36*'01_基本条件'!$B$20*(IF('01_基本条件'!$B$10='01_基本条件'!$B$11,$I36/(1+'01_基本条件'!$B$10),(1-((1+'01_基本条件'!$B$11)/(1+'01_基本条件'!$B$10))^$I36)/('01_基本条件'!$B$10-'01_基本条件'!$B$11))))</f>
        <v/>
      </c>
      <c r="X36" s="131">
        <f>IF($A36="","",'03_設備台帳'!O36*'01_基本条件'!$B$21*'03_設備台帳'!P36*'03_設備台帳'!M36*$L36*$M36*(IF('01_基本条件'!$B$10='01_基本条件'!$B$13,$I36/(1+'01_基本条件'!$B$10),(1-((1+'01_基本条件'!$B$13)/(1+'01_基本条件'!$B$10))^$I36)/('01_基本条件'!$B$10-'01_基本条件'!$B$13))))</f>
        <v/>
      </c>
      <c r="Y36" s="131">
        <f>IF($A36="","",'03_設備台帳'!R36*'03_設備台帳'!S36*$N36*(IF('01_基本条件'!$B$10='01_基本条件'!$B$12,$I36/(1+'01_基本条件'!$B$10),(1-((1+'01_基本条件'!$B$12)/(1+'01_基本条件'!$B$10))^$I36)/('01_基本条件'!$B$10-'01_基本条件'!$B$12))))</f>
        <v/>
      </c>
      <c r="Z36" s="131">
        <f>IF($A36="","",'03_設備台帳'!AC36*IFERROR(VLOOKUP($E36,'02_シナリオ条件'!$A$5:$K$13,8,FALSE),1)/(1+'01_基本条件'!$B$10)^$I36)</f>
        <v/>
      </c>
      <c r="AA36" s="131">
        <f>IF($A36="","",SUM($U36:$Y36)-$Z36)</f>
        <v/>
      </c>
      <c r="AB36" s="131">
        <f>IF($A36="","",(IF('01_基本条件'!$B$10=0,$T36/$H36,$T36*('01_基本条件'!$B$10*(1+'01_基本条件'!$B$10)^$H36)/((1+'01_基本条件'!$B$10)^$H36-1)))-(IF('01_基本条件'!$B$10=0,$AA36/$I36,$AA36*('01_基本条件'!$B$10*(1+'01_基本条件'!$B$10)^$I36)/((1+'01_基本条件'!$B$10)^$I36-1))))</f>
        <v/>
      </c>
      <c r="AC36" s="132">
        <f>IF($A36="","",IFERROR($AB36/(IF('01_基本条件'!$B$10=0,$T36/$H36,$T36*('01_基本条件'!$B$10*(1+'01_基本条件'!$B$10)^$H36)/((1+'01_基本条件'!$B$10)^$H36-1))),0))</f>
        <v/>
      </c>
      <c r="AD36" s="141">
        <f>IF($A36="","",IFERROR(IF((('03_設備台帳'!N36*$J36+'03_設備台帳'!O36*'03_設備台帳'!P36*'03_設備台帳'!M36*$L36*$M36+'03_設備台帳'!Q36*'03_設備台帳'!S36*$N36)-('03_設備台帳'!N36*'01_基本条件'!$B$20+'03_設備台帳'!O36*'01_基本条件'!$B$21*'03_設備台帳'!P36*'03_設備台帳'!M36*$L36*$M36+'03_設備台帳'!R36*'03_設備台帳'!S36*$N36))&lt;=0,"",MAX(0,($U36+$V36-$O36)/(('03_設備台帳'!N36*$J36+'03_設備台帳'!O36*'03_設備台帳'!P36*'03_設備台帳'!M36*$L36*$M36+'03_設備台帳'!Q36*'03_設備台帳'!S36*$N36)-('03_設備台帳'!N36*'01_基本条件'!$B$20+'03_設備台帳'!O36*'01_基本条件'!$B$21*'03_設備台帳'!P36*'03_設備台帳'!M36*$L36*$M36+'03_設備台帳'!R36*'03_設備台帳'!S36*$N36)))),""))</f>
        <v/>
      </c>
      <c r="AE36" s="41">
        <f>IF($A36="","",IF(AND('01_基本条件'!$B$19="はい",$G36="重大"),"更新",IF($AC36&gt;='01_基本条件'!$B$18,"更新",IF($AC36&lt;=-'01_基本条件'!$B$18,"修理/延命","再確認/試行"))))</f>
        <v/>
      </c>
      <c r="AF36" s="41">
        <f>IF($A36="","","EAC削減率="&amp;TEXT($AC36,"0.0%")&amp;"; 修理LCC="&amp;TEXT($T36,"#,##0")&amp;"; 更新LCC="&amp;TEXT($AA36,"#,##0"))</f>
        <v/>
      </c>
      <c r="AG36" s="41">
        <f>IF($A36="","",IF('01_基本条件'!$B$15="","予算未設定",IF($U36&lt;='01_基本条件'!$B$15,"予算内","予算超過")))</f>
        <v/>
      </c>
      <c r="AH36" s="41">
        <f>IF($A36="","",IF(OR($G36="重大",$F36="A-重要",$AC36&gt;=0.15),"高",IF(OR($G36="高",$AC36&gt;='01_基本条件'!$B$18),"中","低")))</f>
        <v/>
      </c>
      <c r="AI36" s="41">
        <f>IF($A36="","","")</f>
        <v/>
      </c>
      <c r="AJ36" s="41">
        <f>IF($A36="","",IF($AI36&lt;&gt;"",$AI36,IF(AND($AE36="更新",$AG36="予算超過"),"更新-予算承認要",$AE36)))</f>
        <v/>
      </c>
      <c r="AK36" s="85">
        <f>IF($A36="","","要評価")</f>
        <v/>
      </c>
      <c r="AL36" s="85">
        <f>IF($A36="","","")</f>
        <v/>
      </c>
      <c r="AM36" s="134">
        <f>IF($A36="","","")</f>
        <v/>
      </c>
    </row>
    <row r="37">
      <c r="A37" s="71">
        <f>IF('03_設備台帳'!A37="","",'03_設備台帳'!A37)</f>
        <v/>
      </c>
      <c r="B37" s="71">
        <f>IF($A37="","",'03_設備台帳'!E37)</f>
        <v/>
      </c>
      <c r="C37" s="71">
        <f>IF($A37="","",'03_設備台帳'!B37&amp;" / "&amp;'03_設備台帳'!C37)</f>
        <v/>
      </c>
      <c r="D37" s="71">
        <f>IF($A37="","",'03_設備台帳'!D37)</f>
        <v/>
      </c>
      <c r="E37" s="71">
        <f>IF($A37="","",'03_設備台帳'!I37)</f>
        <v/>
      </c>
      <c r="F37" s="71">
        <f>IF($A37="","",'03_設備台帳'!G37)</f>
        <v/>
      </c>
      <c r="G37" s="71">
        <f>IF($A37="","",'03_設備台帳'!AD37)</f>
        <v/>
      </c>
      <c r="H37" s="135">
        <f>IF($A37="","",MIN('01_基本条件'!$B$9,MAX(1,'03_設備台帳'!Z37)))</f>
        <v/>
      </c>
      <c r="I37" s="135">
        <f>IF($A37="","",MIN('01_基本条件'!$B$9,MAX(1,'03_設備台帳'!AA37)))</f>
        <v/>
      </c>
      <c r="J37" s="132">
        <f>IF($A37="","",IFERROR(VLOOKUP($E37,'02_シナリオ条件'!$A$5:$K$13,3,FALSE),1))</f>
        <v/>
      </c>
      <c r="K37" s="132">
        <f>IF($A37="","",IFERROR(VLOOKUP($E37,'02_シナリオ条件'!$A$5:$K$13,4,FALSE),1))</f>
        <v/>
      </c>
      <c r="L37" s="132">
        <f>IF($A37="","",IFERROR(VLOOKUP($E37,'02_シナリオ条件'!$A$5:$K$13,5,FALSE),1))</f>
        <v/>
      </c>
      <c r="M37" s="132">
        <f>IF($A37="","",IFERROR(VLOOKUP($E37,'02_シナリオ条件'!$A$5:$K$13,6,FALSE),1))</f>
        <v/>
      </c>
      <c r="N37" s="132">
        <f>IF($A37="","",IFERROR(VLOOKUP($E37,'02_シナリオ条件'!$A$5:$K$13,7,FALSE),1))</f>
        <v/>
      </c>
      <c r="O37" s="131">
        <f>IF($A37="","",'03_設備台帳'!T37*$J37)</f>
        <v/>
      </c>
      <c r="P37" s="131">
        <f>IF($A37="","",'03_設備台帳'!N37*$J37*(IF('01_基本条件'!$B$10='01_基本条件'!$B$11,$H37/(1+'01_基本条件'!$B$10),(1-((1+'01_基本条件'!$B$11)/(1+'01_基本条件'!$B$10))^$H37)/('01_基本条件'!$B$10-'01_基本条件'!$B$11))))</f>
        <v/>
      </c>
      <c r="Q37" s="131">
        <f>IF($A37="","",'03_設備台帳'!O37*'03_設備台帳'!P37*'03_設備台帳'!M37*$L37*$M37*(IF('01_基本条件'!$B$10='01_基本条件'!$B$13,$H37/(1+'01_基本条件'!$B$10),(1-((1+'01_基本条件'!$B$13)/(1+'01_基本条件'!$B$10))^$H37)/('01_基本条件'!$B$10-'01_基本条件'!$B$13))))</f>
        <v/>
      </c>
      <c r="R37" s="131">
        <f>IF($A37="","",'03_設備台帳'!Q37*'03_設備台帳'!S37*$N37*(IF('01_基本条件'!$B$10='01_基本条件'!$B$12,$H37/(1+'01_基本条件'!$B$10),(1-((1+'01_基本条件'!$B$12)/(1+'01_基本条件'!$B$10))^$H37)/('01_基本条件'!$B$10-'01_基本条件'!$B$12))))</f>
        <v/>
      </c>
      <c r="S37" s="131">
        <f>IF($A37="","",'03_設備台帳'!AB37*IFERROR(VLOOKUP($E37,'02_シナリオ条件'!$A$5:$K$13,8,FALSE),1)/(1+'01_基本条件'!$B$10)^$H37)</f>
        <v/>
      </c>
      <c r="T37" s="131">
        <f>IF($A37="","",SUM($O37:$R37)-$S37)</f>
        <v/>
      </c>
      <c r="U37" s="131">
        <f>IF($A37="","",('03_設備台帳'!U37+'03_設備台帳'!V37+'03_設備台帳'!W37+'03_設備台帳'!Y37)*$K37)</f>
        <v/>
      </c>
      <c r="V37" s="131">
        <f>IF($A37="","",'03_設備台帳'!X37*'03_設備台帳'!M37*$L37)</f>
        <v/>
      </c>
      <c r="W37" s="131">
        <f>IF($A37="","",'03_設備台帳'!N37*'01_基本条件'!$B$20*(IF('01_基本条件'!$B$10='01_基本条件'!$B$11,$I37/(1+'01_基本条件'!$B$10),(1-((1+'01_基本条件'!$B$11)/(1+'01_基本条件'!$B$10))^$I37)/('01_基本条件'!$B$10-'01_基本条件'!$B$11))))</f>
        <v/>
      </c>
      <c r="X37" s="131">
        <f>IF($A37="","",'03_設備台帳'!O37*'01_基本条件'!$B$21*'03_設備台帳'!P37*'03_設備台帳'!M37*$L37*$M37*(IF('01_基本条件'!$B$10='01_基本条件'!$B$13,$I37/(1+'01_基本条件'!$B$10),(1-((1+'01_基本条件'!$B$13)/(1+'01_基本条件'!$B$10))^$I37)/('01_基本条件'!$B$10-'01_基本条件'!$B$13))))</f>
        <v/>
      </c>
      <c r="Y37" s="131">
        <f>IF($A37="","",'03_設備台帳'!R37*'03_設備台帳'!S37*$N37*(IF('01_基本条件'!$B$10='01_基本条件'!$B$12,$I37/(1+'01_基本条件'!$B$10),(1-((1+'01_基本条件'!$B$12)/(1+'01_基本条件'!$B$10))^$I37)/('01_基本条件'!$B$10-'01_基本条件'!$B$12))))</f>
        <v/>
      </c>
      <c r="Z37" s="131">
        <f>IF($A37="","",'03_設備台帳'!AC37*IFERROR(VLOOKUP($E37,'02_シナリオ条件'!$A$5:$K$13,8,FALSE),1)/(1+'01_基本条件'!$B$10)^$I37)</f>
        <v/>
      </c>
      <c r="AA37" s="131">
        <f>IF($A37="","",SUM($U37:$Y37)-$Z37)</f>
        <v/>
      </c>
      <c r="AB37" s="131">
        <f>IF($A37="","",(IF('01_基本条件'!$B$10=0,$T37/$H37,$T37*('01_基本条件'!$B$10*(1+'01_基本条件'!$B$10)^$H37)/((1+'01_基本条件'!$B$10)^$H37-1)))-(IF('01_基本条件'!$B$10=0,$AA37/$I37,$AA37*('01_基本条件'!$B$10*(1+'01_基本条件'!$B$10)^$I37)/((1+'01_基本条件'!$B$10)^$I37-1))))</f>
        <v/>
      </c>
      <c r="AC37" s="132">
        <f>IF($A37="","",IFERROR($AB37/(IF('01_基本条件'!$B$10=0,$T37/$H37,$T37*('01_基本条件'!$B$10*(1+'01_基本条件'!$B$10)^$H37)/((1+'01_基本条件'!$B$10)^$H37-1))),0))</f>
        <v/>
      </c>
      <c r="AD37" s="141">
        <f>IF($A37="","",IFERROR(IF((('03_設備台帳'!N37*$J37+'03_設備台帳'!O37*'03_設備台帳'!P37*'03_設備台帳'!M37*$L37*$M37+'03_設備台帳'!Q37*'03_設備台帳'!S37*$N37)-('03_設備台帳'!N37*'01_基本条件'!$B$20+'03_設備台帳'!O37*'01_基本条件'!$B$21*'03_設備台帳'!P37*'03_設備台帳'!M37*$L37*$M37+'03_設備台帳'!R37*'03_設備台帳'!S37*$N37))&lt;=0,"",MAX(0,($U37+$V37-$O37)/(('03_設備台帳'!N37*$J37+'03_設備台帳'!O37*'03_設備台帳'!P37*'03_設備台帳'!M37*$L37*$M37+'03_設備台帳'!Q37*'03_設備台帳'!S37*$N37)-('03_設備台帳'!N37*'01_基本条件'!$B$20+'03_設備台帳'!O37*'01_基本条件'!$B$21*'03_設備台帳'!P37*'03_設備台帳'!M37*$L37*$M37+'03_設備台帳'!R37*'03_設備台帳'!S37*$N37)))),""))</f>
        <v/>
      </c>
      <c r="AE37" s="41">
        <f>IF($A37="","",IF(AND('01_基本条件'!$B$19="はい",$G37="重大"),"更新",IF($AC37&gt;='01_基本条件'!$B$18,"更新",IF($AC37&lt;=-'01_基本条件'!$B$18,"修理/延命","再確認/試行"))))</f>
        <v/>
      </c>
      <c r="AF37" s="41">
        <f>IF($A37="","","EAC削減率="&amp;TEXT($AC37,"0.0%")&amp;"; 修理LCC="&amp;TEXT($T37,"#,##0")&amp;"; 更新LCC="&amp;TEXT($AA37,"#,##0"))</f>
        <v/>
      </c>
      <c r="AG37" s="41">
        <f>IF($A37="","",IF('01_基本条件'!$B$15="","予算未設定",IF($U37&lt;='01_基本条件'!$B$15,"予算内","予算超過")))</f>
        <v/>
      </c>
      <c r="AH37" s="41">
        <f>IF($A37="","",IF(OR($G37="重大",$F37="A-重要",$AC37&gt;=0.15),"高",IF(OR($G37="高",$AC37&gt;='01_基本条件'!$B$18),"中","低")))</f>
        <v/>
      </c>
      <c r="AI37" s="41">
        <f>IF($A37="","","")</f>
        <v/>
      </c>
      <c r="AJ37" s="41">
        <f>IF($A37="","",IF($AI37&lt;&gt;"",$AI37,IF(AND($AE37="更新",$AG37="予算超過"),"更新-予算承認要",$AE37)))</f>
        <v/>
      </c>
      <c r="AK37" s="85">
        <f>IF($A37="","","要評価")</f>
        <v/>
      </c>
      <c r="AL37" s="85">
        <f>IF($A37="","","")</f>
        <v/>
      </c>
      <c r="AM37" s="134">
        <f>IF($A37="","","")</f>
        <v/>
      </c>
    </row>
    <row r="38">
      <c r="A38" s="71">
        <f>IF('03_設備台帳'!A38="","",'03_設備台帳'!A38)</f>
        <v/>
      </c>
      <c r="B38" s="71">
        <f>IF($A38="","",'03_設備台帳'!E38)</f>
        <v/>
      </c>
      <c r="C38" s="71">
        <f>IF($A38="","",'03_設備台帳'!B38&amp;" / "&amp;'03_設備台帳'!C38)</f>
        <v/>
      </c>
      <c r="D38" s="71">
        <f>IF($A38="","",'03_設備台帳'!D38)</f>
        <v/>
      </c>
      <c r="E38" s="71">
        <f>IF($A38="","",'03_設備台帳'!I38)</f>
        <v/>
      </c>
      <c r="F38" s="71">
        <f>IF($A38="","",'03_設備台帳'!G38)</f>
        <v/>
      </c>
      <c r="G38" s="71">
        <f>IF($A38="","",'03_設備台帳'!AD38)</f>
        <v/>
      </c>
      <c r="H38" s="135">
        <f>IF($A38="","",MIN('01_基本条件'!$B$9,MAX(1,'03_設備台帳'!Z38)))</f>
        <v/>
      </c>
      <c r="I38" s="135">
        <f>IF($A38="","",MIN('01_基本条件'!$B$9,MAX(1,'03_設備台帳'!AA38)))</f>
        <v/>
      </c>
      <c r="J38" s="132">
        <f>IF($A38="","",IFERROR(VLOOKUP($E38,'02_シナリオ条件'!$A$5:$K$13,3,FALSE),1))</f>
        <v/>
      </c>
      <c r="K38" s="132">
        <f>IF($A38="","",IFERROR(VLOOKUP($E38,'02_シナリオ条件'!$A$5:$K$13,4,FALSE),1))</f>
        <v/>
      </c>
      <c r="L38" s="132">
        <f>IF($A38="","",IFERROR(VLOOKUP($E38,'02_シナリオ条件'!$A$5:$K$13,5,FALSE),1))</f>
        <v/>
      </c>
      <c r="M38" s="132">
        <f>IF($A38="","",IFERROR(VLOOKUP($E38,'02_シナリオ条件'!$A$5:$K$13,6,FALSE),1))</f>
        <v/>
      </c>
      <c r="N38" s="132">
        <f>IF($A38="","",IFERROR(VLOOKUP($E38,'02_シナリオ条件'!$A$5:$K$13,7,FALSE),1))</f>
        <v/>
      </c>
      <c r="O38" s="131">
        <f>IF($A38="","",'03_設備台帳'!T38*$J38)</f>
        <v/>
      </c>
      <c r="P38" s="131">
        <f>IF($A38="","",'03_設備台帳'!N38*$J38*(IF('01_基本条件'!$B$10='01_基本条件'!$B$11,$H38/(1+'01_基本条件'!$B$10),(1-((1+'01_基本条件'!$B$11)/(1+'01_基本条件'!$B$10))^$H38)/('01_基本条件'!$B$10-'01_基本条件'!$B$11))))</f>
        <v/>
      </c>
      <c r="Q38" s="131">
        <f>IF($A38="","",'03_設備台帳'!O38*'03_設備台帳'!P38*'03_設備台帳'!M38*$L38*$M38*(IF('01_基本条件'!$B$10='01_基本条件'!$B$13,$H38/(1+'01_基本条件'!$B$10),(1-((1+'01_基本条件'!$B$13)/(1+'01_基本条件'!$B$10))^$H38)/('01_基本条件'!$B$10-'01_基本条件'!$B$13))))</f>
        <v/>
      </c>
      <c r="R38" s="131">
        <f>IF($A38="","",'03_設備台帳'!Q38*'03_設備台帳'!S38*$N38*(IF('01_基本条件'!$B$10='01_基本条件'!$B$12,$H38/(1+'01_基本条件'!$B$10),(1-((1+'01_基本条件'!$B$12)/(1+'01_基本条件'!$B$10))^$H38)/('01_基本条件'!$B$10-'01_基本条件'!$B$12))))</f>
        <v/>
      </c>
      <c r="S38" s="131">
        <f>IF($A38="","",'03_設備台帳'!AB38*IFERROR(VLOOKUP($E38,'02_シナリオ条件'!$A$5:$K$13,8,FALSE),1)/(1+'01_基本条件'!$B$10)^$H38)</f>
        <v/>
      </c>
      <c r="T38" s="131">
        <f>IF($A38="","",SUM($O38:$R38)-$S38)</f>
        <v/>
      </c>
      <c r="U38" s="131">
        <f>IF($A38="","",('03_設備台帳'!U38+'03_設備台帳'!V38+'03_設備台帳'!W38+'03_設備台帳'!Y38)*$K38)</f>
        <v/>
      </c>
      <c r="V38" s="131">
        <f>IF($A38="","",'03_設備台帳'!X38*'03_設備台帳'!M38*$L38)</f>
        <v/>
      </c>
      <c r="W38" s="131">
        <f>IF($A38="","",'03_設備台帳'!N38*'01_基本条件'!$B$20*(IF('01_基本条件'!$B$10='01_基本条件'!$B$11,$I38/(1+'01_基本条件'!$B$10),(1-((1+'01_基本条件'!$B$11)/(1+'01_基本条件'!$B$10))^$I38)/('01_基本条件'!$B$10-'01_基本条件'!$B$11))))</f>
        <v/>
      </c>
      <c r="X38" s="131">
        <f>IF($A38="","",'03_設備台帳'!O38*'01_基本条件'!$B$21*'03_設備台帳'!P38*'03_設備台帳'!M38*$L38*$M38*(IF('01_基本条件'!$B$10='01_基本条件'!$B$13,$I38/(1+'01_基本条件'!$B$10),(1-((1+'01_基本条件'!$B$13)/(1+'01_基本条件'!$B$10))^$I38)/('01_基本条件'!$B$10-'01_基本条件'!$B$13))))</f>
        <v/>
      </c>
      <c r="Y38" s="131">
        <f>IF($A38="","",'03_設備台帳'!R38*'03_設備台帳'!S38*$N38*(IF('01_基本条件'!$B$10='01_基本条件'!$B$12,$I38/(1+'01_基本条件'!$B$10),(1-((1+'01_基本条件'!$B$12)/(1+'01_基本条件'!$B$10))^$I38)/('01_基本条件'!$B$10-'01_基本条件'!$B$12))))</f>
        <v/>
      </c>
      <c r="Z38" s="131">
        <f>IF($A38="","",'03_設備台帳'!AC38*IFERROR(VLOOKUP($E38,'02_シナリオ条件'!$A$5:$K$13,8,FALSE),1)/(1+'01_基本条件'!$B$10)^$I38)</f>
        <v/>
      </c>
      <c r="AA38" s="131">
        <f>IF($A38="","",SUM($U38:$Y38)-$Z38)</f>
        <v/>
      </c>
      <c r="AB38" s="131">
        <f>IF($A38="","",(IF('01_基本条件'!$B$10=0,$T38/$H38,$T38*('01_基本条件'!$B$10*(1+'01_基本条件'!$B$10)^$H38)/((1+'01_基本条件'!$B$10)^$H38-1)))-(IF('01_基本条件'!$B$10=0,$AA38/$I38,$AA38*('01_基本条件'!$B$10*(1+'01_基本条件'!$B$10)^$I38)/((1+'01_基本条件'!$B$10)^$I38-1))))</f>
        <v/>
      </c>
      <c r="AC38" s="132">
        <f>IF($A38="","",IFERROR($AB38/(IF('01_基本条件'!$B$10=0,$T38/$H38,$T38*('01_基本条件'!$B$10*(1+'01_基本条件'!$B$10)^$H38)/((1+'01_基本条件'!$B$10)^$H38-1))),0))</f>
        <v/>
      </c>
      <c r="AD38" s="141">
        <f>IF($A38="","",IFERROR(IF((('03_設備台帳'!N38*$J38+'03_設備台帳'!O38*'03_設備台帳'!P38*'03_設備台帳'!M38*$L38*$M38+'03_設備台帳'!Q38*'03_設備台帳'!S38*$N38)-('03_設備台帳'!N38*'01_基本条件'!$B$20+'03_設備台帳'!O38*'01_基本条件'!$B$21*'03_設備台帳'!P38*'03_設備台帳'!M38*$L38*$M38+'03_設備台帳'!R38*'03_設備台帳'!S38*$N38))&lt;=0,"",MAX(0,($U38+$V38-$O38)/(('03_設備台帳'!N38*$J38+'03_設備台帳'!O38*'03_設備台帳'!P38*'03_設備台帳'!M38*$L38*$M38+'03_設備台帳'!Q38*'03_設備台帳'!S38*$N38)-('03_設備台帳'!N38*'01_基本条件'!$B$20+'03_設備台帳'!O38*'01_基本条件'!$B$21*'03_設備台帳'!P38*'03_設備台帳'!M38*$L38*$M38+'03_設備台帳'!R38*'03_設備台帳'!S38*$N38)))),""))</f>
        <v/>
      </c>
      <c r="AE38" s="41">
        <f>IF($A38="","",IF(AND('01_基本条件'!$B$19="はい",$G38="重大"),"更新",IF($AC38&gt;='01_基本条件'!$B$18,"更新",IF($AC38&lt;=-'01_基本条件'!$B$18,"修理/延命","再確認/試行"))))</f>
        <v/>
      </c>
      <c r="AF38" s="41">
        <f>IF($A38="","","EAC削減率="&amp;TEXT($AC38,"0.0%")&amp;"; 修理LCC="&amp;TEXT($T38,"#,##0")&amp;"; 更新LCC="&amp;TEXT($AA38,"#,##0"))</f>
        <v/>
      </c>
      <c r="AG38" s="41">
        <f>IF($A38="","",IF('01_基本条件'!$B$15="","予算未設定",IF($U38&lt;='01_基本条件'!$B$15,"予算内","予算超過")))</f>
        <v/>
      </c>
      <c r="AH38" s="41">
        <f>IF($A38="","",IF(OR($G38="重大",$F38="A-重要",$AC38&gt;=0.15),"高",IF(OR($G38="高",$AC38&gt;='01_基本条件'!$B$18),"中","低")))</f>
        <v/>
      </c>
      <c r="AI38" s="41">
        <f>IF($A38="","","")</f>
        <v/>
      </c>
      <c r="AJ38" s="41">
        <f>IF($A38="","",IF($AI38&lt;&gt;"",$AI38,IF(AND($AE38="更新",$AG38="予算超過"),"更新-予算承認要",$AE38)))</f>
        <v/>
      </c>
      <c r="AK38" s="85">
        <f>IF($A38="","","要評価")</f>
        <v/>
      </c>
      <c r="AL38" s="85">
        <f>IF($A38="","","")</f>
        <v/>
      </c>
      <c r="AM38" s="134">
        <f>IF($A38="","","")</f>
        <v/>
      </c>
    </row>
    <row r="39">
      <c r="A39" s="71">
        <f>IF('03_設備台帳'!A39="","",'03_設備台帳'!A39)</f>
        <v/>
      </c>
      <c r="B39" s="71">
        <f>IF($A39="","",'03_設備台帳'!E39)</f>
        <v/>
      </c>
      <c r="C39" s="71">
        <f>IF($A39="","",'03_設備台帳'!B39&amp;" / "&amp;'03_設備台帳'!C39)</f>
        <v/>
      </c>
      <c r="D39" s="71">
        <f>IF($A39="","",'03_設備台帳'!D39)</f>
        <v/>
      </c>
      <c r="E39" s="71">
        <f>IF($A39="","",'03_設備台帳'!I39)</f>
        <v/>
      </c>
      <c r="F39" s="71">
        <f>IF($A39="","",'03_設備台帳'!G39)</f>
        <v/>
      </c>
      <c r="G39" s="71">
        <f>IF($A39="","",'03_設備台帳'!AD39)</f>
        <v/>
      </c>
      <c r="H39" s="135">
        <f>IF($A39="","",MIN('01_基本条件'!$B$9,MAX(1,'03_設備台帳'!Z39)))</f>
        <v/>
      </c>
      <c r="I39" s="135">
        <f>IF($A39="","",MIN('01_基本条件'!$B$9,MAX(1,'03_設備台帳'!AA39)))</f>
        <v/>
      </c>
      <c r="J39" s="132">
        <f>IF($A39="","",IFERROR(VLOOKUP($E39,'02_シナリオ条件'!$A$5:$K$13,3,FALSE),1))</f>
        <v/>
      </c>
      <c r="K39" s="132">
        <f>IF($A39="","",IFERROR(VLOOKUP($E39,'02_シナリオ条件'!$A$5:$K$13,4,FALSE),1))</f>
        <v/>
      </c>
      <c r="L39" s="132">
        <f>IF($A39="","",IFERROR(VLOOKUP($E39,'02_シナリオ条件'!$A$5:$K$13,5,FALSE),1))</f>
        <v/>
      </c>
      <c r="M39" s="132">
        <f>IF($A39="","",IFERROR(VLOOKUP($E39,'02_シナリオ条件'!$A$5:$K$13,6,FALSE),1))</f>
        <v/>
      </c>
      <c r="N39" s="132">
        <f>IF($A39="","",IFERROR(VLOOKUP($E39,'02_シナリオ条件'!$A$5:$K$13,7,FALSE),1))</f>
        <v/>
      </c>
      <c r="O39" s="131">
        <f>IF($A39="","",'03_設備台帳'!T39*$J39)</f>
        <v/>
      </c>
      <c r="P39" s="131">
        <f>IF($A39="","",'03_設備台帳'!N39*$J39*(IF('01_基本条件'!$B$10='01_基本条件'!$B$11,$H39/(1+'01_基本条件'!$B$10),(1-((1+'01_基本条件'!$B$11)/(1+'01_基本条件'!$B$10))^$H39)/('01_基本条件'!$B$10-'01_基本条件'!$B$11))))</f>
        <v/>
      </c>
      <c r="Q39" s="131">
        <f>IF($A39="","",'03_設備台帳'!O39*'03_設備台帳'!P39*'03_設備台帳'!M39*$L39*$M39*(IF('01_基本条件'!$B$10='01_基本条件'!$B$13,$H39/(1+'01_基本条件'!$B$10),(1-((1+'01_基本条件'!$B$13)/(1+'01_基本条件'!$B$10))^$H39)/('01_基本条件'!$B$10-'01_基本条件'!$B$13))))</f>
        <v/>
      </c>
      <c r="R39" s="131">
        <f>IF($A39="","",'03_設備台帳'!Q39*'03_設備台帳'!S39*$N39*(IF('01_基本条件'!$B$10='01_基本条件'!$B$12,$H39/(1+'01_基本条件'!$B$10),(1-((1+'01_基本条件'!$B$12)/(1+'01_基本条件'!$B$10))^$H39)/('01_基本条件'!$B$10-'01_基本条件'!$B$12))))</f>
        <v/>
      </c>
      <c r="S39" s="131">
        <f>IF($A39="","",'03_設備台帳'!AB39*IFERROR(VLOOKUP($E39,'02_シナリオ条件'!$A$5:$K$13,8,FALSE),1)/(1+'01_基本条件'!$B$10)^$H39)</f>
        <v/>
      </c>
      <c r="T39" s="131">
        <f>IF($A39="","",SUM($O39:$R39)-$S39)</f>
        <v/>
      </c>
      <c r="U39" s="131">
        <f>IF($A39="","",('03_設備台帳'!U39+'03_設備台帳'!V39+'03_設備台帳'!W39+'03_設備台帳'!Y39)*$K39)</f>
        <v/>
      </c>
      <c r="V39" s="131">
        <f>IF($A39="","",'03_設備台帳'!X39*'03_設備台帳'!M39*$L39)</f>
        <v/>
      </c>
      <c r="W39" s="131">
        <f>IF($A39="","",'03_設備台帳'!N39*'01_基本条件'!$B$20*(IF('01_基本条件'!$B$10='01_基本条件'!$B$11,$I39/(1+'01_基本条件'!$B$10),(1-((1+'01_基本条件'!$B$11)/(1+'01_基本条件'!$B$10))^$I39)/('01_基本条件'!$B$10-'01_基本条件'!$B$11))))</f>
        <v/>
      </c>
      <c r="X39" s="131">
        <f>IF($A39="","",'03_設備台帳'!O39*'01_基本条件'!$B$21*'03_設備台帳'!P39*'03_設備台帳'!M39*$L39*$M39*(IF('01_基本条件'!$B$10='01_基本条件'!$B$13,$I39/(1+'01_基本条件'!$B$10),(1-((1+'01_基本条件'!$B$13)/(1+'01_基本条件'!$B$10))^$I39)/('01_基本条件'!$B$10-'01_基本条件'!$B$13))))</f>
        <v/>
      </c>
      <c r="Y39" s="131">
        <f>IF($A39="","",'03_設備台帳'!R39*'03_設備台帳'!S39*$N39*(IF('01_基本条件'!$B$10='01_基本条件'!$B$12,$I39/(1+'01_基本条件'!$B$10),(1-((1+'01_基本条件'!$B$12)/(1+'01_基本条件'!$B$10))^$I39)/('01_基本条件'!$B$10-'01_基本条件'!$B$12))))</f>
        <v/>
      </c>
      <c r="Z39" s="131">
        <f>IF($A39="","",'03_設備台帳'!AC39*IFERROR(VLOOKUP($E39,'02_シナリオ条件'!$A$5:$K$13,8,FALSE),1)/(1+'01_基本条件'!$B$10)^$I39)</f>
        <v/>
      </c>
      <c r="AA39" s="131">
        <f>IF($A39="","",SUM($U39:$Y39)-$Z39)</f>
        <v/>
      </c>
      <c r="AB39" s="131">
        <f>IF($A39="","",(IF('01_基本条件'!$B$10=0,$T39/$H39,$T39*('01_基本条件'!$B$10*(1+'01_基本条件'!$B$10)^$H39)/((1+'01_基本条件'!$B$10)^$H39-1)))-(IF('01_基本条件'!$B$10=0,$AA39/$I39,$AA39*('01_基本条件'!$B$10*(1+'01_基本条件'!$B$10)^$I39)/((1+'01_基本条件'!$B$10)^$I39-1))))</f>
        <v/>
      </c>
      <c r="AC39" s="132">
        <f>IF($A39="","",IFERROR($AB39/(IF('01_基本条件'!$B$10=0,$T39/$H39,$T39*('01_基本条件'!$B$10*(1+'01_基本条件'!$B$10)^$H39)/((1+'01_基本条件'!$B$10)^$H39-1))),0))</f>
        <v/>
      </c>
      <c r="AD39" s="141">
        <f>IF($A39="","",IFERROR(IF((('03_設備台帳'!N39*$J39+'03_設備台帳'!O39*'03_設備台帳'!P39*'03_設備台帳'!M39*$L39*$M39+'03_設備台帳'!Q39*'03_設備台帳'!S39*$N39)-('03_設備台帳'!N39*'01_基本条件'!$B$20+'03_設備台帳'!O39*'01_基本条件'!$B$21*'03_設備台帳'!P39*'03_設備台帳'!M39*$L39*$M39+'03_設備台帳'!R39*'03_設備台帳'!S39*$N39))&lt;=0,"",MAX(0,($U39+$V39-$O39)/(('03_設備台帳'!N39*$J39+'03_設備台帳'!O39*'03_設備台帳'!P39*'03_設備台帳'!M39*$L39*$M39+'03_設備台帳'!Q39*'03_設備台帳'!S39*$N39)-('03_設備台帳'!N39*'01_基本条件'!$B$20+'03_設備台帳'!O39*'01_基本条件'!$B$21*'03_設備台帳'!P39*'03_設備台帳'!M39*$L39*$M39+'03_設備台帳'!R39*'03_設備台帳'!S39*$N39)))),""))</f>
        <v/>
      </c>
      <c r="AE39" s="41">
        <f>IF($A39="","",IF(AND('01_基本条件'!$B$19="はい",$G39="重大"),"更新",IF($AC39&gt;='01_基本条件'!$B$18,"更新",IF($AC39&lt;=-'01_基本条件'!$B$18,"修理/延命","再確認/試行"))))</f>
        <v/>
      </c>
      <c r="AF39" s="41">
        <f>IF($A39="","","EAC削減率="&amp;TEXT($AC39,"0.0%")&amp;"; 修理LCC="&amp;TEXT($T39,"#,##0")&amp;"; 更新LCC="&amp;TEXT($AA39,"#,##0"))</f>
        <v/>
      </c>
      <c r="AG39" s="41">
        <f>IF($A39="","",IF('01_基本条件'!$B$15="","予算未設定",IF($U39&lt;='01_基本条件'!$B$15,"予算内","予算超過")))</f>
        <v/>
      </c>
      <c r="AH39" s="41">
        <f>IF($A39="","",IF(OR($G39="重大",$F39="A-重要",$AC39&gt;=0.15),"高",IF(OR($G39="高",$AC39&gt;='01_基本条件'!$B$18),"中","低")))</f>
        <v/>
      </c>
      <c r="AI39" s="41">
        <f>IF($A39="","","")</f>
        <v/>
      </c>
      <c r="AJ39" s="41">
        <f>IF($A39="","",IF($AI39&lt;&gt;"",$AI39,IF(AND($AE39="更新",$AG39="予算超過"),"更新-予算承認要",$AE39)))</f>
        <v/>
      </c>
      <c r="AK39" s="85">
        <f>IF($A39="","","要評価")</f>
        <v/>
      </c>
      <c r="AL39" s="85">
        <f>IF($A39="","","")</f>
        <v/>
      </c>
      <c r="AM39" s="134">
        <f>IF($A39="","","")</f>
        <v/>
      </c>
    </row>
    <row r="40">
      <c r="A40" s="71">
        <f>IF('03_設備台帳'!A40="","",'03_設備台帳'!A40)</f>
        <v/>
      </c>
      <c r="B40" s="71">
        <f>IF($A40="","",'03_設備台帳'!E40)</f>
        <v/>
      </c>
      <c r="C40" s="71">
        <f>IF($A40="","",'03_設備台帳'!B40&amp;" / "&amp;'03_設備台帳'!C40)</f>
        <v/>
      </c>
      <c r="D40" s="71">
        <f>IF($A40="","",'03_設備台帳'!D40)</f>
        <v/>
      </c>
      <c r="E40" s="71">
        <f>IF($A40="","",'03_設備台帳'!I40)</f>
        <v/>
      </c>
      <c r="F40" s="71">
        <f>IF($A40="","",'03_設備台帳'!G40)</f>
        <v/>
      </c>
      <c r="G40" s="71">
        <f>IF($A40="","",'03_設備台帳'!AD40)</f>
        <v/>
      </c>
      <c r="H40" s="135">
        <f>IF($A40="","",MIN('01_基本条件'!$B$9,MAX(1,'03_設備台帳'!Z40)))</f>
        <v/>
      </c>
      <c r="I40" s="135">
        <f>IF($A40="","",MIN('01_基本条件'!$B$9,MAX(1,'03_設備台帳'!AA40)))</f>
        <v/>
      </c>
      <c r="J40" s="132">
        <f>IF($A40="","",IFERROR(VLOOKUP($E40,'02_シナリオ条件'!$A$5:$K$13,3,FALSE),1))</f>
        <v/>
      </c>
      <c r="K40" s="132">
        <f>IF($A40="","",IFERROR(VLOOKUP($E40,'02_シナリオ条件'!$A$5:$K$13,4,FALSE),1))</f>
        <v/>
      </c>
      <c r="L40" s="132">
        <f>IF($A40="","",IFERROR(VLOOKUP($E40,'02_シナリオ条件'!$A$5:$K$13,5,FALSE),1))</f>
        <v/>
      </c>
      <c r="M40" s="132">
        <f>IF($A40="","",IFERROR(VLOOKUP($E40,'02_シナリオ条件'!$A$5:$K$13,6,FALSE),1))</f>
        <v/>
      </c>
      <c r="N40" s="132">
        <f>IF($A40="","",IFERROR(VLOOKUP($E40,'02_シナリオ条件'!$A$5:$K$13,7,FALSE),1))</f>
        <v/>
      </c>
      <c r="O40" s="131">
        <f>IF($A40="","",'03_設備台帳'!T40*$J40)</f>
        <v/>
      </c>
      <c r="P40" s="131">
        <f>IF($A40="","",'03_設備台帳'!N40*$J40*(IF('01_基本条件'!$B$10='01_基本条件'!$B$11,$H40/(1+'01_基本条件'!$B$10),(1-((1+'01_基本条件'!$B$11)/(1+'01_基本条件'!$B$10))^$H40)/('01_基本条件'!$B$10-'01_基本条件'!$B$11))))</f>
        <v/>
      </c>
      <c r="Q40" s="131">
        <f>IF($A40="","",'03_設備台帳'!O40*'03_設備台帳'!P40*'03_設備台帳'!M40*$L40*$M40*(IF('01_基本条件'!$B$10='01_基本条件'!$B$13,$H40/(1+'01_基本条件'!$B$10),(1-((1+'01_基本条件'!$B$13)/(1+'01_基本条件'!$B$10))^$H40)/('01_基本条件'!$B$10-'01_基本条件'!$B$13))))</f>
        <v/>
      </c>
      <c r="R40" s="131">
        <f>IF($A40="","",'03_設備台帳'!Q40*'03_設備台帳'!S40*$N40*(IF('01_基本条件'!$B$10='01_基本条件'!$B$12,$H40/(1+'01_基本条件'!$B$10),(1-((1+'01_基本条件'!$B$12)/(1+'01_基本条件'!$B$10))^$H40)/('01_基本条件'!$B$10-'01_基本条件'!$B$12))))</f>
        <v/>
      </c>
      <c r="S40" s="131">
        <f>IF($A40="","",'03_設備台帳'!AB40*IFERROR(VLOOKUP($E40,'02_シナリオ条件'!$A$5:$K$13,8,FALSE),1)/(1+'01_基本条件'!$B$10)^$H40)</f>
        <v/>
      </c>
      <c r="T40" s="131">
        <f>IF($A40="","",SUM($O40:$R40)-$S40)</f>
        <v/>
      </c>
      <c r="U40" s="131">
        <f>IF($A40="","",('03_設備台帳'!U40+'03_設備台帳'!V40+'03_設備台帳'!W40+'03_設備台帳'!Y40)*$K40)</f>
        <v/>
      </c>
      <c r="V40" s="131">
        <f>IF($A40="","",'03_設備台帳'!X40*'03_設備台帳'!M40*$L40)</f>
        <v/>
      </c>
      <c r="W40" s="131">
        <f>IF($A40="","",'03_設備台帳'!N40*'01_基本条件'!$B$20*(IF('01_基本条件'!$B$10='01_基本条件'!$B$11,$I40/(1+'01_基本条件'!$B$10),(1-((1+'01_基本条件'!$B$11)/(1+'01_基本条件'!$B$10))^$I40)/('01_基本条件'!$B$10-'01_基本条件'!$B$11))))</f>
        <v/>
      </c>
      <c r="X40" s="131">
        <f>IF($A40="","",'03_設備台帳'!O40*'01_基本条件'!$B$21*'03_設備台帳'!P40*'03_設備台帳'!M40*$L40*$M40*(IF('01_基本条件'!$B$10='01_基本条件'!$B$13,$I40/(1+'01_基本条件'!$B$10),(1-((1+'01_基本条件'!$B$13)/(1+'01_基本条件'!$B$10))^$I40)/('01_基本条件'!$B$10-'01_基本条件'!$B$13))))</f>
        <v/>
      </c>
      <c r="Y40" s="131">
        <f>IF($A40="","",'03_設備台帳'!R40*'03_設備台帳'!S40*$N40*(IF('01_基本条件'!$B$10='01_基本条件'!$B$12,$I40/(1+'01_基本条件'!$B$10),(1-((1+'01_基本条件'!$B$12)/(1+'01_基本条件'!$B$10))^$I40)/('01_基本条件'!$B$10-'01_基本条件'!$B$12))))</f>
        <v/>
      </c>
      <c r="Z40" s="131">
        <f>IF($A40="","",'03_設備台帳'!AC40*IFERROR(VLOOKUP($E40,'02_シナリオ条件'!$A$5:$K$13,8,FALSE),1)/(1+'01_基本条件'!$B$10)^$I40)</f>
        <v/>
      </c>
      <c r="AA40" s="131">
        <f>IF($A40="","",SUM($U40:$Y40)-$Z40)</f>
        <v/>
      </c>
      <c r="AB40" s="131">
        <f>IF($A40="","",(IF('01_基本条件'!$B$10=0,$T40/$H40,$T40*('01_基本条件'!$B$10*(1+'01_基本条件'!$B$10)^$H40)/((1+'01_基本条件'!$B$10)^$H40-1)))-(IF('01_基本条件'!$B$10=0,$AA40/$I40,$AA40*('01_基本条件'!$B$10*(1+'01_基本条件'!$B$10)^$I40)/((1+'01_基本条件'!$B$10)^$I40-1))))</f>
        <v/>
      </c>
      <c r="AC40" s="132">
        <f>IF($A40="","",IFERROR($AB40/(IF('01_基本条件'!$B$10=0,$T40/$H40,$T40*('01_基本条件'!$B$10*(1+'01_基本条件'!$B$10)^$H40)/((1+'01_基本条件'!$B$10)^$H40-1))),0))</f>
        <v/>
      </c>
      <c r="AD40" s="141">
        <f>IF($A40="","",IFERROR(IF((('03_設備台帳'!N40*$J40+'03_設備台帳'!O40*'03_設備台帳'!P40*'03_設備台帳'!M40*$L40*$M40+'03_設備台帳'!Q40*'03_設備台帳'!S40*$N40)-('03_設備台帳'!N40*'01_基本条件'!$B$20+'03_設備台帳'!O40*'01_基本条件'!$B$21*'03_設備台帳'!P40*'03_設備台帳'!M40*$L40*$M40+'03_設備台帳'!R40*'03_設備台帳'!S40*$N40))&lt;=0,"",MAX(0,($U40+$V40-$O40)/(('03_設備台帳'!N40*$J40+'03_設備台帳'!O40*'03_設備台帳'!P40*'03_設備台帳'!M40*$L40*$M40+'03_設備台帳'!Q40*'03_設備台帳'!S40*$N40)-('03_設備台帳'!N40*'01_基本条件'!$B$20+'03_設備台帳'!O40*'01_基本条件'!$B$21*'03_設備台帳'!P40*'03_設備台帳'!M40*$L40*$M40+'03_設備台帳'!R40*'03_設備台帳'!S40*$N40)))),""))</f>
        <v/>
      </c>
      <c r="AE40" s="41">
        <f>IF($A40="","",IF(AND('01_基本条件'!$B$19="はい",$G40="重大"),"更新",IF($AC40&gt;='01_基本条件'!$B$18,"更新",IF($AC40&lt;=-'01_基本条件'!$B$18,"修理/延命","再確認/試行"))))</f>
        <v/>
      </c>
      <c r="AF40" s="41">
        <f>IF($A40="","","EAC削減率="&amp;TEXT($AC40,"0.0%")&amp;"; 修理LCC="&amp;TEXT($T40,"#,##0")&amp;"; 更新LCC="&amp;TEXT($AA40,"#,##0"))</f>
        <v/>
      </c>
      <c r="AG40" s="41">
        <f>IF($A40="","",IF('01_基本条件'!$B$15="","予算未設定",IF($U40&lt;='01_基本条件'!$B$15,"予算内","予算超過")))</f>
        <v/>
      </c>
      <c r="AH40" s="41">
        <f>IF($A40="","",IF(OR($G40="重大",$F40="A-重要",$AC40&gt;=0.15),"高",IF(OR($G40="高",$AC40&gt;='01_基本条件'!$B$18),"中","低")))</f>
        <v/>
      </c>
      <c r="AI40" s="41">
        <f>IF($A40="","","")</f>
        <v/>
      </c>
      <c r="AJ40" s="41">
        <f>IF($A40="","",IF($AI40&lt;&gt;"",$AI40,IF(AND($AE40="更新",$AG40="予算超過"),"更新-予算承認要",$AE40)))</f>
        <v/>
      </c>
      <c r="AK40" s="85">
        <f>IF($A40="","","要評価")</f>
        <v/>
      </c>
      <c r="AL40" s="85">
        <f>IF($A40="","","")</f>
        <v/>
      </c>
      <c r="AM40" s="134">
        <f>IF($A40="","","")</f>
        <v/>
      </c>
    </row>
    <row r="41">
      <c r="A41" s="71">
        <f>IF('03_設備台帳'!A41="","",'03_設備台帳'!A41)</f>
        <v/>
      </c>
      <c r="B41" s="71">
        <f>IF($A41="","",'03_設備台帳'!E41)</f>
        <v/>
      </c>
      <c r="C41" s="71">
        <f>IF($A41="","",'03_設備台帳'!B41&amp;" / "&amp;'03_設備台帳'!C41)</f>
        <v/>
      </c>
      <c r="D41" s="71">
        <f>IF($A41="","",'03_設備台帳'!D41)</f>
        <v/>
      </c>
      <c r="E41" s="71">
        <f>IF($A41="","",'03_設備台帳'!I41)</f>
        <v/>
      </c>
      <c r="F41" s="71">
        <f>IF($A41="","",'03_設備台帳'!G41)</f>
        <v/>
      </c>
      <c r="G41" s="71">
        <f>IF($A41="","",'03_設備台帳'!AD41)</f>
        <v/>
      </c>
      <c r="H41" s="135">
        <f>IF($A41="","",MIN('01_基本条件'!$B$9,MAX(1,'03_設備台帳'!Z41)))</f>
        <v/>
      </c>
      <c r="I41" s="135">
        <f>IF($A41="","",MIN('01_基本条件'!$B$9,MAX(1,'03_設備台帳'!AA41)))</f>
        <v/>
      </c>
      <c r="J41" s="132">
        <f>IF($A41="","",IFERROR(VLOOKUP($E41,'02_シナリオ条件'!$A$5:$K$13,3,FALSE),1))</f>
        <v/>
      </c>
      <c r="K41" s="132">
        <f>IF($A41="","",IFERROR(VLOOKUP($E41,'02_シナリオ条件'!$A$5:$K$13,4,FALSE),1))</f>
        <v/>
      </c>
      <c r="L41" s="132">
        <f>IF($A41="","",IFERROR(VLOOKUP($E41,'02_シナリオ条件'!$A$5:$K$13,5,FALSE),1))</f>
        <v/>
      </c>
      <c r="M41" s="132">
        <f>IF($A41="","",IFERROR(VLOOKUP($E41,'02_シナリオ条件'!$A$5:$K$13,6,FALSE),1))</f>
        <v/>
      </c>
      <c r="N41" s="132">
        <f>IF($A41="","",IFERROR(VLOOKUP($E41,'02_シナリオ条件'!$A$5:$K$13,7,FALSE),1))</f>
        <v/>
      </c>
      <c r="O41" s="131">
        <f>IF($A41="","",'03_設備台帳'!T41*$J41)</f>
        <v/>
      </c>
      <c r="P41" s="131">
        <f>IF($A41="","",'03_設備台帳'!N41*$J41*(IF('01_基本条件'!$B$10='01_基本条件'!$B$11,$H41/(1+'01_基本条件'!$B$10),(1-((1+'01_基本条件'!$B$11)/(1+'01_基本条件'!$B$10))^$H41)/('01_基本条件'!$B$10-'01_基本条件'!$B$11))))</f>
        <v/>
      </c>
      <c r="Q41" s="131">
        <f>IF($A41="","",'03_設備台帳'!O41*'03_設備台帳'!P41*'03_設備台帳'!M41*$L41*$M41*(IF('01_基本条件'!$B$10='01_基本条件'!$B$13,$H41/(1+'01_基本条件'!$B$10),(1-((1+'01_基本条件'!$B$13)/(1+'01_基本条件'!$B$10))^$H41)/('01_基本条件'!$B$10-'01_基本条件'!$B$13))))</f>
        <v/>
      </c>
      <c r="R41" s="131">
        <f>IF($A41="","",'03_設備台帳'!Q41*'03_設備台帳'!S41*$N41*(IF('01_基本条件'!$B$10='01_基本条件'!$B$12,$H41/(1+'01_基本条件'!$B$10),(1-((1+'01_基本条件'!$B$12)/(1+'01_基本条件'!$B$10))^$H41)/('01_基本条件'!$B$10-'01_基本条件'!$B$12))))</f>
        <v/>
      </c>
      <c r="S41" s="131">
        <f>IF($A41="","",'03_設備台帳'!AB41*IFERROR(VLOOKUP($E41,'02_シナリオ条件'!$A$5:$K$13,8,FALSE),1)/(1+'01_基本条件'!$B$10)^$H41)</f>
        <v/>
      </c>
      <c r="T41" s="131">
        <f>IF($A41="","",SUM($O41:$R41)-$S41)</f>
        <v/>
      </c>
      <c r="U41" s="131">
        <f>IF($A41="","",('03_設備台帳'!U41+'03_設備台帳'!V41+'03_設備台帳'!W41+'03_設備台帳'!Y41)*$K41)</f>
        <v/>
      </c>
      <c r="V41" s="131">
        <f>IF($A41="","",'03_設備台帳'!X41*'03_設備台帳'!M41*$L41)</f>
        <v/>
      </c>
      <c r="W41" s="131">
        <f>IF($A41="","",'03_設備台帳'!N41*'01_基本条件'!$B$20*(IF('01_基本条件'!$B$10='01_基本条件'!$B$11,$I41/(1+'01_基本条件'!$B$10),(1-((1+'01_基本条件'!$B$11)/(1+'01_基本条件'!$B$10))^$I41)/('01_基本条件'!$B$10-'01_基本条件'!$B$11))))</f>
        <v/>
      </c>
      <c r="X41" s="131">
        <f>IF($A41="","",'03_設備台帳'!O41*'01_基本条件'!$B$21*'03_設備台帳'!P41*'03_設備台帳'!M41*$L41*$M41*(IF('01_基本条件'!$B$10='01_基本条件'!$B$13,$I41/(1+'01_基本条件'!$B$10),(1-((1+'01_基本条件'!$B$13)/(1+'01_基本条件'!$B$10))^$I41)/('01_基本条件'!$B$10-'01_基本条件'!$B$13))))</f>
        <v/>
      </c>
      <c r="Y41" s="131">
        <f>IF($A41="","",'03_設備台帳'!R41*'03_設備台帳'!S41*$N41*(IF('01_基本条件'!$B$10='01_基本条件'!$B$12,$I41/(1+'01_基本条件'!$B$10),(1-((1+'01_基本条件'!$B$12)/(1+'01_基本条件'!$B$10))^$I41)/('01_基本条件'!$B$10-'01_基本条件'!$B$12))))</f>
        <v/>
      </c>
      <c r="Z41" s="131">
        <f>IF($A41="","",'03_設備台帳'!AC41*IFERROR(VLOOKUP($E41,'02_シナリオ条件'!$A$5:$K$13,8,FALSE),1)/(1+'01_基本条件'!$B$10)^$I41)</f>
        <v/>
      </c>
      <c r="AA41" s="131">
        <f>IF($A41="","",SUM($U41:$Y41)-$Z41)</f>
        <v/>
      </c>
      <c r="AB41" s="131">
        <f>IF($A41="","",(IF('01_基本条件'!$B$10=0,$T41/$H41,$T41*('01_基本条件'!$B$10*(1+'01_基本条件'!$B$10)^$H41)/((1+'01_基本条件'!$B$10)^$H41-1)))-(IF('01_基本条件'!$B$10=0,$AA41/$I41,$AA41*('01_基本条件'!$B$10*(1+'01_基本条件'!$B$10)^$I41)/((1+'01_基本条件'!$B$10)^$I41-1))))</f>
        <v/>
      </c>
      <c r="AC41" s="132">
        <f>IF($A41="","",IFERROR($AB41/(IF('01_基本条件'!$B$10=0,$T41/$H41,$T41*('01_基本条件'!$B$10*(1+'01_基本条件'!$B$10)^$H41)/((1+'01_基本条件'!$B$10)^$H41-1))),0))</f>
        <v/>
      </c>
      <c r="AD41" s="141">
        <f>IF($A41="","",IFERROR(IF((('03_設備台帳'!N41*$J41+'03_設備台帳'!O41*'03_設備台帳'!P41*'03_設備台帳'!M41*$L41*$M41+'03_設備台帳'!Q41*'03_設備台帳'!S41*$N41)-('03_設備台帳'!N41*'01_基本条件'!$B$20+'03_設備台帳'!O41*'01_基本条件'!$B$21*'03_設備台帳'!P41*'03_設備台帳'!M41*$L41*$M41+'03_設備台帳'!R41*'03_設備台帳'!S41*$N41))&lt;=0,"",MAX(0,($U41+$V41-$O41)/(('03_設備台帳'!N41*$J41+'03_設備台帳'!O41*'03_設備台帳'!P41*'03_設備台帳'!M41*$L41*$M41+'03_設備台帳'!Q41*'03_設備台帳'!S41*$N41)-('03_設備台帳'!N41*'01_基本条件'!$B$20+'03_設備台帳'!O41*'01_基本条件'!$B$21*'03_設備台帳'!P41*'03_設備台帳'!M41*$L41*$M41+'03_設備台帳'!R41*'03_設備台帳'!S41*$N41)))),""))</f>
        <v/>
      </c>
      <c r="AE41" s="41">
        <f>IF($A41="","",IF(AND('01_基本条件'!$B$19="はい",$G41="重大"),"更新",IF($AC41&gt;='01_基本条件'!$B$18,"更新",IF($AC41&lt;=-'01_基本条件'!$B$18,"修理/延命","再確認/試行"))))</f>
        <v/>
      </c>
      <c r="AF41" s="41">
        <f>IF($A41="","","EAC削減率="&amp;TEXT($AC41,"0.0%")&amp;"; 修理LCC="&amp;TEXT($T41,"#,##0")&amp;"; 更新LCC="&amp;TEXT($AA41,"#,##0"))</f>
        <v/>
      </c>
      <c r="AG41" s="41">
        <f>IF($A41="","",IF('01_基本条件'!$B$15="","予算未設定",IF($U41&lt;='01_基本条件'!$B$15,"予算内","予算超過")))</f>
        <v/>
      </c>
      <c r="AH41" s="41">
        <f>IF($A41="","",IF(OR($G41="重大",$F41="A-重要",$AC41&gt;=0.15),"高",IF(OR($G41="高",$AC41&gt;='01_基本条件'!$B$18),"中","低")))</f>
        <v/>
      </c>
      <c r="AI41" s="41">
        <f>IF($A41="","","")</f>
        <v/>
      </c>
      <c r="AJ41" s="41">
        <f>IF($A41="","",IF($AI41&lt;&gt;"",$AI41,IF(AND($AE41="更新",$AG41="予算超過"),"更新-予算承認要",$AE41)))</f>
        <v/>
      </c>
      <c r="AK41" s="85">
        <f>IF($A41="","","要評価")</f>
        <v/>
      </c>
      <c r="AL41" s="85">
        <f>IF($A41="","","")</f>
        <v/>
      </c>
      <c r="AM41" s="134">
        <f>IF($A41="","","")</f>
        <v/>
      </c>
    </row>
    <row r="42">
      <c r="A42" s="71">
        <f>IF('03_設備台帳'!A42="","",'03_設備台帳'!A42)</f>
        <v/>
      </c>
      <c r="B42" s="71">
        <f>IF($A42="","",'03_設備台帳'!E42)</f>
        <v/>
      </c>
      <c r="C42" s="71">
        <f>IF($A42="","",'03_設備台帳'!B42&amp;" / "&amp;'03_設備台帳'!C42)</f>
        <v/>
      </c>
      <c r="D42" s="71">
        <f>IF($A42="","",'03_設備台帳'!D42)</f>
        <v/>
      </c>
      <c r="E42" s="71">
        <f>IF($A42="","",'03_設備台帳'!I42)</f>
        <v/>
      </c>
      <c r="F42" s="71">
        <f>IF($A42="","",'03_設備台帳'!G42)</f>
        <v/>
      </c>
      <c r="G42" s="71">
        <f>IF($A42="","",'03_設備台帳'!AD42)</f>
        <v/>
      </c>
      <c r="H42" s="135">
        <f>IF($A42="","",MIN('01_基本条件'!$B$9,MAX(1,'03_設備台帳'!Z42)))</f>
        <v/>
      </c>
      <c r="I42" s="135">
        <f>IF($A42="","",MIN('01_基本条件'!$B$9,MAX(1,'03_設備台帳'!AA42)))</f>
        <v/>
      </c>
      <c r="J42" s="132">
        <f>IF($A42="","",IFERROR(VLOOKUP($E42,'02_シナリオ条件'!$A$5:$K$13,3,FALSE),1))</f>
        <v/>
      </c>
      <c r="K42" s="132">
        <f>IF($A42="","",IFERROR(VLOOKUP($E42,'02_シナリオ条件'!$A$5:$K$13,4,FALSE),1))</f>
        <v/>
      </c>
      <c r="L42" s="132">
        <f>IF($A42="","",IFERROR(VLOOKUP($E42,'02_シナリオ条件'!$A$5:$K$13,5,FALSE),1))</f>
        <v/>
      </c>
      <c r="M42" s="132">
        <f>IF($A42="","",IFERROR(VLOOKUP($E42,'02_シナリオ条件'!$A$5:$K$13,6,FALSE),1))</f>
        <v/>
      </c>
      <c r="N42" s="132">
        <f>IF($A42="","",IFERROR(VLOOKUP($E42,'02_シナリオ条件'!$A$5:$K$13,7,FALSE),1))</f>
        <v/>
      </c>
      <c r="O42" s="131">
        <f>IF($A42="","",'03_設備台帳'!T42*$J42)</f>
        <v/>
      </c>
      <c r="P42" s="131">
        <f>IF($A42="","",'03_設備台帳'!N42*$J42*(IF('01_基本条件'!$B$10='01_基本条件'!$B$11,$H42/(1+'01_基本条件'!$B$10),(1-((1+'01_基本条件'!$B$11)/(1+'01_基本条件'!$B$10))^$H42)/('01_基本条件'!$B$10-'01_基本条件'!$B$11))))</f>
        <v/>
      </c>
      <c r="Q42" s="131">
        <f>IF($A42="","",'03_設備台帳'!O42*'03_設備台帳'!P42*'03_設備台帳'!M42*$L42*$M42*(IF('01_基本条件'!$B$10='01_基本条件'!$B$13,$H42/(1+'01_基本条件'!$B$10),(1-((1+'01_基本条件'!$B$13)/(1+'01_基本条件'!$B$10))^$H42)/('01_基本条件'!$B$10-'01_基本条件'!$B$13))))</f>
        <v/>
      </c>
      <c r="R42" s="131">
        <f>IF($A42="","",'03_設備台帳'!Q42*'03_設備台帳'!S42*$N42*(IF('01_基本条件'!$B$10='01_基本条件'!$B$12,$H42/(1+'01_基本条件'!$B$10),(1-((1+'01_基本条件'!$B$12)/(1+'01_基本条件'!$B$10))^$H42)/('01_基本条件'!$B$10-'01_基本条件'!$B$12))))</f>
        <v/>
      </c>
      <c r="S42" s="131">
        <f>IF($A42="","",'03_設備台帳'!AB42*IFERROR(VLOOKUP($E42,'02_シナリオ条件'!$A$5:$K$13,8,FALSE),1)/(1+'01_基本条件'!$B$10)^$H42)</f>
        <v/>
      </c>
      <c r="T42" s="131">
        <f>IF($A42="","",SUM($O42:$R42)-$S42)</f>
        <v/>
      </c>
      <c r="U42" s="131">
        <f>IF($A42="","",('03_設備台帳'!U42+'03_設備台帳'!V42+'03_設備台帳'!W42+'03_設備台帳'!Y42)*$K42)</f>
        <v/>
      </c>
      <c r="V42" s="131">
        <f>IF($A42="","",'03_設備台帳'!X42*'03_設備台帳'!M42*$L42)</f>
        <v/>
      </c>
      <c r="W42" s="131">
        <f>IF($A42="","",'03_設備台帳'!N42*'01_基本条件'!$B$20*(IF('01_基本条件'!$B$10='01_基本条件'!$B$11,$I42/(1+'01_基本条件'!$B$10),(1-((1+'01_基本条件'!$B$11)/(1+'01_基本条件'!$B$10))^$I42)/('01_基本条件'!$B$10-'01_基本条件'!$B$11))))</f>
        <v/>
      </c>
      <c r="X42" s="131">
        <f>IF($A42="","",'03_設備台帳'!O42*'01_基本条件'!$B$21*'03_設備台帳'!P42*'03_設備台帳'!M42*$L42*$M42*(IF('01_基本条件'!$B$10='01_基本条件'!$B$13,$I42/(1+'01_基本条件'!$B$10),(1-((1+'01_基本条件'!$B$13)/(1+'01_基本条件'!$B$10))^$I42)/('01_基本条件'!$B$10-'01_基本条件'!$B$13))))</f>
        <v/>
      </c>
      <c r="Y42" s="131">
        <f>IF($A42="","",'03_設備台帳'!R42*'03_設備台帳'!S42*$N42*(IF('01_基本条件'!$B$10='01_基本条件'!$B$12,$I42/(1+'01_基本条件'!$B$10),(1-((1+'01_基本条件'!$B$12)/(1+'01_基本条件'!$B$10))^$I42)/('01_基本条件'!$B$10-'01_基本条件'!$B$12))))</f>
        <v/>
      </c>
      <c r="Z42" s="131">
        <f>IF($A42="","",'03_設備台帳'!AC42*IFERROR(VLOOKUP($E42,'02_シナリオ条件'!$A$5:$K$13,8,FALSE),1)/(1+'01_基本条件'!$B$10)^$I42)</f>
        <v/>
      </c>
      <c r="AA42" s="131">
        <f>IF($A42="","",SUM($U42:$Y42)-$Z42)</f>
        <v/>
      </c>
      <c r="AB42" s="131">
        <f>IF($A42="","",(IF('01_基本条件'!$B$10=0,$T42/$H42,$T42*('01_基本条件'!$B$10*(1+'01_基本条件'!$B$10)^$H42)/((1+'01_基本条件'!$B$10)^$H42-1)))-(IF('01_基本条件'!$B$10=0,$AA42/$I42,$AA42*('01_基本条件'!$B$10*(1+'01_基本条件'!$B$10)^$I42)/((1+'01_基本条件'!$B$10)^$I42-1))))</f>
        <v/>
      </c>
      <c r="AC42" s="132">
        <f>IF($A42="","",IFERROR($AB42/(IF('01_基本条件'!$B$10=0,$T42/$H42,$T42*('01_基本条件'!$B$10*(1+'01_基本条件'!$B$10)^$H42)/((1+'01_基本条件'!$B$10)^$H42-1))),0))</f>
        <v/>
      </c>
      <c r="AD42" s="141">
        <f>IF($A42="","",IFERROR(IF((('03_設備台帳'!N42*$J42+'03_設備台帳'!O42*'03_設備台帳'!P42*'03_設備台帳'!M42*$L42*$M42+'03_設備台帳'!Q42*'03_設備台帳'!S42*$N42)-('03_設備台帳'!N42*'01_基本条件'!$B$20+'03_設備台帳'!O42*'01_基本条件'!$B$21*'03_設備台帳'!P42*'03_設備台帳'!M42*$L42*$M42+'03_設備台帳'!R42*'03_設備台帳'!S42*$N42))&lt;=0,"",MAX(0,($U42+$V42-$O42)/(('03_設備台帳'!N42*$J42+'03_設備台帳'!O42*'03_設備台帳'!P42*'03_設備台帳'!M42*$L42*$M42+'03_設備台帳'!Q42*'03_設備台帳'!S42*$N42)-('03_設備台帳'!N42*'01_基本条件'!$B$20+'03_設備台帳'!O42*'01_基本条件'!$B$21*'03_設備台帳'!P42*'03_設備台帳'!M42*$L42*$M42+'03_設備台帳'!R42*'03_設備台帳'!S42*$N42)))),""))</f>
        <v/>
      </c>
      <c r="AE42" s="41">
        <f>IF($A42="","",IF(AND('01_基本条件'!$B$19="はい",$G42="重大"),"更新",IF($AC42&gt;='01_基本条件'!$B$18,"更新",IF($AC42&lt;=-'01_基本条件'!$B$18,"修理/延命","再確認/試行"))))</f>
        <v/>
      </c>
      <c r="AF42" s="41">
        <f>IF($A42="","","EAC削減率="&amp;TEXT($AC42,"0.0%")&amp;"; 修理LCC="&amp;TEXT($T42,"#,##0")&amp;"; 更新LCC="&amp;TEXT($AA42,"#,##0"))</f>
        <v/>
      </c>
      <c r="AG42" s="41">
        <f>IF($A42="","",IF('01_基本条件'!$B$15="","予算未設定",IF($U42&lt;='01_基本条件'!$B$15,"予算内","予算超過")))</f>
        <v/>
      </c>
      <c r="AH42" s="41">
        <f>IF($A42="","",IF(OR($G42="重大",$F42="A-重要",$AC42&gt;=0.15),"高",IF(OR($G42="高",$AC42&gt;='01_基本条件'!$B$18),"中","低")))</f>
        <v/>
      </c>
      <c r="AI42" s="41">
        <f>IF($A42="","","")</f>
        <v/>
      </c>
      <c r="AJ42" s="41">
        <f>IF($A42="","",IF($AI42&lt;&gt;"",$AI42,IF(AND($AE42="更新",$AG42="予算超過"),"更新-予算承認要",$AE42)))</f>
        <v/>
      </c>
      <c r="AK42" s="85">
        <f>IF($A42="","","要評価")</f>
        <v/>
      </c>
      <c r="AL42" s="85">
        <f>IF($A42="","","")</f>
        <v/>
      </c>
      <c r="AM42" s="134">
        <f>IF($A42="","","")</f>
        <v/>
      </c>
    </row>
    <row r="43">
      <c r="A43" s="71">
        <f>IF('03_設備台帳'!A43="","",'03_設備台帳'!A43)</f>
        <v/>
      </c>
      <c r="B43" s="71">
        <f>IF($A43="","",'03_設備台帳'!E43)</f>
        <v/>
      </c>
      <c r="C43" s="71">
        <f>IF($A43="","",'03_設備台帳'!B43&amp;" / "&amp;'03_設備台帳'!C43)</f>
        <v/>
      </c>
      <c r="D43" s="71">
        <f>IF($A43="","",'03_設備台帳'!D43)</f>
        <v/>
      </c>
      <c r="E43" s="71">
        <f>IF($A43="","",'03_設備台帳'!I43)</f>
        <v/>
      </c>
      <c r="F43" s="71">
        <f>IF($A43="","",'03_設備台帳'!G43)</f>
        <v/>
      </c>
      <c r="G43" s="71">
        <f>IF($A43="","",'03_設備台帳'!AD43)</f>
        <v/>
      </c>
      <c r="H43" s="135">
        <f>IF($A43="","",MIN('01_基本条件'!$B$9,MAX(1,'03_設備台帳'!Z43)))</f>
        <v/>
      </c>
      <c r="I43" s="135">
        <f>IF($A43="","",MIN('01_基本条件'!$B$9,MAX(1,'03_設備台帳'!AA43)))</f>
        <v/>
      </c>
      <c r="J43" s="132">
        <f>IF($A43="","",IFERROR(VLOOKUP($E43,'02_シナリオ条件'!$A$5:$K$13,3,FALSE),1))</f>
        <v/>
      </c>
      <c r="K43" s="132">
        <f>IF($A43="","",IFERROR(VLOOKUP($E43,'02_シナリオ条件'!$A$5:$K$13,4,FALSE),1))</f>
        <v/>
      </c>
      <c r="L43" s="132">
        <f>IF($A43="","",IFERROR(VLOOKUP($E43,'02_シナリオ条件'!$A$5:$K$13,5,FALSE),1))</f>
        <v/>
      </c>
      <c r="M43" s="132">
        <f>IF($A43="","",IFERROR(VLOOKUP($E43,'02_シナリオ条件'!$A$5:$K$13,6,FALSE),1))</f>
        <v/>
      </c>
      <c r="N43" s="132">
        <f>IF($A43="","",IFERROR(VLOOKUP($E43,'02_シナリオ条件'!$A$5:$K$13,7,FALSE),1))</f>
        <v/>
      </c>
      <c r="O43" s="131">
        <f>IF($A43="","",'03_設備台帳'!T43*$J43)</f>
        <v/>
      </c>
      <c r="P43" s="131">
        <f>IF($A43="","",'03_設備台帳'!N43*$J43*(IF('01_基本条件'!$B$10='01_基本条件'!$B$11,$H43/(1+'01_基本条件'!$B$10),(1-((1+'01_基本条件'!$B$11)/(1+'01_基本条件'!$B$10))^$H43)/('01_基本条件'!$B$10-'01_基本条件'!$B$11))))</f>
        <v/>
      </c>
      <c r="Q43" s="131">
        <f>IF($A43="","",'03_設備台帳'!O43*'03_設備台帳'!P43*'03_設備台帳'!M43*$L43*$M43*(IF('01_基本条件'!$B$10='01_基本条件'!$B$13,$H43/(1+'01_基本条件'!$B$10),(1-((1+'01_基本条件'!$B$13)/(1+'01_基本条件'!$B$10))^$H43)/('01_基本条件'!$B$10-'01_基本条件'!$B$13))))</f>
        <v/>
      </c>
      <c r="R43" s="131">
        <f>IF($A43="","",'03_設備台帳'!Q43*'03_設備台帳'!S43*$N43*(IF('01_基本条件'!$B$10='01_基本条件'!$B$12,$H43/(1+'01_基本条件'!$B$10),(1-((1+'01_基本条件'!$B$12)/(1+'01_基本条件'!$B$10))^$H43)/('01_基本条件'!$B$10-'01_基本条件'!$B$12))))</f>
        <v/>
      </c>
      <c r="S43" s="131">
        <f>IF($A43="","",'03_設備台帳'!AB43*IFERROR(VLOOKUP($E43,'02_シナリオ条件'!$A$5:$K$13,8,FALSE),1)/(1+'01_基本条件'!$B$10)^$H43)</f>
        <v/>
      </c>
      <c r="T43" s="131">
        <f>IF($A43="","",SUM($O43:$R43)-$S43)</f>
        <v/>
      </c>
      <c r="U43" s="131">
        <f>IF($A43="","",('03_設備台帳'!U43+'03_設備台帳'!V43+'03_設備台帳'!W43+'03_設備台帳'!Y43)*$K43)</f>
        <v/>
      </c>
      <c r="V43" s="131">
        <f>IF($A43="","",'03_設備台帳'!X43*'03_設備台帳'!M43*$L43)</f>
        <v/>
      </c>
      <c r="W43" s="131">
        <f>IF($A43="","",'03_設備台帳'!N43*'01_基本条件'!$B$20*(IF('01_基本条件'!$B$10='01_基本条件'!$B$11,$I43/(1+'01_基本条件'!$B$10),(1-((1+'01_基本条件'!$B$11)/(1+'01_基本条件'!$B$10))^$I43)/('01_基本条件'!$B$10-'01_基本条件'!$B$11))))</f>
        <v/>
      </c>
      <c r="X43" s="131">
        <f>IF($A43="","",'03_設備台帳'!O43*'01_基本条件'!$B$21*'03_設備台帳'!P43*'03_設備台帳'!M43*$L43*$M43*(IF('01_基本条件'!$B$10='01_基本条件'!$B$13,$I43/(1+'01_基本条件'!$B$10),(1-((1+'01_基本条件'!$B$13)/(1+'01_基本条件'!$B$10))^$I43)/('01_基本条件'!$B$10-'01_基本条件'!$B$13))))</f>
        <v/>
      </c>
      <c r="Y43" s="131">
        <f>IF($A43="","",'03_設備台帳'!R43*'03_設備台帳'!S43*$N43*(IF('01_基本条件'!$B$10='01_基本条件'!$B$12,$I43/(1+'01_基本条件'!$B$10),(1-((1+'01_基本条件'!$B$12)/(1+'01_基本条件'!$B$10))^$I43)/('01_基本条件'!$B$10-'01_基本条件'!$B$12))))</f>
        <v/>
      </c>
      <c r="Z43" s="131">
        <f>IF($A43="","",'03_設備台帳'!AC43*IFERROR(VLOOKUP($E43,'02_シナリオ条件'!$A$5:$K$13,8,FALSE),1)/(1+'01_基本条件'!$B$10)^$I43)</f>
        <v/>
      </c>
      <c r="AA43" s="131">
        <f>IF($A43="","",SUM($U43:$Y43)-$Z43)</f>
        <v/>
      </c>
      <c r="AB43" s="131">
        <f>IF($A43="","",(IF('01_基本条件'!$B$10=0,$T43/$H43,$T43*('01_基本条件'!$B$10*(1+'01_基本条件'!$B$10)^$H43)/((1+'01_基本条件'!$B$10)^$H43-1)))-(IF('01_基本条件'!$B$10=0,$AA43/$I43,$AA43*('01_基本条件'!$B$10*(1+'01_基本条件'!$B$10)^$I43)/((1+'01_基本条件'!$B$10)^$I43-1))))</f>
        <v/>
      </c>
      <c r="AC43" s="132">
        <f>IF($A43="","",IFERROR($AB43/(IF('01_基本条件'!$B$10=0,$T43/$H43,$T43*('01_基本条件'!$B$10*(1+'01_基本条件'!$B$10)^$H43)/((1+'01_基本条件'!$B$10)^$H43-1))),0))</f>
        <v/>
      </c>
      <c r="AD43" s="141">
        <f>IF($A43="","",IFERROR(IF((('03_設備台帳'!N43*$J43+'03_設備台帳'!O43*'03_設備台帳'!P43*'03_設備台帳'!M43*$L43*$M43+'03_設備台帳'!Q43*'03_設備台帳'!S43*$N43)-('03_設備台帳'!N43*'01_基本条件'!$B$20+'03_設備台帳'!O43*'01_基本条件'!$B$21*'03_設備台帳'!P43*'03_設備台帳'!M43*$L43*$M43+'03_設備台帳'!R43*'03_設備台帳'!S43*$N43))&lt;=0,"",MAX(0,($U43+$V43-$O43)/(('03_設備台帳'!N43*$J43+'03_設備台帳'!O43*'03_設備台帳'!P43*'03_設備台帳'!M43*$L43*$M43+'03_設備台帳'!Q43*'03_設備台帳'!S43*$N43)-('03_設備台帳'!N43*'01_基本条件'!$B$20+'03_設備台帳'!O43*'01_基本条件'!$B$21*'03_設備台帳'!P43*'03_設備台帳'!M43*$L43*$M43+'03_設備台帳'!R43*'03_設備台帳'!S43*$N43)))),""))</f>
        <v/>
      </c>
      <c r="AE43" s="41">
        <f>IF($A43="","",IF(AND('01_基本条件'!$B$19="はい",$G43="重大"),"更新",IF($AC43&gt;='01_基本条件'!$B$18,"更新",IF($AC43&lt;=-'01_基本条件'!$B$18,"修理/延命","再確認/試行"))))</f>
        <v/>
      </c>
      <c r="AF43" s="41">
        <f>IF($A43="","","EAC削減率="&amp;TEXT($AC43,"0.0%")&amp;"; 修理LCC="&amp;TEXT($T43,"#,##0")&amp;"; 更新LCC="&amp;TEXT($AA43,"#,##0"))</f>
        <v/>
      </c>
      <c r="AG43" s="41">
        <f>IF($A43="","",IF('01_基本条件'!$B$15="","予算未設定",IF($U43&lt;='01_基本条件'!$B$15,"予算内","予算超過")))</f>
        <v/>
      </c>
      <c r="AH43" s="41">
        <f>IF($A43="","",IF(OR($G43="重大",$F43="A-重要",$AC43&gt;=0.15),"高",IF(OR($G43="高",$AC43&gt;='01_基本条件'!$B$18),"中","低")))</f>
        <v/>
      </c>
      <c r="AI43" s="41">
        <f>IF($A43="","","")</f>
        <v/>
      </c>
      <c r="AJ43" s="41">
        <f>IF($A43="","",IF($AI43&lt;&gt;"",$AI43,IF(AND($AE43="更新",$AG43="予算超過"),"更新-予算承認要",$AE43)))</f>
        <v/>
      </c>
      <c r="AK43" s="85">
        <f>IF($A43="","","要評価")</f>
        <v/>
      </c>
      <c r="AL43" s="85">
        <f>IF($A43="","","")</f>
        <v/>
      </c>
      <c r="AM43" s="134">
        <f>IF($A43="","","")</f>
        <v/>
      </c>
    </row>
    <row r="44">
      <c r="A44" s="71">
        <f>IF('03_設備台帳'!A44="","",'03_設備台帳'!A44)</f>
        <v/>
      </c>
      <c r="B44" s="71">
        <f>IF($A44="","",'03_設備台帳'!E44)</f>
        <v/>
      </c>
      <c r="C44" s="71">
        <f>IF($A44="","",'03_設備台帳'!B44&amp;" / "&amp;'03_設備台帳'!C44)</f>
        <v/>
      </c>
      <c r="D44" s="71">
        <f>IF($A44="","",'03_設備台帳'!D44)</f>
        <v/>
      </c>
      <c r="E44" s="71">
        <f>IF($A44="","",'03_設備台帳'!I44)</f>
        <v/>
      </c>
      <c r="F44" s="71">
        <f>IF($A44="","",'03_設備台帳'!G44)</f>
        <v/>
      </c>
      <c r="G44" s="71">
        <f>IF($A44="","",'03_設備台帳'!AD44)</f>
        <v/>
      </c>
      <c r="H44" s="135">
        <f>IF($A44="","",MIN('01_基本条件'!$B$9,MAX(1,'03_設備台帳'!Z44)))</f>
        <v/>
      </c>
      <c r="I44" s="135">
        <f>IF($A44="","",MIN('01_基本条件'!$B$9,MAX(1,'03_設備台帳'!AA44)))</f>
        <v/>
      </c>
      <c r="J44" s="132">
        <f>IF($A44="","",IFERROR(VLOOKUP($E44,'02_シナリオ条件'!$A$5:$K$13,3,FALSE),1))</f>
        <v/>
      </c>
      <c r="K44" s="132">
        <f>IF($A44="","",IFERROR(VLOOKUP($E44,'02_シナリオ条件'!$A$5:$K$13,4,FALSE),1))</f>
        <v/>
      </c>
      <c r="L44" s="132">
        <f>IF($A44="","",IFERROR(VLOOKUP($E44,'02_シナリオ条件'!$A$5:$K$13,5,FALSE),1))</f>
        <v/>
      </c>
      <c r="M44" s="132">
        <f>IF($A44="","",IFERROR(VLOOKUP($E44,'02_シナリオ条件'!$A$5:$K$13,6,FALSE),1))</f>
        <v/>
      </c>
      <c r="N44" s="132">
        <f>IF($A44="","",IFERROR(VLOOKUP($E44,'02_シナリオ条件'!$A$5:$K$13,7,FALSE),1))</f>
        <v/>
      </c>
      <c r="O44" s="131">
        <f>IF($A44="","",'03_設備台帳'!T44*$J44)</f>
        <v/>
      </c>
      <c r="P44" s="131">
        <f>IF($A44="","",'03_設備台帳'!N44*$J44*(IF('01_基本条件'!$B$10='01_基本条件'!$B$11,$H44/(1+'01_基本条件'!$B$10),(1-((1+'01_基本条件'!$B$11)/(1+'01_基本条件'!$B$10))^$H44)/('01_基本条件'!$B$10-'01_基本条件'!$B$11))))</f>
        <v/>
      </c>
      <c r="Q44" s="131">
        <f>IF($A44="","",'03_設備台帳'!O44*'03_設備台帳'!P44*'03_設備台帳'!M44*$L44*$M44*(IF('01_基本条件'!$B$10='01_基本条件'!$B$13,$H44/(1+'01_基本条件'!$B$10),(1-((1+'01_基本条件'!$B$13)/(1+'01_基本条件'!$B$10))^$H44)/('01_基本条件'!$B$10-'01_基本条件'!$B$13))))</f>
        <v/>
      </c>
      <c r="R44" s="131">
        <f>IF($A44="","",'03_設備台帳'!Q44*'03_設備台帳'!S44*$N44*(IF('01_基本条件'!$B$10='01_基本条件'!$B$12,$H44/(1+'01_基本条件'!$B$10),(1-((1+'01_基本条件'!$B$12)/(1+'01_基本条件'!$B$10))^$H44)/('01_基本条件'!$B$10-'01_基本条件'!$B$12))))</f>
        <v/>
      </c>
      <c r="S44" s="131">
        <f>IF($A44="","",'03_設備台帳'!AB44*IFERROR(VLOOKUP($E44,'02_シナリオ条件'!$A$5:$K$13,8,FALSE),1)/(1+'01_基本条件'!$B$10)^$H44)</f>
        <v/>
      </c>
      <c r="T44" s="131">
        <f>IF($A44="","",SUM($O44:$R44)-$S44)</f>
        <v/>
      </c>
      <c r="U44" s="131">
        <f>IF($A44="","",('03_設備台帳'!U44+'03_設備台帳'!V44+'03_設備台帳'!W44+'03_設備台帳'!Y44)*$K44)</f>
        <v/>
      </c>
      <c r="V44" s="131">
        <f>IF($A44="","",'03_設備台帳'!X44*'03_設備台帳'!M44*$L44)</f>
        <v/>
      </c>
      <c r="W44" s="131">
        <f>IF($A44="","",'03_設備台帳'!N44*'01_基本条件'!$B$20*(IF('01_基本条件'!$B$10='01_基本条件'!$B$11,$I44/(1+'01_基本条件'!$B$10),(1-((1+'01_基本条件'!$B$11)/(1+'01_基本条件'!$B$10))^$I44)/('01_基本条件'!$B$10-'01_基本条件'!$B$11))))</f>
        <v/>
      </c>
      <c r="X44" s="131">
        <f>IF($A44="","",'03_設備台帳'!O44*'01_基本条件'!$B$21*'03_設備台帳'!P44*'03_設備台帳'!M44*$L44*$M44*(IF('01_基本条件'!$B$10='01_基本条件'!$B$13,$I44/(1+'01_基本条件'!$B$10),(1-((1+'01_基本条件'!$B$13)/(1+'01_基本条件'!$B$10))^$I44)/('01_基本条件'!$B$10-'01_基本条件'!$B$13))))</f>
        <v/>
      </c>
      <c r="Y44" s="131">
        <f>IF($A44="","",'03_設備台帳'!R44*'03_設備台帳'!S44*$N44*(IF('01_基本条件'!$B$10='01_基本条件'!$B$12,$I44/(1+'01_基本条件'!$B$10),(1-((1+'01_基本条件'!$B$12)/(1+'01_基本条件'!$B$10))^$I44)/('01_基本条件'!$B$10-'01_基本条件'!$B$12))))</f>
        <v/>
      </c>
      <c r="Z44" s="131">
        <f>IF($A44="","",'03_設備台帳'!AC44*IFERROR(VLOOKUP($E44,'02_シナリオ条件'!$A$5:$K$13,8,FALSE),1)/(1+'01_基本条件'!$B$10)^$I44)</f>
        <v/>
      </c>
      <c r="AA44" s="131">
        <f>IF($A44="","",SUM($U44:$Y44)-$Z44)</f>
        <v/>
      </c>
      <c r="AB44" s="131">
        <f>IF($A44="","",(IF('01_基本条件'!$B$10=0,$T44/$H44,$T44*('01_基本条件'!$B$10*(1+'01_基本条件'!$B$10)^$H44)/((1+'01_基本条件'!$B$10)^$H44-1)))-(IF('01_基本条件'!$B$10=0,$AA44/$I44,$AA44*('01_基本条件'!$B$10*(1+'01_基本条件'!$B$10)^$I44)/((1+'01_基本条件'!$B$10)^$I44-1))))</f>
        <v/>
      </c>
      <c r="AC44" s="132">
        <f>IF($A44="","",IFERROR($AB44/(IF('01_基本条件'!$B$10=0,$T44/$H44,$T44*('01_基本条件'!$B$10*(1+'01_基本条件'!$B$10)^$H44)/((1+'01_基本条件'!$B$10)^$H44-1))),0))</f>
        <v/>
      </c>
      <c r="AD44" s="141">
        <f>IF($A44="","",IFERROR(IF((('03_設備台帳'!N44*$J44+'03_設備台帳'!O44*'03_設備台帳'!P44*'03_設備台帳'!M44*$L44*$M44+'03_設備台帳'!Q44*'03_設備台帳'!S44*$N44)-('03_設備台帳'!N44*'01_基本条件'!$B$20+'03_設備台帳'!O44*'01_基本条件'!$B$21*'03_設備台帳'!P44*'03_設備台帳'!M44*$L44*$M44+'03_設備台帳'!R44*'03_設備台帳'!S44*$N44))&lt;=0,"",MAX(0,($U44+$V44-$O44)/(('03_設備台帳'!N44*$J44+'03_設備台帳'!O44*'03_設備台帳'!P44*'03_設備台帳'!M44*$L44*$M44+'03_設備台帳'!Q44*'03_設備台帳'!S44*$N44)-('03_設備台帳'!N44*'01_基本条件'!$B$20+'03_設備台帳'!O44*'01_基本条件'!$B$21*'03_設備台帳'!P44*'03_設備台帳'!M44*$L44*$M44+'03_設備台帳'!R44*'03_設備台帳'!S44*$N44)))),""))</f>
        <v/>
      </c>
      <c r="AE44" s="41">
        <f>IF($A44="","",IF(AND('01_基本条件'!$B$19="はい",$G44="重大"),"更新",IF($AC44&gt;='01_基本条件'!$B$18,"更新",IF($AC44&lt;=-'01_基本条件'!$B$18,"修理/延命","再確認/試行"))))</f>
        <v/>
      </c>
      <c r="AF44" s="41">
        <f>IF($A44="","","EAC削減率="&amp;TEXT($AC44,"0.0%")&amp;"; 修理LCC="&amp;TEXT($T44,"#,##0")&amp;"; 更新LCC="&amp;TEXT($AA44,"#,##0"))</f>
        <v/>
      </c>
      <c r="AG44" s="41">
        <f>IF($A44="","",IF('01_基本条件'!$B$15="","予算未設定",IF($U44&lt;='01_基本条件'!$B$15,"予算内","予算超過")))</f>
        <v/>
      </c>
      <c r="AH44" s="41">
        <f>IF($A44="","",IF(OR($G44="重大",$F44="A-重要",$AC44&gt;=0.15),"高",IF(OR($G44="高",$AC44&gt;='01_基本条件'!$B$18),"中","低")))</f>
        <v/>
      </c>
      <c r="AI44" s="41">
        <f>IF($A44="","","")</f>
        <v/>
      </c>
      <c r="AJ44" s="41">
        <f>IF($A44="","",IF($AI44&lt;&gt;"",$AI44,IF(AND($AE44="更新",$AG44="予算超過"),"更新-予算承認要",$AE44)))</f>
        <v/>
      </c>
      <c r="AK44" s="85">
        <f>IF($A44="","","要評価")</f>
        <v/>
      </c>
      <c r="AL44" s="85">
        <f>IF($A44="","","")</f>
        <v/>
      </c>
      <c r="AM44" s="134">
        <f>IF($A44="","","")</f>
        <v/>
      </c>
    </row>
    <row r="45">
      <c r="A45" s="71">
        <f>IF('03_設備台帳'!A45="","",'03_設備台帳'!A45)</f>
        <v/>
      </c>
      <c r="B45" s="71">
        <f>IF($A45="","",'03_設備台帳'!E45)</f>
        <v/>
      </c>
      <c r="C45" s="71">
        <f>IF($A45="","",'03_設備台帳'!B45&amp;" / "&amp;'03_設備台帳'!C45)</f>
        <v/>
      </c>
      <c r="D45" s="71">
        <f>IF($A45="","",'03_設備台帳'!D45)</f>
        <v/>
      </c>
      <c r="E45" s="71">
        <f>IF($A45="","",'03_設備台帳'!I45)</f>
        <v/>
      </c>
      <c r="F45" s="71">
        <f>IF($A45="","",'03_設備台帳'!G45)</f>
        <v/>
      </c>
      <c r="G45" s="71">
        <f>IF($A45="","",'03_設備台帳'!AD45)</f>
        <v/>
      </c>
      <c r="H45" s="135">
        <f>IF($A45="","",MIN('01_基本条件'!$B$9,MAX(1,'03_設備台帳'!Z45)))</f>
        <v/>
      </c>
      <c r="I45" s="135">
        <f>IF($A45="","",MIN('01_基本条件'!$B$9,MAX(1,'03_設備台帳'!AA45)))</f>
        <v/>
      </c>
      <c r="J45" s="132">
        <f>IF($A45="","",IFERROR(VLOOKUP($E45,'02_シナリオ条件'!$A$5:$K$13,3,FALSE),1))</f>
        <v/>
      </c>
      <c r="K45" s="132">
        <f>IF($A45="","",IFERROR(VLOOKUP($E45,'02_シナリオ条件'!$A$5:$K$13,4,FALSE),1))</f>
        <v/>
      </c>
      <c r="L45" s="132">
        <f>IF($A45="","",IFERROR(VLOOKUP($E45,'02_シナリオ条件'!$A$5:$K$13,5,FALSE),1))</f>
        <v/>
      </c>
      <c r="M45" s="132">
        <f>IF($A45="","",IFERROR(VLOOKUP($E45,'02_シナリオ条件'!$A$5:$K$13,6,FALSE),1))</f>
        <v/>
      </c>
      <c r="N45" s="132">
        <f>IF($A45="","",IFERROR(VLOOKUP($E45,'02_シナリオ条件'!$A$5:$K$13,7,FALSE),1))</f>
        <v/>
      </c>
      <c r="O45" s="131">
        <f>IF($A45="","",'03_設備台帳'!T45*$J45)</f>
        <v/>
      </c>
      <c r="P45" s="131">
        <f>IF($A45="","",'03_設備台帳'!N45*$J45*(IF('01_基本条件'!$B$10='01_基本条件'!$B$11,$H45/(1+'01_基本条件'!$B$10),(1-((1+'01_基本条件'!$B$11)/(1+'01_基本条件'!$B$10))^$H45)/('01_基本条件'!$B$10-'01_基本条件'!$B$11))))</f>
        <v/>
      </c>
      <c r="Q45" s="131">
        <f>IF($A45="","",'03_設備台帳'!O45*'03_設備台帳'!P45*'03_設備台帳'!M45*$L45*$M45*(IF('01_基本条件'!$B$10='01_基本条件'!$B$13,$H45/(1+'01_基本条件'!$B$10),(1-((1+'01_基本条件'!$B$13)/(1+'01_基本条件'!$B$10))^$H45)/('01_基本条件'!$B$10-'01_基本条件'!$B$13))))</f>
        <v/>
      </c>
      <c r="R45" s="131">
        <f>IF($A45="","",'03_設備台帳'!Q45*'03_設備台帳'!S45*$N45*(IF('01_基本条件'!$B$10='01_基本条件'!$B$12,$H45/(1+'01_基本条件'!$B$10),(1-((1+'01_基本条件'!$B$12)/(1+'01_基本条件'!$B$10))^$H45)/('01_基本条件'!$B$10-'01_基本条件'!$B$12))))</f>
        <v/>
      </c>
      <c r="S45" s="131">
        <f>IF($A45="","",'03_設備台帳'!AB45*IFERROR(VLOOKUP($E45,'02_シナリオ条件'!$A$5:$K$13,8,FALSE),1)/(1+'01_基本条件'!$B$10)^$H45)</f>
        <v/>
      </c>
      <c r="T45" s="131">
        <f>IF($A45="","",SUM($O45:$R45)-$S45)</f>
        <v/>
      </c>
      <c r="U45" s="131">
        <f>IF($A45="","",('03_設備台帳'!U45+'03_設備台帳'!V45+'03_設備台帳'!W45+'03_設備台帳'!Y45)*$K45)</f>
        <v/>
      </c>
      <c r="V45" s="131">
        <f>IF($A45="","",'03_設備台帳'!X45*'03_設備台帳'!M45*$L45)</f>
        <v/>
      </c>
      <c r="W45" s="131">
        <f>IF($A45="","",'03_設備台帳'!N45*'01_基本条件'!$B$20*(IF('01_基本条件'!$B$10='01_基本条件'!$B$11,$I45/(1+'01_基本条件'!$B$10),(1-((1+'01_基本条件'!$B$11)/(1+'01_基本条件'!$B$10))^$I45)/('01_基本条件'!$B$10-'01_基本条件'!$B$11))))</f>
        <v/>
      </c>
      <c r="X45" s="131">
        <f>IF($A45="","",'03_設備台帳'!O45*'01_基本条件'!$B$21*'03_設備台帳'!P45*'03_設備台帳'!M45*$L45*$M45*(IF('01_基本条件'!$B$10='01_基本条件'!$B$13,$I45/(1+'01_基本条件'!$B$10),(1-((1+'01_基本条件'!$B$13)/(1+'01_基本条件'!$B$10))^$I45)/('01_基本条件'!$B$10-'01_基本条件'!$B$13))))</f>
        <v/>
      </c>
      <c r="Y45" s="131">
        <f>IF($A45="","",'03_設備台帳'!R45*'03_設備台帳'!S45*$N45*(IF('01_基本条件'!$B$10='01_基本条件'!$B$12,$I45/(1+'01_基本条件'!$B$10),(1-((1+'01_基本条件'!$B$12)/(1+'01_基本条件'!$B$10))^$I45)/('01_基本条件'!$B$10-'01_基本条件'!$B$12))))</f>
        <v/>
      </c>
      <c r="Z45" s="131">
        <f>IF($A45="","",'03_設備台帳'!AC45*IFERROR(VLOOKUP($E45,'02_シナリオ条件'!$A$5:$K$13,8,FALSE),1)/(1+'01_基本条件'!$B$10)^$I45)</f>
        <v/>
      </c>
      <c r="AA45" s="131">
        <f>IF($A45="","",SUM($U45:$Y45)-$Z45)</f>
        <v/>
      </c>
      <c r="AB45" s="131">
        <f>IF($A45="","",(IF('01_基本条件'!$B$10=0,$T45/$H45,$T45*('01_基本条件'!$B$10*(1+'01_基本条件'!$B$10)^$H45)/((1+'01_基本条件'!$B$10)^$H45-1)))-(IF('01_基本条件'!$B$10=0,$AA45/$I45,$AA45*('01_基本条件'!$B$10*(1+'01_基本条件'!$B$10)^$I45)/((1+'01_基本条件'!$B$10)^$I45-1))))</f>
        <v/>
      </c>
      <c r="AC45" s="132">
        <f>IF($A45="","",IFERROR($AB45/(IF('01_基本条件'!$B$10=0,$T45/$H45,$T45*('01_基本条件'!$B$10*(1+'01_基本条件'!$B$10)^$H45)/((1+'01_基本条件'!$B$10)^$H45-1))),0))</f>
        <v/>
      </c>
      <c r="AD45" s="141">
        <f>IF($A45="","",IFERROR(IF((('03_設備台帳'!N45*$J45+'03_設備台帳'!O45*'03_設備台帳'!P45*'03_設備台帳'!M45*$L45*$M45+'03_設備台帳'!Q45*'03_設備台帳'!S45*$N45)-('03_設備台帳'!N45*'01_基本条件'!$B$20+'03_設備台帳'!O45*'01_基本条件'!$B$21*'03_設備台帳'!P45*'03_設備台帳'!M45*$L45*$M45+'03_設備台帳'!R45*'03_設備台帳'!S45*$N45))&lt;=0,"",MAX(0,($U45+$V45-$O45)/(('03_設備台帳'!N45*$J45+'03_設備台帳'!O45*'03_設備台帳'!P45*'03_設備台帳'!M45*$L45*$M45+'03_設備台帳'!Q45*'03_設備台帳'!S45*$N45)-('03_設備台帳'!N45*'01_基本条件'!$B$20+'03_設備台帳'!O45*'01_基本条件'!$B$21*'03_設備台帳'!P45*'03_設備台帳'!M45*$L45*$M45+'03_設備台帳'!R45*'03_設備台帳'!S45*$N45)))),""))</f>
        <v/>
      </c>
      <c r="AE45" s="41">
        <f>IF($A45="","",IF(AND('01_基本条件'!$B$19="はい",$G45="重大"),"更新",IF($AC45&gt;='01_基本条件'!$B$18,"更新",IF($AC45&lt;=-'01_基本条件'!$B$18,"修理/延命","再確認/試行"))))</f>
        <v/>
      </c>
      <c r="AF45" s="41">
        <f>IF($A45="","","EAC削減率="&amp;TEXT($AC45,"0.0%")&amp;"; 修理LCC="&amp;TEXT($T45,"#,##0")&amp;"; 更新LCC="&amp;TEXT($AA45,"#,##0"))</f>
        <v/>
      </c>
      <c r="AG45" s="41">
        <f>IF($A45="","",IF('01_基本条件'!$B$15="","予算未設定",IF($U45&lt;='01_基本条件'!$B$15,"予算内","予算超過")))</f>
        <v/>
      </c>
      <c r="AH45" s="41">
        <f>IF($A45="","",IF(OR($G45="重大",$F45="A-重要",$AC45&gt;=0.15),"高",IF(OR($G45="高",$AC45&gt;='01_基本条件'!$B$18),"中","低")))</f>
        <v/>
      </c>
      <c r="AI45" s="41">
        <f>IF($A45="","","")</f>
        <v/>
      </c>
      <c r="AJ45" s="41">
        <f>IF($A45="","",IF($AI45&lt;&gt;"",$AI45,IF(AND($AE45="更新",$AG45="予算超過"),"更新-予算承認要",$AE45)))</f>
        <v/>
      </c>
      <c r="AK45" s="85">
        <f>IF($A45="","","要評価")</f>
        <v/>
      </c>
      <c r="AL45" s="85">
        <f>IF($A45="","","")</f>
        <v/>
      </c>
      <c r="AM45" s="134">
        <f>IF($A45="","","")</f>
        <v/>
      </c>
    </row>
    <row r="46">
      <c r="A46" s="71">
        <f>IF('03_設備台帳'!A46="","",'03_設備台帳'!A46)</f>
        <v/>
      </c>
      <c r="B46" s="71">
        <f>IF($A46="","",'03_設備台帳'!E46)</f>
        <v/>
      </c>
      <c r="C46" s="71">
        <f>IF($A46="","",'03_設備台帳'!B46&amp;" / "&amp;'03_設備台帳'!C46)</f>
        <v/>
      </c>
      <c r="D46" s="71">
        <f>IF($A46="","",'03_設備台帳'!D46)</f>
        <v/>
      </c>
      <c r="E46" s="71">
        <f>IF($A46="","",'03_設備台帳'!I46)</f>
        <v/>
      </c>
      <c r="F46" s="71">
        <f>IF($A46="","",'03_設備台帳'!G46)</f>
        <v/>
      </c>
      <c r="G46" s="71">
        <f>IF($A46="","",'03_設備台帳'!AD46)</f>
        <v/>
      </c>
      <c r="H46" s="135">
        <f>IF($A46="","",MIN('01_基本条件'!$B$9,MAX(1,'03_設備台帳'!Z46)))</f>
        <v/>
      </c>
      <c r="I46" s="135">
        <f>IF($A46="","",MIN('01_基本条件'!$B$9,MAX(1,'03_設備台帳'!AA46)))</f>
        <v/>
      </c>
      <c r="J46" s="132">
        <f>IF($A46="","",IFERROR(VLOOKUP($E46,'02_シナリオ条件'!$A$5:$K$13,3,FALSE),1))</f>
        <v/>
      </c>
      <c r="K46" s="132">
        <f>IF($A46="","",IFERROR(VLOOKUP($E46,'02_シナリオ条件'!$A$5:$K$13,4,FALSE),1))</f>
        <v/>
      </c>
      <c r="L46" s="132">
        <f>IF($A46="","",IFERROR(VLOOKUP($E46,'02_シナリオ条件'!$A$5:$K$13,5,FALSE),1))</f>
        <v/>
      </c>
      <c r="M46" s="132">
        <f>IF($A46="","",IFERROR(VLOOKUP($E46,'02_シナリオ条件'!$A$5:$K$13,6,FALSE),1))</f>
        <v/>
      </c>
      <c r="N46" s="132">
        <f>IF($A46="","",IFERROR(VLOOKUP($E46,'02_シナリオ条件'!$A$5:$K$13,7,FALSE),1))</f>
        <v/>
      </c>
      <c r="O46" s="131">
        <f>IF($A46="","",'03_設備台帳'!T46*$J46)</f>
        <v/>
      </c>
      <c r="P46" s="131">
        <f>IF($A46="","",'03_設備台帳'!N46*$J46*(IF('01_基本条件'!$B$10='01_基本条件'!$B$11,$H46/(1+'01_基本条件'!$B$10),(1-((1+'01_基本条件'!$B$11)/(1+'01_基本条件'!$B$10))^$H46)/('01_基本条件'!$B$10-'01_基本条件'!$B$11))))</f>
        <v/>
      </c>
      <c r="Q46" s="131">
        <f>IF($A46="","",'03_設備台帳'!O46*'03_設備台帳'!P46*'03_設備台帳'!M46*$L46*$M46*(IF('01_基本条件'!$B$10='01_基本条件'!$B$13,$H46/(1+'01_基本条件'!$B$10),(1-((1+'01_基本条件'!$B$13)/(1+'01_基本条件'!$B$10))^$H46)/('01_基本条件'!$B$10-'01_基本条件'!$B$13))))</f>
        <v/>
      </c>
      <c r="R46" s="131">
        <f>IF($A46="","",'03_設備台帳'!Q46*'03_設備台帳'!S46*$N46*(IF('01_基本条件'!$B$10='01_基本条件'!$B$12,$H46/(1+'01_基本条件'!$B$10),(1-((1+'01_基本条件'!$B$12)/(1+'01_基本条件'!$B$10))^$H46)/('01_基本条件'!$B$10-'01_基本条件'!$B$12))))</f>
        <v/>
      </c>
      <c r="S46" s="131">
        <f>IF($A46="","",'03_設備台帳'!AB46*IFERROR(VLOOKUP($E46,'02_シナリオ条件'!$A$5:$K$13,8,FALSE),1)/(1+'01_基本条件'!$B$10)^$H46)</f>
        <v/>
      </c>
      <c r="T46" s="131">
        <f>IF($A46="","",SUM($O46:$R46)-$S46)</f>
        <v/>
      </c>
      <c r="U46" s="131">
        <f>IF($A46="","",('03_設備台帳'!U46+'03_設備台帳'!V46+'03_設備台帳'!W46+'03_設備台帳'!Y46)*$K46)</f>
        <v/>
      </c>
      <c r="V46" s="131">
        <f>IF($A46="","",'03_設備台帳'!X46*'03_設備台帳'!M46*$L46)</f>
        <v/>
      </c>
      <c r="W46" s="131">
        <f>IF($A46="","",'03_設備台帳'!N46*'01_基本条件'!$B$20*(IF('01_基本条件'!$B$10='01_基本条件'!$B$11,$I46/(1+'01_基本条件'!$B$10),(1-((1+'01_基本条件'!$B$11)/(1+'01_基本条件'!$B$10))^$I46)/('01_基本条件'!$B$10-'01_基本条件'!$B$11))))</f>
        <v/>
      </c>
      <c r="X46" s="131">
        <f>IF($A46="","",'03_設備台帳'!O46*'01_基本条件'!$B$21*'03_設備台帳'!P46*'03_設備台帳'!M46*$L46*$M46*(IF('01_基本条件'!$B$10='01_基本条件'!$B$13,$I46/(1+'01_基本条件'!$B$10),(1-((1+'01_基本条件'!$B$13)/(1+'01_基本条件'!$B$10))^$I46)/('01_基本条件'!$B$10-'01_基本条件'!$B$13))))</f>
        <v/>
      </c>
      <c r="Y46" s="131">
        <f>IF($A46="","",'03_設備台帳'!R46*'03_設備台帳'!S46*$N46*(IF('01_基本条件'!$B$10='01_基本条件'!$B$12,$I46/(1+'01_基本条件'!$B$10),(1-((1+'01_基本条件'!$B$12)/(1+'01_基本条件'!$B$10))^$I46)/('01_基本条件'!$B$10-'01_基本条件'!$B$12))))</f>
        <v/>
      </c>
      <c r="Z46" s="131">
        <f>IF($A46="","",'03_設備台帳'!AC46*IFERROR(VLOOKUP($E46,'02_シナリオ条件'!$A$5:$K$13,8,FALSE),1)/(1+'01_基本条件'!$B$10)^$I46)</f>
        <v/>
      </c>
      <c r="AA46" s="131">
        <f>IF($A46="","",SUM($U46:$Y46)-$Z46)</f>
        <v/>
      </c>
      <c r="AB46" s="131">
        <f>IF($A46="","",(IF('01_基本条件'!$B$10=0,$T46/$H46,$T46*('01_基本条件'!$B$10*(1+'01_基本条件'!$B$10)^$H46)/((1+'01_基本条件'!$B$10)^$H46-1)))-(IF('01_基本条件'!$B$10=0,$AA46/$I46,$AA46*('01_基本条件'!$B$10*(1+'01_基本条件'!$B$10)^$I46)/((1+'01_基本条件'!$B$10)^$I46-1))))</f>
        <v/>
      </c>
      <c r="AC46" s="132">
        <f>IF($A46="","",IFERROR($AB46/(IF('01_基本条件'!$B$10=0,$T46/$H46,$T46*('01_基本条件'!$B$10*(1+'01_基本条件'!$B$10)^$H46)/((1+'01_基本条件'!$B$10)^$H46-1))),0))</f>
        <v/>
      </c>
      <c r="AD46" s="141">
        <f>IF($A46="","",IFERROR(IF((('03_設備台帳'!N46*$J46+'03_設備台帳'!O46*'03_設備台帳'!P46*'03_設備台帳'!M46*$L46*$M46+'03_設備台帳'!Q46*'03_設備台帳'!S46*$N46)-('03_設備台帳'!N46*'01_基本条件'!$B$20+'03_設備台帳'!O46*'01_基本条件'!$B$21*'03_設備台帳'!P46*'03_設備台帳'!M46*$L46*$M46+'03_設備台帳'!R46*'03_設備台帳'!S46*$N46))&lt;=0,"",MAX(0,($U46+$V46-$O46)/(('03_設備台帳'!N46*$J46+'03_設備台帳'!O46*'03_設備台帳'!P46*'03_設備台帳'!M46*$L46*$M46+'03_設備台帳'!Q46*'03_設備台帳'!S46*$N46)-('03_設備台帳'!N46*'01_基本条件'!$B$20+'03_設備台帳'!O46*'01_基本条件'!$B$21*'03_設備台帳'!P46*'03_設備台帳'!M46*$L46*$M46+'03_設備台帳'!R46*'03_設備台帳'!S46*$N46)))),""))</f>
        <v/>
      </c>
      <c r="AE46" s="41">
        <f>IF($A46="","",IF(AND('01_基本条件'!$B$19="はい",$G46="重大"),"更新",IF($AC46&gt;='01_基本条件'!$B$18,"更新",IF($AC46&lt;=-'01_基本条件'!$B$18,"修理/延命","再確認/試行"))))</f>
        <v/>
      </c>
      <c r="AF46" s="41">
        <f>IF($A46="","","EAC削減率="&amp;TEXT($AC46,"0.0%")&amp;"; 修理LCC="&amp;TEXT($T46,"#,##0")&amp;"; 更新LCC="&amp;TEXT($AA46,"#,##0"))</f>
        <v/>
      </c>
      <c r="AG46" s="41">
        <f>IF($A46="","",IF('01_基本条件'!$B$15="","予算未設定",IF($U46&lt;='01_基本条件'!$B$15,"予算内","予算超過")))</f>
        <v/>
      </c>
      <c r="AH46" s="41">
        <f>IF($A46="","",IF(OR($G46="重大",$F46="A-重要",$AC46&gt;=0.15),"高",IF(OR($G46="高",$AC46&gt;='01_基本条件'!$B$18),"中","低")))</f>
        <v/>
      </c>
      <c r="AI46" s="41">
        <f>IF($A46="","","")</f>
        <v/>
      </c>
      <c r="AJ46" s="41">
        <f>IF($A46="","",IF($AI46&lt;&gt;"",$AI46,IF(AND($AE46="更新",$AG46="予算超過"),"更新-予算承認要",$AE46)))</f>
        <v/>
      </c>
      <c r="AK46" s="85">
        <f>IF($A46="","","要評価")</f>
        <v/>
      </c>
      <c r="AL46" s="85">
        <f>IF($A46="","","")</f>
        <v/>
      </c>
      <c r="AM46" s="134">
        <f>IF($A46="","","")</f>
        <v/>
      </c>
    </row>
    <row r="47">
      <c r="A47" s="71">
        <f>IF('03_設備台帳'!A47="","",'03_設備台帳'!A47)</f>
        <v/>
      </c>
      <c r="B47" s="71">
        <f>IF($A47="","",'03_設備台帳'!E47)</f>
        <v/>
      </c>
      <c r="C47" s="71">
        <f>IF($A47="","",'03_設備台帳'!B47&amp;" / "&amp;'03_設備台帳'!C47)</f>
        <v/>
      </c>
      <c r="D47" s="71">
        <f>IF($A47="","",'03_設備台帳'!D47)</f>
        <v/>
      </c>
      <c r="E47" s="71">
        <f>IF($A47="","",'03_設備台帳'!I47)</f>
        <v/>
      </c>
      <c r="F47" s="71">
        <f>IF($A47="","",'03_設備台帳'!G47)</f>
        <v/>
      </c>
      <c r="G47" s="71">
        <f>IF($A47="","",'03_設備台帳'!AD47)</f>
        <v/>
      </c>
      <c r="H47" s="135">
        <f>IF($A47="","",MIN('01_基本条件'!$B$9,MAX(1,'03_設備台帳'!Z47)))</f>
        <v/>
      </c>
      <c r="I47" s="135">
        <f>IF($A47="","",MIN('01_基本条件'!$B$9,MAX(1,'03_設備台帳'!AA47)))</f>
        <v/>
      </c>
      <c r="J47" s="132">
        <f>IF($A47="","",IFERROR(VLOOKUP($E47,'02_シナリオ条件'!$A$5:$K$13,3,FALSE),1))</f>
        <v/>
      </c>
      <c r="K47" s="132">
        <f>IF($A47="","",IFERROR(VLOOKUP($E47,'02_シナリオ条件'!$A$5:$K$13,4,FALSE),1))</f>
        <v/>
      </c>
      <c r="L47" s="132">
        <f>IF($A47="","",IFERROR(VLOOKUP($E47,'02_シナリオ条件'!$A$5:$K$13,5,FALSE),1))</f>
        <v/>
      </c>
      <c r="M47" s="132">
        <f>IF($A47="","",IFERROR(VLOOKUP($E47,'02_シナリオ条件'!$A$5:$K$13,6,FALSE),1))</f>
        <v/>
      </c>
      <c r="N47" s="132">
        <f>IF($A47="","",IFERROR(VLOOKUP($E47,'02_シナリオ条件'!$A$5:$K$13,7,FALSE),1))</f>
        <v/>
      </c>
      <c r="O47" s="131">
        <f>IF($A47="","",'03_設備台帳'!T47*$J47)</f>
        <v/>
      </c>
      <c r="P47" s="131">
        <f>IF($A47="","",'03_設備台帳'!N47*$J47*(IF('01_基本条件'!$B$10='01_基本条件'!$B$11,$H47/(1+'01_基本条件'!$B$10),(1-((1+'01_基本条件'!$B$11)/(1+'01_基本条件'!$B$10))^$H47)/('01_基本条件'!$B$10-'01_基本条件'!$B$11))))</f>
        <v/>
      </c>
      <c r="Q47" s="131">
        <f>IF($A47="","",'03_設備台帳'!O47*'03_設備台帳'!P47*'03_設備台帳'!M47*$L47*$M47*(IF('01_基本条件'!$B$10='01_基本条件'!$B$13,$H47/(1+'01_基本条件'!$B$10),(1-((1+'01_基本条件'!$B$13)/(1+'01_基本条件'!$B$10))^$H47)/('01_基本条件'!$B$10-'01_基本条件'!$B$13))))</f>
        <v/>
      </c>
      <c r="R47" s="131">
        <f>IF($A47="","",'03_設備台帳'!Q47*'03_設備台帳'!S47*$N47*(IF('01_基本条件'!$B$10='01_基本条件'!$B$12,$H47/(1+'01_基本条件'!$B$10),(1-((1+'01_基本条件'!$B$12)/(1+'01_基本条件'!$B$10))^$H47)/('01_基本条件'!$B$10-'01_基本条件'!$B$12))))</f>
        <v/>
      </c>
      <c r="S47" s="131">
        <f>IF($A47="","",'03_設備台帳'!AB47*IFERROR(VLOOKUP($E47,'02_シナリオ条件'!$A$5:$K$13,8,FALSE),1)/(1+'01_基本条件'!$B$10)^$H47)</f>
        <v/>
      </c>
      <c r="T47" s="131">
        <f>IF($A47="","",SUM($O47:$R47)-$S47)</f>
        <v/>
      </c>
      <c r="U47" s="131">
        <f>IF($A47="","",('03_設備台帳'!U47+'03_設備台帳'!V47+'03_設備台帳'!W47+'03_設備台帳'!Y47)*$K47)</f>
        <v/>
      </c>
      <c r="V47" s="131">
        <f>IF($A47="","",'03_設備台帳'!X47*'03_設備台帳'!M47*$L47)</f>
        <v/>
      </c>
      <c r="W47" s="131">
        <f>IF($A47="","",'03_設備台帳'!N47*'01_基本条件'!$B$20*(IF('01_基本条件'!$B$10='01_基本条件'!$B$11,$I47/(1+'01_基本条件'!$B$10),(1-((1+'01_基本条件'!$B$11)/(1+'01_基本条件'!$B$10))^$I47)/('01_基本条件'!$B$10-'01_基本条件'!$B$11))))</f>
        <v/>
      </c>
      <c r="X47" s="131">
        <f>IF($A47="","",'03_設備台帳'!O47*'01_基本条件'!$B$21*'03_設備台帳'!P47*'03_設備台帳'!M47*$L47*$M47*(IF('01_基本条件'!$B$10='01_基本条件'!$B$13,$I47/(1+'01_基本条件'!$B$10),(1-((1+'01_基本条件'!$B$13)/(1+'01_基本条件'!$B$10))^$I47)/('01_基本条件'!$B$10-'01_基本条件'!$B$13))))</f>
        <v/>
      </c>
      <c r="Y47" s="131">
        <f>IF($A47="","",'03_設備台帳'!R47*'03_設備台帳'!S47*$N47*(IF('01_基本条件'!$B$10='01_基本条件'!$B$12,$I47/(1+'01_基本条件'!$B$10),(1-((1+'01_基本条件'!$B$12)/(1+'01_基本条件'!$B$10))^$I47)/('01_基本条件'!$B$10-'01_基本条件'!$B$12))))</f>
        <v/>
      </c>
      <c r="Z47" s="131">
        <f>IF($A47="","",'03_設備台帳'!AC47*IFERROR(VLOOKUP($E47,'02_シナリオ条件'!$A$5:$K$13,8,FALSE),1)/(1+'01_基本条件'!$B$10)^$I47)</f>
        <v/>
      </c>
      <c r="AA47" s="131">
        <f>IF($A47="","",SUM($U47:$Y47)-$Z47)</f>
        <v/>
      </c>
      <c r="AB47" s="131">
        <f>IF($A47="","",(IF('01_基本条件'!$B$10=0,$T47/$H47,$T47*('01_基本条件'!$B$10*(1+'01_基本条件'!$B$10)^$H47)/((1+'01_基本条件'!$B$10)^$H47-1)))-(IF('01_基本条件'!$B$10=0,$AA47/$I47,$AA47*('01_基本条件'!$B$10*(1+'01_基本条件'!$B$10)^$I47)/((1+'01_基本条件'!$B$10)^$I47-1))))</f>
        <v/>
      </c>
      <c r="AC47" s="132">
        <f>IF($A47="","",IFERROR($AB47/(IF('01_基本条件'!$B$10=0,$T47/$H47,$T47*('01_基本条件'!$B$10*(1+'01_基本条件'!$B$10)^$H47)/((1+'01_基本条件'!$B$10)^$H47-1))),0))</f>
        <v/>
      </c>
      <c r="AD47" s="141">
        <f>IF($A47="","",IFERROR(IF((('03_設備台帳'!N47*$J47+'03_設備台帳'!O47*'03_設備台帳'!P47*'03_設備台帳'!M47*$L47*$M47+'03_設備台帳'!Q47*'03_設備台帳'!S47*$N47)-('03_設備台帳'!N47*'01_基本条件'!$B$20+'03_設備台帳'!O47*'01_基本条件'!$B$21*'03_設備台帳'!P47*'03_設備台帳'!M47*$L47*$M47+'03_設備台帳'!R47*'03_設備台帳'!S47*$N47))&lt;=0,"",MAX(0,($U47+$V47-$O47)/(('03_設備台帳'!N47*$J47+'03_設備台帳'!O47*'03_設備台帳'!P47*'03_設備台帳'!M47*$L47*$M47+'03_設備台帳'!Q47*'03_設備台帳'!S47*$N47)-('03_設備台帳'!N47*'01_基本条件'!$B$20+'03_設備台帳'!O47*'01_基本条件'!$B$21*'03_設備台帳'!P47*'03_設備台帳'!M47*$L47*$M47+'03_設備台帳'!R47*'03_設備台帳'!S47*$N47)))),""))</f>
        <v/>
      </c>
      <c r="AE47" s="41">
        <f>IF($A47="","",IF(AND('01_基本条件'!$B$19="はい",$G47="重大"),"更新",IF($AC47&gt;='01_基本条件'!$B$18,"更新",IF($AC47&lt;=-'01_基本条件'!$B$18,"修理/延命","再確認/試行"))))</f>
        <v/>
      </c>
      <c r="AF47" s="41">
        <f>IF($A47="","","EAC削減率="&amp;TEXT($AC47,"0.0%")&amp;"; 修理LCC="&amp;TEXT($T47,"#,##0")&amp;"; 更新LCC="&amp;TEXT($AA47,"#,##0"))</f>
        <v/>
      </c>
      <c r="AG47" s="41">
        <f>IF($A47="","",IF('01_基本条件'!$B$15="","予算未設定",IF($U47&lt;='01_基本条件'!$B$15,"予算内","予算超過")))</f>
        <v/>
      </c>
      <c r="AH47" s="41">
        <f>IF($A47="","",IF(OR($G47="重大",$F47="A-重要",$AC47&gt;=0.15),"高",IF(OR($G47="高",$AC47&gt;='01_基本条件'!$B$18),"中","低")))</f>
        <v/>
      </c>
      <c r="AI47" s="41">
        <f>IF($A47="","","")</f>
        <v/>
      </c>
      <c r="AJ47" s="41">
        <f>IF($A47="","",IF($AI47&lt;&gt;"",$AI47,IF(AND($AE47="更新",$AG47="予算超過"),"更新-予算承認要",$AE47)))</f>
        <v/>
      </c>
      <c r="AK47" s="85">
        <f>IF($A47="","","要評価")</f>
        <v/>
      </c>
      <c r="AL47" s="85">
        <f>IF($A47="","","")</f>
        <v/>
      </c>
      <c r="AM47" s="134">
        <f>IF($A47="","","")</f>
        <v/>
      </c>
    </row>
    <row r="48">
      <c r="A48" s="71">
        <f>IF('03_設備台帳'!A48="","",'03_設備台帳'!A48)</f>
        <v/>
      </c>
      <c r="B48" s="71">
        <f>IF($A48="","",'03_設備台帳'!E48)</f>
        <v/>
      </c>
      <c r="C48" s="71">
        <f>IF($A48="","",'03_設備台帳'!B48&amp;" / "&amp;'03_設備台帳'!C48)</f>
        <v/>
      </c>
      <c r="D48" s="71">
        <f>IF($A48="","",'03_設備台帳'!D48)</f>
        <v/>
      </c>
      <c r="E48" s="71">
        <f>IF($A48="","",'03_設備台帳'!I48)</f>
        <v/>
      </c>
      <c r="F48" s="71">
        <f>IF($A48="","",'03_設備台帳'!G48)</f>
        <v/>
      </c>
      <c r="G48" s="71">
        <f>IF($A48="","",'03_設備台帳'!AD48)</f>
        <v/>
      </c>
      <c r="H48" s="135">
        <f>IF($A48="","",MIN('01_基本条件'!$B$9,MAX(1,'03_設備台帳'!Z48)))</f>
        <v/>
      </c>
      <c r="I48" s="135">
        <f>IF($A48="","",MIN('01_基本条件'!$B$9,MAX(1,'03_設備台帳'!AA48)))</f>
        <v/>
      </c>
      <c r="J48" s="132">
        <f>IF($A48="","",IFERROR(VLOOKUP($E48,'02_シナリオ条件'!$A$5:$K$13,3,FALSE),1))</f>
        <v/>
      </c>
      <c r="K48" s="132">
        <f>IF($A48="","",IFERROR(VLOOKUP($E48,'02_シナリオ条件'!$A$5:$K$13,4,FALSE),1))</f>
        <v/>
      </c>
      <c r="L48" s="132">
        <f>IF($A48="","",IFERROR(VLOOKUP($E48,'02_シナリオ条件'!$A$5:$K$13,5,FALSE),1))</f>
        <v/>
      </c>
      <c r="M48" s="132">
        <f>IF($A48="","",IFERROR(VLOOKUP($E48,'02_シナリオ条件'!$A$5:$K$13,6,FALSE),1))</f>
        <v/>
      </c>
      <c r="N48" s="132">
        <f>IF($A48="","",IFERROR(VLOOKUP($E48,'02_シナリオ条件'!$A$5:$K$13,7,FALSE),1))</f>
        <v/>
      </c>
      <c r="O48" s="131">
        <f>IF($A48="","",'03_設備台帳'!T48*$J48)</f>
        <v/>
      </c>
      <c r="P48" s="131">
        <f>IF($A48="","",'03_設備台帳'!N48*$J48*(IF('01_基本条件'!$B$10='01_基本条件'!$B$11,$H48/(1+'01_基本条件'!$B$10),(1-((1+'01_基本条件'!$B$11)/(1+'01_基本条件'!$B$10))^$H48)/('01_基本条件'!$B$10-'01_基本条件'!$B$11))))</f>
        <v/>
      </c>
      <c r="Q48" s="131">
        <f>IF($A48="","",'03_設備台帳'!O48*'03_設備台帳'!P48*'03_設備台帳'!M48*$L48*$M48*(IF('01_基本条件'!$B$10='01_基本条件'!$B$13,$H48/(1+'01_基本条件'!$B$10),(1-((1+'01_基本条件'!$B$13)/(1+'01_基本条件'!$B$10))^$H48)/('01_基本条件'!$B$10-'01_基本条件'!$B$13))))</f>
        <v/>
      </c>
      <c r="R48" s="131">
        <f>IF($A48="","",'03_設備台帳'!Q48*'03_設備台帳'!S48*$N48*(IF('01_基本条件'!$B$10='01_基本条件'!$B$12,$H48/(1+'01_基本条件'!$B$10),(1-((1+'01_基本条件'!$B$12)/(1+'01_基本条件'!$B$10))^$H48)/('01_基本条件'!$B$10-'01_基本条件'!$B$12))))</f>
        <v/>
      </c>
      <c r="S48" s="131">
        <f>IF($A48="","",'03_設備台帳'!AB48*IFERROR(VLOOKUP($E48,'02_シナリオ条件'!$A$5:$K$13,8,FALSE),1)/(1+'01_基本条件'!$B$10)^$H48)</f>
        <v/>
      </c>
      <c r="T48" s="131">
        <f>IF($A48="","",SUM($O48:$R48)-$S48)</f>
        <v/>
      </c>
      <c r="U48" s="131">
        <f>IF($A48="","",('03_設備台帳'!U48+'03_設備台帳'!V48+'03_設備台帳'!W48+'03_設備台帳'!Y48)*$K48)</f>
        <v/>
      </c>
      <c r="V48" s="131">
        <f>IF($A48="","",'03_設備台帳'!X48*'03_設備台帳'!M48*$L48)</f>
        <v/>
      </c>
      <c r="W48" s="131">
        <f>IF($A48="","",'03_設備台帳'!N48*'01_基本条件'!$B$20*(IF('01_基本条件'!$B$10='01_基本条件'!$B$11,$I48/(1+'01_基本条件'!$B$10),(1-((1+'01_基本条件'!$B$11)/(1+'01_基本条件'!$B$10))^$I48)/('01_基本条件'!$B$10-'01_基本条件'!$B$11))))</f>
        <v/>
      </c>
      <c r="X48" s="131">
        <f>IF($A48="","",'03_設備台帳'!O48*'01_基本条件'!$B$21*'03_設備台帳'!P48*'03_設備台帳'!M48*$L48*$M48*(IF('01_基本条件'!$B$10='01_基本条件'!$B$13,$I48/(1+'01_基本条件'!$B$10),(1-((1+'01_基本条件'!$B$13)/(1+'01_基本条件'!$B$10))^$I48)/('01_基本条件'!$B$10-'01_基本条件'!$B$13))))</f>
        <v/>
      </c>
      <c r="Y48" s="131">
        <f>IF($A48="","",'03_設備台帳'!R48*'03_設備台帳'!S48*$N48*(IF('01_基本条件'!$B$10='01_基本条件'!$B$12,$I48/(1+'01_基本条件'!$B$10),(1-((1+'01_基本条件'!$B$12)/(1+'01_基本条件'!$B$10))^$I48)/('01_基本条件'!$B$10-'01_基本条件'!$B$12))))</f>
        <v/>
      </c>
      <c r="Z48" s="131">
        <f>IF($A48="","",'03_設備台帳'!AC48*IFERROR(VLOOKUP($E48,'02_シナリオ条件'!$A$5:$K$13,8,FALSE),1)/(1+'01_基本条件'!$B$10)^$I48)</f>
        <v/>
      </c>
      <c r="AA48" s="131">
        <f>IF($A48="","",SUM($U48:$Y48)-$Z48)</f>
        <v/>
      </c>
      <c r="AB48" s="131">
        <f>IF($A48="","",(IF('01_基本条件'!$B$10=0,$T48/$H48,$T48*('01_基本条件'!$B$10*(1+'01_基本条件'!$B$10)^$H48)/((1+'01_基本条件'!$B$10)^$H48-1)))-(IF('01_基本条件'!$B$10=0,$AA48/$I48,$AA48*('01_基本条件'!$B$10*(1+'01_基本条件'!$B$10)^$I48)/((1+'01_基本条件'!$B$10)^$I48-1))))</f>
        <v/>
      </c>
      <c r="AC48" s="132">
        <f>IF($A48="","",IFERROR($AB48/(IF('01_基本条件'!$B$10=0,$T48/$H48,$T48*('01_基本条件'!$B$10*(1+'01_基本条件'!$B$10)^$H48)/((1+'01_基本条件'!$B$10)^$H48-1))),0))</f>
        <v/>
      </c>
      <c r="AD48" s="141">
        <f>IF($A48="","",IFERROR(IF((('03_設備台帳'!N48*$J48+'03_設備台帳'!O48*'03_設備台帳'!P48*'03_設備台帳'!M48*$L48*$M48+'03_設備台帳'!Q48*'03_設備台帳'!S48*$N48)-('03_設備台帳'!N48*'01_基本条件'!$B$20+'03_設備台帳'!O48*'01_基本条件'!$B$21*'03_設備台帳'!P48*'03_設備台帳'!M48*$L48*$M48+'03_設備台帳'!R48*'03_設備台帳'!S48*$N48))&lt;=0,"",MAX(0,($U48+$V48-$O48)/(('03_設備台帳'!N48*$J48+'03_設備台帳'!O48*'03_設備台帳'!P48*'03_設備台帳'!M48*$L48*$M48+'03_設備台帳'!Q48*'03_設備台帳'!S48*$N48)-('03_設備台帳'!N48*'01_基本条件'!$B$20+'03_設備台帳'!O48*'01_基本条件'!$B$21*'03_設備台帳'!P48*'03_設備台帳'!M48*$L48*$M48+'03_設備台帳'!R48*'03_設備台帳'!S48*$N48)))),""))</f>
        <v/>
      </c>
      <c r="AE48" s="41">
        <f>IF($A48="","",IF(AND('01_基本条件'!$B$19="はい",$G48="重大"),"更新",IF($AC48&gt;='01_基本条件'!$B$18,"更新",IF($AC48&lt;=-'01_基本条件'!$B$18,"修理/延命","再確認/試行"))))</f>
        <v/>
      </c>
      <c r="AF48" s="41">
        <f>IF($A48="","","EAC削減率="&amp;TEXT($AC48,"0.0%")&amp;"; 修理LCC="&amp;TEXT($T48,"#,##0")&amp;"; 更新LCC="&amp;TEXT($AA48,"#,##0"))</f>
        <v/>
      </c>
      <c r="AG48" s="41">
        <f>IF($A48="","",IF('01_基本条件'!$B$15="","予算未設定",IF($U48&lt;='01_基本条件'!$B$15,"予算内","予算超過")))</f>
        <v/>
      </c>
      <c r="AH48" s="41">
        <f>IF($A48="","",IF(OR($G48="重大",$F48="A-重要",$AC48&gt;=0.15),"高",IF(OR($G48="高",$AC48&gt;='01_基本条件'!$B$18),"中","低")))</f>
        <v/>
      </c>
      <c r="AI48" s="41">
        <f>IF($A48="","","")</f>
        <v/>
      </c>
      <c r="AJ48" s="41">
        <f>IF($A48="","",IF($AI48&lt;&gt;"",$AI48,IF(AND($AE48="更新",$AG48="予算超過"),"更新-予算承認要",$AE48)))</f>
        <v/>
      </c>
      <c r="AK48" s="85">
        <f>IF($A48="","","要評価")</f>
        <v/>
      </c>
      <c r="AL48" s="85">
        <f>IF($A48="","","")</f>
        <v/>
      </c>
      <c r="AM48" s="134">
        <f>IF($A48="","","")</f>
        <v/>
      </c>
    </row>
    <row r="49">
      <c r="A49" s="71">
        <f>IF('03_設備台帳'!A49="","",'03_設備台帳'!A49)</f>
        <v/>
      </c>
      <c r="B49" s="71">
        <f>IF($A49="","",'03_設備台帳'!E49)</f>
        <v/>
      </c>
      <c r="C49" s="71">
        <f>IF($A49="","",'03_設備台帳'!B49&amp;" / "&amp;'03_設備台帳'!C49)</f>
        <v/>
      </c>
      <c r="D49" s="71">
        <f>IF($A49="","",'03_設備台帳'!D49)</f>
        <v/>
      </c>
      <c r="E49" s="71">
        <f>IF($A49="","",'03_設備台帳'!I49)</f>
        <v/>
      </c>
      <c r="F49" s="71">
        <f>IF($A49="","",'03_設備台帳'!G49)</f>
        <v/>
      </c>
      <c r="G49" s="71">
        <f>IF($A49="","",'03_設備台帳'!AD49)</f>
        <v/>
      </c>
      <c r="H49" s="135">
        <f>IF($A49="","",MIN('01_基本条件'!$B$9,MAX(1,'03_設備台帳'!Z49)))</f>
        <v/>
      </c>
      <c r="I49" s="135">
        <f>IF($A49="","",MIN('01_基本条件'!$B$9,MAX(1,'03_設備台帳'!AA49)))</f>
        <v/>
      </c>
      <c r="J49" s="132">
        <f>IF($A49="","",IFERROR(VLOOKUP($E49,'02_シナリオ条件'!$A$5:$K$13,3,FALSE),1))</f>
        <v/>
      </c>
      <c r="K49" s="132">
        <f>IF($A49="","",IFERROR(VLOOKUP($E49,'02_シナリオ条件'!$A$5:$K$13,4,FALSE),1))</f>
        <v/>
      </c>
      <c r="L49" s="132">
        <f>IF($A49="","",IFERROR(VLOOKUP($E49,'02_シナリオ条件'!$A$5:$K$13,5,FALSE),1))</f>
        <v/>
      </c>
      <c r="M49" s="132">
        <f>IF($A49="","",IFERROR(VLOOKUP($E49,'02_シナリオ条件'!$A$5:$K$13,6,FALSE),1))</f>
        <v/>
      </c>
      <c r="N49" s="132">
        <f>IF($A49="","",IFERROR(VLOOKUP($E49,'02_シナリオ条件'!$A$5:$K$13,7,FALSE),1))</f>
        <v/>
      </c>
      <c r="O49" s="131">
        <f>IF($A49="","",'03_設備台帳'!T49*$J49)</f>
        <v/>
      </c>
      <c r="P49" s="131">
        <f>IF($A49="","",'03_設備台帳'!N49*$J49*(IF('01_基本条件'!$B$10='01_基本条件'!$B$11,$H49/(1+'01_基本条件'!$B$10),(1-((1+'01_基本条件'!$B$11)/(1+'01_基本条件'!$B$10))^$H49)/('01_基本条件'!$B$10-'01_基本条件'!$B$11))))</f>
        <v/>
      </c>
      <c r="Q49" s="131">
        <f>IF($A49="","",'03_設備台帳'!O49*'03_設備台帳'!P49*'03_設備台帳'!M49*$L49*$M49*(IF('01_基本条件'!$B$10='01_基本条件'!$B$13,$H49/(1+'01_基本条件'!$B$10),(1-((1+'01_基本条件'!$B$13)/(1+'01_基本条件'!$B$10))^$H49)/('01_基本条件'!$B$10-'01_基本条件'!$B$13))))</f>
        <v/>
      </c>
      <c r="R49" s="131">
        <f>IF($A49="","",'03_設備台帳'!Q49*'03_設備台帳'!S49*$N49*(IF('01_基本条件'!$B$10='01_基本条件'!$B$12,$H49/(1+'01_基本条件'!$B$10),(1-((1+'01_基本条件'!$B$12)/(1+'01_基本条件'!$B$10))^$H49)/('01_基本条件'!$B$10-'01_基本条件'!$B$12))))</f>
        <v/>
      </c>
      <c r="S49" s="131">
        <f>IF($A49="","",'03_設備台帳'!AB49*IFERROR(VLOOKUP($E49,'02_シナリオ条件'!$A$5:$K$13,8,FALSE),1)/(1+'01_基本条件'!$B$10)^$H49)</f>
        <v/>
      </c>
      <c r="T49" s="131">
        <f>IF($A49="","",SUM($O49:$R49)-$S49)</f>
        <v/>
      </c>
      <c r="U49" s="131">
        <f>IF($A49="","",('03_設備台帳'!U49+'03_設備台帳'!V49+'03_設備台帳'!W49+'03_設備台帳'!Y49)*$K49)</f>
        <v/>
      </c>
      <c r="V49" s="131">
        <f>IF($A49="","",'03_設備台帳'!X49*'03_設備台帳'!M49*$L49)</f>
        <v/>
      </c>
      <c r="W49" s="131">
        <f>IF($A49="","",'03_設備台帳'!N49*'01_基本条件'!$B$20*(IF('01_基本条件'!$B$10='01_基本条件'!$B$11,$I49/(1+'01_基本条件'!$B$10),(1-((1+'01_基本条件'!$B$11)/(1+'01_基本条件'!$B$10))^$I49)/('01_基本条件'!$B$10-'01_基本条件'!$B$11))))</f>
        <v/>
      </c>
      <c r="X49" s="131">
        <f>IF($A49="","",'03_設備台帳'!O49*'01_基本条件'!$B$21*'03_設備台帳'!P49*'03_設備台帳'!M49*$L49*$M49*(IF('01_基本条件'!$B$10='01_基本条件'!$B$13,$I49/(1+'01_基本条件'!$B$10),(1-((1+'01_基本条件'!$B$13)/(1+'01_基本条件'!$B$10))^$I49)/('01_基本条件'!$B$10-'01_基本条件'!$B$13))))</f>
        <v/>
      </c>
      <c r="Y49" s="131">
        <f>IF($A49="","",'03_設備台帳'!R49*'03_設備台帳'!S49*$N49*(IF('01_基本条件'!$B$10='01_基本条件'!$B$12,$I49/(1+'01_基本条件'!$B$10),(1-((1+'01_基本条件'!$B$12)/(1+'01_基本条件'!$B$10))^$I49)/('01_基本条件'!$B$10-'01_基本条件'!$B$12))))</f>
        <v/>
      </c>
      <c r="Z49" s="131">
        <f>IF($A49="","",'03_設備台帳'!AC49*IFERROR(VLOOKUP($E49,'02_シナリオ条件'!$A$5:$K$13,8,FALSE),1)/(1+'01_基本条件'!$B$10)^$I49)</f>
        <v/>
      </c>
      <c r="AA49" s="131">
        <f>IF($A49="","",SUM($U49:$Y49)-$Z49)</f>
        <v/>
      </c>
      <c r="AB49" s="131">
        <f>IF($A49="","",(IF('01_基本条件'!$B$10=0,$T49/$H49,$T49*('01_基本条件'!$B$10*(1+'01_基本条件'!$B$10)^$H49)/((1+'01_基本条件'!$B$10)^$H49-1)))-(IF('01_基本条件'!$B$10=0,$AA49/$I49,$AA49*('01_基本条件'!$B$10*(1+'01_基本条件'!$B$10)^$I49)/((1+'01_基本条件'!$B$10)^$I49-1))))</f>
        <v/>
      </c>
      <c r="AC49" s="132">
        <f>IF($A49="","",IFERROR($AB49/(IF('01_基本条件'!$B$10=0,$T49/$H49,$T49*('01_基本条件'!$B$10*(1+'01_基本条件'!$B$10)^$H49)/((1+'01_基本条件'!$B$10)^$H49-1))),0))</f>
        <v/>
      </c>
      <c r="AD49" s="141">
        <f>IF($A49="","",IFERROR(IF((('03_設備台帳'!N49*$J49+'03_設備台帳'!O49*'03_設備台帳'!P49*'03_設備台帳'!M49*$L49*$M49+'03_設備台帳'!Q49*'03_設備台帳'!S49*$N49)-('03_設備台帳'!N49*'01_基本条件'!$B$20+'03_設備台帳'!O49*'01_基本条件'!$B$21*'03_設備台帳'!P49*'03_設備台帳'!M49*$L49*$M49+'03_設備台帳'!R49*'03_設備台帳'!S49*$N49))&lt;=0,"",MAX(0,($U49+$V49-$O49)/(('03_設備台帳'!N49*$J49+'03_設備台帳'!O49*'03_設備台帳'!P49*'03_設備台帳'!M49*$L49*$M49+'03_設備台帳'!Q49*'03_設備台帳'!S49*$N49)-('03_設備台帳'!N49*'01_基本条件'!$B$20+'03_設備台帳'!O49*'01_基本条件'!$B$21*'03_設備台帳'!P49*'03_設備台帳'!M49*$L49*$M49+'03_設備台帳'!R49*'03_設備台帳'!S49*$N49)))),""))</f>
        <v/>
      </c>
      <c r="AE49" s="41">
        <f>IF($A49="","",IF(AND('01_基本条件'!$B$19="はい",$G49="重大"),"更新",IF($AC49&gt;='01_基本条件'!$B$18,"更新",IF($AC49&lt;=-'01_基本条件'!$B$18,"修理/延命","再確認/試行"))))</f>
        <v/>
      </c>
      <c r="AF49" s="41">
        <f>IF($A49="","","EAC削減率="&amp;TEXT($AC49,"0.0%")&amp;"; 修理LCC="&amp;TEXT($T49,"#,##0")&amp;"; 更新LCC="&amp;TEXT($AA49,"#,##0"))</f>
        <v/>
      </c>
      <c r="AG49" s="41">
        <f>IF($A49="","",IF('01_基本条件'!$B$15="","予算未設定",IF($U49&lt;='01_基本条件'!$B$15,"予算内","予算超過")))</f>
        <v/>
      </c>
      <c r="AH49" s="41">
        <f>IF($A49="","",IF(OR($G49="重大",$F49="A-重要",$AC49&gt;=0.15),"高",IF(OR($G49="高",$AC49&gt;='01_基本条件'!$B$18),"中","低")))</f>
        <v/>
      </c>
      <c r="AI49" s="41">
        <f>IF($A49="","","")</f>
        <v/>
      </c>
      <c r="AJ49" s="41">
        <f>IF($A49="","",IF($AI49&lt;&gt;"",$AI49,IF(AND($AE49="更新",$AG49="予算超過"),"更新-予算承認要",$AE49)))</f>
        <v/>
      </c>
      <c r="AK49" s="85">
        <f>IF($A49="","","要評価")</f>
        <v/>
      </c>
      <c r="AL49" s="85">
        <f>IF($A49="","","")</f>
        <v/>
      </c>
      <c r="AM49" s="134">
        <f>IF($A49="","","")</f>
        <v/>
      </c>
    </row>
    <row r="50">
      <c r="A50" s="71">
        <f>IF('03_設備台帳'!A50="","",'03_設備台帳'!A50)</f>
        <v/>
      </c>
      <c r="B50" s="71">
        <f>IF($A50="","",'03_設備台帳'!E50)</f>
        <v/>
      </c>
      <c r="C50" s="71">
        <f>IF($A50="","",'03_設備台帳'!B50&amp;" / "&amp;'03_設備台帳'!C50)</f>
        <v/>
      </c>
      <c r="D50" s="71">
        <f>IF($A50="","",'03_設備台帳'!D50)</f>
        <v/>
      </c>
      <c r="E50" s="71">
        <f>IF($A50="","",'03_設備台帳'!I50)</f>
        <v/>
      </c>
      <c r="F50" s="71">
        <f>IF($A50="","",'03_設備台帳'!G50)</f>
        <v/>
      </c>
      <c r="G50" s="71">
        <f>IF($A50="","",'03_設備台帳'!AD50)</f>
        <v/>
      </c>
      <c r="H50" s="135">
        <f>IF($A50="","",MIN('01_基本条件'!$B$9,MAX(1,'03_設備台帳'!Z50)))</f>
        <v/>
      </c>
      <c r="I50" s="135">
        <f>IF($A50="","",MIN('01_基本条件'!$B$9,MAX(1,'03_設備台帳'!AA50)))</f>
        <v/>
      </c>
      <c r="J50" s="132">
        <f>IF($A50="","",IFERROR(VLOOKUP($E50,'02_シナリオ条件'!$A$5:$K$13,3,FALSE),1))</f>
        <v/>
      </c>
      <c r="K50" s="132">
        <f>IF($A50="","",IFERROR(VLOOKUP($E50,'02_シナリオ条件'!$A$5:$K$13,4,FALSE),1))</f>
        <v/>
      </c>
      <c r="L50" s="132">
        <f>IF($A50="","",IFERROR(VLOOKUP($E50,'02_シナリオ条件'!$A$5:$K$13,5,FALSE),1))</f>
        <v/>
      </c>
      <c r="M50" s="132">
        <f>IF($A50="","",IFERROR(VLOOKUP($E50,'02_シナリオ条件'!$A$5:$K$13,6,FALSE),1))</f>
        <v/>
      </c>
      <c r="N50" s="132">
        <f>IF($A50="","",IFERROR(VLOOKUP($E50,'02_シナリオ条件'!$A$5:$K$13,7,FALSE),1))</f>
        <v/>
      </c>
      <c r="O50" s="131">
        <f>IF($A50="","",'03_設備台帳'!T50*$J50)</f>
        <v/>
      </c>
      <c r="P50" s="131">
        <f>IF($A50="","",'03_設備台帳'!N50*$J50*(IF('01_基本条件'!$B$10='01_基本条件'!$B$11,$H50/(1+'01_基本条件'!$B$10),(1-((1+'01_基本条件'!$B$11)/(1+'01_基本条件'!$B$10))^$H50)/('01_基本条件'!$B$10-'01_基本条件'!$B$11))))</f>
        <v/>
      </c>
      <c r="Q50" s="131">
        <f>IF($A50="","",'03_設備台帳'!O50*'03_設備台帳'!P50*'03_設備台帳'!M50*$L50*$M50*(IF('01_基本条件'!$B$10='01_基本条件'!$B$13,$H50/(1+'01_基本条件'!$B$10),(1-((1+'01_基本条件'!$B$13)/(1+'01_基本条件'!$B$10))^$H50)/('01_基本条件'!$B$10-'01_基本条件'!$B$13))))</f>
        <v/>
      </c>
      <c r="R50" s="131">
        <f>IF($A50="","",'03_設備台帳'!Q50*'03_設備台帳'!S50*$N50*(IF('01_基本条件'!$B$10='01_基本条件'!$B$12,$H50/(1+'01_基本条件'!$B$10),(1-((1+'01_基本条件'!$B$12)/(1+'01_基本条件'!$B$10))^$H50)/('01_基本条件'!$B$10-'01_基本条件'!$B$12))))</f>
        <v/>
      </c>
      <c r="S50" s="131">
        <f>IF($A50="","",'03_設備台帳'!AB50*IFERROR(VLOOKUP($E50,'02_シナリオ条件'!$A$5:$K$13,8,FALSE),1)/(1+'01_基本条件'!$B$10)^$H50)</f>
        <v/>
      </c>
      <c r="T50" s="131">
        <f>IF($A50="","",SUM($O50:$R50)-$S50)</f>
        <v/>
      </c>
      <c r="U50" s="131">
        <f>IF($A50="","",('03_設備台帳'!U50+'03_設備台帳'!V50+'03_設備台帳'!W50+'03_設備台帳'!Y50)*$K50)</f>
        <v/>
      </c>
      <c r="V50" s="131">
        <f>IF($A50="","",'03_設備台帳'!X50*'03_設備台帳'!M50*$L50)</f>
        <v/>
      </c>
      <c r="W50" s="131">
        <f>IF($A50="","",'03_設備台帳'!N50*'01_基本条件'!$B$20*(IF('01_基本条件'!$B$10='01_基本条件'!$B$11,$I50/(1+'01_基本条件'!$B$10),(1-((1+'01_基本条件'!$B$11)/(1+'01_基本条件'!$B$10))^$I50)/('01_基本条件'!$B$10-'01_基本条件'!$B$11))))</f>
        <v/>
      </c>
      <c r="X50" s="131">
        <f>IF($A50="","",'03_設備台帳'!O50*'01_基本条件'!$B$21*'03_設備台帳'!P50*'03_設備台帳'!M50*$L50*$M50*(IF('01_基本条件'!$B$10='01_基本条件'!$B$13,$I50/(1+'01_基本条件'!$B$10),(1-((1+'01_基本条件'!$B$13)/(1+'01_基本条件'!$B$10))^$I50)/('01_基本条件'!$B$10-'01_基本条件'!$B$13))))</f>
        <v/>
      </c>
      <c r="Y50" s="131">
        <f>IF($A50="","",'03_設備台帳'!R50*'03_設備台帳'!S50*$N50*(IF('01_基本条件'!$B$10='01_基本条件'!$B$12,$I50/(1+'01_基本条件'!$B$10),(1-((1+'01_基本条件'!$B$12)/(1+'01_基本条件'!$B$10))^$I50)/('01_基本条件'!$B$10-'01_基本条件'!$B$12))))</f>
        <v/>
      </c>
      <c r="Z50" s="131">
        <f>IF($A50="","",'03_設備台帳'!AC50*IFERROR(VLOOKUP($E50,'02_シナリオ条件'!$A$5:$K$13,8,FALSE),1)/(1+'01_基本条件'!$B$10)^$I50)</f>
        <v/>
      </c>
      <c r="AA50" s="131">
        <f>IF($A50="","",SUM($U50:$Y50)-$Z50)</f>
        <v/>
      </c>
      <c r="AB50" s="131">
        <f>IF($A50="","",(IF('01_基本条件'!$B$10=0,$T50/$H50,$T50*('01_基本条件'!$B$10*(1+'01_基本条件'!$B$10)^$H50)/((1+'01_基本条件'!$B$10)^$H50-1)))-(IF('01_基本条件'!$B$10=0,$AA50/$I50,$AA50*('01_基本条件'!$B$10*(1+'01_基本条件'!$B$10)^$I50)/((1+'01_基本条件'!$B$10)^$I50-1))))</f>
        <v/>
      </c>
      <c r="AC50" s="132">
        <f>IF($A50="","",IFERROR($AB50/(IF('01_基本条件'!$B$10=0,$T50/$H50,$T50*('01_基本条件'!$B$10*(1+'01_基本条件'!$B$10)^$H50)/((1+'01_基本条件'!$B$10)^$H50-1))),0))</f>
        <v/>
      </c>
      <c r="AD50" s="141">
        <f>IF($A50="","",IFERROR(IF((('03_設備台帳'!N50*$J50+'03_設備台帳'!O50*'03_設備台帳'!P50*'03_設備台帳'!M50*$L50*$M50+'03_設備台帳'!Q50*'03_設備台帳'!S50*$N50)-('03_設備台帳'!N50*'01_基本条件'!$B$20+'03_設備台帳'!O50*'01_基本条件'!$B$21*'03_設備台帳'!P50*'03_設備台帳'!M50*$L50*$M50+'03_設備台帳'!R50*'03_設備台帳'!S50*$N50))&lt;=0,"",MAX(0,($U50+$V50-$O50)/(('03_設備台帳'!N50*$J50+'03_設備台帳'!O50*'03_設備台帳'!P50*'03_設備台帳'!M50*$L50*$M50+'03_設備台帳'!Q50*'03_設備台帳'!S50*$N50)-('03_設備台帳'!N50*'01_基本条件'!$B$20+'03_設備台帳'!O50*'01_基本条件'!$B$21*'03_設備台帳'!P50*'03_設備台帳'!M50*$L50*$M50+'03_設備台帳'!R50*'03_設備台帳'!S50*$N50)))),""))</f>
        <v/>
      </c>
      <c r="AE50" s="41">
        <f>IF($A50="","",IF(AND('01_基本条件'!$B$19="はい",$G50="重大"),"更新",IF($AC50&gt;='01_基本条件'!$B$18,"更新",IF($AC50&lt;=-'01_基本条件'!$B$18,"修理/延命","再確認/試行"))))</f>
        <v/>
      </c>
      <c r="AF50" s="41">
        <f>IF($A50="","","EAC削減率="&amp;TEXT($AC50,"0.0%")&amp;"; 修理LCC="&amp;TEXT($T50,"#,##0")&amp;"; 更新LCC="&amp;TEXT($AA50,"#,##0"))</f>
        <v/>
      </c>
      <c r="AG50" s="41">
        <f>IF($A50="","",IF('01_基本条件'!$B$15="","予算未設定",IF($U50&lt;='01_基本条件'!$B$15,"予算内","予算超過")))</f>
        <v/>
      </c>
      <c r="AH50" s="41">
        <f>IF($A50="","",IF(OR($G50="重大",$F50="A-重要",$AC50&gt;=0.15),"高",IF(OR($G50="高",$AC50&gt;='01_基本条件'!$B$18),"中","低")))</f>
        <v/>
      </c>
      <c r="AI50" s="41">
        <f>IF($A50="","","")</f>
        <v/>
      </c>
      <c r="AJ50" s="41">
        <f>IF($A50="","",IF($AI50&lt;&gt;"",$AI50,IF(AND($AE50="更新",$AG50="予算超過"),"更新-予算承認要",$AE50)))</f>
        <v/>
      </c>
      <c r="AK50" s="85">
        <f>IF($A50="","","要評価")</f>
        <v/>
      </c>
      <c r="AL50" s="85">
        <f>IF($A50="","","")</f>
        <v/>
      </c>
      <c r="AM50" s="134">
        <f>IF($A50="","","")</f>
        <v/>
      </c>
    </row>
    <row r="51">
      <c r="A51" s="71">
        <f>IF('03_設備台帳'!A51="","",'03_設備台帳'!A51)</f>
        <v/>
      </c>
      <c r="B51" s="71">
        <f>IF($A51="","",'03_設備台帳'!E51)</f>
        <v/>
      </c>
      <c r="C51" s="71">
        <f>IF($A51="","",'03_設備台帳'!B51&amp;" / "&amp;'03_設備台帳'!C51)</f>
        <v/>
      </c>
      <c r="D51" s="71">
        <f>IF($A51="","",'03_設備台帳'!D51)</f>
        <v/>
      </c>
      <c r="E51" s="71">
        <f>IF($A51="","",'03_設備台帳'!I51)</f>
        <v/>
      </c>
      <c r="F51" s="71">
        <f>IF($A51="","",'03_設備台帳'!G51)</f>
        <v/>
      </c>
      <c r="G51" s="71">
        <f>IF($A51="","",'03_設備台帳'!AD51)</f>
        <v/>
      </c>
      <c r="H51" s="135">
        <f>IF($A51="","",MIN('01_基本条件'!$B$9,MAX(1,'03_設備台帳'!Z51)))</f>
        <v/>
      </c>
      <c r="I51" s="135">
        <f>IF($A51="","",MIN('01_基本条件'!$B$9,MAX(1,'03_設備台帳'!AA51)))</f>
        <v/>
      </c>
      <c r="J51" s="132">
        <f>IF($A51="","",IFERROR(VLOOKUP($E51,'02_シナリオ条件'!$A$5:$K$13,3,FALSE),1))</f>
        <v/>
      </c>
      <c r="K51" s="132">
        <f>IF($A51="","",IFERROR(VLOOKUP($E51,'02_シナリオ条件'!$A$5:$K$13,4,FALSE),1))</f>
        <v/>
      </c>
      <c r="L51" s="132">
        <f>IF($A51="","",IFERROR(VLOOKUP($E51,'02_シナリオ条件'!$A$5:$K$13,5,FALSE),1))</f>
        <v/>
      </c>
      <c r="M51" s="132">
        <f>IF($A51="","",IFERROR(VLOOKUP($E51,'02_シナリオ条件'!$A$5:$K$13,6,FALSE),1))</f>
        <v/>
      </c>
      <c r="N51" s="132">
        <f>IF($A51="","",IFERROR(VLOOKUP($E51,'02_シナリオ条件'!$A$5:$K$13,7,FALSE),1))</f>
        <v/>
      </c>
      <c r="O51" s="131">
        <f>IF($A51="","",'03_設備台帳'!T51*$J51)</f>
        <v/>
      </c>
      <c r="P51" s="131">
        <f>IF($A51="","",'03_設備台帳'!N51*$J51*(IF('01_基本条件'!$B$10='01_基本条件'!$B$11,$H51/(1+'01_基本条件'!$B$10),(1-((1+'01_基本条件'!$B$11)/(1+'01_基本条件'!$B$10))^$H51)/('01_基本条件'!$B$10-'01_基本条件'!$B$11))))</f>
        <v/>
      </c>
      <c r="Q51" s="131">
        <f>IF($A51="","",'03_設備台帳'!O51*'03_設備台帳'!P51*'03_設備台帳'!M51*$L51*$M51*(IF('01_基本条件'!$B$10='01_基本条件'!$B$13,$H51/(1+'01_基本条件'!$B$10),(1-((1+'01_基本条件'!$B$13)/(1+'01_基本条件'!$B$10))^$H51)/('01_基本条件'!$B$10-'01_基本条件'!$B$13))))</f>
        <v/>
      </c>
      <c r="R51" s="131">
        <f>IF($A51="","",'03_設備台帳'!Q51*'03_設備台帳'!S51*$N51*(IF('01_基本条件'!$B$10='01_基本条件'!$B$12,$H51/(1+'01_基本条件'!$B$10),(1-((1+'01_基本条件'!$B$12)/(1+'01_基本条件'!$B$10))^$H51)/('01_基本条件'!$B$10-'01_基本条件'!$B$12))))</f>
        <v/>
      </c>
      <c r="S51" s="131">
        <f>IF($A51="","",'03_設備台帳'!AB51*IFERROR(VLOOKUP($E51,'02_シナリオ条件'!$A$5:$K$13,8,FALSE),1)/(1+'01_基本条件'!$B$10)^$H51)</f>
        <v/>
      </c>
      <c r="T51" s="131">
        <f>IF($A51="","",SUM($O51:$R51)-$S51)</f>
        <v/>
      </c>
      <c r="U51" s="131">
        <f>IF($A51="","",('03_設備台帳'!U51+'03_設備台帳'!V51+'03_設備台帳'!W51+'03_設備台帳'!Y51)*$K51)</f>
        <v/>
      </c>
      <c r="V51" s="131">
        <f>IF($A51="","",'03_設備台帳'!X51*'03_設備台帳'!M51*$L51)</f>
        <v/>
      </c>
      <c r="W51" s="131">
        <f>IF($A51="","",'03_設備台帳'!N51*'01_基本条件'!$B$20*(IF('01_基本条件'!$B$10='01_基本条件'!$B$11,$I51/(1+'01_基本条件'!$B$10),(1-((1+'01_基本条件'!$B$11)/(1+'01_基本条件'!$B$10))^$I51)/('01_基本条件'!$B$10-'01_基本条件'!$B$11))))</f>
        <v/>
      </c>
      <c r="X51" s="131">
        <f>IF($A51="","",'03_設備台帳'!O51*'01_基本条件'!$B$21*'03_設備台帳'!P51*'03_設備台帳'!M51*$L51*$M51*(IF('01_基本条件'!$B$10='01_基本条件'!$B$13,$I51/(1+'01_基本条件'!$B$10),(1-((1+'01_基本条件'!$B$13)/(1+'01_基本条件'!$B$10))^$I51)/('01_基本条件'!$B$10-'01_基本条件'!$B$13))))</f>
        <v/>
      </c>
      <c r="Y51" s="131">
        <f>IF($A51="","",'03_設備台帳'!R51*'03_設備台帳'!S51*$N51*(IF('01_基本条件'!$B$10='01_基本条件'!$B$12,$I51/(1+'01_基本条件'!$B$10),(1-((1+'01_基本条件'!$B$12)/(1+'01_基本条件'!$B$10))^$I51)/('01_基本条件'!$B$10-'01_基本条件'!$B$12))))</f>
        <v/>
      </c>
      <c r="Z51" s="131">
        <f>IF($A51="","",'03_設備台帳'!AC51*IFERROR(VLOOKUP($E51,'02_シナリオ条件'!$A$5:$K$13,8,FALSE),1)/(1+'01_基本条件'!$B$10)^$I51)</f>
        <v/>
      </c>
      <c r="AA51" s="131">
        <f>IF($A51="","",SUM($U51:$Y51)-$Z51)</f>
        <v/>
      </c>
      <c r="AB51" s="131">
        <f>IF($A51="","",(IF('01_基本条件'!$B$10=0,$T51/$H51,$T51*('01_基本条件'!$B$10*(1+'01_基本条件'!$B$10)^$H51)/((1+'01_基本条件'!$B$10)^$H51-1)))-(IF('01_基本条件'!$B$10=0,$AA51/$I51,$AA51*('01_基本条件'!$B$10*(1+'01_基本条件'!$B$10)^$I51)/((1+'01_基本条件'!$B$10)^$I51-1))))</f>
        <v/>
      </c>
      <c r="AC51" s="132">
        <f>IF($A51="","",IFERROR($AB51/(IF('01_基本条件'!$B$10=0,$T51/$H51,$T51*('01_基本条件'!$B$10*(1+'01_基本条件'!$B$10)^$H51)/((1+'01_基本条件'!$B$10)^$H51-1))),0))</f>
        <v/>
      </c>
      <c r="AD51" s="141">
        <f>IF($A51="","",IFERROR(IF((('03_設備台帳'!N51*$J51+'03_設備台帳'!O51*'03_設備台帳'!P51*'03_設備台帳'!M51*$L51*$M51+'03_設備台帳'!Q51*'03_設備台帳'!S51*$N51)-('03_設備台帳'!N51*'01_基本条件'!$B$20+'03_設備台帳'!O51*'01_基本条件'!$B$21*'03_設備台帳'!P51*'03_設備台帳'!M51*$L51*$M51+'03_設備台帳'!R51*'03_設備台帳'!S51*$N51))&lt;=0,"",MAX(0,($U51+$V51-$O51)/(('03_設備台帳'!N51*$J51+'03_設備台帳'!O51*'03_設備台帳'!P51*'03_設備台帳'!M51*$L51*$M51+'03_設備台帳'!Q51*'03_設備台帳'!S51*$N51)-('03_設備台帳'!N51*'01_基本条件'!$B$20+'03_設備台帳'!O51*'01_基本条件'!$B$21*'03_設備台帳'!P51*'03_設備台帳'!M51*$L51*$M51+'03_設備台帳'!R51*'03_設備台帳'!S51*$N51)))),""))</f>
        <v/>
      </c>
      <c r="AE51" s="41">
        <f>IF($A51="","",IF(AND('01_基本条件'!$B$19="はい",$G51="重大"),"更新",IF($AC51&gt;='01_基本条件'!$B$18,"更新",IF($AC51&lt;=-'01_基本条件'!$B$18,"修理/延命","再確認/試行"))))</f>
        <v/>
      </c>
      <c r="AF51" s="41">
        <f>IF($A51="","","EAC削減率="&amp;TEXT($AC51,"0.0%")&amp;"; 修理LCC="&amp;TEXT($T51,"#,##0")&amp;"; 更新LCC="&amp;TEXT($AA51,"#,##0"))</f>
        <v/>
      </c>
      <c r="AG51" s="41">
        <f>IF($A51="","",IF('01_基本条件'!$B$15="","予算未設定",IF($U51&lt;='01_基本条件'!$B$15,"予算内","予算超過")))</f>
        <v/>
      </c>
      <c r="AH51" s="41">
        <f>IF($A51="","",IF(OR($G51="重大",$F51="A-重要",$AC51&gt;=0.15),"高",IF(OR($G51="高",$AC51&gt;='01_基本条件'!$B$18),"中","低")))</f>
        <v/>
      </c>
      <c r="AI51" s="41">
        <f>IF($A51="","","")</f>
        <v/>
      </c>
      <c r="AJ51" s="41">
        <f>IF($A51="","",IF($AI51&lt;&gt;"",$AI51,IF(AND($AE51="更新",$AG51="予算超過"),"更新-予算承認要",$AE51)))</f>
        <v/>
      </c>
      <c r="AK51" s="85">
        <f>IF($A51="","","要評価")</f>
        <v/>
      </c>
      <c r="AL51" s="85">
        <f>IF($A51="","","")</f>
        <v/>
      </c>
      <c r="AM51" s="134">
        <f>IF($A51="","","")</f>
        <v/>
      </c>
    </row>
    <row r="52">
      <c r="A52" s="71">
        <f>IF('03_設備台帳'!A52="","",'03_設備台帳'!A52)</f>
        <v/>
      </c>
      <c r="B52" s="71">
        <f>IF($A52="","",'03_設備台帳'!E52)</f>
        <v/>
      </c>
      <c r="C52" s="71">
        <f>IF($A52="","",'03_設備台帳'!B52&amp;" / "&amp;'03_設備台帳'!C52)</f>
        <v/>
      </c>
      <c r="D52" s="71">
        <f>IF($A52="","",'03_設備台帳'!D52)</f>
        <v/>
      </c>
      <c r="E52" s="71">
        <f>IF($A52="","",'03_設備台帳'!I52)</f>
        <v/>
      </c>
      <c r="F52" s="71">
        <f>IF($A52="","",'03_設備台帳'!G52)</f>
        <v/>
      </c>
      <c r="G52" s="71">
        <f>IF($A52="","",'03_設備台帳'!AD52)</f>
        <v/>
      </c>
      <c r="H52" s="135">
        <f>IF($A52="","",MIN('01_基本条件'!$B$9,MAX(1,'03_設備台帳'!Z52)))</f>
        <v/>
      </c>
      <c r="I52" s="135">
        <f>IF($A52="","",MIN('01_基本条件'!$B$9,MAX(1,'03_設備台帳'!AA52)))</f>
        <v/>
      </c>
      <c r="J52" s="132">
        <f>IF($A52="","",IFERROR(VLOOKUP($E52,'02_シナリオ条件'!$A$5:$K$13,3,FALSE),1))</f>
        <v/>
      </c>
      <c r="K52" s="132">
        <f>IF($A52="","",IFERROR(VLOOKUP($E52,'02_シナリオ条件'!$A$5:$K$13,4,FALSE),1))</f>
        <v/>
      </c>
      <c r="L52" s="132">
        <f>IF($A52="","",IFERROR(VLOOKUP($E52,'02_シナリオ条件'!$A$5:$K$13,5,FALSE),1))</f>
        <v/>
      </c>
      <c r="M52" s="132">
        <f>IF($A52="","",IFERROR(VLOOKUP($E52,'02_シナリオ条件'!$A$5:$K$13,6,FALSE),1))</f>
        <v/>
      </c>
      <c r="N52" s="132">
        <f>IF($A52="","",IFERROR(VLOOKUP($E52,'02_シナリオ条件'!$A$5:$K$13,7,FALSE),1))</f>
        <v/>
      </c>
      <c r="O52" s="131">
        <f>IF($A52="","",'03_設備台帳'!T52*$J52)</f>
        <v/>
      </c>
      <c r="P52" s="131">
        <f>IF($A52="","",'03_設備台帳'!N52*$J52*(IF('01_基本条件'!$B$10='01_基本条件'!$B$11,$H52/(1+'01_基本条件'!$B$10),(1-((1+'01_基本条件'!$B$11)/(1+'01_基本条件'!$B$10))^$H52)/('01_基本条件'!$B$10-'01_基本条件'!$B$11))))</f>
        <v/>
      </c>
      <c r="Q52" s="131">
        <f>IF($A52="","",'03_設備台帳'!O52*'03_設備台帳'!P52*'03_設備台帳'!M52*$L52*$M52*(IF('01_基本条件'!$B$10='01_基本条件'!$B$13,$H52/(1+'01_基本条件'!$B$10),(1-((1+'01_基本条件'!$B$13)/(1+'01_基本条件'!$B$10))^$H52)/('01_基本条件'!$B$10-'01_基本条件'!$B$13))))</f>
        <v/>
      </c>
      <c r="R52" s="131">
        <f>IF($A52="","",'03_設備台帳'!Q52*'03_設備台帳'!S52*$N52*(IF('01_基本条件'!$B$10='01_基本条件'!$B$12,$H52/(1+'01_基本条件'!$B$10),(1-((1+'01_基本条件'!$B$12)/(1+'01_基本条件'!$B$10))^$H52)/('01_基本条件'!$B$10-'01_基本条件'!$B$12))))</f>
        <v/>
      </c>
      <c r="S52" s="131">
        <f>IF($A52="","",'03_設備台帳'!AB52*IFERROR(VLOOKUP($E52,'02_シナリオ条件'!$A$5:$K$13,8,FALSE),1)/(1+'01_基本条件'!$B$10)^$H52)</f>
        <v/>
      </c>
      <c r="T52" s="131">
        <f>IF($A52="","",SUM($O52:$R52)-$S52)</f>
        <v/>
      </c>
      <c r="U52" s="131">
        <f>IF($A52="","",('03_設備台帳'!U52+'03_設備台帳'!V52+'03_設備台帳'!W52+'03_設備台帳'!Y52)*$K52)</f>
        <v/>
      </c>
      <c r="V52" s="131">
        <f>IF($A52="","",'03_設備台帳'!X52*'03_設備台帳'!M52*$L52)</f>
        <v/>
      </c>
      <c r="W52" s="131">
        <f>IF($A52="","",'03_設備台帳'!N52*'01_基本条件'!$B$20*(IF('01_基本条件'!$B$10='01_基本条件'!$B$11,$I52/(1+'01_基本条件'!$B$10),(1-((1+'01_基本条件'!$B$11)/(1+'01_基本条件'!$B$10))^$I52)/('01_基本条件'!$B$10-'01_基本条件'!$B$11))))</f>
        <v/>
      </c>
      <c r="X52" s="131">
        <f>IF($A52="","",'03_設備台帳'!O52*'01_基本条件'!$B$21*'03_設備台帳'!P52*'03_設備台帳'!M52*$L52*$M52*(IF('01_基本条件'!$B$10='01_基本条件'!$B$13,$I52/(1+'01_基本条件'!$B$10),(1-((1+'01_基本条件'!$B$13)/(1+'01_基本条件'!$B$10))^$I52)/('01_基本条件'!$B$10-'01_基本条件'!$B$13))))</f>
        <v/>
      </c>
      <c r="Y52" s="131">
        <f>IF($A52="","",'03_設備台帳'!R52*'03_設備台帳'!S52*$N52*(IF('01_基本条件'!$B$10='01_基本条件'!$B$12,$I52/(1+'01_基本条件'!$B$10),(1-((1+'01_基本条件'!$B$12)/(1+'01_基本条件'!$B$10))^$I52)/('01_基本条件'!$B$10-'01_基本条件'!$B$12))))</f>
        <v/>
      </c>
      <c r="Z52" s="131">
        <f>IF($A52="","",'03_設備台帳'!AC52*IFERROR(VLOOKUP($E52,'02_シナリオ条件'!$A$5:$K$13,8,FALSE),1)/(1+'01_基本条件'!$B$10)^$I52)</f>
        <v/>
      </c>
      <c r="AA52" s="131">
        <f>IF($A52="","",SUM($U52:$Y52)-$Z52)</f>
        <v/>
      </c>
      <c r="AB52" s="131">
        <f>IF($A52="","",(IF('01_基本条件'!$B$10=0,$T52/$H52,$T52*('01_基本条件'!$B$10*(1+'01_基本条件'!$B$10)^$H52)/((1+'01_基本条件'!$B$10)^$H52-1)))-(IF('01_基本条件'!$B$10=0,$AA52/$I52,$AA52*('01_基本条件'!$B$10*(1+'01_基本条件'!$B$10)^$I52)/((1+'01_基本条件'!$B$10)^$I52-1))))</f>
        <v/>
      </c>
      <c r="AC52" s="132">
        <f>IF($A52="","",IFERROR($AB52/(IF('01_基本条件'!$B$10=0,$T52/$H52,$T52*('01_基本条件'!$B$10*(1+'01_基本条件'!$B$10)^$H52)/((1+'01_基本条件'!$B$10)^$H52-1))),0))</f>
        <v/>
      </c>
      <c r="AD52" s="141">
        <f>IF($A52="","",IFERROR(IF((('03_設備台帳'!N52*$J52+'03_設備台帳'!O52*'03_設備台帳'!P52*'03_設備台帳'!M52*$L52*$M52+'03_設備台帳'!Q52*'03_設備台帳'!S52*$N52)-('03_設備台帳'!N52*'01_基本条件'!$B$20+'03_設備台帳'!O52*'01_基本条件'!$B$21*'03_設備台帳'!P52*'03_設備台帳'!M52*$L52*$M52+'03_設備台帳'!R52*'03_設備台帳'!S52*$N52))&lt;=0,"",MAX(0,($U52+$V52-$O52)/(('03_設備台帳'!N52*$J52+'03_設備台帳'!O52*'03_設備台帳'!P52*'03_設備台帳'!M52*$L52*$M52+'03_設備台帳'!Q52*'03_設備台帳'!S52*$N52)-('03_設備台帳'!N52*'01_基本条件'!$B$20+'03_設備台帳'!O52*'01_基本条件'!$B$21*'03_設備台帳'!P52*'03_設備台帳'!M52*$L52*$M52+'03_設備台帳'!R52*'03_設備台帳'!S52*$N52)))),""))</f>
        <v/>
      </c>
      <c r="AE52" s="41">
        <f>IF($A52="","",IF(AND('01_基本条件'!$B$19="はい",$G52="重大"),"更新",IF($AC52&gt;='01_基本条件'!$B$18,"更新",IF($AC52&lt;=-'01_基本条件'!$B$18,"修理/延命","再確認/試行"))))</f>
        <v/>
      </c>
      <c r="AF52" s="41">
        <f>IF($A52="","","EAC削減率="&amp;TEXT($AC52,"0.0%")&amp;"; 修理LCC="&amp;TEXT($T52,"#,##0")&amp;"; 更新LCC="&amp;TEXT($AA52,"#,##0"))</f>
        <v/>
      </c>
      <c r="AG52" s="41">
        <f>IF($A52="","",IF('01_基本条件'!$B$15="","予算未設定",IF($U52&lt;='01_基本条件'!$B$15,"予算内","予算超過")))</f>
        <v/>
      </c>
      <c r="AH52" s="41">
        <f>IF($A52="","",IF(OR($G52="重大",$F52="A-重要",$AC52&gt;=0.15),"高",IF(OR($G52="高",$AC52&gt;='01_基本条件'!$B$18),"中","低")))</f>
        <v/>
      </c>
      <c r="AI52" s="41">
        <f>IF($A52="","","")</f>
        <v/>
      </c>
      <c r="AJ52" s="41">
        <f>IF($A52="","",IF($AI52&lt;&gt;"",$AI52,IF(AND($AE52="更新",$AG52="予算超過"),"更新-予算承認要",$AE52)))</f>
        <v/>
      </c>
      <c r="AK52" s="85">
        <f>IF($A52="","","要評価")</f>
        <v/>
      </c>
      <c r="AL52" s="85">
        <f>IF($A52="","","")</f>
        <v/>
      </c>
      <c r="AM52" s="134">
        <f>IF($A52="","","")</f>
        <v/>
      </c>
    </row>
    <row r="53">
      <c r="A53" s="71">
        <f>IF('03_設備台帳'!A53="","",'03_設備台帳'!A53)</f>
        <v/>
      </c>
      <c r="B53" s="71">
        <f>IF($A53="","",'03_設備台帳'!E53)</f>
        <v/>
      </c>
      <c r="C53" s="71">
        <f>IF($A53="","",'03_設備台帳'!B53&amp;" / "&amp;'03_設備台帳'!C53)</f>
        <v/>
      </c>
      <c r="D53" s="71">
        <f>IF($A53="","",'03_設備台帳'!D53)</f>
        <v/>
      </c>
      <c r="E53" s="71">
        <f>IF($A53="","",'03_設備台帳'!I53)</f>
        <v/>
      </c>
      <c r="F53" s="71">
        <f>IF($A53="","",'03_設備台帳'!G53)</f>
        <v/>
      </c>
      <c r="G53" s="71">
        <f>IF($A53="","",'03_設備台帳'!AD53)</f>
        <v/>
      </c>
      <c r="H53" s="135">
        <f>IF($A53="","",MIN('01_基本条件'!$B$9,MAX(1,'03_設備台帳'!Z53)))</f>
        <v/>
      </c>
      <c r="I53" s="135">
        <f>IF($A53="","",MIN('01_基本条件'!$B$9,MAX(1,'03_設備台帳'!AA53)))</f>
        <v/>
      </c>
      <c r="J53" s="132">
        <f>IF($A53="","",IFERROR(VLOOKUP($E53,'02_シナリオ条件'!$A$5:$K$13,3,FALSE),1))</f>
        <v/>
      </c>
      <c r="K53" s="132">
        <f>IF($A53="","",IFERROR(VLOOKUP($E53,'02_シナリオ条件'!$A$5:$K$13,4,FALSE),1))</f>
        <v/>
      </c>
      <c r="L53" s="132">
        <f>IF($A53="","",IFERROR(VLOOKUP($E53,'02_シナリオ条件'!$A$5:$K$13,5,FALSE),1))</f>
        <v/>
      </c>
      <c r="M53" s="132">
        <f>IF($A53="","",IFERROR(VLOOKUP($E53,'02_シナリオ条件'!$A$5:$K$13,6,FALSE),1))</f>
        <v/>
      </c>
      <c r="N53" s="132">
        <f>IF($A53="","",IFERROR(VLOOKUP($E53,'02_シナリオ条件'!$A$5:$K$13,7,FALSE),1))</f>
        <v/>
      </c>
      <c r="O53" s="131">
        <f>IF($A53="","",'03_設備台帳'!T53*$J53)</f>
        <v/>
      </c>
      <c r="P53" s="131">
        <f>IF($A53="","",'03_設備台帳'!N53*$J53*(IF('01_基本条件'!$B$10='01_基本条件'!$B$11,$H53/(1+'01_基本条件'!$B$10),(1-((1+'01_基本条件'!$B$11)/(1+'01_基本条件'!$B$10))^$H53)/('01_基本条件'!$B$10-'01_基本条件'!$B$11))))</f>
        <v/>
      </c>
      <c r="Q53" s="131">
        <f>IF($A53="","",'03_設備台帳'!O53*'03_設備台帳'!P53*'03_設備台帳'!M53*$L53*$M53*(IF('01_基本条件'!$B$10='01_基本条件'!$B$13,$H53/(1+'01_基本条件'!$B$10),(1-((1+'01_基本条件'!$B$13)/(1+'01_基本条件'!$B$10))^$H53)/('01_基本条件'!$B$10-'01_基本条件'!$B$13))))</f>
        <v/>
      </c>
      <c r="R53" s="131">
        <f>IF($A53="","",'03_設備台帳'!Q53*'03_設備台帳'!S53*$N53*(IF('01_基本条件'!$B$10='01_基本条件'!$B$12,$H53/(1+'01_基本条件'!$B$10),(1-((1+'01_基本条件'!$B$12)/(1+'01_基本条件'!$B$10))^$H53)/('01_基本条件'!$B$10-'01_基本条件'!$B$12))))</f>
        <v/>
      </c>
      <c r="S53" s="131">
        <f>IF($A53="","",'03_設備台帳'!AB53*IFERROR(VLOOKUP($E53,'02_シナリオ条件'!$A$5:$K$13,8,FALSE),1)/(1+'01_基本条件'!$B$10)^$H53)</f>
        <v/>
      </c>
      <c r="T53" s="131">
        <f>IF($A53="","",SUM($O53:$R53)-$S53)</f>
        <v/>
      </c>
      <c r="U53" s="131">
        <f>IF($A53="","",('03_設備台帳'!U53+'03_設備台帳'!V53+'03_設備台帳'!W53+'03_設備台帳'!Y53)*$K53)</f>
        <v/>
      </c>
      <c r="V53" s="131">
        <f>IF($A53="","",'03_設備台帳'!X53*'03_設備台帳'!M53*$L53)</f>
        <v/>
      </c>
      <c r="W53" s="131">
        <f>IF($A53="","",'03_設備台帳'!N53*'01_基本条件'!$B$20*(IF('01_基本条件'!$B$10='01_基本条件'!$B$11,$I53/(1+'01_基本条件'!$B$10),(1-((1+'01_基本条件'!$B$11)/(1+'01_基本条件'!$B$10))^$I53)/('01_基本条件'!$B$10-'01_基本条件'!$B$11))))</f>
        <v/>
      </c>
      <c r="X53" s="131">
        <f>IF($A53="","",'03_設備台帳'!O53*'01_基本条件'!$B$21*'03_設備台帳'!P53*'03_設備台帳'!M53*$L53*$M53*(IF('01_基本条件'!$B$10='01_基本条件'!$B$13,$I53/(1+'01_基本条件'!$B$10),(1-((1+'01_基本条件'!$B$13)/(1+'01_基本条件'!$B$10))^$I53)/('01_基本条件'!$B$10-'01_基本条件'!$B$13))))</f>
        <v/>
      </c>
      <c r="Y53" s="131">
        <f>IF($A53="","",'03_設備台帳'!R53*'03_設備台帳'!S53*$N53*(IF('01_基本条件'!$B$10='01_基本条件'!$B$12,$I53/(1+'01_基本条件'!$B$10),(1-((1+'01_基本条件'!$B$12)/(1+'01_基本条件'!$B$10))^$I53)/('01_基本条件'!$B$10-'01_基本条件'!$B$12))))</f>
        <v/>
      </c>
      <c r="Z53" s="131">
        <f>IF($A53="","",'03_設備台帳'!AC53*IFERROR(VLOOKUP($E53,'02_シナリオ条件'!$A$5:$K$13,8,FALSE),1)/(1+'01_基本条件'!$B$10)^$I53)</f>
        <v/>
      </c>
      <c r="AA53" s="131">
        <f>IF($A53="","",SUM($U53:$Y53)-$Z53)</f>
        <v/>
      </c>
      <c r="AB53" s="131">
        <f>IF($A53="","",(IF('01_基本条件'!$B$10=0,$T53/$H53,$T53*('01_基本条件'!$B$10*(1+'01_基本条件'!$B$10)^$H53)/((1+'01_基本条件'!$B$10)^$H53-1)))-(IF('01_基本条件'!$B$10=0,$AA53/$I53,$AA53*('01_基本条件'!$B$10*(1+'01_基本条件'!$B$10)^$I53)/((1+'01_基本条件'!$B$10)^$I53-1))))</f>
        <v/>
      </c>
      <c r="AC53" s="132">
        <f>IF($A53="","",IFERROR($AB53/(IF('01_基本条件'!$B$10=0,$T53/$H53,$T53*('01_基本条件'!$B$10*(1+'01_基本条件'!$B$10)^$H53)/((1+'01_基本条件'!$B$10)^$H53-1))),0))</f>
        <v/>
      </c>
      <c r="AD53" s="141">
        <f>IF($A53="","",IFERROR(IF((('03_設備台帳'!N53*$J53+'03_設備台帳'!O53*'03_設備台帳'!P53*'03_設備台帳'!M53*$L53*$M53+'03_設備台帳'!Q53*'03_設備台帳'!S53*$N53)-('03_設備台帳'!N53*'01_基本条件'!$B$20+'03_設備台帳'!O53*'01_基本条件'!$B$21*'03_設備台帳'!P53*'03_設備台帳'!M53*$L53*$M53+'03_設備台帳'!R53*'03_設備台帳'!S53*$N53))&lt;=0,"",MAX(0,($U53+$V53-$O53)/(('03_設備台帳'!N53*$J53+'03_設備台帳'!O53*'03_設備台帳'!P53*'03_設備台帳'!M53*$L53*$M53+'03_設備台帳'!Q53*'03_設備台帳'!S53*$N53)-('03_設備台帳'!N53*'01_基本条件'!$B$20+'03_設備台帳'!O53*'01_基本条件'!$B$21*'03_設備台帳'!P53*'03_設備台帳'!M53*$L53*$M53+'03_設備台帳'!R53*'03_設備台帳'!S53*$N53)))),""))</f>
        <v/>
      </c>
      <c r="AE53" s="41">
        <f>IF($A53="","",IF(AND('01_基本条件'!$B$19="はい",$G53="重大"),"更新",IF($AC53&gt;='01_基本条件'!$B$18,"更新",IF($AC53&lt;=-'01_基本条件'!$B$18,"修理/延命","再確認/試行"))))</f>
        <v/>
      </c>
      <c r="AF53" s="41">
        <f>IF($A53="","","EAC削減率="&amp;TEXT($AC53,"0.0%")&amp;"; 修理LCC="&amp;TEXT($T53,"#,##0")&amp;"; 更新LCC="&amp;TEXT($AA53,"#,##0"))</f>
        <v/>
      </c>
      <c r="AG53" s="41">
        <f>IF($A53="","",IF('01_基本条件'!$B$15="","予算未設定",IF($U53&lt;='01_基本条件'!$B$15,"予算内","予算超過")))</f>
        <v/>
      </c>
      <c r="AH53" s="41">
        <f>IF($A53="","",IF(OR($G53="重大",$F53="A-重要",$AC53&gt;=0.15),"高",IF(OR($G53="高",$AC53&gt;='01_基本条件'!$B$18),"中","低")))</f>
        <v/>
      </c>
      <c r="AI53" s="41">
        <f>IF($A53="","","")</f>
        <v/>
      </c>
      <c r="AJ53" s="41">
        <f>IF($A53="","",IF($AI53&lt;&gt;"",$AI53,IF(AND($AE53="更新",$AG53="予算超過"),"更新-予算承認要",$AE53)))</f>
        <v/>
      </c>
      <c r="AK53" s="85">
        <f>IF($A53="","","要評価")</f>
        <v/>
      </c>
      <c r="AL53" s="85">
        <f>IF($A53="","","")</f>
        <v/>
      </c>
      <c r="AM53" s="134">
        <f>IF($A53="","","")</f>
        <v/>
      </c>
    </row>
    <row r="54">
      <c r="A54" s="71">
        <f>IF('03_設備台帳'!A54="","",'03_設備台帳'!A54)</f>
        <v/>
      </c>
      <c r="B54" s="71">
        <f>IF($A54="","",'03_設備台帳'!E54)</f>
        <v/>
      </c>
      <c r="C54" s="71">
        <f>IF($A54="","",'03_設備台帳'!B54&amp;" / "&amp;'03_設備台帳'!C54)</f>
        <v/>
      </c>
      <c r="D54" s="71">
        <f>IF($A54="","",'03_設備台帳'!D54)</f>
        <v/>
      </c>
      <c r="E54" s="71">
        <f>IF($A54="","",'03_設備台帳'!I54)</f>
        <v/>
      </c>
      <c r="F54" s="71">
        <f>IF($A54="","",'03_設備台帳'!G54)</f>
        <v/>
      </c>
      <c r="G54" s="71">
        <f>IF($A54="","",'03_設備台帳'!AD54)</f>
        <v/>
      </c>
      <c r="H54" s="135">
        <f>IF($A54="","",MIN('01_基本条件'!$B$9,MAX(1,'03_設備台帳'!Z54)))</f>
        <v/>
      </c>
      <c r="I54" s="135">
        <f>IF($A54="","",MIN('01_基本条件'!$B$9,MAX(1,'03_設備台帳'!AA54)))</f>
        <v/>
      </c>
      <c r="J54" s="132">
        <f>IF($A54="","",IFERROR(VLOOKUP($E54,'02_シナリオ条件'!$A$5:$K$13,3,FALSE),1))</f>
        <v/>
      </c>
      <c r="K54" s="132">
        <f>IF($A54="","",IFERROR(VLOOKUP($E54,'02_シナリオ条件'!$A$5:$K$13,4,FALSE),1))</f>
        <v/>
      </c>
      <c r="L54" s="132">
        <f>IF($A54="","",IFERROR(VLOOKUP($E54,'02_シナリオ条件'!$A$5:$K$13,5,FALSE),1))</f>
        <v/>
      </c>
      <c r="M54" s="132">
        <f>IF($A54="","",IFERROR(VLOOKUP($E54,'02_シナリオ条件'!$A$5:$K$13,6,FALSE),1))</f>
        <v/>
      </c>
      <c r="N54" s="132">
        <f>IF($A54="","",IFERROR(VLOOKUP($E54,'02_シナリオ条件'!$A$5:$K$13,7,FALSE),1))</f>
        <v/>
      </c>
      <c r="O54" s="131">
        <f>IF($A54="","",'03_設備台帳'!T54*$J54)</f>
        <v/>
      </c>
      <c r="P54" s="131">
        <f>IF($A54="","",'03_設備台帳'!N54*$J54*(IF('01_基本条件'!$B$10='01_基本条件'!$B$11,$H54/(1+'01_基本条件'!$B$10),(1-((1+'01_基本条件'!$B$11)/(1+'01_基本条件'!$B$10))^$H54)/('01_基本条件'!$B$10-'01_基本条件'!$B$11))))</f>
        <v/>
      </c>
      <c r="Q54" s="131">
        <f>IF($A54="","",'03_設備台帳'!O54*'03_設備台帳'!P54*'03_設備台帳'!M54*$L54*$M54*(IF('01_基本条件'!$B$10='01_基本条件'!$B$13,$H54/(1+'01_基本条件'!$B$10),(1-((1+'01_基本条件'!$B$13)/(1+'01_基本条件'!$B$10))^$H54)/('01_基本条件'!$B$10-'01_基本条件'!$B$13))))</f>
        <v/>
      </c>
      <c r="R54" s="131">
        <f>IF($A54="","",'03_設備台帳'!Q54*'03_設備台帳'!S54*$N54*(IF('01_基本条件'!$B$10='01_基本条件'!$B$12,$H54/(1+'01_基本条件'!$B$10),(1-((1+'01_基本条件'!$B$12)/(1+'01_基本条件'!$B$10))^$H54)/('01_基本条件'!$B$10-'01_基本条件'!$B$12))))</f>
        <v/>
      </c>
      <c r="S54" s="131">
        <f>IF($A54="","",'03_設備台帳'!AB54*IFERROR(VLOOKUP($E54,'02_シナリオ条件'!$A$5:$K$13,8,FALSE),1)/(1+'01_基本条件'!$B$10)^$H54)</f>
        <v/>
      </c>
      <c r="T54" s="131">
        <f>IF($A54="","",SUM($O54:$R54)-$S54)</f>
        <v/>
      </c>
      <c r="U54" s="131">
        <f>IF($A54="","",('03_設備台帳'!U54+'03_設備台帳'!V54+'03_設備台帳'!W54+'03_設備台帳'!Y54)*$K54)</f>
        <v/>
      </c>
      <c r="V54" s="131">
        <f>IF($A54="","",'03_設備台帳'!X54*'03_設備台帳'!M54*$L54)</f>
        <v/>
      </c>
      <c r="W54" s="131">
        <f>IF($A54="","",'03_設備台帳'!N54*'01_基本条件'!$B$20*(IF('01_基本条件'!$B$10='01_基本条件'!$B$11,$I54/(1+'01_基本条件'!$B$10),(1-((1+'01_基本条件'!$B$11)/(1+'01_基本条件'!$B$10))^$I54)/('01_基本条件'!$B$10-'01_基本条件'!$B$11))))</f>
        <v/>
      </c>
      <c r="X54" s="131">
        <f>IF($A54="","",'03_設備台帳'!O54*'01_基本条件'!$B$21*'03_設備台帳'!P54*'03_設備台帳'!M54*$L54*$M54*(IF('01_基本条件'!$B$10='01_基本条件'!$B$13,$I54/(1+'01_基本条件'!$B$10),(1-((1+'01_基本条件'!$B$13)/(1+'01_基本条件'!$B$10))^$I54)/('01_基本条件'!$B$10-'01_基本条件'!$B$13))))</f>
        <v/>
      </c>
      <c r="Y54" s="131">
        <f>IF($A54="","",'03_設備台帳'!R54*'03_設備台帳'!S54*$N54*(IF('01_基本条件'!$B$10='01_基本条件'!$B$12,$I54/(1+'01_基本条件'!$B$10),(1-((1+'01_基本条件'!$B$12)/(1+'01_基本条件'!$B$10))^$I54)/('01_基本条件'!$B$10-'01_基本条件'!$B$12))))</f>
        <v/>
      </c>
      <c r="Z54" s="131">
        <f>IF($A54="","",'03_設備台帳'!AC54*IFERROR(VLOOKUP($E54,'02_シナリオ条件'!$A$5:$K$13,8,FALSE),1)/(1+'01_基本条件'!$B$10)^$I54)</f>
        <v/>
      </c>
      <c r="AA54" s="131">
        <f>IF($A54="","",SUM($U54:$Y54)-$Z54)</f>
        <v/>
      </c>
      <c r="AB54" s="131">
        <f>IF($A54="","",(IF('01_基本条件'!$B$10=0,$T54/$H54,$T54*('01_基本条件'!$B$10*(1+'01_基本条件'!$B$10)^$H54)/((1+'01_基本条件'!$B$10)^$H54-1)))-(IF('01_基本条件'!$B$10=0,$AA54/$I54,$AA54*('01_基本条件'!$B$10*(1+'01_基本条件'!$B$10)^$I54)/((1+'01_基本条件'!$B$10)^$I54-1))))</f>
        <v/>
      </c>
      <c r="AC54" s="132">
        <f>IF($A54="","",IFERROR($AB54/(IF('01_基本条件'!$B$10=0,$T54/$H54,$T54*('01_基本条件'!$B$10*(1+'01_基本条件'!$B$10)^$H54)/((1+'01_基本条件'!$B$10)^$H54-1))),0))</f>
        <v/>
      </c>
      <c r="AD54" s="141">
        <f>IF($A54="","",IFERROR(IF((('03_設備台帳'!N54*$J54+'03_設備台帳'!O54*'03_設備台帳'!P54*'03_設備台帳'!M54*$L54*$M54+'03_設備台帳'!Q54*'03_設備台帳'!S54*$N54)-('03_設備台帳'!N54*'01_基本条件'!$B$20+'03_設備台帳'!O54*'01_基本条件'!$B$21*'03_設備台帳'!P54*'03_設備台帳'!M54*$L54*$M54+'03_設備台帳'!R54*'03_設備台帳'!S54*$N54))&lt;=0,"",MAX(0,($U54+$V54-$O54)/(('03_設備台帳'!N54*$J54+'03_設備台帳'!O54*'03_設備台帳'!P54*'03_設備台帳'!M54*$L54*$M54+'03_設備台帳'!Q54*'03_設備台帳'!S54*$N54)-('03_設備台帳'!N54*'01_基本条件'!$B$20+'03_設備台帳'!O54*'01_基本条件'!$B$21*'03_設備台帳'!P54*'03_設備台帳'!M54*$L54*$M54+'03_設備台帳'!R54*'03_設備台帳'!S54*$N54)))),""))</f>
        <v/>
      </c>
      <c r="AE54" s="41">
        <f>IF($A54="","",IF(AND('01_基本条件'!$B$19="はい",$G54="重大"),"更新",IF($AC54&gt;='01_基本条件'!$B$18,"更新",IF($AC54&lt;=-'01_基本条件'!$B$18,"修理/延命","再確認/試行"))))</f>
        <v/>
      </c>
      <c r="AF54" s="41">
        <f>IF($A54="","","EAC削減率="&amp;TEXT($AC54,"0.0%")&amp;"; 修理LCC="&amp;TEXT($T54,"#,##0")&amp;"; 更新LCC="&amp;TEXT($AA54,"#,##0"))</f>
        <v/>
      </c>
      <c r="AG54" s="41">
        <f>IF($A54="","",IF('01_基本条件'!$B$15="","予算未設定",IF($U54&lt;='01_基本条件'!$B$15,"予算内","予算超過")))</f>
        <v/>
      </c>
      <c r="AH54" s="41">
        <f>IF($A54="","",IF(OR($G54="重大",$F54="A-重要",$AC54&gt;=0.15),"高",IF(OR($G54="高",$AC54&gt;='01_基本条件'!$B$18),"中","低")))</f>
        <v/>
      </c>
      <c r="AI54" s="41">
        <f>IF($A54="","","")</f>
        <v/>
      </c>
      <c r="AJ54" s="41">
        <f>IF($A54="","",IF($AI54&lt;&gt;"",$AI54,IF(AND($AE54="更新",$AG54="予算超過"),"更新-予算承認要",$AE54)))</f>
        <v/>
      </c>
      <c r="AK54" s="85">
        <f>IF($A54="","","要評価")</f>
        <v/>
      </c>
      <c r="AL54" s="85">
        <f>IF($A54="","","")</f>
        <v/>
      </c>
      <c r="AM54" s="134">
        <f>IF($A54="","","")</f>
        <v/>
      </c>
    </row>
    <row r="55">
      <c r="A55" s="71">
        <f>IF('03_設備台帳'!A55="","",'03_設備台帳'!A55)</f>
        <v/>
      </c>
      <c r="B55" s="71">
        <f>IF($A55="","",'03_設備台帳'!E55)</f>
        <v/>
      </c>
      <c r="C55" s="71">
        <f>IF($A55="","",'03_設備台帳'!B55&amp;" / "&amp;'03_設備台帳'!C55)</f>
        <v/>
      </c>
      <c r="D55" s="71">
        <f>IF($A55="","",'03_設備台帳'!D55)</f>
        <v/>
      </c>
      <c r="E55" s="71">
        <f>IF($A55="","",'03_設備台帳'!I55)</f>
        <v/>
      </c>
      <c r="F55" s="71">
        <f>IF($A55="","",'03_設備台帳'!G55)</f>
        <v/>
      </c>
      <c r="G55" s="71">
        <f>IF($A55="","",'03_設備台帳'!AD55)</f>
        <v/>
      </c>
      <c r="H55" s="135">
        <f>IF($A55="","",MIN('01_基本条件'!$B$9,MAX(1,'03_設備台帳'!Z55)))</f>
        <v/>
      </c>
      <c r="I55" s="135">
        <f>IF($A55="","",MIN('01_基本条件'!$B$9,MAX(1,'03_設備台帳'!AA55)))</f>
        <v/>
      </c>
      <c r="J55" s="132">
        <f>IF($A55="","",IFERROR(VLOOKUP($E55,'02_シナリオ条件'!$A$5:$K$13,3,FALSE),1))</f>
        <v/>
      </c>
      <c r="K55" s="132">
        <f>IF($A55="","",IFERROR(VLOOKUP($E55,'02_シナリオ条件'!$A$5:$K$13,4,FALSE),1))</f>
        <v/>
      </c>
      <c r="L55" s="132">
        <f>IF($A55="","",IFERROR(VLOOKUP($E55,'02_シナリオ条件'!$A$5:$K$13,5,FALSE),1))</f>
        <v/>
      </c>
      <c r="M55" s="132">
        <f>IF($A55="","",IFERROR(VLOOKUP($E55,'02_シナリオ条件'!$A$5:$K$13,6,FALSE),1))</f>
        <v/>
      </c>
      <c r="N55" s="132">
        <f>IF($A55="","",IFERROR(VLOOKUP($E55,'02_シナリオ条件'!$A$5:$K$13,7,FALSE),1))</f>
        <v/>
      </c>
      <c r="O55" s="131">
        <f>IF($A55="","",'03_設備台帳'!T55*$J55)</f>
        <v/>
      </c>
      <c r="P55" s="131">
        <f>IF($A55="","",'03_設備台帳'!N55*$J55*(IF('01_基本条件'!$B$10='01_基本条件'!$B$11,$H55/(1+'01_基本条件'!$B$10),(1-((1+'01_基本条件'!$B$11)/(1+'01_基本条件'!$B$10))^$H55)/('01_基本条件'!$B$10-'01_基本条件'!$B$11))))</f>
        <v/>
      </c>
      <c r="Q55" s="131">
        <f>IF($A55="","",'03_設備台帳'!O55*'03_設備台帳'!P55*'03_設備台帳'!M55*$L55*$M55*(IF('01_基本条件'!$B$10='01_基本条件'!$B$13,$H55/(1+'01_基本条件'!$B$10),(1-((1+'01_基本条件'!$B$13)/(1+'01_基本条件'!$B$10))^$H55)/('01_基本条件'!$B$10-'01_基本条件'!$B$13))))</f>
        <v/>
      </c>
      <c r="R55" s="131">
        <f>IF($A55="","",'03_設備台帳'!Q55*'03_設備台帳'!S55*$N55*(IF('01_基本条件'!$B$10='01_基本条件'!$B$12,$H55/(1+'01_基本条件'!$B$10),(1-((1+'01_基本条件'!$B$12)/(1+'01_基本条件'!$B$10))^$H55)/('01_基本条件'!$B$10-'01_基本条件'!$B$12))))</f>
        <v/>
      </c>
      <c r="S55" s="131">
        <f>IF($A55="","",'03_設備台帳'!AB55*IFERROR(VLOOKUP($E55,'02_シナリオ条件'!$A$5:$K$13,8,FALSE),1)/(1+'01_基本条件'!$B$10)^$H55)</f>
        <v/>
      </c>
      <c r="T55" s="131">
        <f>IF($A55="","",SUM($O55:$R55)-$S55)</f>
        <v/>
      </c>
      <c r="U55" s="131">
        <f>IF($A55="","",('03_設備台帳'!U55+'03_設備台帳'!V55+'03_設備台帳'!W55+'03_設備台帳'!Y55)*$K55)</f>
        <v/>
      </c>
      <c r="V55" s="131">
        <f>IF($A55="","",'03_設備台帳'!X55*'03_設備台帳'!M55*$L55)</f>
        <v/>
      </c>
      <c r="W55" s="131">
        <f>IF($A55="","",'03_設備台帳'!N55*'01_基本条件'!$B$20*(IF('01_基本条件'!$B$10='01_基本条件'!$B$11,$I55/(1+'01_基本条件'!$B$10),(1-((1+'01_基本条件'!$B$11)/(1+'01_基本条件'!$B$10))^$I55)/('01_基本条件'!$B$10-'01_基本条件'!$B$11))))</f>
        <v/>
      </c>
      <c r="X55" s="131">
        <f>IF($A55="","",'03_設備台帳'!O55*'01_基本条件'!$B$21*'03_設備台帳'!P55*'03_設備台帳'!M55*$L55*$M55*(IF('01_基本条件'!$B$10='01_基本条件'!$B$13,$I55/(1+'01_基本条件'!$B$10),(1-((1+'01_基本条件'!$B$13)/(1+'01_基本条件'!$B$10))^$I55)/('01_基本条件'!$B$10-'01_基本条件'!$B$13))))</f>
        <v/>
      </c>
      <c r="Y55" s="131">
        <f>IF($A55="","",'03_設備台帳'!R55*'03_設備台帳'!S55*$N55*(IF('01_基本条件'!$B$10='01_基本条件'!$B$12,$I55/(1+'01_基本条件'!$B$10),(1-((1+'01_基本条件'!$B$12)/(1+'01_基本条件'!$B$10))^$I55)/('01_基本条件'!$B$10-'01_基本条件'!$B$12))))</f>
        <v/>
      </c>
      <c r="Z55" s="131">
        <f>IF($A55="","",'03_設備台帳'!AC55*IFERROR(VLOOKUP($E55,'02_シナリオ条件'!$A$5:$K$13,8,FALSE),1)/(1+'01_基本条件'!$B$10)^$I55)</f>
        <v/>
      </c>
      <c r="AA55" s="131">
        <f>IF($A55="","",SUM($U55:$Y55)-$Z55)</f>
        <v/>
      </c>
      <c r="AB55" s="131">
        <f>IF($A55="","",(IF('01_基本条件'!$B$10=0,$T55/$H55,$T55*('01_基本条件'!$B$10*(1+'01_基本条件'!$B$10)^$H55)/((1+'01_基本条件'!$B$10)^$H55-1)))-(IF('01_基本条件'!$B$10=0,$AA55/$I55,$AA55*('01_基本条件'!$B$10*(1+'01_基本条件'!$B$10)^$I55)/((1+'01_基本条件'!$B$10)^$I55-1))))</f>
        <v/>
      </c>
      <c r="AC55" s="132">
        <f>IF($A55="","",IFERROR($AB55/(IF('01_基本条件'!$B$10=0,$T55/$H55,$T55*('01_基本条件'!$B$10*(1+'01_基本条件'!$B$10)^$H55)/((1+'01_基本条件'!$B$10)^$H55-1))),0))</f>
        <v/>
      </c>
      <c r="AD55" s="141">
        <f>IF($A55="","",IFERROR(IF((('03_設備台帳'!N55*$J55+'03_設備台帳'!O55*'03_設備台帳'!P55*'03_設備台帳'!M55*$L55*$M55+'03_設備台帳'!Q55*'03_設備台帳'!S55*$N55)-('03_設備台帳'!N55*'01_基本条件'!$B$20+'03_設備台帳'!O55*'01_基本条件'!$B$21*'03_設備台帳'!P55*'03_設備台帳'!M55*$L55*$M55+'03_設備台帳'!R55*'03_設備台帳'!S55*$N55))&lt;=0,"",MAX(0,($U55+$V55-$O55)/(('03_設備台帳'!N55*$J55+'03_設備台帳'!O55*'03_設備台帳'!P55*'03_設備台帳'!M55*$L55*$M55+'03_設備台帳'!Q55*'03_設備台帳'!S55*$N55)-('03_設備台帳'!N55*'01_基本条件'!$B$20+'03_設備台帳'!O55*'01_基本条件'!$B$21*'03_設備台帳'!P55*'03_設備台帳'!M55*$L55*$M55+'03_設備台帳'!R55*'03_設備台帳'!S55*$N55)))),""))</f>
        <v/>
      </c>
      <c r="AE55" s="41">
        <f>IF($A55="","",IF(AND('01_基本条件'!$B$19="はい",$G55="重大"),"更新",IF($AC55&gt;='01_基本条件'!$B$18,"更新",IF($AC55&lt;=-'01_基本条件'!$B$18,"修理/延命","再確認/試行"))))</f>
        <v/>
      </c>
      <c r="AF55" s="41">
        <f>IF($A55="","","EAC削減率="&amp;TEXT($AC55,"0.0%")&amp;"; 修理LCC="&amp;TEXT($T55,"#,##0")&amp;"; 更新LCC="&amp;TEXT($AA55,"#,##0"))</f>
        <v/>
      </c>
      <c r="AG55" s="41">
        <f>IF($A55="","",IF('01_基本条件'!$B$15="","予算未設定",IF($U55&lt;='01_基本条件'!$B$15,"予算内","予算超過")))</f>
        <v/>
      </c>
      <c r="AH55" s="41">
        <f>IF($A55="","",IF(OR($G55="重大",$F55="A-重要",$AC55&gt;=0.15),"高",IF(OR($G55="高",$AC55&gt;='01_基本条件'!$B$18),"中","低")))</f>
        <v/>
      </c>
      <c r="AI55" s="41">
        <f>IF($A55="","","")</f>
        <v/>
      </c>
      <c r="AJ55" s="41">
        <f>IF($A55="","",IF($AI55&lt;&gt;"",$AI55,IF(AND($AE55="更新",$AG55="予算超過"),"更新-予算承認要",$AE55)))</f>
        <v/>
      </c>
      <c r="AK55" s="85">
        <f>IF($A55="","","要評価")</f>
        <v/>
      </c>
      <c r="AL55" s="85">
        <f>IF($A55="","","")</f>
        <v/>
      </c>
      <c r="AM55" s="134">
        <f>IF($A55="","","")</f>
        <v/>
      </c>
    </row>
    <row r="56">
      <c r="A56" s="71">
        <f>IF('03_設備台帳'!A56="","",'03_設備台帳'!A56)</f>
        <v/>
      </c>
      <c r="B56" s="71">
        <f>IF($A56="","",'03_設備台帳'!E56)</f>
        <v/>
      </c>
      <c r="C56" s="71">
        <f>IF($A56="","",'03_設備台帳'!B56&amp;" / "&amp;'03_設備台帳'!C56)</f>
        <v/>
      </c>
      <c r="D56" s="71">
        <f>IF($A56="","",'03_設備台帳'!D56)</f>
        <v/>
      </c>
      <c r="E56" s="71">
        <f>IF($A56="","",'03_設備台帳'!I56)</f>
        <v/>
      </c>
      <c r="F56" s="71">
        <f>IF($A56="","",'03_設備台帳'!G56)</f>
        <v/>
      </c>
      <c r="G56" s="71">
        <f>IF($A56="","",'03_設備台帳'!AD56)</f>
        <v/>
      </c>
      <c r="H56" s="135">
        <f>IF($A56="","",MIN('01_基本条件'!$B$9,MAX(1,'03_設備台帳'!Z56)))</f>
        <v/>
      </c>
      <c r="I56" s="135">
        <f>IF($A56="","",MIN('01_基本条件'!$B$9,MAX(1,'03_設備台帳'!AA56)))</f>
        <v/>
      </c>
      <c r="J56" s="132">
        <f>IF($A56="","",IFERROR(VLOOKUP($E56,'02_シナリオ条件'!$A$5:$K$13,3,FALSE),1))</f>
        <v/>
      </c>
      <c r="K56" s="132">
        <f>IF($A56="","",IFERROR(VLOOKUP($E56,'02_シナリオ条件'!$A$5:$K$13,4,FALSE),1))</f>
        <v/>
      </c>
      <c r="L56" s="132">
        <f>IF($A56="","",IFERROR(VLOOKUP($E56,'02_シナリオ条件'!$A$5:$K$13,5,FALSE),1))</f>
        <v/>
      </c>
      <c r="M56" s="132">
        <f>IF($A56="","",IFERROR(VLOOKUP($E56,'02_シナリオ条件'!$A$5:$K$13,6,FALSE),1))</f>
        <v/>
      </c>
      <c r="N56" s="132">
        <f>IF($A56="","",IFERROR(VLOOKUP($E56,'02_シナリオ条件'!$A$5:$K$13,7,FALSE),1))</f>
        <v/>
      </c>
      <c r="O56" s="131">
        <f>IF($A56="","",'03_設備台帳'!T56*$J56)</f>
        <v/>
      </c>
      <c r="P56" s="131">
        <f>IF($A56="","",'03_設備台帳'!N56*$J56*(IF('01_基本条件'!$B$10='01_基本条件'!$B$11,$H56/(1+'01_基本条件'!$B$10),(1-((1+'01_基本条件'!$B$11)/(1+'01_基本条件'!$B$10))^$H56)/('01_基本条件'!$B$10-'01_基本条件'!$B$11))))</f>
        <v/>
      </c>
      <c r="Q56" s="131">
        <f>IF($A56="","",'03_設備台帳'!O56*'03_設備台帳'!P56*'03_設備台帳'!M56*$L56*$M56*(IF('01_基本条件'!$B$10='01_基本条件'!$B$13,$H56/(1+'01_基本条件'!$B$10),(1-((1+'01_基本条件'!$B$13)/(1+'01_基本条件'!$B$10))^$H56)/('01_基本条件'!$B$10-'01_基本条件'!$B$13))))</f>
        <v/>
      </c>
      <c r="R56" s="131">
        <f>IF($A56="","",'03_設備台帳'!Q56*'03_設備台帳'!S56*$N56*(IF('01_基本条件'!$B$10='01_基本条件'!$B$12,$H56/(1+'01_基本条件'!$B$10),(1-((1+'01_基本条件'!$B$12)/(1+'01_基本条件'!$B$10))^$H56)/('01_基本条件'!$B$10-'01_基本条件'!$B$12))))</f>
        <v/>
      </c>
      <c r="S56" s="131">
        <f>IF($A56="","",'03_設備台帳'!AB56*IFERROR(VLOOKUP($E56,'02_シナリオ条件'!$A$5:$K$13,8,FALSE),1)/(1+'01_基本条件'!$B$10)^$H56)</f>
        <v/>
      </c>
      <c r="T56" s="131">
        <f>IF($A56="","",SUM($O56:$R56)-$S56)</f>
        <v/>
      </c>
      <c r="U56" s="131">
        <f>IF($A56="","",('03_設備台帳'!U56+'03_設備台帳'!V56+'03_設備台帳'!W56+'03_設備台帳'!Y56)*$K56)</f>
        <v/>
      </c>
      <c r="V56" s="131">
        <f>IF($A56="","",'03_設備台帳'!X56*'03_設備台帳'!M56*$L56)</f>
        <v/>
      </c>
      <c r="W56" s="131">
        <f>IF($A56="","",'03_設備台帳'!N56*'01_基本条件'!$B$20*(IF('01_基本条件'!$B$10='01_基本条件'!$B$11,$I56/(1+'01_基本条件'!$B$10),(1-((1+'01_基本条件'!$B$11)/(1+'01_基本条件'!$B$10))^$I56)/('01_基本条件'!$B$10-'01_基本条件'!$B$11))))</f>
        <v/>
      </c>
      <c r="X56" s="131">
        <f>IF($A56="","",'03_設備台帳'!O56*'01_基本条件'!$B$21*'03_設備台帳'!P56*'03_設備台帳'!M56*$L56*$M56*(IF('01_基本条件'!$B$10='01_基本条件'!$B$13,$I56/(1+'01_基本条件'!$B$10),(1-((1+'01_基本条件'!$B$13)/(1+'01_基本条件'!$B$10))^$I56)/('01_基本条件'!$B$10-'01_基本条件'!$B$13))))</f>
        <v/>
      </c>
      <c r="Y56" s="131">
        <f>IF($A56="","",'03_設備台帳'!R56*'03_設備台帳'!S56*$N56*(IF('01_基本条件'!$B$10='01_基本条件'!$B$12,$I56/(1+'01_基本条件'!$B$10),(1-((1+'01_基本条件'!$B$12)/(1+'01_基本条件'!$B$10))^$I56)/('01_基本条件'!$B$10-'01_基本条件'!$B$12))))</f>
        <v/>
      </c>
      <c r="Z56" s="131">
        <f>IF($A56="","",'03_設備台帳'!AC56*IFERROR(VLOOKUP($E56,'02_シナリオ条件'!$A$5:$K$13,8,FALSE),1)/(1+'01_基本条件'!$B$10)^$I56)</f>
        <v/>
      </c>
      <c r="AA56" s="131">
        <f>IF($A56="","",SUM($U56:$Y56)-$Z56)</f>
        <v/>
      </c>
      <c r="AB56" s="131">
        <f>IF($A56="","",(IF('01_基本条件'!$B$10=0,$T56/$H56,$T56*('01_基本条件'!$B$10*(1+'01_基本条件'!$B$10)^$H56)/((1+'01_基本条件'!$B$10)^$H56-1)))-(IF('01_基本条件'!$B$10=0,$AA56/$I56,$AA56*('01_基本条件'!$B$10*(1+'01_基本条件'!$B$10)^$I56)/((1+'01_基本条件'!$B$10)^$I56-1))))</f>
        <v/>
      </c>
      <c r="AC56" s="132">
        <f>IF($A56="","",IFERROR($AB56/(IF('01_基本条件'!$B$10=0,$T56/$H56,$T56*('01_基本条件'!$B$10*(1+'01_基本条件'!$B$10)^$H56)/((1+'01_基本条件'!$B$10)^$H56-1))),0))</f>
        <v/>
      </c>
      <c r="AD56" s="141">
        <f>IF($A56="","",IFERROR(IF((('03_設備台帳'!N56*$J56+'03_設備台帳'!O56*'03_設備台帳'!P56*'03_設備台帳'!M56*$L56*$M56+'03_設備台帳'!Q56*'03_設備台帳'!S56*$N56)-('03_設備台帳'!N56*'01_基本条件'!$B$20+'03_設備台帳'!O56*'01_基本条件'!$B$21*'03_設備台帳'!P56*'03_設備台帳'!M56*$L56*$M56+'03_設備台帳'!R56*'03_設備台帳'!S56*$N56))&lt;=0,"",MAX(0,($U56+$V56-$O56)/(('03_設備台帳'!N56*$J56+'03_設備台帳'!O56*'03_設備台帳'!P56*'03_設備台帳'!M56*$L56*$M56+'03_設備台帳'!Q56*'03_設備台帳'!S56*$N56)-('03_設備台帳'!N56*'01_基本条件'!$B$20+'03_設備台帳'!O56*'01_基本条件'!$B$21*'03_設備台帳'!P56*'03_設備台帳'!M56*$L56*$M56+'03_設備台帳'!R56*'03_設備台帳'!S56*$N56)))),""))</f>
        <v/>
      </c>
      <c r="AE56" s="41">
        <f>IF($A56="","",IF(AND('01_基本条件'!$B$19="はい",$G56="重大"),"更新",IF($AC56&gt;='01_基本条件'!$B$18,"更新",IF($AC56&lt;=-'01_基本条件'!$B$18,"修理/延命","再確認/試行"))))</f>
        <v/>
      </c>
      <c r="AF56" s="41">
        <f>IF($A56="","","EAC削減率="&amp;TEXT($AC56,"0.0%")&amp;"; 修理LCC="&amp;TEXT($T56,"#,##0")&amp;"; 更新LCC="&amp;TEXT($AA56,"#,##0"))</f>
        <v/>
      </c>
      <c r="AG56" s="41">
        <f>IF($A56="","",IF('01_基本条件'!$B$15="","予算未設定",IF($U56&lt;='01_基本条件'!$B$15,"予算内","予算超過")))</f>
        <v/>
      </c>
      <c r="AH56" s="41">
        <f>IF($A56="","",IF(OR($G56="重大",$F56="A-重要",$AC56&gt;=0.15),"高",IF(OR($G56="高",$AC56&gt;='01_基本条件'!$B$18),"中","低")))</f>
        <v/>
      </c>
      <c r="AI56" s="41">
        <f>IF($A56="","","")</f>
        <v/>
      </c>
      <c r="AJ56" s="41">
        <f>IF($A56="","",IF($AI56&lt;&gt;"",$AI56,IF(AND($AE56="更新",$AG56="予算超過"),"更新-予算承認要",$AE56)))</f>
        <v/>
      </c>
      <c r="AK56" s="85">
        <f>IF($A56="","","要評価")</f>
        <v/>
      </c>
      <c r="AL56" s="85">
        <f>IF($A56="","","")</f>
        <v/>
      </c>
      <c r="AM56" s="134">
        <f>IF($A56="","","")</f>
        <v/>
      </c>
    </row>
    <row r="57">
      <c r="A57" s="71">
        <f>IF('03_設備台帳'!A57="","",'03_設備台帳'!A57)</f>
        <v/>
      </c>
      <c r="B57" s="71">
        <f>IF($A57="","",'03_設備台帳'!E57)</f>
        <v/>
      </c>
      <c r="C57" s="71">
        <f>IF($A57="","",'03_設備台帳'!B57&amp;" / "&amp;'03_設備台帳'!C57)</f>
        <v/>
      </c>
      <c r="D57" s="71">
        <f>IF($A57="","",'03_設備台帳'!D57)</f>
        <v/>
      </c>
      <c r="E57" s="71">
        <f>IF($A57="","",'03_設備台帳'!I57)</f>
        <v/>
      </c>
      <c r="F57" s="71">
        <f>IF($A57="","",'03_設備台帳'!G57)</f>
        <v/>
      </c>
      <c r="G57" s="71">
        <f>IF($A57="","",'03_設備台帳'!AD57)</f>
        <v/>
      </c>
      <c r="H57" s="135">
        <f>IF($A57="","",MIN('01_基本条件'!$B$9,MAX(1,'03_設備台帳'!Z57)))</f>
        <v/>
      </c>
      <c r="I57" s="135">
        <f>IF($A57="","",MIN('01_基本条件'!$B$9,MAX(1,'03_設備台帳'!AA57)))</f>
        <v/>
      </c>
      <c r="J57" s="132">
        <f>IF($A57="","",IFERROR(VLOOKUP($E57,'02_シナリオ条件'!$A$5:$K$13,3,FALSE),1))</f>
        <v/>
      </c>
      <c r="K57" s="132">
        <f>IF($A57="","",IFERROR(VLOOKUP($E57,'02_シナリオ条件'!$A$5:$K$13,4,FALSE),1))</f>
        <v/>
      </c>
      <c r="L57" s="132">
        <f>IF($A57="","",IFERROR(VLOOKUP($E57,'02_シナリオ条件'!$A$5:$K$13,5,FALSE),1))</f>
        <v/>
      </c>
      <c r="M57" s="132">
        <f>IF($A57="","",IFERROR(VLOOKUP($E57,'02_シナリオ条件'!$A$5:$K$13,6,FALSE),1))</f>
        <v/>
      </c>
      <c r="N57" s="132">
        <f>IF($A57="","",IFERROR(VLOOKUP($E57,'02_シナリオ条件'!$A$5:$K$13,7,FALSE),1))</f>
        <v/>
      </c>
      <c r="O57" s="131">
        <f>IF($A57="","",'03_設備台帳'!T57*$J57)</f>
        <v/>
      </c>
      <c r="P57" s="131">
        <f>IF($A57="","",'03_設備台帳'!N57*$J57*(IF('01_基本条件'!$B$10='01_基本条件'!$B$11,$H57/(1+'01_基本条件'!$B$10),(1-((1+'01_基本条件'!$B$11)/(1+'01_基本条件'!$B$10))^$H57)/('01_基本条件'!$B$10-'01_基本条件'!$B$11))))</f>
        <v/>
      </c>
      <c r="Q57" s="131">
        <f>IF($A57="","",'03_設備台帳'!O57*'03_設備台帳'!P57*'03_設備台帳'!M57*$L57*$M57*(IF('01_基本条件'!$B$10='01_基本条件'!$B$13,$H57/(1+'01_基本条件'!$B$10),(1-((1+'01_基本条件'!$B$13)/(1+'01_基本条件'!$B$10))^$H57)/('01_基本条件'!$B$10-'01_基本条件'!$B$13))))</f>
        <v/>
      </c>
      <c r="R57" s="131">
        <f>IF($A57="","",'03_設備台帳'!Q57*'03_設備台帳'!S57*$N57*(IF('01_基本条件'!$B$10='01_基本条件'!$B$12,$H57/(1+'01_基本条件'!$B$10),(1-((1+'01_基本条件'!$B$12)/(1+'01_基本条件'!$B$10))^$H57)/('01_基本条件'!$B$10-'01_基本条件'!$B$12))))</f>
        <v/>
      </c>
      <c r="S57" s="131">
        <f>IF($A57="","",'03_設備台帳'!AB57*IFERROR(VLOOKUP($E57,'02_シナリオ条件'!$A$5:$K$13,8,FALSE),1)/(1+'01_基本条件'!$B$10)^$H57)</f>
        <v/>
      </c>
      <c r="T57" s="131">
        <f>IF($A57="","",SUM($O57:$R57)-$S57)</f>
        <v/>
      </c>
      <c r="U57" s="131">
        <f>IF($A57="","",('03_設備台帳'!U57+'03_設備台帳'!V57+'03_設備台帳'!W57+'03_設備台帳'!Y57)*$K57)</f>
        <v/>
      </c>
      <c r="V57" s="131">
        <f>IF($A57="","",'03_設備台帳'!X57*'03_設備台帳'!M57*$L57)</f>
        <v/>
      </c>
      <c r="W57" s="131">
        <f>IF($A57="","",'03_設備台帳'!N57*'01_基本条件'!$B$20*(IF('01_基本条件'!$B$10='01_基本条件'!$B$11,$I57/(1+'01_基本条件'!$B$10),(1-((1+'01_基本条件'!$B$11)/(1+'01_基本条件'!$B$10))^$I57)/('01_基本条件'!$B$10-'01_基本条件'!$B$11))))</f>
        <v/>
      </c>
      <c r="X57" s="131">
        <f>IF($A57="","",'03_設備台帳'!O57*'01_基本条件'!$B$21*'03_設備台帳'!P57*'03_設備台帳'!M57*$L57*$M57*(IF('01_基本条件'!$B$10='01_基本条件'!$B$13,$I57/(1+'01_基本条件'!$B$10),(1-((1+'01_基本条件'!$B$13)/(1+'01_基本条件'!$B$10))^$I57)/('01_基本条件'!$B$10-'01_基本条件'!$B$13))))</f>
        <v/>
      </c>
      <c r="Y57" s="131">
        <f>IF($A57="","",'03_設備台帳'!R57*'03_設備台帳'!S57*$N57*(IF('01_基本条件'!$B$10='01_基本条件'!$B$12,$I57/(1+'01_基本条件'!$B$10),(1-((1+'01_基本条件'!$B$12)/(1+'01_基本条件'!$B$10))^$I57)/('01_基本条件'!$B$10-'01_基本条件'!$B$12))))</f>
        <v/>
      </c>
      <c r="Z57" s="131">
        <f>IF($A57="","",'03_設備台帳'!AC57*IFERROR(VLOOKUP($E57,'02_シナリオ条件'!$A$5:$K$13,8,FALSE),1)/(1+'01_基本条件'!$B$10)^$I57)</f>
        <v/>
      </c>
      <c r="AA57" s="131">
        <f>IF($A57="","",SUM($U57:$Y57)-$Z57)</f>
        <v/>
      </c>
      <c r="AB57" s="131">
        <f>IF($A57="","",(IF('01_基本条件'!$B$10=0,$T57/$H57,$T57*('01_基本条件'!$B$10*(1+'01_基本条件'!$B$10)^$H57)/((1+'01_基本条件'!$B$10)^$H57-1)))-(IF('01_基本条件'!$B$10=0,$AA57/$I57,$AA57*('01_基本条件'!$B$10*(1+'01_基本条件'!$B$10)^$I57)/((1+'01_基本条件'!$B$10)^$I57-1))))</f>
        <v/>
      </c>
      <c r="AC57" s="132">
        <f>IF($A57="","",IFERROR($AB57/(IF('01_基本条件'!$B$10=0,$T57/$H57,$T57*('01_基本条件'!$B$10*(1+'01_基本条件'!$B$10)^$H57)/((1+'01_基本条件'!$B$10)^$H57-1))),0))</f>
        <v/>
      </c>
      <c r="AD57" s="141">
        <f>IF($A57="","",IFERROR(IF((('03_設備台帳'!N57*$J57+'03_設備台帳'!O57*'03_設備台帳'!P57*'03_設備台帳'!M57*$L57*$M57+'03_設備台帳'!Q57*'03_設備台帳'!S57*$N57)-('03_設備台帳'!N57*'01_基本条件'!$B$20+'03_設備台帳'!O57*'01_基本条件'!$B$21*'03_設備台帳'!P57*'03_設備台帳'!M57*$L57*$M57+'03_設備台帳'!R57*'03_設備台帳'!S57*$N57))&lt;=0,"",MAX(0,($U57+$V57-$O57)/(('03_設備台帳'!N57*$J57+'03_設備台帳'!O57*'03_設備台帳'!P57*'03_設備台帳'!M57*$L57*$M57+'03_設備台帳'!Q57*'03_設備台帳'!S57*$N57)-('03_設備台帳'!N57*'01_基本条件'!$B$20+'03_設備台帳'!O57*'01_基本条件'!$B$21*'03_設備台帳'!P57*'03_設備台帳'!M57*$L57*$M57+'03_設備台帳'!R57*'03_設備台帳'!S57*$N57)))),""))</f>
        <v/>
      </c>
      <c r="AE57" s="41">
        <f>IF($A57="","",IF(AND('01_基本条件'!$B$19="はい",$G57="重大"),"更新",IF($AC57&gt;='01_基本条件'!$B$18,"更新",IF($AC57&lt;=-'01_基本条件'!$B$18,"修理/延命","再確認/試行"))))</f>
        <v/>
      </c>
      <c r="AF57" s="41">
        <f>IF($A57="","","EAC削減率="&amp;TEXT($AC57,"0.0%")&amp;"; 修理LCC="&amp;TEXT($T57,"#,##0")&amp;"; 更新LCC="&amp;TEXT($AA57,"#,##0"))</f>
        <v/>
      </c>
      <c r="AG57" s="41">
        <f>IF($A57="","",IF('01_基本条件'!$B$15="","予算未設定",IF($U57&lt;='01_基本条件'!$B$15,"予算内","予算超過")))</f>
        <v/>
      </c>
      <c r="AH57" s="41">
        <f>IF($A57="","",IF(OR($G57="重大",$F57="A-重要",$AC57&gt;=0.15),"高",IF(OR($G57="高",$AC57&gt;='01_基本条件'!$B$18),"中","低")))</f>
        <v/>
      </c>
      <c r="AI57" s="41">
        <f>IF($A57="","","")</f>
        <v/>
      </c>
      <c r="AJ57" s="41">
        <f>IF($A57="","",IF($AI57&lt;&gt;"",$AI57,IF(AND($AE57="更新",$AG57="予算超過"),"更新-予算承認要",$AE57)))</f>
        <v/>
      </c>
      <c r="AK57" s="85">
        <f>IF($A57="","","要評価")</f>
        <v/>
      </c>
      <c r="AL57" s="85">
        <f>IF($A57="","","")</f>
        <v/>
      </c>
      <c r="AM57" s="134">
        <f>IF($A57="","","")</f>
        <v/>
      </c>
    </row>
    <row r="58">
      <c r="A58" s="71">
        <f>IF('03_設備台帳'!A58="","",'03_設備台帳'!A58)</f>
        <v/>
      </c>
      <c r="B58" s="71">
        <f>IF($A58="","",'03_設備台帳'!E58)</f>
        <v/>
      </c>
      <c r="C58" s="71">
        <f>IF($A58="","",'03_設備台帳'!B58&amp;" / "&amp;'03_設備台帳'!C58)</f>
        <v/>
      </c>
      <c r="D58" s="71">
        <f>IF($A58="","",'03_設備台帳'!D58)</f>
        <v/>
      </c>
      <c r="E58" s="71">
        <f>IF($A58="","",'03_設備台帳'!I58)</f>
        <v/>
      </c>
      <c r="F58" s="71">
        <f>IF($A58="","",'03_設備台帳'!G58)</f>
        <v/>
      </c>
      <c r="G58" s="71">
        <f>IF($A58="","",'03_設備台帳'!AD58)</f>
        <v/>
      </c>
      <c r="H58" s="135">
        <f>IF($A58="","",MIN('01_基本条件'!$B$9,MAX(1,'03_設備台帳'!Z58)))</f>
        <v/>
      </c>
      <c r="I58" s="135">
        <f>IF($A58="","",MIN('01_基本条件'!$B$9,MAX(1,'03_設備台帳'!AA58)))</f>
        <v/>
      </c>
      <c r="J58" s="132">
        <f>IF($A58="","",IFERROR(VLOOKUP($E58,'02_シナリオ条件'!$A$5:$K$13,3,FALSE),1))</f>
        <v/>
      </c>
      <c r="K58" s="132">
        <f>IF($A58="","",IFERROR(VLOOKUP($E58,'02_シナリオ条件'!$A$5:$K$13,4,FALSE),1))</f>
        <v/>
      </c>
      <c r="L58" s="132">
        <f>IF($A58="","",IFERROR(VLOOKUP($E58,'02_シナリオ条件'!$A$5:$K$13,5,FALSE),1))</f>
        <v/>
      </c>
      <c r="M58" s="132">
        <f>IF($A58="","",IFERROR(VLOOKUP($E58,'02_シナリオ条件'!$A$5:$K$13,6,FALSE),1))</f>
        <v/>
      </c>
      <c r="N58" s="132">
        <f>IF($A58="","",IFERROR(VLOOKUP($E58,'02_シナリオ条件'!$A$5:$K$13,7,FALSE),1))</f>
        <v/>
      </c>
      <c r="O58" s="131">
        <f>IF($A58="","",'03_設備台帳'!T58*$J58)</f>
        <v/>
      </c>
      <c r="P58" s="131">
        <f>IF($A58="","",'03_設備台帳'!N58*$J58*(IF('01_基本条件'!$B$10='01_基本条件'!$B$11,$H58/(1+'01_基本条件'!$B$10),(1-((1+'01_基本条件'!$B$11)/(1+'01_基本条件'!$B$10))^$H58)/('01_基本条件'!$B$10-'01_基本条件'!$B$11))))</f>
        <v/>
      </c>
      <c r="Q58" s="131">
        <f>IF($A58="","",'03_設備台帳'!O58*'03_設備台帳'!P58*'03_設備台帳'!M58*$L58*$M58*(IF('01_基本条件'!$B$10='01_基本条件'!$B$13,$H58/(1+'01_基本条件'!$B$10),(1-((1+'01_基本条件'!$B$13)/(1+'01_基本条件'!$B$10))^$H58)/('01_基本条件'!$B$10-'01_基本条件'!$B$13))))</f>
        <v/>
      </c>
      <c r="R58" s="131">
        <f>IF($A58="","",'03_設備台帳'!Q58*'03_設備台帳'!S58*$N58*(IF('01_基本条件'!$B$10='01_基本条件'!$B$12,$H58/(1+'01_基本条件'!$B$10),(1-((1+'01_基本条件'!$B$12)/(1+'01_基本条件'!$B$10))^$H58)/('01_基本条件'!$B$10-'01_基本条件'!$B$12))))</f>
        <v/>
      </c>
      <c r="S58" s="131">
        <f>IF($A58="","",'03_設備台帳'!AB58*IFERROR(VLOOKUP($E58,'02_シナリオ条件'!$A$5:$K$13,8,FALSE),1)/(1+'01_基本条件'!$B$10)^$H58)</f>
        <v/>
      </c>
      <c r="T58" s="131">
        <f>IF($A58="","",SUM($O58:$R58)-$S58)</f>
        <v/>
      </c>
      <c r="U58" s="131">
        <f>IF($A58="","",('03_設備台帳'!U58+'03_設備台帳'!V58+'03_設備台帳'!W58+'03_設備台帳'!Y58)*$K58)</f>
        <v/>
      </c>
      <c r="V58" s="131">
        <f>IF($A58="","",'03_設備台帳'!X58*'03_設備台帳'!M58*$L58)</f>
        <v/>
      </c>
      <c r="W58" s="131">
        <f>IF($A58="","",'03_設備台帳'!N58*'01_基本条件'!$B$20*(IF('01_基本条件'!$B$10='01_基本条件'!$B$11,$I58/(1+'01_基本条件'!$B$10),(1-((1+'01_基本条件'!$B$11)/(1+'01_基本条件'!$B$10))^$I58)/('01_基本条件'!$B$10-'01_基本条件'!$B$11))))</f>
        <v/>
      </c>
      <c r="X58" s="131">
        <f>IF($A58="","",'03_設備台帳'!O58*'01_基本条件'!$B$21*'03_設備台帳'!P58*'03_設備台帳'!M58*$L58*$M58*(IF('01_基本条件'!$B$10='01_基本条件'!$B$13,$I58/(1+'01_基本条件'!$B$10),(1-((1+'01_基本条件'!$B$13)/(1+'01_基本条件'!$B$10))^$I58)/('01_基本条件'!$B$10-'01_基本条件'!$B$13))))</f>
        <v/>
      </c>
      <c r="Y58" s="131">
        <f>IF($A58="","",'03_設備台帳'!R58*'03_設備台帳'!S58*$N58*(IF('01_基本条件'!$B$10='01_基本条件'!$B$12,$I58/(1+'01_基本条件'!$B$10),(1-((1+'01_基本条件'!$B$12)/(1+'01_基本条件'!$B$10))^$I58)/('01_基本条件'!$B$10-'01_基本条件'!$B$12))))</f>
        <v/>
      </c>
      <c r="Z58" s="131">
        <f>IF($A58="","",'03_設備台帳'!AC58*IFERROR(VLOOKUP($E58,'02_シナリオ条件'!$A$5:$K$13,8,FALSE),1)/(1+'01_基本条件'!$B$10)^$I58)</f>
        <v/>
      </c>
      <c r="AA58" s="131">
        <f>IF($A58="","",SUM($U58:$Y58)-$Z58)</f>
        <v/>
      </c>
      <c r="AB58" s="131">
        <f>IF($A58="","",(IF('01_基本条件'!$B$10=0,$T58/$H58,$T58*('01_基本条件'!$B$10*(1+'01_基本条件'!$B$10)^$H58)/((1+'01_基本条件'!$B$10)^$H58-1)))-(IF('01_基本条件'!$B$10=0,$AA58/$I58,$AA58*('01_基本条件'!$B$10*(1+'01_基本条件'!$B$10)^$I58)/((1+'01_基本条件'!$B$10)^$I58-1))))</f>
        <v/>
      </c>
      <c r="AC58" s="132">
        <f>IF($A58="","",IFERROR($AB58/(IF('01_基本条件'!$B$10=0,$T58/$H58,$T58*('01_基本条件'!$B$10*(1+'01_基本条件'!$B$10)^$H58)/((1+'01_基本条件'!$B$10)^$H58-1))),0))</f>
        <v/>
      </c>
      <c r="AD58" s="141">
        <f>IF($A58="","",IFERROR(IF((('03_設備台帳'!N58*$J58+'03_設備台帳'!O58*'03_設備台帳'!P58*'03_設備台帳'!M58*$L58*$M58+'03_設備台帳'!Q58*'03_設備台帳'!S58*$N58)-('03_設備台帳'!N58*'01_基本条件'!$B$20+'03_設備台帳'!O58*'01_基本条件'!$B$21*'03_設備台帳'!P58*'03_設備台帳'!M58*$L58*$M58+'03_設備台帳'!R58*'03_設備台帳'!S58*$N58))&lt;=0,"",MAX(0,($U58+$V58-$O58)/(('03_設備台帳'!N58*$J58+'03_設備台帳'!O58*'03_設備台帳'!P58*'03_設備台帳'!M58*$L58*$M58+'03_設備台帳'!Q58*'03_設備台帳'!S58*$N58)-('03_設備台帳'!N58*'01_基本条件'!$B$20+'03_設備台帳'!O58*'01_基本条件'!$B$21*'03_設備台帳'!P58*'03_設備台帳'!M58*$L58*$M58+'03_設備台帳'!R58*'03_設備台帳'!S58*$N58)))),""))</f>
        <v/>
      </c>
      <c r="AE58" s="41">
        <f>IF($A58="","",IF(AND('01_基本条件'!$B$19="はい",$G58="重大"),"更新",IF($AC58&gt;='01_基本条件'!$B$18,"更新",IF($AC58&lt;=-'01_基本条件'!$B$18,"修理/延命","再確認/試行"))))</f>
        <v/>
      </c>
      <c r="AF58" s="41">
        <f>IF($A58="","","EAC削減率="&amp;TEXT($AC58,"0.0%")&amp;"; 修理LCC="&amp;TEXT($T58,"#,##0")&amp;"; 更新LCC="&amp;TEXT($AA58,"#,##0"))</f>
        <v/>
      </c>
      <c r="AG58" s="41">
        <f>IF($A58="","",IF('01_基本条件'!$B$15="","予算未設定",IF($U58&lt;='01_基本条件'!$B$15,"予算内","予算超過")))</f>
        <v/>
      </c>
      <c r="AH58" s="41">
        <f>IF($A58="","",IF(OR($G58="重大",$F58="A-重要",$AC58&gt;=0.15),"高",IF(OR($G58="高",$AC58&gt;='01_基本条件'!$B$18),"中","低")))</f>
        <v/>
      </c>
      <c r="AI58" s="41">
        <f>IF($A58="","","")</f>
        <v/>
      </c>
      <c r="AJ58" s="41">
        <f>IF($A58="","",IF($AI58&lt;&gt;"",$AI58,IF(AND($AE58="更新",$AG58="予算超過"),"更新-予算承認要",$AE58)))</f>
        <v/>
      </c>
      <c r="AK58" s="85">
        <f>IF($A58="","","要評価")</f>
        <v/>
      </c>
      <c r="AL58" s="85">
        <f>IF($A58="","","")</f>
        <v/>
      </c>
      <c r="AM58" s="134">
        <f>IF($A58="","","")</f>
        <v/>
      </c>
    </row>
    <row r="59">
      <c r="A59" s="71">
        <f>IF('03_設備台帳'!A59="","",'03_設備台帳'!A59)</f>
        <v/>
      </c>
      <c r="B59" s="71">
        <f>IF($A59="","",'03_設備台帳'!E59)</f>
        <v/>
      </c>
      <c r="C59" s="71">
        <f>IF($A59="","",'03_設備台帳'!B59&amp;" / "&amp;'03_設備台帳'!C59)</f>
        <v/>
      </c>
      <c r="D59" s="71">
        <f>IF($A59="","",'03_設備台帳'!D59)</f>
        <v/>
      </c>
      <c r="E59" s="71">
        <f>IF($A59="","",'03_設備台帳'!I59)</f>
        <v/>
      </c>
      <c r="F59" s="71">
        <f>IF($A59="","",'03_設備台帳'!G59)</f>
        <v/>
      </c>
      <c r="G59" s="71">
        <f>IF($A59="","",'03_設備台帳'!AD59)</f>
        <v/>
      </c>
      <c r="H59" s="135">
        <f>IF($A59="","",MIN('01_基本条件'!$B$9,MAX(1,'03_設備台帳'!Z59)))</f>
        <v/>
      </c>
      <c r="I59" s="135">
        <f>IF($A59="","",MIN('01_基本条件'!$B$9,MAX(1,'03_設備台帳'!AA59)))</f>
        <v/>
      </c>
      <c r="J59" s="132">
        <f>IF($A59="","",IFERROR(VLOOKUP($E59,'02_シナリオ条件'!$A$5:$K$13,3,FALSE),1))</f>
        <v/>
      </c>
      <c r="K59" s="132">
        <f>IF($A59="","",IFERROR(VLOOKUP($E59,'02_シナリオ条件'!$A$5:$K$13,4,FALSE),1))</f>
        <v/>
      </c>
      <c r="L59" s="132">
        <f>IF($A59="","",IFERROR(VLOOKUP($E59,'02_シナリオ条件'!$A$5:$K$13,5,FALSE),1))</f>
        <v/>
      </c>
      <c r="M59" s="132">
        <f>IF($A59="","",IFERROR(VLOOKUP($E59,'02_シナリオ条件'!$A$5:$K$13,6,FALSE),1))</f>
        <v/>
      </c>
      <c r="N59" s="132">
        <f>IF($A59="","",IFERROR(VLOOKUP($E59,'02_シナリオ条件'!$A$5:$K$13,7,FALSE),1))</f>
        <v/>
      </c>
      <c r="O59" s="131">
        <f>IF($A59="","",'03_設備台帳'!T59*$J59)</f>
        <v/>
      </c>
      <c r="P59" s="131">
        <f>IF($A59="","",'03_設備台帳'!N59*$J59*(IF('01_基本条件'!$B$10='01_基本条件'!$B$11,$H59/(1+'01_基本条件'!$B$10),(1-((1+'01_基本条件'!$B$11)/(1+'01_基本条件'!$B$10))^$H59)/('01_基本条件'!$B$10-'01_基本条件'!$B$11))))</f>
        <v/>
      </c>
      <c r="Q59" s="131">
        <f>IF($A59="","",'03_設備台帳'!O59*'03_設備台帳'!P59*'03_設備台帳'!M59*$L59*$M59*(IF('01_基本条件'!$B$10='01_基本条件'!$B$13,$H59/(1+'01_基本条件'!$B$10),(1-((1+'01_基本条件'!$B$13)/(1+'01_基本条件'!$B$10))^$H59)/('01_基本条件'!$B$10-'01_基本条件'!$B$13))))</f>
        <v/>
      </c>
      <c r="R59" s="131">
        <f>IF($A59="","",'03_設備台帳'!Q59*'03_設備台帳'!S59*$N59*(IF('01_基本条件'!$B$10='01_基本条件'!$B$12,$H59/(1+'01_基本条件'!$B$10),(1-((1+'01_基本条件'!$B$12)/(1+'01_基本条件'!$B$10))^$H59)/('01_基本条件'!$B$10-'01_基本条件'!$B$12))))</f>
        <v/>
      </c>
      <c r="S59" s="131">
        <f>IF($A59="","",'03_設備台帳'!AB59*IFERROR(VLOOKUP($E59,'02_シナリオ条件'!$A$5:$K$13,8,FALSE),1)/(1+'01_基本条件'!$B$10)^$H59)</f>
        <v/>
      </c>
      <c r="T59" s="131">
        <f>IF($A59="","",SUM($O59:$R59)-$S59)</f>
        <v/>
      </c>
      <c r="U59" s="131">
        <f>IF($A59="","",('03_設備台帳'!U59+'03_設備台帳'!V59+'03_設備台帳'!W59+'03_設備台帳'!Y59)*$K59)</f>
        <v/>
      </c>
      <c r="V59" s="131">
        <f>IF($A59="","",'03_設備台帳'!X59*'03_設備台帳'!M59*$L59)</f>
        <v/>
      </c>
      <c r="W59" s="131">
        <f>IF($A59="","",'03_設備台帳'!N59*'01_基本条件'!$B$20*(IF('01_基本条件'!$B$10='01_基本条件'!$B$11,$I59/(1+'01_基本条件'!$B$10),(1-((1+'01_基本条件'!$B$11)/(1+'01_基本条件'!$B$10))^$I59)/('01_基本条件'!$B$10-'01_基本条件'!$B$11))))</f>
        <v/>
      </c>
      <c r="X59" s="131">
        <f>IF($A59="","",'03_設備台帳'!O59*'01_基本条件'!$B$21*'03_設備台帳'!P59*'03_設備台帳'!M59*$L59*$M59*(IF('01_基本条件'!$B$10='01_基本条件'!$B$13,$I59/(1+'01_基本条件'!$B$10),(1-((1+'01_基本条件'!$B$13)/(1+'01_基本条件'!$B$10))^$I59)/('01_基本条件'!$B$10-'01_基本条件'!$B$13))))</f>
        <v/>
      </c>
      <c r="Y59" s="131">
        <f>IF($A59="","",'03_設備台帳'!R59*'03_設備台帳'!S59*$N59*(IF('01_基本条件'!$B$10='01_基本条件'!$B$12,$I59/(1+'01_基本条件'!$B$10),(1-((1+'01_基本条件'!$B$12)/(1+'01_基本条件'!$B$10))^$I59)/('01_基本条件'!$B$10-'01_基本条件'!$B$12))))</f>
        <v/>
      </c>
      <c r="Z59" s="131">
        <f>IF($A59="","",'03_設備台帳'!AC59*IFERROR(VLOOKUP($E59,'02_シナリオ条件'!$A$5:$K$13,8,FALSE),1)/(1+'01_基本条件'!$B$10)^$I59)</f>
        <v/>
      </c>
      <c r="AA59" s="131">
        <f>IF($A59="","",SUM($U59:$Y59)-$Z59)</f>
        <v/>
      </c>
      <c r="AB59" s="131">
        <f>IF($A59="","",(IF('01_基本条件'!$B$10=0,$T59/$H59,$T59*('01_基本条件'!$B$10*(1+'01_基本条件'!$B$10)^$H59)/((1+'01_基本条件'!$B$10)^$H59-1)))-(IF('01_基本条件'!$B$10=0,$AA59/$I59,$AA59*('01_基本条件'!$B$10*(1+'01_基本条件'!$B$10)^$I59)/((1+'01_基本条件'!$B$10)^$I59-1))))</f>
        <v/>
      </c>
      <c r="AC59" s="132">
        <f>IF($A59="","",IFERROR($AB59/(IF('01_基本条件'!$B$10=0,$T59/$H59,$T59*('01_基本条件'!$B$10*(1+'01_基本条件'!$B$10)^$H59)/((1+'01_基本条件'!$B$10)^$H59-1))),0))</f>
        <v/>
      </c>
      <c r="AD59" s="141">
        <f>IF($A59="","",IFERROR(IF((('03_設備台帳'!N59*$J59+'03_設備台帳'!O59*'03_設備台帳'!P59*'03_設備台帳'!M59*$L59*$M59+'03_設備台帳'!Q59*'03_設備台帳'!S59*$N59)-('03_設備台帳'!N59*'01_基本条件'!$B$20+'03_設備台帳'!O59*'01_基本条件'!$B$21*'03_設備台帳'!P59*'03_設備台帳'!M59*$L59*$M59+'03_設備台帳'!R59*'03_設備台帳'!S59*$N59))&lt;=0,"",MAX(0,($U59+$V59-$O59)/(('03_設備台帳'!N59*$J59+'03_設備台帳'!O59*'03_設備台帳'!P59*'03_設備台帳'!M59*$L59*$M59+'03_設備台帳'!Q59*'03_設備台帳'!S59*$N59)-('03_設備台帳'!N59*'01_基本条件'!$B$20+'03_設備台帳'!O59*'01_基本条件'!$B$21*'03_設備台帳'!P59*'03_設備台帳'!M59*$L59*$M59+'03_設備台帳'!R59*'03_設備台帳'!S59*$N59)))),""))</f>
        <v/>
      </c>
      <c r="AE59" s="41">
        <f>IF($A59="","",IF(AND('01_基本条件'!$B$19="はい",$G59="重大"),"更新",IF($AC59&gt;='01_基本条件'!$B$18,"更新",IF($AC59&lt;=-'01_基本条件'!$B$18,"修理/延命","再確認/試行"))))</f>
        <v/>
      </c>
      <c r="AF59" s="41">
        <f>IF($A59="","","EAC削減率="&amp;TEXT($AC59,"0.0%")&amp;"; 修理LCC="&amp;TEXT($T59,"#,##0")&amp;"; 更新LCC="&amp;TEXT($AA59,"#,##0"))</f>
        <v/>
      </c>
      <c r="AG59" s="41">
        <f>IF($A59="","",IF('01_基本条件'!$B$15="","予算未設定",IF($U59&lt;='01_基本条件'!$B$15,"予算内","予算超過")))</f>
        <v/>
      </c>
      <c r="AH59" s="41">
        <f>IF($A59="","",IF(OR($G59="重大",$F59="A-重要",$AC59&gt;=0.15),"高",IF(OR($G59="高",$AC59&gt;='01_基本条件'!$B$18),"中","低")))</f>
        <v/>
      </c>
      <c r="AI59" s="41">
        <f>IF($A59="","","")</f>
        <v/>
      </c>
      <c r="AJ59" s="41">
        <f>IF($A59="","",IF($AI59&lt;&gt;"",$AI59,IF(AND($AE59="更新",$AG59="予算超過"),"更新-予算承認要",$AE59)))</f>
        <v/>
      </c>
      <c r="AK59" s="85">
        <f>IF($A59="","","要評価")</f>
        <v/>
      </c>
      <c r="AL59" s="85">
        <f>IF($A59="","","")</f>
        <v/>
      </c>
      <c r="AM59" s="134">
        <f>IF($A59="","","")</f>
        <v/>
      </c>
    </row>
    <row r="60">
      <c r="A60" s="71">
        <f>IF('03_設備台帳'!A60="","",'03_設備台帳'!A60)</f>
        <v/>
      </c>
      <c r="B60" s="71">
        <f>IF($A60="","",'03_設備台帳'!E60)</f>
        <v/>
      </c>
      <c r="C60" s="71">
        <f>IF($A60="","",'03_設備台帳'!B60&amp;" / "&amp;'03_設備台帳'!C60)</f>
        <v/>
      </c>
      <c r="D60" s="71">
        <f>IF($A60="","",'03_設備台帳'!D60)</f>
        <v/>
      </c>
      <c r="E60" s="71">
        <f>IF($A60="","",'03_設備台帳'!I60)</f>
        <v/>
      </c>
      <c r="F60" s="71">
        <f>IF($A60="","",'03_設備台帳'!G60)</f>
        <v/>
      </c>
      <c r="G60" s="71">
        <f>IF($A60="","",'03_設備台帳'!AD60)</f>
        <v/>
      </c>
      <c r="H60" s="135">
        <f>IF($A60="","",MIN('01_基本条件'!$B$9,MAX(1,'03_設備台帳'!Z60)))</f>
        <v/>
      </c>
      <c r="I60" s="135">
        <f>IF($A60="","",MIN('01_基本条件'!$B$9,MAX(1,'03_設備台帳'!AA60)))</f>
        <v/>
      </c>
      <c r="J60" s="132">
        <f>IF($A60="","",IFERROR(VLOOKUP($E60,'02_シナリオ条件'!$A$5:$K$13,3,FALSE),1))</f>
        <v/>
      </c>
      <c r="K60" s="132">
        <f>IF($A60="","",IFERROR(VLOOKUP($E60,'02_シナリオ条件'!$A$5:$K$13,4,FALSE),1))</f>
        <v/>
      </c>
      <c r="L60" s="132">
        <f>IF($A60="","",IFERROR(VLOOKUP($E60,'02_シナリオ条件'!$A$5:$K$13,5,FALSE),1))</f>
        <v/>
      </c>
      <c r="M60" s="132">
        <f>IF($A60="","",IFERROR(VLOOKUP($E60,'02_シナリオ条件'!$A$5:$K$13,6,FALSE),1))</f>
        <v/>
      </c>
      <c r="N60" s="132">
        <f>IF($A60="","",IFERROR(VLOOKUP($E60,'02_シナリオ条件'!$A$5:$K$13,7,FALSE),1))</f>
        <v/>
      </c>
      <c r="O60" s="131">
        <f>IF($A60="","",'03_設備台帳'!T60*$J60)</f>
        <v/>
      </c>
      <c r="P60" s="131">
        <f>IF($A60="","",'03_設備台帳'!N60*$J60*(IF('01_基本条件'!$B$10='01_基本条件'!$B$11,$H60/(1+'01_基本条件'!$B$10),(1-((1+'01_基本条件'!$B$11)/(1+'01_基本条件'!$B$10))^$H60)/('01_基本条件'!$B$10-'01_基本条件'!$B$11))))</f>
        <v/>
      </c>
      <c r="Q60" s="131">
        <f>IF($A60="","",'03_設備台帳'!O60*'03_設備台帳'!P60*'03_設備台帳'!M60*$L60*$M60*(IF('01_基本条件'!$B$10='01_基本条件'!$B$13,$H60/(1+'01_基本条件'!$B$10),(1-((1+'01_基本条件'!$B$13)/(1+'01_基本条件'!$B$10))^$H60)/('01_基本条件'!$B$10-'01_基本条件'!$B$13))))</f>
        <v/>
      </c>
      <c r="R60" s="131">
        <f>IF($A60="","",'03_設備台帳'!Q60*'03_設備台帳'!S60*$N60*(IF('01_基本条件'!$B$10='01_基本条件'!$B$12,$H60/(1+'01_基本条件'!$B$10),(1-((1+'01_基本条件'!$B$12)/(1+'01_基本条件'!$B$10))^$H60)/('01_基本条件'!$B$10-'01_基本条件'!$B$12))))</f>
        <v/>
      </c>
      <c r="S60" s="131">
        <f>IF($A60="","",'03_設備台帳'!AB60*IFERROR(VLOOKUP($E60,'02_シナリオ条件'!$A$5:$K$13,8,FALSE),1)/(1+'01_基本条件'!$B$10)^$H60)</f>
        <v/>
      </c>
      <c r="T60" s="131">
        <f>IF($A60="","",SUM($O60:$R60)-$S60)</f>
        <v/>
      </c>
      <c r="U60" s="131">
        <f>IF($A60="","",('03_設備台帳'!U60+'03_設備台帳'!V60+'03_設備台帳'!W60+'03_設備台帳'!Y60)*$K60)</f>
        <v/>
      </c>
      <c r="V60" s="131">
        <f>IF($A60="","",'03_設備台帳'!X60*'03_設備台帳'!M60*$L60)</f>
        <v/>
      </c>
      <c r="W60" s="131">
        <f>IF($A60="","",'03_設備台帳'!N60*'01_基本条件'!$B$20*(IF('01_基本条件'!$B$10='01_基本条件'!$B$11,$I60/(1+'01_基本条件'!$B$10),(1-((1+'01_基本条件'!$B$11)/(1+'01_基本条件'!$B$10))^$I60)/('01_基本条件'!$B$10-'01_基本条件'!$B$11))))</f>
        <v/>
      </c>
      <c r="X60" s="131">
        <f>IF($A60="","",'03_設備台帳'!O60*'01_基本条件'!$B$21*'03_設備台帳'!P60*'03_設備台帳'!M60*$L60*$M60*(IF('01_基本条件'!$B$10='01_基本条件'!$B$13,$I60/(1+'01_基本条件'!$B$10),(1-((1+'01_基本条件'!$B$13)/(1+'01_基本条件'!$B$10))^$I60)/('01_基本条件'!$B$10-'01_基本条件'!$B$13))))</f>
        <v/>
      </c>
      <c r="Y60" s="131">
        <f>IF($A60="","",'03_設備台帳'!R60*'03_設備台帳'!S60*$N60*(IF('01_基本条件'!$B$10='01_基本条件'!$B$12,$I60/(1+'01_基本条件'!$B$10),(1-((1+'01_基本条件'!$B$12)/(1+'01_基本条件'!$B$10))^$I60)/('01_基本条件'!$B$10-'01_基本条件'!$B$12))))</f>
        <v/>
      </c>
      <c r="Z60" s="131">
        <f>IF($A60="","",'03_設備台帳'!AC60*IFERROR(VLOOKUP($E60,'02_シナリオ条件'!$A$5:$K$13,8,FALSE),1)/(1+'01_基本条件'!$B$10)^$I60)</f>
        <v/>
      </c>
      <c r="AA60" s="131">
        <f>IF($A60="","",SUM($U60:$Y60)-$Z60)</f>
        <v/>
      </c>
      <c r="AB60" s="131">
        <f>IF($A60="","",(IF('01_基本条件'!$B$10=0,$T60/$H60,$T60*('01_基本条件'!$B$10*(1+'01_基本条件'!$B$10)^$H60)/((1+'01_基本条件'!$B$10)^$H60-1)))-(IF('01_基本条件'!$B$10=0,$AA60/$I60,$AA60*('01_基本条件'!$B$10*(1+'01_基本条件'!$B$10)^$I60)/((1+'01_基本条件'!$B$10)^$I60-1))))</f>
        <v/>
      </c>
      <c r="AC60" s="132">
        <f>IF($A60="","",IFERROR($AB60/(IF('01_基本条件'!$B$10=0,$T60/$H60,$T60*('01_基本条件'!$B$10*(1+'01_基本条件'!$B$10)^$H60)/((1+'01_基本条件'!$B$10)^$H60-1))),0))</f>
        <v/>
      </c>
      <c r="AD60" s="141">
        <f>IF($A60="","",IFERROR(IF((('03_設備台帳'!N60*$J60+'03_設備台帳'!O60*'03_設備台帳'!P60*'03_設備台帳'!M60*$L60*$M60+'03_設備台帳'!Q60*'03_設備台帳'!S60*$N60)-('03_設備台帳'!N60*'01_基本条件'!$B$20+'03_設備台帳'!O60*'01_基本条件'!$B$21*'03_設備台帳'!P60*'03_設備台帳'!M60*$L60*$M60+'03_設備台帳'!R60*'03_設備台帳'!S60*$N60))&lt;=0,"",MAX(0,($U60+$V60-$O60)/(('03_設備台帳'!N60*$J60+'03_設備台帳'!O60*'03_設備台帳'!P60*'03_設備台帳'!M60*$L60*$M60+'03_設備台帳'!Q60*'03_設備台帳'!S60*$N60)-('03_設備台帳'!N60*'01_基本条件'!$B$20+'03_設備台帳'!O60*'01_基本条件'!$B$21*'03_設備台帳'!P60*'03_設備台帳'!M60*$L60*$M60+'03_設備台帳'!R60*'03_設備台帳'!S60*$N60)))),""))</f>
        <v/>
      </c>
      <c r="AE60" s="41">
        <f>IF($A60="","",IF(AND('01_基本条件'!$B$19="はい",$G60="重大"),"更新",IF($AC60&gt;='01_基本条件'!$B$18,"更新",IF($AC60&lt;=-'01_基本条件'!$B$18,"修理/延命","再確認/試行"))))</f>
        <v/>
      </c>
      <c r="AF60" s="41">
        <f>IF($A60="","","EAC削減率="&amp;TEXT($AC60,"0.0%")&amp;"; 修理LCC="&amp;TEXT($T60,"#,##0")&amp;"; 更新LCC="&amp;TEXT($AA60,"#,##0"))</f>
        <v/>
      </c>
      <c r="AG60" s="41">
        <f>IF($A60="","",IF('01_基本条件'!$B$15="","予算未設定",IF($U60&lt;='01_基本条件'!$B$15,"予算内","予算超過")))</f>
        <v/>
      </c>
      <c r="AH60" s="41">
        <f>IF($A60="","",IF(OR($G60="重大",$F60="A-重要",$AC60&gt;=0.15),"高",IF(OR($G60="高",$AC60&gt;='01_基本条件'!$B$18),"中","低")))</f>
        <v/>
      </c>
      <c r="AI60" s="41">
        <f>IF($A60="","","")</f>
        <v/>
      </c>
      <c r="AJ60" s="41">
        <f>IF($A60="","",IF($AI60&lt;&gt;"",$AI60,IF(AND($AE60="更新",$AG60="予算超過"),"更新-予算承認要",$AE60)))</f>
        <v/>
      </c>
      <c r="AK60" s="85">
        <f>IF($A60="","","要評価")</f>
        <v/>
      </c>
      <c r="AL60" s="85">
        <f>IF($A60="","","")</f>
        <v/>
      </c>
      <c r="AM60" s="134">
        <f>IF($A60="","","")</f>
        <v/>
      </c>
    </row>
    <row r="61">
      <c r="A61" s="71">
        <f>IF('03_設備台帳'!A61="","",'03_設備台帳'!A61)</f>
        <v/>
      </c>
      <c r="B61" s="71">
        <f>IF($A61="","",'03_設備台帳'!E61)</f>
        <v/>
      </c>
      <c r="C61" s="71">
        <f>IF($A61="","",'03_設備台帳'!B61&amp;" / "&amp;'03_設備台帳'!C61)</f>
        <v/>
      </c>
      <c r="D61" s="71">
        <f>IF($A61="","",'03_設備台帳'!D61)</f>
        <v/>
      </c>
      <c r="E61" s="71">
        <f>IF($A61="","",'03_設備台帳'!I61)</f>
        <v/>
      </c>
      <c r="F61" s="71">
        <f>IF($A61="","",'03_設備台帳'!G61)</f>
        <v/>
      </c>
      <c r="G61" s="71">
        <f>IF($A61="","",'03_設備台帳'!AD61)</f>
        <v/>
      </c>
      <c r="H61" s="135">
        <f>IF($A61="","",MIN('01_基本条件'!$B$9,MAX(1,'03_設備台帳'!Z61)))</f>
        <v/>
      </c>
      <c r="I61" s="135">
        <f>IF($A61="","",MIN('01_基本条件'!$B$9,MAX(1,'03_設備台帳'!AA61)))</f>
        <v/>
      </c>
      <c r="J61" s="132">
        <f>IF($A61="","",IFERROR(VLOOKUP($E61,'02_シナリオ条件'!$A$5:$K$13,3,FALSE),1))</f>
        <v/>
      </c>
      <c r="K61" s="132">
        <f>IF($A61="","",IFERROR(VLOOKUP($E61,'02_シナリオ条件'!$A$5:$K$13,4,FALSE),1))</f>
        <v/>
      </c>
      <c r="L61" s="132">
        <f>IF($A61="","",IFERROR(VLOOKUP($E61,'02_シナリオ条件'!$A$5:$K$13,5,FALSE),1))</f>
        <v/>
      </c>
      <c r="M61" s="132">
        <f>IF($A61="","",IFERROR(VLOOKUP($E61,'02_シナリオ条件'!$A$5:$K$13,6,FALSE),1))</f>
        <v/>
      </c>
      <c r="N61" s="132">
        <f>IF($A61="","",IFERROR(VLOOKUP($E61,'02_シナリオ条件'!$A$5:$K$13,7,FALSE),1))</f>
        <v/>
      </c>
      <c r="O61" s="131">
        <f>IF($A61="","",'03_設備台帳'!T61*$J61)</f>
        <v/>
      </c>
      <c r="P61" s="131">
        <f>IF($A61="","",'03_設備台帳'!N61*$J61*(IF('01_基本条件'!$B$10='01_基本条件'!$B$11,$H61/(1+'01_基本条件'!$B$10),(1-((1+'01_基本条件'!$B$11)/(1+'01_基本条件'!$B$10))^$H61)/('01_基本条件'!$B$10-'01_基本条件'!$B$11))))</f>
        <v/>
      </c>
      <c r="Q61" s="131">
        <f>IF($A61="","",'03_設備台帳'!O61*'03_設備台帳'!P61*'03_設備台帳'!M61*$L61*$M61*(IF('01_基本条件'!$B$10='01_基本条件'!$B$13,$H61/(1+'01_基本条件'!$B$10),(1-((1+'01_基本条件'!$B$13)/(1+'01_基本条件'!$B$10))^$H61)/('01_基本条件'!$B$10-'01_基本条件'!$B$13))))</f>
        <v/>
      </c>
      <c r="R61" s="131">
        <f>IF($A61="","",'03_設備台帳'!Q61*'03_設備台帳'!S61*$N61*(IF('01_基本条件'!$B$10='01_基本条件'!$B$12,$H61/(1+'01_基本条件'!$B$10),(1-((1+'01_基本条件'!$B$12)/(1+'01_基本条件'!$B$10))^$H61)/('01_基本条件'!$B$10-'01_基本条件'!$B$12))))</f>
        <v/>
      </c>
      <c r="S61" s="131">
        <f>IF($A61="","",'03_設備台帳'!AB61*IFERROR(VLOOKUP($E61,'02_シナリオ条件'!$A$5:$K$13,8,FALSE),1)/(1+'01_基本条件'!$B$10)^$H61)</f>
        <v/>
      </c>
      <c r="T61" s="131">
        <f>IF($A61="","",SUM($O61:$R61)-$S61)</f>
        <v/>
      </c>
      <c r="U61" s="131">
        <f>IF($A61="","",('03_設備台帳'!U61+'03_設備台帳'!V61+'03_設備台帳'!W61+'03_設備台帳'!Y61)*$K61)</f>
        <v/>
      </c>
      <c r="V61" s="131">
        <f>IF($A61="","",'03_設備台帳'!X61*'03_設備台帳'!M61*$L61)</f>
        <v/>
      </c>
      <c r="W61" s="131">
        <f>IF($A61="","",'03_設備台帳'!N61*'01_基本条件'!$B$20*(IF('01_基本条件'!$B$10='01_基本条件'!$B$11,$I61/(1+'01_基本条件'!$B$10),(1-((1+'01_基本条件'!$B$11)/(1+'01_基本条件'!$B$10))^$I61)/('01_基本条件'!$B$10-'01_基本条件'!$B$11))))</f>
        <v/>
      </c>
      <c r="X61" s="131">
        <f>IF($A61="","",'03_設備台帳'!O61*'01_基本条件'!$B$21*'03_設備台帳'!P61*'03_設備台帳'!M61*$L61*$M61*(IF('01_基本条件'!$B$10='01_基本条件'!$B$13,$I61/(1+'01_基本条件'!$B$10),(1-((1+'01_基本条件'!$B$13)/(1+'01_基本条件'!$B$10))^$I61)/('01_基本条件'!$B$10-'01_基本条件'!$B$13))))</f>
        <v/>
      </c>
      <c r="Y61" s="131">
        <f>IF($A61="","",'03_設備台帳'!R61*'03_設備台帳'!S61*$N61*(IF('01_基本条件'!$B$10='01_基本条件'!$B$12,$I61/(1+'01_基本条件'!$B$10),(1-((1+'01_基本条件'!$B$12)/(1+'01_基本条件'!$B$10))^$I61)/('01_基本条件'!$B$10-'01_基本条件'!$B$12))))</f>
        <v/>
      </c>
      <c r="Z61" s="131">
        <f>IF($A61="","",'03_設備台帳'!AC61*IFERROR(VLOOKUP($E61,'02_シナリオ条件'!$A$5:$K$13,8,FALSE),1)/(1+'01_基本条件'!$B$10)^$I61)</f>
        <v/>
      </c>
      <c r="AA61" s="131">
        <f>IF($A61="","",SUM($U61:$Y61)-$Z61)</f>
        <v/>
      </c>
      <c r="AB61" s="131">
        <f>IF($A61="","",(IF('01_基本条件'!$B$10=0,$T61/$H61,$T61*('01_基本条件'!$B$10*(1+'01_基本条件'!$B$10)^$H61)/((1+'01_基本条件'!$B$10)^$H61-1)))-(IF('01_基本条件'!$B$10=0,$AA61/$I61,$AA61*('01_基本条件'!$B$10*(1+'01_基本条件'!$B$10)^$I61)/((1+'01_基本条件'!$B$10)^$I61-1))))</f>
        <v/>
      </c>
      <c r="AC61" s="132">
        <f>IF($A61="","",IFERROR($AB61/(IF('01_基本条件'!$B$10=0,$T61/$H61,$T61*('01_基本条件'!$B$10*(1+'01_基本条件'!$B$10)^$H61)/((1+'01_基本条件'!$B$10)^$H61-1))),0))</f>
        <v/>
      </c>
      <c r="AD61" s="141">
        <f>IF($A61="","",IFERROR(IF((('03_設備台帳'!N61*$J61+'03_設備台帳'!O61*'03_設備台帳'!P61*'03_設備台帳'!M61*$L61*$M61+'03_設備台帳'!Q61*'03_設備台帳'!S61*$N61)-('03_設備台帳'!N61*'01_基本条件'!$B$20+'03_設備台帳'!O61*'01_基本条件'!$B$21*'03_設備台帳'!P61*'03_設備台帳'!M61*$L61*$M61+'03_設備台帳'!R61*'03_設備台帳'!S61*$N61))&lt;=0,"",MAX(0,($U61+$V61-$O61)/(('03_設備台帳'!N61*$J61+'03_設備台帳'!O61*'03_設備台帳'!P61*'03_設備台帳'!M61*$L61*$M61+'03_設備台帳'!Q61*'03_設備台帳'!S61*$N61)-('03_設備台帳'!N61*'01_基本条件'!$B$20+'03_設備台帳'!O61*'01_基本条件'!$B$21*'03_設備台帳'!P61*'03_設備台帳'!M61*$L61*$M61+'03_設備台帳'!R61*'03_設備台帳'!S61*$N61)))),""))</f>
        <v/>
      </c>
      <c r="AE61" s="41">
        <f>IF($A61="","",IF(AND('01_基本条件'!$B$19="はい",$G61="重大"),"更新",IF($AC61&gt;='01_基本条件'!$B$18,"更新",IF($AC61&lt;=-'01_基本条件'!$B$18,"修理/延命","再確認/試行"))))</f>
        <v/>
      </c>
      <c r="AF61" s="41">
        <f>IF($A61="","","EAC削減率="&amp;TEXT($AC61,"0.0%")&amp;"; 修理LCC="&amp;TEXT($T61,"#,##0")&amp;"; 更新LCC="&amp;TEXT($AA61,"#,##0"))</f>
        <v/>
      </c>
      <c r="AG61" s="41">
        <f>IF($A61="","",IF('01_基本条件'!$B$15="","予算未設定",IF($U61&lt;='01_基本条件'!$B$15,"予算内","予算超過")))</f>
        <v/>
      </c>
      <c r="AH61" s="41">
        <f>IF($A61="","",IF(OR($G61="重大",$F61="A-重要",$AC61&gt;=0.15),"高",IF(OR($G61="高",$AC61&gt;='01_基本条件'!$B$18),"中","低")))</f>
        <v/>
      </c>
      <c r="AI61" s="41">
        <f>IF($A61="","","")</f>
        <v/>
      </c>
      <c r="AJ61" s="41">
        <f>IF($A61="","",IF($AI61&lt;&gt;"",$AI61,IF(AND($AE61="更新",$AG61="予算超過"),"更新-予算承認要",$AE61)))</f>
        <v/>
      </c>
      <c r="AK61" s="85">
        <f>IF($A61="","","要評価")</f>
        <v/>
      </c>
      <c r="AL61" s="85">
        <f>IF($A61="","","")</f>
        <v/>
      </c>
      <c r="AM61" s="134">
        <f>IF($A61="","","")</f>
        <v/>
      </c>
    </row>
    <row r="62">
      <c r="A62" s="71">
        <f>IF('03_設備台帳'!A62="","",'03_設備台帳'!A62)</f>
        <v/>
      </c>
      <c r="B62" s="71">
        <f>IF($A62="","",'03_設備台帳'!E62)</f>
        <v/>
      </c>
      <c r="C62" s="71">
        <f>IF($A62="","",'03_設備台帳'!B62&amp;" / "&amp;'03_設備台帳'!C62)</f>
        <v/>
      </c>
      <c r="D62" s="71">
        <f>IF($A62="","",'03_設備台帳'!D62)</f>
        <v/>
      </c>
      <c r="E62" s="71">
        <f>IF($A62="","",'03_設備台帳'!I62)</f>
        <v/>
      </c>
      <c r="F62" s="71">
        <f>IF($A62="","",'03_設備台帳'!G62)</f>
        <v/>
      </c>
      <c r="G62" s="71">
        <f>IF($A62="","",'03_設備台帳'!AD62)</f>
        <v/>
      </c>
      <c r="H62" s="135">
        <f>IF($A62="","",MIN('01_基本条件'!$B$9,MAX(1,'03_設備台帳'!Z62)))</f>
        <v/>
      </c>
      <c r="I62" s="135">
        <f>IF($A62="","",MIN('01_基本条件'!$B$9,MAX(1,'03_設備台帳'!AA62)))</f>
        <v/>
      </c>
      <c r="J62" s="132">
        <f>IF($A62="","",IFERROR(VLOOKUP($E62,'02_シナリオ条件'!$A$5:$K$13,3,FALSE),1))</f>
        <v/>
      </c>
      <c r="K62" s="132">
        <f>IF($A62="","",IFERROR(VLOOKUP($E62,'02_シナリオ条件'!$A$5:$K$13,4,FALSE),1))</f>
        <v/>
      </c>
      <c r="L62" s="132">
        <f>IF($A62="","",IFERROR(VLOOKUP($E62,'02_シナリオ条件'!$A$5:$K$13,5,FALSE),1))</f>
        <v/>
      </c>
      <c r="M62" s="132">
        <f>IF($A62="","",IFERROR(VLOOKUP($E62,'02_シナリオ条件'!$A$5:$K$13,6,FALSE),1))</f>
        <v/>
      </c>
      <c r="N62" s="132">
        <f>IF($A62="","",IFERROR(VLOOKUP($E62,'02_シナリオ条件'!$A$5:$K$13,7,FALSE),1))</f>
        <v/>
      </c>
      <c r="O62" s="131">
        <f>IF($A62="","",'03_設備台帳'!T62*$J62)</f>
        <v/>
      </c>
      <c r="P62" s="131">
        <f>IF($A62="","",'03_設備台帳'!N62*$J62*(IF('01_基本条件'!$B$10='01_基本条件'!$B$11,$H62/(1+'01_基本条件'!$B$10),(1-((1+'01_基本条件'!$B$11)/(1+'01_基本条件'!$B$10))^$H62)/('01_基本条件'!$B$10-'01_基本条件'!$B$11))))</f>
        <v/>
      </c>
      <c r="Q62" s="131">
        <f>IF($A62="","",'03_設備台帳'!O62*'03_設備台帳'!P62*'03_設備台帳'!M62*$L62*$M62*(IF('01_基本条件'!$B$10='01_基本条件'!$B$13,$H62/(1+'01_基本条件'!$B$10),(1-((1+'01_基本条件'!$B$13)/(1+'01_基本条件'!$B$10))^$H62)/('01_基本条件'!$B$10-'01_基本条件'!$B$13))))</f>
        <v/>
      </c>
      <c r="R62" s="131">
        <f>IF($A62="","",'03_設備台帳'!Q62*'03_設備台帳'!S62*$N62*(IF('01_基本条件'!$B$10='01_基本条件'!$B$12,$H62/(1+'01_基本条件'!$B$10),(1-((1+'01_基本条件'!$B$12)/(1+'01_基本条件'!$B$10))^$H62)/('01_基本条件'!$B$10-'01_基本条件'!$B$12))))</f>
        <v/>
      </c>
      <c r="S62" s="131">
        <f>IF($A62="","",'03_設備台帳'!AB62*IFERROR(VLOOKUP($E62,'02_シナリオ条件'!$A$5:$K$13,8,FALSE),1)/(1+'01_基本条件'!$B$10)^$H62)</f>
        <v/>
      </c>
      <c r="T62" s="131">
        <f>IF($A62="","",SUM($O62:$R62)-$S62)</f>
        <v/>
      </c>
      <c r="U62" s="131">
        <f>IF($A62="","",('03_設備台帳'!U62+'03_設備台帳'!V62+'03_設備台帳'!W62+'03_設備台帳'!Y62)*$K62)</f>
        <v/>
      </c>
      <c r="V62" s="131">
        <f>IF($A62="","",'03_設備台帳'!X62*'03_設備台帳'!M62*$L62)</f>
        <v/>
      </c>
      <c r="W62" s="131">
        <f>IF($A62="","",'03_設備台帳'!N62*'01_基本条件'!$B$20*(IF('01_基本条件'!$B$10='01_基本条件'!$B$11,$I62/(1+'01_基本条件'!$B$10),(1-((1+'01_基本条件'!$B$11)/(1+'01_基本条件'!$B$10))^$I62)/('01_基本条件'!$B$10-'01_基本条件'!$B$11))))</f>
        <v/>
      </c>
      <c r="X62" s="131">
        <f>IF($A62="","",'03_設備台帳'!O62*'01_基本条件'!$B$21*'03_設備台帳'!P62*'03_設備台帳'!M62*$L62*$M62*(IF('01_基本条件'!$B$10='01_基本条件'!$B$13,$I62/(1+'01_基本条件'!$B$10),(1-((1+'01_基本条件'!$B$13)/(1+'01_基本条件'!$B$10))^$I62)/('01_基本条件'!$B$10-'01_基本条件'!$B$13))))</f>
        <v/>
      </c>
      <c r="Y62" s="131">
        <f>IF($A62="","",'03_設備台帳'!R62*'03_設備台帳'!S62*$N62*(IF('01_基本条件'!$B$10='01_基本条件'!$B$12,$I62/(1+'01_基本条件'!$B$10),(1-((1+'01_基本条件'!$B$12)/(1+'01_基本条件'!$B$10))^$I62)/('01_基本条件'!$B$10-'01_基本条件'!$B$12))))</f>
        <v/>
      </c>
      <c r="Z62" s="131">
        <f>IF($A62="","",'03_設備台帳'!AC62*IFERROR(VLOOKUP($E62,'02_シナリオ条件'!$A$5:$K$13,8,FALSE),1)/(1+'01_基本条件'!$B$10)^$I62)</f>
        <v/>
      </c>
      <c r="AA62" s="131">
        <f>IF($A62="","",SUM($U62:$Y62)-$Z62)</f>
        <v/>
      </c>
      <c r="AB62" s="131">
        <f>IF($A62="","",(IF('01_基本条件'!$B$10=0,$T62/$H62,$T62*('01_基本条件'!$B$10*(1+'01_基本条件'!$B$10)^$H62)/((1+'01_基本条件'!$B$10)^$H62-1)))-(IF('01_基本条件'!$B$10=0,$AA62/$I62,$AA62*('01_基本条件'!$B$10*(1+'01_基本条件'!$B$10)^$I62)/((1+'01_基本条件'!$B$10)^$I62-1))))</f>
        <v/>
      </c>
      <c r="AC62" s="132">
        <f>IF($A62="","",IFERROR($AB62/(IF('01_基本条件'!$B$10=0,$T62/$H62,$T62*('01_基本条件'!$B$10*(1+'01_基本条件'!$B$10)^$H62)/((1+'01_基本条件'!$B$10)^$H62-1))),0))</f>
        <v/>
      </c>
      <c r="AD62" s="141">
        <f>IF($A62="","",IFERROR(IF((('03_設備台帳'!N62*$J62+'03_設備台帳'!O62*'03_設備台帳'!P62*'03_設備台帳'!M62*$L62*$M62+'03_設備台帳'!Q62*'03_設備台帳'!S62*$N62)-('03_設備台帳'!N62*'01_基本条件'!$B$20+'03_設備台帳'!O62*'01_基本条件'!$B$21*'03_設備台帳'!P62*'03_設備台帳'!M62*$L62*$M62+'03_設備台帳'!R62*'03_設備台帳'!S62*$N62))&lt;=0,"",MAX(0,($U62+$V62-$O62)/(('03_設備台帳'!N62*$J62+'03_設備台帳'!O62*'03_設備台帳'!P62*'03_設備台帳'!M62*$L62*$M62+'03_設備台帳'!Q62*'03_設備台帳'!S62*$N62)-('03_設備台帳'!N62*'01_基本条件'!$B$20+'03_設備台帳'!O62*'01_基本条件'!$B$21*'03_設備台帳'!P62*'03_設備台帳'!M62*$L62*$M62+'03_設備台帳'!R62*'03_設備台帳'!S62*$N62)))),""))</f>
        <v/>
      </c>
      <c r="AE62" s="41">
        <f>IF($A62="","",IF(AND('01_基本条件'!$B$19="はい",$G62="重大"),"更新",IF($AC62&gt;='01_基本条件'!$B$18,"更新",IF($AC62&lt;=-'01_基本条件'!$B$18,"修理/延命","再確認/試行"))))</f>
        <v/>
      </c>
      <c r="AF62" s="41">
        <f>IF($A62="","","EAC削減率="&amp;TEXT($AC62,"0.0%")&amp;"; 修理LCC="&amp;TEXT($T62,"#,##0")&amp;"; 更新LCC="&amp;TEXT($AA62,"#,##0"))</f>
        <v/>
      </c>
      <c r="AG62" s="41">
        <f>IF($A62="","",IF('01_基本条件'!$B$15="","予算未設定",IF($U62&lt;='01_基本条件'!$B$15,"予算内","予算超過")))</f>
        <v/>
      </c>
      <c r="AH62" s="41">
        <f>IF($A62="","",IF(OR($G62="重大",$F62="A-重要",$AC62&gt;=0.15),"高",IF(OR($G62="高",$AC62&gt;='01_基本条件'!$B$18),"中","低")))</f>
        <v/>
      </c>
      <c r="AI62" s="41">
        <f>IF($A62="","","")</f>
        <v/>
      </c>
      <c r="AJ62" s="41">
        <f>IF($A62="","",IF($AI62&lt;&gt;"",$AI62,IF(AND($AE62="更新",$AG62="予算超過"),"更新-予算承認要",$AE62)))</f>
        <v/>
      </c>
      <c r="AK62" s="85">
        <f>IF($A62="","","要評価")</f>
        <v/>
      </c>
      <c r="AL62" s="85">
        <f>IF($A62="","","")</f>
        <v/>
      </c>
      <c r="AM62" s="134">
        <f>IF($A62="","","")</f>
        <v/>
      </c>
    </row>
    <row r="63">
      <c r="A63" s="71">
        <f>IF('03_設備台帳'!A63="","",'03_設備台帳'!A63)</f>
        <v/>
      </c>
      <c r="B63" s="71">
        <f>IF($A63="","",'03_設備台帳'!E63)</f>
        <v/>
      </c>
      <c r="C63" s="71">
        <f>IF($A63="","",'03_設備台帳'!B63&amp;" / "&amp;'03_設備台帳'!C63)</f>
        <v/>
      </c>
      <c r="D63" s="71">
        <f>IF($A63="","",'03_設備台帳'!D63)</f>
        <v/>
      </c>
      <c r="E63" s="71">
        <f>IF($A63="","",'03_設備台帳'!I63)</f>
        <v/>
      </c>
      <c r="F63" s="71">
        <f>IF($A63="","",'03_設備台帳'!G63)</f>
        <v/>
      </c>
      <c r="G63" s="71">
        <f>IF($A63="","",'03_設備台帳'!AD63)</f>
        <v/>
      </c>
      <c r="H63" s="135">
        <f>IF($A63="","",MIN('01_基本条件'!$B$9,MAX(1,'03_設備台帳'!Z63)))</f>
        <v/>
      </c>
      <c r="I63" s="135">
        <f>IF($A63="","",MIN('01_基本条件'!$B$9,MAX(1,'03_設備台帳'!AA63)))</f>
        <v/>
      </c>
      <c r="J63" s="132">
        <f>IF($A63="","",IFERROR(VLOOKUP($E63,'02_シナリオ条件'!$A$5:$K$13,3,FALSE),1))</f>
        <v/>
      </c>
      <c r="K63" s="132">
        <f>IF($A63="","",IFERROR(VLOOKUP($E63,'02_シナリオ条件'!$A$5:$K$13,4,FALSE),1))</f>
        <v/>
      </c>
      <c r="L63" s="132">
        <f>IF($A63="","",IFERROR(VLOOKUP($E63,'02_シナリオ条件'!$A$5:$K$13,5,FALSE),1))</f>
        <v/>
      </c>
      <c r="M63" s="132">
        <f>IF($A63="","",IFERROR(VLOOKUP($E63,'02_シナリオ条件'!$A$5:$K$13,6,FALSE),1))</f>
        <v/>
      </c>
      <c r="N63" s="132">
        <f>IF($A63="","",IFERROR(VLOOKUP($E63,'02_シナリオ条件'!$A$5:$K$13,7,FALSE),1))</f>
        <v/>
      </c>
      <c r="O63" s="131">
        <f>IF($A63="","",'03_設備台帳'!T63*$J63)</f>
        <v/>
      </c>
      <c r="P63" s="131">
        <f>IF($A63="","",'03_設備台帳'!N63*$J63*(IF('01_基本条件'!$B$10='01_基本条件'!$B$11,$H63/(1+'01_基本条件'!$B$10),(1-((1+'01_基本条件'!$B$11)/(1+'01_基本条件'!$B$10))^$H63)/('01_基本条件'!$B$10-'01_基本条件'!$B$11))))</f>
        <v/>
      </c>
      <c r="Q63" s="131">
        <f>IF($A63="","",'03_設備台帳'!O63*'03_設備台帳'!P63*'03_設備台帳'!M63*$L63*$M63*(IF('01_基本条件'!$B$10='01_基本条件'!$B$13,$H63/(1+'01_基本条件'!$B$10),(1-((1+'01_基本条件'!$B$13)/(1+'01_基本条件'!$B$10))^$H63)/('01_基本条件'!$B$10-'01_基本条件'!$B$13))))</f>
        <v/>
      </c>
      <c r="R63" s="131">
        <f>IF($A63="","",'03_設備台帳'!Q63*'03_設備台帳'!S63*$N63*(IF('01_基本条件'!$B$10='01_基本条件'!$B$12,$H63/(1+'01_基本条件'!$B$10),(1-((1+'01_基本条件'!$B$12)/(1+'01_基本条件'!$B$10))^$H63)/('01_基本条件'!$B$10-'01_基本条件'!$B$12))))</f>
        <v/>
      </c>
      <c r="S63" s="131">
        <f>IF($A63="","",'03_設備台帳'!AB63*IFERROR(VLOOKUP($E63,'02_シナリオ条件'!$A$5:$K$13,8,FALSE),1)/(1+'01_基本条件'!$B$10)^$H63)</f>
        <v/>
      </c>
      <c r="T63" s="131">
        <f>IF($A63="","",SUM($O63:$R63)-$S63)</f>
        <v/>
      </c>
      <c r="U63" s="131">
        <f>IF($A63="","",('03_設備台帳'!U63+'03_設備台帳'!V63+'03_設備台帳'!W63+'03_設備台帳'!Y63)*$K63)</f>
        <v/>
      </c>
      <c r="V63" s="131">
        <f>IF($A63="","",'03_設備台帳'!X63*'03_設備台帳'!M63*$L63)</f>
        <v/>
      </c>
      <c r="W63" s="131">
        <f>IF($A63="","",'03_設備台帳'!N63*'01_基本条件'!$B$20*(IF('01_基本条件'!$B$10='01_基本条件'!$B$11,$I63/(1+'01_基本条件'!$B$10),(1-((1+'01_基本条件'!$B$11)/(1+'01_基本条件'!$B$10))^$I63)/('01_基本条件'!$B$10-'01_基本条件'!$B$11))))</f>
        <v/>
      </c>
      <c r="X63" s="131">
        <f>IF($A63="","",'03_設備台帳'!O63*'01_基本条件'!$B$21*'03_設備台帳'!P63*'03_設備台帳'!M63*$L63*$M63*(IF('01_基本条件'!$B$10='01_基本条件'!$B$13,$I63/(1+'01_基本条件'!$B$10),(1-((1+'01_基本条件'!$B$13)/(1+'01_基本条件'!$B$10))^$I63)/('01_基本条件'!$B$10-'01_基本条件'!$B$13))))</f>
        <v/>
      </c>
      <c r="Y63" s="131">
        <f>IF($A63="","",'03_設備台帳'!R63*'03_設備台帳'!S63*$N63*(IF('01_基本条件'!$B$10='01_基本条件'!$B$12,$I63/(1+'01_基本条件'!$B$10),(1-((1+'01_基本条件'!$B$12)/(1+'01_基本条件'!$B$10))^$I63)/('01_基本条件'!$B$10-'01_基本条件'!$B$12))))</f>
        <v/>
      </c>
      <c r="Z63" s="131">
        <f>IF($A63="","",'03_設備台帳'!AC63*IFERROR(VLOOKUP($E63,'02_シナリオ条件'!$A$5:$K$13,8,FALSE),1)/(1+'01_基本条件'!$B$10)^$I63)</f>
        <v/>
      </c>
      <c r="AA63" s="131">
        <f>IF($A63="","",SUM($U63:$Y63)-$Z63)</f>
        <v/>
      </c>
      <c r="AB63" s="131">
        <f>IF($A63="","",(IF('01_基本条件'!$B$10=0,$T63/$H63,$T63*('01_基本条件'!$B$10*(1+'01_基本条件'!$B$10)^$H63)/((1+'01_基本条件'!$B$10)^$H63-1)))-(IF('01_基本条件'!$B$10=0,$AA63/$I63,$AA63*('01_基本条件'!$B$10*(1+'01_基本条件'!$B$10)^$I63)/((1+'01_基本条件'!$B$10)^$I63-1))))</f>
        <v/>
      </c>
      <c r="AC63" s="132">
        <f>IF($A63="","",IFERROR($AB63/(IF('01_基本条件'!$B$10=0,$T63/$H63,$T63*('01_基本条件'!$B$10*(1+'01_基本条件'!$B$10)^$H63)/((1+'01_基本条件'!$B$10)^$H63-1))),0))</f>
        <v/>
      </c>
      <c r="AD63" s="141">
        <f>IF($A63="","",IFERROR(IF((('03_設備台帳'!N63*$J63+'03_設備台帳'!O63*'03_設備台帳'!P63*'03_設備台帳'!M63*$L63*$M63+'03_設備台帳'!Q63*'03_設備台帳'!S63*$N63)-('03_設備台帳'!N63*'01_基本条件'!$B$20+'03_設備台帳'!O63*'01_基本条件'!$B$21*'03_設備台帳'!P63*'03_設備台帳'!M63*$L63*$M63+'03_設備台帳'!R63*'03_設備台帳'!S63*$N63))&lt;=0,"",MAX(0,($U63+$V63-$O63)/(('03_設備台帳'!N63*$J63+'03_設備台帳'!O63*'03_設備台帳'!P63*'03_設備台帳'!M63*$L63*$M63+'03_設備台帳'!Q63*'03_設備台帳'!S63*$N63)-('03_設備台帳'!N63*'01_基本条件'!$B$20+'03_設備台帳'!O63*'01_基本条件'!$B$21*'03_設備台帳'!P63*'03_設備台帳'!M63*$L63*$M63+'03_設備台帳'!R63*'03_設備台帳'!S63*$N63)))),""))</f>
        <v/>
      </c>
      <c r="AE63" s="41">
        <f>IF($A63="","",IF(AND('01_基本条件'!$B$19="はい",$G63="重大"),"更新",IF($AC63&gt;='01_基本条件'!$B$18,"更新",IF($AC63&lt;=-'01_基本条件'!$B$18,"修理/延命","再確認/試行"))))</f>
        <v/>
      </c>
      <c r="AF63" s="41">
        <f>IF($A63="","","EAC削減率="&amp;TEXT($AC63,"0.0%")&amp;"; 修理LCC="&amp;TEXT($T63,"#,##0")&amp;"; 更新LCC="&amp;TEXT($AA63,"#,##0"))</f>
        <v/>
      </c>
      <c r="AG63" s="41">
        <f>IF($A63="","",IF('01_基本条件'!$B$15="","予算未設定",IF($U63&lt;='01_基本条件'!$B$15,"予算内","予算超過")))</f>
        <v/>
      </c>
      <c r="AH63" s="41">
        <f>IF($A63="","",IF(OR($G63="重大",$F63="A-重要",$AC63&gt;=0.15),"高",IF(OR($G63="高",$AC63&gt;='01_基本条件'!$B$18),"中","低")))</f>
        <v/>
      </c>
      <c r="AI63" s="41">
        <f>IF($A63="","","")</f>
        <v/>
      </c>
      <c r="AJ63" s="41">
        <f>IF($A63="","",IF($AI63&lt;&gt;"",$AI63,IF(AND($AE63="更新",$AG63="予算超過"),"更新-予算承認要",$AE63)))</f>
        <v/>
      </c>
      <c r="AK63" s="85">
        <f>IF($A63="","","要評価")</f>
        <v/>
      </c>
      <c r="AL63" s="85">
        <f>IF($A63="","","")</f>
        <v/>
      </c>
      <c r="AM63" s="134">
        <f>IF($A63="","","")</f>
        <v/>
      </c>
    </row>
    <row r="64">
      <c r="A64" s="71">
        <f>IF('03_設備台帳'!A64="","",'03_設備台帳'!A64)</f>
        <v/>
      </c>
      <c r="B64" s="71">
        <f>IF($A64="","",'03_設備台帳'!E64)</f>
        <v/>
      </c>
      <c r="C64" s="71">
        <f>IF($A64="","",'03_設備台帳'!B64&amp;" / "&amp;'03_設備台帳'!C64)</f>
        <v/>
      </c>
      <c r="D64" s="71">
        <f>IF($A64="","",'03_設備台帳'!D64)</f>
        <v/>
      </c>
      <c r="E64" s="71">
        <f>IF($A64="","",'03_設備台帳'!I64)</f>
        <v/>
      </c>
      <c r="F64" s="71">
        <f>IF($A64="","",'03_設備台帳'!G64)</f>
        <v/>
      </c>
      <c r="G64" s="71">
        <f>IF($A64="","",'03_設備台帳'!AD64)</f>
        <v/>
      </c>
      <c r="H64" s="135">
        <f>IF($A64="","",MIN('01_基本条件'!$B$9,MAX(1,'03_設備台帳'!Z64)))</f>
        <v/>
      </c>
      <c r="I64" s="135">
        <f>IF($A64="","",MIN('01_基本条件'!$B$9,MAX(1,'03_設備台帳'!AA64)))</f>
        <v/>
      </c>
      <c r="J64" s="132">
        <f>IF($A64="","",IFERROR(VLOOKUP($E64,'02_シナリオ条件'!$A$5:$K$13,3,FALSE),1))</f>
        <v/>
      </c>
      <c r="K64" s="132">
        <f>IF($A64="","",IFERROR(VLOOKUP($E64,'02_シナリオ条件'!$A$5:$K$13,4,FALSE),1))</f>
        <v/>
      </c>
      <c r="L64" s="132">
        <f>IF($A64="","",IFERROR(VLOOKUP($E64,'02_シナリオ条件'!$A$5:$K$13,5,FALSE),1))</f>
        <v/>
      </c>
      <c r="M64" s="132">
        <f>IF($A64="","",IFERROR(VLOOKUP($E64,'02_シナリオ条件'!$A$5:$K$13,6,FALSE),1))</f>
        <v/>
      </c>
      <c r="N64" s="132">
        <f>IF($A64="","",IFERROR(VLOOKUP($E64,'02_シナリオ条件'!$A$5:$K$13,7,FALSE),1))</f>
        <v/>
      </c>
      <c r="O64" s="131">
        <f>IF($A64="","",'03_設備台帳'!T64*$J64)</f>
        <v/>
      </c>
      <c r="P64" s="131">
        <f>IF($A64="","",'03_設備台帳'!N64*$J64*(IF('01_基本条件'!$B$10='01_基本条件'!$B$11,$H64/(1+'01_基本条件'!$B$10),(1-((1+'01_基本条件'!$B$11)/(1+'01_基本条件'!$B$10))^$H64)/('01_基本条件'!$B$10-'01_基本条件'!$B$11))))</f>
        <v/>
      </c>
      <c r="Q64" s="131">
        <f>IF($A64="","",'03_設備台帳'!O64*'03_設備台帳'!P64*'03_設備台帳'!M64*$L64*$M64*(IF('01_基本条件'!$B$10='01_基本条件'!$B$13,$H64/(1+'01_基本条件'!$B$10),(1-((1+'01_基本条件'!$B$13)/(1+'01_基本条件'!$B$10))^$H64)/('01_基本条件'!$B$10-'01_基本条件'!$B$13))))</f>
        <v/>
      </c>
      <c r="R64" s="131">
        <f>IF($A64="","",'03_設備台帳'!Q64*'03_設備台帳'!S64*$N64*(IF('01_基本条件'!$B$10='01_基本条件'!$B$12,$H64/(1+'01_基本条件'!$B$10),(1-((1+'01_基本条件'!$B$12)/(1+'01_基本条件'!$B$10))^$H64)/('01_基本条件'!$B$10-'01_基本条件'!$B$12))))</f>
        <v/>
      </c>
      <c r="S64" s="131">
        <f>IF($A64="","",'03_設備台帳'!AB64*IFERROR(VLOOKUP($E64,'02_シナリオ条件'!$A$5:$K$13,8,FALSE),1)/(1+'01_基本条件'!$B$10)^$H64)</f>
        <v/>
      </c>
      <c r="T64" s="131">
        <f>IF($A64="","",SUM($O64:$R64)-$S64)</f>
        <v/>
      </c>
      <c r="U64" s="131">
        <f>IF($A64="","",('03_設備台帳'!U64+'03_設備台帳'!V64+'03_設備台帳'!W64+'03_設備台帳'!Y64)*$K64)</f>
        <v/>
      </c>
      <c r="V64" s="131">
        <f>IF($A64="","",'03_設備台帳'!X64*'03_設備台帳'!M64*$L64)</f>
        <v/>
      </c>
      <c r="W64" s="131">
        <f>IF($A64="","",'03_設備台帳'!N64*'01_基本条件'!$B$20*(IF('01_基本条件'!$B$10='01_基本条件'!$B$11,$I64/(1+'01_基本条件'!$B$10),(1-((1+'01_基本条件'!$B$11)/(1+'01_基本条件'!$B$10))^$I64)/('01_基本条件'!$B$10-'01_基本条件'!$B$11))))</f>
        <v/>
      </c>
      <c r="X64" s="131">
        <f>IF($A64="","",'03_設備台帳'!O64*'01_基本条件'!$B$21*'03_設備台帳'!P64*'03_設備台帳'!M64*$L64*$M64*(IF('01_基本条件'!$B$10='01_基本条件'!$B$13,$I64/(1+'01_基本条件'!$B$10),(1-((1+'01_基本条件'!$B$13)/(1+'01_基本条件'!$B$10))^$I64)/('01_基本条件'!$B$10-'01_基本条件'!$B$13))))</f>
        <v/>
      </c>
      <c r="Y64" s="131">
        <f>IF($A64="","",'03_設備台帳'!R64*'03_設備台帳'!S64*$N64*(IF('01_基本条件'!$B$10='01_基本条件'!$B$12,$I64/(1+'01_基本条件'!$B$10),(1-((1+'01_基本条件'!$B$12)/(1+'01_基本条件'!$B$10))^$I64)/('01_基本条件'!$B$10-'01_基本条件'!$B$12))))</f>
        <v/>
      </c>
      <c r="Z64" s="131">
        <f>IF($A64="","",'03_設備台帳'!AC64*IFERROR(VLOOKUP($E64,'02_シナリオ条件'!$A$5:$K$13,8,FALSE),1)/(1+'01_基本条件'!$B$10)^$I64)</f>
        <v/>
      </c>
      <c r="AA64" s="131">
        <f>IF($A64="","",SUM($U64:$Y64)-$Z64)</f>
        <v/>
      </c>
      <c r="AB64" s="131">
        <f>IF($A64="","",(IF('01_基本条件'!$B$10=0,$T64/$H64,$T64*('01_基本条件'!$B$10*(1+'01_基本条件'!$B$10)^$H64)/((1+'01_基本条件'!$B$10)^$H64-1)))-(IF('01_基本条件'!$B$10=0,$AA64/$I64,$AA64*('01_基本条件'!$B$10*(1+'01_基本条件'!$B$10)^$I64)/((1+'01_基本条件'!$B$10)^$I64-1))))</f>
        <v/>
      </c>
      <c r="AC64" s="132">
        <f>IF($A64="","",IFERROR($AB64/(IF('01_基本条件'!$B$10=0,$T64/$H64,$T64*('01_基本条件'!$B$10*(1+'01_基本条件'!$B$10)^$H64)/((1+'01_基本条件'!$B$10)^$H64-1))),0))</f>
        <v/>
      </c>
      <c r="AD64" s="141">
        <f>IF($A64="","",IFERROR(IF((('03_設備台帳'!N64*$J64+'03_設備台帳'!O64*'03_設備台帳'!P64*'03_設備台帳'!M64*$L64*$M64+'03_設備台帳'!Q64*'03_設備台帳'!S64*$N64)-('03_設備台帳'!N64*'01_基本条件'!$B$20+'03_設備台帳'!O64*'01_基本条件'!$B$21*'03_設備台帳'!P64*'03_設備台帳'!M64*$L64*$M64+'03_設備台帳'!R64*'03_設備台帳'!S64*$N64))&lt;=0,"",MAX(0,($U64+$V64-$O64)/(('03_設備台帳'!N64*$J64+'03_設備台帳'!O64*'03_設備台帳'!P64*'03_設備台帳'!M64*$L64*$M64+'03_設備台帳'!Q64*'03_設備台帳'!S64*$N64)-('03_設備台帳'!N64*'01_基本条件'!$B$20+'03_設備台帳'!O64*'01_基本条件'!$B$21*'03_設備台帳'!P64*'03_設備台帳'!M64*$L64*$M64+'03_設備台帳'!R64*'03_設備台帳'!S64*$N64)))),""))</f>
        <v/>
      </c>
      <c r="AE64" s="41">
        <f>IF($A64="","",IF(AND('01_基本条件'!$B$19="はい",$G64="重大"),"更新",IF($AC64&gt;='01_基本条件'!$B$18,"更新",IF($AC64&lt;=-'01_基本条件'!$B$18,"修理/延命","再確認/試行"))))</f>
        <v/>
      </c>
      <c r="AF64" s="41">
        <f>IF($A64="","","EAC削減率="&amp;TEXT($AC64,"0.0%")&amp;"; 修理LCC="&amp;TEXT($T64,"#,##0")&amp;"; 更新LCC="&amp;TEXT($AA64,"#,##0"))</f>
        <v/>
      </c>
      <c r="AG64" s="41">
        <f>IF($A64="","",IF('01_基本条件'!$B$15="","予算未設定",IF($U64&lt;='01_基本条件'!$B$15,"予算内","予算超過")))</f>
        <v/>
      </c>
      <c r="AH64" s="41">
        <f>IF($A64="","",IF(OR($G64="重大",$F64="A-重要",$AC64&gt;=0.15),"高",IF(OR($G64="高",$AC64&gt;='01_基本条件'!$B$18),"中","低")))</f>
        <v/>
      </c>
      <c r="AI64" s="41">
        <f>IF($A64="","","")</f>
        <v/>
      </c>
      <c r="AJ64" s="41">
        <f>IF($A64="","",IF($AI64&lt;&gt;"",$AI64,IF(AND($AE64="更新",$AG64="予算超過"),"更新-予算承認要",$AE64)))</f>
        <v/>
      </c>
      <c r="AK64" s="85">
        <f>IF($A64="","","要評価")</f>
        <v/>
      </c>
      <c r="AL64" s="85">
        <f>IF($A64="","","")</f>
        <v/>
      </c>
      <c r="AM64" s="134">
        <f>IF($A64="","","")</f>
        <v/>
      </c>
    </row>
    <row r="65">
      <c r="A65" s="71">
        <f>IF('03_設備台帳'!A65="","",'03_設備台帳'!A65)</f>
        <v/>
      </c>
      <c r="B65" s="71">
        <f>IF($A65="","",'03_設備台帳'!E65)</f>
        <v/>
      </c>
      <c r="C65" s="71">
        <f>IF($A65="","",'03_設備台帳'!B65&amp;" / "&amp;'03_設備台帳'!C65)</f>
        <v/>
      </c>
      <c r="D65" s="71">
        <f>IF($A65="","",'03_設備台帳'!D65)</f>
        <v/>
      </c>
      <c r="E65" s="71">
        <f>IF($A65="","",'03_設備台帳'!I65)</f>
        <v/>
      </c>
      <c r="F65" s="71">
        <f>IF($A65="","",'03_設備台帳'!G65)</f>
        <v/>
      </c>
      <c r="G65" s="71">
        <f>IF($A65="","",'03_設備台帳'!AD65)</f>
        <v/>
      </c>
      <c r="H65" s="135">
        <f>IF($A65="","",MIN('01_基本条件'!$B$9,MAX(1,'03_設備台帳'!Z65)))</f>
        <v/>
      </c>
      <c r="I65" s="135">
        <f>IF($A65="","",MIN('01_基本条件'!$B$9,MAX(1,'03_設備台帳'!AA65)))</f>
        <v/>
      </c>
      <c r="J65" s="132">
        <f>IF($A65="","",IFERROR(VLOOKUP($E65,'02_シナリオ条件'!$A$5:$K$13,3,FALSE),1))</f>
        <v/>
      </c>
      <c r="K65" s="132">
        <f>IF($A65="","",IFERROR(VLOOKUP($E65,'02_シナリオ条件'!$A$5:$K$13,4,FALSE),1))</f>
        <v/>
      </c>
      <c r="L65" s="132">
        <f>IF($A65="","",IFERROR(VLOOKUP($E65,'02_シナリオ条件'!$A$5:$K$13,5,FALSE),1))</f>
        <v/>
      </c>
      <c r="M65" s="132">
        <f>IF($A65="","",IFERROR(VLOOKUP($E65,'02_シナリオ条件'!$A$5:$K$13,6,FALSE),1))</f>
        <v/>
      </c>
      <c r="N65" s="132">
        <f>IF($A65="","",IFERROR(VLOOKUP($E65,'02_シナリオ条件'!$A$5:$K$13,7,FALSE),1))</f>
        <v/>
      </c>
      <c r="O65" s="131">
        <f>IF($A65="","",'03_設備台帳'!T65*$J65)</f>
        <v/>
      </c>
      <c r="P65" s="131">
        <f>IF($A65="","",'03_設備台帳'!N65*$J65*(IF('01_基本条件'!$B$10='01_基本条件'!$B$11,$H65/(1+'01_基本条件'!$B$10),(1-((1+'01_基本条件'!$B$11)/(1+'01_基本条件'!$B$10))^$H65)/('01_基本条件'!$B$10-'01_基本条件'!$B$11))))</f>
        <v/>
      </c>
      <c r="Q65" s="131">
        <f>IF($A65="","",'03_設備台帳'!O65*'03_設備台帳'!P65*'03_設備台帳'!M65*$L65*$M65*(IF('01_基本条件'!$B$10='01_基本条件'!$B$13,$H65/(1+'01_基本条件'!$B$10),(1-((1+'01_基本条件'!$B$13)/(1+'01_基本条件'!$B$10))^$H65)/('01_基本条件'!$B$10-'01_基本条件'!$B$13))))</f>
        <v/>
      </c>
      <c r="R65" s="131">
        <f>IF($A65="","",'03_設備台帳'!Q65*'03_設備台帳'!S65*$N65*(IF('01_基本条件'!$B$10='01_基本条件'!$B$12,$H65/(1+'01_基本条件'!$B$10),(1-((1+'01_基本条件'!$B$12)/(1+'01_基本条件'!$B$10))^$H65)/('01_基本条件'!$B$10-'01_基本条件'!$B$12))))</f>
        <v/>
      </c>
      <c r="S65" s="131">
        <f>IF($A65="","",'03_設備台帳'!AB65*IFERROR(VLOOKUP($E65,'02_シナリオ条件'!$A$5:$K$13,8,FALSE),1)/(1+'01_基本条件'!$B$10)^$H65)</f>
        <v/>
      </c>
      <c r="T65" s="131">
        <f>IF($A65="","",SUM($O65:$R65)-$S65)</f>
        <v/>
      </c>
      <c r="U65" s="131">
        <f>IF($A65="","",('03_設備台帳'!U65+'03_設備台帳'!V65+'03_設備台帳'!W65+'03_設備台帳'!Y65)*$K65)</f>
        <v/>
      </c>
      <c r="V65" s="131">
        <f>IF($A65="","",'03_設備台帳'!X65*'03_設備台帳'!M65*$L65)</f>
        <v/>
      </c>
      <c r="W65" s="131">
        <f>IF($A65="","",'03_設備台帳'!N65*'01_基本条件'!$B$20*(IF('01_基本条件'!$B$10='01_基本条件'!$B$11,$I65/(1+'01_基本条件'!$B$10),(1-((1+'01_基本条件'!$B$11)/(1+'01_基本条件'!$B$10))^$I65)/('01_基本条件'!$B$10-'01_基本条件'!$B$11))))</f>
        <v/>
      </c>
      <c r="X65" s="131">
        <f>IF($A65="","",'03_設備台帳'!O65*'01_基本条件'!$B$21*'03_設備台帳'!P65*'03_設備台帳'!M65*$L65*$M65*(IF('01_基本条件'!$B$10='01_基本条件'!$B$13,$I65/(1+'01_基本条件'!$B$10),(1-((1+'01_基本条件'!$B$13)/(1+'01_基本条件'!$B$10))^$I65)/('01_基本条件'!$B$10-'01_基本条件'!$B$13))))</f>
        <v/>
      </c>
      <c r="Y65" s="131">
        <f>IF($A65="","",'03_設備台帳'!R65*'03_設備台帳'!S65*$N65*(IF('01_基本条件'!$B$10='01_基本条件'!$B$12,$I65/(1+'01_基本条件'!$B$10),(1-((1+'01_基本条件'!$B$12)/(1+'01_基本条件'!$B$10))^$I65)/('01_基本条件'!$B$10-'01_基本条件'!$B$12))))</f>
        <v/>
      </c>
      <c r="Z65" s="131">
        <f>IF($A65="","",'03_設備台帳'!AC65*IFERROR(VLOOKUP($E65,'02_シナリオ条件'!$A$5:$K$13,8,FALSE),1)/(1+'01_基本条件'!$B$10)^$I65)</f>
        <v/>
      </c>
      <c r="AA65" s="131">
        <f>IF($A65="","",SUM($U65:$Y65)-$Z65)</f>
        <v/>
      </c>
      <c r="AB65" s="131">
        <f>IF($A65="","",(IF('01_基本条件'!$B$10=0,$T65/$H65,$T65*('01_基本条件'!$B$10*(1+'01_基本条件'!$B$10)^$H65)/((1+'01_基本条件'!$B$10)^$H65-1)))-(IF('01_基本条件'!$B$10=0,$AA65/$I65,$AA65*('01_基本条件'!$B$10*(1+'01_基本条件'!$B$10)^$I65)/((1+'01_基本条件'!$B$10)^$I65-1))))</f>
        <v/>
      </c>
      <c r="AC65" s="132">
        <f>IF($A65="","",IFERROR($AB65/(IF('01_基本条件'!$B$10=0,$T65/$H65,$T65*('01_基本条件'!$B$10*(1+'01_基本条件'!$B$10)^$H65)/((1+'01_基本条件'!$B$10)^$H65-1))),0))</f>
        <v/>
      </c>
      <c r="AD65" s="141">
        <f>IF($A65="","",IFERROR(IF((('03_設備台帳'!N65*$J65+'03_設備台帳'!O65*'03_設備台帳'!P65*'03_設備台帳'!M65*$L65*$M65+'03_設備台帳'!Q65*'03_設備台帳'!S65*$N65)-('03_設備台帳'!N65*'01_基本条件'!$B$20+'03_設備台帳'!O65*'01_基本条件'!$B$21*'03_設備台帳'!P65*'03_設備台帳'!M65*$L65*$M65+'03_設備台帳'!R65*'03_設備台帳'!S65*$N65))&lt;=0,"",MAX(0,($U65+$V65-$O65)/(('03_設備台帳'!N65*$J65+'03_設備台帳'!O65*'03_設備台帳'!P65*'03_設備台帳'!M65*$L65*$M65+'03_設備台帳'!Q65*'03_設備台帳'!S65*$N65)-('03_設備台帳'!N65*'01_基本条件'!$B$20+'03_設備台帳'!O65*'01_基本条件'!$B$21*'03_設備台帳'!P65*'03_設備台帳'!M65*$L65*$M65+'03_設備台帳'!R65*'03_設備台帳'!S65*$N65)))),""))</f>
        <v/>
      </c>
      <c r="AE65" s="41">
        <f>IF($A65="","",IF(AND('01_基本条件'!$B$19="はい",$G65="重大"),"更新",IF($AC65&gt;='01_基本条件'!$B$18,"更新",IF($AC65&lt;=-'01_基本条件'!$B$18,"修理/延命","再確認/試行"))))</f>
        <v/>
      </c>
      <c r="AF65" s="41">
        <f>IF($A65="","","EAC削減率="&amp;TEXT($AC65,"0.0%")&amp;"; 修理LCC="&amp;TEXT($T65,"#,##0")&amp;"; 更新LCC="&amp;TEXT($AA65,"#,##0"))</f>
        <v/>
      </c>
      <c r="AG65" s="41">
        <f>IF($A65="","",IF('01_基本条件'!$B$15="","予算未設定",IF($U65&lt;='01_基本条件'!$B$15,"予算内","予算超過")))</f>
        <v/>
      </c>
      <c r="AH65" s="41">
        <f>IF($A65="","",IF(OR($G65="重大",$F65="A-重要",$AC65&gt;=0.15),"高",IF(OR($G65="高",$AC65&gt;='01_基本条件'!$B$18),"中","低")))</f>
        <v/>
      </c>
      <c r="AI65" s="41">
        <f>IF($A65="","","")</f>
        <v/>
      </c>
      <c r="AJ65" s="41">
        <f>IF($A65="","",IF($AI65&lt;&gt;"",$AI65,IF(AND($AE65="更新",$AG65="予算超過"),"更新-予算承認要",$AE65)))</f>
        <v/>
      </c>
      <c r="AK65" s="85">
        <f>IF($A65="","","要評価")</f>
        <v/>
      </c>
      <c r="AL65" s="85">
        <f>IF($A65="","","")</f>
        <v/>
      </c>
      <c r="AM65" s="134">
        <f>IF($A65="","","")</f>
        <v/>
      </c>
    </row>
    <row r="66">
      <c r="A66" s="71">
        <f>IF('03_設備台帳'!A66="","",'03_設備台帳'!A66)</f>
        <v/>
      </c>
      <c r="B66" s="71">
        <f>IF($A66="","",'03_設備台帳'!E66)</f>
        <v/>
      </c>
      <c r="C66" s="71">
        <f>IF($A66="","",'03_設備台帳'!B66&amp;" / "&amp;'03_設備台帳'!C66)</f>
        <v/>
      </c>
      <c r="D66" s="71">
        <f>IF($A66="","",'03_設備台帳'!D66)</f>
        <v/>
      </c>
      <c r="E66" s="71">
        <f>IF($A66="","",'03_設備台帳'!I66)</f>
        <v/>
      </c>
      <c r="F66" s="71">
        <f>IF($A66="","",'03_設備台帳'!G66)</f>
        <v/>
      </c>
      <c r="G66" s="71">
        <f>IF($A66="","",'03_設備台帳'!AD66)</f>
        <v/>
      </c>
      <c r="H66" s="135">
        <f>IF($A66="","",MIN('01_基本条件'!$B$9,MAX(1,'03_設備台帳'!Z66)))</f>
        <v/>
      </c>
      <c r="I66" s="135">
        <f>IF($A66="","",MIN('01_基本条件'!$B$9,MAX(1,'03_設備台帳'!AA66)))</f>
        <v/>
      </c>
      <c r="J66" s="132">
        <f>IF($A66="","",IFERROR(VLOOKUP($E66,'02_シナリオ条件'!$A$5:$K$13,3,FALSE),1))</f>
        <v/>
      </c>
      <c r="K66" s="132">
        <f>IF($A66="","",IFERROR(VLOOKUP($E66,'02_シナリオ条件'!$A$5:$K$13,4,FALSE),1))</f>
        <v/>
      </c>
      <c r="L66" s="132">
        <f>IF($A66="","",IFERROR(VLOOKUP($E66,'02_シナリオ条件'!$A$5:$K$13,5,FALSE),1))</f>
        <v/>
      </c>
      <c r="M66" s="132">
        <f>IF($A66="","",IFERROR(VLOOKUP($E66,'02_シナリオ条件'!$A$5:$K$13,6,FALSE),1))</f>
        <v/>
      </c>
      <c r="N66" s="132">
        <f>IF($A66="","",IFERROR(VLOOKUP($E66,'02_シナリオ条件'!$A$5:$K$13,7,FALSE),1))</f>
        <v/>
      </c>
      <c r="O66" s="131">
        <f>IF($A66="","",'03_設備台帳'!T66*$J66)</f>
        <v/>
      </c>
      <c r="P66" s="131">
        <f>IF($A66="","",'03_設備台帳'!N66*$J66*(IF('01_基本条件'!$B$10='01_基本条件'!$B$11,$H66/(1+'01_基本条件'!$B$10),(1-((1+'01_基本条件'!$B$11)/(1+'01_基本条件'!$B$10))^$H66)/('01_基本条件'!$B$10-'01_基本条件'!$B$11))))</f>
        <v/>
      </c>
      <c r="Q66" s="131">
        <f>IF($A66="","",'03_設備台帳'!O66*'03_設備台帳'!P66*'03_設備台帳'!M66*$L66*$M66*(IF('01_基本条件'!$B$10='01_基本条件'!$B$13,$H66/(1+'01_基本条件'!$B$10),(1-((1+'01_基本条件'!$B$13)/(1+'01_基本条件'!$B$10))^$H66)/('01_基本条件'!$B$10-'01_基本条件'!$B$13))))</f>
        <v/>
      </c>
      <c r="R66" s="131">
        <f>IF($A66="","",'03_設備台帳'!Q66*'03_設備台帳'!S66*$N66*(IF('01_基本条件'!$B$10='01_基本条件'!$B$12,$H66/(1+'01_基本条件'!$B$10),(1-((1+'01_基本条件'!$B$12)/(1+'01_基本条件'!$B$10))^$H66)/('01_基本条件'!$B$10-'01_基本条件'!$B$12))))</f>
        <v/>
      </c>
      <c r="S66" s="131">
        <f>IF($A66="","",'03_設備台帳'!AB66*IFERROR(VLOOKUP($E66,'02_シナリオ条件'!$A$5:$K$13,8,FALSE),1)/(1+'01_基本条件'!$B$10)^$H66)</f>
        <v/>
      </c>
      <c r="T66" s="131">
        <f>IF($A66="","",SUM($O66:$R66)-$S66)</f>
        <v/>
      </c>
      <c r="U66" s="131">
        <f>IF($A66="","",('03_設備台帳'!U66+'03_設備台帳'!V66+'03_設備台帳'!W66+'03_設備台帳'!Y66)*$K66)</f>
        <v/>
      </c>
      <c r="V66" s="131">
        <f>IF($A66="","",'03_設備台帳'!X66*'03_設備台帳'!M66*$L66)</f>
        <v/>
      </c>
      <c r="W66" s="131">
        <f>IF($A66="","",'03_設備台帳'!N66*'01_基本条件'!$B$20*(IF('01_基本条件'!$B$10='01_基本条件'!$B$11,$I66/(1+'01_基本条件'!$B$10),(1-((1+'01_基本条件'!$B$11)/(1+'01_基本条件'!$B$10))^$I66)/('01_基本条件'!$B$10-'01_基本条件'!$B$11))))</f>
        <v/>
      </c>
      <c r="X66" s="131">
        <f>IF($A66="","",'03_設備台帳'!O66*'01_基本条件'!$B$21*'03_設備台帳'!P66*'03_設備台帳'!M66*$L66*$M66*(IF('01_基本条件'!$B$10='01_基本条件'!$B$13,$I66/(1+'01_基本条件'!$B$10),(1-((1+'01_基本条件'!$B$13)/(1+'01_基本条件'!$B$10))^$I66)/('01_基本条件'!$B$10-'01_基本条件'!$B$13))))</f>
        <v/>
      </c>
      <c r="Y66" s="131">
        <f>IF($A66="","",'03_設備台帳'!R66*'03_設備台帳'!S66*$N66*(IF('01_基本条件'!$B$10='01_基本条件'!$B$12,$I66/(1+'01_基本条件'!$B$10),(1-((1+'01_基本条件'!$B$12)/(1+'01_基本条件'!$B$10))^$I66)/('01_基本条件'!$B$10-'01_基本条件'!$B$12))))</f>
        <v/>
      </c>
      <c r="Z66" s="131">
        <f>IF($A66="","",'03_設備台帳'!AC66*IFERROR(VLOOKUP($E66,'02_シナリオ条件'!$A$5:$K$13,8,FALSE),1)/(1+'01_基本条件'!$B$10)^$I66)</f>
        <v/>
      </c>
      <c r="AA66" s="131">
        <f>IF($A66="","",SUM($U66:$Y66)-$Z66)</f>
        <v/>
      </c>
      <c r="AB66" s="131">
        <f>IF($A66="","",(IF('01_基本条件'!$B$10=0,$T66/$H66,$T66*('01_基本条件'!$B$10*(1+'01_基本条件'!$B$10)^$H66)/((1+'01_基本条件'!$B$10)^$H66-1)))-(IF('01_基本条件'!$B$10=0,$AA66/$I66,$AA66*('01_基本条件'!$B$10*(1+'01_基本条件'!$B$10)^$I66)/((1+'01_基本条件'!$B$10)^$I66-1))))</f>
        <v/>
      </c>
      <c r="AC66" s="132">
        <f>IF($A66="","",IFERROR($AB66/(IF('01_基本条件'!$B$10=0,$T66/$H66,$T66*('01_基本条件'!$B$10*(1+'01_基本条件'!$B$10)^$H66)/((1+'01_基本条件'!$B$10)^$H66-1))),0))</f>
        <v/>
      </c>
      <c r="AD66" s="141">
        <f>IF($A66="","",IFERROR(IF((('03_設備台帳'!N66*$J66+'03_設備台帳'!O66*'03_設備台帳'!P66*'03_設備台帳'!M66*$L66*$M66+'03_設備台帳'!Q66*'03_設備台帳'!S66*$N66)-('03_設備台帳'!N66*'01_基本条件'!$B$20+'03_設備台帳'!O66*'01_基本条件'!$B$21*'03_設備台帳'!P66*'03_設備台帳'!M66*$L66*$M66+'03_設備台帳'!R66*'03_設備台帳'!S66*$N66))&lt;=0,"",MAX(0,($U66+$V66-$O66)/(('03_設備台帳'!N66*$J66+'03_設備台帳'!O66*'03_設備台帳'!P66*'03_設備台帳'!M66*$L66*$M66+'03_設備台帳'!Q66*'03_設備台帳'!S66*$N66)-('03_設備台帳'!N66*'01_基本条件'!$B$20+'03_設備台帳'!O66*'01_基本条件'!$B$21*'03_設備台帳'!P66*'03_設備台帳'!M66*$L66*$M66+'03_設備台帳'!R66*'03_設備台帳'!S66*$N66)))),""))</f>
        <v/>
      </c>
      <c r="AE66" s="41">
        <f>IF($A66="","",IF(AND('01_基本条件'!$B$19="はい",$G66="重大"),"更新",IF($AC66&gt;='01_基本条件'!$B$18,"更新",IF($AC66&lt;=-'01_基本条件'!$B$18,"修理/延命","再確認/試行"))))</f>
        <v/>
      </c>
      <c r="AF66" s="41">
        <f>IF($A66="","","EAC削減率="&amp;TEXT($AC66,"0.0%")&amp;"; 修理LCC="&amp;TEXT($T66,"#,##0")&amp;"; 更新LCC="&amp;TEXT($AA66,"#,##0"))</f>
        <v/>
      </c>
      <c r="AG66" s="41">
        <f>IF($A66="","",IF('01_基本条件'!$B$15="","予算未設定",IF($U66&lt;='01_基本条件'!$B$15,"予算内","予算超過")))</f>
        <v/>
      </c>
      <c r="AH66" s="41">
        <f>IF($A66="","",IF(OR($G66="重大",$F66="A-重要",$AC66&gt;=0.15),"高",IF(OR($G66="高",$AC66&gt;='01_基本条件'!$B$18),"中","低")))</f>
        <v/>
      </c>
      <c r="AI66" s="41">
        <f>IF($A66="","","")</f>
        <v/>
      </c>
      <c r="AJ66" s="41">
        <f>IF($A66="","",IF($AI66&lt;&gt;"",$AI66,IF(AND($AE66="更新",$AG66="予算超過"),"更新-予算承認要",$AE66)))</f>
        <v/>
      </c>
      <c r="AK66" s="85">
        <f>IF($A66="","","要評価")</f>
        <v/>
      </c>
      <c r="AL66" s="85">
        <f>IF($A66="","","")</f>
        <v/>
      </c>
      <c r="AM66" s="134">
        <f>IF($A66="","","")</f>
        <v/>
      </c>
    </row>
    <row r="67">
      <c r="A67" s="71">
        <f>IF('03_設備台帳'!A67="","",'03_設備台帳'!A67)</f>
        <v/>
      </c>
      <c r="B67" s="71">
        <f>IF($A67="","",'03_設備台帳'!E67)</f>
        <v/>
      </c>
      <c r="C67" s="71">
        <f>IF($A67="","",'03_設備台帳'!B67&amp;" / "&amp;'03_設備台帳'!C67)</f>
        <v/>
      </c>
      <c r="D67" s="71">
        <f>IF($A67="","",'03_設備台帳'!D67)</f>
        <v/>
      </c>
      <c r="E67" s="71">
        <f>IF($A67="","",'03_設備台帳'!I67)</f>
        <v/>
      </c>
      <c r="F67" s="71">
        <f>IF($A67="","",'03_設備台帳'!G67)</f>
        <v/>
      </c>
      <c r="G67" s="71">
        <f>IF($A67="","",'03_設備台帳'!AD67)</f>
        <v/>
      </c>
      <c r="H67" s="135">
        <f>IF($A67="","",MIN('01_基本条件'!$B$9,MAX(1,'03_設備台帳'!Z67)))</f>
        <v/>
      </c>
      <c r="I67" s="135">
        <f>IF($A67="","",MIN('01_基本条件'!$B$9,MAX(1,'03_設備台帳'!AA67)))</f>
        <v/>
      </c>
      <c r="J67" s="132">
        <f>IF($A67="","",IFERROR(VLOOKUP($E67,'02_シナリオ条件'!$A$5:$K$13,3,FALSE),1))</f>
        <v/>
      </c>
      <c r="K67" s="132">
        <f>IF($A67="","",IFERROR(VLOOKUP($E67,'02_シナリオ条件'!$A$5:$K$13,4,FALSE),1))</f>
        <v/>
      </c>
      <c r="L67" s="132">
        <f>IF($A67="","",IFERROR(VLOOKUP($E67,'02_シナリオ条件'!$A$5:$K$13,5,FALSE),1))</f>
        <v/>
      </c>
      <c r="M67" s="132">
        <f>IF($A67="","",IFERROR(VLOOKUP($E67,'02_シナリオ条件'!$A$5:$K$13,6,FALSE),1))</f>
        <v/>
      </c>
      <c r="N67" s="132">
        <f>IF($A67="","",IFERROR(VLOOKUP($E67,'02_シナリオ条件'!$A$5:$K$13,7,FALSE),1))</f>
        <v/>
      </c>
      <c r="O67" s="131">
        <f>IF($A67="","",'03_設備台帳'!T67*$J67)</f>
        <v/>
      </c>
      <c r="P67" s="131">
        <f>IF($A67="","",'03_設備台帳'!N67*$J67*(IF('01_基本条件'!$B$10='01_基本条件'!$B$11,$H67/(1+'01_基本条件'!$B$10),(1-((1+'01_基本条件'!$B$11)/(1+'01_基本条件'!$B$10))^$H67)/('01_基本条件'!$B$10-'01_基本条件'!$B$11))))</f>
        <v/>
      </c>
      <c r="Q67" s="131">
        <f>IF($A67="","",'03_設備台帳'!O67*'03_設備台帳'!P67*'03_設備台帳'!M67*$L67*$M67*(IF('01_基本条件'!$B$10='01_基本条件'!$B$13,$H67/(1+'01_基本条件'!$B$10),(1-((1+'01_基本条件'!$B$13)/(1+'01_基本条件'!$B$10))^$H67)/('01_基本条件'!$B$10-'01_基本条件'!$B$13))))</f>
        <v/>
      </c>
      <c r="R67" s="131">
        <f>IF($A67="","",'03_設備台帳'!Q67*'03_設備台帳'!S67*$N67*(IF('01_基本条件'!$B$10='01_基本条件'!$B$12,$H67/(1+'01_基本条件'!$B$10),(1-((1+'01_基本条件'!$B$12)/(1+'01_基本条件'!$B$10))^$H67)/('01_基本条件'!$B$10-'01_基本条件'!$B$12))))</f>
        <v/>
      </c>
      <c r="S67" s="131">
        <f>IF($A67="","",'03_設備台帳'!AB67*IFERROR(VLOOKUP($E67,'02_シナリオ条件'!$A$5:$K$13,8,FALSE),1)/(1+'01_基本条件'!$B$10)^$H67)</f>
        <v/>
      </c>
      <c r="T67" s="131">
        <f>IF($A67="","",SUM($O67:$R67)-$S67)</f>
        <v/>
      </c>
      <c r="U67" s="131">
        <f>IF($A67="","",('03_設備台帳'!U67+'03_設備台帳'!V67+'03_設備台帳'!W67+'03_設備台帳'!Y67)*$K67)</f>
        <v/>
      </c>
      <c r="V67" s="131">
        <f>IF($A67="","",'03_設備台帳'!X67*'03_設備台帳'!M67*$L67)</f>
        <v/>
      </c>
      <c r="W67" s="131">
        <f>IF($A67="","",'03_設備台帳'!N67*'01_基本条件'!$B$20*(IF('01_基本条件'!$B$10='01_基本条件'!$B$11,$I67/(1+'01_基本条件'!$B$10),(1-((1+'01_基本条件'!$B$11)/(1+'01_基本条件'!$B$10))^$I67)/('01_基本条件'!$B$10-'01_基本条件'!$B$11))))</f>
        <v/>
      </c>
      <c r="X67" s="131">
        <f>IF($A67="","",'03_設備台帳'!O67*'01_基本条件'!$B$21*'03_設備台帳'!P67*'03_設備台帳'!M67*$L67*$M67*(IF('01_基本条件'!$B$10='01_基本条件'!$B$13,$I67/(1+'01_基本条件'!$B$10),(1-((1+'01_基本条件'!$B$13)/(1+'01_基本条件'!$B$10))^$I67)/('01_基本条件'!$B$10-'01_基本条件'!$B$13))))</f>
        <v/>
      </c>
      <c r="Y67" s="131">
        <f>IF($A67="","",'03_設備台帳'!R67*'03_設備台帳'!S67*$N67*(IF('01_基本条件'!$B$10='01_基本条件'!$B$12,$I67/(1+'01_基本条件'!$B$10),(1-((1+'01_基本条件'!$B$12)/(1+'01_基本条件'!$B$10))^$I67)/('01_基本条件'!$B$10-'01_基本条件'!$B$12))))</f>
        <v/>
      </c>
      <c r="Z67" s="131">
        <f>IF($A67="","",'03_設備台帳'!AC67*IFERROR(VLOOKUP($E67,'02_シナリオ条件'!$A$5:$K$13,8,FALSE),1)/(1+'01_基本条件'!$B$10)^$I67)</f>
        <v/>
      </c>
      <c r="AA67" s="131">
        <f>IF($A67="","",SUM($U67:$Y67)-$Z67)</f>
        <v/>
      </c>
      <c r="AB67" s="131">
        <f>IF($A67="","",(IF('01_基本条件'!$B$10=0,$T67/$H67,$T67*('01_基本条件'!$B$10*(1+'01_基本条件'!$B$10)^$H67)/((1+'01_基本条件'!$B$10)^$H67-1)))-(IF('01_基本条件'!$B$10=0,$AA67/$I67,$AA67*('01_基本条件'!$B$10*(1+'01_基本条件'!$B$10)^$I67)/((1+'01_基本条件'!$B$10)^$I67-1))))</f>
        <v/>
      </c>
      <c r="AC67" s="132">
        <f>IF($A67="","",IFERROR($AB67/(IF('01_基本条件'!$B$10=0,$T67/$H67,$T67*('01_基本条件'!$B$10*(1+'01_基本条件'!$B$10)^$H67)/((1+'01_基本条件'!$B$10)^$H67-1))),0))</f>
        <v/>
      </c>
      <c r="AD67" s="141">
        <f>IF($A67="","",IFERROR(IF((('03_設備台帳'!N67*$J67+'03_設備台帳'!O67*'03_設備台帳'!P67*'03_設備台帳'!M67*$L67*$M67+'03_設備台帳'!Q67*'03_設備台帳'!S67*$N67)-('03_設備台帳'!N67*'01_基本条件'!$B$20+'03_設備台帳'!O67*'01_基本条件'!$B$21*'03_設備台帳'!P67*'03_設備台帳'!M67*$L67*$M67+'03_設備台帳'!R67*'03_設備台帳'!S67*$N67))&lt;=0,"",MAX(0,($U67+$V67-$O67)/(('03_設備台帳'!N67*$J67+'03_設備台帳'!O67*'03_設備台帳'!P67*'03_設備台帳'!M67*$L67*$M67+'03_設備台帳'!Q67*'03_設備台帳'!S67*$N67)-('03_設備台帳'!N67*'01_基本条件'!$B$20+'03_設備台帳'!O67*'01_基本条件'!$B$21*'03_設備台帳'!P67*'03_設備台帳'!M67*$L67*$M67+'03_設備台帳'!R67*'03_設備台帳'!S67*$N67)))),""))</f>
        <v/>
      </c>
      <c r="AE67" s="41">
        <f>IF($A67="","",IF(AND('01_基本条件'!$B$19="はい",$G67="重大"),"更新",IF($AC67&gt;='01_基本条件'!$B$18,"更新",IF($AC67&lt;=-'01_基本条件'!$B$18,"修理/延命","再確認/試行"))))</f>
        <v/>
      </c>
      <c r="AF67" s="41">
        <f>IF($A67="","","EAC削減率="&amp;TEXT($AC67,"0.0%")&amp;"; 修理LCC="&amp;TEXT($T67,"#,##0")&amp;"; 更新LCC="&amp;TEXT($AA67,"#,##0"))</f>
        <v/>
      </c>
      <c r="AG67" s="41">
        <f>IF($A67="","",IF('01_基本条件'!$B$15="","予算未設定",IF($U67&lt;='01_基本条件'!$B$15,"予算内","予算超過")))</f>
        <v/>
      </c>
      <c r="AH67" s="41">
        <f>IF($A67="","",IF(OR($G67="重大",$F67="A-重要",$AC67&gt;=0.15),"高",IF(OR($G67="高",$AC67&gt;='01_基本条件'!$B$18),"中","低")))</f>
        <v/>
      </c>
      <c r="AI67" s="41">
        <f>IF($A67="","","")</f>
        <v/>
      </c>
      <c r="AJ67" s="41">
        <f>IF($A67="","",IF($AI67&lt;&gt;"",$AI67,IF(AND($AE67="更新",$AG67="予算超過"),"更新-予算承認要",$AE67)))</f>
        <v/>
      </c>
      <c r="AK67" s="85">
        <f>IF($A67="","","要評価")</f>
        <v/>
      </c>
      <c r="AL67" s="85">
        <f>IF($A67="","","")</f>
        <v/>
      </c>
      <c r="AM67" s="134">
        <f>IF($A67="","","")</f>
        <v/>
      </c>
    </row>
    <row r="68">
      <c r="A68" s="71">
        <f>IF('03_設備台帳'!A68="","",'03_設備台帳'!A68)</f>
        <v/>
      </c>
      <c r="B68" s="71">
        <f>IF($A68="","",'03_設備台帳'!E68)</f>
        <v/>
      </c>
      <c r="C68" s="71">
        <f>IF($A68="","",'03_設備台帳'!B68&amp;" / "&amp;'03_設備台帳'!C68)</f>
        <v/>
      </c>
      <c r="D68" s="71">
        <f>IF($A68="","",'03_設備台帳'!D68)</f>
        <v/>
      </c>
      <c r="E68" s="71">
        <f>IF($A68="","",'03_設備台帳'!I68)</f>
        <v/>
      </c>
      <c r="F68" s="71">
        <f>IF($A68="","",'03_設備台帳'!G68)</f>
        <v/>
      </c>
      <c r="G68" s="71">
        <f>IF($A68="","",'03_設備台帳'!AD68)</f>
        <v/>
      </c>
      <c r="H68" s="135">
        <f>IF($A68="","",MIN('01_基本条件'!$B$9,MAX(1,'03_設備台帳'!Z68)))</f>
        <v/>
      </c>
      <c r="I68" s="135">
        <f>IF($A68="","",MIN('01_基本条件'!$B$9,MAX(1,'03_設備台帳'!AA68)))</f>
        <v/>
      </c>
      <c r="J68" s="132">
        <f>IF($A68="","",IFERROR(VLOOKUP($E68,'02_シナリオ条件'!$A$5:$K$13,3,FALSE),1))</f>
        <v/>
      </c>
      <c r="K68" s="132">
        <f>IF($A68="","",IFERROR(VLOOKUP($E68,'02_シナリオ条件'!$A$5:$K$13,4,FALSE),1))</f>
        <v/>
      </c>
      <c r="L68" s="132">
        <f>IF($A68="","",IFERROR(VLOOKUP($E68,'02_シナリオ条件'!$A$5:$K$13,5,FALSE),1))</f>
        <v/>
      </c>
      <c r="M68" s="132">
        <f>IF($A68="","",IFERROR(VLOOKUP($E68,'02_シナリオ条件'!$A$5:$K$13,6,FALSE),1))</f>
        <v/>
      </c>
      <c r="N68" s="132">
        <f>IF($A68="","",IFERROR(VLOOKUP($E68,'02_シナリオ条件'!$A$5:$K$13,7,FALSE),1))</f>
        <v/>
      </c>
      <c r="O68" s="131">
        <f>IF($A68="","",'03_設備台帳'!T68*$J68)</f>
        <v/>
      </c>
      <c r="P68" s="131">
        <f>IF($A68="","",'03_設備台帳'!N68*$J68*(IF('01_基本条件'!$B$10='01_基本条件'!$B$11,$H68/(1+'01_基本条件'!$B$10),(1-((1+'01_基本条件'!$B$11)/(1+'01_基本条件'!$B$10))^$H68)/('01_基本条件'!$B$10-'01_基本条件'!$B$11))))</f>
        <v/>
      </c>
      <c r="Q68" s="131">
        <f>IF($A68="","",'03_設備台帳'!O68*'03_設備台帳'!P68*'03_設備台帳'!M68*$L68*$M68*(IF('01_基本条件'!$B$10='01_基本条件'!$B$13,$H68/(1+'01_基本条件'!$B$10),(1-((1+'01_基本条件'!$B$13)/(1+'01_基本条件'!$B$10))^$H68)/('01_基本条件'!$B$10-'01_基本条件'!$B$13))))</f>
        <v/>
      </c>
      <c r="R68" s="131">
        <f>IF($A68="","",'03_設備台帳'!Q68*'03_設備台帳'!S68*$N68*(IF('01_基本条件'!$B$10='01_基本条件'!$B$12,$H68/(1+'01_基本条件'!$B$10),(1-((1+'01_基本条件'!$B$12)/(1+'01_基本条件'!$B$10))^$H68)/('01_基本条件'!$B$10-'01_基本条件'!$B$12))))</f>
        <v/>
      </c>
      <c r="S68" s="131">
        <f>IF($A68="","",'03_設備台帳'!AB68*IFERROR(VLOOKUP($E68,'02_シナリオ条件'!$A$5:$K$13,8,FALSE),1)/(1+'01_基本条件'!$B$10)^$H68)</f>
        <v/>
      </c>
      <c r="T68" s="131">
        <f>IF($A68="","",SUM($O68:$R68)-$S68)</f>
        <v/>
      </c>
      <c r="U68" s="131">
        <f>IF($A68="","",('03_設備台帳'!U68+'03_設備台帳'!V68+'03_設備台帳'!W68+'03_設備台帳'!Y68)*$K68)</f>
        <v/>
      </c>
      <c r="V68" s="131">
        <f>IF($A68="","",'03_設備台帳'!X68*'03_設備台帳'!M68*$L68)</f>
        <v/>
      </c>
      <c r="W68" s="131">
        <f>IF($A68="","",'03_設備台帳'!N68*'01_基本条件'!$B$20*(IF('01_基本条件'!$B$10='01_基本条件'!$B$11,$I68/(1+'01_基本条件'!$B$10),(1-((1+'01_基本条件'!$B$11)/(1+'01_基本条件'!$B$10))^$I68)/('01_基本条件'!$B$10-'01_基本条件'!$B$11))))</f>
        <v/>
      </c>
      <c r="X68" s="131">
        <f>IF($A68="","",'03_設備台帳'!O68*'01_基本条件'!$B$21*'03_設備台帳'!P68*'03_設備台帳'!M68*$L68*$M68*(IF('01_基本条件'!$B$10='01_基本条件'!$B$13,$I68/(1+'01_基本条件'!$B$10),(1-((1+'01_基本条件'!$B$13)/(1+'01_基本条件'!$B$10))^$I68)/('01_基本条件'!$B$10-'01_基本条件'!$B$13))))</f>
        <v/>
      </c>
      <c r="Y68" s="131">
        <f>IF($A68="","",'03_設備台帳'!R68*'03_設備台帳'!S68*$N68*(IF('01_基本条件'!$B$10='01_基本条件'!$B$12,$I68/(1+'01_基本条件'!$B$10),(1-((1+'01_基本条件'!$B$12)/(1+'01_基本条件'!$B$10))^$I68)/('01_基本条件'!$B$10-'01_基本条件'!$B$12))))</f>
        <v/>
      </c>
      <c r="Z68" s="131">
        <f>IF($A68="","",'03_設備台帳'!AC68*IFERROR(VLOOKUP($E68,'02_シナリオ条件'!$A$5:$K$13,8,FALSE),1)/(1+'01_基本条件'!$B$10)^$I68)</f>
        <v/>
      </c>
      <c r="AA68" s="131">
        <f>IF($A68="","",SUM($U68:$Y68)-$Z68)</f>
        <v/>
      </c>
      <c r="AB68" s="131">
        <f>IF($A68="","",(IF('01_基本条件'!$B$10=0,$T68/$H68,$T68*('01_基本条件'!$B$10*(1+'01_基本条件'!$B$10)^$H68)/((1+'01_基本条件'!$B$10)^$H68-1)))-(IF('01_基本条件'!$B$10=0,$AA68/$I68,$AA68*('01_基本条件'!$B$10*(1+'01_基本条件'!$B$10)^$I68)/((1+'01_基本条件'!$B$10)^$I68-1))))</f>
        <v/>
      </c>
      <c r="AC68" s="132">
        <f>IF($A68="","",IFERROR($AB68/(IF('01_基本条件'!$B$10=0,$T68/$H68,$T68*('01_基本条件'!$B$10*(1+'01_基本条件'!$B$10)^$H68)/((1+'01_基本条件'!$B$10)^$H68-1))),0))</f>
        <v/>
      </c>
      <c r="AD68" s="141">
        <f>IF($A68="","",IFERROR(IF((('03_設備台帳'!N68*$J68+'03_設備台帳'!O68*'03_設備台帳'!P68*'03_設備台帳'!M68*$L68*$M68+'03_設備台帳'!Q68*'03_設備台帳'!S68*$N68)-('03_設備台帳'!N68*'01_基本条件'!$B$20+'03_設備台帳'!O68*'01_基本条件'!$B$21*'03_設備台帳'!P68*'03_設備台帳'!M68*$L68*$M68+'03_設備台帳'!R68*'03_設備台帳'!S68*$N68))&lt;=0,"",MAX(0,($U68+$V68-$O68)/(('03_設備台帳'!N68*$J68+'03_設備台帳'!O68*'03_設備台帳'!P68*'03_設備台帳'!M68*$L68*$M68+'03_設備台帳'!Q68*'03_設備台帳'!S68*$N68)-('03_設備台帳'!N68*'01_基本条件'!$B$20+'03_設備台帳'!O68*'01_基本条件'!$B$21*'03_設備台帳'!P68*'03_設備台帳'!M68*$L68*$M68+'03_設備台帳'!R68*'03_設備台帳'!S68*$N68)))),""))</f>
        <v/>
      </c>
      <c r="AE68" s="41">
        <f>IF($A68="","",IF(AND('01_基本条件'!$B$19="はい",$G68="重大"),"更新",IF($AC68&gt;='01_基本条件'!$B$18,"更新",IF($AC68&lt;=-'01_基本条件'!$B$18,"修理/延命","再確認/試行"))))</f>
        <v/>
      </c>
      <c r="AF68" s="41">
        <f>IF($A68="","","EAC削減率="&amp;TEXT($AC68,"0.0%")&amp;"; 修理LCC="&amp;TEXT($T68,"#,##0")&amp;"; 更新LCC="&amp;TEXT($AA68,"#,##0"))</f>
        <v/>
      </c>
      <c r="AG68" s="41">
        <f>IF($A68="","",IF('01_基本条件'!$B$15="","予算未設定",IF($U68&lt;='01_基本条件'!$B$15,"予算内","予算超過")))</f>
        <v/>
      </c>
      <c r="AH68" s="41">
        <f>IF($A68="","",IF(OR($G68="重大",$F68="A-重要",$AC68&gt;=0.15),"高",IF(OR($G68="高",$AC68&gt;='01_基本条件'!$B$18),"中","低")))</f>
        <v/>
      </c>
      <c r="AI68" s="41">
        <f>IF($A68="","","")</f>
        <v/>
      </c>
      <c r="AJ68" s="41">
        <f>IF($A68="","",IF($AI68&lt;&gt;"",$AI68,IF(AND($AE68="更新",$AG68="予算超過"),"更新-予算承認要",$AE68)))</f>
        <v/>
      </c>
      <c r="AK68" s="85">
        <f>IF($A68="","","要評価")</f>
        <v/>
      </c>
      <c r="AL68" s="85">
        <f>IF($A68="","","")</f>
        <v/>
      </c>
      <c r="AM68" s="134">
        <f>IF($A68="","","")</f>
        <v/>
      </c>
    </row>
    <row r="69">
      <c r="A69" s="71">
        <f>IF('03_設備台帳'!A69="","",'03_設備台帳'!A69)</f>
        <v/>
      </c>
      <c r="B69" s="71">
        <f>IF($A69="","",'03_設備台帳'!E69)</f>
        <v/>
      </c>
      <c r="C69" s="71">
        <f>IF($A69="","",'03_設備台帳'!B69&amp;" / "&amp;'03_設備台帳'!C69)</f>
        <v/>
      </c>
      <c r="D69" s="71">
        <f>IF($A69="","",'03_設備台帳'!D69)</f>
        <v/>
      </c>
      <c r="E69" s="71">
        <f>IF($A69="","",'03_設備台帳'!I69)</f>
        <v/>
      </c>
      <c r="F69" s="71">
        <f>IF($A69="","",'03_設備台帳'!G69)</f>
        <v/>
      </c>
      <c r="G69" s="71">
        <f>IF($A69="","",'03_設備台帳'!AD69)</f>
        <v/>
      </c>
      <c r="H69" s="135">
        <f>IF($A69="","",MIN('01_基本条件'!$B$9,MAX(1,'03_設備台帳'!Z69)))</f>
        <v/>
      </c>
      <c r="I69" s="135">
        <f>IF($A69="","",MIN('01_基本条件'!$B$9,MAX(1,'03_設備台帳'!AA69)))</f>
        <v/>
      </c>
      <c r="J69" s="132">
        <f>IF($A69="","",IFERROR(VLOOKUP($E69,'02_シナリオ条件'!$A$5:$K$13,3,FALSE),1))</f>
        <v/>
      </c>
      <c r="K69" s="132">
        <f>IF($A69="","",IFERROR(VLOOKUP($E69,'02_シナリオ条件'!$A$5:$K$13,4,FALSE),1))</f>
        <v/>
      </c>
      <c r="L69" s="132">
        <f>IF($A69="","",IFERROR(VLOOKUP($E69,'02_シナリオ条件'!$A$5:$K$13,5,FALSE),1))</f>
        <v/>
      </c>
      <c r="M69" s="132">
        <f>IF($A69="","",IFERROR(VLOOKUP($E69,'02_シナリオ条件'!$A$5:$K$13,6,FALSE),1))</f>
        <v/>
      </c>
      <c r="N69" s="132">
        <f>IF($A69="","",IFERROR(VLOOKUP($E69,'02_シナリオ条件'!$A$5:$K$13,7,FALSE),1))</f>
        <v/>
      </c>
      <c r="O69" s="131">
        <f>IF($A69="","",'03_設備台帳'!T69*$J69)</f>
        <v/>
      </c>
      <c r="P69" s="131">
        <f>IF($A69="","",'03_設備台帳'!N69*$J69*(IF('01_基本条件'!$B$10='01_基本条件'!$B$11,$H69/(1+'01_基本条件'!$B$10),(1-((1+'01_基本条件'!$B$11)/(1+'01_基本条件'!$B$10))^$H69)/('01_基本条件'!$B$10-'01_基本条件'!$B$11))))</f>
        <v/>
      </c>
      <c r="Q69" s="131">
        <f>IF($A69="","",'03_設備台帳'!O69*'03_設備台帳'!P69*'03_設備台帳'!M69*$L69*$M69*(IF('01_基本条件'!$B$10='01_基本条件'!$B$13,$H69/(1+'01_基本条件'!$B$10),(1-((1+'01_基本条件'!$B$13)/(1+'01_基本条件'!$B$10))^$H69)/('01_基本条件'!$B$10-'01_基本条件'!$B$13))))</f>
        <v/>
      </c>
      <c r="R69" s="131">
        <f>IF($A69="","",'03_設備台帳'!Q69*'03_設備台帳'!S69*$N69*(IF('01_基本条件'!$B$10='01_基本条件'!$B$12,$H69/(1+'01_基本条件'!$B$10),(1-((1+'01_基本条件'!$B$12)/(1+'01_基本条件'!$B$10))^$H69)/('01_基本条件'!$B$10-'01_基本条件'!$B$12))))</f>
        <v/>
      </c>
      <c r="S69" s="131">
        <f>IF($A69="","",'03_設備台帳'!AB69*IFERROR(VLOOKUP($E69,'02_シナリオ条件'!$A$5:$K$13,8,FALSE),1)/(1+'01_基本条件'!$B$10)^$H69)</f>
        <v/>
      </c>
      <c r="T69" s="131">
        <f>IF($A69="","",SUM($O69:$R69)-$S69)</f>
        <v/>
      </c>
      <c r="U69" s="131">
        <f>IF($A69="","",('03_設備台帳'!U69+'03_設備台帳'!V69+'03_設備台帳'!W69+'03_設備台帳'!Y69)*$K69)</f>
        <v/>
      </c>
      <c r="V69" s="131">
        <f>IF($A69="","",'03_設備台帳'!X69*'03_設備台帳'!M69*$L69)</f>
        <v/>
      </c>
      <c r="W69" s="131">
        <f>IF($A69="","",'03_設備台帳'!N69*'01_基本条件'!$B$20*(IF('01_基本条件'!$B$10='01_基本条件'!$B$11,$I69/(1+'01_基本条件'!$B$10),(1-((1+'01_基本条件'!$B$11)/(1+'01_基本条件'!$B$10))^$I69)/('01_基本条件'!$B$10-'01_基本条件'!$B$11))))</f>
        <v/>
      </c>
      <c r="X69" s="131">
        <f>IF($A69="","",'03_設備台帳'!O69*'01_基本条件'!$B$21*'03_設備台帳'!P69*'03_設備台帳'!M69*$L69*$M69*(IF('01_基本条件'!$B$10='01_基本条件'!$B$13,$I69/(1+'01_基本条件'!$B$10),(1-((1+'01_基本条件'!$B$13)/(1+'01_基本条件'!$B$10))^$I69)/('01_基本条件'!$B$10-'01_基本条件'!$B$13))))</f>
        <v/>
      </c>
      <c r="Y69" s="131">
        <f>IF($A69="","",'03_設備台帳'!R69*'03_設備台帳'!S69*$N69*(IF('01_基本条件'!$B$10='01_基本条件'!$B$12,$I69/(1+'01_基本条件'!$B$10),(1-((1+'01_基本条件'!$B$12)/(1+'01_基本条件'!$B$10))^$I69)/('01_基本条件'!$B$10-'01_基本条件'!$B$12))))</f>
        <v/>
      </c>
      <c r="Z69" s="131">
        <f>IF($A69="","",'03_設備台帳'!AC69*IFERROR(VLOOKUP($E69,'02_シナリオ条件'!$A$5:$K$13,8,FALSE),1)/(1+'01_基本条件'!$B$10)^$I69)</f>
        <v/>
      </c>
      <c r="AA69" s="131">
        <f>IF($A69="","",SUM($U69:$Y69)-$Z69)</f>
        <v/>
      </c>
      <c r="AB69" s="131">
        <f>IF($A69="","",(IF('01_基本条件'!$B$10=0,$T69/$H69,$T69*('01_基本条件'!$B$10*(1+'01_基本条件'!$B$10)^$H69)/((1+'01_基本条件'!$B$10)^$H69-1)))-(IF('01_基本条件'!$B$10=0,$AA69/$I69,$AA69*('01_基本条件'!$B$10*(1+'01_基本条件'!$B$10)^$I69)/((1+'01_基本条件'!$B$10)^$I69-1))))</f>
        <v/>
      </c>
      <c r="AC69" s="132">
        <f>IF($A69="","",IFERROR($AB69/(IF('01_基本条件'!$B$10=0,$T69/$H69,$T69*('01_基本条件'!$B$10*(1+'01_基本条件'!$B$10)^$H69)/((1+'01_基本条件'!$B$10)^$H69-1))),0))</f>
        <v/>
      </c>
      <c r="AD69" s="141">
        <f>IF($A69="","",IFERROR(IF((('03_設備台帳'!N69*$J69+'03_設備台帳'!O69*'03_設備台帳'!P69*'03_設備台帳'!M69*$L69*$M69+'03_設備台帳'!Q69*'03_設備台帳'!S69*$N69)-('03_設備台帳'!N69*'01_基本条件'!$B$20+'03_設備台帳'!O69*'01_基本条件'!$B$21*'03_設備台帳'!P69*'03_設備台帳'!M69*$L69*$M69+'03_設備台帳'!R69*'03_設備台帳'!S69*$N69))&lt;=0,"",MAX(0,($U69+$V69-$O69)/(('03_設備台帳'!N69*$J69+'03_設備台帳'!O69*'03_設備台帳'!P69*'03_設備台帳'!M69*$L69*$M69+'03_設備台帳'!Q69*'03_設備台帳'!S69*$N69)-('03_設備台帳'!N69*'01_基本条件'!$B$20+'03_設備台帳'!O69*'01_基本条件'!$B$21*'03_設備台帳'!P69*'03_設備台帳'!M69*$L69*$M69+'03_設備台帳'!R69*'03_設備台帳'!S69*$N69)))),""))</f>
        <v/>
      </c>
      <c r="AE69" s="41">
        <f>IF($A69="","",IF(AND('01_基本条件'!$B$19="はい",$G69="重大"),"更新",IF($AC69&gt;='01_基本条件'!$B$18,"更新",IF($AC69&lt;=-'01_基本条件'!$B$18,"修理/延命","再確認/試行"))))</f>
        <v/>
      </c>
      <c r="AF69" s="41">
        <f>IF($A69="","","EAC削減率="&amp;TEXT($AC69,"0.0%")&amp;"; 修理LCC="&amp;TEXT($T69,"#,##0")&amp;"; 更新LCC="&amp;TEXT($AA69,"#,##0"))</f>
        <v/>
      </c>
      <c r="AG69" s="41">
        <f>IF($A69="","",IF('01_基本条件'!$B$15="","予算未設定",IF($U69&lt;='01_基本条件'!$B$15,"予算内","予算超過")))</f>
        <v/>
      </c>
      <c r="AH69" s="41">
        <f>IF($A69="","",IF(OR($G69="重大",$F69="A-重要",$AC69&gt;=0.15),"高",IF(OR($G69="高",$AC69&gt;='01_基本条件'!$B$18),"中","低")))</f>
        <v/>
      </c>
      <c r="AI69" s="41">
        <f>IF($A69="","","")</f>
        <v/>
      </c>
      <c r="AJ69" s="41">
        <f>IF($A69="","",IF($AI69&lt;&gt;"",$AI69,IF(AND($AE69="更新",$AG69="予算超過"),"更新-予算承認要",$AE69)))</f>
        <v/>
      </c>
      <c r="AK69" s="85">
        <f>IF($A69="","","要評価")</f>
        <v/>
      </c>
      <c r="AL69" s="85">
        <f>IF($A69="","","")</f>
        <v/>
      </c>
      <c r="AM69" s="134">
        <f>IF($A69="","","")</f>
        <v/>
      </c>
    </row>
    <row r="70">
      <c r="A70" s="71">
        <f>IF('03_設備台帳'!A70="","",'03_設備台帳'!A70)</f>
        <v/>
      </c>
      <c r="B70" s="71">
        <f>IF($A70="","",'03_設備台帳'!E70)</f>
        <v/>
      </c>
      <c r="C70" s="71">
        <f>IF($A70="","",'03_設備台帳'!B70&amp;" / "&amp;'03_設備台帳'!C70)</f>
        <v/>
      </c>
      <c r="D70" s="71">
        <f>IF($A70="","",'03_設備台帳'!D70)</f>
        <v/>
      </c>
      <c r="E70" s="71">
        <f>IF($A70="","",'03_設備台帳'!I70)</f>
        <v/>
      </c>
      <c r="F70" s="71">
        <f>IF($A70="","",'03_設備台帳'!G70)</f>
        <v/>
      </c>
      <c r="G70" s="71">
        <f>IF($A70="","",'03_設備台帳'!AD70)</f>
        <v/>
      </c>
      <c r="H70" s="135">
        <f>IF($A70="","",MIN('01_基本条件'!$B$9,MAX(1,'03_設備台帳'!Z70)))</f>
        <v/>
      </c>
      <c r="I70" s="135">
        <f>IF($A70="","",MIN('01_基本条件'!$B$9,MAX(1,'03_設備台帳'!AA70)))</f>
        <v/>
      </c>
      <c r="J70" s="132">
        <f>IF($A70="","",IFERROR(VLOOKUP($E70,'02_シナリオ条件'!$A$5:$K$13,3,FALSE),1))</f>
        <v/>
      </c>
      <c r="K70" s="132">
        <f>IF($A70="","",IFERROR(VLOOKUP($E70,'02_シナリオ条件'!$A$5:$K$13,4,FALSE),1))</f>
        <v/>
      </c>
      <c r="L70" s="132">
        <f>IF($A70="","",IFERROR(VLOOKUP($E70,'02_シナリオ条件'!$A$5:$K$13,5,FALSE),1))</f>
        <v/>
      </c>
      <c r="M70" s="132">
        <f>IF($A70="","",IFERROR(VLOOKUP($E70,'02_シナリオ条件'!$A$5:$K$13,6,FALSE),1))</f>
        <v/>
      </c>
      <c r="N70" s="132">
        <f>IF($A70="","",IFERROR(VLOOKUP($E70,'02_シナリオ条件'!$A$5:$K$13,7,FALSE),1))</f>
        <v/>
      </c>
      <c r="O70" s="131">
        <f>IF($A70="","",'03_設備台帳'!T70*$J70)</f>
        <v/>
      </c>
      <c r="P70" s="131">
        <f>IF($A70="","",'03_設備台帳'!N70*$J70*(IF('01_基本条件'!$B$10='01_基本条件'!$B$11,$H70/(1+'01_基本条件'!$B$10),(1-((1+'01_基本条件'!$B$11)/(1+'01_基本条件'!$B$10))^$H70)/('01_基本条件'!$B$10-'01_基本条件'!$B$11))))</f>
        <v/>
      </c>
      <c r="Q70" s="131">
        <f>IF($A70="","",'03_設備台帳'!O70*'03_設備台帳'!P70*'03_設備台帳'!M70*$L70*$M70*(IF('01_基本条件'!$B$10='01_基本条件'!$B$13,$H70/(1+'01_基本条件'!$B$10),(1-((1+'01_基本条件'!$B$13)/(1+'01_基本条件'!$B$10))^$H70)/('01_基本条件'!$B$10-'01_基本条件'!$B$13))))</f>
        <v/>
      </c>
      <c r="R70" s="131">
        <f>IF($A70="","",'03_設備台帳'!Q70*'03_設備台帳'!S70*$N70*(IF('01_基本条件'!$B$10='01_基本条件'!$B$12,$H70/(1+'01_基本条件'!$B$10),(1-((1+'01_基本条件'!$B$12)/(1+'01_基本条件'!$B$10))^$H70)/('01_基本条件'!$B$10-'01_基本条件'!$B$12))))</f>
        <v/>
      </c>
      <c r="S70" s="131">
        <f>IF($A70="","",'03_設備台帳'!AB70*IFERROR(VLOOKUP($E70,'02_シナリオ条件'!$A$5:$K$13,8,FALSE),1)/(1+'01_基本条件'!$B$10)^$H70)</f>
        <v/>
      </c>
      <c r="T70" s="131">
        <f>IF($A70="","",SUM($O70:$R70)-$S70)</f>
        <v/>
      </c>
      <c r="U70" s="131">
        <f>IF($A70="","",('03_設備台帳'!U70+'03_設備台帳'!V70+'03_設備台帳'!W70+'03_設備台帳'!Y70)*$K70)</f>
        <v/>
      </c>
      <c r="V70" s="131">
        <f>IF($A70="","",'03_設備台帳'!X70*'03_設備台帳'!M70*$L70)</f>
        <v/>
      </c>
      <c r="W70" s="131">
        <f>IF($A70="","",'03_設備台帳'!N70*'01_基本条件'!$B$20*(IF('01_基本条件'!$B$10='01_基本条件'!$B$11,$I70/(1+'01_基本条件'!$B$10),(1-((1+'01_基本条件'!$B$11)/(1+'01_基本条件'!$B$10))^$I70)/('01_基本条件'!$B$10-'01_基本条件'!$B$11))))</f>
        <v/>
      </c>
      <c r="X70" s="131">
        <f>IF($A70="","",'03_設備台帳'!O70*'01_基本条件'!$B$21*'03_設備台帳'!P70*'03_設備台帳'!M70*$L70*$M70*(IF('01_基本条件'!$B$10='01_基本条件'!$B$13,$I70/(1+'01_基本条件'!$B$10),(1-((1+'01_基本条件'!$B$13)/(1+'01_基本条件'!$B$10))^$I70)/('01_基本条件'!$B$10-'01_基本条件'!$B$13))))</f>
        <v/>
      </c>
      <c r="Y70" s="131">
        <f>IF($A70="","",'03_設備台帳'!R70*'03_設備台帳'!S70*$N70*(IF('01_基本条件'!$B$10='01_基本条件'!$B$12,$I70/(1+'01_基本条件'!$B$10),(1-((1+'01_基本条件'!$B$12)/(1+'01_基本条件'!$B$10))^$I70)/('01_基本条件'!$B$10-'01_基本条件'!$B$12))))</f>
        <v/>
      </c>
      <c r="Z70" s="131">
        <f>IF($A70="","",'03_設備台帳'!AC70*IFERROR(VLOOKUP($E70,'02_シナリオ条件'!$A$5:$K$13,8,FALSE),1)/(1+'01_基本条件'!$B$10)^$I70)</f>
        <v/>
      </c>
      <c r="AA70" s="131">
        <f>IF($A70="","",SUM($U70:$Y70)-$Z70)</f>
        <v/>
      </c>
      <c r="AB70" s="131">
        <f>IF($A70="","",(IF('01_基本条件'!$B$10=0,$T70/$H70,$T70*('01_基本条件'!$B$10*(1+'01_基本条件'!$B$10)^$H70)/((1+'01_基本条件'!$B$10)^$H70-1)))-(IF('01_基本条件'!$B$10=0,$AA70/$I70,$AA70*('01_基本条件'!$B$10*(1+'01_基本条件'!$B$10)^$I70)/((1+'01_基本条件'!$B$10)^$I70-1))))</f>
        <v/>
      </c>
      <c r="AC70" s="132">
        <f>IF($A70="","",IFERROR($AB70/(IF('01_基本条件'!$B$10=0,$T70/$H70,$T70*('01_基本条件'!$B$10*(1+'01_基本条件'!$B$10)^$H70)/((1+'01_基本条件'!$B$10)^$H70-1))),0))</f>
        <v/>
      </c>
      <c r="AD70" s="141">
        <f>IF($A70="","",IFERROR(IF((('03_設備台帳'!N70*$J70+'03_設備台帳'!O70*'03_設備台帳'!P70*'03_設備台帳'!M70*$L70*$M70+'03_設備台帳'!Q70*'03_設備台帳'!S70*$N70)-('03_設備台帳'!N70*'01_基本条件'!$B$20+'03_設備台帳'!O70*'01_基本条件'!$B$21*'03_設備台帳'!P70*'03_設備台帳'!M70*$L70*$M70+'03_設備台帳'!R70*'03_設備台帳'!S70*$N70))&lt;=0,"",MAX(0,($U70+$V70-$O70)/(('03_設備台帳'!N70*$J70+'03_設備台帳'!O70*'03_設備台帳'!P70*'03_設備台帳'!M70*$L70*$M70+'03_設備台帳'!Q70*'03_設備台帳'!S70*$N70)-('03_設備台帳'!N70*'01_基本条件'!$B$20+'03_設備台帳'!O70*'01_基本条件'!$B$21*'03_設備台帳'!P70*'03_設備台帳'!M70*$L70*$M70+'03_設備台帳'!R70*'03_設備台帳'!S70*$N70)))),""))</f>
        <v/>
      </c>
      <c r="AE70" s="41">
        <f>IF($A70="","",IF(AND('01_基本条件'!$B$19="はい",$G70="重大"),"更新",IF($AC70&gt;='01_基本条件'!$B$18,"更新",IF($AC70&lt;=-'01_基本条件'!$B$18,"修理/延命","再確認/試行"))))</f>
        <v/>
      </c>
      <c r="AF70" s="41">
        <f>IF($A70="","","EAC削減率="&amp;TEXT($AC70,"0.0%")&amp;"; 修理LCC="&amp;TEXT($T70,"#,##0")&amp;"; 更新LCC="&amp;TEXT($AA70,"#,##0"))</f>
        <v/>
      </c>
      <c r="AG70" s="41">
        <f>IF($A70="","",IF('01_基本条件'!$B$15="","予算未設定",IF($U70&lt;='01_基本条件'!$B$15,"予算内","予算超過")))</f>
        <v/>
      </c>
      <c r="AH70" s="41">
        <f>IF($A70="","",IF(OR($G70="重大",$F70="A-重要",$AC70&gt;=0.15),"高",IF(OR($G70="高",$AC70&gt;='01_基本条件'!$B$18),"中","低")))</f>
        <v/>
      </c>
      <c r="AI70" s="41">
        <f>IF($A70="","","")</f>
        <v/>
      </c>
      <c r="AJ70" s="41">
        <f>IF($A70="","",IF($AI70&lt;&gt;"",$AI70,IF(AND($AE70="更新",$AG70="予算超過"),"更新-予算承認要",$AE70)))</f>
        <v/>
      </c>
      <c r="AK70" s="85">
        <f>IF($A70="","","要評価")</f>
        <v/>
      </c>
      <c r="AL70" s="85">
        <f>IF($A70="","","")</f>
        <v/>
      </c>
      <c r="AM70" s="134">
        <f>IF($A70="","","")</f>
        <v/>
      </c>
    </row>
    <row r="71">
      <c r="A71" s="71">
        <f>IF('03_設備台帳'!A71="","",'03_設備台帳'!A71)</f>
        <v/>
      </c>
      <c r="B71" s="71">
        <f>IF($A71="","",'03_設備台帳'!E71)</f>
        <v/>
      </c>
      <c r="C71" s="71">
        <f>IF($A71="","",'03_設備台帳'!B71&amp;" / "&amp;'03_設備台帳'!C71)</f>
        <v/>
      </c>
      <c r="D71" s="71">
        <f>IF($A71="","",'03_設備台帳'!D71)</f>
        <v/>
      </c>
      <c r="E71" s="71">
        <f>IF($A71="","",'03_設備台帳'!I71)</f>
        <v/>
      </c>
      <c r="F71" s="71">
        <f>IF($A71="","",'03_設備台帳'!G71)</f>
        <v/>
      </c>
      <c r="G71" s="71">
        <f>IF($A71="","",'03_設備台帳'!AD71)</f>
        <v/>
      </c>
      <c r="H71" s="135">
        <f>IF($A71="","",MIN('01_基本条件'!$B$9,MAX(1,'03_設備台帳'!Z71)))</f>
        <v/>
      </c>
      <c r="I71" s="135">
        <f>IF($A71="","",MIN('01_基本条件'!$B$9,MAX(1,'03_設備台帳'!AA71)))</f>
        <v/>
      </c>
      <c r="J71" s="132">
        <f>IF($A71="","",IFERROR(VLOOKUP($E71,'02_シナリオ条件'!$A$5:$K$13,3,FALSE),1))</f>
        <v/>
      </c>
      <c r="K71" s="132">
        <f>IF($A71="","",IFERROR(VLOOKUP($E71,'02_シナリオ条件'!$A$5:$K$13,4,FALSE),1))</f>
        <v/>
      </c>
      <c r="L71" s="132">
        <f>IF($A71="","",IFERROR(VLOOKUP($E71,'02_シナリオ条件'!$A$5:$K$13,5,FALSE),1))</f>
        <v/>
      </c>
      <c r="M71" s="132">
        <f>IF($A71="","",IFERROR(VLOOKUP($E71,'02_シナリオ条件'!$A$5:$K$13,6,FALSE),1))</f>
        <v/>
      </c>
      <c r="N71" s="132">
        <f>IF($A71="","",IFERROR(VLOOKUP($E71,'02_シナリオ条件'!$A$5:$K$13,7,FALSE),1))</f>
        <v/>
      </c>
      <c r="O71" s="131">
        <f>IF($A71="","",'03_設備台帳'!T71*$J71)</f>
        <v/>
      </c>
      <c r="P71" s="131">
        <f>IF($A71="","",'03_設備台帳'!N71*$J71*(IF('01_基本条件'!$B$10='01_基本条件'!$B$11,$H71/(1+'01_基本条件'!$B$10),(1-((1+'01_基本条件'!$B$11)/(1+'01_基本条件'!$B$10))^$H71)/('01_基本条件'!$B$10-'01_基本条件'!$B$11))))</f>
        <v/>
      </c>
      <c r="Q71" s="131">
        <f>IF($A71="","",'03_設備台帳'!O71*'03_設備台帳'!P71*'03_設備台帳'!M71*$L71*$M71*(IF('01_基本条件'!$B$10='01_基本条件'!$B$13,$H71/(1+'01_基本条件'!$B$10),(1-((1+'01_基本条件'!$B$13)/(1+'01_基本条件'!$B$10))^$H71)/('01_基本条件'!$B$10-'01_基本条件'!$B$13))))</f>
        <v/>
      </c>
      <c r="R71" s="131">
        <f>IF($A71="","",'03_設備台帳'!Q71*'03_設備台帳'!S71*$N71*(IF('01_基本条件'!$B$10='01_基本条件'!$B$12,$H71/(1+'01_基本条件'!$B$10),(1-((1+'01_基本条件'!$B$12)/(1+'01_基本条件'!$B$10))^$H71)/('01_基本条件'!$B$10-'01_基本条件'!$B$12))))</f>
        <v/>
      </c>
      <c r="S71" s="131">
        <f>IF($A71="","",'03_設備台帳'!AB71*IFERROR(VLOOKUP($E71,'02_シナリオ条件'!$A$5:$K$13,8,FALSE),1)/(1+'01_基本条件'!$B$10)^$H71)</f>
        <v/>
      </c>
      <c r="T71" s="131">
        <f>IF($A71="","",SUM($O71:$R71)-$S71)</f>
        <v/>
      </c>
      <c r="U71" s="131">
        <f>IF($A71="","",('03_設備台帳'!U71+'03_設備台帳'!V71+'03_設備台帳'!W71+'03_設備台帳'!Y71)*$K71)</f>
        <v/>
      </c>
      <c r="V71" s="131">
        <f>IF($A71="","",'03_設備台帳'!X71*'03_設備台帳'!M71*$L71)</f>
        <v/>
      </c>
      <c r="W71" s="131">
        <f>IF($A71="","",'03_設備台帳'!N71*'01_基本条件'!$B$20*(IF('01_基本条件'!$B$10='01_基本条件'!$B$11,$I71/(1+'01_基本条件'!$B$10),(1-((1+'01_基本条件'!$B$11)/(1+'01_基本条件'!$B$10))^$I71)/('01_基本条件'!$B$10-'01_基本条件'!$B$11))))</f>
        <v/>
      </c>
      <c r="X71" s="131">
        <f>IF($A71="","",'03_設備台帳'!O71*'01_基本条件'!$B$21*'03_設備台帳'!P71*'03_設備台帳'!M71*$L71*$M71*(IF('01_基本条件'!$B$10='01_基本条件'!$B$13,$I71/(1+'01_基本条件'!$B$10),(1-((1+'01_基本条件'!$B$13)/(1+'01_基本条件'!$B$10))^$I71)/('01_基本条件'!$B$10-'01_基本条件'!$B$13))))</f>
        <v/>
      </c>
      <c r="Y71" s="131">
        <f>IF($A71="","",'03_設備台帳'!R71*'03_設備台帳'!S71*$N71*(IF('01_基本条件'!$B$10='01_基本条件'!$B$12,$I71/(1+'01_基本条件'!$B$10),(1-((1+'01_基本条件'!$B$12)/(1+'01_基本条件'!$B$10))^$I71)/('01_基本条件'!$B$10-'01_基本条件'!$B$12))))</f>
        <v/>
      </c>
      <c r="Z71" s="131">
        <f>IF($A71="","",'03_設備台帳'!AC71*IFERROR(VLOOKUP($E71,'02_シナリオ条件'!$A$5:$K$13,8,FALSE),1)/(1+'01_基本条件'!$B$10)^$I71)</f>
        <v/>
      </c>
      <c r="AA71" s="131">
        <f>IF($A71="","",SUM($U71:$Y71)-$Z71)</f>
        <v/>
      </c>
      <c r="AB71" s="131">
        <f>IF($A71="","",(IF('01_基本条件'!$B$10=0,$T71/$H71,$T71*('01_基本条件'!$B$10*(1+'01_基本条件'!$B$10)^$H71)/((1+'01_基本条件'!$B$10)^$H71-1)))-(IF('01_基本条件'!$B$10=0,$AA71/$I71,$AA71*('01_基本条件'!$B$10*(1+'01_基本条件'!$B$10)^$I71)/((1+'01_基本条件'!$B$10)^$I71-1))))</f>
        <v/>
      </c>
      <c r="AC71" s="132">
        <f>IF($A71="","",IFERROR($AB71/(IF('01_基本条件'!$B$10=0,$T71/$H71,$T71*('01_基本条件'!$B$10*(1+'01_基本条件'!$B$10)^$H71)/((1+'01_基本条件'!$B$10)^$H71-1))),0))</f>
        <v/>
      </c>
      <c r="AD71" s="141">
        <f>IF($A71="","",IFERROR(IF((('03_設備台帳'!N71*$J71+'03_設備台帳'!O71*'03_設備台帳'!P71*'03_設備台帳'!M71*$L71*$M71+'03_設備台帳'!Q71*'03_設備台帳'!S71*$N71)-('03_設備台帳'!N71*'01_基本条件'!$B$20+'03_設備台帳'!O71*'01_基本条件'!$B$21*'03_設備台帳'!P71*'03_設備台帳'!M71*$L71*$M71+'03_設備台帳'!R71*'03_設備台帳'!S71*$N71))&lt;=0,"",MAX(0,($U71+$V71-$O71)/(('03_設備台帳'!N71*$J71+'03_設備台帳'!O71*'03_設備台帳'!P71*'03_設備台帳'!M71*$L71*$M71+'03_設備台帳'!Q71*'03_設備台帳'!S71*$N71)-('03_設備台帳'!N71*'01_基本条件'!$B$20+'03_設備台帳'!O71*'01_基本条件'!$B$21*'03_設備台帳'!P71*'03_設備台帳'!M71*$L71*$M71+'03_設備台帳'!R71*'03_設備台帳'!S71*$N71)))),""))</f>
        <v/>
      </c>
      <c r="AE71" s="41">
        <f>IF($A71="","",IF(AND('01_基本条件'!$B$19="はい",$G71="重大"),"更新",IF($AC71&gt;='01_基本条件'!$B$18,"更新",IF($AC71&lt;=-'01_基本条件'!$B$18,"修理/延命","再確認/試行"))))</f>
        <v/>
      </c>
      <c r="AF71" s="41">
        <f>IF($A71="","","EAC削減率="&amp;TEXT($AC71,"0.0%")&amp;"; 修理LCC="&amp;TEXT($T71,"#,##0")&amp;"; 更新LCC="&amp;TEXT($AA71,"#,##0"))</f>
        <v/>
      </c>
      <c r="AG71" s="41">
        <f>IF($A71="","",IF('01_基本条件'!$B$15="","予算未設定",IF($U71&lt;='01_基本条件'!$B$15,"予算内","予算超過")))</f>
        <v/>
      </c>
      <c r="AH71" s="41">
        <f>IF($A71="","",IF(OR($G71="重大",$F71="A-重要",$AC71&gt;=0.15),"高",IF(OR($G71="高",$AC71&gt;='01_基本条件'!$B$18),"中","低")))</f>
        <v/>
      </c>
      <c r="AI71" s="41">
        <f>IF($A71="","","")</f>
        <v/>
      </c>
      <c r="AJ71" s="41">
        <f>IF($A71="","",IF($AI71&lt;&gt;"",$AI71,IF(AND($AE71="更新",$AG71="予算超過"),"更新-予算承認要",$AE71)))</f>
        <v/>
      </c>
      <c r="AK71" s="85">
        <f>IF($A71="","","要評価")</f>
        <v/>
      </c>
      <c r="AL71" s="85">
        <f>IF($A71="","","")</f>
        <v/>
      </c>
      <c r="AM71" s="134">
        <f>IF($A71="","","")</f>
        <v/>
      </c>
    </row>
    <row r="72">
      <c r="A72" s="71">
        <f>IF('03_設備台帳'!A72="","",'03_設備台帳'!A72)</f>
        <v/>
      </c>
      <c r="B72" s="71">
        <f>IF($A72="","",'03_設備台帳'!E72)</f>
        <v/>
      </c>
      <c r="C72" s="71">
        <f>IF($A72="","",'03_設備台帳'!B72&amp;" / "&amp;'03_設備台帳'!C72)</f>
        <v/>
      </c>
      <c r="D72" s="71">
        <f>IF($A72="","",'03_設備台帳'!D72)</f>
        <v/>
      </c>
      <c r="E72" s="71">
        <f>IF($A72="","",'03_設備台帳'!I72)</f>
        <v/>
      </c>
      <c r="F72" s="71">
        <f>IF($A72="","",'03_設備台帳'!G72)</f>
        <v/>
      </c>
      <c r="G72" s="71">
        <f>IF($A72="","",'03_設備台帳'!AD72)</f>
        <v/>
      </c>
      <c r="H72" s="135">
        <f>IF($A72="","",MIN('01_基本条件'!$B$9,MAX(1,'03_設備台帳'!Z72)))</f>
        <v/>
      </c>
      <c r="I72" s="135">
        <f>IF($A72="","",MIN('01_基本条件'!$B$9,MAX(1,'03_設備台帳'!AA72)))</f>
        <v/>
      </c>
      <c r="J72" s="132">
        <f>IF($A72="","",IFERROR(VLOOKUP($E72,'02_シナリオ条件'!$A$5:$K$13,3,FALSE),1))</f>
        <v/>
      </c>
      <c r="K72" s="132">
        <f>IF($A72="","",IFERROR(VLOOKUP($E72,'02_シナリオ条件'!$A$5:$K$13,4,FALSE),1))</f>
        <v/>
      </c>
      <c r="L72" s="132">
        <f>IF($A72="","",IFERROR(VLOOKUP($E72,'02_シナリオ条件'!$A$5:$K$13,5,FALSE),1))</f>
        <v/>
      </c>
      <c r="M72" s="132">
        <f>IF($A72="","",IFERROR(VLOOKUP($E72,'02_シナリオ条件'!$A$5:$K$13,6,FALSE),1))</f>
        <v/>
      </c>
      <c r="N72" s="132">
        <f>IF($A72="","",IFERROR(VLOOKUP($E72,'02_シナリオ条件'!$A$5:$K$13,7,FALSE),1))</f>
        <v/>
      </c>
      <c r="O72" s="131">
        <f>IF($A72="","",'03_設備台帳'!T72*$J72)</f>
        <v/>
      </c>
      <c r="P72" s="131">
        <f>IF($A72="","",'03_設備台帳'!N72*$J72*(IF('01_基本条件'!$B$10='01_基本条件'!$B$11,$H72/(1+'01_基本条件'!$B$10),(1-((1+'01_基本条件'!$B$11)/(1+'01_基本条件'!$B$10))^$H72)/('01_基本条件'!$B$10-'01_基本条件'!$B$11))))</f>
        <v/>
      </c>
      <c r="Q72" s="131">
        <f>IF($A72="","",'03_設備台帳'!O72*'03_設備台帳'!P72*'03_設備台帳'!M72*$L72*$M72*(IF('01_基本条件'!$B$10='01_基本条件'!$B$13,$H72/(1+'01_基本条件'!$B$10),(1-((1+'01_基本条件'!$B$13)/(1+'01_基本条件'!$B$10))^$H72)/('01_基本条件'!$B$10-'01_基本条件'!$B$13))))</f>
        <v/>
      </c>
      <c r="R72" s="131">
        <f>IF($A72="","",'03_設備台帳'!Q72*'03_設備台帳'!S72*$N72*(IF('01_基本条件'!$B$10='01_基本条件'!$B$12,$H72/(1+'01_基本条件'!$B$10),(1-((1+'01_基本条件'!$B$12)/(1+'01_基本条件'!$B$10))^$H72)/('01_基本条件'!$B$10-'01_基本条件'!$B$12))))</f>
        <v/>
      </c>
      <c r="S72" s="131">
        <f>IF($A72="","",'03_設備台帳'!AB72*IFERROR(VLOOKUP($E72,'02_シナリオ条件'!$A$5:$K$13,8,FALSE),1)/(1+'01_基本条件'!$B$10)^$H72)</f>
        <v/>
      </c>
      <c r="T72" s="131">
        <f>IF($A72="","",SUM($O72:$R72)-$S72)</f>
        <v/>
      </c>
      <c r="U72" s="131">
        <f>IF($A72="","",('03_設備台帳'!U72+'03_設備台帳'!V72+'03_設備台帳'!W72+'03_設備台帳'!Y72)*$K72)</f>
        <v/>
      </c>
      <c r="V72" s="131">
        <f>IF($A72="","",'03_設備台帳'!X72*'03_設備台帳'!M72*$L72)</f>
        <v/>
      </c>
      <c r="W72" s="131">
        <f>IF($A72="","",'03_設備台帳'!N72*'01_基本条件'!$B$20*(IF('01_基本条件'!$B$10='01_基本条件'!$B$11,$I72/(1+'01_基本条件'!$B$10),(1-((1+'01_基本条件'!$B$11)/(1+'01_基本条件'!$B$10))^$I72)/('01_基本条件'!$B$10-'01_基本条件'!$B$11))))</f>
        <v/>
      </c>
      <c r="X72" s="131">
        <f>IF($A72="","",'03_設備台帳'!O72*'01_基本条件'!$B$21*'03_設備台帳'!P72*'03_設備台帳'!M72*$L72*$M72*(IF('01_基本条件'!$B$10='01_基本条件'!$B$13,$I72/(1+'01_基本条件'!$B$10),(1-((1+'01_基本条件'!$B$13)/(1+'01_基本条件'!$B$10))^$I72)/('01_基本条件'!$B$10-'01_基本条件'!$B$13))))</f>
        <v/>
      </c>
      <c r="Y72" s="131">
        <f>IF($A72="","",'03_設備台帳'!R72*'03_設備台帳'!S72*$N72*(IF('01_基本条件'!$B$10='01_基本条件'!$B$12,$I72/(1+'01_基本条件'!$B$10),(1-((1+'01_基本条件'!$B$12)/(1+'01_基本条件'!$B$10))^$I72)/('01_基本条件'!$B$10-'01_基本条件'!$B$12))))</f>
        <v/>
      </c>
      <c r="Z72" s="131">
        <f>IF($A72="","",'03_設備台帳'!AC72*IFERROR(VLOOKUP($E72,'02_シナリオ条件'!$A$5:$K$13,8,FALSE),1)/(1+'01_基本条件'!$B$10)^$I72)</f>
        <v/>
      </c>
      <c r="AA72" s="131">
        <f>IF($A72="","",SUM($U72:$Y72)-$Z72)</f>
        <v/>
      </c>
      <c r="AB72" s="131">
        <f>IF($A72="","",(IF('01_基本条件'!$B$10=0,$T72/$H72,$T72*('01_基本条件'!$B$10*(1+'01_基本条件'!$B$10)^$H72)/((1+'01_基本条件'!$B$10)^$H72-1)))-(IF('01_基本条件'!$B$10=0,$AA72/$I72,$AA72*('01_基本条件'!$B$10*(1+'01_基本条件'!$B$10)^$I72)/((1+'01_基本条件'!$B$10)^$I72-1))))</f>
        <v/>
      </c>
      <c r="AC72" s="132">
        <f>IF($A72="","",IFERROR($AB72/(IF('01_基本条件'!$B$10=0,$T72/$H72,$T72*('01_基本条件'!$B$10*(1+'01_基本条件'!$B$10)^$H72)/((1+'01_基本条件'!$B$10)^$H72-1))),0))</f>
        <v/>
      </c>
      <c r="AD72" s="141">
        <f>IF($A72="","",IFERROR(IF((('03_設備台帳'!N72*$J72+'03_設備台帳'!O72*'03_設備台帳'!P72*'03_設備台帳'!M72*$L72*$M72+'03_設備台帳'!Q72*'03_設備台帳'!S72*$N72)-('03_設備台帳'!N72*'01_基本条件'!$B$20+'03_設備台帳'!O72*'01_基本条件'!$B$21*'03_設備台帳'!P72*'03_設備台帳'!M72*$L72*$M72+'03_設備台帳'!R72*'03_設備台帳'!S72*$N72))&lt;=0,"",MAX(0,($U72+$V72-$O72)/(('03_設備台帳'!N72*$J72+'03_設備台帳'!O72*'03_設備台帳'!P72*'03_設備台帳'!M72*$L72*$M72+'03_設備台帳'!Q72*'03_設備台帳'!S72*$N72)-('03_設備台帳'!N72*'01_基本条件'!$B$20+'03_設備台帳'!O72*'01_基本条件'!$B$21*'03_設備台帳'!P72*'03_設備台帳'!M72*$L72*$M72+'03_設備台帳'!R72*'03_設備台帳'!S72*$N72)))),""))</f>
        <v/>
      </c>
      <c r="AE72" s="41">
        <f>IF($A72="","",IF(AND('01_基本条件'!$B$19="はい",$G72="重大"),"更新",IF($AC72&gt;='01_基本条件'!$B$18,"更新",IF($AC72&lt;=-'01_基本条件'!$B$18,"修理/延命","再確認/試行"))))</f>
        <v/>
      </c>
      <c r="AF72" s="41">
        <f>IF($A72="","","EAC削減率="&amp;TEXT($AC72,"0.0%")&amp;"; 修理LCC="&amp;TEXT($T72,"#,##0")&amp;"; 更新LCC="&amp;TEXT($AA72,"#,##0"))</f>
        <v/>
      </c>
      <c r="AG72" s="41">
        <f>IF($A72="","",IF('01_基本条件'!$B$15="","予算未設定",IF($U72&lt;='01_基本条件'!$B$15,"予算内","予算超過")))</f>
        <v/>
      </c>
      <c r="AH72" s="41">
        <f>IF($A72="","",IF(OR($G72="重大",$F72="A-重要",$AC72&gt;=0.15),"高",IF(OR($G72="高",$AC72&gt;='01_基本条件'!$B$18),"中","低")))</f>
        <v/>
      </c>
      <c r="AI72" s="41">
        <f>IF($A72="","","")</f>
        <v/>
      </c>
      <c r="AJ72" s="41">
        <f>IF($A72="","",IF($AI72&lt;&gt;"",$AI72,IF(AND($AE72="更新",$AG72="予算超過"),"更新-予算承認要",$AE72)))</f>
        <v/>
      </c>
      <c r="AK72" s="85">
        <f>IF($A72="","","要評価")</f>
        <v/>
      </c>
      <c r="AL72" s="85">
        <f>IF($A72="","","")</f>
        <v/>
      </c>
      <c r="AM72" s="134">
        <f>IF($A72="","","")</f>
        <v/>
      </c>
    </row>
    <row r="73">
      <c r="A73" s="71">
        <f>IF('03_設備台帳'!A73="","",'03_設備台帳'!A73)</f>
        <v/>
      </c>
      <c r="B73" s="71">
        <f>IF($A73="","",'03_設備台帳'!E73)</f>
        <v/>
      </c>
      <c r="C73" s="71">
        <f>IF($A73="","",'03_設備台帳'!B73&amp;" / "&amp;'03_設備台帳'!C73)</f>
        <v/>
      </c>
      <c r="D73" s="71">
        <f>IF($A73="","",'03_設備台帳'!D73)</f>
        <v/>
      </c>
      <c r="E73" s="71">
        <f>IF($A73="","",'03_設備台帳'!I73)</f>
        <v/>
      </c>
      <c r="F73" s="71">
        <f>IF($A73="","",'03_設備台帳'!G73)</f>
        <v/>
      </c>
      <c r="G73" s="71">
        <f>IF($A73="","",'03_設備台帳'!AD73)</f>
        <v/>
      </c>
      <c r="H73" s="135">
        <f>IF($A73="","",MIN('01_基本条件'!$B$9,MAX(1,'03_設備台帳'!Z73)))</f>
        <v/>
      </c>
      <c r="I73" s="135">
        <f>IF($A73="","",MIN('01_基本条件'!$B$9,MAX(1,'03_設備台帳'!AA73)))</f>
        <v/>
      </c>
      <c r="J73" s="132">
        <f>IF($A73="","",IFERROR(VLOOKUP($E73,'02_シナリオ条件'!$A$5:$K$13,3,FALSE),1))</f>
        <v/>
      </c>
      <c r="K73" s="132">
        <f>IF($A73="","",IFERROR(VLOOKUP($E73,'02_シナリオ条件'!$A$5:$K$13,4,FALSE),1))</f>
        <v/>
      </c>
      <c r="L73" s="132">
        <f>IF($A73="","",IFERROR(VLOOKUP($E73,'02_シナリオ条件'!$A$5:$K$13,5,FALSE),1))</f>
        <v/>
      </c>
      <c r="M73" s="132">
        <f>IF($A73="","",IFERROR(VLOOKUP($E73,'02_シナリオ条件'!$A$5:$K$13,6,FALSE),1))</f>
        <v/>
      </c>
      <c r="N73" s="132">
        <f>IF($A73="","",IFERROR(VLOOKUP($E73,'02_シナリオ条件'!$A$5:$K$13,7,FALSE),1))</f>
        <v/>
      </c>
      <c r="O73" s="131">
        <f>IF($A73="","",'03_設備台帳'!T73*$J73)</f>
        <v/>
      </c>
      <c r="P73" s="131">
        <f>IF($A73="","",'03_設備台帳'!N73*$J73*(IF('01_基本条件'!$B$10='01_基本条件'!$B$11,$H73/(1+'01_基本条件'!$B$10),(1-((1+'01_基本条件'!$B$11)/(1+'01_基本条件'!$B$10))^$H73)/('01_基本条件'!$B$10-'01_基本条件'!$B$11))))</f>
        <v/>
      </c>
      <c r="Q73" s="131">
        <f>IF($A73="","",'03_設備台帳'!O73*'03_設備台帳'!P73*'03_設備台帳'!M73*$L73*$M73*(IF('01_基本条件'!$B$10='01_基本条件'!$B$13,$H73/(1+'01_基本条件'!$B$10),(1-((1+'01_基本条件'!$B$13)/(1+'01_基本条件'!$B$10))^$H73)/('01_基本条件'!$B$10-'01_基本条件'!$B$13))))</f>
        <v/>
      </c>
      <c r="R73" s="131">
        <f>IF($A73="","",'03_設備台帳'!Q73*'03_設備台帳'!S73*$N73*(IF('01_基本条件'!$B$10='01_基本条件'!$B$12,$H73/(1+'01_基本条件'!$B$10),(1-((1+'01_基本条件'!$B$12)/(1+'01_基本条件'!$B$10))^$H73)/('01_基本条件'!$B$10-'01_基本条件'!$B$12))))</f>
        <v/>
      </c>
      <c r="S73" s="131">
        <f>IF($A73="","",'03_設備台帳'!AB73*IFERROR(VLOOKUP($E73,'02_シナリオ条件'!$A$5:$K$13,8,FALSE),1)/(1+'01_基本条件'!$B$10)^$H73)</f>
        <v/>
      </c>
      <c r="T73" s="131">
        <f>IF($A73="","",SUM($O73:$R73)-$S73)</f>
        <v/>
      </c>
      <c r="U73" s="131">
        <f>IF($A73="","",('03_設備台帳'!U73+'03_設備台帳'!V73+'03_設備台帳'!W73+'03_設備台帳'!Y73)*$K73)</f>
        <v/>
      </c>
      <c r="V73" s="131">
        <f>IF($A73="","",'03_設備台帳'!X73*'03_設備台帳'!M73*$L73)</f>
        <v/>
      </c>
      <c r="W73" s="131">
        <f>IF($A73="","",'03_設備台帳'!N73*'01_基本条件'!$B$20*(IF('01_基本条件'!$B$10='01_基本条件'!$B$11,$I73/(1+'01_基本条件'!$B$10),(1-((1+'01_基本条件'!$B$11)/(1+'01_基本条件'!$B$10))^$I73)/('01_基本条件'!$B$10-'01_基本条件'!$B$11))))</f>
        <v/>
      </c>
      <c r="X73" s="131">
        <f>IF($A73="","",'03_設備台帳'!O73*'01_基本条件'!$B$21*'03_設備台帳'!P73*'03_設備台帳'!M73*$L73*$M73*(IF('01_基本条件'!$B$10='01_基本条件'!$B$13,$I73/(1+'01_基本条件'!$B$10),(1-((1+'01_基本条件'!$B$13)/(1+'01_基本条件'!$B$10))^$I73)/('01_基本条件'!$B$10-'01_基本条件'!$B$13))))</f>
        <v/>
      </c>
      <c r="Y73" s="131">
        <f>IF($A73="","",'03_設備台帳'!R73*'03_設備台帳'!S73*$N73*(IF('01_基本条件'!$B$10='01_基本条件'!$B$12,$I73/(1+'01_基本条件'!$B$10),(1-((1+'01_基本条件'!$B$12)/(1+'01_基本条件'!$B$10))^$I73)/('01_基本条件'!$B$10-'01_基本条件'!$B$12))))</f>
        <v/>
      </c>
      <c r="Z73" s="131">
        <f>IF($A73="","",'03_設備台帳'!AC73*IFERROR(VLOOKUP($E73,'02_シナリオ条件'!$A$5:$K$13,8,FALSE),1)/(1+'01_基本条件'!$B$10)^$I73)</f>
        <v/>
      </c>
      <c r="AA73" s="131">
        <f>IF($A73="","",SUM($U73:$Y73)-$Z73)</f>
        <v/>
      </c>
      <c r="AB73" s="131">
        <f>IF($A73="","",(IF('01_基本条件'!$B$10=0,$T73/$H73,$T73*('01_基本条件'!$B$10*(1+'01_基本条件'!$B$10)^$H73)/((1+'01_基本条件'!$B$10)^$H73-1)))-(IF('01_基本条件'!$B$10=0,$AA73/$I73,$AA73*('01_基本条件'!$B$10*(1+'01_基本条件'!$B$10)^$I73)/((1+'01_基本条件'!$B$10)^$I73-1))))</f>
        <v/>
      </c>
      <c r="AC73" s="132">
        <f>IF($A73="","",IFERROR($AB73/(IF('01_基本条件'!$B$10=0,$T73/$H73,$T73*('01_基本条件'!$B$10*(1+'01_基本条件'!$B$10)^$H73)/((1+'01_基本条件'!$B$10)^$H73-1))),0))</f>
        <v/>
      </c>
      <c r="AD73" s="141">
        <f>IF($A73="","",IFERROR(IF((('03_設備台帳'!N73*$J73+'03_設備台帳'!O73*'03_設備台帳'!P73*'03_設備台帳'!M73*$L73*$M73+'03_設備台帳'!Q73*'03_設備台帳'!S73*$N73)-('03_設備台帳'!N73*'01_基本条件'!$B$20+'03_設備台帳'!O73*'01_基本条件'!$B$21*'03_設備台帳'!P73*'03_設備台帳'!M73*$L73*$M73+'03_設備台帳'!R73*'03_設備台帳'!S73*$N73))&lt;=0,"",MAX(0,($U73+$V73-$O73)/(('03_設備台帳'!N73*$J73+'03_設備台帳'!O73*'03_設備台帳'!P73*'03_設備台帳'!M73*$L73*$M73+'03_設備台帳'!Q73*'03_設備台帳'!S73*$N73)-('03_設備台帳'!N73*'01_基本条件'!$B$20+'03_設備台帳'!O73*'01_基本条件'!$B$21*'03_設備台帳'!P73*'03_設備台帳'!M73*$L73*$M73+'03_設備台帳'!R73*'03_設備台帳'!S73*$N73)))),""))</f>
        <v/>
      </c>
      <c r="AE73" s="41">
        <f>IF($A73="","",IF(AND('01_基本条件'!$B$19="はい",$G73="重大"),"更新",IF($AC73&gt;='01_基本条件'!$B$18,"更新",IF($AC73&lt;=-'01_基本条件'!$B$18,"修理/延命","再確認/試行"))))</f>
        <v/>
      </c>
      <c r="AF73" s="41">
        <f>IF($A73="","","EAC削減率="&amp;TEXT($AC73,"0.0%")&amp;"; 修理LCC="&amp;TEXT($T73,"#,##0")&amp;"; 更新LCC="&amp;TEXT($AA73,"#,##0"))</f>
        <v/>
      </c>
      <c r="AG73" s="41">
        <f>IF($A73="","",IF('01_基本条件'!$B$15="","予算未設定",IF($U73&lt;='01_基本条件'!$B$15,"予算内","予算超過")))</f>
        <v/>
      </c>
      <c r="AH73" s="41">
        <f>IF($A73="","",IF(OR($G73="重大",$F73="A-重要",$AC73&gt;=0.15),"高",IF(OR($G73="高",$AC73&gt;='01_基本条件'!$B$18),"中","低")))</f>
        <v/>
      </c>
      <c r="AI73" s="41">
        <f>IF($A73="","","")</f>
        <v/>
      </c>
      <c r="AJ73" s="41">
        <f>IF($A73="","",IF($AI73&lt;&gt;"",$AI73,IF(AND($AE73="更新",$AG73="予算超過"),"更新-予算承認要",$AE73)))</f>
        <v/>
      </c>
      <c r="AK73" s="85">
        <f>IF($A73="","","要評価")</f>
        <v/>
      </c>
      <c r="AL73" s="85">
        <f>IF($A73="","","")</f>
        <v/>
      </c>
      <c r="AM73" s="134">
        <f>IF($A73="","","")</f>
        <v/>
      </c>
    </row>
    <row r="74">
      <c r="A74" s="71">
        <f>IF('03_設備台帳'!A74="","",'03_設備台帳'!A74)</f>
        <v/>
      </c>
      <c r="B74" s="71">
        <f>IF($A74="","",'03_設備台帳'!E74)</f>
        <v/>
      </c>
      <c r="C74" s="71">
        <f>IF($A74="","",'03_設備台帳'!B74&amp;" / "&amp;'03_設備台帳'!C74)</f>
        <v/>
      </c>
      <c r="D74" s="71">
        <f>IF($A74="","",'03_設備台帳'!D74)</f>
        <v/>
      </c>
      <c r="E74" s="71">
        <f>IF($A74="","",'03_設備台帳'!I74)</f>
        <v/>
      </c>
      <c r="F74" s="71">
        <f>IF($A74="","",'03_設備台帳'!G74)</f>
        <v/>
      </c>
      <c r="G74" s="71">
        <f>IF($A74="","",'03_設備台帳'!AD74)</f>
        <v/>
      </c>
      <c r="H74" s="135">
        <f>IF($A74="","",MIN('01_基本条件'!$B$9,MAX(1,'03_設備台帳'!Z74)))</f>
        <v/>
      </c>
      <c r="I74" s="135">
        <f>IF($A74="","",MIN('01_基本条件'!$B$9,MAX(1,'03_設備台帳'!AA74)))</f>
        <v/>
      </c>
      <c r="J74" s="132">
        <f>IF($A74="","",IFERROR(VLOOKUP($E74,'02_シナリオ条件'!$A$5:$K$13,3,FALSE),1))</f>
        <v/>
      </c>
      <c r="K74" s="132">
        <f>IF($A74="","",IFERROR(VLOOKUP($E74,'02_シナリオ条件'!$A$5:$K$13,4,FALSE),1))</f>
        <v/>
      </c>
      <c r="L74" s="132">
        <f>IF($A74="","",IFERROR(VLOOKUP($E74,'02_シナリオ条件'!$A$5:$K$13,5,FALSE),1))</f>
        <v/>
      </c>
      <c r="M74" s="132">
        <f>IF($A74="","",IFERROR(VLOOKUP($E74,'02_シナリオ条件'!$A$5:$K$13,6,FALSE),1))</f>
        <v/>
      </c>
      <c r="N74" s="132">
        <f>IF($A74="","",IFERROR(VLOOKUP($E74,'02_シナリオ条件'!$A$5:$K$13,7,FALSE),1))</f>
        <v/>
      </c>
      <c r="O74" s="131">
        <f>IF($A74="","",'03_設備台帳'!T74*$J74)</f>
        <v/>
      </c>
      <c r="P74" s="131">
        <f>IF($A74="","",'03_設備台帳'!N74*$J74*(IF('01_基本条件'!$B$10='01_基本条件'!$B$11,$H74/(1+'01_基本条件'!$B$10),(1-((1+'01_基本条件'!$B$11)/(1+'01_基本条件'!$B$10))^$H74)/('01_基本条件'!$B$10-'01_基本条件'!$B$11))))</f>
        <v/>
      </c>
      <c r="Q74" s="131">
        <f>IF($A74="","",'03_設備台帳'!O74*'03_設備台帳'!P74*'03_設備台帳'!M74*$L74*$M74*(IF('01_基本条件'!$B$10='01_基本条件'!$B$13,$H74/(1+'01_基本条件'!$B$10),(1-((1+'01_基本条件'!$B$13)/(1+'01_基本条件'!$B$10))^$H74)/('01_基本条件'!$B$10-'01_基本条件'!$B$13))))</f>
        <v/>
      </c>
      <c r="R74" s="131">
        <f>IF($A74="","",'03_設備台帳'!Q74*'03_設備台帳'!S74*$N74*(IF('01_基本条件'!$B$10='01_基本条件'!$B$12,$H74/(1+'01_基本条件'!$B$10),(1-((1+'01_基本条件'!$B$12)/(1+'01_基本条件'!$B$10))^$H74)/('01_基本条件'!$B$10-'01_基本条件'!$B$12))))</f>
        <v/>
      </c>
      <c r="S74" s="131">
        <f>IF($A74="","",'03_設備台帳'!AB74*IFERROR(VLOOKUP($E74,'02_シナリオ条件'!$A$5:$K$13,8,FALSE),1)/(1+'01_基本条件'!$B$10)^$H74)</f>
        <v/>
      </c>
      <c r="T74" s="131">
        <f>IF($A74="","",SUM($O74:$R74)-$S74)</f>
        <v/>
      </c>
      <c r="U74" s="131">
        <f>IF($A74="","",('03_設備台帳'!U74+'03_設備台帳'!V74+'03_設備台帳'!W74+'03_設備台帳'!Y74)*$K74)</f>
        <v/>
      </c>
      <c r="V74" s="131">
        <f>IF($A74="","",'03_設備台帳'!X74*'03_設備台帳'!M74*$L74)</f>
        <v/>
      </c>
      <c r="W74" s="131">
        <f>IF($A74="","",'03_設備台帳'!N74*'01_基本条件'!$B$20*(IF('01_基本条件'!$B$10='01_基本条件'!$B$11,$I74/(1+'01_基本条件'!$B$10),(1-((1+'01_基本条件'!$B$11)/(1+'01_基本条件'!$B$10))^$I74)/('01_基本条件'!$B$10-'01_基本条件'!$B$11))))</f>
        <v/>
      </c>
      <c r="X74" s="131">
        <f>IF($A74="","",'03_設備台帳'!O74*'01_基本条件'!$B$21*'03_設備台帳'!P74*'03_設備台帳'!M74*$L74*$M74*(IF('01_基本条件'!$B$10='01_基本条件'!$B$13,$I74/(1+'01_基本条件'!$B$10),(1-((1+'01_基本条件'!$B$13)/(1+'01_基本条件'!$B$10))^$I74)/('01_基本条件'!$B$10-'01_基本条件'!$B$13))))</f>
        <v/>
      </c>
      <c r="Y74" s="131">
        <f>IF($A74="","",'03_設備台帳'!R74*'03_設備台帳'!S74*$N74*(IF('01_基本条件'!$B$10='01_基本条件'!$B$12,$I74/(1+'01_基本条件'!$B$10),(1-((1+'01_基本条件'!$B$12)/(1+'01_基本条件'!$B$10))^$I74)/('01_基本条件'!$B$10-'01_基本条件'!$B$12))))</f>
        <v/>
      </c>
      <c r="Z74" s="131">
        <f>IF($A74="","",'03_設備台帳'!AC74*IFERROR(VLOOKUP($E74,'02_シナリオ条件'!$A$5:$K$13,8,FALSE),1)/(1+'01_基本条件'!$B$10)^$I74)</f>
        <v/>
      </c>
      <c r="AA74" s="131">
        <f>IF($A74="","",SUM($U74:$Y74)-$Z74)</f>
        <v/>
      </c>
      <c r="AB74" s="131">
        <f>IF($A74="","",(IF('01_基本条件'!$B$10=0,$T74/$H74,$T74*('01_基本条件'!$B$10*(1+'01_基本条件'!$B$10)^$H74)/((1+'01_基本条件'!$B$10)^$H74-1)))-(IF('01_基本条件'!$B$10=0,$AA74/$I74,$AA74*('01_基本条件'!$B$10*(1+'01_基本条件'!$B$10)^$I74)/((1+'01_基本条件'!$B$10)^$I74-1))))</f>
        <v/>
      </c>
      <c r="AC74" s="132">
        <f>IF($A74="","",IFERROR($AB74/(IF('01_基本条件'!$B$10=0,$T74/$H74,$T74*('01_基本条件'!$B$10*(1+'01_基本条件'!$B$10)^$H74)/((1+'01_基本条件'!$B$10)^$H74-1))),0))</f>
        <v/>
      </c>
      <c r="AD74" s="141">
        <f>IF($A74="","",IFERROR(IF((('03_設備台帳'!N74*$J74+'03_設備台帳'!O74*'03_設備台帳'!P74*'03_設備台帳'!M74*$L74*$M74+'03_設備台帳'!Q74*'03_設備台帳'!S74*$N74)-('03_設備台帳'!N74*'01_基本条件'!$B$20+'03_設備台帳'!O74*'01_基本条件'!$B$21*'03_設備台帳'!P74*'03_設備台帳'!M74*$L74*$M74+'03_設備台帳'!R74*'03_設備台帳'!S74*$N74))&lt;=0,"",MAX(0,($U74+$V74-$O74)/(('03_設備台帳'!N74*$J74+'03_設備台帳'!O74*'03_設備台帳'!P74*'03_設備台帳'!M74*$L74*$M74+'03_設備台帳'!Q74*'03_設備台帳'!S74*$N74)-('03_設備台帳'!N74*'01_基本条件'!$B$20+'03_設備台帳'!O74*'01_基本条件'!$B$21*'03_設備台帳'!P74*'03_設備台帳'!M74*$L74*$M74+'03_設備台帳'!R74*'03_設備台帳'!S74*$N74)))),""))</f>
        <v/>
      </c>
      <c r="AE74" s="41">
        <f>IF($A74="","",IF(AND('01_基本条件'!$B$19="はい",$G74="重大"),"更新",IF($AC74&gt;='01_基本条件'!$B$18,"更新",IF($AC74&lt;=-'01_基本条件'!$B$18,"修理/延命","再確認/試行"))))</f>
        <v/>
      </c>
      <c r="AF74" s="41">
        <f>IF($A74="","","EAC削減率="&amp;TEXT($AC74,"0.0%")&amp;"; 修理LCC="&amp;TEXT($T74,"#,##0")&amp;"; 更新LCC="&amp;TEXT($AA74,"#,##0"))</f>
        <v/>
      </c>
      <c r="AG74" s="41">
        <f>IF($A74="","",IF('01_基本条件'!$B$15="","予算未設定",IF($U74&lt;='01_基本条件'!$B$15,"予算内","予算超過")))</f>
        <v/>
      </c>
      <c r="AH74" s="41">
        <f>IF($A74="","",IF(OR($G74="重大",$F74="A-重要",$AC74&gt;=0.15),"高",IF(OR($G74="高",$AC74&gt;='01_基本条件'!$B$18),"中","低")))</f>
        <v/>
      </c>
      <c r="AI74" s="41">
        <f>IF($A74="","","")</f>
        <v/>
      </c>
      <c r="AJ74" s="41">
        <f>IF($A74="","",IF($AI74&lt;&gt;"",$AI74,IF(AND($AE74="更新",$AG74="予算超過"),"更新-予算承認要",$AE74)))</f>
        <v/>
      </c>
      <c r="AK74" s="85">
        <f>IF($A74="","","要評価")</f>
        <v/>
      </c>
      <c r="AL74" s="85">
        <f>IF($A74="","","")</f>
        <v/>
      </c>
      <c r="AM74" s="134">
        <f>IF($A74="","","")</f>
        <v/>
      </c>
    </row>
    <row r="75">
      <c r="A75" s="71">
        <f>IF('03_設備台帳'!A75="","",'03_設備台帳'!A75)</f>
        <v/>
      </c>
      <c r="B75" s="71">
        <f>IF($A75="","",'03_設備台帳'!E75)</f>
        <v/>
      </c>
      <c r="C75" s="71">
        <f>IF($A75="","",'03_設備台帳'!B75&amp;" / "&amp;'03_設備台帳'!C75)</f>
        <v/>
      </c>
      <c r="D75" s="71">
        <f>IF($A75="","",'03_設備台帳'!D75)</f>
        <v/>
      </c>
      <c r="E75" s="71">
        <f>IF($A75="","",'03_設備台帳'!I75)</f>
        <v/>
      </c>
      <c r="F75" s="71">
        <f>IF($A75="","",'03_設備台帳'!G75)</f>
        <v/>
      </c>
      <c r="G75" s="71">
        <f>IF($A75="","",'03_設備台帳'!AD75)</f>
        <v/>
      </c>
      <c r="H75" s="135">
        <f>IF($A75="","",MIN('01_基本条件'!$B$9,MAX(1,'03_設備台帳'!Z75)))</f>
        <v/>
      </c>
      <c r="I75" s="135">
        <f>IF($A75="","",MIN('01_基本条件'!$B$9,MAX(1,'03_設備台帳'!AA75)))</f>
        <v/>
      </c>
      <c r="J75" s="132">
        <f>IF($A75="","",IFERROR(VLOOKUP($E75,'02_シナリオ条件'!$A$5:$K$13,3,FALSE),1))</f>
        <v/>
      </c>
      <c r="K75" s="132">
        <f>IF($A75="","",IFERROR(VLOOKUP($E75,'02_シナリオ条件'!$A$5:$K$13,4,FALSE),1))</f>
        <v/>
      </c>
      <c r="L75" s="132">
        <f>IF($A75="","",IFERROR(VLOOKUP($E75,'02_シナリオ条件'!$A$5:$K$13,5,FALSE),1))</f>
        <v/>
      </c>
      <c r="M75" s="132">
        <f>IF($A75="","",IFERROR(VLOOKUP($E75,'02_シナリオ条件'!$A$5:$K$13,6,FALSE),1))</f>
        <v/>
      </c>
      <c r="N75" s="132">
        <f>IF($A75="","",IFERROR(VLOOKUP($E75,'02_シナリオ条件'!$A$5:$K$13,7,FALSE),1))</f>
        <v/>
      </c>
      <c r="O75" s="131">
        <f>IF($A75="","",'03_設備台帳'!T75*$J75)</f>
        <v/>
      </c>
      <c r="P75" s="131">
        <f>IF($A75="","",'03_設備台帳'!N75*$J75*(IF('01_基本条件'!$B$10='01_基本条件'!$B$11,$H75/(1+'01_基本条件'!$B$10),(1-((1+'01_基本条件'!$B$11)/(1+'01_基本条件'!$B$10))^$H75)/('01_基本条件'!$B$10-'01_基本条件'!$B$11))))</f>
        <v/>
      </c>
      <c r="Q75" s="131">
        <f>IF($A75="","",'03_設備台帳'!O75*'03_設備台帳'!P75*'03_設備台帳'!M75*$L75*$M75*(IF('01_基本条件'!$B$10='01_基本条件'!$B$13,$H75/(1+'01_基本条件'!$B$10),(1-((1+'01_基本条件'!$B$13)/(1+'01_基本条件'!$B$10))^$H75)/('01_基本条件'!$B$10-'01_基本条件'!$B$13))))</f>
        <v/>
      </c>
      <c r="R75" s="131">
        <f>IF($A75="","",'03_設備台帳'!Q75*'03_設備台帳'!S75*$N75*(IF('01_基本条件'!$B$10='01_基本条件'!$B$12,$H75/(1+'01_基本条件'!$B$10),(1-((1+'01_基本条件'!$B$12)/(1+'01_基本条件'!$B$10))^$H75)/('01_基本条件'!$B$10-'01_基本条件'!$B$12))))</f>
        <v/>
      </c>
      <c r="S75" s="131">
        <f>IF($A75="","",'03_設備台帳'!AB75*IFERROR(VLOOKUP($E75,'02_シナリオ条件'!$A$5:$K$13,8,FALSE),1)/(1+'01_基本条件'!$B$10)^$H75)</f>
        <v/>
      </c>
      <c r="T75" s="131">
        <f>IF($A75="","",SUM($O75:$R75)-$S75)</f>
        <v/>
      </c>
      <c r="U75" s="131">
        <f>IF($A75="","",('03_設備台帳'!U75+'03_設備台帳'!V75+'03_設備台帳'!W75+'03_設備台帳'!Y75)*$K75)</f>
        <v/>
      </c>
      <c r="V75" s="131">
        <f>IF($A75="","",'03_設備台帳'!X75*'03_設備台帳'!M75*$L75)</f>
        <v/>
      </c>
      <c r="W75" s="131">
        <f>IF($A75="","",'03_設備台帳'!N75*'01_基本条件'!$B$20*(IF('01_基本条件'!$B$10='01_基本条件'!$B$11,$I75/(1+'01_基本条件'!$B$10),(1-((1+'01_基本条件'!$B$11)/(1+'01_基本条件'!$B$10))^$I75)/('01_基本条件'!$B$10-'01_基本条件'!$B$11))))</f>
        <v/>
      </c>
      <c r="X75" s="131">
        <f>IF($A75="","",'03_設備台帳'!O75*'01_基本条件'!$B$21*'03_設備台帳'!P75*'03_設備台帳'!M75*$L75*$M75*(IF('01_基本条件'!$B$10='01_基本条件'!$B$13,$I75/(1+'01_基本条件'!$B$10),(1-((1+'01_基本条件'!$B$13)/(1+'01_基本条件'!$B$10))^$I75)/('01_基本条件'!$B$10-'01_基本条件'!$B$13))))</f>
        <v/>
      </c>
      <c r="Y75" s="131">
        <f>IF($A75="","",'03_設備台帳'!R75*'03_設備台帳'!S75*$N75*(IF('01_基本条件'!$B$10='01_基本条件'!$B$12,$I75/(1+'01_基本条件'!$B$10),(1-((1+'01_基本条件'!$B$12)/(1+'01_基本条件'!$B$10))^$I75)/('01_基本条件'!$B$10-'01_基本条件'!$B$12))))</f>
        <v/>
      </c>
      <c r="Z75" s="131">
        <f>IF($A75="","",'03_設備台帳'!AC75*IFERROR(VLOOKUP($E75,'02_シナリオ条件'!$A$5:$K$13,8,FALSE),1)/(1+'01_基本条件'!$B$10)^$I75)</f>
        <v/>
      </c>
      <c r="AA75" s="131">
        <f>IF($A75="","",SUM($U75:$Y75)-$Z75)</f>
        <v/>
      </c>
      <c r="AB75" s="131">
        <f>IF($A75="","",(IF('01_基本条件'!$B$10=0,$T75/$H75,$T75*('01_基本条件'!$B$10*(1+'01_基本条件'!$B$10)^$H75)/((1+'01_基本条件'!$B$10)^$H75-1)))-(IF('01_基本条件'!$B$10=0,$AA75/$I75,$AA75*('01_基本条件'!$B$10*(1+'01_基本条件'!$B$10)^$I75)/((1+'01_基本条件'!$B$10)^$I75-1))))</f>
        <v/>
      </c>
      <c r="AC75" s="132">
        <f>IF($A75="","",IFERROR($AB75/(IF('01_基本条件'!$B$10=0,$T75/$H75,$T75*('01_基本条件'!$B$10*(1+'01_基本条件'!$B$10)^$H75)/((1+'01_基本条件'!$B$10)^$H75-1))),0))</f>
        <v/>
      </c>
      <c r="AD75" s="141">
        <f>IF($A75="","",IFERROR(IF((('03_設備台帳'!N75*$J75+'03_設備台帳'!O75*'03_設備台帳'!P75*'03_設備台帳'!M75*$L75*$M75+'03_設備台帳'!Q75*'03_設備台帳'!S75*$N75)-('03_設備台帳'!N75*'01_基本条件'!$B$20+'03_設備台帳'!O75*'01_基本条件'!$B$21*'03_設備台帳'!P75*'03_設備台帳'!M75*$L75*$M75+'03_設備台帳'!R75*'03_設備台帳'!S75*$N75))&lt;=0,"",MAX(0,($U75+$V75-$O75)/(('03_設備台帳'!N75*$J75+'03_設備台帳'!O75*'03_設備台帳'!P75*'03_設備台帳'!M75*$L75*$M75+'03_設備台帳'!Q75*'03_設備台帳'!S75*$N75)-('03_設備台帳'!N75*'01_基本条件'!$B$20+'03_設備台帳'!O75*'01_基本条件'!$B$21*'03_設備台帳'!P75*'03_設備台帳'!M75*$L75*$M75+'03_設備台帳'!R75*'03_設備台帳'!S75*$N75)))),""))</f>
        <v/>
      </c>
      <c r="AE75" s="41">
        <f>IF($A75="","",IF(AND('01_基本条件'!$B$19="はい",$G75="重大"),"更新",IF($AC75&gt;='01_基本条件'!$B$18,"更新",IF($AC75&lt;=-'01_基本条件'!$B$18,"修理/延命","再確認/試行"))))</f>
        <v/>
      </c>
      <c r="AF75" s="41">
        <f>IF($A75="","","EAC削減率="&amp;TEXT($AC75,"0.0%")&amp;"; 修理LCC="&amp;TEXT($T75,"#,##0")&amp;"; 更新LCC="&amp;TEXT($AA75,"#,##0"))</f>
        <v/>
      </c>
      <c r="AG75" s="41">
        <f>IF($A75="","",IF('01_基本条件'!$B$15="","予算未設定",IF($U75&lt;='01_基本条件'!$B$15,"予算内","予算超過")))</f>
        <v/>
      </c>
      <c r="AH75" s="41">
        <f>IF($A75="","",IF(OR($G75="重大",$F75="A-重要",$AC75&gt;=0.15),"高",IF(OR($G75="高",$AC75&gt;='01_基本条件'!$B$18),"中","低")))</f>
        <v/>
      </c>
      <c r="AI75" s="41">
        <f>IF($A75="","","")</f>
        <v/>
      </c>
      <c r="AJ75" s="41">
        <f>IF($A75="","",IF($AI75&lt;&gt;"",$AI75,IF(AND($AE75="更新",$AG75="予算超過"),"更新-予算承認要",$AE75)))</f>
        <v/>
      </c>
      <c r="AK75" s="85">
        <f>IF($A75="","","要評価")</f>
        <v/>
      </c>
      <c r="AL75" s="85">
        <f>IF($A75="","","")</f>
        <v/>
      </c>
      <c r="AM75" s="134">
        <f>IF($A75="","","")</f>
        <v/>
      </c>
    </row>
    <row r="76">
      <c r="A76" s="71">
        <f>IF('03_設備台帳'!A76="","",'03_設備台帳'!A76)</f>
        <v/>
      </c>
      <c r="B76" s="71">
        <f>IF($A76="","",'03_設備台帳'!E76)</f>
        <v/>
      </c>
      <c r="C76" s="71">
        <f>IF($A76="","",'03_設備台帳'!B76&amp;" / "&amp;'03_設備台帳'!C76)</f>
        <v/>
      </c>
      <c r="D76" s="71">
        <f>IF($A76="","",'03_設備台帳'!D76)</f>
        <v/>
      </c>
      <c r="E76" s="71">
        <f>IF($A76="","",'03_設備台帳'!I76)</f>
        <v/>
      </c>
      <c r="F76" s="71">
        <f>IF($A76="","",'03_設備台帳'!G76)</f>
        <v/>
      </c>
      <c r="G76" s="71">
        <f>IF($A76="","",'03_設備台帳'!AD76)</f>
        <v/>
      </c>
      <c r="H76" s="135">
        <f>IF($A76="","",MIN('01_基本条件'!$B$9,MAX(1,'03_設備台帳'!Z76)))</f>
        <v/>
      </c>
      <c r="I76" s="135">
        <f>IF($A76="","",MIN('01_基本条件'!$B$9,MAX(1,'03_設備台帳'!AA76)))</f>
        <v/>
      </c>
      <c r="J76" s="132">
        <f>IF($A76="","",IFERROR(VLOOKUP($E76,'02_シナリオ条件'!$A$5:$K$13,3,FALSE),1))</f>
        <v/>
      </c>
      <c r="K76" s="132">
        <f>IF($A76="","",IFERROR(VLOOKUP($E76,'02_シナリオ条件'!$A$5:$K$13,4,FALSE),1))</f>
        <v/>
      </c>
      <c r="L76" s="132">
        <f>IF($A76="","",IFERROR(VLOOKUP($E76,'02_シナリオ条件'!$A$5:$K$13,5,FALSE),1))</f>
        <v/>
      </c>
      <c r="M76" s="132">
        <f>IF($A76="","",IFERROR(VLOOKUP($E76,'02_シナリオ条件'!$A$5:$K$13,6,FALSE),1))</f>
        <v/>
      </c>
      <c r="N76" s="132">
        <f>IF($A76="","",IFERROR(VLOOKUP($E76,'02_シナリオ条件'!$A$5:$K$13,7,FALSE),1))</f>
        <v/>
      </c>
      <c r="O76" s="131">
        <f>IF($A76="","",'03_設備台帳'!T76*$J76)</f>
        <v/>
      </c>
      <c r="P76" s="131">
        <f>IF($A76="","",'03_設備台帳'!N76*$J76*(IF('01_基本条件'!$B$10='01_基本条件'!$B$11,$H76/(1+'01_基本条件'!$B$10),(1-((1+'01_基本条件'!$B$11)/(1+'01_基本条件'!$B$10))^$H76)/('01_基本条件'!$B$10-'01_基本条件'!$B$11))))</f>
        <v/>
      </c>
      <c r="Q76" s="131">
        <f>IF($A76="","",'03_設備台帳'!O76*'03_設備台帳'!P76*'03_設備台帳'!M76*$L76*$M76*(IF('01_基本条件'!$B$10='01_基本条件'!$B$13,$H76/(1+'01_基本条件'!$B$10),(1-((1+'01_基本条件'!$B$13)/(1+'01_基本条件'!$B$10))^$H76)/('01_基本条件'!$B$10-'01_基本条件'!$B$13))))</f>
        <v/>
      </c>
      <c r="R76" s="131">
        <f>IF($A76="","",'03_設備台帳'!Q76*'03_設備台帳'!S76*$N76*(IF('01_基本条件'!$B$10='01_基本条件'!$B$12,$H76/(1+'01_基本条件'!$B$10),(1-((1+'01_基本条件'!$B$12)/(1+'01_基本条件'!$B$10))^$H76)/('01_基本条件'!$B$10-'01_基本条件'!$B$12))))</f>
        <v/>
      </c>
      <c r="S76" s="131">
        <f>IF($A76="","",'03_設備台帳'!AB76*IFERROR(VLOOKUP($E76,'02_シナリオ条件'!$A$5:$K$13,8,FALSE),1)/(1+'01_基本条件'!$B$10)^$H76)</f>
        <v/>
      </c>
      <c r="T76" s="131">
        <f>IF($A76="","",SUM($O76:$R76)-$S76)</f>
        <v/>
      </c>
      <c r="U76" s="131">
        <f>IF($A76="","",('03_設備台帳'!U76+'03_設備台帳'!V76+'03_設備台帳'!W76+'03_設備台帳'!Y76)*$K76)</f>
        <v/>
      </c>
      <c r="V76" s="131">
        <f>IF($A76="","",'03_設備台帳'!X76*'03_設備台帳'!M76*$L76)</f>
        <v/>
      </c>
      <c r="W76" s="131">
        <f>IF($A76="","",'03_設備台帳'!N76*'01_基本条件'!$B$20*(IF('01_基本条件'!$B$10='01_基本条件'!$B$11,$I76/(1+'01_基本条件'!$B$10),(1-((1+'01_基本条件'!$B$11)/(1+'01_基本条件'!$B$10))^$I76)/('01_基本条件'!$B$10-'01_基本条件'!$B$11))))</f>
        <v/>
      </c>
      <c r="X76" s="131">
        <f>IF($A76="","",'03_設備台帳'!O76*'01_基本条件'!$B$21*'03_設備台帳'!P76*'03_設備台帳'!M76*$L76*$M76*(IF('01_基本条件'!$B$10='01_基本条件'!$B$13,$I76/(1+'01_基本条件'!$B$10),(1-((1+'01_基本条件'!$B$13)/(1+'01_基本条件'!$B$10))^$I76)/('01_基本条件'!$B$10-'01_基本条件'!$B$13))))</f>
        <v/>
      </c>
      <c r="Y76" s="131">
        <f>IF($A76="","",'03_設備台帳'!R76*'03_設備台帳'!S76*$N76*(IF('01_基本条件'!$B$10='01_基本条件'!$B$12,$I76/(1+'01_基本条件'!$B$10),(1-((1+'01_基本条件'!$B$12)/(1+'01_基本条件'!$B$10))^$I76)/('01_基本条件'!$B$10-'01_基本条件'!$B$12))))</f>
        <v/>
      </c>
      <c r="Z76" s="131">
        <f>IF($A76="","",'03_設備台帳'!AC76*IFERROR(VLOOKUP($E76,'02_シナリオ条件'!$A$5:$K$13,8,FALSE),1)/(1+'01_基本条件'!$B$10)^$I76)</f>
        <v/>
      </c>
      <c r="AA76" s="131">
        <f>IF($A76="","",SUM($U76:$Y76)-$Z76)</f>
        <v/>
      </c>
      <c r="AB76" s="131">
        <f>IF($A76="","",(IF('01_基本条件'!$B$10=0,$T76/$H76,$T76*('01_基本条件'!$B$10*(1+'01_基本条件'!$B$10)^$H76)/((1+'01_基本条件'!$B$10)^$H76-1)))-(IF('01_基本条件'!$B$10=0,$AA76/$I76,$AA76*('01_基本条件'!$B$10*(1+'01_基本条件'!$B$10)^$I76)/((1+'01_基本条件'!$B$10)^$I76-1))))</f>
        <v/>
      </c>
      <c r="AC76" s="132">
        <f>IF($A76="","",IFERROR($AB76/(IF('01_基本条件'!$B$10=0,$T76/$H76,$T76*('01_基本条件'!$B$10*(1+'01_基本条件'!$B$10)^$H76)/((1+'01_基本条件'!$B$10)^$H76-1))),0))</f>
        <v/>
      </c>
      <c r="AD76" s="141">
        <f>IF($A76="","",IFERROR(IF((('03_設備台帳'!N76*$J76+'03_設備台帳'!O76*'03_設備台帳'!P76*'03_設備台帳'!M76*$L76*$M76+'03_設備台帳'!Q76*'03_設備台帳'!S76*$N76)-('03_設備台帳'!N76*'01_基本条件'!$B$20+'03_設備台帳'!O76*'01_基本条件'!$B$21*'03_設備台帳'!P76*'03_設備台帳'!M76*$L76*$M76+'03_設備台帳'!R76*'03_設備台帳'!S76*$N76))&lt;=0,"",MAX(0,($U76+$V76-$O76)/(('03_設備台帳'!N76*$J76+'03_設備台帳'!O76*'03_設備台帳'!P76*'03_設備台帳'!M76*$L76*$M76+'03_設備台帳'!Q76*'03_設備台帳'!S76*$N76)-('03_設備台帳'!N76*'01_基本条件'!$B$20+'03_設備台帳'!O76*'01_基本条件'!$B$21*'03_設備台帳'!P76*'03_設備台帳'!M76*$L76*$M76+'03_設備台帳'!R76*'03_設備台帳'!S76*$N76)))),""))</f>
        <v/>
      </c>
      <c r="AE76" s="41">
        <f>IF($A76="","",IF(AND('01_基本条件'!$B$19="はい",$G76="重大"),"更新",IF($AC76&gt;='01_基本条件'!$B$18,"更新",IF($AC76&lt;=-'01_基本条件'!$B$18,"修理/延命","再確認/試行"))))</f>
        <v/>
      </c>
      <c r="AF76" s="41">
        <f>IF($A76="","","EAC削減率="&amp;TEXT($AC76,"0.0%")&amp;"; 修理LCC="&amp;TEXT($T76,"#,##0")&amp;"; 更新LCC="&amp;TEXT($AA76,"#,##0"))</f>
        <v/>
      </c>
      <c r="AG76" s="41">
        <f>IF($A76="","",IF('01_基本条件'!$B$15="","予算未設定",IF($U76&lt;='01_基本条件'!$B$15,"予算内","予算超過")))</f>
        <v/>
      </c>
      <c r="AH76" s="41">
        <f>IF($A76="","",IF(OR($G76="重大",$F76="A-重要",$AC76&gt;=0.15),"高",IF(OR($G76="高",$AC76&gt;='01_基本条件'!$B$18),"中","低")))</f>
        <v/>
      </c>
      <c r="AI76" s="41">
        <f>IF($A76="","","")</f>
        <v/>
      </c>
      <c r="AJ76" s="41">
        <f>IF($A76="","",IF($AI76&lt;&gt;"",$AI76,IF(AND($AE76="更新",$AG76="予算超過"),"更新-予算承認要",$AE76)))</f>
        <v/>
      </c>
      <c r="AK76" s="85">
        <f>IF($A76="","","要評価")</f>
        <v/>
      </c>
      <c r="AL76" s="85">
        <f>IF($A76="","","")</f>
        <v/>
      </c>
      <c r="AM76" s="134">
        <f>IF($A76="","","")</f>
        <v/>
      </c>
    </row>
    <row r="77">
      <c r="A77" s="71">
        <f>IF('03_設備台帳'!A77="","",'03_設備台帳'!A77)</f>
        <v/>
      </c>
      <c r="B77" s="71">
        <f>IF($A77="","",'03_設備台帳'!E77)</f>
        <v/>
      </c>
      <c r="C77" s="71">
        <f>IF($A77="","",'03_設備台帳'!B77&amp;" / "&amp;'03_設備台帳'!C77)</f>
        <v/>
      </c>
      <c r="D77" s="71">
        <f>IF($A77="","",'03_設備台帳'!D77)</f>
        <v/>
      </c>
      <c r="E77" s="71">
        <f>IF($A77="","",'03_設備台帳'!I77)</f>
        <v/>
      </c>
      <c r="F77" s="71">
        <f>IF($A77="","",'03_設備台帳'!G77)</f>
        <v/>
      </c>
      <c r="G77" s="71">
        <f>IF($A77="","",'03_設備台帳'!AD77)</f>
        <v/>
      </c>
      <c r="H77" s="135">
        <f>IF($A77="","",MIN('01_基本条件'!$B$9,MAX(1,'03_設備台帳'!Z77)))</f>
        <v/>
      </c>
      <c r="I77" s="135">
        <f>IF($A77="","",MIN('01_基本条件'!$B$9,MAX(1,'03_設備台帳'!AA77)))</f>
        <v/>
      </c>
      <c r="J77" s="132">
        <f>IF($A77="","",IFERROR(VLOOKUP($E77,'02_シナリオ条件'!$A$5:$K$13,3,FALSE),1))</f>
        <v/>
      </c>
      <c r="K77" s="132">
        <f>IF($A77="","",IFERROR(VLOOKUP($E77,'02_シナリオ条件'!$A$5:$K$13,4,FALSE),1))</f>
        <v/>
      </c>
      <c r="L77" s="132">
        <f>IF($A77="","",IFERROR(VLOOKUP($E77,'02_シナリオ条件'!$A$5:$K$13,5,FALSE),1))</f>
        <v/>
      </c>
      <c r="M77" s="132">
        <f>IF($A77="","",IFERROR(VLOOKUP($E77,'02_シナリオ条件'!$A$5:$K$13,6,FALSE),1))</f>
        <v/>
      </c>
      <c r="N77" s="132">
        <f>IF($A77="","",IFERROR(VLOOKUP($E77,'02_シナリオ条件'!$A$5:$K$13,7,FALSE),1))</f>
        <v/>
      </c>
      <c r="O77" s="131">
        <f>IF($A77="","",'03_設備台帳'!T77*$J77)</f>
        <v/>
      </c>
      <c r="P77" s="131">
        <f>IF($A77="","",'03_設備台帳'!N77*$J77*(IF('01_基本条件'!$B$10='01_基本条件'!$B$11,$H77/(1+'01_基本条件'!$B$10),(1-((1+'01_基本条件'!$B$11)/(1+'01_基本条件'!$B$10))^$H77)/('01_基本条件'!$B$10-'01_基本条件'!$B$11))))</f>
        <v/>
      </c>
      <c r="Q77" s="131">
        <f>IF($A77="","",'03_設備台帳'!O77*'03_設備台帳'!P77*'03_設備台帳'!M77*$L77*$M77*(IF('01_基本条件'!$B$10='01_基本条件'!$B$13,$H77/(1+'01_基本条件'!$B$10),(1-((1+'01_基本条件'!$B$13)/(1+'01_基本条件'!$B$10))^$H77)/('01_基本条件'!$B$10-'01_基本条件'!$B$13))))</f>
        <v/>
      </c>
      <c r="R77" s="131">
        <f>IF($A77="","",'03_設備台帳'!Q77*'03_設備台帳'!S77*$N77*(IF('01_基本条件'!$B$10='01_基本条件'!$B$12,$H77/(1+'01_基本条件'!$B$10),(1-((1+'01_基本条件'!$B$12)/(1+'01_基本条件'!$B$10))^$H77)/('01_基本条件'!$B$10-'01_基本条件'!$B$12))))</f>
        <v/>
      </c>
      <c r="S77" s="131">
        <f>IF($A77="","",'03_設備台帳'!AB77*IFERROR(VLOOKUP($E77,'02_シナリオ条件'!$A$5:$K$13,8,FALSE),1)/(1+'01_基本条件'!$B$10)^$H77)</f>
        <v/>
      </c>
      <c r="T77" s="131">
        <f>IF($A77="","",SUM($O77:$R77)-$S77)</f>
        <v/>
      </c>
      <c r="U77" s="131">
        <f>IF($A77="","",('03_設備台帳'!U77+'03_設備台帳'!V77+'03_設備台帳'!W77+'03_設備台帳'!Y77)*$K77)</f>
        <v/>
      </c>
      <c r="V77" s="131">
        <f>IF($A77="","",'03_設備台帳'!X77*'03_設備台帳'!M77*$L77)</f>
        <v/>
      </c>
      <c r="W77" s="131">
        <f>IF($A77="","",'03_設備台帳'!N77*'01_基本条件'!$B$20*(IF('01_基本条件'!$B$10='01_基本条件'!$B$11,$I77/(1+'01_基本条件'!$B$10),(1-((1+'01_基本条件'!$B$11)/(1+'01_基本条件'!$B$10))^$I77)/('01_基本条件'!$B$10-'01_基本条件'!$B$11))))</f>
        <v/>
      </c>
      <c r="X77" s="131">
        <f>IF($A77="","",'03_設備台帳'!O77*'01_基本条件'!$B$21*'03_設備台帳'!P77*'03_設備台帳'!M77*$L77*$M77*(IF('01_基本条件'!$B$10='01_基本条件'!$B$13,$I77/(1+'01_基本条件'!$B$10),(1-((1+'01_基本条件'!$B$13)/(1+'01_基本条件'!$B$10))^$I77)/('01_基本条件'!$B$10-'01_基本条件'!$B$13))))</f>
        <v/>
      </c>
      <c r="Y77" s="131">
        <f>IF($A77="","",'03_設備台帳'!R77*'03_設備台帳'!S77*$N77*(IF('01_基本条件'!$B$10='01_基本条件'!$B$12,$I77/(1+'01_基本条件'!$B$10),(1-((1+'01_基本条件'!$B$12)/(1+'01_基本条件'!$B$10))^$I77)/('01_基本条件'!$B$10-'01_基本条件'!$B$12))))</f>
        <v/>
      </c>
      <c r="Z77" s="131">
        <f>IF($A77="","",'03_設備台帳'!AC77*IFERROR(VLOOKUP($E77,'02_シナリオ条件'!$A$5:$K$13,8,FALSE),1)/(1+'01_基本条件'!$B$10)^$I77)</f>
        <v/>
      </c>
      <c r="AA77" s="131">
        <f>IF($A77="","",SUM($U77:$Y77)-$Z77)</f>
        <v/>
      </c>
      <c r="AB77" s="131">
        <f>IF($A77="","",(IF('01_基本条件'!$B$10=0,$T77/$H77,$T77*('01_基本条件'!$B$10*(1+'01_基本条件'!$B$10)^$H77)/((1+'01_基本条件'!$B$10)^$H77-1)))-(IF('01_基本条件'!$B$10=0,$AA77/$I77,$AA77*('01_基本条件'!$B$10*(1+'01_基本条件'!$B$10)^$I77)/((1+'01_基本条件'!$B$10)^$I77-1))))</f>
        <v/>
      </c>
      <c r="AC77" s="132">
        <f>IF($A77="","",IFERROR($AB77/(IF('01_基本条件'!$B$10=0,$T77/$H77,$T77*('01_基本条件'!$B$10*(1+'01_基本条件'!$B$10)^$H77)/((1+'01_基本条件'!$B$10)^$H77-1))),0))</f>
        <v/>
      </c>
      <c r="AD77" s="141">
        <f>IF($A77="","",IFERROR(IF((('03_設備台帳'!N77*$J77+'03_設備台帳'!O77*'03_設備台帳'!P77*'03_設備台帳'!M77*$L77*$M77+'03_設備台帳'!Q77*'03_設備台帳'!S77*$N77)-('03_設備台帳'!N77*'01_基本条件'!$B$20+'03_設備台帳'!O77*'01_基本条件'!$B$21*'03_設備台帳'!P77*'03_設備台帳'!M77*$L77*$M77+'03_設備台帳'!R77*'03_設備台帳'!S77*$N77))&lt;=0,"",MAX(0,($U77+$V77-$O77)/(('03_設備台帳'!N77*$J77+'03_設備台帳'!O77*'03_設備台帳'!P77*'03_設備台帳'!M77*$L77*$M77+'03_設備台帳'!Q77*'03_設備台帳'!S77*$N77)-('03_設備台帳'!N77*'01_基本条件'!$B$20+'03_設備台帳'!O77*'01_基本条件'!$B$21*'03_設備台帳'!P77*'03_設備台帳'!M77*$L77*$M77+'03_設備台帳'!R77*'03_設備台帳'!S77*$N77)))),""))</f>
        <v/>
      </c>
      <c r="AE77" s="41">
        <f>IF($A77="","",IF(AND('01_基本条件'!$B$19="はい",$G77="重大"),"更新",IF($AC77&gt;='01_基本条件'!$B$18,"更新",IF($AC77&lt;=-'01_基本条件'!$B$18,"修理/延命","再確認/試行"))))</f>
        <v/>
      </c>
      <c r="AF77" s="41">
        <f>IF($A77="","","EAC削減率="&amp;TEXT($AC77,"0.0%")&amp;"; 修理LCC="&amp;TEXT($T77,"#,##0")&amp;"; 更新LCC="&amp;TEXT($AA77,"#,##0"))</f>
        <v/>
      </c>
      <c r="AG77" s="41">
        <f>IF($A77="","",IF('01_基本条件'!$B$15="","予算未設定",IF($U77&lt;='01_基本条件'!$B$15,"予算内","予算超過")))</f>
        <v/>
      </c>
      <c r="AH77" s="41">
        <f>IF($A77="","",IF(OR($G77="重大",$F77="A-重要",$AC77&gt;=0.15),"高",IF(OR($G77="高",$AC77&gt;='01_基本条件'!$B$18),"中","低")))</f>
        <v/>
      </c>
      <c r="AI77" s="41">
        <f>IF($A77="","","")</f>
        <v/>
      </c>
      <c r="AJ77" s="41">
        <f>IF($A77="","",IF($AI77&lt;&gt;"",$AI77,IF(AND($AE77="更新",$AG77="予算超過"),"更新-予算承認要",$AE77)))</f>
        <v/>
      </c>
      <c r="AK77" s="85">
        <f>IF($A77="","","要評価")</f>
        <v/>
      </c>
      <c r="AL77" s="85">
        <f>IF($A77="","","")</f>
        <v/>
      </c>
      <c r="AM77" s="134">
        <f>IF($A77="","","")</f>
        <v/>
      </c>
    </row>
    <row r="78">
      <c r="A78" s="71">
        <f>IF('03_設備台帳'!A78="","",'03_設備台帳'!A78)</f>
        <v/>
      </c>
      <c r="B78" s="71">
        <f>IF($A78="","",'03_設備台帳'!E78)</f>
        <v/>
      </c>
      <c r="C78" s="71">
        <f>IF($A78="","",'03_設備台帳'!B78&amp;" / "&amp;'03_設備台帳'!C78)</f>
        <v/>
      </c>
      <c r="D78" s="71">
        <f>IF($A78="","",'03_設備台帳'!D78)</f>
        <v/>
      </c>
      <c r="E78" s="71">
        <f>IF($A78="","",'03_設備台帳'!I78)</f>
        <v/>
      </c>
      <c r="F78" s="71">
        <f>IF($A78="","",'03_設備台帳'!G78)</f>
        <v/>
      </c>
      <c r="G78" s="71">
        <f>IF($A78="","",'03_設備台帳'!AD78)</f>
        <v/>
      </c>
      <c r="H78" s="135">
        <f>IF($A78="","",MIN('01_基本条件'!$B$9,MAX(1,'03_設備台帳'!Z78)))</f>
        <v/>
      </c>
      <c r="I78" s="135">
        <f>IF($A78="","",MIN('01_基本条件'!$B$9,MAX(1,'03_設備台帳'!AA78)))</f>
        <v/>
      </c>
      <c r="J78" s="132">
        <f>IF($A78="","",IFERROR(VLOOKUP($E78,'02_シナリオ条件'!$A$5:$K$13,3,FALSE),1))</f>
        <v/>
      </c>
      <c r="K78" s="132">
        <f>IF($A78="","",IFERROR(VLOOKUP($E78,'02_シナリオ条件'!$A$5:$K$13,4,FALSE),1))</f>
        <v/>
      </c>
      <c r="L78" s="132">
        <f>IF($A78="","",IFERROR(VLOOKUP($E78,'02_シナリオ条件'!$A$5:$K$13,5,FALSE),1))</f>
        <v/>
      </c>
      <c r="M78" s="132">
        <f>IF($A78="","",IFERROR(VLOOKUP($E78,'02_シナリオ条件'!$A$5:$K$13,6,FALSE),1))</f>
        <v/>
      </c>
      <c r="N78" s="132">
        <f>IF($A78="","",IFERROR(VLOOKUP($E78,'02_シナリオ条件'!$A$5:$K$13,7,FALSE),1))</f>
        <v/>
      </c>
      <c r="O78" s="131">
        <f>IF($A78="","",'03_設備台帳'!T78*$J78)</f>
        <v/>
      </c>
      <c r="P78" s="131">
        <f>IF($A78="","",'03_設備台帳'!N78*$J78*(IF('01_基本条件'!$B$10='01_基本条件'!$B$11,$H78/(1+'01_基本条件'!$B$10),(1-((1+'01_基本条件'!$B$11)/(1+'01_基本条件'!$B$10))^$H78)/('01_基本条件'!$B$10-'01_基本条件'!$B$11))))</f>
        <v/>
      </c>
      <c r="Q78" s="131">
        <f>IF($A78="","",'03_設備台帳'!O78*'03_設備台帳'!P78*'03_設備台帳'!M78*$L78*$M78*(IF('01_基本条件'!$B$10='01_基本条件'!$B$13,$H78/(1+'01_基本条件'!$B$10),(1-((1+'01_基本条件'!$B$13)/(1+'01_基本条件'!$B$10))^$H78)/('01_基本条件'!$B$10-'01_基本条件'!$B$13))))</f>
        <v/>
      </c>
      <c r="R78" s="131">
        <f>IF($A78="","",'03_設備台帳'!Q78*'03_設備台帳'!S78*$N78*(IF('01_基本条件'!$B$10='01_基本条件'!$B$12,$H78/(1+'01_基本条件'!$B$10),(1-((1+'01_基本条件'!$B$12)/(1+'01_基本条件'!$B$10))^$H78)/('01_基本条件'!$B$10-'01_基本条件'!$B$12))))</f>
        <v/>
      </c>
      <c r="S78" s="131">
        <f>IF($A78="","",'03_設備台帳'!AB78*IFERROR(VLOOKUP($E78,'02_シナリオ条件'!$A$5:$K$13,8,FALSE),1)/(1+'01_基本条件'!$B$10)^$H78)</f>
        <v/>
      </c>
      <c r="T78" s="131">
        <f>IF($A78="","",SUM($O78:$R78)-$S78)</f>
        <v/>
      </c>
      <c r="U78" s="131">
        <f>IF($A78="","",('03_設備台帳'!U78+'03_設備台帳'!V78+'03_設備台帳'!W78+'03_設備台帳'!Y78)*$K78)</f>
        <v/>
      </c>
      <c r="V78" s="131">
        <f>IF($A78="","",'03_設備台帳'!X78*'03_設備台帳'!M78*$L78)</f>
        <v/>
      </c>
      <c r="W78" s="131">
        <f>IF($A78="","",'03_設備台帳'!N78*'01_基本条件'!$B$20*(IF('01_基本条件'!$B$10='01_基本条件'!$B$11,$I78/(1+'01_基本条件'!$B$10),(1-((1+'01_基本条件'!$B$11)/(1+'01_基本条件'!$B$10))^$I78)/('01_基本条件'!$B$10-'01_基本条件'!$B$11))))</f>
        <v/>
      </c>
      <c r="X78" s="131">
        <f>IF($A78="","",'03_設備台帳'!O78*'01_基本条件'!$B$21*'03_設備台帳'!P78*'03_設備台帳'!M78*$L78*$M78*(IF('01_基本条件'!$B$10='01_基本条件'!$B$13,$I78/(1+'01_基本条件'!$B$10),(1-((1+'01_基本条件'!$B$13)/(1+'01_基本条件'!$B$10))^$I78)/('01_基本条件'!$B$10-'01_基本条件'!$B$13))))</f>
        <v/>
      </c>
      <c r="Y78" s="131">
        <f>IF($A78="","",'03_設備台帳'!R78*'03_設備台帳'!S78*$N78*(IF('01_基本条件'!$B$10='01_基本条件'!$B$12,$I78/(1+'01_基本条件'!$B$10),(1-((1+'01_基本条件'!$B$12)/(1+'01_基本条件'!$B$10))^$I78)/('01_基本条件'!$B$10-'01_基本条件'!$B$12))))</f>
        <v/>
      </c>
      <c r="Z78" s="131">
        <f>IF($A78="","",'03_設備台帳'!AC78*IFERROR(VLOOKUP($E78,'02_シナリオ条件'!$A$5:$K$13,8,FALSE),1)/(1+'01_基本条件'!$B$10)^$I78)</f>
        <v/>
      </c>
      <c r="AA78" s="131">
        <f>IF($A78="","",SUM($U78:$Y78)-$Z78)</f>
        <v/>
      </c>
      <c r="AB78" s="131">
        <f>IF($A78="","",(IF('01_基本条件'!$B$10=0,$T78/$H78,$T78*('01_基本条件'!$B$10*(1+'01_基本条件'!$B$10)^$H78)/((1+'01_基本条件'!$B$10)^$H78-1)))-(IF('01_基本条件'!$B$10=0,$AA78/$I78,$AA78*('01_基本条件'!$B$10*(1+'01_基本条件'!$B$10)^$I78)/((1+'01_基本条件'!$B$10)^$I78-1))))</f>
        <v/>
      </c>
      <c r="AC78" s="132">
        <f>IF($A78="","",IFERROR($AB78/(IF('01_基本条件'!$B$10=0,$T78/$H78,$T78*('01_基本条件'!$B$10*(1+'01_基本条件'!$B$10)^$H78)/((1+'01_基本条件'!$B$10)^$H78-1))),0))</f>
        <v/>
      </c>
      <c r="AD78" s="141">
        <f>IF($A78="","",IFERROR(IF((('03_設備台帳'!N78*$J78+'03_設備台帳'!O78*'03_設備台帳'!P78*'03_設備台帳'!M78*$L78*$M78+'03_設備台帳'!Q78*'03_設備台帳'!S78*$N78)-('03_設備台帳'!N78*'01_基本条件'!$B$20+'03_設備台帳'!O78*'01_基本条件'!$B$21*'03_設備台帳'!P78*'03_設備台帳'!M78*$L78*$M78+'03_設備台帳'!R78*'03_設備台帳'!S78*$N78))&lt;=0,"",MAX(0,($U78+$V78-$O78)/(('03_設備台帳'!N78*$J78+'03_設備台帳'!O78*'03_設備台帳'!P78*'03_設備台帳'!M78*$L78*$M78+'03_設備台帳'!Q78*'03_設備台帳'!S78*$N78)-('03_設備台帳'!N78*'01_基本条件'!$B$20+'03_設備台帳'!O78*'01_基本条件'!$B$21*'03_設備台帳'!P78*'03_設備台帳'!M78*$L78*$M78+'03_設備台帳'!R78*'03_設備台帳'!S78*$N78)))),""))</f>
        <v/>
      </c>
      <c r="AE78" s="41">
        <f>IF($A78="","",IF(AND('01_基本条件'!$B$19="はい",$G78="重大"),"更新",IF($AC78&gt;='01_基本条件'!$B$18,"更新",IF($AC78&lt;=-'01_基本条件'!$B$18,"修理/延命","再確認/試行"))))</f>
        <v/>
      </c>
      <c r="AF78" s="41">
        <f>IF($A78="","","EAC削減率="&amp;TEXT($AC78,"0.0%")&amp;"; 修理LCC="&amp;TEXT($T78,"#,##0")&amp;"; 更新LCC="&amp;TEXT($AA78,"#,##0"))</f>
        <v/>
      </c>
      <c r="AG78" s="41">
        <f>IF($A78="","",IF('01_基本条件'!$B$15="","予算未設定",IF($U78&lt;='01_基本条件'!$B$15,"予算内","予算超過")))</f>
        <v/>
      </c>
      <c r="AH78" s="41">
        <f>IF($A78="","",IF(OR($G78="重大",$F78="A-重要",$AC78&gt;=0.15),"高",IF(OR($G78="高",$AC78&gt;='01_基本条件'!$B$18),"中","低")))</f>
        <v/>
      </c>
      <c r="AI78" s="41">
        <f>IF($A78="","","")</f>
        <v/>
      </c>
      <c r="AJ78" s="41">
        <f>IF($A78="","",IF($AI78&lt;&gt;"",$AI78,IF(AND($AE78="更新",$AG78="予算超過"),"更新-予算承認要",$AE78)))</f>
        <v/>
      </c>
      <c r="AK78" s="85">
        <f>IF($A78="","","要評価")</f>
        <v/>
      </c>
      <c r="AL78" s="85">
        <f>IF($A78="","","")</f>
        <v/>
      </c>
      <c r="AM78" s="134">
        <f>IF($A78="","","")</f>
        <v/>
      </c>
    </row>
    <row r="79">
      <c r="A79" s="71">
        <f>IF('03_設備台帳'!A79="","",'03_設備台帳'!A79)</f>
        <v/>
      </c>
      <c r="B79" s="71">
        <f>IF($A79="","",'03_設備台帳'!E79)</f>
        <v/>
      </c>
      <c r="C79" s="71">
        <f>IF($A79="","",'03_設備台帳'!B79&amp;" / "&amp;'03_設備台帳'!C79)</f>
        <v/>
      </c>
      <c r="D79" s="71">
        <f>IF($A79="","",'03_設備台帳'!D79)</f>
        <v/>
      </c>
      <c r="E79" s="71">
        <f>IF($A79="","",'03_設備台帳'!I79)</f>
        <v/>
      </c>
      <c r="F79" s="71">
        <f>IF($A79="","",'03_設備台帳'!G79)</f>
        <v/>
      </c>
      <c r="G79" s="71">
        <f>IF($A79="","",'03_設備台帳'!AD79)</f>
        <v/>
      </c>
      <c r="H79" s="135">
        <f>IF($A79="","",MIN('01_基本条件'!$B$9,MAX(1,'03_設備台帳'!Z79)))</f>
        <v/>
      </c>
      <c r="I79" s="135">
        <f>IF($A79="","",MIN('01_基本条件'!$B$9,MAX(1,'03_設備台帳'!AA79)))</f>
        <v/>
      </c>
      <c r="J79" s="132">
        <f>IF($A79="","",IFERROR(VLOOKUP($E79,'02_シナリオ条件'!$A$5:$K$13,3,FALSE),1))</f>
        <v/>
      </c>
      <c r="K79" s="132">
        <f>IF($A79="","",IFERROR(VLOOKUP($E79,'02_シナリオ条件'!$A$5:$K$13,4,FALSE),1))</f>
        <v/>
      </c>
      <c r="L79" s="132">
        <f>IF($A79="","",IFERROR(VLOOKUP($E79,'02_シナリオ条件'!$A$5:$K$13,5,FALSE),1))</f>
        <v/>
      </c>
      <c r="M79" s="132">
        <f>IF($A79="","",IFERROR(VLOOKUP($E79,'02_シナリオ条件'!$A$5:$K$13,6,FALSE),1))</f>
        <v/>
      </c>
      <c r="N79" s="132">
        <f>IF($A79="","",IFERROR(VLOOKUP($E79,'02_シナリオ条件'!$A$5:$K$13,7,FALSE),1))</f>
        <v/>
      </c>
      <c r="O79" s="131">
        <f>IF($A79="","",'03_設備台帳'!T79*$J79)</f>
        <v/>
      </c>
      <c r="P79" s="131">
        <f>IF($A79="","",'03_設備台帳'!N79*$J79*(IF('01_基本条件'!$B$10='01_基本条件'!$B$11,$H79/(1+'01_基本条件'!$B$10),(1-((1+'01_基本条件'!$B$11)/(1+'01_基本条件'!$B$10))^$H79)/('01_基本条件'!$B$10-'01_基本条件'!$B$11))))</f>
        <v/>
      </c>
      <c r="Q79" s="131">
        <f>IF($A79="","",'03_設備台帳'!O79*'03_設備台帳'!P79*'03_設備台帳'!M79*$L79*$M79*(IF('01_基本条件'!$B$10='01_基本条件'!$B$13,$H79/(1+'01_基本条件'!$B$10),(1-((1+'01_基本条件'!$B$13)/(1+'01_基本条件'!$B$10))^$H79)/('01_基本条件'!$B$10-'01_基本条件'!$B$13))))</f>
        <v/>
      </c>
      <c r="R79" s="131">
        <f>IF($A79="","",'03_設備台帳'!Q79*'03_設備台帳'!S79*$N79*(IF('01_基本条件'!$B$10='01_基本条件'!$B$12,$H79/(1+'01_基本条件'!$B$10),(1-((1+'01_基本条件'!$B$12)/(1+'01_基本条件'!$B$10))^$H79)/('01_基本条件'!$B$10-'01_基本条件'!$B$12))))</f>
        <v/>
      </c>
      <c r="S79" s="131">
        <f>IF($A79="","",'03_設備台帳'!AB79*IFERROR(VLOOKUP($E79,'02_シナリオ条件'!$A$5:$K$13,8,FALSE),1)/(1+'01_基本条件'!$B$10)^$H79)</f>
        <v/>
      </c>
      <c r="T79" s="131">
        <f>IF($A79="","",SUM($O79:$R79)-$S79)</f>
        <v/>
      </c>
      <c r="U79" s="131">
        <f>IF($A79="","",('03_設備台帳'!U79+'03_設備台帳'!V79+'03_設備台帳'!W79+'03_設備台帳'!Y79)*$K79)</f>
        <v/>
      </c>
      <c r="V79" s="131">
        <f>IF($A79="","",'03_設備台帳'!X79*'03_設備台帳'!M79*$L79)</f>
        <v/>
      </c>
      <c r="W79" s="131">
        <f>IF($A79="","",'03_設備台帳'!N79*'01_基本条件'!$B$20*(IF('01_基本条件'!$B$10='01_基本条件'!$B$11,$I79/(1+'01_基本条件'!$B$10),(1-((1+'01_基本条件'!$B$11)/(1+'01_基本条件'!$B$10))^$I79)/('01_基本条件'!$B$10-'01_基本条件'!$B$11))))</f>
        <v/>
      </c>
      <c r="X79" s="131">
        <f>IF($A79="","",'03_設備台帳'!O79*'01_基本条件'!$B$21*'03_設備台帳'!P79*'03_設備台帳'!M79*$L79*$M79*(IF('01_基本条件'!$B$10='01_基本条件'!$B$13,$I79/(1+'01_基本条件'!$B$10),(1-((1+'01_基本条件'!$B$13)/(1+'01_基本条件'!$B$10))^$I79)/('01_基本条件'!$B$10-'01_基本条件'!$B$13))))</f>
        <v/>
      </c>
      <c r="Y79" s="131">
        <f>IF($A79="","",'03_設備台帳'!R79*'03_設備台帳'!S79*$N79*(IF('01_基本条件'!$B$10='01_基本条件'!$B$12,$I79/(1+'01_基本条件'!$B$10),(1-((1+'01_基本条件'!$B$12)/(1+'01_基本条件'!$B$10))^$I79)/('01_基本条件'!$B$10-'01_基本条件'!$B$12))))</f>
        <v/>
      </c>
      <c r="Z79" s="131">
        <f>IF($A79="","",'03_設備台帳'!AC79*IFERROR(VLOOKUP($E79,'02_シナリオ条件'!$A$5:$K$13,8,FALSE),1)/(1+'01_基本条件'!$B$10)^$I79)</f>
        <v/>
      </c>
      <c r="AA79" s="131">
        <f>IF($A79="","",SUM($U79:$Y79)-$Z79)</f>
        <v/>
      </c>
      <c r="AB79" s="131">
        <f>IF($A79="","",(IF('01_基本条件'!$B$10=0,$T79/$H79,$T79*('01_基本条件'!$B$10*(1+'01_基本条件'!$B$10)^$H79)/((1+'01_基本条件'!$B$10)^$H79-1)))-(IF('01_基本条件'!$B$10=0,$AA79/$I79,$AA79*('01_基本条件'!$B$10*(1+'01_基本条件'!$B$10)^$I79)/((1+'01_基本条件'!$B$10)^$I79-1))))</f>
        <v/>
      </c>
      <c r="AC79" s="132">
        <f>IF($A79="","",IFERROR($AB79/(IF('01_基本条件'!$B$10=0,$T79/$H79,$T79*('01_基本条件'!$B$10*(1+'01_基本条件'!$B$10)^$H79)/((1+'01_基本条件'!$B$10)^$H79-1))),0))</f>
        <v/>
      </c>
      <c r="AD79" s="141">
        <f>IF($A79="","",IFERROR(IF((('03_設備台帳'!N79*$J79+'03_設備台帳'!O79*'03_設備台帳'!P79*'03_設備台帳'!M79*$L79*$M79+'03_設備台帳'!Q79*'03_設備台帳'!S79*$N79)-('03_設備台帳'!N79*'01_基本条件'!$B$20+'03_設備台帳'!O79*'01_基本条件'!$B$21*'03_設備台帳'!P79*'03_設備台帳'!M79*$L79*$M79+'03_設備台帳'!R79*'03_設備台帳'!S79*$N79))&lt;=0,"",MAX(0,($U79+$V79-$O79)/(('03_設備台帳'!N79*$J79+'03_設備台帳'!O79*'03_設備台帳'!P79*'03_設備台帳'!M79*$L79*$M79+'03_設備台帳'!Q79*'03_設備台帳'!S79*$N79)-('03_設備台帳'!N79*'01_基本条件'!$B$20+'03_設備台帳'!O79*'01_基本条件'!$B$21*'03_設備台帳'!P79*'03_設備台帳'!M79*$L79*$M79+'03_設備台帳'!R79*'03_設備台帳'!S79*$N79)))),""))</f>
        <v/>
      </c>
      <c r="AE79" s="41">
        <f>IF($A79="","",IF(AND('01_基本条件'!$B$19="はい",$G79="重大"),"更新",IF($AC79&gt;='01_基本条件'!$B$18,"更新",IF($AC79&lt;=-'01_基本条件'!$B$18,"修理/延命","再確認/試行"))))</f>
        <v/>
      </c>
      <c r="AF79" s="41">
        <f>IF($A79="","","EAC削減率="&amp;TEXT($AC79,"0.0%")&amp;"; 修理LCC="&amp;TEXT($T79,"#,##0")&amp;"; 更新LCC="&amp;TEXT($AA79,"#,##0"))</f>
        <v/>
      </c>
      <c r="AG79" s="41">
        <f>IF($A79="","",IF('01_基本条件'!$B$15="","予算未設定",IF($U79&lt;='01_基本条件'!$B$15,"予算内","予算超過")))</f>
        <v/>
      </c>
      <c r="AH79" s="41">
        <f>IF($A79="","",IF(OR($G79="重大",$F79="A-重要",$AC79&gt;=0.15),"高",IF(OR($G79="高",$AC79&gt;='01_基本条件'!$B$18),"中","低")))</f>
        <v/>
      </c>
      <c r="AI79" s="41">
        <f>IF($A79="","","")</f>
        <v/>
      </c>
      <c r="AJ79" s="41">
        <f>IF($A79="","",IF($AI79&lt;&gt;"",$AI79,IF(AND($AE79="更新",$AG79="予算超過"),"更新-予算承認要",$AE79)))</f>
        <v/>
      </c>
      <c r="AK79" s="85">
        <f>IF($A79="","","要評価")</f>
        <v/>
      </c>
      <c r="AL79" s="85">
        <f>IF($A79="","","")</f>
        <v/>
      </c>
      <c r="AM79" s="134">
        <f>IF($A79="","","")</f>
        <v/>
      </c>
    </row>
    <row r="80">
      <c r="A80" s="71">
        <f>IF('03_設備台帳'!A80="","",'03_設備台帳'!A80)</f>
        <v/>
      </c>
      <c r="B80" s="71">
        <f>IF($A80="","",'03_設備台帳'!E80)</f>
        <v/>
      </c>
      <c r="C80" s="71">
        <f>IF($A80="","",'03_設備台帳'!B80&amp;" / "&amp;'03_設備台帳'!C80)</f>
        <v/>
      </c>
      <c r="D80" s="71">
        <f>IF($A80="","",'03_設備台帳'!D80)</f>
        <v/>
      </c>
      <c r="E80" s="71">
        <f>IF($A80="","",'03_設備台帳'!I80)</f>
        <v/>
      </c>
      <c r="F80" s="71">
        <f>IF($A80="","",'03_設備台帳'!G80)</f>
        <v/>
      </c>
      <c r="G80" s="71">
        <f>IF($A80="","",'03_設備台帳'!AD80)</f>
        <v/>
      </c>
      <c r="H80" s="135">
        <f>IF($A80="","",MIN('01_基本条件'!$B$9,MAX(1,'03_設備台帳'!Z80)))</f>
        <v/>
      </c>
      <c r="I80" s="135">
        <f>IF($A80="","",MIN('01_基本条件'!$B$9,MAX(1,'03_設備台帳'!AA80)))</f>
        <v/>
      </c>
      <c r="J80" s="132">
        <f>IF($A80="","",IFERROR(VLOOKUP($E80,'02_シナリオ条件'!$A$5:$K$13,3,FALSE),1))</f>
        <v/>
      </c>
      <c r="K80" s="132">
        <f>IF($A80="","",IFERROR(VLOOKUP($E80,'02_シナリオ条件'!$A$5:$K$13,4,FALSE),1))</f>
        <v/>
      </c>
      <c r="L80" s="132">
        <f>IF($A80="","",IFERROR(VLOOKUP($E80,'02_シナリオ条件'!$A$5:$K$13,5,FALSE),1))</f>
        <v/>
      </c>
      <c r="M80" s="132">
        <f>IF($A80="","",IFERROR(VLOOKUP($E80,'02_シナリオ条件'!$A$5:$K$13,6,FALSE),1))</f>
        <v/>
      </c>
      <c r="N80" s="132">
        <f>IF($A80="","",IFERROR(VLOOKUP($E80,'02_シナリオ条件'!$A$5:$K$13,7,FALSE),1))</f>
        <v/>
      </c>
      <c r="O80" s="131">
        <f>IF($A80="","",'03_設備台帳'!T80*$J80)</f>
        <v/>
      </c>
      <c r="P80" s="131">
        <f>IF($A80="","",'03_設備台帳'!N80*$J80*(IF('01_基本条件'!$B$10='01_基本条件'!$B$11,$H80/(1+'01_基本条件'!$B$10),(1-((1+'01_基本条件'!$B$11)/(1+'01_基本条件'!$B$10))^$H80)/('01_基本条件'!$B$10-'01_基本条件'!$B$11))))</f>
        <v/>
      </c>
      <c r="Q80" s="131">
        <f>IF($A80="","",'03_設備台帳'!O80*'03_設備台帳'!P80*'03_設備台帳'!M80*$L80*$M80*(IF('01_基本条件'!$B$10='01_基本条件'!$B$13,$H80/(1+'01_基本条件'!$B$10),(1-((1+'01_基本条件'!$B$13)/(1+'01_基本条件'!$B$10))^$H80)/('01_基本条件'!$B$10-'01_基本条件'!$B$13))))</f>
        <v/>
      </c>
      <c r="R80" s="131">
        <f>IF($A80="","",'03_設備台帳'!Q80*'03_設備台帳'!S80*$N80*(IF('01_基本条件'!$B$10='01_基本条件'!$B$12,$H80/(1+'01_基本条件'!$B$10),(1-((1+'01_基本条件'!$B$12)/(1+'01_基本条件'!$B$10))^$H80)/('01_基本条件'!$B$10-'01_基本条件'!$B$12))))</f>
        <v/>
      </c>
      <c r="S80" s="131">
        <f>IF($A80="","",'03_設備台帳'!AB80*IFERROR(VLOOKUP($E80,'02_シナリオ条件'!$A$5:$K$13,8,FALSE),1)/(1+'01_基本条件'!$B$10)^$H80)</f>
        <v/>
      </c>
      <c r="T80" s="131">
        <f>IF($A80="","",SUM($O80:$R80)-$S80)</f>
        <v/>
      </c>
      <c r="U80" s="131">
        <f>IF($A80="","",('03_設備台帳'!U80+'03_設備台帳'!V80+'03_設備台帳'!W80+'03_設備台帳'!Y80)*$K80)</f>
        <v/>
      </c>
      <c r="V80" s="131">
        <f>IF($A80="","",'03_設備台帳'!X80*'03_設備台帳'!M80*$L80)</f>
        <v/>
      </c>
      <c r="W80" s="131">
        <f>IF($A80="","",'03_設備台帳'!N80*'01_基本条件'!$B$20*(IF('01_基本条件'!$B$10='01_基本条件'!$B$11,$I80/(1+'01_基本条件'!$B$10),(1-((1+'01_基本条件'!$B$11)/(1+'01_基本条件'!$B$10))^$I80)/('01_基本条件'!$B$10-'01_基本条件'!$B$11))))</f>
        <v/>
      </c>
      <c r="X80" s="131">
        <f>IF($A80="","",'03_設備台帳'!O80*'01_基本条件'!$B$21*'03_設備台帳'!P80*'03_設備台帳'!M80*$L80*$M80*(IF('01_基本条件'!$B$10='01_基本条件'!$B$13,$I80/(1+'01_基本条件'!$B$10),(1-((1+'01_基本条件'!$B$13)/(1+'01_基本条件'!$B$10))^$I80)/('01_基本条件'!$B$10-'01_基本条件'!$B$13))))</f>
        <v/>
      </c>
      <c r="Y80" s="131">
        <f>IF($A80="","",'03_設備台帳'!R80*'03_設備台帳'!S80*$N80*(IF('01_基本条件'!$B$10='01_基本条件'!$B$12,$I80/(1+'01_基本条件'!$B$10),(1-((1+'01_基本条件'!$B$12)/(1+'01_基本条件'!$B$10))^$I80)/('01_基本条件'!$B$10-'01_基本条件'!$B$12))))</f>
        <v/>
      </c>
      <c r="Z80" s="131">
        <f>IF($A80="","",'03_設備台帳'!AC80*IFERROR(VLOOKUP($E80,'02_シナリオ条件'!$A$5:$K$13,8,FALSE),1)/(1+'01_基本条件'!$B$10)^$I80)</f>
        <v/>
      </c>
      <c r="AA80" s="131">
        <f>IF($A80="","",SUM($U80:$Y80)-$Z80)</f>
        <v/>
      </c>
      <c r="AB80" s="131">
        <f>IF($A80="","",(IF('01_基本条件'!$B$10=0,$T80/$H80,$T80*('01_基本条件'!$B$10*(1+'01_基本条件'!$B$10)^$H80)/((1+'01_基本条件'!$B$10)^$H80-1)))-(IF('01_基本条件'!$B$10=0,$AA80/$I80,$AA80*('01_基本条件'!$B$10*(1+'01_基本条件'!$B$10)^$I80)/((1+'01_基本条件'!$B$10)^$I80-1))))</f>
        <v/>
      </c>
      <c r="AC80" s="132">
        <f>IF($A80="","",IFERROR($AB80/(IF('01_基本条件'!$B$10=0,$T80/$H80,$T80*('01_基本条件'!$B$10*(1+'01_基本条件'!$B$10)^$H80)/((1+'01_基本条件'!$B$10)^$H80-1))),0))</f>
        <v/>
      </c>
      <c r="AD80" s="141">
        <f>IF($A80="","",IFERROR(IF((('03_設備台帳'!N80*$J80+'03_設備台帳'!O80*'03_設備台帳'!P80*'03_設備台帳'!M80*$L80*$M80+'03_設備台帳'!Q80*'03_設備台帳'!S80*$N80)-('03_設備台帳'!N80*'01_基本条件'!$B$20+'03_設備台帳'!O80*'01_基本条件'!$B$21*'03_設備台帳'!P80*'03_設備台帳'!M80*$L80*$M80+'03_設備台帳'!R80*'03_設備台帳'!S80*$N80))&lt;=0,"",MAX(0,($U80+$V80-$O80)/(('03_設備台帳'!N80*$J80+'03_設備台帳'!O80*'03_設備台帳'!P80*'03_設備台帳'!M80*$L80*$M80+'03_設備台帳'!Q80*'03_設備台帳'!S80*$N80)-('03_設備台帳'!N80*'01_基本条件'!$B$20+'03_設備台帳'!O80*'01_基本条件'!$B$21*'03_設備台帳'!P80*'03_設備台帳'!M80*$L80*$M80+'03_設備台帳'!R80*'03_設備台帳'!S80*$N80)))),""))</f>
        <v/>
      </c>
      <c r="AE80" s="41">
        <f>IF($A80="","",IF(AND('01_基本条件'!$B$19="はい",$G80="重大"),"更新",IF($AC80&gt;='01_基本条件'!$B$18,"更新",IF($AC80&lt;=-'01_基本条件'!$B$18,"修理/延命","再確認/試行"))))</f>
        <v/>
      </c>
      <c r="AF80" s="41">
        <f>IF($A80="","","EAC削減率="&amp;TEXT($AC80,"0.0%")&amp;"; 修理LCC="&amp;TEXT($T80,"#,##0")&amp;"; 更新LCC="&amp;TEXT($AA80,"#,##0"))</f>
        <v/>
      </c>
      <c r="AG80" s="41">
        <f>IF($A80="","",IF('01_基本条件'!$B$15="","予算未設定",IF($U80&lt;='01_基本条件'!$B$15,"予算内","予算超過")))</f>
        <v/>
      </c>
      <c r="AH80" s="41">
        <f>IF($A80="","",IF(OR($G80="重大",$F80="A-重要",$AC80&gt;=0.15),"高",IF(OR($G80="高",$AC80&gt;='01_基本条件'!$B$18),"中","低")))</f>
        <v/>
      </c>
      <c r="AI80" s="41">
        <f>IF($A80="","","")</f>
        <v/>
      </c>
      <c r="AJ80" s="41">
        <f>IF($A80="","",IF($AI80&lt;&gt;"",$AI80,IF(AND($AE80="更新",$AG80="予算超過"),"更新-予算承認要",$AE80)))</f>
        <v/>
      </c>
      <c r="AK80" s="85">
        <f>IF($A80="","","要評価")</f>
        <v/>
      </c>
      <c r="AL80" s="85">
        <f>IF($A80="","","")</f>
        <v/>
      </c>
      <c r="AM80" s="134">
        <f>IF($A80="","","")</f>
        <v/>
      </c>
    </row>
    <row r="81">
      <c r="A81" s="71">
        <f>IF('03_設備台帳'!A81="","",'03_設備台帳'!A81)</f>
        <v/>
      </c>
      <c r="B81" s="71">
        <f>IF($A81="","",'03_設備台帳'!E81)</f>
        <v/>
      </c>
      <c r="C81" s="71">
        <f>IF($A81="","",'03_設備台帳'!B81&amp;" / "&amp;'03_設備台帳'!C81)</f>
        <v/>
      </c>
      <c r="D81" s="71">
        <f>IF($A81="","",'03_設備台帳'!D81)</f>
        <v/>
      </c>
      <c r="E81" s="71">
        <f>IF($A81="","",'03_設備台帳'!I81)</f>
        <v/>
      </c>
      <c r="F81" s="71">
        <f>IF($A81="","",'03_設備台帳'!G81)</f>
        <v/>
      </c>
      <c r="G81" s="71">
        <f>IF($A81="","",'03_設備台帳'!AD81)</f>
        <v/>
      </c>
      <c r="H81" s="135">
        <f>IF($A81="","",MIN('01_基本条件'!$B$9,MAX(1,'03_設備台帳'!Z81)))</f>
        <v/>
      </c>
      <c r="I81" s="135">
        <f>IF($A81="","",MIN('01_基本条件'!$B$9,MAX(1,'03_設備台帳'!AA81)))</f>
        <v/>
      </c>
      <c r="J81" s="132">
        <f>IF($A81="","",IFERROR(VLOOKUP($E81,'02_シナリオ条件'!$A$5:$K$13,3,FALSE),1))</f>
        <v/>
      </c>
      <c r="K81" s="132">
        <f>IF($A81="","",IFERROR(VLOOKUP($E81,'02_シナリオ条件'!$A$5:$K$13,4,FALSE),1))</f>
        <v/>
      </c>
      <c r="L81" s="132">
        <f>IF($A81="","",IFERROR(VLOOKUP($E81,'02_シナリオ条件'!$A$5:$K$13,5,FALSE),1))</f>
        <v/>
      </c>
      <c r="M81" s="132">
        <f>IF($A81="","",IFERROR(VLOOKUP($E81,'02_シナリオ条件'!$A$5:$K$13,6,FALSE),1))</f>
        <v/>
      </c>
      <c r="N81" s="132">
        <f>IF($A81="","",IFERROR(VLOOKUP($E81,'02_シナリオ条件'!$A$5:$K$13,7,FALSE),1))</f>
        <v/>
      </c>
      <c r="O81" s="131">
        <f>IF($A81="","",'03_設備台帳'!T81*$J81)</f>
        <v/>
      </c>
      <c r="P81" s="131">
        <f>IF($A81="","",'03_設備台帳'!N81*$J81*(IF('01_基本条件'!$B$10='01_基本条件'!$B$11,$H81/(1+'01_基本条件'!$B$10),(1-((1+'01_基本条件'!$B$11)/(1+'01_基本条件'!$B$10))^$H81)/('01_基本条件'!$B$10-'01_基本条件'!$B$11))))</f>
        <v/>
      </c>
      <c r="Q81" s="131">
        <f>IF($A81="","",'03_設備台帳'!O81*'03_設備台帳'!P81*'03_設備台帳'!M81*$L81*$M81*(IF('01_基本条件'!$B$10='01_基本条件'!$B$13,$H81/(1+'01_基本条件'!$B$10),(1-((1+'01_基本条件'!$B$13)/(1+'01_基本条件'!$B$10))^$H81)/('01_基本条件'!$B$10-'01_基本条件'!$B$13))))</f>
        <v/>
      </c>
      <c r="R81" s="131">
        <f>IF($A81="","",'03_設備台帳'!Q81*'03_設備台帳'!S81*$N81*(IF('01_基本条件'!$B$10='01_基本条件'!$B$12,$H81/(1+'01_基本条件'!$B$10),(1-((1+'01_基本条件'!$B$12)/(1+'01_基本条件'!$B$10))^$H81)/('01_基本条件'!$B$10-'01_基本条件'!$B$12))))</f>
        <v/>
      </c>
      <c r="S81" s="131">
        <f>IF($A81="","",'03_設備台帳'!AB81*IFERROR(VLOOKUP($E81,'02_シナリオ条件'!$A$5:$K$13,8,FALSE),1)/(1+'01_基本条件'!$B$10)^$H81)</f>
        <v/>
      </c>
      <c r="T81" s="131">
        <f>IF($A81="","",SUM($O81:$R81)-$S81)</f>
        <v/>
      </c>
      <c r="U81" s="131">
        <f>IF($A81="","",('03_設備台帳'!U81+'03_設備台帳'!V81+'03_設備台帳'!W81+'03_設備台帳'!Y81)*$K81)</f>
        <v/>
      </c>
      <c r="V81" s="131">
        <f>IF($A81="","",'03_設備台帳'!X81*'03_設備台帳'!M81*$L81)</f>
        <v/>
      </c>
      <c r="W81" s="131">
        <f>IF($A81="","",'03_設備台帳'!N81*'01_基本条件'!$B$20*(IF('01_基本条件'!$B$10='01_基本条件'!$B$11,$I81/(1+'01_基本条件'!$B$10),(1-((1+'01_基本条件'!$B$11)/(1+'01_基本条件'!$B$10))^$I81)/('01_基本条件'!$B$10-'01_基本条件'!$B$11))))</f>
        <v/>
      </c>
      <c r="X81" s="131">
        <f>IF($A81="","",'03_設備台帳'!O81*'01_基本条件'!$B$21*'03_設備台帳'!P81*'03_設備台帳'!M81*$L81*$M81*(IF('01_基本条件'!$B$10='01_基本条件'!$B$13,$I81/(1+'01_基本条件'!$B$10),(1-((1+'01_基本条件'!$B$13)/(1+'01_基本条件'!$B$10))^$I81)/('01_基本条件'!$B$10-'01_基本条件'!$B$13))))</f>
        <v/>
      </c>
      <c r="Y81" s="131">
        <f>IF($A81="","",'03_設備台帳'!R81*'03_設備台帳'!S81*$N81*(IF('01_基本条件'!$B$10='01_基本条件'!$B$12,$I81/(1+'01_基本条件'!$B$10),(1-((1+'01_基本条件'!$B$12)/(1+'01_基本条件'!$B$10))^$I81)/('01_基本条件'!$B$10-'01_基本条件'!$B$12))))</f>
        <v/>
      </c>
      <c r="Z81" s="131">
        <f>IF($A81="","",'03_設備台帳'!AC81*IFERROR(VLOOKUP($E81,'02_シナリオ条件'!$A$5:$K$13,8,FALSE),1)/(1+'01_基本条件'!$B$10)^$I81)</f>
        <v/>
      </c>
      <c r="AA81" s="131">
        <f>IF($A81="","",SUM($U81:$Y81)-$Z81)</f>
        <v/>
      </c>
      <c r="AB81" s="131">
        <f>IF($A81="","",(IF('01_基本条件'!$B$10=0,$T81/$H81,$T81*('01_基本条件'!$B$10*(1+'01_基本条件'!$B$10)^$H81)/((1+'01_基本条件'!$B$10)^$H81-1)))-(IF('01_基本条件'!$B$10=0,$AA81/$I81,$AA81*('01_基本条件'!$B$10*(1+'01_基本条件'!$B$10)^$I81)/((1+'01_基本条件'!$B$10)^$I81-1))))</f>
        <v/>
      </c>
      <c r="AC81" s="132">
        <f>IF($A81="","",IFERROR($AB81/(IF('01_基本条件'!$B$10=0,$T81/$H81,$T81*('01_基本条件'!$B$10*(1+'01_基本条件'!$B$10)^$H81)/((1+'01_基本条件'!$B$10)^$H81-1))),0))</f>
        <v/>
      </c>
      <c r="AD81" s="141">
        <f>IF($A81="","",IFERROR(IF((('03_設備台帳'!N81*$J81+'03_設備台帳'!O81*'03_設備台帳'!P81*'03_設備台帳'!M81*$L81*$M81+'03_設備台帳'!Q81*'03_設備台帳'!S81*$N81)-('03_設備台帳'!N81*'01_基本条件'!$B$20+'03_設備台帳'!O81*'01_基本条件'!$B$21*'03_設備台帳'!P81*'03_設備台帳'!M81*$L81*$M81+'03_設備台帳'!R81*'03_設備台帳'!S81*$N81))&lt;=0,"",MAX(0,($U81+$V81-$O81)/(('03_設備台帳'!N81*$J81+'03_設備台帳'!O81*'03_設備台帳'!P81*'03_設備台帳'!M81*$L81*$M81+'03_設備台帳'!Q81*'03_設備台帳'!S81*$N81)-('03_設備台帳'!N81*'01_基本条件'!$B$20+'03_設備台帳'!O81*'01_基本条件'!$B$21*'03_設備台帳'!P81*'03_設備台帳'!M81*$L81*$M81+'03_設備台帳'!R81*'03_設備台帳'!S81*$N81)))),""))</f>
        <v/>
      </c>
      <c r="AE81" s="41">
        <f>IF($A81="","",IF(AND('01_基本条件'!$B$19="はい",$G81="重大"),"更新",IF($AC81&gt;='01_基本条件'!$B$18,"更新",IF($AC81&lt;=-'01_基本条件'!$B$18,"修理/延命","再確認/試行"))))</f>
        <v/>
      </c>
      <c r="AF81" s="41">
        <f>IF($A81="","","EAC削減率="&amp;TEXT($AC81,"0.0%")&amp;"; 修理LCC="&amp;TEXT($T81,"#,##0")&amp;"; 更新LCC="&amp;TEXT($AA81,"#,##0"))</f>
        <v/>
      </c>
      <c r="AG81" s="41">
        <f>IF($A81="","",IF('01_基本条件'!$B$15="","予算未設定",IF($U81&lt;='01_基本条件'!$B$15,"予算内","予算超過")))</f>
        <v/>
      </c>
      <c r="AH81" s="41">
        <f>IF($A81="","",IF(OR($G81="重大",$F81="A-重要",$AC81&gt;=0.15),"高",IF(OR($G81="高",$AC81&gt;='01_基本条件'!$B$18),"中","低")))</f>
        <v/>
      </c>
      <c r="AI81" s="41">
        <f>IF($A81="","","")</f>
        <v/>
      </c>
      <c r="AJ81" s="41">
        <f>IF($A81="","",IF($AI81&lt;&gt;"",$AI81,IF(AND($AE81="更新",$AG81="予算超過"),"更新-予算承認要",$AE81)))</f>
        <v/>
      </c>
      <c r="AK81" s="85">
        <f>IF($A81="","","要評価")</f>
        <v/>
      </c>
      <c r="AL81" s="85">
        <f>IF($A81="","","")</f>
        <v/>
      </c>
      <c r="AM81" s="134">
        <f>IF($A81="","","")</f>
        <v/>
      </c>
    </row>
    <row r="82">
      <c r="A82" s="71">
        <f>IF('03_設備台帳'!A82="","",'03_設備台帳'!A82)</f>
        <v/>
      </c>
      <c r="B82" s="71">
        <f>IF($A82="","",'03_設備台帳'!E82)</f>
        <v/>
      </c>
      <c r="C82" s="71">
        <f>IF($A82="","",'03_設備台帳'!B82&amp;" / "&amp;'03_設備台帳'!C82)</f>
        <v/>
      </c>
      <c r="D82" s="71">
        <f>IF($A82="","",'03_設備台帳'!D82)</f>
        <v/>
      </c>
      <c r="E82" s="71">
        <f>IF($A82="","",'03_設備台帳'!I82)</f>
        <v/>
      </c>
      <c r="F82" s="71">
        <f>IF($A82="","",'03_設備台帳'!G82)</f>
        <v/>
      </c>
      <c r="G82" s="71">
        <f>IF($A82="","",'03_設備台帳'!AD82)</f>
        <v/>
      </c>
      <c r="H82" s="135">
        <f>IF($A82="","",MIN('01_基本条件'!$B$9,MAX(1,'03_設備台帳'!Z82)))</f>
        <v/>
      </c>
      <c r="I82" s="135">
        <f>IF($A82="","",MIN('01_基本条件'!$B$9,MAX(1,'03_設備台帳'!AA82)))</f>
        <v/>
      </c>
      <c r="J82" s="132">
        <f>IF($A82="","",IFERROR(VLOOKUP($E82,'02_シナリオ条件'!$A$5:$K$13,3,FALSE),1))</f>
        <v/>
      </c>
      <c r="K82" s="132">
        <f>IF($A82="","",IFERROR(VLOOKUP($E82,'02_シナリオ条件'!$A$5:$K$13,4,FALSE),1))</f>
        <v/>
      </c>
      <c r="L82" s="132">
        <f>IF($A82="","",IFERROR(VLOOKUP($E82,'02_シナリオ条件'!$A$5:$K$13,5,FALSE),1))</f>
        <v/>
      </c>
      <c r="M82" s="132">
        <f>IF($A82="","",IFERROR(VLOOKUP($E82,'02_シナリオ条件'!$A$5:$K$13,6,FALSE),1))</f>
        <v/>
      </c>
      <c r="N82" s="132">
        <f>IF($A82="","",IFERROR(VLOOKUP($E82,'02_シナリオ条件'!$A$5:$K$13,7,FALSE),1))</f>
        <v/>
      </c>
      <c r="O82" s="131">
        <f>IF($A82="","",'03_設備台帳'!T82*$J82)</f>
        <v/>
      </c>
      <c r="P82" s="131">
        <f>IF($A82="","",'03_設備台帳'!N82*$J82*(IF('01_基本条件'!$B$10='01_基本条件'!$B$11,$H82/(1+'01_基本条件'!$B$10),(1-((1+'01_基本条件'!$B$11)/(1+'01_基本条件'!$B$10))^$H82)/('01_基本条件'!$B$10-'01_基本条件'!$B$11))))</f>
        <v/>
      </c>
      <c r="Q82" s="131">
        <f>IF($A82="","",'03_設備台帳'!O82*'03_設備台帳'!P82*'03_設備台帳'!M82*$L82*$M82*(IF('01_基本条件'!$B$10='01_基本条件'!$B$13,$H82/(1+'01_基本条件'!$B$10),(1-((1+'01_基本条件'!$B$13)/(1+'01_基本条件'!$B$10))^$H82)/('01_基本条件'!$B$10-'01_基本条件'!$B$13))))</f>
        <v/>
      </c>
      <c r="R82" s="131">
        <f>IF($A82="","",'03_設備台帳'!Q82*'03_設備台帳'!S82*$N82*(IF('01_基本条件'!$B$10='01_基本条件'!$B$12,$H82/(1+'01_基本条件'!$B$10),(1-((1+'01_基本条件'!$B$12)/(1+'01_基本条件'!$B$10))^$H82)/('01_基本条件'!$B$10-'01_基本条件'!$B$12))))</f>
        <v/>
      </c>
      <c r="S82" s="131">
        <f>IF($A82="","",'03_設備台帳'!AB82*IFERROR(VLOOKUP($E82,'02_シナリオ条件'!$A$5:$K$13,8,FALSE),1)/(1+'01_基本条件'!$B$10)^$H82)</f>
        <v/>
      </c>
      <c r="T82" s="131">
        <f>IF($A82="","",SUM($O82:$R82)-$S82)</f>
        <v/>
      </c>
      <c r="U82" s="131">
        <f>IF($A82="","",('03_設備台帳'!U82+'03_設備台帳'!V82+'03_設備台帳'!W82+'03_設備台帳'!Y82)*$K82)</f>
        <v/>
      </c>
      <c r="V82" s="131">
        <f>IF($A82="","",'03_設備台帳'!X82*'03_設備台帳'!M82*$L82)</f>
        <v/>
      </c>
      <c r="W82" s="131">
        <f>IF($A82="","",'03_設備台帳'!N82*'01_基本条件'!$B$20*(IF('01_基本条件'!$B$10='01_基本条件'!$B$11,$I82/(1+'01_基本条件'!$B$10),(1-((1+'01_基本条件'!$B$11)/(1+'01_基本条件'!$B$10))^$I82)/('01_基本条件'!$B$10-'01_基本条件'!$B$11))))</f>
        <v/>
      </c>
      <c r="X82" s="131">
        <f>IF($A82="","",'03_設備台帳'!O82*'01_基本条件'!$B$21*'03_設備台帳'!P82*'03_設備台帳'!M82*$L82*$M82*(IF('01_基本条件'!$B$10='01_基本条件'!$B$13,$I82/(1+'01_基本条件'!$B$10),(1-((1+'01_基本条件'!$B$13)/(1+'01_基本条件'!$B$10))^$I82)/('01_基本条件'!$B$10-'01_基本条件'!$B$13))))</f>
        <v/>
      </c>
      <c r="Y82" s="131">
        <f>IF($A82="","",'03_設備台帳'!R82*'03_設備台帳'!S82*$N82*(IF('01_基本条件'!$B$10='01_基本条件'!$B$12,$I82/(1+'01_基本条件'!$B$10),(1-((1+'01_基本条件'!$B$12)/(1+'01_基本条件'!$B$10))^$I82)/('01_基本条件'!$B$10-'01_基本条件'!$B$12))))</f>
        <v/>
      </c>
      <c r="Z82" s="131">
        <f>IF($A82="","",'03_設備台帳'!AC82*IFERROR(VLOOKUP($E82,'02_シナリオ条件'!$A$5:$K$13,8,FALSE),1)/(1+'01_基本条件'!$B$10)^$I82)</f>
        <v/>
      </c>
      <c r="AA82" s="131">
        <f>IF($A82="","",SUM($U82:$Y82)-$Z82)</f>
        <v/>
      </c>
      <c r="AB82" s="131">
        <f>IF($A82="","",(IF('01_基本条件'!$B$10=0,$T82/$H82,$T82*('01_基本条件'!$B$10*(1+'01_基本条件'!$B$10)^$H82)/((1+'01_基本条件'!$B$10)^$H82-1)))-(IF('01_基本条件'!$B$10=0,$AA82/$I82,$AA82*('01_基本条件'!$B$10*(1+'01_基本条件'!$B$10)^$I82)/((1+'01_基本条件'!$B$10)^$I82-1))))</f>
        <v/>
      </c>
      <c r="AC82" s="132">
        <f>IF($A82="","",IFERROR($AB82/(IF('01_基本条件'!$B$10=0,$T82/$H82,$T82*('01_基本条件'!$B$10*(1+'01_基本条件'!$B$10)^$H82)/((1+'01_基本条件'!$B$10)^$H82-1))),0))</f>
        <v/>
      </c>
      <c r="AD82" s="141">
        <f>IF($A82="","",IFERROR(IF((('03_設備台帳'!N82*$J82+'03_設備台帳'!O82*'03_設備台帳'!P82*'03_設備台帳'!M82*$L82*$M82+'03_設備台帳'!Q82*'03_設備台帳'!S82*$N82)-('03_設備台帳'!N82*'01_基本条件'!$B$20+'03_設備台帳'!O82*'01_基本条件'!$B$21*'03_設備台帳'!P82*'03_設備台帳'!M82*$L82*$M82+'03_設備台帳'!R82*'03_設備台帳'!S82*$N82))&lt;=0,"",MAX(0,($U82+$V82-$O82)/(('03_設備台帳'!N82*$J82+'03_設備台帳'!O82*'03_設備台帳'!P82*'03_設備台帳'!M82*$L82*$M82+'03_設備台帳'!Q82*'03_設備台帳'!S82*$N82)-('03_設備台帳'!N82*'01_基本条件'!$B$20+'03_設備台帳'!O82*'01_基本条件'!$B$21*'03_設備台帳'!P82*'03_設備台帳'!M82*$L82*$M82+'03_設備台帳'!R82*'03_設備台帳'!S82*$N82)))),""))</f>
        <v/>
      </c>
      <c r="AE82" s="41">
        <f>IF($A82="","",IF(AND('01_基本条件'!$B$19="はい",$G82="重大"),"更新",IF($AC82&gt;='01_基本条件'!$B$18,"更新",IF($AC82&lt;=-'01_基本条件'!$B$18,"修理/延命","再確認/試行"))))</f>
        <v/>
      </c>
      <c r="AF82" s="41">
        <f>IF($A82="","","EAC削減率="&amp;TEXT($AC82,"0.0%")&amp;"; 修理LCC="&amp;TEXT($T82,"#,##0")&amp;"; 更新LCC="&amp;TEXT($AA82,"#,##0"))</f>
        <v/>
      </c>
      <c r="AG82" s="41">
        <f>IF($A82="","",IF('01_基本条件'!$B$15="","予算未設定",IF($U82&lt;='01_基本条件'!$B$15,"予算内","予算超過")))</f>
        <v/>
      </c>
      <c r="AH82" s="41">
        <f>IF($A82="","",IF(OR($G82="重大",$F82="A-重要",$AC82&gt;=0.15),"高",IF(OR($G82="高",$AC82&gt;='01_基本条件'!$B$18),"中","低")))</f>
        <v/>
      </c>
      <c r="AI82" s="41">
        <f>IF($A82="","","")</f>
        <v/>
      </c>
      <c r="AJ82" s="41">
        <f>IF($A82="","",IF($AI82&lt;&gt;"",$AI82,IF(AND($AE82="更新",$AG82="予算超過"),"更新-予算承認要",$AE82)))</f>
        <v/>
      </c>
      <c r="AK82" s="85">
        <f>IF($A82="","","要評価")</f>
        <v/>
      </c>
      <c r="AL82" s="85">
        <f>IF($A82="","","")</f>
        <v/>
      </c>
      <c r="AM82" s="134">
        <f>IF($A82="","","")</f>
        <v/>
      </c>
    </row>
    <row r="83">
      <c r="A83" s="71">
        <f>IF('03_設備台帳'!A83="","",'03_設備台帳'!A83)</f>
        <v/>
      </c>
      <c r="B83" s="71">
        <f>IF($A83="","",'03_設備台帳'!E83)</f>
        <v/>
      </c>
      <c r="C83" s="71">
        <f>IF($A83="","",'03_設備台帳'!B83&amp;" / "&amp;'03_設備台帳'!C83)</f>
        <v/>
      </c>
      <c r="D83" s="71">
        <f>IF($A83="","",'03_設備台帳'!D83)</f>
        <v/>
      </c>
      <c r="E83" s="71">
        <f>IF($A83="","",'03_設備台帳'!I83)</f>
        <v/>
      </c>
      <c r="F83" s="71">
        <f>IF($A83="","",'03_設備台帳'!G83)</f>
        <v/>
      </c>
      <c r="G83" s="71">
        <f>IF($A83="","",'03_設備台帳'!AD83)</f>
        <v/>
      </c>
      <c r="H83" s="135">
        <f>IF($A83="","",MIN('01_基本条件'!$B$9,MAX(1,'03_設備台帳'!Z83)))</f>
        <v/>
      </c>
      <c r="I83" s="135">
        <f>IF($A83="","",MIN('01_基本条件'!$B$9,MAX(1,'03_設備台帳'!AA83)))</f>
        <v/>
      </c>
      <c r="J83" s="132">
        <f>IF($A83="","",IFERROR(VLOOKUP($E83,'02_シナリオ条件'!$A$5:$K$13,3,FALSE),1))</f>
        <v/>
      </c>
      <c r="K83" s="132">
        <f>IF($A83="","",IFERROR(VLOOKUP($E83,'02_シナリオ条件'!$A$5:$K$13,4,FALSE),1))</f>
        <v/>
      </c>
      <c r="L83" s="132">
        <f>IF($A83="","",IFERROR(VLOOKUP($E83,'02_シナリオ条件'!$A$5:$K$13,5,FALSE),1))</f>
        <v/>
      </c>
      <c r="M83" s="132">
        <f>IF($A83="","",IFERROR(VLOOKUP($E83,'02_シナリオ条件'!$A$5:$K$13,6,FALSE),1))</f>
        <v/>
      </c>
      <c r="N83" s="132">
        <f>IF($A83="","",IFERROR(VLOOKUP($E83,'02_シナリオ条件'!$A$5:$K$13,7,FALSE),1))</f>
        <v/>
      </c>
      <c r="O83" s="131">
        <f>IF($A83="","",'03_設備台帳'!T83*$J83)</f>
        <v/>
      </c>
      <c r="P83" s="131">
        <f>IF($A83="","",'03_設備台帳'!N83*$J83*(IF('01_基本条件'!$B$10='01_基本条件'!$B$11,$H83/(1+'01_基本条件'!$B$10),(1-((1+'01_基本条件'!$B$11)/(1+'01_基本条件'!$B$10))^$H83)/('01_基本条件'!$B$10-'01_基本条件'!$B$11))))</f>
        <v/>
      </c>
      <c r="Q83" s="131">
        <f>IF($A83="","",'03_設備台帳'!O83*'03_設備台帳'!P83*'03_設備台帳'!M83*$L83*$M83*(IF('01_基本条件'!$B$10='01_基本条件'!$B$13,$H83/(1+'01_基本条件'!$B$10),(1-((1+'01_基本条件'!$B$13)/(1+'01_基本条件'!$B$10))^$H83)/('01_基本条件'!$B$10-'01_基本条件'!$B$13))))</f>
        <v/>
      </c>
      <c r="R83" s="131">
        <f>IF($A83="","",'03_設備台帳'!Q83*'03_設備台帳'!S83*$N83*(IF('01_基本条件'!$B$10='01_基本条件'!$B$12,$H83/(1+'01_基本条件'!$B$10),(1-((1+'01_基本条件'!$B$12)/(1+'01_基本条件'!$B$10))^$H83)/('01_基本条件'!$B$10-'01_基本条件'!$B$12))))</f>
        <v/>
      </c>
      <c r="S83" s="131">
        <f>IF($A83="","",'03_設備台帳'!AB83*IFERROR(VLOOKUP($E83,'02_シナリオ条件'!$A$5:$K$13,8,FALSE),1)/(1+'01_基本条件'!$B$10)^$H83)</f>
        <v/>
      </c>
      <c r="T83" s="131">
        <f>IF($A83="","",SUM($O83:$R83)-$S83)</f>
        <v/>
      </c>
      <c r="U83" s="131">
        <f>IF($A83="","",('03_設備台帳'!U83+'03_設備台帳'!V83+'03_設備台帳'!W83+'03_設備台帳'!Y83)*$K83)</f>
        <v/>
      </c>
      <c r="V83" s="131">
        <f>IF($A83="","",'03_設備台帳'!X83*'03_設備台帳'!M83*$L83)</f>
        <v/>
      </c>
      <c r="W83" s="131">
        <f>IF($A83="","",'03_設備台帳'!N83*'01_基本条件'!$B$20*(IF('01_基本条件'!$B$10='01_基本条件'!$B$11,$I83/(1+'01_基本条件'!$B$10),(1-((1+'01_基本条件'!$B$11)/(1+'01_基本条件'!$B$10))^$I83)/('01_基本条件'!$B$10-'01_基本条件'!$B$11))))</f>
        <v/>
      </c>
      <c r="X83" s="131">
        <f>IF($A83="","",'03_設備台帳'!O83*'01_基本条件'!$B$21*'03_設備台帳'!P83*'03_設備台帳'!M83*$L83*$M83*(IF('01_基本条件'!$B$10='01_基本条件'!$B$13,$I83/(1+'01_基本条件'!$B$10),(1-((1+'01_基本条件'!$B$13)/(1+'01_基本条件'!$B$10))^$I83)/('01_基本条件'!$B$10-'01_基本条件'!$B$13))))</f>
        <v/>
      </c>
      <c r="Y83" s="131">
        <f>IF($A83="","",'03_設備台帳'!R83*'03_設備台帳'!S83*$N83*(IF('01_基本条件'!$B$10='01_基本条件'!$B$12,$I83/(1+'01_基本条件'!$B$10),(1-((1+'01_基本条件'!$B$12)/(1+'01_基本条件'!$B$10))^$I83)/('01_基本条件'!$B$10-'01_基本条件'!$B$12))))</f>
        <v/>
      </c>
      <c r="Z83" s="131">
        <f>IF($A83="","",'03_設備台帳'!AC83*IFERROR(VLOOKUP($E83,'02_シナリオ条件'!$A$5:$K$13,8,FALSE),1)/(1+'01_基本条件'!$B$10)^$I83)</f>
        <v/>
      </c>
      <c r="AA83" s="131">
        <f>IF($A83="","",SUM($U83:$Y83)-$Z83)</f>
        <v/>
      </c>
      <c r="AB83" s="131">
        <f>IF($A83="","",(IF('01_基本条件'!$B$10=0,$T83/$H83,$T83*('01_基本条件'!$B$10*(1+'01_基本条件'!$B$10)^$H83)/((1+'01_基本条件'!$B$10)^$H83-1)))-(IF('01_基本条件'!$B$10=0,$AA83/$I83,$AA83*('01_基本条件'!$B$10*(1+'01_基本条件'!$B$10)^$I83)/((1+'01_基本条件'!$B$10)^$I83-1))))</f>
        <v/>
      </c>
      <c r="AC83" s="132">
        <f>IF($A83="","",IFERROR($AB83/(IF('01_基本条件'!$B$10=0,$T83/$H83,$T83*('01_基本条件'!$B$10*(1+'01_基本条件'!$B$10)^$H83)/((1+'01_基本条件'!$B$10)^$H83-1))),0))</f>
        <v/>
      </c>
      <c r="AD83" s="141">
        <f>IF($A83="","",IFERROR(IF((('03_設備台帳'!N83*$J83+'03_設備台帳'!O83*'03_設備台帳'!P83*'03_設備台帳'!M83*$L83*$M83+'03_設備台帳'!Q83*'03_設備台帳'!S83*$N83)-('03_設備台帳'!N83*'01_基本条件'!$B$20+'03_設備台帳'!O83*'01_基本条件'!$B$21*'03_設備台帳'!P83*'03_設備台帳'!M83*$L83*$M83+'03_設備台帳'!R83*'03_設備台帳'!S83*$N83))&lt;=0,"",MAX(0,($U83+$V83-$O83)/(('03_設備台帳'!N83*$J83+'03_設備台帳'!O83*'03_設備台帳'!P83*'03_設備台帳'!M83*$L83*$M83+'03_設備台帳'!Q83*'03_設備台帳'!S83*$N83)-('03_設備台帳'!N83*'01_基本条件'!$B$20+'03_設備台帳'!O83*'01_基本条件'!$B$21*'03_設備台帳'!P83*'03_設備台帳'!M83*$L83*$M83+'03_設備台帳'!R83*'03_設備台帳'!S83*$N83)))),""))</f>
        <v/>
      </c>
      <c r="AE83" s="41">
        <f>IF($A83="","",IF(AND('01_基本条件'!$B$19="はい",$G83="重大"),"更新",IF($AC83&gt;='01_基本条件'!$B$18,"更新",IF($AC83&lt;=-'01_基本条件'!$B$18,"修理/延命","再確認/試行"))))</f>
        <v/>
      </c>
      <c r="AF83" s="41">
        <f>IF($A83="","","EAC削減率="&amp;TEXT($AC83,"0.0%")&amp;"; 修理LCC="&amp;TEXT($T83,"#,##0")&amp;"; 更新LCC="&amp;TEXT($AA83,"#,##0"))</f>
        <v/>
      </c>
      <c r="AG83" s="41">
        <f>IF($A83="","",IF('01_基本条件'!$B$15="","予算未設定",IF($U83&lt;='01_基本条件'!$B$15,"予算内","予算超過")))</f>
        <v/>
      </c>
      <c r="AH83" s="41">
        <f>IF($A83="","",IF(OR($G83="重大",$F83="A-重要",$AC83&gt;=0.15),"高",IF(OR($G83="高",$AC83&gt;='01_基本条件'!$B$18),"中","低")))</f>
        <v/>
      </c>
      <c r="AI83" s="41">
        <f>IF($A83="","","")</f>
        <v/>
      </c>
      <c r="AJ83" s="41">
        <f>IF($A83="","",IF($AI83&lt;&gt;"",$AI83,IF(AND($AE83="更新",$AG83="予算超過"),"更新-予算承認要",$AE83)))</f>
        <v/>
      </c>
      <c r="AK83" s="85">
        <f>IF($A83="","","要評価")</f>
        <v/>
      </c>
      <c r="AL83" s="85">
        <f>IF($A83="","","")</f>
        <v/>
      </c>
      <c r="AM83" s="134">
        <f>IF($A83="","","")</f>
        <v/>
      </c>
    </row>
    <row r="84">
      <c r="A84" s="71">
        <f>IF('03_設備台帳'!A84="","",'03_設備台帳'!A84)</f>
        <v/>
      </c>
      <c r="B84" s="71">
        <f>IF($A84="","",'03_設備台帳'!E84)</f>
        <v/>
      </c>
      <c r="C84" s="71">
        <f>IF($A84="","",'03_設備台帳'!B84&amp;" / "&amp;'03_設備台帳'!C84)</f>
        <v/>
      </c>
      <c r="D84" s="71">
        <f>IF($A84="","",'03_設備台帳'!D84)</f>
        <v/>
      </c>
      <c r="E84" s="71">
        <f>IF($A84="","",'03_設備台帳'!I84)</f>
        <v/>
      </c>
      <c r="F84" s="71">
        <f>IF($A84="","",'03_設備台帳'!G84)</f>
        <v/>
      </c>
      <c r="G84" s="71">
        <f>IF($A84="","",'03_設備台帳'!AD84)</f>
        <v/>
      </c>
      <c r="H84" s="135">
        <f>IF($A84="","",MIN('01_基本条件'!$B$9,MAX(1,'03_設備台帳'!Z84)))</f>
        <v/>
      </c>
      <c r="I84" s="135">
        <f>IF($A84="","",MIN('01_基本条件'!$B$9,MAX(1,'03_設備台帳'!AA84)))</f>
        <v/>
      </c>
      <c r="J84" s="132">
        <f>IF($A84="","",IFERROR(VLOOKUP($E84,'02_シナリオ条件'!$A$5:$K$13,3,FALSE),1))</f>
        <v/>
      </c>
      <c r="K84" s="132">
        <f>IF($A84="","",IFERROR(VLOOKUP($E84,'02_シナリオ条件'!$A$5:$K$13,4,FALSE),1))</f>
        <v/>
      </c>
      <c r="L84" s="132">
        <f>IF($A84="","",IFERROR(VLOOKUP($E84,'02_シナリオ条件'!$A$5:$K$13,5,FALSE),1))</f>
        <v/>
      </c>
      <c r="M84" s="132">
        <f>IF($A84="","",IFERROR(VLOOKUP($E84,'02_シナリオ条件'!$A$5:$K$13,6,FALSE),1))</f>
        <v/>
      </c>
      <c r="N84" s="132">
        <f>IF($A84="","",IFERROR(VLOOKUP($E84,'02_シナリオ条件'!$A$5:$K$13,7,FALSE),1))</f>
        <v/>
      </c>
      <c r="O84" s="131">
        <f>IF($A84="","",'03_設備台帳'!T84*$J84)</f>
        <v/>
      </c>
      <c r="P84" s="131">
        <f>IF($A84="","",'03_設備台帳'!N84*$J84*(IF('01_基本条件'!$B$10='01_基本条件'!$B$11,$H84/(1+'01_基本条件'!$B$10),(1-((1+'01_基本条件'!$B$11)/(1+'01_基本条件'!$B$10))^$H84)/('01_基本条件'!$B$10-'01_基本条件'!$B$11))))</f>
        <v/>
      </c>
      <c r="Q84" s="131">
        <f>IF($A84="","",'03_設備台帳'!O84*'03_設備台帳'!P84*'03_設備台帳'!M84*$L84*$M84*(IF('01_基本条件'!$B$10='01_基本条件'!$B$13,$H84/(1+'01_基本条件'!$B$10),(1-((1+'01_基本条件'!$B$13)/(1+'01_基本条件'!$B$10))^$H84)/('01_基本条件'!$B$10-'01_基本条件'!$B$13))))</f>
        <v/>
      </c>
      <c r="R84" s="131">
        <f>IF($A84="","",'03_設備台帳'!Q84*'03_設備台帳'!S84*$N84*(IF('01_基本条件'!$B$10='01_基本条件'!$B$12,$H84/(1+'01_基本条件'!$B$10),(1-((1+'01_基本条件'!$B$12)/(1+'01_基本条件'!$B$10))^$H84)/('01_基本条件'!$B$10-'01_基本条件'!$B$12))))</f>
        <v/>
      </c>
      <c r="S84" s="131">
        <f>IF($A84="","",'03_設備台帳'!AB84*IFERROR(VLOOKUP($E84,'02_シナリオ条件'!$A$5:$K$13,8,FALSE),1)/(1+'01_基本条件'!$B$10)^$H84)</f>
        <v/>
      </c>
      <c r="T84" s="131">
        <f>IF($A84="","",SUM($O84:$R84)-$S84)</f>
        <v/>
      </c>
      <c r="U84" s="131">
        <f>IF($A84="","",('03_設備台帳'!U84+'03_設備台帳'!V84+'03_設備台帳'!W84+'03_設備台帳'!Y84)*$K84)</f>
        <v/>
      </c>
      <c r="V84" s="131">
        <f>IF($A84="","",'03_設備台帳'!X84*'03_設備台帳'!M84*$L84)</f>
        <v/>
      </c>
      <c r="W84" s="131">
        <f>IF($A84="","",'03_設備台帳'!N84*'01_基本条件'!$B$20*(IF('01_基本条件'!$B$10='01_基本条件'!$B$11,$I84/(1+'01_基本条件'!$B$10),(1-((1+'01_基本条件'!$B$11)/(1+'01_基本条件'!$B$10))^$I84)/('01_基本条件'!$B$10-'01_基本条件'!$B$11))))</f>
        <v/>
      </c>
      <c r="X84" s="131">
        <f>IF($A84="","",'03_設備台帳'!O84*'01_基本条件'!$B$21*'03_設備台帳'!P84*'03_設備台帳'!M84*$L84*$M84*(IF('01_基本条件'!$B$10='01_基本条件'!$B$13,$I84/(1+'01_基本条件'!$B$10),(1-((1+'01_基本条件'!$B$13)/(1+'01_基本条件'!$B$10))^$I84)/('01_基本条件'!$B$10-'01_基本条件'!$B$13))))</f>
        <v/>
      </c>
      <c r="Y84" s="131">
        <f>IF($A84="","",'03_設備台帳'!R84*'03_設備台帳'!S84*$N84*(IF('01_基本条件'!$B$10='01_基本条件'!$B$12,$I84/(1+'01_基本条件'!$B$10),(1-((1+'01_基本条件'!$B$12)/(1+'01_基本条件'!$B$10))^$I84)/('01_基本条件'!$B$10-'01_基本条件'!$B$12))))</f>
        <v/>
      </c>
      <c r="Z84" s="131">
        <f>IF($A84="","",'03_設備台帳'!AC84*IFERROR(VLOOKUP($E84,'02_シナリオ条件'!$A$5:$K$13,8,FALSE),1)/(1+'01_基本条件'!$B$10)^$I84)</f>
        <v/>
      </c>
      <c r="AA84" s="131">
        <f>IF($A84="","",SUM($U84:$Y84)-$Z84)</f>
        <v/>
      </c>
      <c r="AB84" s="131">
        <f>IF($A84="","",(IF('01_基本条件'!$B$10=0,$T84/$H84,$T84*('01_基本条件'!$B$10*(1+'01_基本条件'!$B$10)^$H84)/((1+'01_基本条件'!$B$10)^$H84-1)))-(IF('01_基本条件'!$B$10=0,$AA84/$I84,$AA84*('01_基本条件'!$B$10*(1+'01_基本条件'!$B$10)^$I84)/((1+'01_基本条件'!$B$10)^$I84-1))))</f>
        <v/>
      </c>
      <c r="AC84" s="132">
        <f>IF($A84="","",IFERROR($AB84/(IF('01_基本条件'!$B$10=0,$T84/$H84,$T84*('01_基本条件'!$B$10*(1+'01_基本条件'!$B$10)^$H84)/((1+'01_基本条件'!$B$10)^$H84-1))),0))</f>
        <v/>
      </c>
      <c r="AD84" s="141">
        <f>IF($A84="","",IFERROR(IF((('03_設備台帳'!N84*$J84+'03_設備台帳'!O84*'03_設備台帳'!P84*'03_設備台帳'!M84*$L84*$M84+'03_設備台帳'!Q84*'03_設備台帳'!S84*$N84)-('03_設備台帳'!N84*'01_基本条件'!$B$20+'03_設備台帳'!O84*'01_基本条件'!$B$21*'03_設備台帳'!P84*'03_設備台帳'!M84*$L84*$M84+'03_設備台帳'!R84*'03_設備台帳'!S84*$N84))&lt;=0,"",MAX(0,($U84+$V84-$O84)/(('03_設備台帳'!N84*$J84+'03_設備台帳'!O84*'03_設備台帳'!P84*'03_設備台帳'!M84*$L84*$M84+'03_設備台帳'!Q84*'03_設備台帳'!S84*$N84)-('03_設備台帳'!N84*'01_基本条件'!$B$20+'03_設備台帳'!O84*'01_基本条件'!$B$21*'03_設備台帳'!P84*'03_設備台帳'!M84*$L84*$M84+'03_設備台帳'!R84*'03_設備台帳'!S84*$N84)))),""))</f>
        <v/>
      </c>
      <c r="AE84" s="41">
        <f>IF($A84="","",IF(AND('01_基本条件'!$B$19="はい",$G84="重大"),"更新",IF($AC84&gt;='01_基本条件'!$B$18,"更新",IF($AC84&lt;=-'01_基本条件'!$B$18,"修理/延命","再確認/試行"))))</f>
        <v/>
      </c>
      <c r="AF84" s="41">
        <f>IF($A84="","","EAC削減率="&amp;TEXT($AC84,"0.0%")&amp;"; 修理LCC="&amp;TEXT($T84,"#,##0")&amp;"; 更新LCC="&amp;TEXT($AA84,"#,##0"))</f>
        <v/>
      </c>
      <c r="AG84" s="41">
        <f>IF($A84="","",IF('01_基本条件'!$B$15="","予算未設定",IF($U84&lt;='01_基本条件'!$B$15,"予算内","予算超過")))</f>
        <v/>
      </c>
      <c r="AH84" s="41">
        <f>IF($A84="","",IF(OR($G84="重大",$F84="A-重要",$AC84&gt;=0.15),"高",IF(OR($G84="高",$AC84&gt;='01_基本条件'!$B$18),"中","低")))</f>
        <v/>
      </c>
      <c r="AI84" s="41">
        <f>IF($A84="","","")</f>
        <v/>
      </c>
      <c r="AJ84" s="41">
        <f>IF($A84="","",IF($AI84&lt;&gt;"",$AI84,IF(AND($AE84="更新",$AG84="予算超過"),"更新-予算承認要",$AE84)))</f>
        <v/>
      </c>
      <c r="AK84" s="85">
        <f>IF($A84="","","要評価")</f>
        <v/>
      </c>
      <c r="AL84" s="85">
        <f>IF($A84="","","")</f>
        <v/>
      </c>
      <c r="AM84" s="134">
        <f>IF($A84="","","")</f>
        <v/>
      </c>
    </row>
    <row r="85">
      <c r="A85" s="71">
        <f>IF('03_設備台帳'!A85="","",'03_設備台帳'!A85)</f>
        <v/>
      </c>
      <c r="B85" s="71">
        <f>IF($A85="","",'03_設備台帳'!E85)</f>
        <v/>
      </c>
      <c r="C85" s="71">
        <f>IF($A85="","",'03_設備台帳'!B85&amp;" / "&amp;'03_設備台帳'!C85)</f>
        <v/>
      </c>
      <c r="D85" s="71">
        <f>IF($A85="","",'03_設備台帳'!D85)</f>
        <v/>
      </c>
      <c r="E85" s="71">
        <f>IF($A85="","",'03_設備台帳'!I85)</f>
        <v/>
      </c>
      <c r="F85" s="71">
        <f>IF($A85="","",'03_設備台帳'!G85)</f>
        <v/>
      </c>
      <c r="G85" s="71">
        <f>IF($A85="","",'03_設備台帳'!AD85)</f>
        <v/>
      </c>
      <c r="H85" s="135">
        <f>IF($A85="","",MIN('01_基本条件'!$B$9,MAX(1,'03_設備台帳'!Z85)))</f>
        <v/>
      </c>
      <c r="I85" s="135">
        <f>IF($A85="","",MIN('01_基本条件'!$B$9,MAX(1,'03_設備台帳'!AA85)))</f>
        <v/>
      </c>
      <c r="J85" s="132">
        <f>IF($A85="","",IFERROR(VLOOKUP($E85,'02_シナリオ条件'!$A$5:$K$13,3,FALSE),1))</f>
        <v/>
      </c>
      <c r="K85" s="132">
        <f>IF($A85="","",IFERROR(VLOOKUP($E85,'02_シナリオ条件'!$A$5:$K$13,4,FALSE),1))</f>
        <v/>
      </c>
      <c r="L85" s="132">
        <f>IF($A85="","",IFERROR(VLOOKUP($E85,'02_シナリオ条件'!$A$5:$K$13,5,FALSE),1))</f>
        <v/>
      </c>
      <c r="M85" s="132">
        <f>IF($A85="","",IFERROR(VLOOKUP($E85,'02_シナリオ条件'!$A$5:$K$13,6,FALSE),1))</f>
        <v/>
      </c>
      <c r="N85" s="132">
        <f>IF($A85="","",IFERROR(VLOOKUP($E85,'02_シナリオ条件'!$A$5:$K$13,7,FALSE),1))</f>
        <v/>
      </c>
      <c r="O85" s="131">
        <f>IF($A85="","",'03_設備台帳'!T85*$J85)</f>
        <v/>
      </c>
      <c r="P85" s="131">
        <f>IF($A85="","",'03_設備台帳'!N85*$J85*(IF('01_基本条件'!$B$10='01_基本条件'!$B$11,$H85/(1+'01_基本条件'!$B$10),(1-((1+'01_基本条件'!$B$11)/(1+'01_基本条件'!$B$10))^$H85)/('01_基本条件'!$B$10-'01_基本条件'!$B$11))))</f>
        <v/>
      </c>
      <c r="Q85" s="131">
        <f>IF($A85="","",'03_設備台帳'!O85*'03_設備台帳'!P85*'03_設備台帳'!M85*$L85*$M85*(IF('01_基本条件'!$B$10='01_基本条件'!$B$13,$H85/(1+'01_基本条件'!$B$10),(1-((1+'01_基本条件'!$B$13)/(1+'01_基本条件'!$B$10))^$H85)/('01_基本条件'!$B$10-'01_基本条件'!$B$13))))</f>
        <v/>
      </c>
      <c r="R85" s="131">
        <f>IF($A85="","",'03_設備台帳'!Q85*'03_設備台帳'!S85*$N85*(IF('01_基本条件'!$B$10='01_基本条件'!$B$12,$H85/(1+'01_基本条件'!$B$10),(1-((1+'01_基本条件'!$B$12)/(1+'01_基本条件'!$B$10))^$H85)/('01_基本条件'!$B$10-'01_基本条件'!$B$12))))</f>
        <v/>
      </c>
      <c r="S85" s="131">
        <f>IF($A85="","",'03_設備台帳'!AB85*IFERROR(VLOOKUP($E85,'02_シナリオ条件'!$A$5:$K$13,8,FALSE),1)/(1+'01_基本条件'!$B$10)^$H85)</f>
        <v/>
      </c>
      <c r="T85" s="131">
        <f>IF($A85="","",SUM($O85:$R85)-$S85)</f>
        <v/>
      </c>
      <c r="U85" s="131">
        <f>IF($A85="","",('03_設備台帳'!U85+'03_設備台帳'!V85+'03_設備台帳'!W85+'03_設備台帳'!Y85)*$K85)</f>
        <v/>
      </c>
      <c r="V85" s="131">
        <f>IF($A85="","",'03_設備台帳'!X85*'03_設備台帳'!M85*$L85)</f>
        <v/>
      </c>
      <c r="W85" s="131">
        <f>IF($A85="","",'03_設備台帳'!N85*'01_基本条件'!$B$20*(IF('01_基本条件'!$B$10='01_基本条件'!$B$11,$I85/(1+'01_基本条件'!$B$10),(1-((1+'01_基本条件'!$B$11)/(1+'01_基本条件'!$B$10))^$I85)/('01_基本条件'!$B$10-'01_基本条件'!$B$11))))</f>
        <v/>
      </c>
      <c r="X85" s="131">
        <f>IF($A85="","",'03_設備台帳'!O85*'01_基本条件'!$B$21*'03_設備台帳'!P85*'03_設備台帳'!M85*$L85*$M85*(IF('01_基本条件'!$B$10='01_基本条件'!$B$13,$I85/(1+'01_基本条件'!$B$10),(1-((1+'01_基本条件'!$B$13)/(1+'01_基本条件'!$B$10))^$I85)/('01_基本条件'!$B$10-'01_基本条件'!$B$13))))</f>
        <v/>
      </c>
      <c r="Y85" s="131">
        <f>IF($A85="","",'03_設備台帳'!R85*'03_設備台帳'!S85*$N85*(IF('01_基本条件'!$B$10='01_基本条件'!$B$12,$I85/(1+'01_基本条件'!$B$10),(1-((1+'01_基本条件'!$B$12)/(1+'01_基本条件'!$B$10))^$I85)/('01_基本条件'!$B$10-'01_基本条件'!$B$12))))</f>
        <v/>
      </c>
      <c r="Z85" s="131">
        <f>IF($A85="","",'03_設備台帳'!AC85*IFERROR(VLOOKUP($E85,'02_シナリオ条件'!$A$5:$K$13,8,FALSE),1)/(1+'01_基本条件'!$B$10)^$I85)</f>
        <v/>
      </c>
      <c r="AA85" s="131">
        <f>IF($A85="","",SUM($U85:$Y85)-$Z85)</f>
        <v/>
      </c>
      <c r="AB85" s="131">
        <f>IF($A85="","",(IF('01_基本条件'!$B$10=0,$T85/$H85,$T85*('01_基本条件'!$B$10*(1+'01_基本条件'!$B$10)^$H85)/((1+'01_基本条件'!$B$10)^$H85-1)))-(IF('01_基本条件'!$B$10=0,$AA85/$I85,$AA85*('01_基本条件'!$B$10*(1+'01_基本条件'!$B$10)^$I85)/((1+'01_基本条件'!$B$10)^$I85-1))))</f>
        <v/>
      </c>
      <c r="AC85" s="132">
        <f>IF($A85="","",IFERROR($AB85/(IF('01_基本条件'!$B$10=0,$T85/$H85,$T85*('01_基本条件'!$B$10*(1+'01_基本条件'!$B$10)^$H85)/((1+'01_基本条件'!$B$10)^$H85-1))),0))</f>
        <v/>
      </c>
      <c r="AD85" s="141">
        <f>IF($A85="","",IFERROR(IF((('03_設備台帳'!N85*$J85+'03_設備台帳'!O85*'03_設備台帳'!P85*'03_設備台帳'!M85*$L85*$M85+'03_設備台帳'!Q85*'03_設備台帳'!S85*$N85)-('03_設備台帳'!N85*'01_基本条件'!$B$20+'03_設備台帳'!O85*'01_基本条件'!$B$21*'03_設備台帳'!P85*'03_設備台帳'!M85*$L85*$M85+'03_設備台帳'!R85*'03_設備台帳'!S85*$N85))&lt;=0,"",MAX(0,($U85+$V85-$O85)/(('03_設備台帳'!N85*$J85+'03_設備台帳'!O85*'03_設備台帳'!P85*'03_設備台帳'!M85*$L85*$M85+'03_設備台帳'!Q85*'03_設備台帳'!S85*$N85)-('03_設備台帳'!N85*'01_基本条件'!$B$20+'03_設備台帳'!O85*'01_基本条件'!$B$21*'03_設備台帳'!P85*'03_設備台帳'!M85*$L85*$M85+'03_設備台帳'!R85*'03_設備台帳'!S85*$N85)))),""))</f>
        <v/>
      </c>
      <c r="AE85" s="41">
        <f>IF($A85="","",IF(AND('01_基本条件'!$B$19="はい",$G85="重大"),"更新",IF($AC85&gt;='01_基本条件'!$B$18,"更新",IF($AC85&lt;=-'01_基本条件'!$B$18,"修理/延命","再確認/試行"))))</f>
        <v/>
      </c>
      <c r="AF85" s="41">
        <f>IF($A85="","","EAC削減率="&amp;TEXT($AC85,"0.0%")&amp;"; 修理LCC="&amp;TEXT($T85,"#,##0")&amp;"; 更新LCC="&amp;TEXT($AA85,"#,##0"))</f>
        <v/>
      </c>
      <c r="AG85" s="41">
        <f>IF($A85="","",IF('01_基本条件'!$B$15="","予算未設定",IF($U85&lt;='01_基本条件'!$B$15,"予算内","予算超過")))</f>
        <v/>
      </c>
      <c r="AH85" s="41">
        <f>IF($A85="","",IF(OR($G85="重大",$F85="A-重要",$AC85&gt;=0.15),"高",IF(OR($G85="高",$AC85&gt;='01_基本条件'!$B$18),"中","低")))</f>
        <v/>
      </c>
      <c r="AI85" s="41">
        <f>IF($A85="","","")</f>
        <v/>
      </c>
      <c r="AJ85" s="41">
        <f>IF($A85="","",IF($AI85&lt;&gt;"",$AI85,IF(AND($AE85="更新",$AG85="予算超過"),"更新-予算承認要",$AE85)))</f>
        <v/>
      </c>
      <c r="AK85" s="85">
        <f>IF($A85="","","要評価")</f>
        <v/>
      </c>
      <c r="AL85" s="85">
        <f>IF($A85="","","")</f>
        <v/>
      </c>
      <c r="AM85" s="134">
        <f>IF($A85="","","")</f>
        <v/>
      </c>
    </row>
    <row r="86">
      <c r="A86" s="71">
        <f>IF('03_設備台帳'!A86="","",'03_設備台帳'!A86)</f>
        <v/>
      </c>
      <c r="B86" s="71">
        <f>IF($A86="","",'03_設備台帳'!E86)</f>
        <v/>
      </c>
      <c r="C86" s="71">
        <f>IF($A86="","",'03_設備台帳'!B86&amp;" / "&amp;'03_設備台帳'!C86)</f>
        <v/>
      </c>
      <c r="D86" s="71">
        <f>IF($A86="","",'03_設備台帳'!D86)</f>
        <v/>
      </c>
      <c r="E86" s="71">
        <f>IF($A86="","",'03_設備台帳'!I86)</f>
        <v/>
      </c>
      <c r="F86" s="71">
        <f>IF($A86="","",'03_設備台帳'!G86)</f>
        <v/>
      </c>
      <c r="G86" s="71">
        <f>IF($A86="","",'03_設備台帳'!AD86)</f>
        <v/>
      </c>
      <c r="H86" s="135">
        <f>IF($A86="","",MIN('01_基本条件'!$B$9,MAX(1,'03_設備台帳'!Z86)))</f>
        <v/>
      </c>
      <c r="I86" s="135">
        <f>IF($A86="","",MIN('01_基本条件'!$B$9,MAX(1,'03_設備台帳'!AA86)))</f>
        <v/>
      </c>
      <c r="J86" s="132">
        <f>IF($A86="","",IFERROR(VLOOKUP($E86,'02_シナリオ条件'!$A$5:$K$13,3,FALSE),1))</f>
        <v/>
      </c>
      <c r="K86" s="132">
        <f>IF($A86="","",IFERROR(VLOOKUP($E86,'02_シナリオ条件'!$A$5:$K$13,4,FALSE),1))</f>
        <v/>
      </c>
      <c r="L86" s="132">
        <f>IF($A86="","",IFERROR(VLOOKUP($E86,'02_シナリオ条件'!$A$5:$K$13,5,FALSE),1))</f>
        <v/>
      </c>
      <c r="M86" s="132">
        <f>IF($A86="","",IFERROR(VLOOKUP($E86,'02_シナリオ条件'!$A$5:$K$13,6,FALSE),1))</f>
        <v/>
      </c>
      <c r="N86" s="132">
        <f>IF($A86="","",IFERROR(VLOOKUP($E86,'02_シナリオ条件'!$A$5:$K$13,7,FALSE),1))</f>
        <v/>
      </c>
      <c r="O86" s="131">
        <f>IF($A86="","",'03_設備台帳'!T86*$J86)</f>
        <v/>
      </c>
      <c r="P86" s="131">
        <f>IF($A86="","",'03_設備台帳'!N86*$J86*(IF('01_基本条件'!$B$10='01_基本条件'!$B$11,$H86/(1+'01_基本条件'!$B$10),(1-((1+'01_基本条件'!$B$11)/(1+'01_基本条件'!$B$10))^$H86)/('01_基本条件'!$B$10-'01_基本条件'!$B$11))))</f>
        <v/>
      </c>
      <c r="Q86" s="131">
        <f>IF($A86="","",'03_設備台帳'!O86*'03_設備台帳'!P86*'03_設備台帳'!M86*$L86*$M86*(IF('01_基本条件'!$B$10='01_基本条件'!$B$13,$H86/(1+'01_基本条件'!$B$10),(1-((1+'01_基本条件'!$B$13)/(1+'01_基本条件'!$B$10))^$H86)/('01_基本条件'!$B$10-'01_基本条件'!$B$13))))</f>
        <v/>
      </c>
      <c r="R86" s="131">
        <f>IF($A86="","",'03_設備台帳'!Q86*'03_設備台帳'!S86*$N86*(IF('01_基本条件'!$B$10='01_基本条件'!$B$12,$H86/(1+'01_基本条件'!$B$10),(1-((1+'01_基本条件'!$B$12)/(1+'01_基本条件'!$B$10))^$H86)/('01_基本条件'!$B$10-'01_基本条件'!$B$12))))</f>
        <v/>
      </c>
      <c r="S86" s="131">
        <f>IF($A86="","",'03_設備台帳'!AB86*IFERROR(VLOOKUP($E86,'02_シナリオ条件'!$A$5:$K$13,8,FALSE),1)/(1+'01_基本条件'!$B$10)^$H86)</f>
        <v/>
      </c>
      <c r="T86" s="131">
        <f>IF($A86="","",SUM($O86:$R86)-$S86)</f>
        <v/>
      </c>
      <c r="U86" s="131">
        <f>IF($A86="","",('03_設備台帳'!U86+'03_設備台帳'!V86+'03_設備台帳'!W86+'03_設備台帳'!Y86)*$K86)</f>
        <v/>
      </c>
      <c r="V86" s="131">
        <f>IF($A86="","",'03_設備台帳'!X86*'03_設備台帳'!M86*$L86)</f>
        <v/>
      </c>
      <c r="W86" s="131">
        <f>IF($A86="","",'03_設備台帳'!N86*'01_基本条件'!$B$20*(IF('01_基本条件'!$B$10='01_基本条件'!$B$11,$I86/(1+'01_基本条件'!$B$10),(1-((1+'01_基本条件'!$B$11)/(1+'01_基本条件'!$B$10))^$I86)/('01_基本条件'!$B$10-'01_基本条件'!$B$11))))</f>
        <v/>
      </c>
      <c r="X86" s="131">
        <f>IF($A86="","",'03_設備台帳'!O86*'01_基本条件'!$B$21*'03_設備台帳'!P86*'03_設備台帳'!M86*$L86*$M86*(IF('01_基本条件'!$B$10='01_基本条件'!$B$13,$I86/(1+'01_基本条件'!$B$10),(1-((1+'01_基本条件'!$B$13)/(1+'01_基本条件'!$B$10))^$I86)/('01_基本条件'!$B$10-'01_基本条件'!$B$13))))</f>
        <v/>
      </c>
      <c r="Y86" s="131">
        <f>IF($A86="","",'03_設備台帳'!R86*'03_設備台帳'!S86*$N86*(IF('01_基本条件'!$B$10='01_基本条件'!$B$12,$I86/(1+'01_基本条件'!$B$10),(1-((1+'01_基本条件'!$B$12)/(1+'01_基本条件'!$B$10))^$I86)/('01_基本条件'!$B$10-'01_基本条件'!$B$12))))</f>
        <v/>
      </c>
      <c r="Z86" s="131">
        <f>IF($A86="","",'03_設備台帳'!AC86*IFERROR(VLOOKUP($E86,'02_シナリオ条件'!$A$5:$K$13,8,FALSE),1)/(1+'01_基本条件'!$B$10)^$I86)</f>
        <v/>
      </c>
      <c r="AA86" s="131">
        <f>IF($A86="","",SUM($U86:$Y86)-$Z86)</f>
        <v/>
      </c>
      <c r="AB86" s="131">
        <f>IF($A86="","",(IF('01_基本条件'!$B$10=0,$T86/$H86,$T86*('01_基本条件'!$B$10*(1+'01_基本条件'!$B$10)^$H86)/((1+'01_基本条件'!$B$10)^$H86-1)))-(IF('01_基本条件'!$B$10=0,$AA86/$I86,$AA86*('01_基本条件'!$B$10*(1+'01_基本条件'!$B$10)^$I86)/((1+'01_基本条件'!$B$10)^$I86-1))))</f>
        <v/>
      </c>
      <c r="AC86" s="132">
        <f>IF($A86="","",IFERROR($AB86/(IF('01_基本条件'!$B$10=0,$T86/$H86,$T86*('01_基本条件'!$B$10*(1+'01_基本条件'!$B$10)^$H86)/((1+'01_基本条件'!$B$10)^$H86-1))),0))</f>
        <v/>
      </c>
      <c r="AD86" s="141">
        <f>IF($A86="","",IFERROR(IF((('03_設備台帳'!N86*$J86+'03_設備台帳'!O86*'03_設備台帳'!P86*'03_設備台帳'!M86*$L86*$M86+'03_設備台帳'!Q86*'03_設備台帳'!S86*$N86)-('03_設備台帳'!N86*'01_基本条件'!$B$20+'03_設備台帳'!O86*'01_基本条件'!$B$21*'03_設備台帳'!P86*'03_設備台帳'!M86*$L86*$M86+'03_設備台帳'!R86*'03_設備台帳'!S86*$N86))&lt;=0,"",MAX(0,($U86+$V86-$O86)/(('03_設備台帳'!N86*$J86+'03_設備台帳'!O86*'03_設備台帳'!P86*'03_設備台帳'!M86*$L86*$M86+'03_設備台帳'!Q86*'03_設備台帳'!S86*$N86)-('03_設備台帳'!N86*'01_基本条件'!$B$20+'03_設備台帳'!O86*'01_基本条件'!$B$21*'03_設備台帳'!P86*'03_設備台帳'!M86*$L86*$M86+'03_設備台帳'!R86*'03_設備台帳'!S86*$N86)))),""))</f>
        <v/>
      </c>
      <c r="AE86" s="41">
        <f>IF($A86="","",IF(AND('01_基本条件'!$B$19="はい",$G86="重大"),"更新",IF($AC86&gt;='01_基本条件'!$B$18,"更新",IF($AC86&lt;=-'01_基本条件'!$B$18,"修理/延命","再確認/試行"))))</f>
        <v/>
      </c>
      <c r="AF86" s="41">
        <f>IF($A86="","","EAC削減率="&amp;TEXT($AC86,"0.0%")&amp;"; 修理LCC="&amp;TEXT($T86,"#,##0")&amp;"; 更新LCC="&amp;TEXT($AA86,"#,##0"))</f>
        <v/>
      </c>
      <c r="AG86" s="41">
        <f>IF($A86="","",IF('01_基本条件'!$B$15="","予算未設定",IF($U86&lt;='01_基本条件'!$B$15,"予算内","予算超過")))</f>
        <v/>
      </c>
      <c r="AH86" s="41">
        <f>IF($A86="","",IF(OR($G86="重大",$F86="A-重要",$AC86&gt;=0.15),"高",IF(OR($G86="高",$AC86&gt;='01_基本条件'!$B$18),"中","低")))</f>
        <v/>
      </c>
      <c r="AI86" s="41">
        <f>IF($A86="","","")</f>
        <v/>
      </c>
      <c r="AJ86" s="41">
        <f>IF($A86="","",IF($AI86&lt;&gt;"",$AI86,IF(AND($AE86="更新",$AG86="予算超過"),"更新-予算承認要",$AE86)))</f>
        <v/>
      </c>
      <c r="AK86" s="85">
        <f>IF($A86="","","要評価")</f>
        <v/>
      </c>
      <c r="AL86" s="85">
        <f>IF($A86="","","")</f>
        <v/>
      </c>
      <c r="AM86" s="134">
        <f>IF($A86="","","")</f>
        <v/>
      </c>
    </row>
    <row r="87">
      <c r="A87" s="71">
        <f>IF('03_設備台帳'!A87="","",'03_設備台帳'!A87)</f>
        <v/>
      </c>
      <c r="B87" s="71">
        <f>IF($A87="","",'03_設備台帳'!E87)</f>
        <v/>
      </c>
      <c r="C87" s="71">
        <f>IF($A87="","",'03_設備台帳'!B87&amp;" / "&amp;'03_設備台帳'!C87)</f>
        <v/>
      </c>
      <c r="D87" s="71">
        <f>IF($A87="","",'03_設備台帳'!D87)</f>
        <v/>
      </c>
      <c r="E87" s="71">
        <f>IF($A87="","",'03_設備台帳'!I87)</f>
        <v/>
      </c>
      <c r="F87" s="71">
        <f>IF($A87="","",'03_設備台帳'!G87)</f>
        <v/>
      </c>
      <c r="G87" s="71">
        <f>IF($A87="","",'03_設備台帳'!AD87)</f>
        <v/>
      </c>
      <c r="H87" s="135">
        <f>IF($A87="","",MIN('01_基本条件'!$B$9,MAX(1,'03_設備台帳'!Z87)))</f>
        <v/>
      </c>
      <c r="I87" s="135">
        <f>IF($A87="","",MIN('01_基本条件'!$B$9,MAX(1,'03_設備台帳'!AA87)))</f>
        <v/>
      </c>
      <c r="J87" s="132">
        <f>IF($A87="","",IFERROR(VLOOKUP($E87,'02_シナリオ条件'!$A$5:$K$13,3,FALSE),1))</f>
        <v/>
      </c>
      <c r="K87" s="132">
        <f>IF($A87="","",IFERROR(VLOOKUP($E87,'02_シナリオ条件'!$A$5:$K$13,4,FALSE),1))</f>
        <v/>
      </c>
      <c r="L87" s="132">
        <f>IF($A87="","",IFERROR(VLOOKUP($E87,'02_シナリオ条件'!$A$5:$K$13,5,FALSE),1))</f>
        <v/>
      </c>
      <c r="M87" s="132">
        <f>IF($A87="","",IFERROR(VLOOKUP($E87,'02_シナリオ条件'!$A$5:$K$13,6,FALSE),1))</f>
        <v/>
      </c>
      <c r="N87" s="132">
        <f>IF($A87="","",IFERROR(VLOOKUP($E87,'02_シナリオ条件'!$A$5:$K$13,7,FALSE),1))</f>
        <v/>
      </c>
      <c r="O87" s="131">
        <f>IF($A87="","",'03_設備台帳'!T87*$J87)</f>
        <v/>
      </c>
      <c r="P87" s="131">
        <f>IF($A87="","",'03_設備台帳'!N87*$J87*(IF('01_基本条件'!$B$10='01_基本条件'!$B$11,$H87/(1+'01_基本条件'!$B$10),(1-((1+'01_基本条件'!$B$11)/(1+'01_基本条件'!$B$10))^$H87)/('01_基本条件'!$B$10-'01_基本条件'!$B$11))))</f>
        <v/>
      </c>
      <c r="Q87" s="131">
        <f>IF($A87="","",'03_設備台帳'!O87*'03_設備台帳'!P87*'03_設備台帳'!M87*$L87*$M87*(IF('01_基本条件'!$B$10='01_基本条件'!$B$13,$H87/(1+'01_基本条件'!$B$10),(1-((1+'01_基本条件'!$B$13)/(1+'01_基本条件'!$B$10))^$H87)/('01_基本条件'!$B$10-'01_基本条件'!$B$13))))</f>
        <v/>
      </c>
      <c r="R87" s="131">
        <f>IF($A87="","",'03_設備台帳'!Q87*'03_設備台帳'!S87*$N87*(IF('01_基本条件'!$B$10='01_基本条件'!$B$12,$H87/(1+'01_基本条件'!$B$10),(1-((1+'01_基本条件'!$B$12)/(1+'01_基本条件'!$B$10))^$H87)/('01_基本条件'!$B$10-'01_基本条件'!$B$12))))</f>
        <v/>
      </c>
      <c r="S87" s="131">
        <f>IF($A87="","",'03_設備台帳'!AB87*IFERROR(VLOOKUP($E87,'02_シナリオ条件'!$A$5:$K$13,8,FALSE),1)/(1+'01_基本条件'!$B$10)^$H87)</f>
        <v/>
      </c>
      <c r="T87" s="131">
        <f>IF($A87="","",SUM($O87:$R87)-$S87)</f>
        <v/>
      </c>
      <c r="U87" s="131">
        <f>IF($A87="","",('03_設備台帳'!U87+'03_設備台帳'!V87+'03_設備台帳'!W87+'03_設備台帳'!Y87)*$K87)</f>
        <v/>
      </c>
      <c r="V87" s="131">
        <f>IF($A87="","",'03_設備台帳'!X87*'03_設備台帳'!M87*$L87)</f>
        <v/>
      </c>
      <c r="W87" s="131">
        <f>IF($A87="","",'03_設備台帳'!N87*'01_基本条件'!$B$20*(IF('01_基本条件'!$B$10='01_基本条件'!$B$11,$I87/(1+'01_基本条件'!$B$10),(1-((1+'01_基本条件'!$B$11)/(1+'01_基本条件'!$B$10))^$I87)/('01_基本条件'!$B$10-'01_基本条件'!$B$11))))</f>
        <v/>
      </c>
      <c r="X87" s="131">
        <f>IF($A87="","",'03_設備台帳'!O87*'01_基本条件'!$B$21*'03_設備台帳'!P87*'03_設備台帳'!M87*$L87*$M87*(IF('01_基本条件'!$B$10='01_基本条件'!$B$13,$I87/(1+'01_基本条件'!$B$10),(1-((1+'01_基本条件'!$B$13)/(1+'01_基本条件'!$B$10))^$I87)/('01_基本条件'!$B$10-'01_基本条件'!$B$13))))</f>
        <v/>
      </c>
      <c r="Y87" s="131">
        <f>IF($A87="","",'03_設備台帳'!R87*'03_設備台帳'!S87*$N87*(IF('01_基本条件'!$B$10='01_基本条件'!$B$12,$I87/(1+'01_基本条件'!$B$10),(1-((1+'01_基本条件'!$B$12)/(1+'01_基本条件'!$B$10))^$I87)/('01_基本条件'!$B$10-'01_基本条件'!$B$12))))</f>
        <v/>
      </c>
      <c r="Z87" s="131">
        <f>IF($A87="","",'03_設備台帳'!AC87*IFERROR(VLOOKUP($E87,'02_シナリオ条件'!$A$5:$K$13,8,FALSE),1)/(1+'01_基本条件'!$B$10)^$I87)</f>
        <v/>
      </c>
      <c r="AA87" s="131">
        <f>IF($A87="","",SUM($U87:$Y87)-$Z87)</f>
        <v/>
      </c>
      <c r="AB87" s="131">
        <f>IF($A87="","",(IF('01_基本条件'!$B$10=0,$T87/$H87,$T87*('01_基本条件'!$B$10*(1+'01_基本条件'!$B$10)^$H87)/((1+'01_基本条件'!$B$10)^$H87-1)))-(IF('01_基本条件'!$B$10=0,$AA87/$I87,$AA87*('01_基本条件'!$B$10*(1+'01_基本条件'!$B$10)^$I87)/((1+'01_基本条件'!$B$10)^$I87-1))))</f>
        <v/>
      </c>
      <c r="AC87" s="132">
        <f>IF($A87="","",IFERROR($AB87/(IF('01_基本条件'!$B$10=0,$T87/$H87,$T87*('01_基本条件'!$B$10*(1+'01_基本条件'!$B$10)^$H87)/((1+'01_基本条件'!$B$10)^$H87-1))),0))</f>
        <v/>
      </c>
      <c r="AD87" s="141">
        <f>IF($A87="","",IFERROR(IF((('03_設備台帳'!N87*$J87+'03_設備台帳'!O87*'03_設備台帳'!P87*'03_設備台帳'!M87*$L87*$M87+'03_設備台帳'!Q87*'03_設備台帳'!S87*$N87)-('03_設備台帳'!N87*'01_基本条件'!$B$20+'03_設備台帳'!O87*'01_基本条件'!$B$21*'03_設備台帳'!P87*'03_設備台帳'!M87*$L87*$M87+'03_設備台帳'!R87*'03_設備台帳'!S87*$N87))&lt;=0,"",MAX(0,($U87+$V87-$O87)/(('03_設備台帳'!N87*$J87+'03_設備台帳'!O87*'03_設備台帳'!P87*'03_設備台帳'!M87*$L87*$M87+'03_設備台帳'!Q87*'03_設備台帳'!S87*$N87)-('03_設備台帳'!N87*'01_基本条件'!$B$20+'03_設備台帳'!O87*'01_基本条件'!$B$21*'03_設備台帳'!P87*'03_設備台帳'!M87*$L87*$M87+'03_設備台帳'!R87*'03_設備台帳'!S87*$N87)))),""))</f>
        <v/>
      </c>
      <c r="AE87" s="41">
        <f>IF($A87="","",IF(AND('01_基本条件'!$B$19="はい",$G87="重大"),"更新",IF($AC87&gt;='01_基本条件'!$B$18,"更新",IF($AC87&lt;=-'01_基本条件'!$B$18,"修理/延命","再確認/試行"))))</f>
        <v/>
      </c>
      <c r="AF87" s="41">
        <f>IF($A87="","","EAC削減率="&amp;TEXT($AC87,"0.0%")&amp;"; 修理LCC="&amp;TEXT($T87,"#,##0")&amp;"; 更新LCC="&amp;TEXT($AA87,"#,##0"))</f>
        <v/>
      </c>
      <c r="AG87" s="41">
        <f>IF($A87="","",IF('01_基本条件'!$B$15="","予算未設定",IF($U87&lt;='01_基本条件'!$B$15,"予算内","予算超過")))</f>
        <v/>
      </c>
      <c r="AH87" s="41">
        <f>IF($A87="","",IF(OR($G87="重大",$F87="A-重要",$AC87&gt;=0.15),"高",IF(OR($G87="高",$AC87&gt;='01_基本条件'!$B$18),"中","低")))</f>
        <v/>
      </c>
      <c r="AI87" s="41">
        <f>IF($A87="","","")</f>
        <v/>
      </c>
      <c r="AJ87" s="41">
        <f>IF($A87="","",IF($AI87&lt;&gt;"",$AI87,IF(AND($AE87="更新",$AG87="予算超過"),"更新-予算承認要",$AE87)))</f>
        <v/>
      </c>
      <c r="AK87" s="85">
        <f>IF($A87="","","要評価")</f>
        <v/>
      </c>
      <c r="AL87" s="85">
        <f>IF($A87="","","")</f>
        <v/>
      </c>
      <c r="AM87" s="134">
        <f>IF($A87="","","")</f>
        <v/>
      </c>
    </row>
    <row r="88">
      <c r="A88" s="71">
        <f>IF('03_設備台帳'!A88="","",'03_設備台帳'!A88)</f>
        <v/>
      </c>
      <c r="B88" s="71">
        <f>IF($A88="","",'03_設備台帳'!E88)</f>
        <v/>
      </c>
      <c r="C88" s="71">
        <f>IF($A88="","",'03_設備台帳'!B88&amp;" / "&amp;'03_設備台帳'!C88)</f>
        <v/>
      </c>
      <c r="D88" s="71">
        <f>IF($A88="","",'03_設備台帳'!D88)</f>
        <v/>
      </c>
      <c r="E88" s="71">
        <f>IF($A88="","",'03_設備台帳'!I88)</f>
        <v/>
      </c>
      <c r="F88" s="71">
        <f>IF($A88="","",'03_設備台帳'!G88)</f>
        <v/>
      </c>
      <c r="G88" s="71">
        <f>IF($A88="","",'03_設備台帳'!AD88)</f>
        <v/>
      </c>
      <c r="H88" s="135">
        <f>IF($A88="","",MIN('01_基本条件'!$B$9,MAX(1,'03_設備台帳'!Z88)))</f>
        <v/>
      </c>
      <c r="I88" s="135">
        <f>IF($A88="","",MIN('01_基本条件'!$B$9,MAX(1,'03_設備台帳'!AA88)))</f>
        <v/>
      </c>
      <c r="J88" s="132">
        <f>IF($A88="","",IFERROR(VLOOKUP($E88,'02_シナリオ条件'!$A$5:$K$13,3,FALSE),1))</f>
        <v/>
      </c>
      <c r="K88" s="132">
        <f>IF($A88="","",IFERROR(VLOOKUP($E88,'02_シナリオ条件'!$A$5:$K$13,4,FALSE),1))</f>
        <v/>
      </c>
      <c r="L88" s="132">
        <f>IF($A88="","",IFERROR(VLOOKUP($E88,'02_シナリオ条件'!$A$5:$K$13,5,FALSE),1))</f>
        <v/>
      </c>
      <c r="M88" s="132">
        <f>IF($A88="","",IFERROR(VLOOKUP($E88,'02_シナリオ条件'!$A$5:$K$13,6,FALSE),1))</f>
        <v/>
      </c>
      <c r="N88" s="132">
        <f>IF($A88="","",IFERROR(VLOOKUP($E88,'02_シナリオ条件'!$A$5:$K$13,7,FALSE),1))</f>
        <v/>
      </c>
      <c r="O88" s="131">
        <f>IF($A88="","",'03_設備台帳'!T88*$J88)</f>
        <v/>
      </c>
      <c r="P88" s="131">
        <f>IF($A88="","",'03_設備台帳'!N88*$J88*(IF('01_基本条件'!$B$10='01_基本条件'!$B$11,$H88/(1+'01_基本条件'!$B$10),(1-((1+'01_基本条件'!$B$11)/(1+'01_基本条件'!$B$10))^$H88)/('01_基本条件'!$B$10-'01_基本条件'!$B$11))))</f>
        <v/>
      </c>
      <c r="Q88" s="131">
        <f>IF($A88="","",'03_設備台帳'!O88*'03_設備台帳'!P88*'03_設備台帳'!M88*$L88*$M88*(IF('01_基本条件'!$B$10='01_基本条件'!$B$13,$H88/(1+'01_基本条件'!$B$10),(1-((1+'01_基本条件'!$B$13)/(1+'01_基本条件'!$B$10))^$H88)/('01_基本条件'!$B$10-'01_基本条件'!$B$13))))</f>
        <v/>
      </c>
      <c r="R88" s="131">
        <f>IF($A88="","",'03_設備台帳'!Q88*'03_設備台帳'!S88*$N88*(IF('01_基本条件'!$B$10='01_基本条件'!$B$12,$H88/(1+'01_基本条件'!$B$10),(1-((1+'01_基本条件'!$B$12)/(1+'01_基本条件'!$B$10))^$H88)/('01_基本条件'!$B$10-'01_基本条件'!$B$12))))</f>
        <v/>
      </c>
      <c r="S88" s="131">
        <f>IF($A88="","",'03_設備台帳'!AB88*IFERROR(VLOOKUP($E88,'02_シナリオ条件'!$A$5:$K$13,8,FALSE),1)/(1+'01_基本条件'!$B$10)^$H88)</f>
        <v/>
      </c>
      <c r="T88" s="131">
        <f>IF($A88="","",SUM($O88:$R88)-$S88)</f>
        <v/>
      </c>
      <c r="U88" s="131">
        <f>IF($A88="","",('03_設備台帳'!U88+'03_設備台帳'!V88+'03_設備台帳'!W88+'03_設備台帳'!Y88)*$K88)</f>
        <v/>
      </c>
      <c r="V88" s="131">
        <f>IF($A88="","",'03_設備台帳'!X88*'03_設備台帳'!M88*$L88)</f>
        <v/>
      </c>
      <c r="W88" s="131">
        <f>IF($A88="","",'03_設備台帳'!N88*'01_基本条件'!$B$20*(IF('01_基本条件'!$B$10='01_基本条件'!$B$11,$I88/(1+'01_基本条件'!$B$10),(1-((1+'01_基本条件'!$B$11)/(1+'01_基本条件'!$B$10))^$I88)/('01_基本条件'!$B$10-'01_基本条件'!$B$11))))</f>
        <v/>
      </c>
      <c r="X88" s="131">
        <f>IF($A88="","",'03_設備台帳'!O88*'01_基本条件'!$B$21*'03_設備台帳'!P88*'03_設備台帳'!M88*$L88*$M88*(IF('01_基本条件'!$B$10='01_基本条件'!$B$13,$I88/(1+'01_基本条件'!$B$10),(1-((1+'01_基本条件'!$B$13)/(1+'01_基本条件'!$B$10))^$I88)/('01_基本条件'!$B$10-'01_基本条件'!$B$13))))</f>
        <v/>
      </c>
      <c r="Y88" s="131">
        <f>IF($A88="","",'03_設備台帳'!R88*'03_設備台帳'!S88*$N88*(IF('01_基本条件'!$B$10='01_基本条件'!$B$12,$I88/(1+'01_基本条件'!$B$10),(1-((1+'01_基本条件'!$B$12)/(1+'01_基本条件'!$B$10))^$I88)/('01_基本条件'!$B$10-'01_基本条件'!$B$12))))</f>
        <v/>
      </c>
      <c r="Z88" s="131">
        <f>IF($A88="","",'03_設備台帳'!AC88*IFERROR(VLOOKUP($E88,'02_シナリオ条件'!$A$5:$K$13,8,FALSE),1)/(1+'01_基本条件'!$B$10)^$I88)</f>
        <v/>
      </c>
      <c r="AA88" s="131">
        <f>IF($A88="","",SUM($U88:$Y88)-$Z88)</f>
        <v/>
      </c>
      <c r="AB88" s="131">
        <f>IF($A88="","",(IF('01_基本条件'!$B$10=0,$T88/$H88,$T88*('01_基本条件'!$B$10*(1+'01_基本条件'!$B$10)^$H88)/((1+'01_基本条件'!$B$10)^$H88-1)))-(IF('01_基本条件'!$B$10=0,$AA88/$I88,$AA88*('01_基本条件'!$B$10*(1+'01_基本条件'!$B$10)^$I88)/((1+'01_基本条件'!$B$10)^$I88-1))))</f>
        <v/>
      </c>
      <c r="AC88" s="132">
        <f>IF($A88="","",IFERROR($AB88/(IF('01_基本条件'!$B$10=0,$T88/$H88,$T88*('01_基本条件'!$B$10*(1+'01_基本条件'!$B$10)^$H88)/((1+'01_基本条件'!$B$10)^$H88-1))),0))</f>
        <v/>
      </c>
      <c r="AD88" s="141">
        <f>IF($A88="","",IFERROR(IF((('03_設備台帳'!N88*$J88+'03_設備台帳'!O88*'03_設備台帳'!P88*'03_設備台帳'!M88*$L88*$M88+'03_設備台帳'!Q88*'03_設備台帳'!S88*$N88)-('03_設備台帳'!N88*'01_基本条件'!$B$20+'03_設備台帳'!O88*'01_基本条件'!$B$21*'03_設備台帳'!P88*'03_設備台帳'!M88*$L88*$M88+'03_設備台帳'!R88*'03_設備台帳'!S88*$N88))&lt;=0,"",MAX(0,($U88+$V88-$O88)/(('03_設備台帳'!N88*$J88+'03_設備台帳'!O88*'03_設備台帳'!P88*'03_設備台帳'!M88*$L88*$M88+'03_設備台帳'!Q88*'03_設備台帳'!S88*$N88)-('03_設備台帳'!N88*'01_基本条件'!$B$20+'03_設備台帳'!O88*'01_基本条件'!$B$21*'03_設備台帳'!P88*'03_設備台帳'!M88*$L88*$M88+'03_設備台帳'!R88*'03_設備台帳'!S88*$N88)))),""))</f>
        <v/>
      </c>
      <c r="AE88" s="41">
        <f>IF($A88="","",IF(AND('01_基本条件'!$B$19="はい",$G88="重大"),"更新",IF($AC88&gt;='01_基本条件'!$B$18,"更新",IF($AC88&lt;=-'01_基本条件'!$B$18,"修理/延命","再確認/試行"))))</f>
        <v/>
      </c>
      <c r="AF88" s="41">
        <f>IF($A88="","","EAC削減率="&amp;TEXT($AC88,"0.0%")&amp;"; 修理LCC="&amp;TEXT($T88,"#,##0")&amp;"; 更新LCC="&amp;TEXT($AA88,"#,##0"))</f>
        <v/>
      </c>
      <c r="AG88" s="41">
        <f>IF($A88="","",IF('01_基本条件'!$B$15="","予算未設定",IF($U88&lt;='01_基本条件'!$B$15,"予算内","予算超過")))</f>
        <v/>
      </c>
      <c r="AH88" s="41">
        <f>IF($A88="","",IF(OR($G88="重大",$F88="A-重要",$AC88&gt;=0.15),"高",IF(OR($G88="高",$AC88&gt;='01_基本条件'!$B$18),"中","低")))</f>
        <v/>
      </c>
      <c r="AI88" s="41">
        <f>IF($A88="","","")</f>
        <v/>
      </c>
      <c r="AJ88" s="41">
        <f>IF($A88="","",IF($AI88&lt;&gt;"",$AI88,IF(AND($AE88="更新",$AG88="予算超過"),"更新-予算承認要",$AE88)))</f>
        <v/>
      </c>
      <c r="AK88" s="85">
        <f>IF($A88="","","要評価")</f>
        <v/>
      </c>
      <c r="AL88" s="85">
        <f>IF($A88="","","")</f>
        <v/>
      </c>
      <c r="AM88" s="134">
        <f>IF($A88="","","")</f>
        <v/>
      </c>
    </row>
    <row r="89">
      <c r="A89" s="71">
        <f>IF('03_設備台帳'!A89="","",'03_設備台帳'!A89)</f>
        <v/>
      </c>
      <c r="B89" s="71">
        <f>IF($A89="","",'03_設備台帳'!E89)</f>
        <v/>
      </c>
      <c r="C89" s="71">
        <f>IF($A89="","",'03_設備台帳'!B89&amp;" / "&amp;'03_設備台帳'!C89)</f>
        <v/>
      </c>
      <c r="D89" s="71">
        <f>IF($A89="","",'03_設備台帳'!D89)</f>
        <v/>
      </c>
      <c r="E89" s="71">
        <f>IF($A89="","",'03_設備台帳'!I89)</f>
        <v/>
      </c>
      <c r="F89" s="71">
        <f>IF($A89="","",'03_設備台帳'!G89)</f>
        <v/>
      </c>
      <c r="G89" s="71">
        <f>IF($A89="","",'03_設備台帳'!AD89)</f>
        <v/>
      </c>
      <c r="H89" s="135">
        <f>IF($A89="","",MIN('01_基本条件'!$B$9,MAX(1,'03_設備台帳'!Z89)))</f>
        <v/>
      </c>
      <c r="I89" s="135">
        <f>IF($A89="","",MIN('01_基本条件'!$B$9,MAX(1,'03_設備台帳'!AA89)))</f>
        <v/>
      </c>
      <c r="J89" s="132">
        <f>IF($A89="","",IFERROR(VLOOKUP($E89,'02_シナリオ条件'!$A$5:$K$13,3,FALSE),1))</f>
        <v/>
      </c>
      <c r="K89" s="132">
        <f>IF($A89="","",IFERROR(VLOOKUP($E89,'02_シナリオ条件'!$A$5:$K$13,4,FALSE),1))</f>
        <v/>
      </c>
      <c r="L89" s="132">
        <f>IF($A89="","",IFERROR(VLOOKUP($E89,'02_シナリオ条件'!$A$5:$K$13,5,FALSE),1))</f>
        <v/>
      </c>
      <c r="M89" s="132">
        <f>IF($A89="","",IFERROR(VLOOKUP($E89,'02_シナリオ条件'!$A$5:$K$13,6,FALSE),1))</f>
        <v/>
      </c>
      <c r="N89" s="132">
        <f>IF($A89="","",IFERROR(VLOOKUP($E89,'02_シナリオ条件'!$A$5:$K$13,7,FALSE),1))</f>
        <v/>
      </c>
      <c r="O89" s="131">
        <f>IF($A89="","",'03_設備台帳'!T89*$J89)</f>
        <v/>
      </c>
      <c r="P89" s="131">
        <f>IF($A89="","",'03_設備台帳'!N89*$J89*(IF('01_基本条件'!$B$10='01_基本条件'!$B$11,$H89/(1+'01_基本条件'!$B$10),(1-((1+'01_基本条件'!$B$11)/(1+'01_基本条件'!$B$10))^$H89)/('01_基本条件'!$B$10-'01_基本条件'!$B$11))))</f>
        <v/>
      </c>
      <c r="Q89" s="131">
        <f>IF($A89="","",'03_設備台帳'!O89*'03_設備台帳'!P89*'03_設備台帳'!M89*$L89*$M89*(IF('01_基本条件'!$B$10='01_基本条件'!$B$13,$H89/(1+'01_基本条件'!$B$10),(1-((1+'01_基本条件'!$B$13)/(1+'01_基本条件'!$B$10))^$H89)/('01_基本条件'!$B$10-'01_基本条件'!$B$13))))</f>
        <v/>
      </c>
      <c r="R89" s="131">
        <f>IF($A89="","",'03_設備台帳'!Q89*'03_設備台帳'!S89*$N89*(IF('01_基本条件'!$B$10='01_基本条件'!$B$12,$H89/(1+'01_基本条件'!$B$10),(1-((1+'01_基本条件'!$B$12)/(1+'01_基本条件'!$B$10))^$H89)/('01_基本条件'!$B$10-'01_基本条件'!$B$12))))</f>
        <v/>
      </c>
      <c r="S89" s="131">
        <f>IF($A89="","",'03_設備台帳'!AB89*IFERROR(VLOOKUP($E89,'02_シナリオ条件'!$A$5:$K$13,8,FALSE),1)/(1+'01_基本条件'!$B$10)^$H89)</f>
        <v/>
      </c>
      <c r="T89" s="131">
        <f>IF($A89="","",SUM($O89:$R89)-$S89)</f>
        <v/>
      </c>
      <c r="U89" s="131">
        <f>IF($A89="","",('03_設備台帳'!U89+'03_設備台帳'!V89+'03_設備台帳'!W89+'03_設備台帳'!Y89)*$K89)</f>
        <v/>
      </c>
      <c r="V89" s="131">
        <f>IF($A89="","",'03_設備台帳'!X89*'03_設備台帳'!M89*$L89)</f>
        <v/>
      </c>
      <c r="W89" s="131">
        <f>IF($A89="","",'03_設備台帳'!N89*'01_基本条件'!$B$20*(IF('01_基本条件'!$B$10='01_基本条件'!$B$11,$I89/(1+'01_基本条件'!$B$10),(1-((1+'01_基本条件'!$B$11)/(1+'01_基本条件'!$B$10))^$I89)/('01_基本条件'!$B$10-'01_基本条件'!$B$11))))</f>
        <v/>
      </c>
      <c r="X89" s="131">
        <f>IF($A89="","",'03_設備台帳'!O89*'01_基本条件'!$B$21*'03_設備台帳'!P89*'03_設備台帳'!M89*$L89*$M89*(IF('01_基本条件'!$B$10='01_基本条件'!$B$13,$I89/(1+'01_基本条件'!$B$10),(1-((1+'01_基本条件'!$B$13)/(1+'01_基本条件'!$B$10))^$I89)/('01_基本条件'!$B$10-'01_基本条件'!$B$13))))</f>
        <v/>
      </c>
      <c r="Y89" s="131">
        <f>IF($A89="","",'03_設備台帳'!R89*'03_設備台帳'!S89*$N89*(IF('01_基本条件'!$B$10='01_基本条件'!$B$12,$I89/(1+'01_基本条件'!$B$10),(1-((1+'01_基本条件'!$B$12)/(1+'01_基本条件'!$B$10))^$I89)/('01_基本条件'!$B$10-'01_基本条件'!$B$12))))</f>
        <v/>
      </c>
      <c r="Z89" s="131">
        <f>IF($A89="","",'03_設備台帳'!AC89*IFERROR(VLOOKUP($E89,'02_シナリオ条件'!$A$5:$K$13,8,FALSE),1)/(1+'01_基本条件'!$B$10)^$I89)</f>
        <v/>
      </c>
      <c r="AA89" s="131">
        <f>IF($A89="","",SUM($U89:$Y89)-$Z89)</f>
        <v/>
      </c>
      <c r="AB89" s="131">
        <f>IF($A89="","",(IF('01_基本条件'!$B$10=0,$T89/$H89,$T89*('01_基本条件'!$B$10*(1+'01_基本条件'!$B$10)^$H89)/((1+'01_基本条件'!$B$10)^$H89-1)))-(IF('01_基本条件'!$B$10=0,$AA89/$I89,$AA89*('01_基本条件'!$B$10*(1+'01_基本条件'!$B$10)^$I89)/((1+'01_基本条件'!$B$10)^$I89-1))))</f>
        <v/>
      </c>
      <c r="AC89" s="132">
        <f>IF($A89="","",IFERROR($AB89/(IF('01_基本条件'!$B$10=0,$T89/$H89,$T89*('01_基本条件'!$B$10*(1+'01_基本条件'!$B$10)^$H89)/((1+'01_基本条件'!$B$10)^$H89-1))),0))</f>
        <v/>
      </c>
      <c r="AD89" s="141">
        <f>IF($A89="","",IFERROR(IF((('03_設備台帳'!N89*$J89+'03_設備台帳'!O89*'03_設備台帳'!P89*'03_設備台帳'!M89*$L89*$M89+'03_設備台帳'!Q89*'03_設備台帳'!S89*$N89)-('03_設備台帳'!N89*'01_基本条件'!$B$20+'03_設備台帳'!O89*'01_基本条件'!$B$21*'03_設備台帳'!P89*'03_設備台帳'!M89*$L89*$M89+'03_設備台帳'!R89*'03_設備台帳'!S89*$N89))&lt;=0,"",MAX(0,($U89+$V89-$O89)/(('03_設備台帳'!N89*$J89+'03_設備台帳'!O89*'03_設備台帳'!P89*'03_設備台帳'!M89*$L89*$M89+'03_設備台帳'!Q89*'03_設備台帳'!S89*$N89)-('03_設備台帳'!N89*'01_基本条件'!$B$20+'03_設備台帳'!O89*'01_基本条件'!$B$21*'03_設備台帳'!P89*'03_設備台帳'!M89*$L89*$M89+'03_設備台帳'!R89*'03_設備台帳'!S89*$N89)))),""))</f>
        <v/>
      </c>
      <c r="AE89" s="41">
        <f>IF($A89="","",IF(AND('01_基本条件'!$B$19="はい",$G89="重大"),"更新",IF($AC89&gt;='01_基本条件'!$B$18,"更新",IF($AC89&lt;=-'01_基本条件'!$B$18,"修理/延命","再確認/試行"))))</f>
        <v/>
      </c>
      <c r="AF89" s="41">
        <f>IF($A89="","","EAC削減率="&amp;TEXT($AC89,"0.0%")&amp;"; 修理LCC="&amp;TEXT($T89,"#,##0")&amp;"; 更新LCC="&amp;TEXT($AA89,"#,##0"))</f>
        <v/>
      </c>
      <c r="AG89" s="41">
        <f>IF($A89="","",IF('01_基本条件'!$B$15="","予算未設定",IF($U89&lt;='01_基本条件'!$B$15,"予算内","予算超過")))</f>
        <v/>
      </c>
      <c r="AH89" s="41">
        <f>IF($A89="","",IF(OR($G89="重大",$F89="A-重要",$AC89&gt;=0.15),"高",IF(OR($G89="高",$AC89&gt;='01_基本条件'!$B$18),"中","低")))</f>
        <v/>
      </c>
      <c r="AI89" s="41">
        <f>IF($A89="","","")</f>
        <v/>
      </c>
      <c r="AJ89" s="41">
        <f>IF($A89="","",IF($AI89&lt;&gt;"",$AI89,IF(AND($AE89="更新",$AG89="予算超過"),"更新-予算承認要",$AE89)))</f>
        <v/>
      </c>
      <c r="AK89" s="85">
        <f>IF($A89="","","要評価")</f>
        <v/>
      </c>
      <c r="AL89" s="85">
        <f>IF($A89="","","")</f>
        <v/>
      </c>
      <c r="AM89" s="134">
        <f>IF($A89="","","")</f>
        <v/>
      </c>
    </row>
    <row r="90">
      <c r="A90" s="71">
        <f>IF('03_設備台帳'!A90="","",'03_設備台帳'!A90)</f>
        <v/>
      </c>
      <c r="B90" s="71">
        <f>IF($A90="","",'03_設備台帳'!E90)</f>
        <v/>
      </c>
      <c r="C90" s="71">
        <f>IF($A90="","",'03_設備台帳'!B90&amp;" / "&amp;'03_設備台帳'!C90)</f>
        <v/>
      </c>
      <c r="D90" s="71">
        <f>IF($A90="","",'03_設備台帳'!D90)</f>
        <v/>
      </c>
      <c r="E90" s="71">
        <f>IF($A90="","",'03_設備台帳'!I90)</f>
        <v/>
      </c>
      <c r="F90" s="71">
        <f>IF($A90="","",'03_設備台帳'!G90)</f>
        <v/>
      </c>
      <c r="G90" s="71">
        <f>IF($A90="","",'03_設備台帳'!AD90)</f>
        <v/>
      </c>
      <c r="H90" s="135">
        <f>IF($A90="","",MIN('01_基本条件'!$B$9,MAX(1,'03_設備台帳'!Z90)))</f>
        <v/>
      </c>
      <c r="I90" s="135">
        <f>IF($A90="","",MIN('01_基本条件'!$B$9,MAX(1,'03_設備台帳'!AA90)))</f>
        <v/>
      </c>
      <c r="J90" s="132">
        <f>IF($A90="","",IFERROR(VLOOKUP($E90,'02_シナリオ条件'!$A$5:$K$13,3,FALSE),1))</f>
        <v/>
      </c>
      <c r="K90" s="132">
        <f>IF($A90="","",IFERROR(VLOOKUP($E90,'02_シナリオ条件'!$A$5:$K$13,4,FALSE),1))</f>
        <v/>
      </c>
      <c r="L90" s="132">
        <f>IF($A90="","",IFERROR(VLOOKUP($E90,'02_シナリオ条件'!$A$5:$K$13,5,FALSE),1))</f>
        <v/>
      </c>
      <c r="M90" s="132">
        <f>IF($A90="","",IFERROR(VLOOKUP($E90,'02_シナリオ条件'!$A$5:$K$13,6,FALSE),1))</f>
        <v/>
      </c>
      <c r="N90" s="132">
        <f>IF($A90="","",IFERROR(VLOOKUP($E90,'02_シナリオ条件'!$A$5:$K$13,7,FALSE),1))</f>
        <v/>
      </c>
      <c r="O90" s="131">
        <f>IF($A90="","",'03_設備台帳'!T90*$J90)</f>
        <v/>
      </c>
      <c r="P90" s="131">
        <f>IF($A90="","",'03_設備台帳'!N90*$J90*(IF('01_基本条件'!$B$10='01_基本条件'!$B$11,$H90/(1+'01_基本条件'!$B$10),(1-((1+'01_基本条件'!$B$11)/(1+'01_基本条件'!$B$10))^$H90)/('01_基本条件'!$B$10-'01_基本条件'!$B$11))))</f>
        <v/>
      </c>
      <c r="Q90" s="131">
        <f>IF($A90="","",'03_設備台帳'!O90*'03_設備台帳'!P90*'03_設備台帳'!M90*$L90*$M90*(IF('01_基本条件'!$B$10='01_基本条件'!$B$13,$H90/(1+'01_基本条件'!$B$10),(1-((1+'01_基本条件'!$B$13)/(1+'01_基本条件'!$B$10))^$H90)/('01_基本条件'!$B$10-'01_基本条件'!$B$13))))</f>
        <v/>
      </c>
      <c r="R90" s="131">
        <f>IF($A90="","",'03_設備台帳'!Q90*'03_設備台帳'!S90*$N90*(IF('01_基本条件'!$B$10='01_基本条件'!$B$12,$H90/(1+'01_基本条件'!$B$10),(1-((1+'01_基本条件'!$B$12)/(1+'01_基本条件'!$B$10))^$H90)/('01_基本条件'!$B$10-'01_基本条件'!$B$12))))</f>
        <v/>
      </c>
      <c r="S90" s="131">
        <f>IF($A90="","",'03_設備台帳'!AB90*IFERROR(VLOOKUP($E90,'02_シナリオ条件'!$A$5:$K$13,8,FALSE),1)/(1+'01_基本条件'!$B$10)^$H90)</f>
        <v/>
      </c>
      <c r="T90" s="131">
        <f>IF($A90="","",SUM($O90:$R90)-$S90)</f>
        <v/>
      </c>
      <c r="U90" s="131">
        <f>IF($A90="","",('03_設備台帳'!U90+'03_設備台帳'!V90+'03_設備台帳'!W90+'03_設備台帳'!Y90)*$K90)</f>
        <v/>
      </c>
      <c r="V90" s="131">
        <f>IF($A90="","",'03_設備台帳'!X90*'03_設備台帳'!M90*$L90)</f>
        <v/>
      </c>
      <c r="W90" s="131">
        <f>IF($A90="","",'03_設備台帳'!N90*'01_基本条件'!$B$20*(IF('01_基本条件'!$B$10='01_基本条件'!$B$11,$I90/(1+'01_基本条件'!$B$10),(1-((1+'01_基本条件'!$B$11)/(1+'01_基本条件'!$B$10))^$I90)/('01_基本条件'!$B$10-'01_基本条件'!$B$11))))</f>
        <v/>
      </c>
      <c r="X90" s="131">
        <f>IF($A90="","",'03_設備台帳'!O90*'01_基本条件'!$B$21*'03_設備台帳'!P90*'03_設備台帳'!M90*$L90*$M90*(IF('01_基本条件'!$B$10='01_基本条件'!$B$13,$I90/(1+'01_基本条件'!$B$10),(1-((1+'01_基本条件'!$B$13)/(1+'01_基本条件'!$B$10))^$I90)/('01_基本条件'!$B$10-'01_基本条件'!$B$13))))</f>
        <v/>
      </c>
      <c r="Y90" s="131">
        <f>IF($A90="","",'03_設備台帳'!R90*'03_設備台帳'!S90*$N90*(IF('01_基本条件'!$B$10='01_基本条件'!$B$12,$I90/(1+'01_基本条件'!$B$10),(1-((1+'01_基本条件'!$B$12)/(1+'01_基本条件'!$B$10))^$I90)/('01_基本条件'!$B$10-'01_基本条件'!$B$12))))</f>
        <v/>
      </c>
      <c r="Z90" s="131">
        <f>IF($A90="","",'03_設備台帳'!AC90*IFERROR(VLOOKUP($E90,'02_シナリオ条件'!$A$5:$K$13,8,FALSE),1)/(1+'01_基本条件'!$B$10)^$I90)</f>
        <v/>
      </c>
      <c r="AA90" s="131">
        <f>IF($A90="","",SUM($U90:$Y90)-$Z90)</f>
        <v/>
      </c>
      <c r="AB90" s="131">
        <f>IF($A90="","",(IF('01_基本条件'!$B$10=0,$T90/$H90,$T90*('01_基本条件'!$B$10*(1+'01_基本条件'!$B$10)^$H90)/((1+'01_基本条件'!$B$10)^$H90-1)))-(IF('01_基本条件'!$B$10=0,$AA90/$I90,$AA90*('01_基本条件'!$B$10*(1+'01_基本条件'!$B$10)^$I90)/((1+'01_基本条件'!$B$10)^$I90-1))))</f>
        <v/>
      </c>
      <c r="AC90" s="132">
        <f>IF($A90="","",IFERROR($AB90/(IF('01_基本条件'!$B$10=0,$T90/$H90,$T90*('01_基本条件'!$B$10*(1+'01_基本条件'!$B$10)^$H90)/((1+'01_基本条件'!$B$10)^$H90-1))),0))</f>
        <v/>
      </c>
      <c r="AD90" s="141">
        <f>IF($A90="","",IFERROR(IF((('03_設備台帳'!N90*$J90+'03_設備台帳'!O90*'03_設備台帳'!P90*'03_設備台帳'!M90*$L90*$M90+'03_設備台帳'!Q90*'03_設備台帳'!S90*$N90)-('03_設備台帳'!N90*'01_基本条件'!$B$20+'03_設備台帳'!O90*'01_基本条件'!$B$21*'03_設備台帳'!P90*'03_設備台帳'!M90*$L90*$M90+'03_設備台帳'!R90*'03_設備台帳'!S90*$N90))&lt;=0,"",MAX(0,($U90+$V90-$O90)/(('03_設備台帳'!N90*$J90+'03_設備台帳'!O90*'03_設備台帳'!P90*'03_設備台帳'!M90*$L90*$M90+'03_設備台帳'!Q90*'03_設備台帳'!S90*$N90)-('03_設備台帳'!N90*'01_基本条件'!$B$20+'03_設備台帳'!O90*'01_基本条件'!$B$21*'03_設備台帳'!P90*'03_設備台帳'!M90*$L90*$M90+'03_設備台帳'!R90*'03_設備台帳'!S90*$N90)))),""))</f>
        <v/>
      </c>
      <c r="AE90" s="41">
        <f>IF($A90="","",IF(AND('01_基本条件'!$B$19="はい",$G90="重大"),"更新",IF($AC90&gt;='01_基本条件'!$B$18,"更新",IF($AC90&lt;=-'01_基本条件'!$B$18,"修理/延命","再確認/試行"))))</f>
        <v/>
      </c>
      <c r="AF90" s="41">
        <f>IF($A90="","","EAC削減率="&amp;TEXT($AC90,"0.0%")&amp;"; 修理LCC="&amp;TEXT($T90,"#,##0")&amp;"; 更新LCC="&amp;TEXT($AA90,"#,##0"))</f>
        <v/>
      </c>
      <c r="AG90" s="41">
        <f>IF($A90="","",IF('01_基本条件'!$B$15="","予算未設定",IF($U90&lt;='01_基本条件'!$B$15,"予算内","予算超過")))</f>
        <v/>
      </c>
      <c r="AH90" s="41">
        <f>IF($A90="","",IF(OR($G90="重大",$F90="A-重要",$AC90&gt;=0.15),"高",IF(OR($G90="高",$AC90&gt;='01_基本条件'!$B$18),"中","低")))</f>
        <v/>
      </c>
      <c r="AI90" s="41">
        <f>IF($A90="","","")</f>
        <v/>
      </c>
      <c r="AJ90" s="41">
        <f>IF($A90="","",IF($AI90&lt;&gt;"",$AI90,IF(AND($AE90="更新",$AG90="予算超過"),"更新-予算承認要",$AE90)))</f>
        <v/>
      </c>
      <c r="AK90" s="85">
        <f>IF($A90="","","要評価")</f>
        <v/>
      </c>
      <c r="AL90" s="85">
        <f>IF($A90="","","")</f>
        <v/>
      </c>
      <c r="AM90" s="134">
        <f>IF($A90="","","")</f>
        <v/>
      </c>
    </row>
    <row r="91">
      <c r="A91" s="71">
        <f>IF('03_設備台帳'!A91="","",'03_設備台帳'!A91)</f>
        <v/>
      </c>
      <c r="B91" s="71">
        <f>IF($A91="","",'03_設備台帳'!E91)</f>
        <v/>
      </c>
      <c r="C91" s="71">
        <f>IF($A91="","",'03_設備台帳'!B91&amp;" / "&amp;'03_設備台帳'!C91)</f>
        <v/>
      </c>
      <c r="D91" s="71">
        <f>IF($A91="","",'03_設備台帳'!D91)</f>
        <v/>
      </c>
      <c r="E91" s="71">
        <f>IF($A91="","",'03_設備台帳'!I91)</f>
        <v/>
      </c>
      <c r="F91" s="71">
        <f>IF($A91="","",'03_設備台帳'!G91)</f>
        <v/>
      </c>
      <c r="G91" s="71">
        <f>IF($A91="","",'03_設備台帳'!AD91)</f>
        <v/>
      </c>
      <c r="H91" s="135">
        <f>IF($A91="","",MIN('01_基本条件'!$B$9,MAX(1,'03_設備台帳'!Z91)))</f>
        <v/>
      </c>
      <c r="I91" s="135">
        <f>IF($A91="","",MIN('01_基本条件'!$B$9,MAX(1,'03_設備台帳'!AA91)))</f>
        <v/>
      </c>
      <c r="J91" s="132">
        <f>IF($A91="","",IFERROR(VLOOKUP($E91,'02_シナリオ条件'!$A$5:$K$13,3,FALSE),1))</f>
        <v/>
      </c>
      <c r="K91" s="132">
        <f>IF($A91="","",IFERROR(VLOOKUP($E91,'02_シナリオ条件'!$A$5:$K$13,4,FALSE),1))</f>
        <v/>
      </c>
      <c r="L91" s="132">
        <f>IF($A91="","",IFERROR(VLOOKUP($E91,'02_シナリオ条件'!$A$5:$K$13,5,FALSE),1))</f>
        <v/>
      </c>
      <c r="M91" s="132">
        <f>IF($A91="","",IFERROR(VLOOKUP($E91,'02_シナリオ条件'!$A$5:$K$13,6,FALSE),1))</f>
        <v/>
      </c>
      <c r="N91" s="132">
        <f>IF($A91="","",IFERROR(VLOOKUP($E91,'02_シナリオ条件'!$A$5:$K$13,7,FALSE),1))</f>
        <v/>
      </c>
      <c r="O91" s="131">
        <f>IF($A91="","",'03_設備台帳'!T91*$J91)</f>
        <v/>
      </c>
      <c r="P91" s="131">
        <f>IF($A91="","",'03_設備台帳'!N91*$J91*(IF('01_基本条件'!$B$10='01_基本条件'!$B$11,$H91/(1+'01_基本条件'!$B$10),(1-((1+'01_基本条件'!$B$11)/(1+'01_基本条件'!$B$10))^$H91)/('01_基本条件'!$B$10-'01_基本条件'!$B$11))))</f>
        <v/>
      </c>
      <c r="Q91" s="131">
        <f>IF($A91="","",'03_設備台帳'!O91*'03_設備台帳'!P91*'03_設備台帳'!M91*$L91*$M91*(IF('01_基本条件'!$B$10='01_基本条件'!$B$13,$H91/(1+'01_基本条件'!$B$10),(1-((1+'01_基本条件'!$B$13)/(1+'01_基本条件'!$B$10))^$H91)/('01_基本条件'!$B$10-'01_基本条件'!$B$13))))</f>
        <v/>
      </c>
      <c r="R91" s="131">
        <f>IF($A91="","",'03_設備台帳'!Q91*'03_設備台帳'!S91*$N91*(IF('01_基本条件'!$B$10='01_基本条件'!$B$12,$H91/(1+'01_基本条件'!$B$10),(1-((1+'01_基本条件'!$B$12)/(1+'01_基本条件'!$B$10))^$H91)/('01_基本条件'!$B$10-'01_基本条件'!$B$12))))</f>
        <v/>
      </c>
      <c r="S91" s="131">
        <f>IF($A91="","",'03_設備台帳'!AB91*IFERROR(VLOOKUP($E91,'02_シナリオ条件'!$A$5:$K$13,8,FALSE),1)/(1+'01_基本条件'!$B$10)^$H91)</f>
        <v/>
      </c>
      <c r="T91" s="131">
        <f>IF($A91="","",SUM($O91:$R91)-$S91)</f>
        <v/>
      </c>
      <c r="U91" s="131">
        <f>IF($A91="","",('03_設備台帳'!U91+'03_設備台帳'!V91+'03_設備台帳'!W91+'03_設備台帳'!Y91)*$K91)</f>
        <v/>
      </c>
      <c r="V91" s="131">
        <f>IF($A91="","",'03_設備台帳'!X91*'03_設備台帳'!M91*$L91)</f>
        <v/>
      </c>
      <c r="W91" s="131">
        <f>IF($A91="","",'03_設備台帳'!N91*'01_基本条件'!$B$20*(IF('01_基本条件'!$B$10='01_基本条件'!$B$11,$I91/(1+'01_基本条件'!$B$10),(1-((1+'01_基本条件'!$B$11)/(1+'01_基本条件'!$B$10))^$I91)/('01_基本条件'!$B$10-'01_基本条件'!$B$11))))</f>
        <v/>
      </c>
      <c r="X91" s="131">
        <f>IF($A91="","",'03_設備台帳'!O91*'01_基本条件'!$B$21*'03_設備台帳'!P91*'03_設備台帳'!M91*$L91*$M91*(IF('01_基本条件'!$B$10='01_基本条件'!$B$13,$I91/(1+'01_基本条件'!$B$10),(1-((1+'01_基本条件'!$B$13)/(1+'01_基本条件'!$B$10))^$I91)/('01_基本条件'!$B$10-'01_基本条件'!$B$13))))</f>
        <v/>
      </c>
      <c r="Y91" s="131">
        <f>IF($A91="","",'03_設備台帳'!R91*'03_設備台帳'!S91*$N91*(IF('01_基本条件'!$B$10='01_基本条件'!$B$12,$I91/(1+'01_基本条件'!$B$10),(1-((1+'01_基本条件'!$B$12)/(1+'01_基本条件'!$B$10))^$I91)/('01_基本条件'!$B$10-'01_基本条件'!$B$12))))</f>
        <v/>
      </c>
      <c r="Z91" s="131">
        <f>IF($A91="","",'03_設備台帳'!AC91*IFERROR(VLOOKUP($E91,'02_シナリオ条件'!$A$5:$K$13,8,FALSE),1)/(1+'01_基本条件'!$B$10)^$I91)</f>
        <v/>
      </c>
      <c r="AA91" s="131">
        <f>IF($A91="","",SUM($U91:$Y91)-$Z91)</f>
        <v/>
      </c>
      <c r="AB91" s="131">
        <f>IF($A91="","",(IF('01_基本条件'!$B$10=0,$T91/$H91,$T91*('01_基本条件'!$B$10*(1+'01_基本条件'!$B$10)^$H91)/((1+'01_基本条件'!$B$10)^$H91-1)))-(IF('01_基本条件'!$B$10=0,$AA91/$I91,$AA91*('01_基本条件'!$B$10*(1+'01_基本条件'!$B$10)^$I91)/((1+'01_基本条件'!$B$10)^$I91-1))))</f>
        <v/>
      </c>
      <c r="AC91" s="132">
        <f>IF($A91="","",IFERROR($AB91/(IF('01_基本条件'!$B$10=0,$T91/$H91,$T91*('01_基本条件'!$B$10*(1+'01_基本条件'!$B$10)^$H91)/((1+'01_基本条件'!$B$10)^$H91-1))),0))</f>
        <v/>
      </c>
      <c r="AD91" s="141">
        <f>IF($A91="","",IFERROR(IF((('03_設備台帳'!N91*$J91+'03_設備台帳'!O91*'03_設備台帳'!P91*'03_設備台帳'!M91*$L91*$M91+'03_設備台帳'!Q91*'03_設備台帳'!S91*$N91)-('03_設備台帳'!N91*'01_基本条件'!$B$20+'03_設備台帳'!O91*'01_基本条件'!$B$21*'03_設備台帳'!P91*'03_設備台帳'!M91*$L91*$M91+'03_設備台帳'!R91*'03_設備台帳'!S91*$N91))&lt;=0,"",MAX(0,($U91+$V91-$O91)/(('03_設備台帳'!N91*$J91+'03_設備台帳'!O91*'03_設備台帳'!P91*'03_設備台帳'!M91*$L91*$M91+'03_設備台帳'!Q91*'03_設備台帳'!S91*$N91)-('03_設備台帳'!N91*'01_基本条件'!$B$20+'03_設備台帳'!O91*'01_基本条件'!$B$21*'03_設備台帳'!P91*'03_設備台帳'!M91*$L91*$M91+'03_設備台帳'!R91*'03_設備台帳'!S91*$N91)))),""))</f>
        <v/>
      </c>
      <c r="AE91" s="41">
        <f>IF($A91="","",IF(AND('01_基本条件'!$B$19="はい",$G91="重大"),"更新",IF($AC91&gt;='01_基本条件'!$B$18,"更新",IF($AC91&lt;=-'01_基本条件'!$B$18,"修理/延命","再確認/試行"))))</f>
        <v/>
      </c>
      <c r="AF91" s="41">
        <f>IF($A91="","","EAC削減率="&amp;TEXT($AC91,"0.0%")&amp;"; 修理LCC="&amp;TEXT($T91,"#,##0")&amp;"; 更新LCC="&amp;TEXT($AA91,"#,##0"))</f>
        <v/>
      </c>
      <c r="AG91" s="41">
        <f>IF($A91="","",IF('01_基本条件'!$B$15="","予算未設定",IF($U91&lt;='01_基本条件'!$B$15,"予算内","予算超過")))</f>
        <v/>
      </c>
      <c r="AH91" s="41">
        <f>IF($A91="","",IF(OR($G91="重大",$F91="A-重要",$AC91&gt;=0.15),"高",IF(OR($G91="高",$AC91&gt;='01_基本条件'!$B$18),"中","低")))</f>
        <v/>
      </c>
      <c r="AI91" s="41">
        <f>IF($A91="","","")</f>
        <v/>
      </c>
      <c r="AJ91" s="41">
        <f>IF($A91="","",IF($AI91&lt;&gt;"",$AI91,IF(AND($AE91="更新",$AG91="予算超過"),"更新-予算承認要",$AE91)))</f>
        <v/>
      </c>
      <c r="AK91" s="85">
        <f>IF($A91="","","要評価")</f>
        <v/>
      </c>
      <c r="AL91" s="85">
        <f>IF($A91="","","")</f>
        <v/>
      </c>
      <c r="AM91" s="134">
        <f>IF($A91="","","")</f>
        <v/>
      </c>
    </row>
    <row r="92">
      <c r="A92" s="71">
        <f>IF('03_設備台帳'!A92="","",'03_設備台帳'!A92)</f>
        <v/>
      </c>
      <c r="B92" s="71">
        <f>IF($A92="","",'03_設備台帳'!E92)</f>
        <v/>
      </c>
      <c r="C92" s="71">
        <f>IF($A92="","",'03_設備台帳'!B92&amp;" / "&amp;'03_設備台帳'!C92)</f>
        <v/>
      </c>
      <c r="D92" s="71">
        <f>IF($A92="","",'03_設備台帳'!D92)</f>
        <v/>
      </c>
      <c r="E92" s="71">
        <f>IF($A92="","",'03_設備台帳'!I92)</f>
        <v/>
      </c>
      <c r="F92" s="71">
        <f>IF($A92="","",'03_設備台帳'!G92)</f>
        <v/>
      </c>
      <c r="G92" s="71">
        <f>IF($A92="","",'03_設備台帳'!AD92)</f>
        <v/>
      </c>
      <c r="H92" s="135">
        <f>IF($A92="","",MIN('01_基本条件'!$B$9,MAX(1,'03_設備台帳'!Z92)))</f>
        <v/>
      </c>
      <c r="I92" s="135">
        <f>IF($A92="","",MIN('01_基本条件'!$B$9,MAX(1,'03_設備台帳'!AA92)))</f>
        <v/>
      </c>
      <c r="J92" s="132">
        <f>IF($A92="","",IFERROR(VLOOKUP($E92,'02_シナリオ条件'!$A$5:$K$13,3,FALSE),1))</f>
        <v/>
      </c>
      <c r="K92" s="132">
        <f>IF($A92="","",IFERROR(VLOOKUP($E92,'02_シナリオ条件'!$A$5:$K$13,4,FALSE),1))</f>
        <v/>
      </c>
      <c r="L92" s="132">
        <f>IF($A92="","",IFERROR(VLOOKUP($E92,'02_シナリオ条件'!$A$5:$K$13,5,FALSE),1))</f>
        <v/>
      </c>
      <c r="M92" s="132">
        <f>IF($A92="","",IFERROR(VLOOKUP($E92,'02_シナリオ条件'!$A$5:$K$13,6,FALSE),1))</f>
        <v/>
      </c>
      <c r="N92" s="132">
        <f>IF($A92="","",IFERROR(VLOOKUP($E92,'02_シナリオ条件'!$A$5:$K$13,7,FALSE),1))</f>
        <v/>
      </c>
      <c r="O92" s="131">
        <f>IF($A92="","",'03_設備台帳'!T92*$J92)</f>
        <v/>
      </c>
      <c r="P92" s="131">
        <f>IF($A92="","",'03_設備台帳'!N92*$J92*(IF('01_基本条件'!$B$10='01_基本条件'!$B$11,$H92/(1+'01_基本条件'!$B$10),(1-((1+'01_基本条件'!$B$11)/(1+'01_基本条件'!$B$10))^$H92)/('01_基本条件'!$B$10-'01_基本条件'!$B$11))))</f>
        <v/>
      </c>
      <c r="Q92" s="131">
        <f>IF($A92="","",'03_設備台帳'!O92*'03_設備台帳'!P92*'03_設備台帳'!M92*$L92*$M92*(IF('01_基本条件'!$B$10='01_基本条件'!$B$13,$H92/(1+'01_基本条件'!$B$10),(1-((1+'01_基本条件'!$B$13)/(1+'01_基本条件'!$B$10))^$H92)/('01_基本条件'!$B$10-'01_基本条件'!$B$13))))</f>
        <v/>
      </c>
      <c r="R92" s="131">
        <f>IF($A92="","",'03_設備台帳'!Q92*'03_設備台帳'!S92*$N92*(IF('01_基本条件'!$B$10='01_基本条件'!$B$12,$H92/(1+'01_基本条件'!$B$10),(1-((1+'01_基本条件'!$B$12)/(1+'01_基本条件'!$B$10))^$H92)/('01_基本条件'!$B$10-'01_基本条件'!$B$12))))</f>
        <v/>
      </c>
      <c r="S92" s="131">
        <f>IF($A92="","",'03_設備台帳'!AB92*IFERROR(VLOOKUP($E92,'02_シナリオ条件'!$A$5:$K$13,8,FALSE),1)/(1+'01_基本条件'!$B$10)^$H92)</f>
        <v/>
      </c>
      <c r="T92" s="131">
        <f>IF($A92="","",SUM($O92:$R92)-$S92)</f>
        <v/>
      </c>
      <c r="U92" s="131">
        <f>IF($A92="","",('03_設備台帳'!U92+'03_設備台帳'!V92+'03_設備台帳'!W92+'03_設備台帳'!Y92)*$K92)</f>
        <v/>
      </c>
      <c r="V92" s="131">
        <f>IF($A92="","",'03_設備台帳'!X92*'03_設備台帳'!M92*$L92)</f>
        <v/>
      </c>
      <c r="W92" s="131">
        <f>IF($A92="","",'03_設備台帳'!N92*'01_基本条件'!$B$20*(IF('01_基本条件'!$B$10='01_基本条件'!$B$11,$I92/(1+'01_基本条件'!$B$10),(1-((1+'01_基本条件'!$B$11)/(1+'01_基本条件'!$B$10))^$I92)/('01_基本条件'!$B$10-'01_基本条件'!$B$11))))</f>
        <v/>
      </c>
      <c r="X92" s="131">
        <f>IF($A92="","",'03_設備台帳'!O92*'01_基本条件'!$B$21*'03_設備台帳'!P92*'03_設備台帳'!M92*$L92*$M92*(IF('01_基本条件'!$B$10='01_基本条件'!$B$13,$I92/(1+'01_基本条件'!$B$10),(1-((1+'01_基本条件'!$B$13)/(1+'01_基本条件'!$B$10))^$I92)/('01_基本条件'!$B$10-'01_基本条件'!$B$13))))</f>
        <v/>
      </c>
      <c r="Y92" s="131">
        <f>IF($A92="","",'03_設備台帳'!R92*'03_設備台帳'!S92*$N92*(IF('01_基本条件'!$B$10='01_基本条件'!$B$12,$I92/(1+'01_基本条件'!$B$10),(1-((1+'01_基本条件'!$B$12)/(1+'01_基本条件'!$B$10))^$I92)/('01_基本条件'!$B$10-'01_基本条件'!$B$12))))</f>
        <v/>
      </c>
      <c r="Z92" s="131">
        <f>IF($A92="","",'03_設備台帳'!AC92*IFERROR(VLOOKUP($E92,'02_シナリオ条件'!$A$5:$K$13,8,FALSE),1)/(1+'01_基本条件'!$B$10)^$I92)</f>
        <v/>
      </c>
      <c r="AA92" s="131">
        <f>IF($A92="","",SUM($U92:$Y92)-$Z92)</f>
        <v/>
      </c>
      <c r="AB92" s="131">
        <f>IF($A92="","",(IF('01_基本条件'!$B$10=0,$T92/$H92,$T92*('01_基本条件'!$B$10*(1+'01_基本条件'!$B$10)^$H92)/((1+'01_基本条件'!$B$10)^$H92-1)))-(IF('01_基本条件'!$B$10=0,$AA92/$I92,$AA92*('01_基本条件'!$B$10*(1+'01_基本条件'!$B$10)^$I92)/((1+'01_基本条件'!$B$10)^$I92-1))))</f>
        <v/>
      </c>
      <c r="AC92" s="132">
        <f>IF($A92="","",IFERROR($AB92/(IF('01_基本条件'!$B$10=0,$T92/$H92,$T92*('01_基本条件'!$B$10*(1+'01_基本条件'!$B$10)^$H92)/((1+'01_基本条件'!$B$10)^$H92-1))),0))</f>
        <v/>
      </c>
      <c r="AD92" s="141">
        <f>IF($A92="","",IFERROR(IF((('03_設備台帳'!N92*$J92+'03_設備台帳'!O92*'03_設備台帳'!P92*'03_設備台帳'!M92*$L92*$M92+'03_設備台帳'!Q92*'03_設備台帳'!S92*$N92)-('03_設備台帳'!N92*'01_基本条件'!$B$20+'03_設備台帳'!O92*'01_基本条件'!$B$21*'03_設備台帳'!P92*'03_設備台帳'!M92*$L92*$M92+'03_設備台帳'!R92*'03_設備台帳'!S92*$N92))&lt;=0,"",MAX(0,($U92+$V92-$O92)/(('03_設備台帳'!N92*$J92+'03_設備台帳'!O92*'03_設備台帳'!P92*'03_設備台帳'!M92*$L92*$M92+'03_設備台帳'!Q92*'03_設備台帳'!S92*$N92)-('03_設備台帳'!N92*'01_基本条件'!$B$20+'03_設備台帳'!O92*'01_基本条件'!$B$21*'03_設備台帳'!P92*'03_設備台帳'!M92*$L92*$M92+'03_設備台帳'!R92*'03_設備台帳'!S92*$N92)))),""))</f>
        <v/>
      </c>
      <c r="AE92" s="41">
        <f>IF($A92="","",IF(AND('01_基本条件'!$B$19="はい",$G92="重大"),"更新",IF($AC92&gt;='01_基本条件'!$B$18,"更新",IF($AC92&lt;=-'01_基本条件'!$B$18,"修理/延命","再確認/試行"))))</f>
        <v/>
      </c>
      <c r="AF92" s="41">
        <f>IF($A92="","","EAC削減率="&amp;TEXT($AC92,"0.0%")&amp;"; 修理LCC="&amp;TEXT($T92,"#,##0")&amp;"; 更新LCC="&amp;TEXT($AA92,"#,##0"))</f>
        <v/>
      </c>
      <c r="AG92" s="41">
        <f>IF($A92="","",IF('01_基本条件'!$B$15="","予算未設定",IF($U92&lt;='01_基本条件'!$B$15,"予算内","予算超過")))</f>
        <v/>
      </c>
      <c r="AH92" s="41">
        <f>IF($A92="","",IF(OR($G92="重大",$F92="A-重要",$AC92&gt;=0.15),"高",IF(OR($G92="高",$AC92&gt;='01_基本条件'!$B$18),"中","低")))</f>
        <v/>
      </c>
      <c r="AI92" s="41">
        <f>IF($A92="","","")</f>
        <v/>
      </c>
      <c r="AJ92" s="41">
        <f>IF($A92="","",IF($AI92&lt;&gt;"",$AI92,IF(AND($AE92="更新",$AG92="予算超過"),"更新-予算承認要",$AE92)))</f>
        <v/>
      </c>
      <c r="AK92" s="85">
        <f>IF($A92="","","要評価")</f>
        <v/>
      </c>
      <c r="AL92" s="85">
        <f>IF($A92="","","")</f>
        <v/>
      </c>
      <c r="AM92" s="134">
        <f>IF($A92="","","")</f>
        <v/>
      </c>
    </row>
    <row r="93">
      <c r="A93" s="71">
        <f>IF('03_設備台帳'!A93="","",'03_設備台帳'!A93)</f>
        <v/>
      </c>
      <c r="B93" s="71">
        <f>IF($A93="","",'03_設備台帳'!E93)</f>
        <v/>
      </c>
      <c r="C93" s="71">
        <f>IF($A93="","",'03_設備台帳'!B93&amp;" / "&amp;'03_設備台帳'!C93)</f>
        <v/>
      </c>
      <c r="D93" s="71">
        <f>IF($A93="","",'03_設備台帳'!D93)</f>
        <v/>
      </c>
      <c r="E93" s="71">
        <f>IF($A93="","",'03_設備台帳'!I93)</f>
        <v/>
      </c>
      <c r="F93" s="71">
        <f>IF($A93="","",'03_設備台帳'!G93)</f>
        <v/>
      </c>
      <c r="G93" s="71">
        <f>IF($A93="","",'03_設備台帳'!AD93)</f>
        <v/>
      </c>
      <c r="H93" s="135">
        <f>IF($A93="","",MIN('01_基本条件'!$B$9,MAX(1,'03_設備台帳'!Z93)))</f>
        <v/>
      </c>
      <c r="I93" s="135">
        <f>IF($A93="","",MIN('01_基本条件'!$B$9,MAX(1,'03_設備台帳'!AA93)))</f>
        <v/>
      </c>
      <c r="J93" s="132">
        <f>IF($A93="","",IFERROR(VLOOKUP($E93,'02_シナリオ条件'!$A$5:$K$13,3,FALSE),1))</f>
        <v/>
      </c>
      <c r="K93" s="132">
        <f>IF($A93="","",IFERROR(VLOOKUP($E93,'02_シナリオ条件'!$A$5:$K$13,4,FALSE),1))</f>
        <v/>
      </c>
      <c r="L93" s="132">
        <f>IF($A93="","",IFERROR(VLOOKUP($E93,'02_シナリオ条件'!$A$5:$K$13,5,FALSE),1))</f>
        <v/>
      </c>
      <c r="M93" s="132">
        <f>IF($A93="","",IFERROR(VLOOKUP($E93,'02_シナリオ条件'!$A$5:$K$13,6,FALSE),1))</f>
        <v/>
      </c>
      <c r="N93" s="132">
        <f>IF($A93="","",IFERROR(VLOOKUP($E93,'02_シナリオ条件'!$A$5:$K$13,7,FALSE),1))</f>
        <v/>
      </c>
      <c r="O93" s="131">
        <f>IF($A93="","",'03_設備台帳'!T93*$J93)</f>
        <v/>
      </c>
      <c r="P93" s="131">
        <f>IF($A93="","",'03_設備台帳'!N93*$J93*(IF('01_基本条件'!$B$10='01_基本条件'!$B$11,$H93/(1+'01_基本条件'!$B$10),(1-((1+'01_基本条件'!$B$11)/(1+'01_基本条件'!$B$10))^$H93)/('01_基本条件'!$B$10-'01_基本条件'!$B$11))))</f>
        <v/>
      </c>
      <c r="Q93" s="131">
        <f>IF($A93="","",'03_設備台帳'!O93*'03_設備台帳'!P93*'03_設備台帳'!M93*$L93*$M93*(IF('01_基本条件'!$B$10='01_基本条件'!$B$13,$H93/(1+'01_基本条件'!$B$10),(1-((1+'01_基本条件'!$B$13)/(1+'01_基本条件'!$B$10))^$H93)/('01_基本条件'!$B$10-'01_基本条件'!$B$13))))</f>
        <v/>
      </c>
      <c r="R93" s="131">
        <f>IF($A93="","",'03_設備台帳'!Q93*'03_設備台帳'!S93*$N93*(IF('01_基本条件'!$B$10='01_基本条件'!$B$12,$H93/(1+'01_基本条件'!$B$10),(1-((1+'01_基本条件'!$B$12)/(1+'01_基本条件'!$B$10))^$H93)/('01_基本条件'!$B$10-'01_基本条件'!$B$12))))</f>
        <v/>
      </c>
      <c r="S93" s="131">
        <f>IF($A93="","",'03_設備台帳'!AB93*IFERROR(VLOOKUP($E93,'02_シナリオ条件'!$A$5:$K$13,8,FALSE),1)/(1+'01_基本条件'!$B$10)^$H93)</f>
        <v/>
      </c>
      <c r="T93" s="131">
        <f>IF($A93="","",SUM($O93:$R93)-$S93)</f>
        <v/>
      </c>
      <c r="U93" s="131">
        <f>IF($A93="","",('03_設備台帳'!U93+'03_設備台帳'!V93+'03_設備台帳'!W93+'03_設備台帳'!Y93)*$K93)</f>
        <v/>
      </c>
      <c r="V93" s="131">
        <f>IF($A93="","",'03_設備台帳'!X93*'03_設備台帳'!M93*$L93)</f>
        <v/>
      </c>
      <c r="W93" s="131">
        <f>IF($A93="","",'03_設備台帳'!N93*'01_基本条件'!$B$20*(IF('01_基本条件'!$B$10='01_基本条件'!$B$11,$I93/(1+'01_基本条件'!$B$10),(1-((1+'01_基本条件'!$B$11)/(1+'01_基本条件'!$B$10))^$I93)/('01_基本条件'!$B$10-'01_基本条件'!$B$11))))</f>
        <v/>
      </c>
      <c r="X93" s="131">
        <f>IF($A93="","",'03_設備台帳'!O93*'01_基本条件'!$B$21*'03_設備台帳'!P93*'03_設備台帳'!M93*$L93*$M93*(IF('01_基本条件'!$B$10='01_基本条件'!$B$13,$I93/(1+'01_基本条件'!$B$10),(1-((1+'01_基本条件'!$B$13)/(1+'01_基本条件'!$B$10))^$I93)/('01_基本条件'!$B$10-'01_基本条件'!$B$13))))</f>
        <v/>
      </c>
      <c r="Y93" s="131">
        <f>IF($A93="","",'03_設備台帳'!R93*'03_設備台帳'!S93*$N93*(IF('01_基本条件'!$B$10='01_基本条件'!$B$12,$I93/(1+'01_基本条件'!$B$10),(1-((1+'01_基本条件'!$B$12)/(1+'01_基本条件'!$B$10))^$I93)/('01_基本条件'!$B$10-'01_基本条件'!$B$12))))</f>
        <v/>
      </c>
      <c r="Z93" s="131">
        <f>IF($A93="","",'03_設備台帳'!AC93*IFERROR(VLOOKUP($E93,'02_シナリオ条件'!$A$5:$K$13,8,FALSE),1)/(1+'01_基本条件'!$B$10)^$I93)</f>
        <v/>
      </c>
      <c r="AA93" s="131">
        <f>IF($A93="","",SUM($U93:$Y93)-$Z93)</f>
        <v/>
      </c>
      <c r="AB93" s="131">
        <f>IF($A93="","",(IF('01_基本条件'!$B$10=0,$T93/$H93,$T93*('01_基本条件'!$B$10*(1+'01_基本条件'!$B$10)^$H93)/((1+'01_基本条件'!$B$10)^$H93-1)))-(IF('01_基本条件'!$B$10=0,$AA93/$I93,$AA93*('01_基本条件'!$B$10*(1+'01_基本条件'!$B$10)^$I93)/((1+'01_基本条件'!$B$10)^$I93-1))))</f>
        <v/>
      </c>
      <c r="AC93" s="132">
        <f>IF($A93="","",IFERROR($AB93/(IF('01_基本条件'!$B$10=0,$T93/$H93,$T93*('01_基本条件'!$B$10*(1+'01_基本条件'!$B$10)^$H93)/((1+'01_基本条件'!$B$10)^$H93-1))),0))</f>
        <v/>
      </c>
      <c r="AD93" s="141">
        <f>IF($A93="","",IFERROR(IF((('03_設備台帳'!N93*$J93+'03_設備台帳'!O93*'03_設備台帳'!P93*'03_設備台帳'!M93*$L93*$M93+'03_設備台帳'!Q93*'03_設備台帳'!S93*$N93)-('03_設備台帳'!N93*'01_基本条件'!$B$20+'03_設備台帳'!O93*'01_基本条件'!$B$21*'03_設備台帳'!P93*'03_設備台帳'!M93*$L93*$M93+'03_設備台帳'!R93*'03_設備台帳'!S93*$N93))&lt;=0,"",MAX(0,($U93+$V93-$O93)/(('03_設備台帳'!N93*$J93+'03_設備台帳'!O93*'03_設備台帳'!P93*'03_設備台帳'!M93*$L93*$M93+'03_設備台帳'!Q93*'03_設備台帳'!S93*$N93)-('03_設備台帳'!N93*'01_基本条件'!$B$20+'03_設備台帳'!O93*'01_基本条件'!$B$21*'03_設備台帳'!P93*'03_設備台帳'!M93*$L93*$M93+'03_設備台帳'!R93*'03_設備台帳'!S93*$N93)))),""))</f>
        <v/>
      </c>
      <c r="AE93" s="41">
        <f>IF($A93="","",IF(AND('01_基本条件'!$B$19="はい",$G93="重大"),"更新",IF($AC93&gt;='01_基本条件'!$B$18,"更新",IF($AC93&lt;=-'01_基本条件'!$B$18,"修理/延命","再確認/試行"))))</f>
        <v/>
      </c>
      <c r="AF93" s="41">
        <f>IF($A93="","","EAC削減率="&amp;TEXT($AC93,"0.0%")&amp;"; 修理LCC="&amp;TEXT($T93,"#,##0")&amp;"; 更新LCC="&amp;TEXT($AA93,"#,##0"))</f>
        <v/>
      </c>
      <c r="AG93" s="41">
        <f>IF($A93="","",IF('01_基本条件'!$B$15="","予算未設定",IF($U93&lt;='01_基本条件'!$B$15,"予算内","予算超過")))</f>
        <v/>
      </c>
      <c r="AH93" s="41">
        <f>IF($A93="","",IF(OR($G93="重大",$F93="A-重要",$AC93&gt;=0.15),"高",IF(OR($G93="高",$AC93&gt;='01_基本条件'!$B$18),"中","低")))</f>
        <v/>
      </c>
      <c r="AI93" s="41">
        <f>IF($A93="","","")</f>
        <v/>
      </c>
      <c r="AJ93" s="41">
        <f>IF($A93="","",IF($AI93&lt;&gt;"",$AI93,IF(AND($AE93="更新",$AG93="予算超過"),"更新-予算承認要",$AE93)))</f>
        <v/>
      </c>
      <c r="AK93" s="85">
        <f>IF($A93="","","要評価")</f>
        <v/>
      </c>
      <c r="AL93" s="85">
        <f>IF($A93="","","")</f>
        <v/>
      </c>
      <c r="AM93" s="134">
        <f>IF($A93="","","")</f>
        <v/>
      </c>
    </row>
    <row r="94">
      <c r="A94" s="71">
        <f>IF('03_設備台帳'!A94="","",'03_設備台帳'!A94)</f>
        <v/>
      </c>
      <c r="B94" s="71">
        <f>IF($A94="","",'03_設備台帳'!E94)</f>
        <v/>
      </c>
      <c r="C94" s="71">
        <f>IF($A94="","",'03_設備台帳'!B94&amp;" / "&amp;'03_設備台帳'!C94)</f>
        <v/>
      </c>
      <c r="D94" s="71">
        <f>IF($A94="","",'03_設備台帳'!D94)</f>
        <v/>
      </c>
      <c r="E94" s="71">
        <f>IF($A94="","",'03_設備台帳'!I94)</f>
        <v/>
      </c>
      <c r="F94" s="71">
        <f>IF($A94="","",'03_設備台帳'!G94)</f>
        <v/>
      </c>
      <c r="G94" s="71">
        <f>IF($A94="","",'03_設備台帳'!AD94)</f>
        <v/>
      </c>
      <c r="H94" s="135">
        <f>IF($A94="","",MIN('01_基本条件'!$B$9,MAX(1,'03_設備台帳'!Z94)))</f>
        <v/>
      </c>
      <c r="I94" s="135">
        <f>IF($A94="","",MIN('01_基本条件'!$B$9,MAX(1,'03_設備台帳'!AA94)))</f>
        <v/>
      </c>
      <c r="J94" s="132">
        <f>IF($A94="","",IFERROR(VLOOKUP($E94,'02_シナリオ条件'!$A$5:$K$13,3,FALSE),1))</f>
        <v/>
      </c>
      <c r="K94" s="132">
        <f>IF($A94="","",IFERROR(VLOOKUP($E94,'02_シナリオ条件'!$A$5:$K$13,4,FALSE),1))</f>
        <v/>
      </c>
      <c r="L94" s="132">
        <f>IF($A94="","",IFERROR(VLOOKUP($E94,'02_シナリオ条件'!$A$5:$K$13,5,FALSE),1))</f>
        <v/>
      </c>
      <c r="M94" s="132">
        <f>IF($A94="","",IFERROR(VLOOKUP($E94,'02_シナリオ条件'!$A$5:$K$13,6,FALSE),1))</f>
        <v/>
      </c>
      <c r="N94" s="132">
        <f>IF($A94="","",IFERROR(VLOOKUP($E94,'02_シナリオ条件'!$A$5:$K$13,7,FALSE),1))</f>
        <v/>
      </c>
      <c r="O94" s="131">
        <f>IF($A94="","",'03_設備台帳'!T94*$J94)</f>
        <v/>
      </c>
      <c r="P94" s="131">
        <f>IF($A94="","",'03_設備台帳'!N94*$J94*(IF('01_基本条件'!$B$10='01_基本条件'!$B$11,$H94/(1+'01_基本条件'!$B$10),(1-((1+'01_基本条件'!$B$11)/(1+'01_基本条件'!$B$10))^$H94)/('01_基本条件'!$B$10-'01_基本条件'!$B$11))))</f>
        <v/>
      </c>
      <c r="Q94" s="131">
        <f>IF($A94="","",'03_設備台帳'!O94*'03_設備台帳'!P94*'03_設備台帳'!M94*$L94*$M94*(IF('01_基本条件'!$B$10='01_基本条件'!$B$13,$H94/(1+'01_基本条件'!$B$10),(1-((1+'01_基本条件'!$B$13)/(1+'01_基本条件'!$B$10))^$H94)/('01_基本条件'!$B$10-'01_基本条件'!$B$13))))</f>
        <v/>
      </c>
      <c r="R94" s="131">
        <f>IF($A94="","",'03_設備台帳'!Q94*'03_設備台帳'!S94*$N94*(IF('01_基本条件'!$B$10='01_基本条件'!$B$12,$H94/(1+'01_基本条件'!$B$10),(1-((1+'01_基本条件'!$B$12)/(1+'01_基本条件'!$B$10))^$H94)/('01_基本条件'!$B$10-'01_基本条件'!$B$12))))</f>
        <v/>
      </c>
      <c r="S94" s="131">
        <f>IF($A94="","",'03_設備台帳'!AB94*IFERROR(VLOOKUP($E94,'02_シナリオ条件'!$A$5:$K$13,8,FALSE),1)/(1+'01_基本条件'!$B$10)^$H94)</f>
        <v/>
      </c>
      <c r="T94" s="131">
        <f>IF($A94="","",SUM($O94:$R94)-$S94)</f>
        <v/>
      </c>
      <c r="U94" s="131">
        <f>IF($A94="","",('03_設備台帳'!U94+'03_設備台帳'!V94+'03_設備台帳'!W94+'03_設備台帳'!Y94)*$K94)</f>
        <v/>
      </c>
      <c r="V94" s="131">
        <f>IF($A94="","",'03_設備台帳'!X94*'03_設備台帳'!M94*$L94)</f>
        <v/>
      </c>
      <c r="W94" s="131">
        <f>IF($A94="","",'03_設備台帳'!N94*'01_基本条件'!$B$20*(IF('01_基本条件'!$B$10='01_基本条件'!$B$11,$I94/(1+'01_基本条件'!$B$10),(1-((1+'01_基本条件'!$B$11)/(1+'01_基本条件'!$B$10))^$I94)/('01_基本条件'!$B$10-'01_基本条件'!$B$11))))</f>
        <v/>
      </c>
      <c r="X94" s="131">
        <f>IF($A94="","",'03_設備台帳'!O94*'01_基本条件'!$B$21*'03_設備台帳'!P94*'03_設備台帳'!M94*$L94*$M94*(IF('01_基本条件'!$B$10='01_基本条件'!$B$13,$I94/(1+'01_基本条件'!$B$10),(1-((1+'01_基本条件'!$B$13)/(1+'01_基本条件'!$B$10))^$I94)/('01_基本条件'!$B$10-'01_基本条件'!$B$13))))</f>
        <v/>
      </c>
      <c r="Y94" s="131">
        <f>IF($A94="","",'03_設備台帳'!R94*'03_設備台帳'!S94*$N94*(IF('01_基本条件'!$B$10='01_基本条件'!$B$12,$I94/(1+'01_基本条件'!$B$10),(1-((1+'01_基本条件'!$B$12)/(1+'01_基本条件'!$B$10))^$I94)/('01_基本条件'!$B$10-'01_基本条件'!$B$12))))</f>
        <v/>
      </c>
      <c r="Z94" s="131">
        <f>IF($A94="","",'03_設備台帳'!AC94*IFERROR(VLOOKUP($E94,'02_シナリオ条件'!$A$5:$K$13,8,FALSE),1)/(1+'01_基本条件'!$B$10)^$I94)</f>
        <v/>
      </c>
      <c r="AA94" s="131">
        <f>IF($A94="","",SUM($U94:$Y94)-$Z94)</f>
        <v/>
      </c>
      <c r="AB94" s="131">
        <f>IF($A94="","",(IF('01_基本条件'!$B$10=0,$T94/$H94,$T94*('01_基本条件'!$B$10*(1+'01_基本条件'!$B$10)^$H94)/((1+'01_基本条件'!$B$10)^$H94-1)))-(IF('01_基本条件'!$B$10=0,$AA94/$I94,$AA94*('01_基本条件'!$B$10*(1+'01_基本条件'!$B$10)^$I94)/((1+'01_基本条件'!$B$10)^$I94-1))))</f>
        <v/>
      </c>
      <c r="AC94" s="132">
        <f>IF($A94="","",IFERROR($AB94/(IF('01_基本条件'!$B$10=0,$T94/$H94,$T94*('01_基本条件'!$B$10*(1+'01_基本条件'!$B$10)^$H94)/((1+'01_基本条件'!$B$10)^$H94-1))),0))</f>
        <v/>
      </c>
      <c r="AD94" s="141">
        <f>IF($A94="","",IFERROR(IF((('03_設備台帳'!N94*$J94+'03_設備台帳'!O94*'03_設備台帳'!P94*'03_設備台帳'!M94*$L94*$M94+'03_設備台帳'!Q94*'03_設備台帳'!S94*$N94)-('03_設備台帳'!N94*'01_基本条件'!$B$20+'03_設備台帳'!O94*'01_基本条件'!$B$21*'03_設備台帳'!P94*'03_設備台帳'!M94*$L94*$M94+'03_設備台帳'!R94*'03_設備台帳'!S94*$N94))&lt;=0,"",MAX(0,($U94+$V94-$O94)/(('03_設備台帳'!N94*$J94+'03_設備台帳'!O94*'03_設備台帳'!P94*'03_設備台帳'!M94*$L94*$M94+'03_設備台帳'!Q94*'03_設備台帳'!S94*$N94)-('03_設備台帳'!N94*'01_基本条件'!$B$20+'03_設備台帳'!O94*'01_基本条件'!$B$21*'03_設備台帳'!P94*'03_設備台帳'!M94*$L94*$M94+'03_設備台帳'!R94*'03_設備台帳'!S94*$N94)))),""))</f>
        <v/>
      </c>
      <c r="AE94" s="41">
        <f>IF($A94="","",IF(AND('01_基本条件'!$B$19="はい",$G94="重大"),"更新",IF($AC94&gt;='01_基本条件'!$B$18,"更新",IF($AC94&lt;=-'01_基本条件'!$B$18,"修理/延命","再確認/試行"))))</f>
        <v/>
      </c>
      <c r="AF94" s="41">
        <f>IF($A94="","","EAC削減率="&amp;TEXT($AC94,"0.0%")&amp;"; 修理LCC="&amp;TEXT($T94,"#,##0")&amp;"; 更新LCC="&amp;TEXT($AA94,"#,##0"))</f>
        <v/>
      </c>
      <c r="AG94" s="41">
        <f>IF($A94="","",IF('01_基本条件'!$B$15="","予算未設定",IF($U94&lt;='01_基本条件'!$B$15,"予算内","予算超過")))</f>
        <v/>
      </c>
      <c r="AH94" s="41">
        <f>IF($A94="","",IF(OR($G94="重大",$F94="A-重要",$AC94&gt;=0.15),"高",IF(OR($G94="高",$AC94&gt;='01_基本条件'!$B$18),"中","低")))</f>
        <v/>
      </c>
      <c r="AI94" s="41">
        <f>IF($A94="","","")</f>
        <v/>
      </c>
      <c r="AJ94" s="41">
        <f>IF($A94="","",IF($AI94&lt;&gt;"",$AI94,IF(AND($AE94="更新",$AG94="予算超過"),"更新-予算承認要",$AE94)))</f>
        <v/>
      </c>
      <c r="AK94" s="85">
        <f>IF($A94="","","要評価")</f>
        <v/>
      </c>
      <c r="AL94" s="85">
        <f>IF($A94="","","")</f>
        <v/>
      </c>
      <c r="AM94" s="134">
        <f>IF($A94="","","")</f>
        <v/>
      </c>
    </row>
    <row r="95">
      <c r="A95" s="71">
        <f>IF('03_設備台帳'!A95="","",'03_設備台帳'!A95)</f>
        <v/>
      </c>
      <c r="B95" s="71">
        <f>IF($A95="","",'03_設備台帳'!E95)</f>
        <v/>
      </c>
      <c r="C95" s="71">
        <f>IF($A95="","",'03_設備台帳'!B95&amp;" / "&amp;'03_設備台帳'!C95)</f>
        <v/>
      </c>
      <c r="D95" s="71">
        <f>IF($A95="","",'03_設備台帳'!D95)</f>
        <v/>
      </c>
      <c r="E95" s="71">
        <f>IF($A95="","",'03_設備台帳'!I95)</f>
        <v/>
      </c>
      <c r="F95" s="71">
        <f>IF($A95="","",'03_設備台帳'!G95)</f>
        <v/>
      </c>
      <c r="G95" s="71">
        <f>IF($A95="","",'03_設備台帳'!AD95)</f>
        <v/>
      </c>
      <c r="H95" s="135">
        <f>IF($A95="","",MIN('01_基本条件'!$B$9,MAX(1,'03_設備台帳'!Z95)))</f>
        <v/>
      </c>
      <c r="I95" s="135">
        <f>IF($A95="","",MIN('01_基本条件'!$B$9,MAX(1,'03_設備台帳'!AA95)))</f>
        <v/>
      </c>
      <c r="J95" s="132">
        <f>IF($A95="","",IFERROR(VLOOKUP($E95,'02_シナリオ条件'!$A$5:$K$13,3,FALSE),1))</f>
        <v/>
      </c>
      <c r="K95" s="132">
        <f>IF($A95="","",IFERROR(VLOOKUP($E95,'02_シナリオ条件'!$A$5:$K$13,4,FALSE),1))</f>
        <v/>
      </c>
      <c r="L95" s="132">
        <f>IF($A95="","",IFERROR(VLOOKUP($E95,'02_シナリオ条件'!$A$5:$K$13,5,FALSE),1))</f>
        <v/>
      </c>
      <c r="M95" s="132">
        <f>IF($A95="","",IFERROR(VLOOKUP($E95,'02_シナリオ条件'!$A$5:$K$13,6,FALSE),1))</f>
        <v/>
      </c>
      <c r="N95" s="132">
        <f>IF($A95="","",IFERROR(VLOOKUP($E95,'02_シナリオ条件'!$A$5:$K$13,7,FALSE),1))</f>
        <v/>
      </c>
      <c r="O95" s="131">
        <f>IF($A95="","",'03_設備台帳'!T95*$J95)</f>
        <v/>
      </c>
      <c r="P95" s="131">
        <f>IF($A95="","",'03_設備台帳'!N95*$J95*(IF('01_基本条件'!$B$10='01_基本条件'!$B$11,$H95/(1+'01_基本条件'!$B$10),(1-((1+'01_基本条件'!$B$11)/(1+'01_基本条件'!$B$10))^$H95)/('01_基本条件'!$B$10-'01_基本条件'!$B$11))))</f>
        <v/>
      </c>
      <c r="Q95" s="131">
        <f>IF($A95="","",'03_設備台帳'!O95*'03_設備台帳'!P95*'03_設備台帳'!M95*$L95*$M95*(IF('01_基本条件'!$B$10='01_基本条件'!$B$13,$H95/(1+'01_基本条件'!$B$10),(1-((1+'01_基本条件'!$B$13)/(1+'01_基本条件'!$B$10))^$H95)/('01_基本条件'!$B$10-'01_基本条件'!$B$13))))</f>
        <v/>
      </c>
      <c r="R95" s="131">
        <f>IF($A95="","",'03_設備台帳'!Q95*'03_設備台帳'!S95*$N95*(IF('01_基本条件'!$B$10='01_基本条件'!$B$12,$H95/(1+'01_基本条件'!$B$10),(1-((1+'01_基本条件'!$B$12)/(1+'01_基本条件'!$B$10))^$H95)/('01_基本条件'!$B$10-'01_基本条件'!$B$12))))</f>
        <v/>
      </c>
      <c r="S95" s="131">
        <f>IF($A95="","",'03_設備台帳'!AB95*IFERROR(VLOOKUP($E95,'02_シナリオ条件'!$A$5:$K$13,8,FALSE),1)/(1+'01_基本条件'!$B$10)^$H95)</f>
        <v/>
      </c>
      <c r="T95" s="131">
        <f>IF($A95="","",SUM($O95:$R95)-$S95)</f>
        <v/>
      </c>
      <c r="U95" s="131">
        <f>IF($A95="","",('03_設備台帳'!U95+'03_設備台帳'!V95+'03_設備台帳'!W95+'03_設備台帳'!Y95)*$K95)</f>
        <v/>
      </c>
      <c r="V95" s="131">
        <f>IF($A95="","",'03_設備台帳'!X95*'03_設備台帳'!M95*$L95)</f>
        <v/>
      </c>
      <c r="W95" s="131">
        <f>IF($A95="","",'03_設備台帳'!N95*'01_基本条件'!$B$20*(IF('01_基本条件'!$B$10='01_基本条件'!$B$11,$I95/(1+'01_基本条件'!$B$10),(1-((1+'01_基本条件'!$B$11)/(1+'01_基本条件'!$B$10))^$I95)/('01_基本条件'!$B$10-'01_基本条件'!$B$11))))</f>
        <v/>
      </c>
      <c r="X95" s="131">
        <f>IF($A95="","",'03_設備台帳'!O95*'01_基本条件'!$B$21*'03_設備台帳'!P95*'03_設備台帳'!M95*$L95*$M95*(IF('01_基本条件'!$B$10='01_基本条件'!$B$13,$I95/(1+'01_基本条件'!$B$10),(1-((1+'01_基本条件'!$B$13)/(1+'01_基本条件'!$B$10))^$I95)/('01_基本条件'!$B$10-'01_基本条件'!$B$13))))</f>
        <v/>
      </c>
      <c r="Y95" s="131">
        <f>IF($A95="","",'03_設備台帳'!R95*'03_設備台帳'!S95*$N95*(IF('01_基本条件'!$B$10='01_基本条件'!$B$12,$I95/(1+'01_基本条件'!$B$10),(1-((1+'01_基本条件'!$B$12)/(1+'01_基本条件'!$B$10))^$I95)/('01_基本条件'!$B$10-'01_基本条件'!$B$12))))</f>
        <v/>
      </c>
      <c r="Z95" s="131">
        <f>IF($A95="","",'03_設備台帳'!AC95*IFERROR(VLOOKUP($E95,'02_シナリオ条件'!$A$5:$K$13,8,FALSE),1)/(1+'01_基本条件'!$B$10)^$I95)</f>
        <v/>
      </c>
      <c r="AA95" s="131">
        <f>IF($A95="","",SUM($U95:$Y95)-$Z95)</f>
        <v/>
      </c>
      <c r="AB95" s="131">
        <f>IF($A95="","",(IF('01_基本条件'!$B$10=0,$T95/$H95,$T95*('01_基本条件'!$B$10*(1+'01_基本条件'!$B$10)^$H95)/((1+'01_基本条件'!$B$10)^$H95-1)))-(IF('01_基本条件'!$B$10=0,$AA95/$I95,$AA95*('01_基本条件'!$B$10*(1+'01_基本条件'!$B$10)^$I95)/((1+'01_基本条件'!$B$10)^$I95-1))))</f>
        <v/>
      </c>
      <c r="AC95" s="132">
        <f>IF($A95="","",IFERROR($AB95/(IF('01_基本条件'!$B$10=0,$T95/$H95,$T95*('01_基本条件'!$B$10*(1+'01_基本条件'!$B$10)^$H95)/((1+'01_基本条件'!$B$10)^$H95-1))),0))</f>
        <v/>
      </c>
      <c r="AD95" s="141">
        <f>IF($A95="","",IFERROR(IF((('03_設備台帳'!N95*$J95+'03_設備台帳'!O95*'03_設備台帳'!P95*'03_設備台帳'!M95*$L95*$M95+'03_設備台帳'!Q95*'03_設備台帳'!S95*$N95)-('03_設備台帳'!N95*'01_基本条件'!$B$20+'03_設備台帳'!O95*'01_基本条件'!$B$21*'03_設備台帳'!P95*'03_設備台帳'!M95*$L95*$M95+'03_設備台帳'!R95*'03_設備台帳'!S95*$N95))&lt;=0,"",MAX(0,($U95+$V95-$O95)/(('03_設備台帳'!N95*$J95+'03_設備台帳'!O95*'03_設備台帳'!P95*'03_設備台帳'!M95*$L95*$M95+'03_設備台帳'!Q95*'03_設備台帳'!S95*$N95)-('03_設備台帳'!N95*'01_基本条件'!$B$20+'03_設備台帳'!O95*'01_基本条件'!$B$21*'03_設備台帳'!P95*'03_設備台帳'!M95*$L95*$M95+'03_設備台帳'!R95*'03_設備台帳'!S95*$N95)))),""))</f>
        <v/>
      </c>
      <c r="AE95" s="41">
        <f>IF($A95="","",IF(AND('01_基本条件'!$B$19="はい",$G95="重大"),"更新",IF($AC95&gt;='01_基本条件'!$B$18,"更新",IF($AC95&lt;=-'01_基本条件'!$B$18,"修理/延命","再確認/試行"))))</f>
        <v/>
      </c>
      <c r="AF95" s="41">
        <f>IF($A95="","","EAC削減率="&amp;TEXT($AC95,"0.0%")&amp;"; 修理LCC="&amp;TEXT($T95,"#,##0")&amp;"; 更新LCC="&amp;TEXT($AA95,"#,##0"))</f>
        <v/>
      </c>
      <c r="AG95" s="41">
        <f>IF($A95="","",IF('01_基本条件'!$B$15="","予算未設定",IF($U95&lt;='01_基本条件'!$B$15,"予算内","予算超過")))</f>
        <v/>
      </c>
      <c r="AH95" s="41">
        <f>IF($A95="","",IF(OR($G95="重大",$F95="A-重要",$AC95&gt;=0.15),"高",IF(OR($G95="高",$AC95&gt;='01_基本条件'!$B$18),"中","低")))</f>
        <v/>
      </c>
      <c r="AI95" s="41">
        <f>IF($A95="","","")</f>
        <v/>
      </c>
      <c r="AJ95" s="41">
        <f>IF($A95="","",IF($AI95&lt;&gt;"",$AI95,IF(AND($AE95="更新",$AG95="予算超過"),"更新-予算承認要",$AE95)))</f>
        <v/>
      </c>
      <c r="AK95" s="85">
        <f>IF($A95="","","要評価")</f>
        <v/>
      </c>
      <c r="AL95" s="85">
        <f>IF($A95="","","")</f>
        <v/>
      </c>
      <c r="AM95" s="134">
        <f>IF($A95="","","")</f>
        <v/>
      </c>
    </row>
    <row r="96">
      <c r="A96" s="71">
        <f>IF('03_設備台帳'!A96="","",'03_設備台帳'!A96)</f>
        <v/>
      </c>
      <c r="B96" s="71">
        <f>IF($A96="","",'03_設備台帳'!E96)</f>
        <v/>
      </c>
      <c r="C96" s="71">
        <f>IF($A96="","",'03_設備台帳'!B96&amp;" / "&amp;'03_設備台帳'!C96)</f>
        <v/>
      </c>
      <c r="D96" s="71">
        <f>IF($A96="","",'03_設備台帳'!D96)</f>
        <v/>
      </c>
      <c r="E96" s="71">
        <f>IF($A96="","",'03_設備台帳'!I96)</f>
        <v/>
      </c>
      <c r="F96" s="71">
        <f>IF($A96="","",'03_設備台帳'!G96)</f>
        <v/>
      </c>
      <c r="G96" s="71">
        <f>IF($A96="","",'03_設備台帳'!AD96)</f>
        <v/>
      </c>
      <c r="H96" s="135">
        <f>IF($A96="","",MIN('01_基本条件'!$B$9,MAX(1,'03_設備台帳'!Z96)))</f>
        <v/>
      </c>
      <c r="I96" s="135">
        <f>IF($A96="","",MIN('01_基本条件'!$B$9,MAX(1,'03_設備台帳'!AA96)))</f>
        <v/>
      </c>
      <c r="J96" s="132">
        <f>IF($A96="","",IFERROR(VLOOKUP($E96,'02_シナリオ条件'!$A$5:$K$13,3,FALSE),1))</f>
        <v/>
      </c>
      <c r="K96" s="132">
        <f>IF($A96="","",IFERROR(VLOOKUP($E96,'02_シナリオ条件'!$A$5:$K$13,4,FALSE),1))</f>
        <v/>
      </c>
      <c r="L96" s="132">
        <f>IF($A96="","",IFERROR(VLOOKUP($E96,'02_シナリオ条件'!$A$5:$K$13,5,FALSE),1))</f>
        <v/>
      </c>
      <c r="M96" s="132">
        <f>IF($A96="","",IFERROR(VLOOKUP($E96,'02_シナリオ条件'!$A$5:$K$13,6,FALSE),1))</f>
        <v/>
      </c>
      <c r="N96" s="132">
        <f>IF($A96="","",IFERROR(VLOOKUP($E96,'02_シナリオ条件'!$A$5:$K$13,7,FALSE),1))</f>
        <v/>
      </c>
      <c r="O96" s="131">
        <f>IF($A96="","",'03_設備台帳'!T96*$J96)</f>
        <v/>
      </c>
      <c r="P96" s="131">
        <f>IF($A96="","",'03_設備台帳'!N96*$J96*(IF('01_基本条件'!$B$10='01_基本条件'!$B$11,$H96/(1+'01_基本条件'!$B$10),(1-((1+'01_基本条件'!$B$11)/(1+'01_基本条件'!$B$10))^$H96)/('01_基本条件'!$B$10-'01_基本条件'!$B$11))))</f>
        <v/>
      </c>
      <c r="Q96" s="131">
        <f>IF($A96="","",'03_設備台帳'!O96*'03_設備台帳'!P96*'03_設備台帳'!M96*$L96*$M96*(IF('01_基本条件'!$B$10='01_基本条件'!$B$13,$H96/(1+'01_基本条件'!$B$10),(1-((1+'01_基本条件'!$B$13)/(1+'01_基本条件'!$B$10))^$H96)/('01_基本条件'!$B$10-'01_基本条件'!$B$13))))</f>
        <v/>
      </c>
      <c r="R96" s="131">
        <f>IF($A96="","",'03_設備台帳'!Q96*'03_設備台帳'!S96*$N96*(IF('01_基本条件'!$B$10='01_基本条件'!$B$12,$H96/(1+'01_基本条件'!$B$10),(1-((1+'01_基本条件'!$B$12)/(1+'01_基本条件'!$B$10))^$H96)/('01_基本条件'!$B$10-'01_基本条件'!$B$12))))</f>
        <v/>
      </c>
      <c r="S96" s="131">
        <f>IF($A96="","",'03_設備台帳'!AB96*IFERROR(VLOOKUP($E96,'02_シナリオ条件'!$A$5:$K$13,8,FALSE),1)/(1+'01_基本条件'!$B$10)^$H96)</f>
        <v/>
      </c>
      <c r="T96" s="131">
        <f>IF($A96="","",SUM($O96:$R96)-$S96)</f>
        <v/>
      </c>
      <c r="U96" s="131">
        <f>IF($A96="","",('03_設備台帳'!U96+'03_設備台帳'!V96+'03_設備台帳'!W96+'03_設備台帳'!Y96)*$K96)</f>
        <v/>
      </c>
      <c r="V96" s="131">
        <f>IF($A96="","",'03_設備台帳'!X96*'03_設備台帳'!M96*$L96)</f>
        <v/>
      </c>
      <c r="W96" s="131">
        <f>IF($A96="","",'03_設備台帳'!N96*'01_基本条件'!$B$20*(IF('01_基本条件'!$B$10='01_基本条件'!$B$11,$I96/(1+'01_基本条件'!$B$10),(1-((1+'01_基本条件'!$B$11)/(1+'01_基本条件'!$B$10))^$I96)/('01_基本条件'!$B$10-'01_基本条件'!$B$11))))</f>
        <v/>
      </c>
      <c r="X96" s="131">
        <f>IF($A96="","",'03_設備台帳'!O96*'01_基本条件'!$B$21*'03_設備台帳'!P96*'03_設備台帳'!M96*$L96*$M96*(IF('01_基本条件'!$B$10='01_基本条件'!$B$13,$I96/(1+'01_基本条件'!$B$10),(1-((1+'01_基本条件'!$B$13)/(1+'01_基本条件'!$B$10))^$I96)/('01_基本条件'!$B$10-'01_基本条件'!$B$13))))</f>
        <v/>
      </c>
      <c r="Y96" s="131">
        <f>IF($A96="","",'03_設備台帳'!R96*'03_設備台帳'!S96*$N96*(IF('01_基本条件'!$B$10='01_基本条件'!$B$12,$I96/(1+'01_基本条件'!$B$10),(1-((1+'01_基本条件'!$B$12)/(1+'01_基本条件'!$B$10))^$I96)/('01_基本条件'!$B$10-'01_基本条件'!$B$12))))</f>
        <v/>
      </c>
      <c r="Z96" s="131">
        <f>IF($A96="","",'03_設備台帳'!AC96*IFERROR(VLOOKUP($E96,'02_シナリオ条件'!$A$5:$K$13,8,FALSE),1)/(1+'01_基本条件'!$B$10)^$I96)</f>
        <v/>
      </c>
      <c r="AA96" s="131">
        <f>IF($A96="","",SUM($U96:$Y96)-$Z96)</f>
        <v/>
      </c>
      <c r="AB96" s="131">
        <f>IF($A96="","",(IF('01_基本条件'!$B$10=0,$T96/$H96,$T96*('01_基本条件'!$B$10*(1+'01_基本条件'!$B$10)^$H96)/((1+'01_基本条件'!$B$10)^$H96-1)))-(IF('01_基本条件'!$B$10=0,$AA96/$I96,$AA96*('01_基本条件'!$B$10*(1+'01_基本条件'!$B$10)^$I96)/((1+'01_基本条件'!$B$10)^$I96-1))))</f>
        <v/>
      </c>
      <c r="AC96" s="132">
        <f>IF($A96="","",IFERROR($AB96/(IF('01_基本条件'!$B$10=0,$T96/$H96,$T96*('01_基本条件'!$B$10*(1+'01_基本条件'!$B$10)^$H96)/((1+'01_基本条件'!$B$10)^$H96-1))),0))</f>
        <v/>
      </c>
      <c r="AD96" s="141">
        <f>IF($A96="","",IFERROR(IF((('03_設備台帳'!N96*$J96+'03_設備台帳'!O96*'03_設備台帳'!P96*'03_設備台帳'!M96*$L96*$M96+'03_設備台帳'!Q96*'03_設備台帳'!S96*$N96)-('03_設備台帳'!N96*'01_基本条件'!$B$20+'03_設備台帳'!O96*'01_基本条件'!$B$21*'03_設備台帳'!P96*'03_設備台帳'!M96*$L96*$M96+'03_設備台帳'!R96*'03_設備台帳'!S96*$N96))&lt;=0,"",MAX(0,($U96+$V96-$O96)/(('03_設備台帳'!N96*$J96+'03_設備台帳'!O96*'03_設備台帳'!P96*'03_設備台帳'!M96*$L96*$M96+'03_設備台帳'!Q96*'03_設備台帳'!S96*$N96)-('03_設備台帳'!N96*'01_基本条件'!$B$20+'03_設備台帳'!O96*'01_基本条件'!$B$21*'03_設備台帳'!P96*'03_設備台帳'!M96*$L96*$M96+'03_設備台帳'!R96*'03_設備台帳'!S96*$N96)))),""))</f>
        <v/>
      </c>
      <c r="AE96" s="41">
        <f>IF($A96="","",IF(AND('01_基本条件'!$B$19="はい",$G96="重大"),"更新",IF($AC96&gt;='01_基本条件'!$B$18,"更新",IF($AC96&lt;=-'01_基本条件'!$B$18,"修理/延命","再確認/試行"))))</f>
        <v/>
      </c>
      <c r="AF96" s="41">
        <f>IF($A96="","","EAC削減率="&amp;TEXT($AC96,"0.0%")&amp;"; 修理LCC="&amp;TEXT($T96,"#,##0")&amp;"; 更新LCC="&amp;TEXT($AA96,"#,##0"))</f>
        <v/>
      </c>
      <c r="AG96" s="41">
        <f>IF($A96="","",IF('01_基本条件'!$B$15="","予算未設定",IF($U96&lt;='01_基本条件'!$B$15,"予算内","予算超過")))</f>
        <v/>
      </c>
      <c r="AH96" s="41">
        <f>IF($A96="","",IF(OR($G96="重大",$F96="A-重要",$AC96&gt;=0.15),"高",IF(OR($G96="高",$AC96&gt;='01_基本条件'!$B$18),"中","低")))</f>
        <v/>
      </c>
      <c r="AI96" s="41">
        <f>IF($A96="","","")</f>
        <v/>
      </c>
      <c r="AJ96" s="41">
        <f>IF($A96="","",IF($AI96&lt;&gt;"",$AI96,IF(AND($AE96="更新",$AG96="予算超過"),"更新-予算承認要",$AE96)))</f>
        <v/>
      </c>
      <c r="AK96" s="85">
        <f>IF($A96="","","要評価")</f>
        <v/>
      </c>
      <c r="AL96" s="85">
        <f>IF($A96="","","")</f>
        <v/>
      </c>
      <c r="AM96" s="134">
        <f>IF($A96="","","")</f>
        <v/>
      </c>
    </row>
    <row r="97">
      <c r="A97" s="71">
        <f>IF('03_設備台帳'!A97="","",'03_設備台帳'!A97)</f>
        <v/>
      </c>
      <c r="B97" s="71">
        <f>IF($A97="","",'03_設備台帳'!E97)</f>
        <v/>
      </c>
      <c r="C97" s="71">
        <f>IF($A97="","",'03_設備台帳'!B97&amp;" / "&amp;'03_設備台帳'!C97)</f>
        <v/>
      </c>
      <c r="D97" s="71">
        <f>IF($A97="","",'03_設備台帳'!D97)</f>
        <v/>
      </c>
      <c r="E97" s="71">
        <f>IF($A97="","",'03_設備台帳'!I97)</f>
        <v/>
      </c>
      <c r="F97" s="71">
        <f>IF($A97="","",'03_設備台帳'!G97)</f>
        <v/>
      </c>
      <c r="G97" s="71">
        <f>IF($A97="","",'03_設備台帳'!AD97)</f>
        <v/>
      </c>
      <c r="H97" s="135">
        <f>IF($A97="","",MIN('01_基本条件'!$B$9,MAX(1,'03_設備台帳'!Z97)))</f>
        <v/>
      </c>
      <c r="I97" s="135">
        <f>IF($A97="","",MIN('01_基本条件'!$B$9,MAX(1,'03_設備台帳'!AA97)))</f>
        <v/>
      </c>
      <c r="J97" s="132">
        <f>IF($A97="","",IFERROR(VLOOKUP($E97,'02_シナリオ条件'!$A$5:$K$13,3,FALSE),1))</f>
        <v/>
      </c>
      <c r="K97" s="132">
        <f>IF($A97="","",IFERROR(VLOOKUP($E97,'02_シナリオ条件'!$A$5:$K$13,4,FALSE),1))</f>
        <v/>
      </c>
      <c r="L97" s="132">
        <f>IF($A97="","",IFERROR(VLOOKUP($E97,'02_シナリオ条件'!$A$5:$K$13,5,FALSE),1))</f>
        <v/>
      </c>
      <c r="M97" s="132">
        <f>IF($A97="","",IFERROR(VLOOKUP($E97,'02_シナリオ条件'!$A$5:$K$13,6,FALSE),1))</f>
        <v/>
      </c>
      <c r="N97" s="132">
        <f>IF($A97="","",IFERROR(VLOOKUP($E97,'02_シナリオ条件'!$A$5:$K$13,7,FALSE),1))</f>
        <v/>
      </c>
      <c r="O97" s="131">
        <f>IF($A97="","",'03_設備台帳'!T97*$J97)</f>
        <v/>
      </c>
      <c r="P97" s="131">
        <f>IF($A97="","",'03_設備台帳'!N97*$J97*(IF('01_基本条件'!$B$10='01_基本条件'!$B$11,$H97/(1+'01_基本条件'!$B$10),(1-((1+'01_基本条件'!$B$11)/(1+'01_基本条件'!$B$10))^$H97)/('01_基本条件'!$B$10-'01_基本条件'!$B$11))))</f>
        <v/>
      </c>
      <c r="Q97" s="131">
        <f>IF($A97="","",'03_設備台帳'!O97*'03_設備台帳'!P97*'03_設備台帳'!M97*$L97*$M97*(IF('01_基本条件'!$B$10='01_基本条件'!$B$13,$H97/(1+'01_基本条件'!$B$10),(1-((1+'01_基本条件'!$B$13)/(1+'01_基本条件'!$B$10))^$H97)/('01_基本条件'!$B$10-'01_基本条件'!$B$13))))</f>
        <v/>
      </c>
      <c r="R97" s="131">
        <f>IF($A97="","",'03_設備台帳'!Q97*'03_設備台帳'!S97*$N97*(IF('01_基本条件'!$B$10='01_基本条件'!$B$12,$H97/(1+'01_基本条件'!$B$10),(1-((1+'01_基本条件'!$B$12)/(1+'01_基本条件'!$B$10))^$H97)/('01_基本条件'!$B$10-'01_基本条件'!$B$12))))</f>
        <v/>
      </c>
      <c r="S97" s="131">
        <f>IF($A97="","",'03_設備台帳'!AB97*IFERROR(VLOOKUP($E97,'02_シナリオ条件'!$A$5:$K$13,8,FALSE),1)/(1+'01_基本条件'!$B$10)^$H97)</f>
        <v/>
      </c>
      <c r="T97" s="131">
        <f>IF($A97="","",SUM($O97:$R97)-$S97)</f>
        <v/>
      </c>
      <c r="U97" s="131">
        <f>IF($A97="","",('03_設備台帳'!U97+'03_設備台帳'!V97+'03_設備台帳'!W97+'03_設備台帳'!Y97)*$K97)</f>
        <v/>
      </c>
      <c r="V97" s="131">
        <f>IF($A97="","",'03_設備台帳'!X97*'03_設備台帳'!M97*$L97)</f>
        <v/>
      </c>
      <c r="W97" s="131">
        <f>IF($A97="","",'03_設備台帳'!N97*'01_基本条件'!$B$20*(IF('01_基本条件'!$B$10='01_基本条件'!$B$11,$I97/(1+'01_基本条件'!$B$10),(1-((1+'01_基本条件'!$B$11)/(1+'01_基本条件'!$B$10))^$I97)/('01_基本条件'!$B$10-'01_基本条件'!$B$11))))</f>
        <v/>
      </c>
      <c r="X97" s="131">
        <f>IF($A97="","",'03_設備台帳'!O97*'01_基本条件'!$B$21*'03_設備台帳'!P97*'03_設備台帳'!M97*$L97*$M97*(IF('01_基本条件'!$B$10='01_基本条件'!$B$13,$I97/(1+'01_基本条件'!$B$10),(1-((1+'01_基本条件'!$B$13)/(1+'01_基本条件'!$B$10))^$I97)/('01_基本条件'!$B$10-'01_基本条件'!$B$13))))</f>
        <v/>
      </c>
      <c r="Y97" s="131">
        <f>IF($A97="","",'03_設備台帳'!R97*'03_設備台帳'!S97*$N97*(IF('01_基本条件'!$B$10='01_基本条件'!$B$12,$I97/(1+'01_基本条件'!$B$10),(1-((1+'01_基本条件'!$B$12)/(1+'01_基本条件'!$B$10))^$I97)/('01_基本条件'!$B$10-'01_基本条件'!$B$12))))</f>
        <v/>
      </c>
      <c r="Z97" s="131">
        <f>IF($A97="","",'03_設備台帳'!AC97*IFERROR(VLOOKUP($E97,'02_シナリオ条件'!$A$5:$K$13,8,FALSE),1)/(1+'01_基本条件'!$B$10)^$I97)</f>
        <v/>
      </c>
      <c r="AA97" s="131">
        <f>IF($A97="","",SUM($U97:$Y97)-$Z97)</f>
        <v/>
      </c>
      <c r="AB97" s="131">
        <f>IF($A97="","",(IF('01_基本条件'!$B$10=0,$T97/$H97,$T97*('01_基本条件'!$B$10*(1+'01_基本条件'!$B$10)^$H97)/((1+'01_基本条件'!$B$10)^$H97-1)))-(IF('01_基本条件'!$B$10=0,$AA97/$I97,$AA97*('01_基本条件'!$B$10*(1+'01_基本条件'!$B$10)^$I97)/((1+'01_基本条件'!$B$10)^$I97-1))))</f>
        <v/>
      </c>
      <c r="AC97" s="132">
        <f>IF($A97="","",IFERROR($AB97/(IF('01_基本条件'!$B$10=0,$T97/$H97,$T97*('01_基本条件'!$B$10*(1+'01_基本条件'!$B$10)^$H97)/((1+'01_基本条件'!$B$10)^$H97-1))),0))</f>
        <v/>
      </c>
      <c r="AD97" s="141">
        <f>IF($A97="","",IFERROR(IF((('03_設備台帳'!N97*$J97+'03_設備台帳'!O97*'03_設備台帳'!P97*'03_設備台帳'!M97*$L97*$M97+'03_設備台帳'!Q97*'03_設備台帳'!S97*$N97)-('03_設備台帳'!N97*'01_基本条件'!$B$20+'03_設備台帳'!O97*'01_基本条件'!$B$21*'03_設備台帳'!P97*'03_設備台帳'!M97*$L97*$M97+'03_設備台帳'!R97*'03_設備台帳'!S97*$N97))&lt;=0,"",MAX(0,($U97+$V97-$O97)/(('03_設備台帳'!N97*$J97+'03_設備台帳'!O97*'03_設備台帳'!P97*'03_設備台帳'!M97*$L97*$M97+'03_設備台帳'!Q97*'03_設備台帳'!S97*$N97)-('03_設備台帳'!N97*'01_基本条件'!$B$20+'03_設備台帳'!O97*'01_基本条件'!$B$21*'03_設備台帳'!P97*'03_設備台帳'!M97*$L97*$M97+'03_設備台帳'!R97*'03_設備台帳'!S97*$N97)))),""))</f>
        <v/>
      </c>
      <c r="AE97" s="41">
        <f>IF($A97="","",IF(AND('01_基本条件'!$B$19="はい",$G97="重大"),"更新",IF($AC97&gt;='01_基本条件'!$B$18,"更新",IF($AC97&lt;=-'01_基本条件'!$B$18,"修理/延命","再確認/試行"))))</f>
        <v/>
      </c>
      <c r="AF97" s="41">
        <f>IF($A97="","","EAC削減率="&amp;TEXT($AC97,"0.0%")&amp;"; 修理LCC="&amp;TEXT($T97,"#,##0")&amp;"; 更新LCC="&amp;TEXT($AA97,"#,##0"))</f>
        <v/>
      </c>
      <c r="AG97" s="41">
        <f>IF($A97="","",IF('01_基本条件'!$B$15="","予算未設定",IF($U97&lt;='01_基本条件'!$B$15,"予算内","予算超過")))</f>
        <v/>
      </c>
      <c r="AH97" s="41">
        <f>IF($A97="","",IF(OR($G97="重大",$F97="A-重要",$AC97&gt;=0.15),"高",IF(OR($G97="高",$AC97&gt;='01_基本条件'!$B$18),"中","低")))</f>
        <v/>
      </c>
      <c r="AI97" s="41">
        <f>IF($A97="","","")</f>
        <v/>
      </c>
      <c r="AJ97" s="41">
        <f>IF($A97="","",IF($AI97&lt;&gt;"",$AI97,IF(AND($AE97="更新",$AG97="予算超過"),"更新-予算承認要",$AE97)))</f>
        <v/>
      </c>
      <c r="AK97" s="85">
        <f>IF($A97="","","要評価")</f>
        <v/>
      </c>
      <c r="AL97" s="85">
        <f>IF($A97="","","")</f>
        <v/>
      </c>
      <c r="AM97" s="134">
        <f>IF($A97="","","")</f>
        <v/>
      </c>
    </row>
    <row r="98">
      <c r="A98" s="71">
        <f>IF('03_設備台帳'!A98="","",'03_設備台帳'!A98)</f>
        <v/>
      </c>
      <c r="B98" s="71">
        <f>IF($A98="","",'03_設備台帳'!E98)</f>
        <v/>
      </c>
      <c r="C98" s="71">
        <f>IF($A98="","",'03_設備台帳'!B98&amp;" / "&amp;'03_設備台帳'!C98)</f>
        <v/>
      </c>
      <c r="D98" s="71">
        <f>IF($A98="","",'03_設備台帳'!D98)</f>
        <v/>
      </c>
      <c r="E98" s="71">
        <f>IF($A98="","",'03_設備台帳'!I98)</f>
        <v/>
      </c>
      <c r="F98" s="71">
        <f>IF($A98="","",'03_設備台帳'!G98)</f>
        <v/>
      </c>
      <c r="G98" s="71">
        <f>IF($A98="","",'03_設備台帳'!AD98)</f>
        <v/>
      </c>
      <c r="H98" s="135">
        <f>IF($A98="","",MIN('01_基本条件'!$B$9,MAX(1,'03_設備台帳'!Z98)))</f>
        <v/>
      </c>
      <c r="I98" s="135">
        <f>IF($A98="","",MIN('01_基本条件'!$B$9,MAX(1,'03_設備台帳'!AA98)))</f>
        <v/>
      </c>
      <c r="J98" s="132">
        <f>IF($A98="","",IFERROR(VLOOKUP($E98,'02_シナリオ条件'!$A$5:$K$13,3,FALSE),1))</f>
        <v/>
      </c>
      <c r="K98" s="132">
        <f>IF($A98="","",IFERROR(VLOOKUP($E98,'02_シナリオ条件'!$A$5:$K$13,4,FALSE),1))</f>
        <v/>
      </c>
      <c r="L98" s="132">
        <f>IF($A98="","",IFERROR(VLOOKUP($E98,'02_シナリオ条件'!$A$5:$K$13,5,FALSE),1))</f>
        <v/>
      </c>
      <c r="M98" s="132">
        <f>IF($A98="","",IFERROR(VLOOKUP($E98,'02_シナリオ条件'!$A$5:$K$13,6,FALSE),1))</f>
        <v/>
      </c>
      <c r="N98" s="132">
        <f>IF($A98="","",IFERROR(VLOOKUP($E98,'02_シナリオ条件'!$A$5:$K$13,7,FALSE),1))</f>
        <v/>
      </c>
      <c r="O98" s="131">
        <f>IF($A98="","",'03_設備台帳'!T98*$J98)</f>
        <v/>
      </c>
      <c r="P98" s="131">
        <f>IF($A98="","",'03_設備台帳'!N98*$J98*(IF('01_基本条件'!$B$10='01_基本条件'!$B$11,$H98/(1+'01_基本条件'!$B$10),(1-((1+'01_基本条件'!$B$11)/(1+'01_基本条件'!$B$10))^$H98)/('01_基本条件'!$B$10-'01_基本条件'!$B$11))))</f>
        <v/>
      </c>
      <c r="Q98" s="131">
        <f>IF($A98="","",'03_設備台帳'!O98*'03_設備台帳'!P98*'03_設備台帳'!M98*$L98*$M98*(IF('01_基本条件'!$B$10='01_基本条件'!$B$13,$H98/(1+'01_基本条件'!$B$10),(1-((1+'01_基本条件'!$B$13)/(1+'01_基本条件'!$B$10))^$H98)/('01_基本条件'!$B$10-'01_基本条件'!$B$13))))</f>
        <v/>
      </c>
      <c r="R98" s="131">
        <f>IF($A98="","",'03_設備台帳'!Q98*'03_設備台帳'!S98*$N98*(IF('01_基本条件'!$B$10='01_基本条件'!$B$12,$H98/(1+'01_基本条件'!$B$10),(1-((1+'01_基本条件'!$B$12)/(1+'01_基本条件'!$B$10))^$H98)/('01_基本条件'!$B$10-'01_基本条件'!$B$12))))</f>
        <v/>
      </c>
      <c r="S98" s="131">
        <f>IF($A98="","",'03_設備台帳'!AB98*IFERROR(VLOOKUP($E98,'02_シナリオ条件'!$A$5:$K$13,8,FALSE),1)/(1+'01_基本条件'!$B$10)^$H98)</f>
        <v/>
      </c>
      <c r="T98" s="131">
        <f>IF($A98="","",SUM($O98:$R98)-$S98)</f>
        <v/>
      </c>
      <c r="U98" s="131">
        <f>IF($A98="","",('03_設備台帳'!U98+'03_設備台帳'!V98+'03_設備台帳'!W98+'03_設備台帳'!Y98)*$K98)</f>
        <v/>
      </c>
      <c r="V98" s="131">
        <f>IF($A98="","",'03_設備台帳'!X98*'03_設備台帳'!M98*$L98)</f>
        <v/>
      </c>
      <c r="W98" s="131">
        <f>IF($A98="","",'03_設備台帳'!N98*'01_基本条件'!$B$20*(IF('01_基本条件'!$B$10='01_基本条件'!$B$11,$I98/(1+'01_基本条件'!$B$10),(1-((1+'01_基本条件'!$B$11)/(1+'01_基本条件'!$B$10))^$I98)/('01_基本条件'!$B$10-'01_基本条件'!$B$11))))</f>
        <v/>
      </c>
      <c r="X98" s="131">
        <f>IF($A98="","",'03_設備台帳'!O98*'01_基本条件'!$B$21*'03_設備台帳'!P98*'03_設備台帳'!M98*$L98*$M98*(IF('01_基本条件'!$B$10='01_基本条件'!$B$13,$I98/(1+'01_基本条件'!$B$10),(1-((1+'01_基本条件'!$B$13)/(1+'01_基本条件'!$B$10))^$I98)/('01_基本条件'!$B$10-'01_基本条件'!$B$13))))</f>
        <v/>
      </c>
      <c r="Y98" s="131">
        <f>IF($A98="","",'03_設備台帳'!R98*'03_設備台帳'!S98*$N98*(IF('01_基本条件'!$B$10='01_基本条件'!$B$12,$I98/(1+'01_基本条件'!$B$10),(1-((1+'01_基本条件'!$B$12)/(1+'01_基本条件'!$B$10))^$I98)/('01_基本条件'!$B$10-'01_基本条件'!$B$12))))</f>
        <v/>
      </c>
      <c r="Z98" s="131">
        <f>IF($A98="","",'03_設備台帳'!AC98*IFERROR(VLOOKUP($E98,'02_シナリオ条件'!$A$5:$K$13,8,FALSE),1)/(1+'01_基本条件'!$B$10)^$I98)</f>
        <v/>
      </c>
      <c r="AA98" s="131">
        <f>IF($A98="","",SUM($U98:$Y98)-$Z98)</f>
        <v/>
      </c>
      <c r="AB98" s="131">
        <f>IF($A98="","",(IF('01_基本条件'!$B$10=0,$T98/$H98,$T98*('01_基本条件'!$B$10*(1+'01_基本条件'!$B$10)^$H98)/((1+'01_基本条件'!$B$10)^$H98-1)))-(IF('01_基本条件'!$B$10=0,$AA98/$I98,$AA98*('01_基本条件'!$B$10*(1+'01_基本条件'!$B$10)^$I98)/((1+'01_基本条件'!$B$10)^$I98-1))))</f>
        <v/>
      </c>
      <c r="AC98" s="132">
        <f>IF($A98="","",IFERROR($AB98/(IF('01_基本条件'!$B$10=0,$T98/$H98,$T98*('01_基本条件'!$B$10*(1+'01_基本条件'!$B$10)^$H98)/((1+'01_基本条件'!$B$10)^$H98-1))),0))</f>
        <v/>
      </c>
      <c r="AD98" s="141">
        <f>IF($A98="","",IFERROR(IF((('03_設備台帳'!N98*$J98+'03_設備台帳'!O98*'03_設備台帳'!P98*'03_設備台帳'!M98*$L98*$M98+'03_設備台帳'!Q98*'03_設備台帳'!S98*$N98)-('03_設備台帳'!N98*'01_基本条件'!$B$20+'03_設備台帳'!O98*'01_基本条件'!$B$21*'03_設備台帳'!P98*'03_設備台帳'!M98*$L98*$M98+'03_設備台帳'!R98*'03_設備台帳'!S98*$N98))&lt;=0,"",MAX(0,($U98+$V98-$O98)/(('03_設備台帳'!N98*$J98+'03_設備台帳'!O98*'03_設備台帳'!P98*'03_設備台帳'!M98*$L98*$M98+'03_設備台帳'!Q98*'03_設備台帳'!S98*$N98)-('03_設備台帳'!N98*'01_基本条件'!$B$20+'03_設備台帳'!O98*'01_基本条件'!$B$21*'03_設備台帳'!P98*'03_設備台帳'!M98*$L98*$M98+'03_設備台帳'!R98*'03_設備台帳'!S98*$N98)))),""))</f>
        <v/>
      </c>
      <c r="AE98" s="41">
        <f>IF($A98="","",IF(AND('01_基本条件'!$B$19="はい",$G98="重大"),"更新",IF($AC98&gt;='01_基本条件'!$B$18,"更新",IF($AC98&lt;=-'01_基本条件'!$B$18,"修理/延命","再確認/試行"))))</f>
        <v/>
      </c>
      <c r="AF98" s="41">
        <f>IF($A98="","","EAC削減率="&amp;TEXT($AC98,"0.0%")&amp;"; 修理LCC="&amp;TEXT($T98,"#,##0")&amp;"; 更新LCC="&amp;TEXT($AA98,"#,##0"))</f>
        <v/>
      </c>
      <c r="AG98" s="41">
        <f>IF($A98="","",IF('01_基本条件'!$B$15="","予算未設定",IF($U98&lt;='01_基本条件'!$B$15,"予算内","予算超過")))</f>
        <v/>
      </c>
      <c r="AH98" s="41">
        <f>IF($A98="","",IF(OR($G98="重大",$F98="A-重要",$AC98&gt;=0.15),"高",IF(OR($G98="高",$AC98&gt;='01_基本条件'!$B$18),"中","低")))</f>
        <v/>
      </c>
      <c r="AI98" s="41">
        <f>IF($A98="","","")</f>
        <v/>
      </c>
      <c r="AJ98" s="41">
        <f>IF($A98="","",IF($AI98&lt;&gt;"",$AI98,IF(AND($AE98="更新",$AG98="予算超過"),"更新-予算承認要",$AE98)))</f>
        <v/>
      </c>
      <c r="AK98" s="85">
        <f>IF($A98="","","要評価")</f>
        <v/>
      </c>
      <c r="AL98" s="85">
        <f>IF($A98="","","")</f>
        <v/>
      </c>
      <c r="AM98" s="134">
        <f>IF($A98="","","")</f>
        <v/>
      </c>
    </row>
    <row r="99">
      <c r="A99" s="71">
        <f>IF('03_設備台帳'!A99="","",'03_設備台帳'!A99)</f>
        <v/>
      </c>
      <c r="B99" s="71">
        <f>IF($A99="","",'03_設備台帳'!E99)</f>
        <v/>
      </c>
      <c r="C99" s="71">
        <f>IF($A99="","",'03_設備台帳'!B99&amp;" / "&amp;'03_設備台帳'!C99)</f>
        <v/>
      </c>
      <c r="D99" s="71">
        <f>IF($A99="","",'03_設備台帳'!D99)</f>
        <v/>
      </c>
      <c r="E99" s="71">
        <f>IF($A99="","",'03_設備台帳'!I99)</f>
        <v/>
      </c>
      <c r="F99" s="71">
        <f>IF($A99="","",'03_設備台帳'!G99)</f>
        <v/>
      </c>
      <c r="G99" s="71">
        <f>IF($A99="","",'03_設備台帳'!AD99)</f>
        <v/>
      </c>
      <c r="H99" s="135">
        <f>IF($A99="","",MIN('01_基本条件'!$B$9,MAX(1,'03_設備台帳'!Z99)))</f>
        <v/>
      </c>
      <c r="I99" s="135">
        <f>IF($A99="","",MIN('01_基本条件'!$B$9,MAX(1,'03_設備台帳'!AA99)))</f>
        <v/>
      </c>
      <c r="J99" s="132">
        <f>IF($A99="","",IFERROR(VLOOKUP($E99,'02_シナリオ条件'!$A$5:$K$13,3,FALSE),1))</f>
        <v/>
      </c>
      <c r="K99" s="132">
        <f>IF($A99="","",IFERROR(VLOOKUP($E99,'02_シナリオ条件'!$A$5:$K$13,4,FALSE),1))</f>
        <v/>
      </c>
      <c r="L99" s="132">
        <f>IF($A99="","",IFERROR(VLOOKUP($E99,'02_シナリオ条件'!$A$5:$K$13,5,FALSE),1))</f>
        <v/>
      </c>
      <c r="M99" s="132">
        <f>IF($A99="","",IFERROR(VLOOKUP($E99,'02_シナリオ条件'!$A$5:$K$13,6,FALSE),1))</f>
        <v/>
      </c>
      <c r="N99" s="132">
        <f>IF($A99="","",IFERROR(VLOOKUP($E99,'02_シナリオ条件'!$A$5:$K$13,7,FALSE),1))</f>
        <v/>
      </c>
      <c r="O99" s="131">
        <f>IF($A99="","",'03_設備台帳'!T99*$J99)</f>
        <v/>
      </c>
      <c r="P99" s="131">
        <f>IF($A99="","",'03_設備台帳'!N99*$J99*(IF('01_基本条件'!$B$10='01_基本条件'!$B$11,$H99/(1+'01_基本条件'!$B$10),(1-((1+'01_基本条件'!$B$11)/(1+'01_基本条件'!$B$10))^$H99)/('01_基本条件'!$B$10-'01_基本条件'!$B$11))))</f>
        <v/>
      </c>
      <c r="Q99" s="131">
        <f>IF($A99="","",'03_設備台帳'!O99*'03_設備台帳'!P99*'03_設備台帳'!M99*$L99*$M99*(IF('01_基本条件'!$B$10='01_基本条件'!$B$13,$H99/(1+'01_基本条件'!$B$10),(1-((1+'01_基本条件'!$B$13)/(1+'01_基本条件'!$B$10))^$H99)/('01_基本条件'!$B$10-'01_基本条件'!$B$13))))</f>
        <v/>
      </c>
      <c r="R99" s="131">
        <f>IF($A99="","",'03_設備台帳'!Q99*'03_設備台帳'!S99*$N99*(IF('01_基本条件'!$B$10='01_基本条件'!$B$12,$H99/(1+'01_基本条件'!$B$10),(1-((1+'01_基本条件'!$B$12)/(1+'01_基本条件'!$B$10))^$H99)/('01_基本条件'!$B$10-'01_基本条件'!$B$12))))</f>
        <v/>
      </c>
      <c r="S99" s="131">
        <f>IF($A99="","",'03_設備台帳'!AB99*IFERROR(VLOOKUP($E99,'02_シナリオ条件'!$A$5:$K$13,8,FALSE),1)/(1+'01_基本条件'!$B$10)^$H99)</f>
        <v/>
      </c>
      <c r="T99" s="131">
        <f>IF($A99="","",SUM($O99:$R99)-$S99)</f>
        <v/>
      </c>
      <c r="U99" s="131">
        <f>IF($A99="","",('03_設備台帳'!U99+'03_設備台帳'!V99+'03_設備台帳'!W99+'03_設備台帳'!Y99)*$K99)</f>
        <v/>
      </c>
      <c r="V99" s="131">
        <f>IF($A99="","",'03_設備台帳'!X99*'03_設備台帳'!M99*$L99)</f>
        <v/>
      </c>
      <c r="W99" s="131">
        <f>IF($A99="","",'03_設備台帳'!N99*'01_基本条件'!$B$20*(IF('01_基本条件'!$B$10='01_基本条件'!$B$11,$I99/(1+'01_基本条件'!$B$10),(1-((1+'01_基本条件'!$B$11)/(1+'01_基本条件'!$B$10))^$I99)/('01_基本条件'!$B$10-'01_基本条件'!$B$11))))</f>
        <v/>
      </c>
      <c r="X99" s="131">
        <f>IF($A99="","",'03_設備台帳'!O99*'01_基本条件'!$B$21*'03_設備台帳'!P99*'03_設備台帳'!M99*$L99*$M99*(IF('01_基本条件'!$B$10='01_基本条件'!$B$13,$I99/(1+'01_基本条件'!$B$10),(1-((1+'01_基本条件'!$B$13)/(1+'01_基本条件'!$B$10))^$I99)/('01_基本条件'!$B$10-'01_基本条件'!$B$13))))</f>
        <v/>
      </c>
      <c r="Y99" s="131">
        <f>IF($A99="","",'03_設備台帳'!R99*'03_設備台帳'!S99*$N99*(IF('01_基本条件'!$B$10='01_基本条件'!$B$12,$I99/(1+'01_基本条件'!$B$10),(1-((1+'01_基本条件'!$B$12)/(1+'01_基本条件'!$B$10))^$I99)/('01_基本条件'!$B$10-'01_基本条件'!$B$12))))</f>
        <v/>
      </c>
      <c r="Z99" s="131">
        <f>IF($A99="","",'03_設備台帳'!AC99*IFERROR(VLOOKUP($E99,'02_シナリオ条件'!$A$5:$K$13,8,FALSE),1)/(1+'01_基本条件'!$B$10)^$I99)</f>
        <v/>
      </c>
      <c r="AA99" s="131">
        <f>IF($A99="","",SUM($U99:$Y99)-$Z99)</f>
        <v/>
      </c>
      <c r="AB99" s="131">
        <f>IF($A99="","",(IF('01_基本条件'!$B$10=0,$T99/$H99,$T99*('01_基本条件'!$B$10*(1+'01_基本条件'!$B$10)^$H99)/((1+'01_基本条件'!$B$10)^$H99-1)))-(IF('01_基本条件'!$B$10=0,$AA99/$I99,$AA99*('01_基本条件'!$B$10*(1+'01_基本条件'!$B$10)^$I99)/((1+'01_基本条件'!$B$10)^$I99-1))))</f>
        <v/>
      </c>
      <c r="AC99" s="132">
        <f>IF($A99="","",IFERROR($AB99/(IF('01_基本条件'!$B$10=0,$T99/$H99,$T99*('01_基本条件'!$B$10*(1+'01_基本条件'!$B$10)^$H99)/((1+'01_基本条件'!$B$10)^$H99-1))),0))</f>
        <v/>
      </c>
      <c r="AD99" s="141">
        <f>IF($A99="","",IFERROR(IF((('03_設備台帳'!N99*$J99+'03_設備台帳'!O99*'03_設備台帳'!P99*'03_設備台帳'!M99*$L99*$M99+'03_設備台帳'!Q99*'03_設備台帳'!S99*$N99)-('03_設備台帳'!N99*'01_基本条件'!$B$20+'03_設備台帳'!O99*'01_基本条件'!$B$21*'03_設備台帳'!P99*'03_設備台帳'!M99*$L99*$M99+'03_設備台帳'!R99*'03_設備台帳'!S99*$N99))&lt;=0,"",MAX(0,($U99+$V99-$O99)/(('03_設備台帳'!N99*$J99+'03_設備台帳'!O99*'03_設備台帳'!P99*'03_設備台帳'!M99*$L99*$M99+'03_設備台帳'!Q99*'03_設備台帳'!S99*$N99)-('03_設備台帳'!N99*'01_基本条件'!$B$20+'03_設備台帳'!O99*'01_基本条件'!$B$21*'03_設備台帳'!P99*'03_設備台帳'!M99*$L99*$M99+'03_設備台帳'!R99*'03_設備台帳'!S99*$N99)))),""))</f>
        <v/>
      </c>
      <c r="AE99" s="41">
        <f>IF($A99="","",IF(AND('01_基本条件'!$B$19="はい",$G99="重大"),"更新",IF($AC99&gt;='01_基本条件'!$B$18,"更新",IF($AC99&lt;=-'01_基本条件'!$B$18,"修理/延命","再確認/試行"))))</f>
        <v/>
      </c>
      <c r="AF99" s="41">
        <f>IF($A99="","","EAC削減率="&amp;TEXT($AC99,"0.0%")&amp;"; 修理LCC="&amp;TEXT($T99,"#,##0")&amp;"; 更新LCC="&amp;TEXT($AA99,"#,##0"))</f>
        <v/>
      </c>
      <c r="AG99" s="41">
        <f>IF($A99="","",IF('01_基本条件'!$B$15="","予算未設定",IF($U99&lt;='01_基本条件'!$B$15,"予算内","予算超過")))</f>
        <v/>
      </c>
      <c r="AH99" s="41">
        <f>IF($A99="","",IF(OR($G99="重大",$F99="A-重要",$AC99&gt;=0.15),"高",IF(OR($G99="高",$AC99&gt;='01_基本条件'!$B$18),"中","低")))</f>
        <v/>
      </c>
      <c r="AI99" s="41">
        <f>IF($A99="","","")</f>
        <v/>
      </c>
      <c r="AJ99" s="41">
        <f>IF($A99="","",IF($AI99&lt;&gt;"",$AI99,IF(AND($AE99="更新",$AG99="予算超過"),"更新-予算承認要",$AE99)))</f>
        <v/>
      </c>
      <c r="AK99" s="85">
        <f>IF($A99="","","要評価")</f>
        <v/>
      </c>
      <c r="AL99" s="85">
        <f>IF($A99="","","")</f>
        <v/>
      </c>
      <c r="AM99" s="134">
        <f>IF($A99="","","")</f>
        <v/>
      </c>
    </row>
    <row r="100">
      <c r="A100" s="71">
        <f>IF('03_設備台帳'!A100="","",'03_設備台帳'!A100)</f>
        <v/>
      </c>
      <c r="B100" s="71">
        <f>IF($A100="","",'03_設備台帳'!E100)</f>
        <v/>
      </c>
      <c r="C100" s="71">
        <f>IF($A100="","",'03_設備台帳'!B100&amp;" / "&amp;'03_設備台帳'!C100)</f>
        <v/>
      </c>
      <c r="D100" s="71">
        <f>IF($A100="","",'03_設備台帳'!D100)</f>
        <v/>
      </c>
      <c r="E100" s="71">
        <f>IF($A100="","",'03_設備台帳'!I100)</f>
        <v/>
      </c>
      <c r="F100" s="71">
        <f>IF($A100="","",'03_設備台帳'!G100)</f>
        <v/>
      </c>
      <c r="G100" s="71">
        <f>IF($A100="","",'03_設備台帳'!AD100)</f>
        <v/>
      </c>
      <c r="H100" s="135">
        <f>IF($A100="","",MIN('01_基本条件'!$B$9,MAX(1,'03_設備台帳'!Z100)))</f>
        <v/>
      </c>
      <c r="I100" s="135">
        <f>IF($A100="","",MIN('01_基本条件'!$B$9,MAX(1,'03_設備台帳'!AA100)))</f>
        <v/>
      </c>
      <c r="J100" s="132">
        <f>IF($A100="","",IFERROR(VLOOKUP($E100,'02_シナリオ条件'!$A$5:$K$13,3,FALSE),1))</f>
        <v/>
      </c>
      <c r="K100" s="132">
        <f>IF($A100="","",IFERROR(VLOOKUP($E100,'02_シナリオ条件'!$A$5:$K$13,4,FALSE),1))</f>
        <v/>
      </c>
      <c r="L100" s="132">
        <f>IF($A100="","",IFERROR(VLOOKUP($E100,'02_シナリオ条件'!$A$5:$K$13,5,FALSE),1))</f>
        <v/>
      </c>
      <c r="M100" s="132">
        <f>IF($A100="","",IFERROR(VLOOKUP($E100,'02_シナリオ条件'!$A$5:$K$13,6,FALSE),1))</f>
        <v/>
      </c>
      <c r="N100" s="132">
        <f>IF($A100="","",IFERROR(VLOOKUP($E100,'02_シナリオ条件'!$A$5:$K$13,7,FALSE),1))</f>
        <v/>
      </c>
      <c r="O100" s="131">
        <f>IF($A100="","",'03_設備台帳'!T100*$J100)</f>
        <v/>
      </c>
      <c r="P100" s="131">
        <f>IF($A100="","",'03_設備台帳'!N100*$J100*(IF('01_基本条件'!$B$10='01_基本条件'!$B$11,$H100/(1+'01_基本条件'!$B$10),(1-((1+'01_基本条件'!$B$11)/(1+'01_基本条件'!$B$10))^$H100)/('01_基本条件'!$B$10-'01_基本条件'!$B$11))))</f>
        <v/>
      </c>
      <c r="Q100" s="131">
        <f>IF($A100="","",'03_設備台帳'!O100*'03_設備台帳'!P100*'03_設備台帳'!M100*$L100*$M100*(IF('01_基本条件'!$B$10='01_基本条件'!$B$13,$H100/(1+'01_基本条件'!$B$10),(1-((1+'01_基本条件'!$B$13)/(1+'01_基本条件'!$B$10))^$H100)/('01_基本条件'!$B$10-'01_基本条件'!$B$13))))</f>
        <v/>
      </c>
      <c r="R100" s="131">
        <f>IF($A100="","",'03_設備台帳'!Q100*'03_設備台帳'!S100*$N100*(IF('01_基本条件'!$B$10='01_基本条件'!$B$12,$H100/(1+'01_基本条件'!$B$10),(1-((1+'01_基本条件'!$B$12)/(1+'01_基本条件'!$B$10))^$H100)/('01_基本条件'!$B$10-'01_基本条件'!$B$12))))</f>
        <v/>
      </c>
      <c r="S100" s="131">
        <f>IF($A100="","",'03_設備台帳'!AB100*IFERROR(VLOOKUP($E100,'02_シナリオ条件'!$A$5:$K$13,8,FALSE),1)/(1+'01_基本条件'!$B$10)^$H100)</f>
        <v/>
      </c>
      <c r="T100" s="131">
        <f>IF($A100="","",SUM($O100:$R100)-$S100)</f>
        <v/>
      </c>
      <c r="U100" s="131">
        <f>IF($A100="","",('03_設備台帳'!U100+'03_設備台帳'!V100+'03_設備台帳'!W100+'03_設備台帳'!Y100)*$K100)</f>
        <v/>
      </c>
      <c r="V100" s="131">
        <f>IF($A100="","",'03_設備台帳'!X100*'03_設備台帳'!M100*$L100)</f>
        <v/>
      </c>
      <c r="W100" s="131">
        <f>IF($A100="","",'03_設備台帳'!N100*'01_基本条件'!$B$20*(IF('01_基本条件'!$B$10='01_基本条件'!$B$11,$I100/(1+'01_基本条件'!$B$10),(1-((1+'01_基本条件'!$B$11)/(1+'01_基本条件'!$B$10))^$I100)/('01_基本条件'!$B$10-'01_基本条件'!$B$11))))</f>
        <v/>
      </c>
      <c r="X100" s="131">
        <f>IF($A100="","",'03_設備台帳'!O100*'01_基本条件'!$B$21*'03_設備台帳'!P100*'03_設備台帳'!M100*$L100*$M100*(IF('01_基本条件'!$B$10='01_基本条件'!$B$13,$I100/(1+'01_基本条件'!$B$10),(1-((1+'01_基本条件'!$B$13)/(1+'01_基本条件'!$B$10))^$I100)/('01_基本条件'!$B$10-'01_基本条件'!$B$13))))</f>
        <v/>
      </c>
      <c r="Y100" s="131">
        <f>IF($A100="","",'03_設備台帳'!R100*'03_設備台帳'!S100*$N100*(IF('01_基本条件'!$B$10='01_基本条件'!$B$12,$I100/(1+'01_基本条件'!$B$10),(1-((1+'01_基本条件'!$B$12)/(1+'01_基本条件'!$B$10))^$I100)/('01_基本条件'!$B$10-'01_基本条件'!$B$12))))</f>
        <v/>
      </c>
      <c r="Z100" s="131">
        <f>IF($A100="","",'03_設備台帳'!AC100*IFERROR(VLOOKUP($E100,'02_シナリオ条件'!$A$5:$K$13,8,FALSE),1)/(1+'01_基本条件'!$B$10)^$I100)</f>
        <v/>
      </c>
      <c r="AA100" s="131">
        <f>IF($A100="","",SUM($U100:$Y100)-$Z100)</f>
        <v/>
      </c>
      <c r="AB100" s="131">
        <f>IF($A100="","",(IF('01_基本条件'!$B$10=0,$T100/$H100,$T100*('01_基本条件'!$B$10*(1+'01_基本条件'!$B$10)^$H100)/((1+'01_基本条件'!$B$10)^$H100-1)))-(IF('01_基本条件'!$B$10=0,$AA100/$I100,$AA100*('01_基本条件'!$B$10*(1+'01_基本条件'!$B$10)^$I100)/((1+'01_基本条件'!$B$10)^$I100-1))))</f>
        <v/>
      </c>
      <c r="AC100" s="132">
        <f>IF($A100="","",IFERROR($AB100/(IF('01_基本条件'!$B$10=0,$T100/$H100,$T100*('01_基本条件'!$B$10*(1+'01_基本条件'!$B$10)^$H100)/((1+'01_基本条件'!$B$10)^$H100-1))),0))</f>
        <v/>
      </c>
      <c r="AD100" s="141">
        <f>IF($A100="","",IFERROR(IF((('03_設備台帳'!N100*$J100+'03_設備台帳'!O100*'03_設備台帳'!P100*'03_設備台帳'!M100*$L100*$M100+'03_設備台帳'!Q100*'03_設備台帳'!S100*$N100)-('03_設備台帳'!N100*'01_基本条件'!$B$20+'03_設備台帳'!O100*'01_基本条件'!$B$21*'03_設備台帳'!P100*'03_設備台帳'!M100*$L100*$M100+'03_設備台帳'!R100*'03_設備台帳'!S100*$N100))&lt;=0,"",MAX(0,($U100+$V100-$O100)/(('03_設備台帳'!N100*$J100+'03_設備台帳'!O100*'03_設備台帳'!P100*'03_設備台帳'!M100*$L100*$M100+'03_設備台帳'!Q100*'03_設備台帳'!S100*$N100)-('03_設備台帳'!N100*'01_基本条件'!$B$20+'03_設備台帳'!O100*'01_基本条件'!$B$21*'03_設備台帳'!P100*'03_設備台帳'!M100*$L100*$M100+'03_設備台帳'!R100*'03_設備台帳'!S100*$N100)))),""))</f>
        <v/>
      </c>
      <c r="AE100" s="41">
        <f>IF($A100="","",IF(AND('01_基本条件'!$B$19="はい",$G100="重大"),"更新",IF($AC100&gt;='01_基本条件'!$B$18,"更新",IF($AC100&lt;=-'01_基本条件'!$B$18,"修理/延命","再確認/試行"))))</f>
        <v/>
      </c>
      <c r="AF100" s="41">
        <f>IF($A100="","","EAC削減率="&amp;TEXT($AC100,"0.0%")&amp;"; 修理LCC="&amp;TEXT($T100,"#,##0")&amp;"; 更新LCC="&amp;TEXT($AA100,"#,##0"))</f>
        <v/>
      </c>
      <c r="AG100" s="41">
        <f>IF($A100="","",IF('01_基本条件'!$B$15="","予算未設定",IF($U100&lt;='01_基本条件'!$B$15,"予算内","予算超過")))</f>
        <v/>
      </c>
      <c r="AH100" s="41">
        <f>IF($A100="","",IF(OR($G100="重大",$F100="A-重要",$AC100&gt;=0.15),"高",IF(OR($G100="高",$AC100&gt;='01_基本条件'!$B$18),"中","低")))</f>
        <v/>
      </c>
      <c r="AI100" s="41">
        <f>IF($A100="","","")</f>
        <v/>
      </c>
      <c r="AJ100" s="41">
        <f>IF($A100="","",IF($AI100&lt;&gt;"",$AI100,IF(AND($AE100="更新",$AG100="予算超過"),"更新-予算承認要",$AE100)))</f>
        <v/>
      </c>
      <c r="AK100" s="85">
        <f>IF($A100="","","要評価")</f>
        <v/>
      </c>
      <c r="AL100" s="85">
        <f>IF($A100="","","")</f>
        <v/>
      </c>
      <c r="AM100" s="134">
        <f>IF($A100="","","")</f>
        <v/>
      </c>
    </row>
    <row r="101">
      <c r="A101" s="71">
        <f>IF('03_設備台帳'!A101="","",'03_設備台帳'!A101)</f>
        <v/>
      </c>
      <c r="B101" s="71">
        <f>IF($A101="","",'03_設備台帳'!E101)</f>
        <v/>
      </c>
      <c r="C101" s="71">
        <f>IF($A101="","",'03_設備台帳'!B101&amp;" / "&amp;'03_設備台帳'!C101)</f>
        <v/>
      </c>
      <c r="D101" s="71">
        <f>IF($A101="","",'03_設備台帳'!D101)</f>
        <v/>
      </c>
      <c r="E101" s="71">
        <f>IF($A101="","",'03_設備台帳'!I101)</f>
        <v/>
      </c>
      <c r="F101" s="71">
        <f>IF($A101="","",'03_設備台帳'!G101)</f>
        <v/>
      </c>
      <c r="G101" s="71">
        <f>IF($A101="","",'03_設備台帳'!AD101)</f>
        <v/>
      </c>
      <c r="H101" s="135">
        <f>IF($A101="","",MIN('01_基本条件'!$B$9,MAX(1,'03_設備台帳'!Z101)))</f>
        <v/>
      </c>
      <c r="I101" s="135">
        <f>IF($A101="","",MIN('01_基本条件'!$B$9,MAX(1,'03_設備台帳'!AA101)))</f>
        <v/>
      </c>
      <c r="J101" s="132">
        <f>IF($A101="","",IFERROR(VLOOKUP($E101,'02_シナリオ条件'!$A$5:$K$13,3,FALSE),1))</f>
        <v/>
      </c>
      <c r="K101" s="132">
        <f>IF($A101="","",IFERROR(VLOOKUP($E101,'02_シナリオ条件'!$A$5:$K$13,4,FALSE),1))</f>
        <v/>
      </c>
      <c r="L101" s="132">
        <f>IF($A101="","",IFERROR(VLOOKUP($E101,'02_シナリオ条件'!$A$5:$K$13,5,FALSE),1))</f>
        <v/>
      </c>
      <c r="M101" s="132">
        <f>IF($A101="","",IFERROR(VLOOKUP($E101,'02_シナリオ条件'!$A$5:$K$13,6,FALSE),1))</f>
        <v/>
      </c>
      <c r="N101" s="132">
        <f>IF($A101="","",IFERROR(VLOOKUP($E101,'02_シナリオ条件'!$A$5:$K$13,7,FALSE),1))</f>
        <v/>
      </c>
      <c r="O101" s="131">
        <f>IF($A101="","",'03_設備台帳'!T101*$J101)</f>
        <v/>
      </c>
      <c r="P101" s="131">
        <f>IF($A101="","",'03_設備台帳'!N101*$J101*(IF('01_基本条件'!$B$10='01_基本条件'!$B$11,$H101/(1+'01_基本条件'!$B$10),(1-((1+'01_基本条件'!$B$11)/(1+'01_基本条件'!$B$10))^$H101)/('01_基本条件'!$B$10-'01_基本条件'!$B$11))))</f>
        <v/>
      </c>
      <c r="Q101" s="131">
        <f>IF($A101="","",'03_設備台帳'!O101*'03_設備台帳'!P101*'03_設備台帳'!M101*$L101*$M101*(IF('01_基本条件'!$B$10='01_基本条件'!$B$13,$H101/(1+'01_基本条件'!$B$10),(1-((1+'01_基本条件'!$B$13)/(1+'01_基本条件'!$B$10))^$H101)/('01_基本条件'!$B$10-'01_基本条件'!$B$13))))</f>
        <v/>
      </c>
      <c r="R101" s="131">
        <f>IF($A101="","",'03_設備台帳'!Q101*'03_設備台帳'!S101*$N101*(IF('01_基本条件'!$B$10='01_基本条件'!$B$12,$H101/(1+'01_基本条件'!$B$10),(1-((1+'01_基本条件'!$B$12)/(1+'01_基本条件'!$B$10))^$H101)/('01_基本条件'!$B$10-'01_基本条件'!$B$12))))</f>
        <v/>
      </c>
      <c r="S101" s="131">
        <f>IF($A101="","",'03_設備台帳'!AB101*IFERROR(VLOOKUP($E101,'02_シナリオ条件'!$A$5:$K$13,8,FALSE),1)/(1+'01_基本条件'!$B$10)^$H101)</f>
        <v/>
      </c>
      <c r="T101" s="131">
        <f>IF($A101="","",SUM($O101:$R101)-$S101)</f>
        <v/>
      </c>
      <c r="U101" s="131">
        <f>IF($A101="","",('03_設備台帳'!U101+'03_設備台帳'!V101+'03_設備台帳'!W101+'03_設備台帳'!Y101)*$K101)</f>
        <v/>
      </c>
      <c r="V101" s="131">
        <f>IF($A101="","",'03_設備台帳'!X101*'03_設備台帳'!M101*$L101)</f>
        <v/>
      </c>
      <c r="W101" s="131">
        <f>IF($A101="","",'03_設備台帳'!N101*'01_基本条件'!$B$20*(IF('01_基本条件'!$B$10='01_基本条件'!$B$11,$I101/(1+'01_基本条件'!$B$10),(1-((1+'01_基本条件'!$B$11)/(1+'01_基本条件'!$B$10))^$I101)/('01_基本条件'!$B$10-'01_基本条件'!$B$11))))</f>
        <v/>
      </c>
      <c r="X101" s="131">
        <f>IF($A101="","",'03_設備台帳'!O101*'01_基本条件'!$B$21*'03_設備台帳'!P101*'03_設備台帳'!M101*$L101*$M101*(IF('01_基本条件'!$B$10='01_基本条件'!$B$13,$I101/(1+'01_基本条件'!$B$10),(1-((1+'01_基本条件'!$B$13)/(1+'01_基本条件'!$B$10))^$I101)/('01_基本条件'!$B$10-'01_基本条件'!$B$13))))</f>
        <v/>
      </c>
      <c r="Y101" s="131">
        <f>IF($A101="","",'03_設備台帳'!R101*'03_設備台帳'!S101*$N101*(IF('01_基本条件'!$B$10='01_基本条件'!$B$12,$I101/(1+'01_基本条件'!$B$10),(1-((1+'01_基本条件'!$B$12)/(1+'01_基本条件'!$B$10))^$I101)/('01_基本条件'!$B$10-'01_基本条件'!$B$12))))</f>
        <v/>
      </c>
      <c r="Z101" s="131">
        <f>IF($A101="","",'03_設備台帳'!AC101*IFERROR(VLOOKUP($E101,'02_シナリオ条件'!$A$5:$K$13,8,FALSE),1)/(1+'01_基本条件'!$B$10)^$I101)</f>
        <v/>
      </c>
      <c r="AA101" s="131">
        <f>IF($A101="","",SUM($U101:$Y101)-$Z101)</f>
        <v/>
      </c>
      <c r="AB101" s="131">
        <f>IF($A101="","",(IF('01_基本条件'!$B$10=0,$T101/$H101,$T101*('01_基本条件'!$B$10*(1+'01_基本条件'!$B$10)^$H101)/((1+'01_基本条件'!$B$10)^$H101-1)))-(IF('01_基本条件'!$B$10=0,$AA101/$I101,$AA101*('01_基本条件'!$B$10*(1+'01_基本条件'!$B$10)^$I101)/((1+'01_基本条件'!$B$10)^$I101-1))))</f>
        <v/>
      </c>
      <c r="AC101" s="132">
        <f>IF($A101="","",IFERROR($AB101/(IF('01_基本条件'!$B$10=0,$T101/$H101,$T101*('01_基本条件'!$B$10*(1+'01_基本条件'!$B$10)^$H101)/((1+'01_基本条件'!$B$10)^$H101-1))),0))</f>
        <v/>
      </c>
      <c r="AD101" s="141">
        <f>IF($A101="","",IFERROR(IF((('03_設備台帳'!N101*$J101+'03_設備台帳'!O101*'03_設備台帳'!P101*'03_設備台帳'!M101*$L101*$M101+'03_設備台帳'!Q101*'03_設備台帳'!S101*$N101)-('03_設備台帳'!N101*'01_基本条件'!$B$20+'03_設備台帳'!O101*'01_基本条件'!$B$21*'03_設備台帳'!P101*'03_設備台帳'!M101*$L101*$M101+'03_設備台帳'!R101*'03_設備台帳'!S101*$N101))&lt;=0,"",MAX(0,($U101+$V101-$O101)/(('03_設備台帳'!N101*$J101+'03_設備台帳'!O101*'03_設備台帳'!P101*'03_設備台帳'!M101*$L101*$M101+'03_設備台帳'!Q101*'03_設備台帳'!S101*$N101)-('03_設備台帳'!N101*'01_基本条件'!$B$20+'03_設備台帳'!O101*'01_基本条件'!$B$21*'03_設備台帳'!P101*'03_設備台帳'!M101*$L101*$M101+'03_設備台帳'!R101*'03_設備台帳'!S101*$N101)))),""))</f>
        <v/>
      </c>
      <c r="AE101" s="41">
        <f>IF($A101="","",IF(AND('01_基本条件'!$B$19="はい",$G101="重大"),"更新",IF($AC101&gt;='01_基本条件'!$B$18,"更新",IF($AC101&lt;=-'01_基本条件'!$B$18,"修理/延命","再確認/試行"))))</f>
        <v/>
      </c>
      <c r="AF101" s="41">
        <f>IF($A101="","","EAC削減率="&amp;TEXT($AC101,"0.0%")&amp;"; 修理LCC="&amp;TEXT($T101,"#,##0")&amp;"; 更新LCC="&amp;TEXT($AA101,"#,##0"))</f>
        <v/>
      </c>
      <c r="AG101" s="41">
        <f>IF($A101="","",IF('01_基本条件'!$B$15="","予算未設定",IF($U101&lt;='01_基本条件'!$B$15,"予算内","予算超過")))</f>
        <v/>
      </c>
      <c r="AH101" s="41">
        <f>IF($A101="","",IF(OR($G101="重大",$F101="A-重要",$AC101&gt;=0.15),"高",IF(OR($G101="高",$AC101&gt;='01_基本条件'!$B$18),"中","低")))</f>
        <v/>
      </c>
      <c r="AI101" s="41">
        <f>IF($A101="","","")</f>
        <v/>
      </c>
      <c r="AJ101" s="41">
        <f>IF($A101="","",IF($AI101&lt;&gt;"",$AI101,IF(AND($AE101="更新",$AG101="予算超過"),"更新-予算承認要",$AE101)))</f>
        <v/>
      </c>
      <c r="AK101" s="85">
        <f>IF($A101="","","要評価")</f>
        <v/>
      </c>
      <c r="AL101" s="85">
        <f>IF($A101="","","")</f>
        <v/>
      </c>
      <c r="AM101" s="134">
        <f>IF($A101="","","")</f>
        <v/>
      </c>
    </row>
    <row r="102">
      <c r="A102" s="71">
        <f>IF('03_設備台帳'!A102="","",'03_設備台帳'!A102)</f>
        <v/>
      </c>
      <c r="B102" s="71">
        <f>IF($A102="","",'03_設備台帳'!E102)</f>
        <v/>
      </c>
      <c r="C102" s="71">
        <f>IF($A102="","",'03_設備台帳'!B102&amp;" / "&amp;'03_設備台帳'!C102)</f>
        <v/>
      </c>
      <c r="D102" s="71">
        <f>IF($A102="","",'03_設備台帳'!D102)</f>
        <v/>
      </c>
      <c r="E102" s="71">
        <f>IF($A102="","",'03_設備台帳'!I102)</f>
        <v/>
      </c>
      <c r="F102" s="71">
        <f>IF($A102="","",'03_設備台帳'!G102)</f>
        <v/>
      </c>
      <c r="G102" s="71">
        <f>IF($A102="","",'03_設備台帳'!AD102)</f>
        <v/>
      </c>
      <c r="H102" s="135">
        <f>IF($A102="","",MIN('01_基本条件'!$B$9,MAX(1,'03_設備台帳'!Z102)))</f>
        <v/>
      </c>
      <c r="I102" s="135">
        <f>IF($A102="","",MIN('01_基本条件'!$B$9,MAX(1,'03_設備台帳'!AA102)))</f>
        <v/>
      </c>
      <c r="J102" s="132">
        <f>IF($A102="","",IFERROR(VLOOKUP($E102,'02_シナリオ条件'!$A$5:$K$13,3,FALSE),1))</f>
        <v/>
      </c>
      <c r="K102" s="132">
        <f>IF($A102="","",IFERROR(VLOOKUP($E102,'02_シナリオ条件'!$A$5:$K$13,4,FALSE),1))</f>
        <v/>
      </c>
      <c r="L102" s="132">
        <f>IF($A102="","",IFERROR(VLOOKUP($E102,'02_シナリオ条件'!$A$5:$K$13,5,FALSE),1))</f>
        <v/>
      </c>
      <c r="M102" s="132">
        <f>IF($A102="","",IFERROR(VLOOKUP($E102,'02_シナリオ条件'!$A$5:$K$13,6,FALSE),1))</f>
        <v/>
      </c>
      <c r="N102" s="132">
        <f>IF($A102="","",IFERROR(VLOOKUP($E102,'02_シナリオ条件'!$A$5:$K$13,7,FALSE),1))</f>
        <v/>
      </c>
      <c r="O102" s="131">
        <f>IF($A102="","",'03_設備台帳'!T102*$J102)</f>
        <v/>
      </c>
      <c r="P102" s="131">
        <f>IF($A102="","",'03_設備台帳'!N102*$J102*(IF('01_基本条件'!$B$10='01_基本条件'!$B$11,$H102/(1+'01_基本条件'!$B$10),(1-((1+'01_基本条件'!$B$11)/(1+'01_基本条件'!$B$10))^$H102)/('01_基本条件'!$B$10-'01_基本条件'!$B$11))))</f>
        <v/>
      </c>
      <c r="Q102" s="131">
        <f>IF($A102="","",'03_設備台帳'!O102*'03_設備台帳'!P102*'03_設備台帳'!M102*$L102*$M102*(IF('01_基本条件'!$B$10='01_基本条件'!$B$13,$H102/(1+'01_基本条件'!$B$10),(1-((1+'01_基本条件'!$B$13)/(1+'01_基本条件'!$B$10))^$H102)/('01_基本条件'!$B$10-'01_基本条件'!$B$13))))</f>
        <v/>
      </c>
      <c r="R102" s="131">
        <f>IF($A102="","",'03_設備台帳'!Q102*'03_設備台帳'!S102*$N102*(IF('01_基本条件'!$B$10='01_基本条件'!$B$12,$H102/(1+'01_基本条件'!$B$10),(1-((1+'01_基本条件'!$B$12)/(1+'01_基本条件'!$B$10))^$H102)/('01_基本条件'!$B$10-'01_基本条件'!$B$12))))</f>
        <v/>
      </c>
      <c r="S102" s="131">
        <f>IF($A102="","",'03_設備台帳'!AB102*IFERROR(VLOOKUP($E102,'02_シナリオ条件'!$A$5:$K$13,8,FALSE),1)/(1+'01_基本条件'!$B$10)^$H102)</f>
        <v/>
      </c>
      <c r="T102" s="131">
        <f>IF($A102="","",SUM($O102:$R102)-$S102)</f>
        <v/>
      </c>
      <c r="U102" s="131">
        <f>IF($A102="","",('03_設備台帳'!U102+'03_設備台帳'!V102+'03_設備台帳'!W102+'03_設備台帳'!Y102)*$K102)</f>
        <v/>
      </c>
      <c r="V102" s="131">
        <f>IF($A102="","",'03_設備台帳'!X102*'03_設備台帳'!M102*$L102)</f>
        <v/>
      </c>
      <c r="W102" s="131">
        <f>IF($A102="","",'03_設備台帳'!N102*'01_基本条件'!$B$20*(IF('01_基本条件'!$B$10='01_基本条件'!$B$11,$I102/(1+'01_基本条件'!$B$10),(1-((1+'01_基本条件'!$B$11)/(1+'01_基本条件'!$B$10))^$I102)/('01_基本条件'!$B$10-'01_基本条件'!$B$11))))</f>
        <v/>
      </c>
      <c r="X102" s="131">
        <f>IF($A102="","",'03_設備台帳'!O102*'01_基本条件'!$B$21*'03_設備台帳'!P102*'03_設備台帳'!M102*$L102*$M102*(IF('01_基本条件'!$B$10='01_基本条件'!$B$13,$I102/(1+'01_基本条件'!$B$10),(1-((1+'01_基本条件'!$B$13)/(1+'01_基本条件'!$B$10))^$I102)/('01_基本条件'!$B$10-'01_基本条件'!$B$13))))</f>
        <v/>
      </c>
      <c r="Y102" s="131">
        <f>IF($A102="","",'03_設備台帳'!R102*'03_設備台帳'!S102*$N102*(IF('01_基本条件'!$B$10='01_基本条件'!$B$12,$I102/(1+'01_基本条件'!$B$10),(1-((1+'01_基本条件'!$B$12)/(1+'01_基本条件'!$B$10))^$I102)/('01_基本条件'!$B$10-'01_基本条件'!$B$12))))</f>
        <v/>
      </c>
      <c r="Z102" s="131">
        <f>IF($A102="","",'03_設備台帳'!AC102*IFERROR(VLOOKUP($E102,'02_シナリオ条件'!$A$5:$K$13,8,FALSE),1)/(1+'01_基本条件'!$B$10)^$I102)</f>
        <v/>
      </c>
      <c r="AA102" s="131">
        <f>IF($A102="","",SUM($U102:$Y102)-$Z102)</f>
        <v/>
      </c>
      <c r="AB102" s="131">
        <f>IF($A102="","",(IF('01_基本条件'!$B$10=0,$T102/$H102,$T102*('01_基本条件'!$B$10*(1+'01_基本条件'!$B$10)^$H102)/((1+'01_基本条件'!$B$10)^$H102-1)))-(IF('01_基本条件'!$B$10=0,$AA102/$I102,$AA102*('01_基本条件'!$B$10*(1+'01_基本条件'!$B$10)^$I102)/((1+'01_基本条件'!$B$10)^$I102-1))))</f>
        <v/>
      </c>
      <c r="AC102" s="132">
        <f>IF($A102="","",IFERROR($AB102/(IF('01_基本条件'!$B$10=0,$T102/$H102,$T102*('01_基本条件'!$B$10*(1+'01_基本条件'!$B$10)^$H102)/((1+'01_基本条件'!$B$10)^$H102-1))),0))</f>
        <v/>
      </c>
      <c r="AD102" s="141">
        <f>IF($A102="","",IFERROR(IF((('03_設備台帳'!N102*$J102+'03_設備台帳'!O102*'03_設備台帳'!P102*'03_設備台帳'!M102*$L102*$M102+'03_設備台帳'!Q102*'03_設備台帳'!S102*$N102)-('03_設備台帳'!N102*'01_基本条件'!$B$20+'03_設備台帳'!O102*'01_基本条件'!$B$21*'03_設備台帳'!P102*'03_設備台帳'!M102*$L102*$M102+'03_設備台帳'!R102*'03_設備台帳'!S102*$N102))&lt;=0,"",MAX(0,($U102+$V102-$O102)/(('03_設備台帳'!N102*$J102+'03_設備台帳'!O102*'03_設備台帳'!P102*'03_設備台帳'!M102*$L102*$M102+'03_設備台帳'!Q102*'03_設備台帳'!S102*$N102)-('03_設備台帳'!N102*'01_基本条件'!$B$20+'03_設備台帳'!O102*'01_基本条件'!$B$21*'03_設備台帳'!P102*'03_設備台帳'!M102*$L102*$M102+'03_設備台帳'!R102*'03_設備台帳'!S102*$N102)))),""))</f>
        <v/>
      </c>
      <c r="AE102" s="41">
        <f>IF($A102="","",IF(AND('01_基本条件'!$B$19="はい",$G102="重大"),"更新",IF($AC102&gt;='01_基本条件'!$B$18,"更新",IF($AC102&lt;=-'01_基本条件'!$B$18,"修理/延命","再確認/試行"))))</f>
        <v/>
      </c>
      <c r="AF102" s="41">
        <f>IF($A102="","","EAC削減率="&amp;TEXT($AC102,"0.0%")&amp;"; 修理LCC="&amp;TEXT($T102,"#,##0")&amp;"; 更新LCC="&amp;TEXT($AA102,"#,##0"))</f>
        <v/>
      </c>
      <c r="AG102" s="41">
        <f>IF($A102="","",IF('01_基本条件'!$B$15="","予算未設定",IF($U102&lt;='01_基本条件'!$B$15,"予算内","予算超過")))</f>
        <v/>
      </c>
      <c r="AH102" s="41">
        <f>IF($A102="","",IF(OR($G102="重大",$F102="A-重要",$AC102&gt;=0.15),"高",IF(OR($G102="高",$AC102&gt;='01_基本条件'!$B$18),"中","低")))</f>
        <v/>
      </c>
      <c r="AI102" s="41">
        <f>IF($A102="","","")</f>
        <v/>
      </c>
      <c r="AJ102" s="41">
        <f>IF($A102="","",IF($AI102&lt;&gt;"",$AI102,IF(AND($AE102="更新",$AG102="予算超過"),"更新-予算承認要",$AE102)))</f>
        <v/>
      </c>
      <c r="AK102" s="85">
        <f>IF($A102="","","要評価")</f>
        <v/>
      </c>
      <c r="AL102" s="85">
        <f>IF($A102="","","")</f>
        <v/>
      </c>
      <c r="AM102" s="134">
        <f>IF($A102="","","")</f>
        <v/>
      </c>
    </row>
    <row r="103">
      <c r="A103" s="71">
        <f>IF('03_設備台帳'!A103="","",'03_設備台帳'!A103)</f>
        <v/>
      </c>
      <c r="B103" s="71">
        <f>IF($A103="","",'03_設備台帳'!E103)</f>
        <v/>
      </c>
      <c r="C103" s="71">
        <f>IF($A103="","",'03_設備台帳'!B103&amp;" / "&amp;'03_設備台帳'!C103)</f>
        <v/>
      </c>
      <c r="D103" s="71">
        <f>IF($A103="","",'03_設備台帳'!D103)</f>
        <v/>
      </c>
      <c r="E103" s="71">
        <f>IF($A103="","",'03_設備台帳'!I103)</f>
        <v/>
      </c>
      <c r="F103" s="71">
        <f>IF($A103="","",'03_設備台帳'!G103)</f>
        <v/>
      </c>
      <c r="G103" s="71">
        <f>IF($A103="","",'03_設備台帳'!AD103)</f>
        <v/>
      </c>
      <c r="H103" s="135">
        <f>IF($A103="","",MIN('01_基本条件'!$B$9,MAX(1,'03_設備台帳'!Z103)))</f>
        <v/>
      </c>
      <c r="I103" s="135">
        <f>IF($A103="","",MIN('01_基本条件'!$B$9,MAX(1,'03_設備台帳'!AA103)))</f>
        <v/>
      </c>
      <c r="J103" s="132">
        <f>IF($A103="","",IFERROR(VLOOKUP($E103,'02_シナリオ条件'!$A$5:$K$13,3,FALSE),1))</f>
        <v/>
      </c>
      <c r="K103" s="132">
        <f>IF($A103="","",IFERROR(VLOOKUP($E103,'02_シナリオ条件'!$A$5:$K$13,4,FALSE),1))</f>
        <v/>
      </c>
      <c r="L103" s="132">
        <f>IF($A103="","",IFERROR(VLOOKUP($E103,'02_シナリオ条件'!$A$5:$K$13,5,FALSE),1))</f>
        <v/>
      </c>
      <c r="M103" s="132">
        <f>IF($A103="","",IFERROR(VLOOKUP($E103,'02_シナリオ条件'!$A$5:$K$13,6,FALSE),1))</f>
        <v/>
      </c>
      <c r="N103" s="132">
        <f>IF($A103="","",IFERROR(VLOOKUP($E103,'02_シナリオ条件'!$A$5:$K$13,7,FALSE),1))</f>
        <v/>
      </c>
      <c r="O103" s="131">
        <f>IF($A103="","",'03_設備台帳'!T103*$J103)</f>
        <v/>
      </c>
      <c r="P103" s="131">
        <f>IF($A103="","",'03_設備台帳'!N103*$J103*(IF('01_基本条件'!$B$10='01_基本条件'!$B$11,$H103/(1+'01_基本条件'!$B$10),(1-((1+'01_基本条件'!$B$11)/(1+'01_基本条件'!$B$10))^$H103)/('01_基本条件'!$B$10-'01_基本条件'!$B$11))))</f>
        <v/>
      </c>
      <c r="Q103" s="131">
        <f>IF($A103="","",'03_設備台帳'!O103*'03_設備台帳'!P103*'03_設備台帳'!M103*$L103*$M103*(IF('01_基本条件'!$B$10='01_基本条件'!$B$13,$H103/(1+'01_基本条件'!$B$10),(1-((1+'01_基本条件'!$B$13)/(1+'01_基本条件'!$B$10))^$H103)/('01_基本条件'!$B$10-'01_基本条件'!$B$13))))</f>
        <v/>
      </c>
      <c r="R103" s="131">
        <f>IF($A103="","",'03_設備台帳'!Q103*'03_設備台帳'!S103*$N103*(IF('01_基本条件'!$B$10='01_基本条件'!$B$12,$H103/(1+'01_基本条件'!$B$10),(1-((1+'01_基本条件'!$B$12)/(1+'01_基本条件'!$B$10))^$H103)/('01_基本条件'!$B$10-'01_基本条件'!$B$12))))</f>
        <v/>
      </c>
      <c r="S103" s="131">
        <f>IF($A103="","",'03_設備台帳'!AB103*IFERROR(VLOOKUP($E103,'02_シナリオ条件'!$A$5:$K$13,8,FALSE),1)/(1+'01_基本条件'!$B$10)^$H103)</f>
        <v/>
      </c>
      <c r="T103" s="131">
        <f>IF($A103="","",SUM($O103:$R103)-$S103)</f>
        <v/>
      </c>
      <c r="U103" s="131">
        <f>IF($A103="","",('03_設備台帳'!U103+'03_設備台帳'!V103+'03_設備台帳'!W103+'03_設備台帳'!Y103)*$K103)</f>
        <v/>
      </c>
      <c r="V103" s="131">
        <f>IF($A103="","",'03_設備台帳'!X103*'03_設備台帳'!M103*$L103)</f>
        <v/>
      </c>
      <c r="W103" s="131">
        <f>IF($A103="","",'03_設備台帳'!N103*'01_基本条件'!$B$20*(IF('01_基本条件'!$B$10='01_基本条件'!$B$11,$I103/(1+'01_基本条件'!$B$10),(1-((1+'01_基本条件'!$B$11)/(1+'01_基本条件'!$B$10))^$I103)/('01_基本条件'!$B$10-'01_基本条件'!$B$11))))</f>
        <v/>
      </c>
      <c r="X103" s="131">
        <f>IF($A103="","",'03_設備台帳'!O103*'01_基本条件'!$B$21*'03_設備台帳'!P103*'03_設備台帳'!M103*$L103*$M103*(IF('01_基本条件'!$B$10='01_基本条件'!$B$13,$I103/(1+'01_基本条件'!$B$10),(1-((1+'01_基本条件'!$B$13)/(1+'01_基本条件'!$B$10))^$I103)/('01_基本条件'!$B$10-'01_基本条件'!$B$13))))</f>
        <v/>
      </c>
      <c r="Y103" s="131">
        <f>IF($A103="","",'03_設備台帳'!R103*'03_設備台帳'!S103*$N103*(IF('01_基本条件'!$B$10='01_基本条件'!$B$12,$I103/(1+'01_基本条件'!$B$10),(1-((1+'01_基本条件'!$B$12)/(1+'01_基本条件'!$B$10))^$I103)/('01_基本条件'!$B$10-'01_基本条件'!$B$12))))</f>
        <v/>
      </c>
      <c r="Z103" s="131">
        <f>IF($A103="","",'03_設備台帳'!AC103*IFERROR(VLOOKUP($E103,'02_シナリオ条件'!$A$5:$K$13,8,FALSE),1)/(1+'01_基本条件'!$B$10)^$I103)</f>
        <v/>
      </c>
      <c r="AA103" s="131">
        <f>IF($A103="","",SUM($U103:$Y103)-$Z103)</f>
        <v/>
      </c>
      <c r="AB103" s="131">
        <f>IF($A103="","",(IF('01_基本条件'!$B$10=0,$T103/$H103,$T103*('01_基本条件'!$B$10*(1+'01_基本条件'!$B$10)^$H103)/((1+'01_基本条件'!$B$10)^$H103-1)))-(IF('01_基本条件'!$B$10=0,$AA103/$I103,$AA103*('01_基本条件'!$B$10*(1+'01_基本条件'!$B$10)^$I103)/((1+'01_基本条件'!$B$10)^$I103-1))))</f>
        <v/>
      </c>
      <c r="AC103" s="132">
        <f>IF($A103="","",IFERROR($AB103/(IF('01_基本条件'!$B$10=0,$T103/$H103,$T103*('01_基本条件'!$B$10*(1+'01_基本条件'!$B$10)^$H103)/((1+'01_基本条件'!$B$10)^$H103-1))),0))</f>
        <v/>
      </c>
      <c r="AD103" s="141">
        <f>IF($A103="","",IFERROR(IF((('03_設備台帳'!N103*$J103+'03_設備台帳'!O103*'03_設備台帳'!P103*'03_設備台帳'!M103*$L103*$M103+'03_設備台帳'!Q103*'03_設備台帳'!S103*$N103)-('03_設備台帳'!N103*'01_基本条件'!$B$20+'03_設備台帳'!O103*'01_基本条件'!$B$21*'03_設備台帳'!P103*'03_設備台帳'!M103*$L103*$M103+'03_設備台帳'!R103*'03_設備台帳'!S103*$N103))&lt;=0,"",MAX(0,($U103+$V103-$O103)/(('03_設備台帳'!N103*$J103+'03_設備台帳'!O103*'03_設備台帳'!P103*'03_設備台帳'!M103*$L103*$M103+'03_設備台帳'!Q103*'03_設備台帳'!S103*$N103)-('03_設備台帳'!N103*'01_基本条件'!$B$20+'03_設備台帳'!O103*'01_基本条件'!$B$21*'03_設備台帳'!P103*'03_設備台帳'!M103*$L103*$M103+'03_設備台帳'!R103*'03_設備台帳'!S103*$N103)))),""))</f>
        <v/>
      </c>
      <c r="AE103" s="41">
        <f>IF($A103="","",IF(AND('01_基本条件'!$B$19="はい",$G103="重大"),"更新",IF($AC103&gt;='01_基本条件'!$B$18,"更新",IF($AC103&lt;=-'01_基本条件'!$B$18,"修理/延命","再確認/試行"))))</f>
        <v/>
      </c>
      <c r="AF103" s="41">
        <f>IF($A103="","","EAC削減率="&amp;TEXT($AC103,"0.0%")&amp;"; 修理LCC="&amp;TEXT($T103,"#,##0")&amp;"; 更新LCC="&amp;TEXT($AA103,"#,##0"))</f>
        <v/>
      </c>
      <c r="AG103" s="41">
        <f>IF($A103="","",IF('01_基本条件'!$B$15="","予算未設定",IF($U103&lt;='01_基本条件'!$B$15,"予算内","予算超過")))</f>
        <v/>
      </c>
      <c r="AH103" s="41">
        <f>IF($A103="","",IF(OR($G103="重大",$F103="A-重要",$AC103&gt;=0.15),"高",IF(OR($G103="高",$AC103&gt;='01_基本条件'!$B$18),"中","低")))</f>
        <v/>
      </c>
      <c r="AI103" s="41">
        <f>IF($A103="","","")</f>
        <v/>
      </c>
      <c r="AJ103" s="41">
        <f>IF($A103="","",IF($AI103&lt;&gt;"",$AI103,IF(AND($AE103="更新",$AG103="予算超過"),"更新-予算承認要",$AE103)))</f>
        <v/>
      </c>
      <c r="AK103" s="85">
        <f>IF($A103="","","要評価")</f>
        <v/>
      </c>
      <c r="AL103" s="85">
        <f>IF($A103="","","")</f>
        <v/>
      </c>
      <c r="AM103" s="134">
        <f>IF($A103="","","")</f>
        <v/>
      </c>
    </row>
    <row r="104">
      <c r="A104" s="71">
        <f>IF('03_設備台帳'!A104="","",'03_設備台帳'!A104)</f>
        <v/>
      </c>
      <c r="B104" s="71">
        <f>IF($A104="","",'03_設備台帳'!E104)</f>
        <v/>
      </c>
      <c r="C104" s="71">
        <f>IF($A104="","",'03_設備台帳'!B104&amp;" / "&amp;'03_設備台帳'!C104)</f>
        <v/>
      </c>
      <c r="D104" s="71">
        <f>IF($A104="","",'03_設備台帳'!D104)</f>
        <v/>
      </c>
      <c r="E104" s="71">
        <f>IF($A104="","",'03_設備台帳'!I104)</f>
        <v/>
      </c>
      <c r="F104" s="71">
        <f>IF($A104="","",'03_設備台帳'!G104)</f>
        <v/>
      </c>
      <c r="G104" s="71">
        <f>IF($A104="","",'03_設備台帳'!AD104)</f>
        <v/>
      </c>
      <c r="H104" s="135">
        <f>IF($A104="","",MIN('01_基本条件'!$B$9,MAX(1,'03_設備台帳'!Z104)))</f>
        <v/>
      </c>
      <c r="I104" s="135">
        <f>IF($A104="","",MIN('01_基本条件'!$B$9,MAX(1,'03_設備台帳'!AA104)))</f>
        <v/>
      </c>
      <c r="J104" s="132">
        <f>IF($A104="","",IFERROR(VLOOKUP($E104,'02_シナリオ条件'!$A$5:$K$13,3,FALSE),1))</f>
        <v/>
      </c>
      <c r="K104" s="132">
        <f>IF($A104="","",IFERROR(VLOOKUP($E104,'02_シナリオ条件'!$A$5:$K$13,4,FALSE),1))</f>
        <v/>
      </c>
      <c r="L104" s="132">
        <f>IF($A104="","",IFERROR(VLOOKUP($E104,'02_シナリオ条件'!$A$5:$K$13,5,FALSE),1))</f>
        <v/>
      </c>
      <c r="M104" s="132">
        <f>IF($A104="","",IFERROR(VLOOKUP($E104,'02_シナリオ条件'!$A$5:$K$13,6,FALSE),1))</f>
        <v/>
      </c>
      <c r="N104" s="132">
        <f>IF($A104="","",IFERROR(VLOOKUP($E104,'02_シナリオ条件'!$A$5:$K$13,7,FALSE),1))</f>
        <v/>
      </c>
      <c r="O104" s="131">
        <f>IF($A104="","",'03_設備台帳'!T104*$J104)</f>
        <v/>
      </c>
      <c r="P104" s="131">
        <f>IF($A104="","",'03_設備台帳'!N104*$J104*(IF('01_基本条件'!$B$10='01_基本条件'!$B$11,$H104/(1+'01_基本条件'!$B$10),(1-((1+'01_基本条件'!$B$11)/(1+'01_基本条件'!$B$10))^$H104)/('01_基本条件'!$B$10-'01_基本条件'!$B$11))))</f>
        <v/>
      </c>
      <c r="Q104" s="131">
        <f>IF($A104="","",'03_設備台帳'!O104*'03_設備台帳'!P104*'03_設備台帳'!M104*$L104*$M104*(IF('01_基本条件'!$B$10='01_基本条件'!$B$13,$H104/(1+'01_基本条件'!$B$10),(1-((1+'01_基本条件'!$B$13)/(1+'01_基本条件'!$B$10))^$H104)/('01_基本条件'!$B$10-'01_基本条件'!$B$13))))</f>
        <v/>
      </c>
      <c r="R104" s="131">
        <f>IF($A104="","",'03_設備台帳'!Q104*'03_設備台帳'!S104*$N104*(IF('01_基本条件'!$B$10='01_基本条件'!$B$12,$H104/(1+'01_基本条件'!$B$10),(1-((1+'01_基本条件'!$B$12)/(1+'01_基本条件'!$B$10))^$H104)/('01_基本条件'!$B$10-'01_基本条件'!$B$12))))</f>
        <v/>
      </c>
      <c r="S104" s="131">
        <f>IF($A104="","",'03_設備台帳'!AB104*IFERROR(VLOOKUP($E104,'02_シナリオ条件'!$A$5:$K$13,8,FALSE),1)/(1+'01_基本条件'!$B$10)^$H104)</f>
        <v/>
      </c>
      <c r="T104" s="131">
        <f>IF($A104="","",SUM($O104:$R104)-$S104)</f>
        <v/>
      </c>
      <c r="U104" s="131">
        <f>IF($A104="","",('03_設備台帳'!U104+'03_設備台帳'!V104+'03_設備台帳'!W104+'03_設備台帳'!Y104)*$K104)</f>
        <v/>
      </c>
      <c r="V104" s="131">
        <f>IF($A104="","",'03_設備台帳'!X104*'03_設備台帳'!M104*$L104)</f>
        <v/>
      </c>
      <c r="W104" s="131">
        <f>IF($A104="","",'03_設備台帳'!N104*'01_基本条件'!$B$20*(IF('01_基本条件'!$B$10='01_基本条件'!$B$11,$I104/(1+'01_基本条件'!$B$10),(1-((1+'01_基本条件'!$B$11)/(1+'01_基本条件'!$B$10))^$I104)/('01_基本条件'!$B$10-'01_基本条件'!$B$11))))</f>
        <v/>
      </c>
      <c r="X104" s="131">
        <f>IF($A104="","",'03_設備台帳'!O104*'01_基本条件'!$B$21*'03_設備台帳'!P104*'03_設備台帳'!M104*$L104*$M104*(IF('01_基本条件'!$B$10='01_基本条件'!$B$13,$I104/(1+'01_基本条件'!$B$10),(1-((1+'01_基本条件'!$B$13)/(1+'01_基本条件'!$B$10))^$I104)/('01_基本条件'!$B$10-'01_基本条件'!$B$13))))</f>
        <v/>
      </c>
      <c r="Y104" s="131">
        <f>IF($A104="","",'03_設備台帳'!R104*'03_設備台帳'!S104*$N104*(IF('01_基本条件'!$B$10='01_基本条件'!$B$12,$I104/(1+'01_基本条件'!$B$10),(1-((1+'01_基本条件'!$B$12)/(1+'01_基本条件'!$B$10))^$I104)/('01_基本条件'!$B$10-'01_基本条件'!$B$12))))</f>
        <v/>
      </c>
      <c r="Z104" s="131">
        <f>IF($A104="","",'03_設備台帳'!AC104*IFERROR(VLOOKUP($E104,'02_シナリオ条件'!$A$5:$K$13,8,FALSE),1)/(1+'01_基本条件'!$B$10)^$I104)</f>
        <v/>
      </c>
      <c r="AA104" s="131">
        <f>IF($A104="","",SUM($U104:$Y104)-$Z104)</f>
        <v/>
      </c>
      <c r="AB104" s="131">
        <f>IF($A104="","",(IF('01_基本条件'!$B$10=0,$T104/$H104,$T104*('01_基本条件'!$B$10*(1+'01_基本条件'!$B$10)^$H104)/((1+'01_基本条件'!$B$10)^$H104-1)))-(IF('01_基本条件'!$B$10=0,$AA104/$I104,$AA104*('01_基本条件'!$B$10*(1+'01_基本条件'!$B$10)^$I104)/((1+'01_基本条件'!$B$10)^$I104-1))))</f>
        <v/>
      </c>
      <c r="AC104" s="132">
        <f>IF($A104="","",IFERROR($AB104/(IF('01_基本条件'!$B$10=0,$T104/$H104,$T104*('01_基本条件'!$B$10*(1+'01_基本条件'!$B$10)^$H104)/((1+'01_基本条件'!$B$10)^$H104-1))),0))</f>
        <v/>
      </c>
      <c r="AD104" s="141">
        <f>IF($A104="","",IFERROR(IF((('03_設備台帳'!N104*$J104+'03_設備台帳'!O104*'03_設備台帳'!P104*'03_設備台帳'!M104*$L104*$M104+'03_設備台帳'!Q104*'03_設備台帳'!S104*$N104)-('03_設備台帳'!N104*'01_基本条件'!$B$20+'03_設備台帳'!O104*'01_基本条件'!$B$21*'03_設備台帳'!P104*'03_設備台帳'!M104*$L104*$M104+'03_設備台帳'!R104*'03_設備台帳'!S104*$N104))&lt;=0,"",MAX(0,($U104+$V104-$O104)/(('03_設備台帳'!N104*$J104+'03_設備台帳'!O104*'03_設備台帳'!P104*'03_設備台帳'!M104*$L104*$M104+'03_設備台帳'!Q104*'03_設備台帳'!S104*$N104)-('03_設備台帳'!N104*'01_基本条件'!$B$20+'03_設備台帳'!O104*'01_基本条件'!$B$21*'03_設備台帳'!P104*'03_設備台帳'!M104*$L104*$M104+'03_設備台帳'!R104*'03_設備台帳'!S104*$N104)))),""))</f>
        <v/>
      </c>
      <c r="AE104" s="41">
        <f>IF($A104="","",IF(AND('01_基本条件'!$B$19="はい",$G104="重大"),"更新",IF($AC104&gt;='01_基本条件'!$B$18,"更新",IF($AC104&lt;=-'01_基本条件'!$B$18,"修理/延命","再確認/試行"))))</f>
        <v/>
      </c>
      <c r="AF104" s="41">
        <f>IF($A104="","","EAC削減率="&amp;TEXT($AC104,"0.0%")&amp;"; 修理LCC="&amp;TEXT($T104,"#,##0")&amp;"; 更新LCC="&amp;TEXT($AA104,"#,##0"))</f>
        <v/>
      </c>
      <c r="AG104" s="41">
        <f>IF($A104="","",IF('01_基本条件'!$B$15="","予算未設定",IF($U104&lt;='01_基本条件'!$B$15,"予算内","予算超過")))</f>
        <v/>
      </c>
      <c r="AH104" s="41">
        <f>IF($A104="","",IF(OR($G104="重大",$F104="A-重要",$AC104&gt;=0.15),"高",IF(OR($G104="高",$AC104&gt;='01_基本条件'!$B$18),"中","低")))</f>
        <v/>
      </c>
      <c r="AI104" s="41">
        <f>IF($A104="","","")</f>
        <v/>
      </c>
      <c r="AJ104" s="41">
        <f>IF($A104="","",IF($AI104&lt;&gt;"",$AI104,IF(AND($AE104="更新",$AG104="予算超過"),"更新-予算承認要",$AE104)))</f>
        <v/>
      </c>
      <c r="AK104" s="85">
        <f>IF($A104="","","要評価")</f>
        <v/>
      </c>
      <c r="AL104" s="85">
        <f>IF($A104="","","")</f>
        <v/>
      </c>
      <c r="AM104" s="134">
        <f>IF($A104="","","")</f>
        <v/>
      </c>
    </row>
    <row r="105">
      <c r="A105" s="71">
        <f>IF('03_設備台帳'!A105="","",'03_設備台帳'!A105)</f>
        <v/>
      </c>
      <c r="B105" s="71">
        <f>IF($A105="","",'03_設備台帳'!E105)</f>
        <v/>
      </c>
      <c r="C105" s="71">
        <f>IF($A105="","",'03_設備台帳'!B105&amp;" / "&amp;'03_設備台帳'!C105)</f>
        <v/>
      </c>
      <c r="D105" s="71">
        <f>IF($A105="","",'03_設備台帳'!D105)</f>
        <v/>
      </c>
      <c r="E105" s="71">
        <f>IF($A105="","",'03_設備台帳'!I105)</f>
        <v/>
      </c>
      <c r="F105" s="71">
        <f>IF($A105="","",'03_設備台帳'!G105)</f>
        <v/>
      </c>
      <c r="G105" s="71">
        <f>IF($A105="","",'03_設備台帳'!AD105)</f>
        <v/>
      </c>
      <c r="H105" s="135">
        <f>IF($A105="","",MIN('01_基本条件'!$B$9,MAX(1,'03_設備台帳'!Z105)))</f>
        <v/>
      </c>
      <c r="I105" s="135">
        <f>IF($A105="","",MIN('01_基本条件'!$B$9,MAX(1,'03_設備台帳'!AA105)))</f>
        <v/>
      </c>
      <c r="J105" s="132">
        <f>IF($A105="","",IFERROR(VLOOKUP($E105,'02_シナリオ条件'!$A$5:$K$13,3,FALSE),1))</f>
        <v/>
      </c>
      <c r="K105" s="132">
        <f>IF($A105="","",IFERROR(VLOOKUP($E105,'02_シナリオ条件'!$A$5:$K$13,4,FALSE),1))</f>
        <v/>
      </c>
      <c r="L105" s="132">
        <f>IF($A105="","",IFERROR(VLOOKUP($E105,'02_シナリオ条件'!$A$5:$K$13,5,FALSE),1))</f>
        <v/>
      </c>
      <c r="M105" s="132">
        <f>IF($A105="","",IFERROR(VLOOKUP($E105,'02_シナリオ条件'!$A$5:$K$13,6,FALSE),1))</f>
        <v/>
      </c>
      <c r="N105" s="132">
        <f>IF($A105="","",IFERROR(VLOOKUP($E105,'02_シナリオ条件'!$A$5:$K$13,7,FALSE),1))</f>
        <v/>
      </c>
      <c r="O105" s="131">
        <f>IF($A105="","",'03_設備台帳'!T105*$J105)</f>
        <v/>
      </c>
      <c r="P105" s="131">
        <f>IF($A105="","",'03_設備台帳'!N105*$J105*(IF('01_基本条件'!$B$10='01_基本条件'!$B$11,$H105/(1+'01_基本条件'!$B$10),(1-((1+'01_基本条件'!$B$11)/(1+'01_基本条件'!$B$10))^$H105)/('01_基本条件'!$B$10-'01_基本条件'!$B$11))))</f>
        <v/>
      </c>
      <c r="Q105" s="131">
        <f>IF($A105="","",'03_設備台帳'!O105*'03_設備台帳'!P105*'03_設備台帳'!M105*$L105*$M105*(IF('01_基本条件'!$B$10='01_基本条件'!$B$13,$H105/(1+'01_基本条件'!$B$10),(1-((1+'01_基本条件'!$B$13)/(1+'01_基本条件'!$B$10))^$H105)/('01_基本条件'!$B$10-'01_基本条件'!$B$13))))</f>
        <v/>
      </c>
      <c r="R105" s="131">
        <f>IF($A105="","",'03_設備台帳'!Q105*'03_設備台帳'!S105*$N105*(IF('01_基本条件'!$B$10='01_基本条件'!$B$12,$H105/(1+'01_基本条件'!$B$10),(1-((1+'01_基本条件'!$B$12)/(1+'01_基本条件'!$B$10))^$H105)/('01_基本条件'!$B$10-'01_基本条件'!$B$12))))</f>
        <v/>
      </c>
      <c r="S105" s="131">
        <f>IF($A105="","",'03_設備台帳'!AB105*IFERROR(VLOOKUP($E105,'02_シナリオ条件'!$A$5:$K$13,8,FALSE),1)/(1+'01_基本条件'!$B$10)^$H105)</f>
        <v/>
      </c>
      <c r="T105" s="131">
        <f>IF($A105="","",SUM($O105:$R105)-$S105)</f>
        <v/>
      </c>
      <c r="U105" s="131">
        <f>IF($A105="","",('03_設備台帳'!U105+'03_設備台帳'!V105+'03_設備台帳'!W105+'03_設備台帳'!Y105)*$K105)</f>
        <v/>
      </c>
      <c r="V105" s="131">
        <f>IF($A105="","",'03_設備台帳'!X105*'03_設備台帳'!M105*$L105)</f>
        <v/>
      </c>
      <c r="W105" s="131">
        <f>IF($A105="","",'03_設備台帳'!N105*'01_基本条件'!$B$20*(IF('01_基本条件'!$B$10='01_基本条件'!$B$11,$I105/(1+'01_基本条件'!$B$10),(1-((1+'01_基本条件'!$B$11)/(1+'01_基本条件'!$B$10))^$I105)/('01_基本条件'!$B$10-'01_基本条件'!$B$11))))</f>
        <v/>
      </c>
      <c r="X105" s="131">
        <f>IF($A105="","",'03_設備台帳'!O105*'01_基本条件'!$B$21*'03_設備台帳'!P105*'03_設備台帳'!M105*$L105*$M105*(IF('01_基本条件'!$B$10='01_基本条件'!$B$13,$I105/(1+'01_基本条件'!$B$10),(1-((1+'01_基本条件'!$B$13)/(1+'01_基本条件'!$B$10))^$I105)/('01_基本条件'!$B$10-'01_基本条件'!$B$13))))</f>
        <v/>
      </c>
      <c r="Y105" s="131">
        <f>IF($A105="","",'03_設備台帳'!R105*'03_設備台帳'!S105*$N105*(IF('01_基本条件'!$B$10='01_基本条件'!$B$12,$I105/(1+'01_基本条件'!$B$10),(1-((1+'01_基本条件'!$B$12)/(1+'01_基本条件'!$B$10))^$I105)/('01_基本条件'!$B$10-'01_基本条件'!$B$12))))</f>
        <v/>
      </c>
      <c r="Z105" s="131">
        <f>IF($A105="","",'03_設備台帳'!AC105*IFERROR(VLOOKUP($E105,'02_シナリオ条件'!$A$5:$K$13,8,FALSE),1)/(1+'01_基本条件'!$B$10)^$I105)</f>
        <v/>
      </c>
      <c r="AA105" s="131">
        <f>IF($A105="","",SUM($U105:$Y105)-$Z105)</f>
        <v/>
      </c>
      <c r="AB105" s="131">
        <f>IF($A105="","",(IF('01_基本条件'!$B$10=0,$T105/$H105,$T105*('01_基本条件'!$B$10*(1+'01_基本条件'!$B$10)^$H105)/((1+'01_基本条件'!$B$10)^$H105-1)))-(IF('01_基本条件'!$B$10=0,$AA105/$I105,$AA105*('01_基本条件'!$B$10*(1+'01_基本条件'!$B$10)^$I105)/((1+'01_基本条件'!$B$10)^$I105-1))))</f>
        <v/>
      </c>
      <c r="AC105" s="132">
        <f>IF($A105="","",IFERROR($AB105/(IF('01_基本条件'!$B$10=0,$T105/$H105,$T105*('01_基本条件'!$B$10*(1+'01_基本条件'!$B$10)^$H105)/((1+'01_基本条件'!$B$10)^$H105-1))),0))</f>
        <v/>
      </c>
      <c r="AD105" s="141">
        <f>IF($A105="","",IFERROR(IF((('03_設備台帳'!N105*$J105+'03_設備台帳'!O105*'03_設備台帳'!P105*'03_設備台帳'!M105*$L105*$M105+'03_設備台帳'!Q105*'03_設備台帳'!S105*$N105)-('03_設備台帳'!N105*'01_基本条件'!$B$20+'03_設備台帳'!O105*'01_基本条件'!$B$21*'03_設備台帳'!P105*'03_設備台帳'!M105*$L105*$M105+'03_設備台帳'!R105*'03_設備台帳'!S105*$N105))&lt;=0,"",MAX(0,($U105+$V105-$O105)/(('03_設備台帳'!N105*$J105+'03_設備台帳'!O105*'03_設備台帳'!P105*'03_設備台帳'!M105*$L105*$M105+'03_設備台帳'!Q105*'03_設備台帳'!S105*$N105)-('03_設備台帳'!N105*'01_基本条件'!$B$20+'03_設備台帳'!O105*'01_基本条件'!$B$21*'03_設備台帳'!P105*'03_設備台帳'!M105*$L105*$M105+'03_設備台帳'!R105*'03_設備台帳'!S105*$N105)))),""))</f>
        <v/>
      </c>
      <c r="AE105" s="41">
        <f>IF($A105="","",IF(AND('01_基本条件'!$B$19="はい",$G105="重大"),"更新",IF($AC105&gt;='01_基本条件'!$B$18,"更新",IF($AC105&lt;=-'01_基本条件'!$B$18,"修理/延命","再確認/試行"))))</f>
        <v/>
      </c>
      <c r="AF105" s="41">
        <f>IF($A105="","","EAC削減率="&amp;TEXT($AC105,"0.0%")&amp;"; 修理LCC="&amp;TEXT($T105,"#,##0")&amp;"; 更新LCC="&amp;TEXT($AA105,"#,##0"))</f>
        <v/>
      </c>
      <c r="AG105" s="41">
        <f>IF($A105="","",IF('01_基本条件'!$B$15="","予算未設定",IF($U105&lt;='01_基本条件'!$B$15,"予算内","予算超過")))</f>
        <v/>
      </c>
      <c r="AH105" s="41">
        <f>IF($A105="","",IF(OR($G105="重大",$F105="A-重要",$AC105&gt;=0.15),"高",IF(OR($G105="高",$AC105&gt;='01_基本条件'!$B$18),"中","低")))</f>
        <v/>
      </c>
      <c r="AI105" s="41">
        <f>IF($A105="","","")</f>
        <v/>
      </c>
      <c r="AJ105" s="41">
        <f>IF($A105="","",IF($AI105&lt;&gt;"",$AI105,IF(AND($AE105="更新",$AG105="予算超過"),"更新-予算承認要",$AE105)))</f>
        <v/>
      </c>
      <c r="AK105" s="85">
        <f>IF($A105="","","要評価")</f>
        <v/>
      </c>
      <c r="AL105" s="85">
        <f>IF($A105="","","")</f>
        <v/>
      </c>
      <c r="AM105" s="134">
        <f>IF($A105="","","")</f>
        <v/>
      </c>
    </row>
    <row r="106">
      <c r="A106" s="71">
        <f>IF('03_設備台帳'!A106="","",'03_設備台帳'!A106)</f>
        <v/>
      </c>
      <c r="B106" s="71">
        <f>IF($A106="","",'03_設備台帳'!E106)</f>
        <v/>
      </c>
      <c r="C106" s="71">
        <f>IF($A106="","",'03_設備台帳'!B106&amp;" / "&amp;'03_設備台帳'!C106)</f>
        <v/>
      </c>
      <c r="D106" s="71">
        <f>IF($A106="","",'03_設備台帳'!D106)</f>
        <v/>
      </c>
      <c r="E106" s="71">
        <f>IF($A106="","",'03_設備台帳'!I106)</f>
        <v/>
      </c>
      <c r="F106" s="71">
        <f>IF($A106="","",'03_設備台帳'!G106)</f>
        <v/>
      </c>
      <c r="G106" s="71">
        <f>IF($A106="","",'03_設備台帳'!AD106)</f>
        <v/>
      </c>
      <c r="H106" s="135">
        <f>IF($A106="","",MIN('01_基本条件'!$B$9,MAX(1,'03_設備台帳'!Z106)))</f>
        <v/>
      </c>
      <c r="I106" s="135">
        <f>IF($A106="","",MIN('01_基本条件'!$B$9,MAX(1,'03_設備台帳'!AA106)))</f>
        <v/>
      </c>
      <c r="J106" s="132">
        <f>IF($A106="","",IFERROR(VLOOKUP($E106,'02_シナリオ条件'!$A$5:$K$13,3,FALSE),1))</f>
        <v/>
      </c>
      <c r="K106" s="132">
        <f>IF($A106="","",IFERROR(VLOOKUP($E106,'02_シナリオ条件'!$A$5:$K$13,4,FALSE),1))</f>
        <v/>
      </c>
      <c r="L106" s="132">
        <f>IF($A106="","",IFERROR(VLOOKUP($E106,'02_シナリオ条件'!$A$5:$K$13,5,FALSE),1))</f>
        <v/>
      </c>
      <c r="M106" s="132">
        <f>IF($A106="","",IFERROR(VLOOKUP($E106,'02_シナリオ条件'!$A$5:$K$13,6,FALSE),1))</f>
        <v/>
      </c>
      <c r="N106" s="132">
        <f>IF($A106="","",IFERROR(VLOOKUP($E106,'02_シナリオ条件'!$A$5:$K$13,7,FALSE),1))</f>
        <v/>
      </c>
      <c r="O106" s="131">
        <f>IF($A106="","",'03_設備台帳'!T106*$J106)</f>
        <v/>
      </c>
      <c r="P106" s="131">
        <f>IF($A106="","",'03_設備台帳'!N106*$J106*(IF('01_基本条件'!$B$10='01_基本条件'!$B$11,$H106/(1+'01_基本条件'!$B$10),(1-((1+'01_基本条件'!$B$11)/(1+'01_基本条件'!$B$10))^$H106)/('01_基本条件'!$B$10-'01_基本条件'!$B$11))))</f>
        <v/>
      </c>
      <c r="Q106" s="131">
        <f>IF($A106="","",'03_設備台帳'!O106*'03_設備台帳'!P106*'03_設備台帳'!M106*$L106*$M106*(IF('01_基本条件'!$B$10='01_基本条件'!$B$13,$H106/(1+'01_基本条件'!$B$10),(1-((1+'01_基本条件'!$B$13)/(1+'01_基本条件'!$B$10))^$H106)/('01_基本条件'!$B$10-'01_基本条件'!$B$13))))</f>
        <v/>
      </c>
      <c r="R106" s="131">
        <f>IF($A106="","",'03_設備台帳'!Q106*'03_設備台帳'!S106*$N106*(IF('01_基本条件'!$B$10='01_基本条件'!$B$12,$H106/(1+'01_基本条件'!$B$10),(1-((1+'01_基本条件'!$B$12)/(1+'01_基本条件'!$B$10))^$H106)/('01_基本条件'!$B$10-'01_基本条件'!$B$12))))</f>
        <v/>
      </c>
      <c r="S106" s="131">
        <f>IF($A106="","",'03_設備台帳'!AB106*IFERROR(VLOOKUP($E106,'02_シナリオ条件'!$A$5:$K$13,8,FALSE),1)/(1+'01_基本条件'!$B$10)^$H106)</f>
        <v/>
      </c>
      <c r="T106" s="131">
        <f>IF($A106="","",SUM($O106:$R106)-$S106)</f>
        <v/>
      </c>
      <c r="U106" s="131">
        <f>IF($A106="","",('03_設備台帳'!U106+'03_設備台帳'!V106+'03_設備台帳'!W106+'03_設備台帳'!Y106)*$K106)</f>
        <v/>
      </c>
      <c r="V106" s="131">
        <f>IF($A106="","",'03_設備台帳'!X106*'03_設備台帳'!M106*$L106)</f>
        <v/>
      </c>
      <c r="W106" s="131">
        <f>IF($A106="","",'03_設備台帳'!N106*'01_基本条件'!$B$20*(IF('01_基本条件'!$B$10='01_基本条件'!$B$11,$I106/(1+'01_基本条件'!$B$10),(1-((1+'01_基本条件'!$B$11)/(1+'01_基本条件'!$B$10))^$I106)/('01_基本条件'!$B$10-'01_基本条件'!$B$11))))</f>
        <v/>
      </c>
      <c r="X106" s="131">
        <f>IF($A106="","",'03_設備台帳'!O106*'01_基本条件'!$B$21*'03_設備台帳'!P106*'03_設備台帳'!M106*$L106*$M106*(IF('01_基本条件'!$B$10='01_基本条件'!$B$13,$I106/(1+'01_基本条件'!$B$10),(1-((1+'01_基本条件'!$B$13)/(1+'01_基本条件'!$B$10))^$I106)/('01_基本条件'!$B$10-'01_基本条件'!$B$13))))</f>
        <v/>
      </c>
      <c r="Y106" s="131">
        <f>IF($A106="","",'03_設備台帳'!R106*'03_設備台帳'!S106*$N106*(IF('01_基本条件'!$B$10='01_基本条件'!$B$12,$I106/(1+'01_基本条件'!$B$10),(1-((1+'01_基本条件'!$B$12)/(1+'01_基本条件'!$B$10))^$I106)/('01_基本条件'!$B$10-'01_基本条件'!$B$12))))</f>
        <v/>
      </c>
      <c r="Z106" s="131">
        <f>IF($A106="","",'03_設備台帳'!AC106*IFERROR(VLOOKUP($E106,'02_シナリオ条件'!$A$5:$K$13,8,FALSE),1)/(1+'01_基本条件'!$B$10)^$I106)</f>
        <v/>
      </c>
      <c r="AA106" s="131">
        <f>IF($A106="","",SUM($U106:$Y106)-$Z106)</f>
        <v/>
      </c>
      <c r="AB106" s="131">
        <f>IF($A106="","",(IF('01_基本条件'!$B$10=0,$T106/$H106,$T106*('01_基本条件'!$B$10*(1+'01_基本条件'!$B$10)^$H106)/((1+'01_基本条件'!$B$10)^$H106-1)))-(IF('01_基本条件'!$B$10=0,$AA106/$I106,$AA106*('01_基本条件'!$B$10*(1+'01_基本条件'!$B$10)^$I106)/((1+'01_基本条件'!$B$10)^$I106-1))))</f>
        <v/>
      </c>
      <c r="AC106" s="132">
        <f>IF($A106="","",IFERROR($AB106/(IF('01_基本条件'!$B$10=0,$T106/$H106,$T106*('01_基本条件'!$B$10*(1+'01_基本条件'!$B$10)^$H106)/((1+'01_基本条件'!$B$10)^$H106-1))),0))</f>
        <v/>
      </c>
      <c r="AD106" s="141">
        <f>IF($A106="","",IFERROR(IF((('03_設備台帳'!N106*$J106+'03_設備台帳'!O106*'03_設備台帳'!P106*'03_設備台帳'!M106*$L106*$M106+'03_設備台帳'!Q106*'03_設備台帳'!S106*$N106)-('03_設備台帳'!N106*'01_基本条件'!$B$20+'03_設備台帳'!O106*'01_基本条件'!$B$21*'03_設備台帳'!P106*'03_設備台帳'!M106*$L106*$M106+'03_設備台帳'!R106*'03_設備台帳'!S106*$N106))&lt;=0,"",MAX(0,($U106+$V106-$O106)/(('03_設備台帳'!N106*$J106+'03_設備台帳'!O106*'03_設備台帳'!P106*'03_設備台帳'!M106*$L106*$M106+'03_設備台帳'!Q106*'03_設備台帳'!S106*$N106)-('03_設備台帳'!N106*'01_基本条件'!$B$20+'03_設備台帳'!O106*'01_基本条件'!$B$21*'03_設備台帳'!P106*'03_設備台帳'!M106*$L106*$M106+'03_設備台帳'!R106*'03_設備台帳'!S106*$N106)))),""))</f>
        <v/>
      </c>
      <c r="AE106" s="41">
        <f>IF($A106="","",IF(AND('01_基本条件'!$B$19="はい",$G106="重大"),"更新",IF($AC106&gt;='01_基本条件'!$B$18,"更新",IF($AC106&lt;=-'01_基本条件'!$B$18,"修理/延命","再確認/試行"))))</f>
        <v/>
      </c>
      <c r="AF106" s="41">
        <f>IF($A106="","","EAC削減率="&amp;TEXT($AC106,"0.0%")&amp;"; 修理LCC="&amp;TEXT($T106,"#,##0")&amp;"; 更新LCC="&amp;TEXT($AA106,"#,##0"))</f>
        <v/>
      </c>
      <c r="AG106" s="41">
        <f>IF($A106="","",IF('01_基本条件'!$B$15="","予算未設定",IF($U106&lt;='01_基本条件'!$B$15,"予算内","予算超過")))</f>
        <v/>
      </c>
      <c r="AH106" s="41">
        <f>IF($A106="","",IF(OR($G106="重大",$F106="A-重要",$AC106&gt;=0.15),"高",IF(OR($G106="高",$AC106&gt;='01_基本条件'!$B$18),"中","低")))</f>
        <v/>
      </c>
      <c r="AI106" s="41">
        <f>IF($A106="","","")</f>
        <v/>
      </c>
      <c r="AJ106" s="41">
        <f>IF($A106="","",IF($AI106&lt;&gt;"",$AI106,IF(AND($AE106="更新",$AG106="予算超過"),"更新-予算承認要",$AE106)))</f>
        <v/>
      </c>
      <c r="AK106" s="85">
        <f>IF($A106="","","要評価")</f>
        <v/>
      </c>
      <c r="AL106" s="85">
        <f>IF($A106="","","")</f>
        <v/>
      </c>
      <c r="AM106" s="134">
        <f>IF($A106="","","")</f>
        <v/>
      </c>
    </row>
    <row r="107">
      <c r="A107" s="71">
        <f>IF('03_設備台帳'!A107="","",'03_設備台帳'!A107)</f>
        <v/>
      </c>
      <c r="B107" s="71">
        <f>IF($A107="","",'03_設備台帳'!E107)</f>
        <v/>
      </c>
      <c r="C107" s="71">
        <f>IF($A107="","",'03_設備台帳'!B107&amp;" / "&amp;'03_設備台帳'!C107)</f>
        <v/>
      </c>
      <c r="D107" s="71">
        <f>IF($A107="","",'03_設備台帳'!D107)</f>
        <v/>
      </c>
      <c r="E107" s="71">
        <f>IF($A107="","",'03_設備台帳'!I107)</f>
        <v/>
      </c>
      <c r="F107" s="71">
        <f>IF($A107="","",'03_設備台帳'!G107)</f>
        <v/>
      </c>
      <c r="G107" s="71">
        <f>IF($A107="","",'03_設備台帳'!AD107)</f>
        <v/>
      </c>
      <c r="H107" s="135">
        <f>IF($A107="","",MIN('01_基本条件'!$B$9,MAX(1,'03_設備台帳'!Z107)))</f>
        <v/>
      </c>
      <c r="I107" s="135">
        <f>IF($A107="","",MIN('01_基本条件'!$B$9,MAX(1,'03_設備台帳'!AA107)))</f>
        <v/>
      </c>
      <c r="J107" s="132">
        <f>IF($A107="","",IFERROR(VLOOKUP($E107,'02_シナリオ条件'!$A$5:$K$13,3,FALSE),1))</f>
        <v/>
      </c>
      <c r="K107" s="132">
        <f>IF($A107="","",IFERROR(VLOOKUP($E107,'02_シナリオ条件'!$A$5:$K$13,4,FALSE),1))</f>
        <v/>
      </c>
      <c r="L107" s="132">
        <f>IF($A107="","",IFERROR(VLOOKUP($E107,'02_シナリオ条件'!$A$5:$K$13,5,FALSE),1))</f>
        <v/>
      </c>
      <c r="M107" s="132">
        <f>IF($A107="","",IFERROR(VLOOKUP($E107,'02_シナリオ条件'!$A$5:$K$13,6,FALSE),1))</f>
        <v/>
      </c>
      <c r="N107" s="132">
        <f>IF($A107="","",IFERROR(VLOOKUP($E107,'02_シナリオ条件'!$A$5:$K$13,7,FALSE),1))</f>
        <v/>
      </c>
      <c r="O107" s="131">
        <f>IF($A107="","",'03_設備台帳'!T107*$J107)</f>
        <v/>
      </c>
      <c r="P107" s="131">
        <f>IF($A107="","",'03_設備台帳'!N107*$J107*(IF('01_基本条件'!$B$10='01_基本条件'!$B$11,$H107/(1+'01_基本条件'!$B$10),(1-((1+'01_基本条件'!$B$11)/(1+'01_基本条件'!$B$10))^$H107)/('01_基本条件'!$B$10-'01_基本条件'!$B$11))))</f>
        <v/>
      </c>
      <c r="Q107" s="131">
        <f>IF($A107="","",'03_設備台帳'!O107*'03_設備台帳'!P107*'03_設備台帳'!M107*$L107*$M107*(IF('01_基本条件'!$B$10='01_基本条件'!$B$13,$H107/(1+'01_基本条件'!$B$10),(1-((1+'01_基本条件'!$B$13)/(1+'01_基本条件'!$B$10))^$H107)/('01_基本条件'!$B$10-'01_基本条件'!$B$13))))</f>
        <v/>
      </c>
      <c r="R107" s="131">
        <f>IF($A107="","",'03_設備台帳'!Q107*'03_設備台帳'!S107*$N107*(IF('01_基本条件'!$B$10='01_基本条件'!$B$12,$H107/(1+'01_基本条件'!$B$10),(1-((1+'01_基本条件'!$B$12)/(1+'01_基本条件'!$B$10))^$H107)/('01_基本条件'!$B$10-'01_基本条件'!$B$12))))</f>
        <v/>
      </c>
      <c r="S107" s="131">
        <f>IF($A107="","",'03_設備台帳'!AB107*IFERROR(VLOOKUP($E107,'02_シナリオ条件'!$A$5:$K$13,8,FALSE),1)/(1+'01_基本条件'!$B$10)^$H107)</f>
        <v/>
      </c>
      <c r="T107" s="131">
        <f>IF($A107="","",SUM($O107:$R107)-$S107)</f>
        <v/>
      </c>
      <c r="U107" s="131">
        <f>IF($A107="","",('03_設備台帳'!U107+'03_設備台帳'!V107+'03_設備台帳'!W107+'03_設備台帳'!Y107)*$K107)</f>
        <v/>
      </c>
      <c r="V107" s="131">
        <f>IF($A107="","",'03_設備台帳'!X107*'03_設備台帳'!M107*$L107)</f>
        <v/>
      </c>
      <c r="W107" s="131">
        <f>IF($A107="","",'03_設備台帳'!N107*'01_基本条件'!$B$20*(IF('01_基本条件'!$B$10='01_基本条件'!$B$11,$I107/(1+'01_基本条件'!$B$10),(1-((1+'01_基本条件'!$B$11)/(1+'01_基本条件'!$B$10))^$I107)/('01_基本条件'!$B$10-'01_基本条件'!$B$11))))</f>
        <v/>
      </c>
      <c r="X107" s="131">
        <f>IF($A107="","",'03_設備台帳'!O107*'01_基本条件'!$B$21*'03_設備台帳'!P107*'03_設備台帳'!M107*$L107*$M107*(IF('01_基本条件'!$B$10='01_基本条件'!$B$13,$I107/(1+'01_基本条件'!$B$10),(1-((1+'01_基本条件'!$B$13)/(1+'01_基本条件'!$B$10))^$I107)/('01_基本条件'!$B$10-'01_基本条件'!$B$13))))</f>
        <v/>
      </c>
      <c r="Y107" s="131">
        <f>IF($A107="","",'03_設備台帳'!R107*'03_設備台帳'!S107*$N107*(IF('01_基本条件'!$B$10='01_基本条件'!$B$12,$I107/(1+'01_基本条件'!$B$10),(1-((1+'01_基本条件'!$B$12)/(1+'01_基本条件'!$B$10))^$I107)/('01_基本条件'!$B$10-'01_基本条件'!$B$12))))</f>
        <v/>
      </c>
      <c r="Z107" s="131">
        <f>IF($A107="","",'03_設備台帳'!AC107*IFERROR(VLOOKUP($E107,'02_シナリオ条件'!$A$5:$K$13,8,FALSE),1)/(1+'01_基本条件'!$B$10)^$I107)</f>
        <v/>
      </c>
      <c r="AA107" s="131">
        <f>IF($A107="","",SUM($U107:$Y107)-$Z107)</f>
        <v/>
      </c>
      <c r="AB107" s="131">
        <f>IF($A107="","",(IF('01_基本条件'!$B$10=0,$T107/$H107,$T107*('01_基本条件'!$B$10*(1+'01_基本条件'!$B$10)^$H107)/((1+'01_基本条件'!$B$10)^$H107-1)))-(IF('01_基本条件'!$B$10=0,$AA107/$I107,$AA107*('01_基本条件'!$B$10*(1+'01_基本条件'!$B$10)^$I107)/((1+'01_基本条件'!$B$10)^$I107-1))))</f>
        <v/>
      </c>
      <c r="AC107" s="132">
        <f>IF($A107="","",IFERROR($AB107/(IF('01_基本条件'!$B$10=0,$T107/$H107,$T107*('01_基本条件'!$B$10*(1+'01_基本条件'!$B$10)^$H107)/((1+'01_基本条件'!$B$10)^$H107-1))),0))</f>
        <v/>
      </c>
      <c r="AD107" s="141">
        <f>IF($A107="","",IFERROR(IF((('03_設備台帳'!N107*$J107+'03_設備台帳'!O107*'03_設備台帳'!P107*'03_設備台帳'!M107*$L107*$M107+'03_設備台帳'!Q107*'03_設備台帳'!S107*$N107)-('03_設備台帳'!N107*'01_基本条件'!$B$20+'03_設備台帳'!O107*'01_基本条件'!$B$21*'03_設備台帳'!P107*'03_設備台帳'!M107*$L107*$M107+'03_設備台帳'!R107*'03_設備台帳'!S107*$N107))&lt;=0,"",MAX(0,($U107+$V107-$O107)/(('03_設備台帳'!N107*$J107+'03_設備台帳'!O107*'03_設備台帳'!P107*'03_設備台帳'!M107*$L107*$M107+'03_設備台帳'!Q107*'03_設備台帳'!S107*$N107)-('03_設備台帳'!N107*'01_基本条件'!$B$20+'03_設備台帳'!O107*'01_基本条件'!$B$21*'03_設備台帳'!P107*'03_設備台帳'!M107*$L107*$M107+'03_設備台帳'!R107*'03_設備台帳'!S107*$N107)))),""))</f>
        <v/>
      </c>
      <c r="AE107" s="41">
        <f>IF($A107="","",IF(AND('01_基本条件'!$B$19="はい",$G107="重大"),"更新",IF($AC107&gt;='01_基本条件'!$B$18,"更新",IF($AC107&lt;=-'01_基本条件'!$B$18,"修理/延命","再確認/試行"))))</f>
        <v/>
      </c>
      <c r="AF107" s="41">
        <f>IF($A107="","","EAC削減率="&amp;TEXT($AC107,"0.0%")&amp;"; 修理LCC="&amp;TEXT($T107,"#,##0")&amp;"; 更新LCC="&amp;TEXT($AA107,"#,##0"))</f>
        <v/>
      </c>
      <c r="AG107" s="41">
        <f>IF($A107="","",IF('01_基本条件'!$B$15="","予算未設定",IF($U107&lt;='01_基本条件'!$B$15,"予算内","予算超過")))</f>
        <v/>
      </c>
      <c r="AH107" s="41">
        <f>IF($A107="","",IF(OR($G107="重大",$F107="A-重要",$AC107&gt;=0.15),"高",IF(OR($G107="高",$AC107&gt;='01_基本条件'!$B$18),"中","低")))</f>
        <v/>
      </c>
      <c r="AI107" s="41">
        <f>IF($A107="","","")</f>
        <v/>
      </c>
      <c r="AJ107" s="41">
        <f>IF($A107="","",IF($AI107&lt;&gt;"",$AI107,IF(AND($AE107="更新",$AG107="予算超過"),"更新-予算承認要",$AE107)))</f>
        <v/>
      </c>
      <c r="AK107" s="85">
        <f>IF($A107="","","要評価")</f>
        <v/>
      </c>
      <c r="AL107" s="85">
        <f>IF($A107="","","")</f>
        <v/>
      </c>
      <c r="AM107" s="134">
        <f>IF($A107="","","")</f>
        <v/>
      </c>
    </row>
    <row r="108">
      <c r="A108" s="71">
        <f>IF('03_設備台帳'!A108="","",'03_設備台帳'!A108)</f>
        <v/>
      </c>
      <c r="B108" s="71">
        <f>IF($A108="","",'03_設備台帳'!E108)</f>
        <v/>
      </c>
      <c r="C108" s="71">
        <f>IF($A108="","",'03_設備台帳'!B108&amp;" / "&amp;'03_設備台帳'!C108)</f>
        <v/>
      </c>
      <c r="D108" s="71">
        <f>IF($A108="","",'03_設備台帳'!D108)</f>
        <v/>
      </c>
      <c r="E108" s="71">
        <f>IF($A108="","",'03_設備台帳'!I108)</f>
        <v/>
      </c>
      <c r="F108" s="71">
        <f>IF($A108="","",'03_設備台帳'!G108)</f>
        <v/>
      </c>
      <c r="G108" s="71">
        <f>IF($A108="","",'03_設備台帳'!AD108)</f>
        <v/>
      </c>
      <c r="H108" s="135">
        <f>IF($A108="","",MIN('01_基本条件'!$B$9,MAX(1,'03_設備台帳'!Z108)))</f>
        <v/>
      </c>
      <c r="I108" s="135">
        <f>IF($A108="","",MIN('01_基本条件'!$B$9,MAX(1,'03_設備台帳'!AA108)))</f>
        <v/>
      </c>
      <c r="J108" s="132">
        <f>IF($A108="","",IFERROR(VLOOKUP($E108,'02_シナリオ条件'!$A$5:$K$13,3,FALSE),1))</f>
        <v/>
      </c>
      <c r="K108" s="132">
        <f>IF($A108="","",IFERROR(VLOOKUP($E108,'02_シナリオ条件'!$A$5:$K$13,4,FALSE),1))</f>
        <v/>
      </c>
      <c r="L108" s="132">
        <f>IF($A108="","",IFERROR(VLOOKUP($E108,'02_シナリオ条件'!$A$5:$K$13,5,FALSE),1))</f>
        <v/>
      </c>
      <c r="M108" s="132">
        <f>IF($A108="","",IFERROR(VLOOKUP($E108,'02_シナリオ条件'!$A$5:$K$13,6,FALSE),1))</f>
        <v/>
      </c>
      <c r="N108" s="132">
        <f>IF($A108="","",IFERROR(VLOOKUP($E108,'02_シナリオ条件'!$A$5:$K$13,7,FALSE),1))</f>
        <v/>
      </c>
      <c r="O108" s="131">
        <f>IF($A108="","",'03_設備台帳'!T108*$J108)</f>
        <v/>
      </c>
      <c r="P108" s="131">
        <f>IF($A108="","",'03_設備台帳'!N108*$J108*(IF('01_基本条件'!$B$10='01_基本条件'!$B$11,$H108/(1+'01_基本条件'!$B$10),(1-((1+'01_基本条件'!$B$11)/(1+'01_基本条件'!$B$10))^$H108)/('01_基本条件'!$B$10-'01_基本条件'!$B$11))))</f>
        <v/>
      </c>
      <c r="Q108" s="131">
        <f>IF($A108="","",'03_設備台帳'!O108*'03_設備台帳'!P108*'03_設備台帳'!M108*$L108*$M108*(IF('01_基本条件'!$B$10='01_基本条件'!$B$13,$H108/(1+'01_基本条件'!$B$10),(1-((1+'01_基本条件'!$B$13)/(1+'01_基本条件'!$B$10))^$H108)/('01_基本条件'!$B$10-'01_基本条件'!$B$13))))</f>
        <v/>
      </c>
      <c r="R108" s="131">
        <f>IF($A108="","",'03_設備台帳'!Q108*'03_設備台帳'!S108*$N108*(IF('01_基本条件'!$B$10='01_基本条件'!$B$12,$H108/(1+'01_基本条件'!$B$10),(1-((1+'01_基本条件'!$B$12)/(1+'01_基本条件'!$B$10))^$H108)/('01_基本条件'!$B$10-'01_基本条件'!$B$12))))</f>
        <v/>
      </c>
      <c r="S108" s="131">
        <f>IF($A108="","",'03_設備台帳'!AB108*IFERROR(VLOOKUP($E108,'02_シナリオ条件'!$A$5:$K$13,8,FALSE),1)/(1+'01_基本条件'!$B$10)^$H108)</f>
        <v/>
      </c>
      <c r="T108" s="131">
        <f>IF($A108="","",SUM($O108:$R108)-$S108)</f>
        <v/>
      </c>
      <c r="U108" s="131">
        <f>IF($A108="","",('03_設備台帳'!U108+'03_設備台帳'!V108+'03_設備台帳'!W108+'03_設備台帳'!Y108)*$K108)</f>
        <v/>
      </c>
      <c r="V108" s="131">
        <f>IF($A108="","",'03_設備台帳'!X108*'03_設備台帳'!M108*$L108)</f>
        <v/>
      </c>
      <c r="W108" s="131">
        <f>IF($A108="","",'03_設備台帳'!N108*'01_基本条件'!$B$20*(IF('01_基本条件'!$B$10='01_基本条件'!$B$11,$I108/(1+'01_基本条件'!$B$10),(1-((1+'01_基本条件'!$B$11)/(1+'01_基本条件'!$B$10))^$I108)/('01_基本条件'!$B$10-'01_基本条件'!$B$11))))</f>
        <v/>
      </c>
      <c r="X108" s="131">
        <f>IF($A108="","",'03_設備台帳'!O108*'01_基本条件'!$B$21*'03_設備台帳'!P108*'03_設備台帳'!M108*$L108*$M108*(IF('01_基本条件'!$B$10='01_基本条件'!$B$13,$I108/(1+'01_基本条件'!$B$10),(1-((1+'01_基本条件'!$B$13)/(1+'01_基本条件'!$B$10))^$I108)/('01_基本条件'!$B$10-'01_基本条件'!$B$13))))</f>
        <v/>
      </c>
      <c r="Y108" s="131">
        <f>IF($A108="","",'03_設備台帳'!R108*'03_設備台帳'!S108*$N108*(IF('01_基本条件'!$B$10='01_基本条件'!$B$12,$I108/(1+'01_基本条件'!$B$10),(1-((1+'01_基本条件'!$B$12)/(1+'01_基本条件'!$B$10))^$I108)/('01_基本条件'!$B$10-'01_基本条件'!$B$12))))</f>
        <v/>
      </c>
      <c r="Z108" s="131">
        <f>IF($A108="","",'03_設備台帳'!AC108*IFERROR(VLOOKUP($E108,'02_シナリオ条件'!$A$5:$K$13,8,FALSE),1)/(1+'01_基本条件'!$B$10)^$I108)</f>
        <v/>
      </c>
      <c r="AA108" s="131">
        <f>IF($A108="","",SUM($U108:$Y108)-$Z108)</f>
        <v/>
      </c>
      <c r="AB108" s="131">
        <f>IF($A108="","",(IF('01_基本条件'!$B$10=0,$T108/$H108,$T108*('01_基本条件'!$B$10*(1+'01_基本条件'!$B$10)^$H108)/((1+'01_基本条件'!$B$10)^$H108-1)))-(IF('01_基本条件'!$B$10=0,$AA108/$I108,$AA108*('01_基本条件'!$B$10*(1+'01_基本条件'!$B$10)^$I108)/((1+'01_基本条件'!$B$10)^$I108-1))))</f>
        <v/>
      </c>
      <c r="AC108" s="132">
        <f>IF($A108="","",IFERROR($AB108/(IF('01_基本条件'!$B$10=0,$T108/$H108,$T108*('01_基本条件'!$B$10*(1+'01_基本条件'!$B$10)^$H108)/((1+'01_基本条件'!$B$10)^$H108-1))),0))</f>
        <v/>
      </c>
      <c r="AD108" s="141">
        <f>IF($A108="","",IFERROR(IF((('03_設備台帳'!N108*$J108+'03_設備台帳'!O108*'03_設備台帳'!P108*'03_設備台帳'!M108*$L108*$M108+'03_設備台帳'!Q108*'03_設備台帳'!S108*$N108)-('03_設備台帳'!N108*'01_基本条件'!$B$20+'03_設備台帳'!O108*'01_基本条件'!$B$21*'03_設備台帳'!P108*'03_設備台帳'!M108*$L108*$M108+'03_設備台帳'!R108*'03_設備台帳'!S108*$N108))&lt;=0,"",MAX(0,($U108+$V108-$O108)/(('03_設備台帳'!N108*$J108+'03_設備台帳'!O108*'03_設備台帳'!P108*'03_設備台帳'!M108*$L108*$M108+'03_設備台帳'!Q108*'03_設備台帳'!S108*$N108)-('03_設備台帳'!N108*'01_基本条件'!$B$20+'03_設備台帳'!O108*'01_基本条件'!$B$21*'03_設備台帳'!P108*'03_設備台帳'!M108*$L108*$M108+'03_設備台帳'!R108*'03_設備台帳'!S108*$N108)))),""))</f>
        <v/>
      </c>
      <c r="AE108" s="41">
        <f>IF($A108="","",IF(AND('01_基本条件'!$B$19="はい",$G108="重大"),"更新",IF($AC108&gt;='01_基本条件'!$B$18,"更新",IF($AC108&lt;=-'01_基本条件'!$B$18,"修理/延命","再確認/試行"))))</f>
        <v/>
      </c>
      <c r="AF108" s="41">
        <f>IF($A108="","","EAC削減率="&amp;TEXT($AC108,"0.0%")&amp;"; 修理LCC="&amp;TEXT($T108,"#,##0")&amp;"; 更新LCC="&amp;TEXT($AA108,"#,##0"))</f>
        <v/>
      </c>
      <c r="AG108" s="41">
        <f>IF($A108="","",IF('01_基本条件'!$B$15="","予算未設定",IF($U108&lt;='01_基本条件'!$B$15,"予算内","予算超過")))</f>
        <v/>
      </c>
      <c r="AH108" s="41">
        <f>IF($A108="","",IF(OR($G108="重大",$F108="A-重要",$AC108&gt;=0.15),"高",IF(OR($G108="高",$AC108&gt;='01_基本条件'!$B$18),"中","低")))</f>
        <v/>
      </c>
      <c r="AI108" s="41">
        <f>IF($A108="","","")</f>
        <v/>
      </c>
      <c r="AJ108" s="41">
        <f>IF($A108="","",IF($AI108&lt;&gt;"",$AI108,IF(AND($AE108="更新",$AG108="予算超過"),"更新-予算承認要",$AE108)))</f>
        <v/>
      </c>
      <c r="AK108" s="85">
        <f>IF($A108="","","要評価")</f>
        <v/>
      </c>
      <c r="AL108" s="85">
        <f>IF($A108="","","")</f>
        <v/>
      </c>
      <c r="AM108" s="134">
        <f>IF($A108="","","")</f>
        <v/>
      </c>
    </row>
    <row r="109">
      <c r="A109" s="71">
        <f>IF('03_設備台帳'!A109="","",'03_設備台帳'!A109)</f>
        <v/>
      </c>
      <c r="B109" s="71">
        <f>IF($A109="","",'03_設備台帳'!E109)</f>
        <v/>
      </c>
      <c r="C109" s="71">
        <f>IF($A109="","",'03_設備台帳'!B109&amp;" / "&amp;'03_設備台帳'!C109)</f>
        <v/>
      </c>
      <c r="D109" s="71">
        <f>IF($A109="","",'03_設備台帳'!D109)</f>
        <v/>
      </c>
      <c r="E109" s="71">
        <f>IF($A109="","",'03_設備台帳'!I109)</f>
        <v/>
      </c>
      <c r="F109" s="71">
        <f>IF($A109="","",'03_設備台帳'!G109)</f>
        <v/>
      </c>
      <c r="G109" s="71">
        <f>IF($A109="","",'03_設備台帳'!AD109)</f>
        <v/>
      </c>
      <c r="H109" s="135">
        <f>IF($A109="","",MIN('01_基本条件'!$B$9,MAX(1,'03_設備台帳'!Z109)))</f>
        <v/>
      </c>
      <c r="I109" s="135">
        <f>IF($A109="","",MIN('01_基本条件'!$B$9,MAX(1,'03_設備台帳'!AA109)))</f>
        <v/>
      </c>
      <c r="J109" s="132">
        <f>IF($A109="","",IFERROR(VLOOKUP($E109,'02_シナリオ条件'!$A$5:$K$13,3,FALSE),1))</f>
        <v/>
      </c>
      <c r="K109" s="132">
        <f>IF($A109="","",IFERROR(VLOOKUP($E109,'02_シナリオ条件'!$A$5:$K$13,4,FALSE),1))</f>
        <v/>
      </c>
      <c r="L109" s="132">
        <f>IF($A109="","",IFERROR(VLOOKUP($E109,'02_シナリオ条件'!$A$5:$K$13,5,FALSE),1))</f>
        <v/>
      </c>
      <c r="M109" s="132">
        <f>IF($A109="","",IFERROR(VLOOKUP($E109,'02_シナリオ条件'!$A$5:$K$13,6,FALSE),1))</f>
        <v/>
      </c>
      <c r="N109" s="132">
        <f>IF($A109="","",IFERROR(VLOOKUP($E109,'02_シナリオ条件'!$A$5:$K$13,7,FALSE),1))</f>
        <v/>
      </c>
      <c r="O109" s="131">
        <f>IF($A109="","",'03_設備台帳'!T109*$J109)</f>
        <v/>
      </c>
      <c r="P109" s="131">
        <f>IF($A109="","",'03_設備台帳'!N109*$J109*(IF('01_基本条件'!$B$10='01_基本条件'!$B$11,$H109/(1+'01_基本条件'!$B$10),(1-((1+'01_基本条件'!$B$11)/(1+'01_基本条件'!$B$10))^$H109)/('01_基本条件'!$B$10-'01_基本条件'!$B$11))))</f>
        <v/>
      </c>
      <c r="Q109" s="131">
        <f>IF($A109="","",'03_設備台帳'!O109*'03_設備台帳'!P109*'03_設備台帳'!M109*$L109*$M109*(IF('01_基本条件'!$B$10='01_基本条件'!$B$13,$H109/(1+'01_基本条件'!$B$10),(1-((1+'01_基本条件'!$B$13)/(1+'01_基本条件'!$B$10))^$H109)/('01_基本条件'!$B$10-'01_基本条件'!$B$13))))</f>
        <v/>
      </c>
      <c r="R109" s="131">
        <f>IF($A109="","",'03_設備台帳'!Q109*'03_設備台帳'!S109*$N109*(IF('01_基本条件'!$B$10='01_基本条件'!$B$12,$H109/(1+'01_基本条件'!$B$10),(1-((1+'01_基本条件'!$B$12)/(1+'01_基本条件'!$B$10))^$H109)/('01_基本条件'!$B$10-'01_基本条件'!$B$12))))</f>
        <v/>
      </c>
      <c r="S109" s="131">
        <f>IF($A109="","",'03_設備台帳'!AB109*IFERROR(VLOOKUP($E109,'02_シナリオ条件'!$A$5:$K$13,8,FALSE),1)/(1+'01_基本条件'!$B$10)^$H109)</f>
        <v/>
      </c>
      <c r="T109" s="131">
        <f>IF($A109="","",SUM($O109:$R109)-$S109)</f>
        <v/>
      </c>
      <c r="U109" s="131">
        <f>IF($A109="","",('03_設備台帳'!U109+'03_設備台帳'!V109+'03_設備台帳'!W109+'03_設備台帳'!Y109)*$K109)</f>
        <v/>
      </c>
      <c r="V109" s="131">
        <f>IF($A109="","",'03_設備台帳'!X109*'03_設備台帳'!M109*$L109)</f>
        <v/>
      </c>
      <c r="W109" s="131">
        <f>IF($A109="","",'03_設備台帳'!N109*'01_基本条件'!$B$20*(IF('01_基本条件'!$B$10='01_基本条件'!$B$11,$I109/(1+'01_基本条件'!$B$10),(1-((1+'01_基本条件'!$B$11)/(1+'01_基本条件'!$B$10))^$I109)/('01_基本条件'!$B$10-'01_基本条件'!$B$11))))</f>
        <v/>
      </c>
      <c r="X109" s="131">
        <f>IF($A109="","",'03_設備台帳'!O109*'01_基本条件'!$B$21*'03_設備台帳'!P109*'03_設備台帳'!M109*$L109*$M109*(IF('01_基本条件'!$B$10='01_基本条件'!$B$13,$I109/(1+'01_基本条件'!$B$10),(1-((1+'01_基本条件'!$B$13)/(1+'01_基本条件'!$B$10))^$I109)/('01_基本条件'!$B$10-'01_基本条件'!$B$13))))</f>
        <v/>
      </c>
      <c r="Y109" s="131">
        <f>IF($A109="","",'03_設備台帳'!R109*'03_設備台帳'!S109*$N109*(IF('01_基本条件'!$B$10='01_基本条件'!$B$12,$I109/(1+'01_基本条件'!$B$10),(1-((1+'01_基本条件'!$B$12)/(1+'01_基本条件'!$B$10))^$I109)/('01_基本条件'!$B$10-'01_基本条件'!$B$12))))</f>
        <v/>
      </c>
      <c r="Z109" s="131">
        <f>IF($A109="","",'03_設備台帳'!AC109*IFERROR(VLOOKUP($E109,'02_シナリオ条件'!$A$5:$K$13,8,FALSE),1)/(1+'01_基本条件'!$B$10)^$I109)</f>
        <v/>
      </c>
      <c r="AA109" s="131">
        <f>IF($A109="","",SUM($U109:$Y109)-$Z109)</f>
        <v/>
      </c>
      <c r="AB109" s="131">
        <f>IF($A109="","",(IF('01_基本条件'!$B$10=0,$T109/$H109,$T109*('01_基本条件'!$B$10*(1+'01_基本条件'!$B$10)^$H109)/((1+'01_基本条件'!$B$10)^$H109-1)))-(IF('01_基本条件'!$B$10=0,$AA109/$I109,$AA109*('01_基本条件'!$B$10*(1+'01_基本条件'!$B$10)^$I109)/((1+'01_基本条件'!$B$10)^$I109-1))))</f>
        <v/>
      </c>
      <c r="AC109" s="132">
        <f>IF($A109="","",IFERROR($AB109/(IF('01_基本条件'!$B$10=0,$T109/$H109,$T109*('01_基本条件'!$B$10*(1+'01_基本条件'!$B$10)^$H109)/((1+'01_基本条件'!$B$10)^$H109-1))),0))</f>
        <v/>
      </c>
      <c r="AD109" s="141">
        <f>IF($A109="","",IFERROR(IF((('03_設備台帳'!N109*$J109+'03_設備台帳'!O109*'03_設備台帳'!P109*'03_設備台帳'!M109*$L109*$M109+'03_設備台帳'!Q109*'03_設備台帳'!S109*$N109)-('03_設備台帳'!N109*'01_基本条件'!$B$20+'03_設備台帳'!O109*'01_基本条件'!$B$21*'03_設備台帳'!P109*'03_設備台帳'!M109*$L109*$M109+'03_設備台帳'!R109*'03_設備台帳'!S109*$N109))&lt;=0,"",MAX(0,($U109+$V109-$O109)/(('03_設備台帳'!N109*$J109+'03_設備台帳'!O109*'03_設備台帳'!P109*'03_設備台帳'!M109*$L109*$M109+'03_設備台帳'!Q109*'03_設備台帳'!S109*$N109)-('03_設備台帳'!N109*'01_基本条件'!$B$20+'03_設備台帳'!O109*'01_基本条件'!$B$21*'03_設備台帳'!P109*'03_設備台帳'!M109*$L109*$M109+'03_設備台帳'!R109*'03_設備台帳'!S109*$N109)))),""))</f>
        <v/>
      </c>
      <c r="AE109" s="41">
        <f>IF($A109="","",IF(AND('01_基本条件'!$B$19="はい",$G109="重大"),"更新",IF($AC109&gt;='01_基本条件'!$B$18,"更新",IF($AC109&lt;=-'01_基本条件'!$B$18,"修理/延命","再確認/試行"))))</f>
        <v/>
      </c>
      <c r="AF109" s="41">
        <f>IF($A109="","","EAC削減率="&amp;TEXT($AC109,"0.0%")&amp;"; 修理LCC="&amp;TEXT($T109,"#,##0")&amp;"; 更新LCC="&amp;TEXT($AA109,"#,##0"))</f>
        <v/>
      </c>
      <c r="AG109" s="41">
        <f>IF($A109="","",IF('01_基本条件'!$B$15="","予算未設定",IF($U109&lt;='01_基本条件'!$B$15,"予算内","予算超過")))</f>
        <v/>
      </c>
      <c r="AH109" s="41">
        <f>IF($A109="","",IF(OR($G109="重大",$F109="A-重要",$AC109&gt;=0.15),"高",IF(OR($G109="高",$AC109&gt;='01_基本条件'!$B$18),"中","低")))</f>
        <v/>
      </c>
      <c r="AI109" s="41">
        <f>IF($A109="","","")</f>
        <v/>
      </c>
      <c r="AJ109" s="41">
        <f>IF($A109="","",IF($AI109&lt;&gt;"",$AI109,IF(AND($AE109="更新",$AG109="予算超過"),"更新-予算承認要",$AE109)))</f>
        <v/>
      </c>
      <c r="AK109" s="85">
        <f>IF($A109="","","要評価")</f>
        <v/>
      </c>
      <c r="AL109" s="85">
        <f>IF($A109="","","")</f>
        <v/>
      </c>
      <c r="AM109" s="134">
        <f>IF($A109="","","")</f>
        <v/>
      </c>
    </row>
    <row r="110">
      <c r="A110" s="71">
        <f>IF('03_設備台帳'!A110="","",'03_設備台帳'!A110)</f>
        <v/>
      </c>
      <c r="B110" s="71">
        <f>IF($A110="","",'03_設備台帳'!E110)</f>
        <v/>
      </c>
      <c r="C110" s="71">
        <f>IF($A110="","",'03_設備台帳'!B110&amp;" / "&amp;'03_設備台帳'!C110)</f>
        <v/>
      </c>
      <c r="D110" s="71">
        <f>IF($A110="","",'03_設備台帳'!D110)</f>
        <v/>
      </c>
      <c r="E110" s="71">
        <f>IF($A110="","",'03_設備台帳'!I110)</f>
        <v/>
      </c>
      <c r="F110" s="71">
        <f>IF($A110="","",'03_設備台帳'!G110)</f>
        <v/>
      </c>
      <c r="G110" s="71">
        <f>IF($A110="","",'03_設備台帳'!AD110)</f>
        <v/>
      </c>
      <c r="H110" s="135">
        <f>IF($A110="","",MIN('01_基本条件'!$B$9,MAX(1,'03_設備台帳'!Z110)))</f>
        <v/>
      </c>
      <c r="I110" s="135">
        <f>IF($A110="","",MIN('01_基本条件'!$B$9,MAX(1,'03_設備台帳'!AA110)))</f>
        <v/>
      </c>
      <c r="J110" s="132">
        <f>IF($A110="","",IFERROR(VLOOKUP($E110,'02_シナリオ条件'!$A$5:$K$13,3,FALSE),1))</f>
        <v/>
      </c>
      <c r="K110" s="132">
        <f>IF($A110="","",IFERROR(VLOOKUP($E110,'02_シナリオ条件'!$A$5:$K$13,4,FALSE),1))</f>
        <v/>
      </c>
      <c r="L110" s="132">
        <f>IF($A110="","",IFERROR(VLOOKUP($E110,'02_シナリオ条件'!$A$5:$K$13,5,FALSE),1))</f>
        <v/>
      </c>
      <c r="M110" s="132">
        <f>IF($A110="","",IFERROR(VLOOKUP($E110,'02_シナリオ条件'!$A$5:$K$13,6,FALSE),1))</f>
        <v/>
      </c>
      <c r="N110" s="132">
        <f>IF($A110="","",IFERROR(VLOOKUP($E110,'02_シナリオ条件'!$A$5:$K$13,7,FALSE),1))</f>
        <v/>
      </c>
      <c r="O110" s="131">
        <f>IF($A110="","",'03_設備台帳'!T110*$J110)</f>
        <v/>
      </c>
      <c r="P110" s="131">
        <f>IF($A110="","",'03_設備台帳'!N110*$J110*(IF('01_基本条件'!$B$10='01_基本条件'!$B$11,$H110/(1+'01_基本条件'!$B$10),(1-((1+'01_基本条件'!$B$11)/(1+'01_基本条件'!$B$10))^$H110)/('01_基本条件'!$B$10-'01_基本条件'!$B$11))))</f>
        <v/>
      </c>
      <c r="Q110" s="131">
        <f>IF($A110="","",'03_設備台帳'!O110*'03_設備台帳'!P110*'03_設備台帳'!M110*$L110*$M110*(IF('01_基本条件'!$B$10='01_基本条件'!$B$13,$H110/(1+'01_基本条件'!$B$10),(1-((1+'01_基本条件'!$B$13)/(1+'01_基本条件'!$B$10))^$H110)/('01_基本条件'!$B$10-'01_基本条件'!$B$13))))</f>
        <v/>
      </c>
      <c r="R110" s="131">
        <f>IF($A110="","",'03_設備台帳'!Q110*'03_設備台帳'!S110*$N110*(IF('01_基本条件'!$B$10='01_基本条件'!$B$12,$H110/(1+'01_基本条件'!$B$10),(1-((1+'01_基本条件'!$B$12)/(1+'01_基本条件'!$B$10))^$H110)/('01_基本条件'!$B$10-'01_基本条件'!$B$12))))</f>
        <v/>
      </c>
      <c r="S110" s="131">
        <f>IF($A110="","",'03_設備台帳'!AB110*IFERROR(VLOOKUP($E110,'02_シナリオ条件'!$A$5:$K$13,8,FALSE),1)/(1+'01_基本条件'!$B$10)^$H110)</f>
        <v/>
      </c>
      <c r="T110" s="131">
        <f>IF($A110="","",SUM($O110:$R110)-$S110)</f>
        <v/>
      </c>
      <c r="U110" s="131">
        <f>IF($A110="","",('03_設備台帳'!U110+'03_設備台帳'!V110+'03_設備台帳'!W110+'03_設備台帳'!Y110)*$K110)</f>
        <v/>
      </c>
      <c r="V110" s="131">
        <f>IF($A110="","",'03_設備台帳'!X110*'03_設備台帳'!M110*$L110)</f>
        <v/>
      </c>
      <c r="W110" s="131">
        <f>IF($A110="","",'03_設備台帳'!N110*'01_基本条件'!$B$20*(IF('01_基本条件'!$B$10='01_基本条件'!$B$11,$I110/(1+'01_基本条件'!$B$10),(1-((1+'01_基本条件'!$B$11)/(1+'01_基本条件'!$B$10))^$I110)/('01_基本条件'!$B$10-'01_基本条件'!$B$11))))</f>
        <v/>
      </c>
      <c r="X110" s="131">
        <f>IF($A110="","",'03_設備台帳'!O110*'01_基本条件'!$B$21*'03_設備台帳'!P110*'03_設備台帳'!M110*$L110*$M110*(IF('01_基本条件'!$B$10='01_基本条件'!$B$13,$I110/(1+'01_基本条件'!$B$10),(1-((1+'01_基本条件'!$B$13)/(1+'01_基本条件'!$B$10))^$I110)/('01_基本条件'!$B$10-'01_基本条件'!$B$13))))</f>
        <v/>
      </c>
      <c r="Y110" s="131">
        <f>IF($A110="","",'03_設備台帳'!R110*'03_設備台帳'!S110*$N110*(IF('01_基本条件'!$B$10='01_基本条件'!$B$12,$I110/(1+'01_基本条件'!$B$10),(1-((1+'01_基本条件'!$B$12)/(1+'01_基本条件'!$B$10))^$I110)/('01_基本条件'!$B$10-'01_基本条件'!$B$12))))</f>
        <v/>
      </c>
      <c r="Z110" s="131">
        <f>IF($A110="","",'03_設備台帳'!AC110*IFERROR(VLOOKUP($E110,'02_シナリオ条件'!$A$5:$K$13,8,FALSE),1)/(1+'01_基本条件'!$B$10)^$I110)</f>
        <v/>
      </c>
      <c r="AA110" s="131">
        <f>IF($A110="","",SUM($U110:$Y110)-$Z110)</f>
        <v/>
      </c>
      <c r="AB110" s="131">
        <f>IF($A110="","",(IF('01_基本条件'!$B$10=0,$T110/$H110,$T110*('01_基本条件'!$B$10*(1+'01_基本条件'!$B$10)^$H110)/((1+'01_基本条件'!$B$10)^$H110-1)))-(IF('01_基本条件'!$B$10=0,$AA110/$I110,$AA110*('01_基本条件'!$B$10*(1+'01_基本条件'!$B$10)^$I110)/((1+'01_基本条件'!$B$10)^$I110-1))))</f>
        <v/>
      </c>
      <c r="AC110" s="132">
        <f>IF($A110="","",IFERROR($AB110/(IF('01_基本条件'!$B$10=0,$T110/$H110,$T110*('01_基本条件'!$B$10*(1+'01_基本条件'!$B$10)^$H110)/((1+'01_基本条件'!$B$10)^$H110-1))),0))</f>
        <v/>
      </c>
      <c r="AD110" s="141">
        <f>IF($A110="","",IFERROR(IF((('03_設備台帳'!N110*$J110+'03_設備台帳'!O110*'03_設備台帳'!P110*'03_設備台帳'!M110*$L110*$M110+'03_設備台帳'!Q110*'03_設備台帳'!S110*$N110)-('03_設備台帳'!N110*'01_基本条件'!$B$20+'03_設備台帳'!O110*'01_基本条件'!$B$21*'03_設備台帳'!P110*'03_設備台帳'!M110*$L110*$M110+'03_設備台帳'!R110*'03_設備台帳'!S110*$N110))&lt;=0,"",MAX(0,($U110+$V110-$O110)/(('03_設備台帳'!N110*$J110+'03_設備台帳'!O110*'03_設備台帳'!P110*'03_設備台帳'!M110*$L110*$M110+'03_設備台帳'!Q110*'03_設備台帳'!S110*$N110)-('03_設備台帳'!N110*'01_基本条件'!$B$20+'03_設備台帳'!O110*'01_基本条件'!$B$21*'03_設備台帳'!P110*'03_設備台帳'!M110*$L110*$M110+'03_設備台帳'!R110*'03_設備台帳'!S110*$N110)))),""))</f>
        <v/>
      </c>
      <c r="AE110" s="41">
        <f>IF($A110="","",IF(AND('01_基本条件'!$B$19="はい",$G110="重大"),"更新",IF($AC110&gt;='01_基本条件'!$B$18,"更新",IF($AC110&lt;=-'01_基本条件'!$B$18,"修理/延命","再確認/試行"))))</f>
        <v/>
      </c>
      <c r="AF110" s="41">
        <f>IF($A110="","","EAC削減率="&amp;TEXT($AC110,"0.0%")&amp;"; 修理LCC="&amp;TEXT($T110,"#,##0")&amp;"; 更新LCC="&amp;TEXT($AA110,"#,##0"))</f>
        <v/>
      </c>
      <c r="AG110" s="41">
        <f>IF($A110="","",IF('01_基本条件'!$B$15="","予算未設定",IF($U110&lt;='01_基本条件'!$B$15,"予算内","予算超過")))</f>
        <v/>
      </c>
      <c r="AH110" s="41">
        <f>IF($A110="","",IF(OR($G110="重大",$F110="A-重要",$AC110&gt;=0.15),"高",IF(OR($G110="高",$AC110&gt;='01_基本条件'!$B$18),"中","低")))</f>
        <v/>
      </c>
      <c r="AI110" s="41">
        <f>IF($A110="","","")</f>
        <v/>
      </c>
      <c r="AJ110" s="41">
        <f>IF($A110="","",IF($AI110&lt;&gt;"",$AI110,IF(AND($AE110="更新",$AG110="予算超過"),"更新-予算承認要",$AE110)))</f>
        <v/>
      </c>
      <c r="AK110" s="85">
        <f>IF($A110="","","要評価")</f>
        <v/>
      </c>
      <c r="AL110" s="85">
        <f>IF($A110="","","")</f>
        <v/>
      </c>
      <c r="AM110" s="134">
        <f>IF($A110="","","")</f>
        <v/>
      </c>
    </row>
    <row r="111">
      <c r="A111" s="71">
        <f>IF('03_設備台帳'!A111="","",'03_設備台帳'!A111)</f>
        <v/>
      </c>
      <c r="B111" s="71">
        <f>IF($A111="","",'03_設備台帳'!E111)</f>
        <v/>
      </c>
      <c r="C111" s="71">
        <f>IF($A111="","",'03_設備台帳'!B111&amp;" / "&amp;'03_設備台帳'!C111)</f>
        <v/>
      </c>
      <c r="D111" s="71">
        <f>IF($A111="","",'03_設備台帳'!D111)</f>
        <v/>
      </c>
      <c r="E111" s="71">
        <f>IF($A111="","",'03_設備台帳'!I111)</f>
        <v/>
      </c>
      <c r="F111" s="71">
        <f>IF($A111="","",'03_設備台帳'!G111)</f>
        <v/>
      </c>
      <c r="G111" s="71">
        <f>IF($A111="","",'03_設備台帳'!AD111)</f>
        <v/>
      </c>
      <c r="H111" s="135">
        <f>IF($A111="","",MIN('01_基本条件'!$B$9,MAX(1,'03_設備台帳'!Z111)))</f>
        <v/>
      </c>
      <c r="I111" s="135">
        <f>IF($A111="","",MIN('01_基本条件'!$B$9,MAX(1,'03_設備台帳'!AA111)))</f>
        <v/>
      </c>
      <c r="J111" s="132">
        <f>IF($A111="","",IFERROR(VLOOKUP($E111,'02_シナリオ条件'!$A$5:$K$13,3,FALSE),1))</f>
        <v/>
      </c>
      <c r="K111" s="132">
        <f>IF($A111="","",IFERROR(VLOOKUP($E111,'02_シナリオ条件'!$A$5:$K$13,4,FALSE),1))</f>
        <v/>
      </c>
      <c r="L111" s="132">
        <f>IF($A111="","",IFERROR(VLOOKUP($E111,'02_シナリオ条件'!$A$5:$K$13,5,FALSE),1))</f>
        <v/>
      </c>
      <c r="M111" s="132">
        <f>IF($A111="","",IFERROR(VLOOKUP($E111,'02_シナリオ条件'!$A$5:$K$13,6,FALSE),1))</f>
        <v/>
      </c>
      <c r="N111" s="132">
        <f>IF($A111="","",IFERROR(VLOOKUP($E111,'02_シナリオ条件'!$A$5:$K$13,7,FALSE),1))</f>
        <v/>
      </c>
      <c r="O111" s="131">
        <f>IF($A111="","",'03_設備台帳'!T111*$J111)</f>
        <v/>
      </c>
      <c r="P111" s="131">
        <f>IF($A111="","",'03_設備台帳'!N111*$J111*(IF('01_基本条件'!$B$10='01_基本条件'!$B$11,$H111/(1+'01_基本条件'!$B$10),(1-((1+'01_基本条件'!$B$11)/(1+'01_基本条件'!$B$10))^$H111)/('01_基本条件'!$B$10-'01_基本条件'!$B$11))))</f>
        <v/>
      </c>
      <c r="Q111" s="131">
        <f>IF($A111="","",'03_設備台帳'!O111*'03_設備台帳'!P111*'03_設備台帳'!M111*$L111*$M111*(IF('01_基本条件'!$B$10='01_基本条件'!$B$13,$H111/(1+'01_基本条件'!$B$10),(1-((1+'01_基本条件'!$B$13)/(1+'01_基本条件'!$B$10))^$H111)/('01_基本条件'!$B$10-'01_基本条件'!$B$13))))</f>
        <v/>
      </c>
      <c r="R111" s="131">
        <f>IF($A111="","",'03_設備台帳'!Q111*'03_設備台帳'!S111*$N111*(IF('01_基本条件'!$B$10='01_基本条件'!$B$12,$H111/(1+'01_基本条件'!$B$10),(1-((1+'01_基本条件'!$B$12)/(1+'01_基本条件'!$B$10))^$H111)/('01_基本条件'!$B$10-'01_基本条件'!$B$12))))</f>
        <v/>
      </c>
      <c r="S111" s="131">
        <f>IF($A111="","",'03_設備台帳'!AB111*IFERROR(VLOOKUP($E111,'02_シナリオ条件'!$A$5:$K$13,8,FALSE),1)/(1+'01_基本条件'!$B$10)^$H111)</f>
        <v/>
      </c>
      <c r="T111" s="131">
        <f>IF($A111="","",SUM($O111:$R111)-$S111)</f>
        <v/>
      </c>
      <c r="U111" s="131">
        <f>IF($A111="","",('03_設備台帳'!U111+'03_設備台帳'!V111+'03_設備台帳'!W111+'03_設備台帳'!Y111)*$K111)</f>
        <v/>
      </c>
      <c r="V111" s="131">
        <f>IF($A111="","",'03_設備台帳'!X111*'03_設備台帳'!M111*$L111)</f>
        <v/>
      </c>
      <c r="W111" s="131">
        <f>IF($A111="","",'03_設備台帳'!N111*'01_基本条件'!$B$20*(IF('01_基本条件'!$B$10='01_基本条件'!$B$11,$I111/(1+'01_基本条件'!$B$10),(1-((1+'01_基本条件'!$B$11)/(1+'01_基本条件'!$B$10))^$I111)/('01_基本条件'!$B$10-'01_基本条件'!$B$11))))</f>
        <v/>
      </c>
      <c r="X111" s="131">
        <f>IF($A111="","",'03_設備台帳'!O111*'01_基本条件'!$B$21*'03_設備台帳'!P111*'03_設備台帳'!M111*$L111*$M111*(IF('01_基本条件'!$B$10='01_基本条件'!$B$13,$I111/(1+'01_基本条件'!$B$10),(1-((1+'01_基本条件'!$B$13)/(1+'01_基本条件'!$B$10))^$I111)/('01_基本条件'!$B$10-'01_基本条件'!$B$13))))</f>
        <v/>
      </c>
      <c r="Y111" s="131">
        <f>IF($A111="","",'03_設備台帳'!R111*'03_設備台帳'!S111*$N111*(IF('01_基本条件'!$B$10='01_基本条件'!$B$12,$I111/(1+'01_基本条件'!$B$10),(1-((1+'01_基本条件'!$B$12)/(1+'01_基本条件'!$B$10))^$I111)/('01_基本条件'!$B$10-'01_基本条件'!$B$12))))</f>
        <v/>
      </c>
      <c r="Z111" s="131">
        <f>IF($A111="","",'03_設備台帳'!AC111*IFERROR(VLOOKUP($E111,'02_シナリオ条件'!$A$5:$K$13,8,FALSE),1)/(1+'01_基本条件'!$B$10)^$I111)</f>
        <v/>
      </c>
      <c r="AA111" s="131">
        <f>IF($A111="","",SUM($U111:$Y111)-$Z111)</f>
        <v/>
      </c>
      <c r="AB111" s="131">
        <f>IF($A111="","",(IF('01_基本条件'!$B$10=0,$T111/$H111,$T111*('01_基本条件'!$B$10*(1+'01_基本条件'!$B$10)^$H111)/((1+'01_基本条件'!$B$10)^$H111-1)))-(IF('01_基本条件'!$B$10=0,$AA111/$I111,$AA111*('01_基本条件'!$B$10*(1+'01_基本条件'!$B$10)^$I111)/((1+'01_基本条件'!$B$10)^$I111-1))))</f>
        <v/>
      </c>
      <c r="AC111" s="132">
        <f>IF($A111="","",IFERROR($AB111/(IF('01_基本条件'!$B$10=0,$T111/$H111,$T111*('01_基本条件'!$B$10*(1+'01_基本条件'!$B$10)^$H111)/((1+'01_基本条件'!$B$10)^$H111-1))),0))</f>
        <v/>
      </c>
      <c r="AD111" s="141">
        <f>IF($A111="","",IFERROR(IF((('03_設備台帳'!N111*$J111+'03_設備台帳'!O111*'03_設備台帳'!P111*'03_設備台帳'!M111*$L111*$M111+'03_設備台帳'!Q111*'03_設備台帳'!S111*$N111)-('03_設備台帳'!N111*'01_基本条件'!$B$20+'03_設備台帳'!O111*'01_基本条件'!$B$21*'03_設備台帳'!P111*'03_設備台帳'!M111*$L111*$M111+'03_設備台帳'!R111*'03_設備台帳'!S111*$N111))&lt;=0,"",MAX(0,($U111+$V111-$O111)/(('03_設備台帳'!N111*$J111+'03_設備台帳'!O111*'03_設備台帳'!P111*'03_設備台帳'!M111*$L111*$M111+'03_設備台帳'!Q111*'03_設備台帳'!S111*$N111)-('03_設備台帳'!N111*'01_基本条件'!$B$20+'03_設備台帳'!O111*'01_基本条件'!$B$21*'03_設備台帳'!P111*'03_設備台帳'!M111*$L111*$M111+'03_設備台帳'!R111*'03_設備台帳'!S111*$N111)))),""))</f>
        <v/>
      </c>
      <c r="AE111" s="41">
        <f>IF($A111="","",IF(AND('01_基本条件'!$B$19="はい",$G111="重大"),"更新",IF($AC111&gt;='01_基本条件'!$B$18,"更新",IF($AC111&lt;=-'01_基本条件'!$B$18,"修理/延命","再確認/試行"))))</f>
        <v/>
      </c>
      <c r="AF111" s="41">
        <f>IF($A111="","","EAC削減率="&amp;TEXT($AC111,"0.0%")&amp;"; 修理LCC="&amp;TEXT($T111,"#,##0")&amp;"; 更新LCC="&amp;TEXT($AA111,"#,##0"))</f>
        <v/>
      </c>
      <c r="AG111" s="41">
        <f>IF($A111="","",IF('01_基本条件'!$B$15="","予算未設定",IF($U111&lt;='01_基本条件'!$B$15,"予算内","予算超過")))</f>
        <v/>
      </c>
      <c r="AH111" s="41">
        <f>IF($A111="","",IF(OR($G111="重大",$F111="A-重要",$AC111&gt;=0.15),"高",IF(OR($G111="高",$AC111&gt;='01_基本条件'!$B$18),"中","低")))</f>
        <v/>
      </c>
      <c r="AI111" s="41">
        <f>IF($A111="","","")</f>
        <v/>
      </c>
      <c r="AJ111" s="41">
        <f>IF($A111="","",IF($AI111&lt;&gt;"",$AI111,IF(AND($AE111="更新",$AG111="予算超過"),"更新-予算承認要",$AE111)))</f>
        <v/>
      </c>
      <c r="AK111" s="85">
        <f>IF($A111="","","要評価")</f>
        <v/>
      </c>
      <c r="AL111" s="85">
        <f>IF($A111="","","")</f>
        <v/>
      </c>
      <c r="AM111" s="134">
        <f>IF($A111="","","")</f>
        <v/>
      </c>
    </row>
    <row r="112">
      <c r="A112" s="71">
        <f>IF('03_設備台帳'!A112="","",'03_設備台帳'!A112)</f>
        <v/>
      </c>
      <c r="B112" s="71">
        <f>IF($A112="","",'03_設備台帳'!E112)</f>
        <v/>
      </c>
      <c r="C112" s="71">
        <f>IF($A112="","",'03_設備台帳'!B112&amp;" / "&amp;'03_設備台帳'!C112)</f>
        <v/>
      </c>
      <c r="D112" s="71">
        <f>IF($A112="","",'03_設備台帳'!D112)</f>
        <v/>
      </c>
      <c r="E112" s="71">
        <f>IF($A112="","",'03_設備台帳'!I112)</f>
        <v/>
      </c>
      <c r="F112" s="71">
        <f>IF($A112="","",'03_設備台帳'!G112)</f>
        <v/>
      </c>
      <c r="G112" s="71">
        <f>IF($A112="","",'03_設備台帳'!AD112)</f>
        <v/>
      </c>
      <c r="H112" s="135">
        <f>IF($A112="","",MIN('01_基本条件'!$B$9,MAX(1,'03_設備台帳'!Z112)))</f>
        <v/>
      </c>
      <c r="I112" s="135">
        <f>IF($A112="","",MIN('01_基本条件'!$B$9,MAX(1,'03_設備台帳'!AA112)))</f>
        <v/>
      </c>
      <c r="J112" s="132">
        <f>IF($A112="","",IFERROR(VLOOKUP($E112,'02_シナリオ条件'!$A$5:$K$13,3,FALSE),1))</f>
        <v/>
      </c>
      <c r="K112" s="132">
        <f>IF($A112="","",IFERROR(VLOOKUP($E112,'02_シナリオ条件'!$A$5:$K$13,4,FALSE),1))</f>
        <v/>
      </c>
      <c r="L112" s="132">
        <f>IF($A112="","",IFERROR(VLOOKUP($E112,'02_シナリオ条件'!$A$5:$K$13,5,FALSE),1))</f>
        <v/>
      </c>
      <c r="M112" s="132">
        <f>IF($A112="","",IFERROR(VLOOKUP($E112,'02_シナリオ条件'!$A$5:$K$13,6,FALSE),1))</f>
        <v/>
      </c>
      <c r="N112" s="132">
        <f>IF($A112="","",IFERROR(VLOOKUP($E112,'02_シナリオ条件'!$A$5:$K$13,7,FALSE),1))</f>
        <v/>
      </c>
      <c r="O112" s="131">
        <f>IF($A112="","",'03_設備台帳'!T112*$J112)</f>
        <v/>
      </c>
      <c r="P112" s="131">
        <f>IF($A112="","",'03_設備台帳'!N112*$J112*(IF('01_基本条件'!$B$10='01_基本条件'!$B$11,$H112/(1+'01_基本条件'!$B$10),(1-((1+'01_基本条件'!$B$11)/(1+'01_基本条件'!$B$10))^$H112)/('01_基本条件'!$B$10-'01_基本条件'!$B$11))))</f>
        <v/>
      </c>
      <c r="Q112" s="131">
        <f>IF($A112="","",'03_設備台帳'!O112*'03_設備台帳'!P112*'03_設備台帳'!M112*$L112*$M112*(IF('01_基本条件'!$B$10='01_基本条件'!$B$13,$H112/(1+'01_基本条件'!$B$10),(1-((1+'01_基本条件'!$B$13)/(1+'01_基本条件'!$B$10))^$H112)/('01_基本条件'!$B$10-'01_基本条件'!$B$13))))</f>
        <v/>
      </c>
      <c r="R112" s="131">
        <f>IF($A112="","",'03_設備台帳'!Q112*'03_設備台帳'!S112*$N112*(IF('01_基本条件'!$B$10='01_基本条件'!$B$12,$H112/(1+'01_基本条件'!$B$10),(1-((1+'01_基本条件'!$B$12)/(1+'01_基本条件'!$B$10))^$H112)/('01_基本条件'!$B$10-'01_基本条件'!$B$12))))</f>
        <v/>
      </c>
      <c r="S112" s="131">
        <f>IF($A112="","",'03_設備台帳'!AB112*IFERROR(VLOOKUP($E112,'02_シナリオ条件'!$A$5:$K$13,8,FALSE),1)/(1+'01_基本条件'!$B$10)^$H112)</f>
        <v/>
      </c>
      <c r="T112" s="131">
        <f>IF($A112="","",SUM($O112:$R112)-$S112)</f>
        <v/>
      </c>
      <c r="U112" s="131">
        <f>IF($A112="","",('03_設備台帳'!U112+'03_設備台帳'!V112+'03_設備台帳'!W112+'03_設備台帳'!Y112)*$K112)</f>
        <v/>
      </c>
      <c r="V112" s="131">
        <f>IF($A112="","",'03_設備台帳'!X112*'03_設備台帳'!M112*$L112)</f>
        <v/>
      </c>
      <c r="W112" s="131">
        <f>IF($A112="","",'03_設備台帳'!N112*'01_基本条件'!$B$20*(IF('01_基本条件'!$B$10='01_基本条件'!$B$11,$I112/(1+'01_基本条件'!$B$10),(1-((1+'01_基本条件'!$B$11)/(1+'01_基本条件'!$B$10))^$I112)/('01_基本条件'!$B$10-'01_基本条件'!$B$11))))</f>
        <v/>
      </c>
      <c r="X112" s="131">
        <f>IF($A112="","",'03_設備台帳'!O112*'01_基本条件'!$B$21*'03_設備台帳'!P112*'03_設備台帳'!M112*$L112*$M112*(IF('01_基本条件'!$B$10='01_基本条件'!$B$13,$I112/(1+'01_基本条件'!$B$10),(1-((1+'01_基本条件'!$B$13)/(1+'01_基本条件'!$B$10))^$I112)/('01_基本条件'!$B$10-'01_基本条件'!$B$13))))</f>
        <v/>
      </c>
      <c r="Y112" s="131">
        <f>IF($A112="","",'03_設備台帳'!R112*'03_設備台帳'!S112*$N112*(IF('01_基本条件'!$B$10='01_基本条件'!$B$12,$I112/(1+'01_基本条件'!$B$10),(1-((1+'01_基本条件'!$B$12)/(1+'01_基本条件'!$B$10))^$I112)/('01_基本条件'!$B$10-'01_基本条件'!$B$12))))</f>
        <v/>
      </c>
      <c r="Z112" s="131">
        <f>IF($A112="","",'03_設備台帳'!AC112*IFERROR(VLOOKUP($E112,'02_シナリオ条件'!$A$5:$K$13,8,FALSE),1)/(1+'01_基本条件'!$B$10)^$I112)</f>
        <v/>
      </c>
      <c r="AA112" s="131">
        <f>IF($A112="","",SUM($U112:$Y112)-$Z112)</f>
        <v/>
      </c>
      <c r="AB112" s="131">
        <f>IF($A112="","",(IF('01_基本条件'!$B$10=0,$T112/$H112,$T112*('01_基本条件'!$B$10*(1+'01_基本条件'!$B$10)^$H112)/((1+'01_基本条件'!$B$10)^$H112-1)))-(IF('01_基本条件'!$B$10=0,$AA112/$I112,$AA112*('01_基本条件'!$B$10*(1+'01_基本条件'!$B$10)^$I112)/((1+'01_基本条件'!$B$10)^$I112-1))))</f>
        <v/>
      </c>
      <c r="AC112" s="132">
        <f>IF($A112="","",IFERROR($AB112/(IF('01_基本条件'!$B$10=0,$T112/$H112,$T112*('01_基本条件'!$B$10*(1+'01_基本条件'!$B$10)^$H112)/((1+'01_基本条件'!$B$10)^$H112-1))),0))</f>
        <v/>
      </c>
      <c r="AD112" s="141">
        <f>IF($A112="","",IFERROR(IF((('03_設備台帳'!N112*$J112+'03_設備台帳'!O112*'03_設備台帳'!P112*'03_設備台帳'!M112*$L112*$M112+'03_設備台帳'!Q112*'03_設備台帳'!S112*$N112)-('03_設備台帳'!N112*'01_基本条件'!$B$20+'03_設備台帳'!O112*'01_基本条件'!$B$21*'03_設備台帳'!P112*'03_設備台帳'!M112*$L112*$M112+'03_設備台帳'!R112*'03_設備台帳'!S112*$N112))&lt;=0,"",MAX(0,($U112+$V112-$O112)/(('03_設備台帳'!N112*$J112+'03_設備台帳'!O112*'03_設備台帳'!P112*'03_設備台帳'!M112*$L112*$M112+'03_設備台帳'!Q112*'03_設備台帳'!S112*$N112)-('03_設備台帳'!N112*'01_基本条件'!$B$20+'03_設備台帳'!O112*'01_基本条件'!$B$21*'03_設備台帳'!P112*'03_設備台帳'!M112*$L112*$M112+'03_設備台帳'!R112*'03_設備台帳'!S112*$N112)))),""))</f>
        <v/>
      </c>
      <c r="AE112" s="41">
        <f>IF($A112="","",IF(AND('01_基本条件'!$B$19="はい",$G112="重大"),"更新",IF($AC112&gt;='01_基本条件'!$B$18,"更新",IF($AC112&lt;=-'01_基本条件'!$B$18,"修理/延命","再確認/試行"))))</f>
        <v/>
      </c>
      <c r="AF112" s="41">
        <f>IF($A112="","","EAC削減率="&amp;TEXT($AC112,"0.0%")&amp;"; 修理LCC="&amp;TEXT($T112,"#,##0")&amp;"; 更新LCC="&amp;TEXT($AA112,"#,##0"))</f>
        <v/>
      </c>
      <c r="AG112" s="41">
        <f>IF($A112="","",IF('01_基本条件'!$B$15="","予算未設定",IF($U112&lt;='01_基本条件'!$B$15,"予算内","予算超過")))</f>
        <v/>
      </c>
      <c r="AH112" s="41">
        <f>IF($A112="","",IF(OR($G112="重大",$F112="A-重要",$AC112&gt;=0.15),"高",IF(OR($G112="高",$AC112&gt;='01_基本条件'!$B$18),"中","低")))</f>
        <v/>
      </c>
      <c r="AI112" s="41">
        <f>IF($A112="","","")</f>
        <v/>
      </c>
      <c r="AJ112" s="41">
        <f>IF($A112="","",IF($AI112&lt;&gt;"",$AI112,IF(AND($AE112="更新",$AG112="予算超過"),"更新-予算承認要",$AE112)))</f>
        <v/>
      </c>
      <c r="AK112" s="85">
        <f>IF($A112="","","要評価")</f>
        <v/>
      </c>
      <c r="AL112" s="85">
        <f>IF($A112="","","")</f>
        <v/>
      </c>
      <c r="AM112" s="134">
        <f>IF($A112="","","")</f>
        <v/>
      </c>
    </row>
    <row r="113">
      <c r="A113" s="71">
        <f>IF('03_設備台帳'!A113="","",'03_設備台帳'!A113)</f>
        <v/>
      </c>
      <c r="B113" s="71">
        <f>IF($A113="","",'03_設備台帳'!E113)</f>
        <v/>
      </c>
      <c r="C113" s="71">
        <f>IF($A113="","",'03_設備台帳'!B113&amp;" / "&amp;'03_設備台帳'!C113)</f>
        <v/>
      </c>
      <c r="D113" s="71">
        <f>IF($A113="","",'03_設備台帳'!D113)</f>
        <v/>
      </c>
      <c r="E113" s="71">
        <f>IF($A113="","",'03_設備台帳'!I113)</f>
        <v/>
      </c>
      <c r="F113" s="71">
        <f>IF($A113="","",'03_設備台帳'!G113)</f>
        <v/>
      </c>
      <c r="G113" s="71">
        <f>IF($A113="","",'03_設備台帳'!AD113)</f>
        <v/>
      </c>
      <c r="H113" s="135">
        <f>IF($A113="","",MIN('01_基本条件'!$B$9,MAX(1,'03_設備台帳'!Z113)))</f>
        <v/>
      </c>
      <c r="I113" s="135">
        <f>IF($A113="","",MIN('01_基本条件'!$B$9,MAX(1,'03_設備台帳'!AA113)))</f>
        <v/>
      </c>
      <c r="J113" s="132">
        <f>IF($A113="","",IFERROR(VLOOKUP($E113,'02_シナリオ条件'!$A$5:$K$13,3,FALSE),1))</f>
        <v/>
      </c>
      <c r="K113" s="132">
        <f>IF($A113="","",IFERROR(VLOOKUP($E113,'02_シナリオ条件'!$A$5:$K$13,4,FALSE),1))</f>
        <v/>
      </c>
      <c r="L113" s="132">
        <f>IF($A113="","",IFERROR(VLOOKUP($E113,'02_シナリオ条件'!$A$5:$K$13,5,FALSE),1))</f>
        <v/>
      </c>
      <c r="M113" s="132">
        <f>IF($A113="","",IFERROR(VLOOKUP($E113,'02_シナリオ条件'!$A$5:$K$13,6,FALSE),1))</f>
        <v/>
      </c>
      <c r="N113" s="132">
        <f>IF($A113="","",IFERROR(VLOOKUP($E113,'02_シナリオ条件'!$A$5:$K$13,7,FALSE),1))</f>
        <v/>
      </c>
      <c r="O113" s="131">
        <f>IF($A113="","",'03_設備台帳'!T113*$J113)</f>
        <v/>
      </c>
      <c r="P113" s="131">
        <f>IF($A113="","",'03_設備台帳'!N113*$J113*(IF('01_基本条件'!$B$10='01_基本条件'!$B$11,$H113/(1+'01_基本条件'!$B$10),(1-((1+'01_基本条件'!$B$11)/(1+'01_基本条件'!$B$10))^$H113)/('01_基本条件'!$B$10-'01_基本条件'!$B$11))))</f>
        <v/>
      </c>
      <c r="Q113" s="131">
        <f>IF($A113="","",'03_設備台帳'!O113*'03_設備台帳'!P113*'03_設備台帳'!M113*$L113*$M113*(IF('01_基本条件'!$B$10='01_基本条件'!$B$13,$H113/(1+'01_基本条件'!$B$10),(1-((1+'01_基本条件'!$B$13)/(1+'01_基本条件'!$B$10))^$H113)/('01_基本条件'!$B$10-'01_基本条件'!$B$13))))</f>
        <v/>
      </c>
      <c r="R113" s="131">
        <f>IF($A113="","",'03_設備台帳'!Q113*'03_設備台帳'!S113*$N113*(IF('01_基本条件'!$B$10='01_基本条件'!$B$12,$H113/(1+'01_基本条件'!$B$10),(1-((1+'01_基本条件'!$B$12)/(1+'01_基本条件'!$B$10))^$H113)/('01_基本条件'!$B$10-'01_基本条件'!$B$12))))</f>
        <v/>
      </c>
      <c r="S113" s="131">
        <f>IF($A113="","",'03_設備台帳'!AB113*IFERROR(VLOOKUP($E113,'02_シナリオ条件'!$A$5:$K$13,8,FALSE),1)/(1+'01_基本条件'!$B$10)^$H113)</f>
        <v/>
      </c>
      <c r="T113" s="131">
        <f>IF($A113="","",SUM($O113:$R113)-$S113)</f>
        <v/>
      </c>
      <c r="U113" s="131">
        <f>IF($A113="","",('03_設備台帳'!U113+'03_設備台帳'!V113+'03_設備台帳'!W113+'03_設備台帳'!Y113)*$K113)</f>
        <v/>
      </c>
      <c r="V113" s="131">
        <f>IF($A113="","",'03_設備台帳'!X113*'03_設備台帳'!M113*$L113)</f>
        <v/>
      </c>
      <c r="W113" s="131">
        <f>IF($A113="","",'03_設備台帳'!N113*'01_基本条件'!$B$20*(IF('01_基本条件'!$B$10='01_基本条件'!$B$11,$I113/(1+'01_基本条件'!$B$10),(1-((1+'01_基本条件'!$B$11)/(1+'01_基本条件'!$B$10))^$I113)/('01_基本条件'!$B$10-'01_基本条件'!$B$11))))</f>
        <v/>
      </c>
      <c r="X113" s="131">
        <f>IF($A113="","",'03_設備台帳'!O113*'01_基本条件'!$B$21*'03_設備台帳'!P113*'03_設備台帳'!M113*$L113*$M113*(IF('01_基本条件'!$B$10='01_基本条件'!$B$13,$I113/(1+'01_基本条件'!$B$10),(1-((1+'01_基本条件'!$B$13)/(1+'01_基本条件'!$B$10))^$I113)/('01_基本条件'!$B$10-'01_基本条件'!$B$13))))</f>
        <v/>
      </c>
      <c r="Y113" s="131">
        <f>IF($A113="","",'03_設備台帳'!R113*'03_設備台帳'!S113*$N113*(IF('01_基本条件'!$B$10='01_基本条件'!$B$12,$I113/(1+'01_基本条件'!$B$10),(1-((1+'01_基本条件'!$B$12)/(1+'01_基本条件'!$B$10))^$I113)/('01_基本条件'!$B$10-'01_基本条件'!$B$12))))</f>
        <v/>
      </c>
      <c r="Z113" s="131">
        <f>IF($A113="","",'03_設備台帳'!AC113*IFERROR(VLOOKUP($E113,'02_シナリオ条件'!$A$5:$K$13,8,FALSE),1)/(1+'01_基本条件'!$B$10)^$I113)</f>
        <v/>
      </c>
      <c r="AA113" s="131">
        <f>IF($A113="","",SUM($U113:$Y113)-$Z113)</f>
        <v/>
      </c>
      <c r="AB113" s="131">
        <f>IF($A113="","",(IF('01_基本条件'!$B$10=0,$T113/$H113,$T113*('01_基本条件'!$B$10*(1+'01_基本条件'!$B$10)^$H113)/((1+'01_基本条件'!$B$10)^$H113-1)))-(IF('01_基本条件'!$B$10=0,$AA113/$I113,$AA113*('01_基本条件'!$B$10*(1+'01_基本条件'!$B$10)^$I113)/((1+'01_基本条件'!$B$10)^$I113-1))))</f>
        <v/>
      </c>
      <c r="AC113" s="132">
        <f>IF($A113="","",IFERROR($AB113/(IF('01_基本条件'!$B$10=0,$T113/$H113,$T113*('01_基本条件'!$B$10*(1+'01_基本条件'!$B$10)^$H113)/((1+'01_基本条件'!$B$10)^$H113-1))),0))</f>
        <v/>
      </c>
      <c r="AD113" s="141">
        <f>IF($A113="","",IFERROR(IF((('03_設備台帳'!N113*$J113+'03_設備台帳'!O113*'03_設備台帳'!P113*'03_設備台帳'!M113*$L113*$M113+'03_設備台帳'!Q113*'03_設備台帳'!S113*$N113)-('03_設備台帳'!N113*'01_基本条件'!$B$20+'03_設備台帳'!O113*'01_基本条件'!$B$21*'03_設備台帳'!P113*'03_設備台帳'!M113*$L113*$M113+'03_設備台帳'!R113*'03_設備台帳'!S113*$N113))&lt;=0,"",MAX(0,($U113+$V113-$O113)/(('03_設備台帳'!N113*$J113+'03_設備台帳'!O113*'03_設備台帳'!P113*'03_設備台帳'!M113*$L113*$M113+'03_設備台帳'!Q113*'03_設備台帳'!S113*$N113)-('03_設備台帳'!N113*'01_基本条件'!$B$20+'03_設備台帳'!O113*'01_基本条件'!$B$21*'03_設備台帳'!P113*'03_設備台帳'!M113*$L113*$M113+'03_設備台帳'!R113*'03_設備台帳'!S113*$N113)))),""))</f>
        <v/>
      </c>
      <c r="AE113" s="41">
        <f>IF($A113="","",IF(AND('01_基本条件'!$B$19="はい",$G113="重大"),"更新",IF($AC113&gt;='01_基本条件'!$B$18,"更新",IF($AC113&lt;=-'01_基本条件'!$B$18,"修理/延命","再確認/試行"))))</f>
        <v/>
      </c>
      <c r="AF113" s="41">
        <f>IF($A113="","","EAC削減率="&amp;TEXT($AC113,"0.0%")&amp;"; 修理LCC="&amp;TEXT($T113,"#,##0")&amp;"; 更新LCC="&amp;TEXT($AA113,"#,##0"))</f>
        <v/>
      </c>
      <c r="AG113" s="41">
        <f>IF($A113="","",IF('01_基本条件'!$B$15="","予算未設定",IF($U113&lt;='01_基本条件'!$B$15,"予算内","予算超過")))</f>
        <v/>
      </c>
      <c r="AH113" s="41">
        <f>IF($A113="","",IF(OR($G113="重大",$F113="A-重要",$AC113&gt;=0.15),"高",IF(OR($G113="高",$AC113&gt;='01_基本条件'!$B$18),"中","低")))</f>
        <v/>
      </c>
      <c r="AI113" s="41">
        <f>IF($A113="","","")</f>
        <v/>
      </c>
      <c r="AJ113" s="41">
        <f>IF($A113="","",IF($AI113&lt;&gt;"",$AI113,IF(AND($AE113="更新",$AG113="予算超過"),"更新-予算承認要",$AE113)))</f>
        <v/>
      </c>
      <c r="AK113" s="85">
        <f>IF($A113="","","要評価")</f>
        <v/>
      </c>
      <c r="AL113" s="85">
        <f>IF($A113="","","")</f>
        <v/>
      </c>
      <c r="AM113" s="134">
        <f>IF($A113="","","")</f>
        <v/>
      </c>
    </row>
    <row r="114">
      <c r="A114" s="71">
        <f>IF('03_設備台帳'!A114="","",'03_設備台帳'!A114)</f>
        <v/>
      </c>
      <c r="B114" s="71">
        <f>IF($A114="","",'03_設備台帳'!E114)</f>
        <v/>
      </c>
      <c r="C114" s="71">
        <f>IF($A114="","",'03_設備台帳'!B114&amp;" / "&amp;'03_設備台帳'!C114)</f>
        <v/>
      </c>
      <c r="D114" s="71">
        <f>IF($A114="","",'03_設備台帳'!D114)</f>
        <v/>
      </c>
      <c r="E114" s="71">
        <f>IF($A114="","",'03_設備台帳'!I114)</f>
        <v/>
      </c>
      <c r="F114" s="71">
        <f>IF($A114="","",'03_設備台帳'!G114)</f>
        <v/>
      </c>
      <c r="G114" s="71">
        <f>IF($A114="","",'03_設備台帳'!AD114)</f>
        <v/>
      </c>
      <c r="H114" s="135">
        <f>IF($A114="","",MIN('01_基本条件'!$B$9,MAX(1,'03_設備台帳'!Z114)))</f>
        <v/>
      </c>
      <c r="I114" s="135">
        <f>IF($A114="","",MIN('01_基本条件'!$B$9,MAX(1,'03_設備台帳'!AA114)))</f>
        <v/>
      </c>
      <c r="J114" s="132">
        <f>IF($A114="","",IFERROR(VLOOKUP($E114,'02_シナリオ条件'!$A$5:$K$13,3,FALSE),1))</f>
        <v/>
      </c>
      <c r="K114" s="132">
        <f>IF($A114="","",IFERROR(VLOOKUP($E114,'02_シナリオ条件'!$A$5:$K$13,4,FALSE),1))</f>
        <v/>
      </c>
      <c r="L114" s="132">
        <f>IF($A114="","",IFERROR(VLOOKUP($E114,'02_シナリオ条件'!$A$5:$K$13,5,FALSE),1))</f>
        <v/>
      </c>
      <c r="M114" s="132">
        <f>IF($A114="","",IFERROR(VLOOKUP($E114,'02_シナリオ条件'!$A$5:$K$13,6,FALSE),1))</f>
        <v/>
      </c>
      <c r="N114" s="132">
        <f>IF($A114="","",IFERROR(VLOOKUP($E114,'02_シナリオ条件'!$A$5:$K$13,7,FALSE),1))</f>
        <v/>
      </c>
      <c r="O114" s="131">
        <f>IF($A114="","",'03_設備台帳'!T114*$J114)</f>
        <v/>
      </c>
      <c r="P114" s="131">
        <f>IF($A114="","",'03_設備台帳'!N114*$J114*(IF('01_基本条件'!$B$10='01_基本条件'!$B$11,$H114/(1+'01_基本条件'!$B$10),(1-((1+'01_基本条件'!$B$11)/(1+'01_基本条件'!$B$10))^$H114)/('01_基本条件'!$B$10-'01_基本条件'!$B$11))))</f>
        <v/>
      </c>
      <c r="Q114" s="131">
        <f>IF($A114="","",'03_設備台帳'!O114*'03_設備台帳'!P114*'03_設備台帳'!M114*$L114*$M114*(IF('01_基本条件'!$B$10='01_基本条件'!$B$13,$H114/(1+'01_基本条件'!$B$10),(1-((1+'01_基本条件'!$B$13)/(1+'01_基本条件'!$B$10))^$H114)/('01_基本条件'!$B$10-'01_基本条件'!$B$13))))</f>
        <v/>
      </c>
      <c r="R114" s="131">
        <f>IF($A114="","",'03_設備台帳'!Q114*'03_設備台帳'!S114*$N114*(IF('01_基本条件'!$B$10='01_基本条件'!$B$12,$H114/(1+'01_基本条件'!$B$10),(1-((1+'01_基本条件'!$B$12)/(1+'01_基本条件'!$B$10))^$H114)/('01_基本条件'!$B$10-'01_基本条件'!$B$12))))</f>
        <v/>
      </c>
      <c r="S114" s="131">
        <f>IF($A114="","",'03_設備台帳'!AB114*IFERROR(VLOOKUP($E114,'02_シナリオ条件'!$A$5:$K$13,8,FALSE),1)/(1+'01_基本条件'!$B$10)^$H114)</f>
        <v/>
      </c>
      <c r="T114" s="131">
        <f>IF($A114="","",SUM($O114:$R114)-$S114)</f>
        <v/>
      </c>
      <c r="U114" s="131">
        <f>IF($A114="","",('03_設備台帳'!U114+'03_設備台帳'!V114+'03_設備台帳'!W114+'03_設備台帳'!Y114)*$K114)</f>
        <v/>
      </c>
      <c r="V114" s="131">
        <f>IF($A114="","",'03_設備台帳'!X114*'03_設備台帳'!M114*$L114)</f>
        <v/>
      </c>
      <c r="W114" s="131">
        <f>IF($A114="","",'03_設備台帳'!N114*'01_基本条件'!$B$20*(IF('01_基本条件'!$B$10='01_基本条件'!$B$11,$I114/(1+'01_基本条件'!$B$10),(1-((1+'01_基本条件'!$B$11)/(1+'01_基本条件'!$B$10))^$I114)/('01_基本条件'!$B$10-'01_基本条件'!$B$11))))</f>
        <v/>
      </c>
      <c r="X114" s="131">
        <f>IF($A114="","",'03_設備台帳'!O114*'01_基本条件'!$B$21*'03_設備台帳'!P114*'03_設備台帳'!M114*$L114*$M114*(IF('01_基本条件'!$B$10='01_基本条件'!$B$13,$I114/(1+'01_基本条件'!$B$10),(1-((1+'01_基本条件'!$B$13)/(1+'01_基本条件'!$B$10))^$I114)/('01_基本条件'!$B$10-'01_基本条件'!$B$13))))</f>
        <v/>
      </c>
      <c r="Y114" s="131">
        <f>IF($A114="","",'03_設備台帳'!R114*'03_設備台帳'!S114*$N114*(IF('01_基本条件'!$B$10='01_基本条件'!$B$12,$I114/(1+'01_基本条件'!$B$10),(1-((1+'01_基本条件'!$B$12)/(1+'01_基本条件'!$B$10))^$I114)/('01_基本条件'!$B$10-'01_基本条件'!$B$12))))</f>
        <v/>
      </c>
      <c r="Z114" s="131">
        <f>IF($A114="","",'03_設備台帳'!AC114*IFERROR(VLOOKUP($E114,'02_シナリオ条件'!$A$5:$K$13,8,FALSE),1)/(1+'01_基本条件'!$B$10)^$I114)</f>
        <v/>
      </c>
      <c r="AA114" s="131">
        <f>IF($A114="","",SUM($U114:$Y114)-$Z114)</f>
        <v/>
      </c>
      <c r="AB114" s="131">
        <f>IF($A114="","",(IF('01_基本条件'!$B$10=0,$T114/$H114,$T114*('01_基本条件'!$B$10*(1+'01_基本条件'!$B$10)^$H114)/((1+'01_基本条件'!$B$10)^$H114-1)))-(IF('01_基本条件'!$B$10=0,$AA114/$I114,$AA114*('01_基本条件'!$B$10*(1+'01_基本条件'!$B$10)^$I114)/((1+'01_基本条件'!$B$10)^$I114-1))))</f>
        <v/>
      </c>
      <c r="AC114" s="132">
        <f>IF($A114="","",IFERROR($AB114/(IF('01_基本条件'!$B$10=0,$T114/$H114,$T114*('01_基本条件'!$B$10*(1+'01_基本条件'!$B$10)^$H114)/((1+'01_基本条件'!$B$10)^$H114-1))),0))</f>
        <v/>
      </c>
      <c r="AD114" s="141">
        <f>IF($A114="","",IFERROR(IF((('03_設備台帳'!N114*$J114+'03_設備台帳'!O114*'03_設備台帳'!P114*'03_設備台帳'!M114*$L114*$M114+'03_設備台帳'!Q114*'03_設備台帳'!S114*$N114)-('03_設備台帳'!N114*'01_基本条件'!$B$20+'03_設備台帳'!O114*'01_基本条件'!$B$21*'03_設備台帳'!P114*'03_設備台帳'!M114*$L114*$M114+'03_設備台帳'!R114*'03_設備台帳'!S114*$N114))&lt;=0,"",MAX(0,($U114+$V114-$O114)/(('03_設備台帳'!N114*$J114+'03_設備台帳'!O114*'03_設備台帳'!P114*'03_設備台帳'!M114*$L114*$M114+'03_設備台帳'!Q114*'03_設備台帳'!S114*$N114)-('03_設備台帳'!N114*'01_基本条件'!$B$20+'03_設備台帳'!O114*'01_基本条件'!$B$21*'03_設備台帳'!P114*'03_設備台帳'!M114*$L114*$M114+'03_設備台帳'!R114*'03_設備台帳'!S114*$N114)))),""))</f>
        <v/>
      </c>
      <c r="AE114" s="41">
        <f>IF($A114="","",IF(AND('01_基本条件'!$B$19="はい",$G114="重大"),"更新",IF($AC114&gt;='01_基本条件'!$B$18,"更新",IF($AC114&lt;=-'01_基本条件'!$B$18,"修理/延命","再確認/試行"))))</f>
        <v/>
      </c>
      <c r="AF114" s="41">
        <f>IF($A114="","","EAC削減率="&amp;TEXT($AC114,"0.0%")&amp;"; 修理LCC="&amp;TEXT($T114,"#,##0")&amp;"; 更新LCC="&amp;TEXT($AA114,"#,##0"))</f>
        <v/>
      </c>
      <c r="AG114" s="41">
        <f>IF($A114="","",IF('01_基本条件'!$B$15="","予算未設定",IF($U114&lt;='01_基本条件'!$B$15,"予算内","予算超過")))</f>
        <v/>
      </c>
      <c r="AH114" s="41">
        <f>IF($A114="","",IF(OR($G114="重大",$F114="A-重要",$AC114&gt;=0.15),"高",IF(OR($G114="高",$AC114&gt;='01_基本条件'!$B$18),"中","低")))</f>
        <v/>
      </c>
      <c r="AI114" s="41">
        <f>IF($A114="","","")</f>
        <v/>
      </c>
      <c r="AJ114" s="41">
        <f>IF($A114="","",IF($AI114&lt;&gt;"",$AI114,IF(AND($AE114="更新",$AG114="予算超過"),"更新-予算承認要",$AE114)))</f>
        <v/>
      </c>
      <c r="AK114" s="85">
        <f>IF($A114="","","要評価")</f>
        <v/>
      </c>
      <c r="AL114" s="85">
        <f>IF($A114="","","")</f>
        <v/>
      </c>
      <c r="AM114" s="134">
        <f>IF($A114="","","")</f>
        <v/>
      </c>
    </row>
    <row r="115">
      <c r="A115" s="71">
        <f>IF('03_設備台帳'!A115="","",'03_設備台帳'!A115)</f>
        <v/>
      </c>
      <c r="B115" s="71">
        <f>IF($A115="","",'03_設備台帳'!E115)</f>
        <v/>
      </c>
      <c r="C115" s="71">
        <f>IF($A115="","",'03_設備台帳'!B115&amp;" / "&amp;'03_設備台帳'!C115)</f>
        <v/>
      </c>
      <c r="D115" s="71">
        <f>IF($A115="","",'03_設備台帳'!D115)</f>
        <v/>
      </c>
      <c r="E115" s="71">
        <f>IF($A115="","",'03_設備台帳'!I115)</f>
        <v/>
      </c>
      <c r="F115" s="71">
        <f>IF($A115="","",'03_設備台帳'!G115)</f>
        <v/>
      </c>
      <c r="G115" s="71">
        <f>IF($A115="","",'03_設備台帳'!AD115)</f>
        <v/>
      </c>
      <c r="H115" s="135">
        <f>IF($A115="","",MIN('01_基本条件'!$B$9,MAX(1,'03_設備台帳'!Z115)))</f>
        <v/>
      </c>
      <c r="I115" s="135">
        <f>IF($A115="","",MIN('01_基本条件'!$B$9,MAX(1,'03_設備台帳'!AA115)))</f>
        <v/>
      </c>
      <c r="J115" s="132">
        <f>IF($A115="","",IFERROR(VLOOKUP($E115,'02_シナリオ条件'!$A$5:$K$13,3,FALSE),1))</f>
        <v/>
      </c>
      <c r="K115" s="132">
        <f>IF($A115="","",IFERROR(VLOOKUP($E115,'02_シナリオ条件'!$A$5:$K$13,4,FALSE),1))</f>
        <v/>
      </c>
      <c r="L115" s="132">
        <f>IF($A115="","",IFERROR(VLOOKUP($E115,'02_シナリオ条件'!$A$5:$K$13,5,FALSE),1))</f>
        <v/>
      </c>
      <c r="M115" s="132">
        <f>IF($A115="","",IFERROR(VLOOKUP($E115,'02_シナリオ条件'!$A$5:$K$13,6,FALSE),1))</f>
        <v/>
      </c>
      <c r="N115" s="132">
        <f>IF($A115="","",IFERROR(VLOOKUP($E115,'02_シナリオ条件'!$A$5:$K$13,7,FALSE),1))</f>
        <v/>
      </c>
      <c r="O115" s="131">
        <f>IF($A115="","",'03_設備台帳'!T115*$J115)</f>
        <v/>
      </c>
      <c r="P115" s="131">
        <f>IF($A115="","",'03_設備台帳'!N115*$J115*(IF('01_基本条件'!$B$10='01_基本条件'!$B$11,$H115/(1+'01_基本条件'!$B$10),(1-((1+'01_基本条件'!$B$11)/(1+'01_基本条件'!$B$10))^$H115)/('01_基本条件'!$B$10-'01_基本条件'!$B$11))))</f>
        <v/>
      </c>
      <c r="Q115" s="131">
        <f>IF($A115="","",'03_設備台帳'!O115*'03_設備台帳'!P115*'03_設備台帳'!M115*$L115*$M115*(IF('01_基本条件'!$B$10='01_基本条件'!$B$13,$H115/(1+'01_基本条件'!$B$10),(1-((1+'01_基本条件'!$B$13)/(1+'01_基本条件'!$B$10))^$H115)/('01_基本条件'!$B$10-'01_基本条件'!$B$13))))</f>
        <v/>
      </c>
      <c r="R115" s="131">
        <f>IF($A115="","",'03_設備台帳'!Q115*'03_設備台帳'!S115*$N115*(IF('01_基本条件'!$B$10='01_基本条件'!$B$12,$H115/(1+'01_基本条件'!$B$10),(1-((1+'01_基本条件'!$B$12)/(1+'01_基本条件'!$B$10))^$H115)/('01_基本条件'!$B$10-'01_基本条件'!$B$12))))</f>
        <v/>
      </c>
      <c r="S115" s="131">
        <f>IF($A115="","",'03_設備台帳'!AB115*IFERROR(VLOOKUP($E115,'02_シナリオ条件'!$A$5:$K$13,8,FALSE),1)/(1+'01_基本条件'!$B$10)^$H115)</f>
        <v/>
      </c>
      <c r="T115" s="131">
        <f>IF($A115="","",SUM($O115:$R115)-$S115)</f>
        <v/>
      </c>
      <c r="U115" s="131">
        <f>IF($A115="","",('03_設備台帳'!U115+'03_設備台帳'!V115+'03_設備台帳'!W115+'03_設備台帳'!Y115)*$K115)</f>
        <v/>
      </c>
      <c r="V115" s="131">
        <f>IF($A115="","",'03_設備台帳'!X115*'03_設備台帳'!M115*$L115)</f>
        <v/>
      </c>
      <c r="W115" s="131">
        <f>IF($A115="","",'03_設備台帳'!N115*'01_基本条件'!$B$20*(IF('01_基本条件'!$B$10='01_基本条件'!$B$11,$I115/(1+'01_基本条件'!$B$10),(1-((1+'01_基本条件'!$B$11)/(1+'01_基本条件'!$B$10))^$I115)/('01_基本条件'!$B$10-'01_基本条件'!$B$11))))</f>
        <v/>
      </c>
      <c r="X115" s="131">
        <f>IF($A115="","",'03_設備台帳'!O115*'01_基本条件'!$B$21*'03_設備台帳'!P115*'03_設備台帳'!M115*$L115*$M115*(IF('01_基本条件'!$B$10='01_基本条件'!$B$13,$I115/(1+'01_基本条件'!$B$10),(1-((1+'01_基本条件'!$B$13)/(1+'01_基本条件'!$B$10))^$I115)/('01_基本条件'!$B$10-'01_基本条件'!$B$13))))</f>
        <v/>
      </c>
      <c r="Y115" s="131">
        <f>IF($A115="","",'03_設備台帳'!R115*'03_設備台帳'!S115*$N115*(IF('01_基本条件'!$B$10='01_基本条件'!$B$12,$I115/(1+'01_基本条件'!$B$10),(1-((1+'01_基本条件'!$B$12)/(1+'01_基本条件'!$B$10))^$I115)/('01_基本条件'!$B$10-'01_基本条件'!$B$12))))</f>
        <v/>
      </c>
      <c r="Z115" s="131">
        <f>IF($A115="","",'03_設備台帳'!AC115*IFERROR(VLOOKUP($E115,'02_シナリオ条件'!$A$5:$K$13,8,FALSE),1)/(1+'01_基本条件'!$B$10)^$I115)</f>
        <v/>
      </c>
      <c r="AA115" s="131">
        <f>IF($A115="","",SUM($U115:$Y115)-$Z115)</f>
        <v/>
      </c>
      <c r="AB115" s="131">
        <f>IF($A115="","",(IF('01_基本条件'!$B$10=0,$T115/$H115,$T115*('01_基本条件'!$B$10*(1+'01_基本条件'!$B$10)^$H115)/((1+'01_基本条件'!$B$10)^$H115-1)))-(IF('01_基本条件'!$B$10=0,$AA115/$I115,$AA115*('01_基本条件'!$B$10*(1+'01_基本条件'!$B$10)^$I115)/((1+'01_基本条件'!$B$10)^$I115-1))))</f>
        <v/>
      </c>
      <c r="AC115" s="132">
        <f>IF($A115="","",IFERROR($AB115/(IF('01_基本条件'!$B$10=0,$T115/$H115,$T115*('01_基本条件'!$B$10*(1+'01_基本条件'!$B$10)^$H115)/((1+'01_基本条件'!$B$10)^$H115-1))),0))</f>
        <v/>
      </c>
      <c r="AD115" s="141">
        <f>IF($A115="","",IFERROR(IF((('03_設備台帳'!N115*$J115+'03_設備台帳'!O115*'03_設備台帳'!P115*'03_設備台帳'!M115*$L115*$M115+'03_設備台帳'!Q115*'03_設備台帳'!S115*$N115)-('03_設備台帳'!N115*'01_基本条件'!$B$20+'03_設備台帳'!O115*'01_基本条件'!$B$21*'03_設備台帳'!P115*'03_設備台帳'!M115*$L115*$M115+'03_設備台帳'!R115*'03_設備台帳'!S115*$N115))&lt;=0,"",MAX(0,($U115+$V115-$O115)/(('03_設備台帳'!N115*$J115+'03_設備台帳'!O115*'03_設備台帳'!P115*'03_設備台帳'!M115*$L115*$M115+'03_設備台帳'!Q115*'03_設備台帳'!S115*$N115)-('03_設備台帳'!N115*'01_基本条件'!$B$20+'03_設備台帳'!O115*'01_基本条件'!$B$21*'03_設備台帳'!P115*'03_設備台帳'!M115*$L115*$M115+'03_設備台帳'!R115*'03_設備台帳'!S115*$N115)))),""))</f>
        <v/>
      </c>
      <c r="AE115" s="41">
        <f>IF($A115="","",IF(AND('01_基本条件'!$B$19="はい",$G115="重大"),"更新",IF($AC115&gt;='01_基本条件'!$B$18,"更新",IF($AC115&lt;=-'01_基本条件'!$B$18,"修理/延命","再確認/試行"))))</f>
        <v/>
      </c>
      <c r="AF115" s="41">
        <f>IF($A115="","","EAC削減率="&amp;TEXT($AC115,"0.0%")&amp;"; 修理LCC="&amp;TEXT($T115,"#,##0")&amp;"; 更新LCC="&amp;TEXT($AA115,"#,##0"))</f>
        <v/>
      </c>
      <c r="AG115" s="41">
        <f>IF($A115="","",IF('01_基本条件'!$B$15="","予算未設定",IF($U115&lt;='01_基本条件'!$B$15,"予算内","予算超過")))</f>
        <v/>
      </c>
      <c r="AH115" s="41">
        <f>IF($A115="","",IF(OR($G115="重大",$F115="A-重要",$AC115&gt;=0.15),"高",IF(OR($G115="高",$AC115&gt;='01_基本条件'!$B$18),"中","低")))</f>
        <v/>
      </c>
      <c r="AI115" s="41">
        <f>IF($A115="","","")</f>
        <v/>
      </c>
      <c r="AJ115" s="41">
        <f>IF($A115="","",IF($AI115&lt;&gt;"",$AI115,IF(AND($AE115="更新",$AG115="予算超過"),"更新-予算承認要",$AE115)))</f>
        <v/>
      </c>
      <c r="AK115" s="85">
        <f>IF($A115="","","要評価")</f>
        <v/>
      </c>
      <c r="AL115" s="85">
        <f>IF($A115="","","")</f>
        <v/>
      </c>
      <c r="AM115" s="134">
        <f>IF($A115="","","")</f>
        <v/>
      </c>
    </row>
    <row r="116">
      <c r="A116" s="71">
        <f>IF('03_設備台帳'!A116="","",'03_設備台帳'!A116)</f>
        <v/>
      </c>
      <c r="B116" s="71">
        <f>IF($A116="","",'03_設備台帳'!E116)</f>
        <v/>
      </c>
      <c r="C116" s="71">
        <f>IF($A116="","",'03_設備台帳'!B116&amp;" / "&amp;'03_設備台帳'!C116)</f>
        <v/>
      </c>
      <c r="D116" s="71">
        <f>IF($A116="","",'03_設備台帳'!D116)</f>
        <v/>
      </c>
      <c r="E116" s="71">
        <f>IF($A116="","",'03_設備台帳'!I116)</f>
        <v/>
      </c>
      <c r="F116" s="71">
        <f>IF($A116="","",'03_設備台帳'!G116)</f>
        <v/>
      </c>
      <c r="G116" s="71">
        <f>IF($A116="","",'03_設備台帳'!AD116)</f>
        <v/>
      </c>
      <c r="H116" s="135">
        <f>IF($A116="","",MIN('01_基本条件'!$B$9,MAX(1,'03_設備台帳'!Z116)))</f>
        <v/>
      </c>
      <c r="I116" s="135">
        <f>IF($A116="","",MIN('01_基本条件'!$B$9,MAX(1,'03_設備台帳'!AA116)))</f>
        <v/>
      </c>
      <c r="J116" s="132">
        <f>IF($A116="","",IFERROR(VLOOKUP($E116,'02_シナリオ条件'!$A$5:$K$13,3,FALSE),1))</f>
        <v/>
      </c>
      <c r="K116" s="132">
        <f>IF($A116="","",IFERROR(VLOOKUP($E116,'02_シナリオ条件'!$A$5:$K$13,4,FALSE),1))</f>
        <v/>
      </c>
      <c r="L116" s="132">
        <f>IF($A116="","",IFERROR(VLOOKUP($E116,'02_シナリオ条件'!$A$5:$K$13,5,FALSE),1))</f>
        <v/>
      </c>
      <c r="M116" s="132">
        <f>IF($A116="","",IFERROR(VLOOKUP($E116,'02_シナリオ条件'!$A$5:$K$13,6,FALSE),1))</f>
        <v/>
      </c>
      <c r="N116" s="132">
        <f>IF($A116="","",IFERROR(VLOOKUP($E116,'02_シナリオ条件'!$A$5:$K$13,7,FALSE),1))</f>
        <v/>
      </c>
      <c r="O116" s="131">
        <f>IF($A116="","",'03_設備台帳'!T116*$J116)</f>
        <v/>
      </c>
      <c r="P116" s="131">
        <f>IF($A116="","",'03_設備台帳'!N116*$J116*(IF('01_基本条件'!$B$10='01_基本条件'!$B$11,$H116/(1+'01_基本条件'!$B$10),(1-((1+'01_基本条件'!$B$11)/(1+'01_基本条件'!$B$10))^$H116)/('01_基本条件'!$B$10-'01_基本条件'!$B$11))))</f>
        <v/>
      </c>
      <c r="Q116" s="131">
        <f>IF($A116="","",'03_設備台帳'!O116*'03_設備台帳'!P116*'03_設備台帳'!M116*$L116*$M116*(IF('01_基本条件'!$B$10='01_基本条件'!$B$13,$H116/(1+'01_基本条件'!$B$10),(1-((1+'01_基本条件'!$B$13)/(1+'01_基本条件'!$B$10))^$H116)/('01_基本条件'!$B$10-'01_基本条件'!$B$13))))</f>
        <v/>
      </c>
      <c r="R116" s="131">
        <f>IF($A116="","",'03_設備台帳'!Q116*'03_設備台帳'!S116*$N116*(IF('01_基本条件'!$B$10='01_基本条件'!$B$12,$H116/(1+'01_基本条件'!$B$10),(1-((1+'01_基本条件'!$B$12)/(1+'01_基本条件'!$B$10))^$H116)/('01_基本条件'!$B$10-'01_基本条件'!$B$12))))</f>
        <v/>
      </c>
      <c r="S116" s="131">
        <f>IF($A116="","",'03_設備台帳'!AB116*IFERROR(VLOOKUP($E116,'02_シナリオ条件'!$A$5:$K$13,8,FALSE),1)/(1+'01_基本条件'!$B$10)^$H116)</f>
        <v/>
      </c>
      <c r="T116" s="131">
        <f>IF($A116="","",SUM($O116:$R116)-$S116)</f>
        <v/>
      </c>
      <c r="U116" s="131">
        <f>IF($A116="","",('03_設備台帳'!U116+'03_設備台帳'!V116+'03_設備台帳'!W116+'03_設備台帳'!Y116)*$K116)</f>
        <v/>
      </c>
      <c r="V116" s="131">
        <f>IF($A116="","",'03_設備台帳'!X116*'03_設備台帳'!M116*$L116)</f>
        <v/>
      </c>
      <c r="W116" s="131">
        <f>IF($A116="","",'03_設備台帳'!N116*'01_基本条件'!$B$20*(IF('01_基本条件'!$B$10='01_基本条件'!$B$11,$I116/(1+'01_基本条件'!$B$10),(1-((1+'01_基本条件'!$B$11)/(1+'01_基本条件'!$B$10))^$I116)/('01_基本条件'!$B$10-'01_基本条件'!$B$11))))</f>
        <v/>
      </c>
      <c r="X116" s="131">
        <f>IF($A116="","",'03_設備台帳'!O116*'01_基本条件'!$B$21*'03_設備台帳'!P116*'03_設備台帳'!M116*$L116*$M116*(IF('01_基本条件'!$B$10='01_基本条件'!$B$13,$I116/(1+'01_基本条件'!$B$10),(1-((1+'01_基本条件'!$B$13)/(1+'01_基本条件'!$B$10))^$I116)/('01_基本条件'!$B$10-'01_基本条件'!$B$13))))</f>
        <v/>
      </c>
      <c r="Y116" s="131">
        <f>IF($A116="","",'03_設備台帳'!R116*'03_設備台帳'!S116*$N116*(IF('01_基本条件'!$B$10='01_基本条件'!$B$12,$I116/(1+'01_基本条件'!$B$10),(1-((1+'01_基本条件'!$B$12)/(1+'01_基本条件'!$B$10))^$I116)/('01_基本条件'!$B$10-'01_基本条件'!$B$12))))</f>
        <v/>
      </c>
      <c r="Z116" s="131">
        <f>IF($A116="","",'03_設備台帳'!AC116*IFERROR(VLOOKUP($E116,'02_シナリオ条件'!$A$5:$K$13,8,FALSE),1)/(1+'01_基本条件'!$B$10)^$I116)</f>
        <v/>
      </c>
      <c r="AA116" s="131">
        <f>IF($A116="","",SUM($U116:$Y116)-$Z116)</f>
        <v/>
      </c>
      <c r="AB116" s="131">
        <f>IF($A116="","",(IF('01_基本条件'!$B$10=0,$T116/$H116,$T116*('01_基本条件'!$B$10*(1+'01_基本条件'!$B$10)^$H116)/((1+'01_基本条件'!$B$10)^$H116-1)))-(IF('01_基本条件'!$B$10=0,$AA116/$I116,$AA116*('01_基本条件'!$B$10*(1+'01_基本条件'!$B$10)^$I116)/((1+'01_基本条件'!$B$10)^$I116-1))))</f>
        <v/>
      </c>
      <c r="AC116" s="132">
        <f>IF($A116="","",IFERROR($AB116/(IF('01_基本条件'!$B$10=0,$T116/$H116,$T116*('01_基本条件'!$B$10*(1+'01_基本条件'!$B$10)^$H116)/((1+'01_基本条件'!$B$10)^$H116-1))),0))</f>
        <v/>
      </c>
      <c r="AD116" s="141">
        <f>IF($A116="","",IFERROR(IF((('03_設備台帳'!N116*$J116+'03_設備台帳'!O116*'03_設備台帳'!P116*'03_設備台帳'!M116*$L116*$M116+'03_設備台帳'!Q116*'03_設備台帳'!S116*$N116)-('03_設備台帳'!N116*'01_基本条件'!$B$20+'03_設備台帳'!O116*'01_基本条件'!$B$21*'03_設備台帳'!P116*'03_設備台帳'!M116*$L116*$M116+'03_設備台帳'!R116*'03_設備台帳'!S116*$N116))&lt;=0,"",MAX(0,($U116+$V116-$O116)/(('03_設備台帳'!N116*$J116+'03_設備台帳'!O116*'03_設備台帳'!P116*'03_設備台帳'!M116*$L116*$M116+'03_設備台帳'!Q116*'03_設備台帳'!S116*$N116)-('03_設備台帳'!N116*'01_基本条件'!$B$20+'03_設備台帳'!O116*'01_基本条件'!$B$21*'03_設備台帳'!P116*'03_設備台帳'!M116*$L116*$M116+'03_設備台帳'!R116*'03_設備台帳'!S116*$N116)))),""))</f>
        <v/>
      </c>
      <c r="AE116" s="41">
        <f>IF($A116="","",IF(AND('01_基本条件'!$B$19="はい",$G116="重大"),"更新",IF($AC116&gt;='01_基本条件'!$B$18,"更新",IF($AC116&lt;=-'01_基本条件'!$B$18,"修理/延命","再確認/試行"))))</f>
        <v/>
      </c>
      <c r="AF116" s="41">
        <f>IF($A116="","","EAC削減率="&amp;TEXT($AC116,"0.0%")&amp;"; 修理LCC="&amp;TEXT($T116,"#,##0")&amp;"; 更新LCC="&amp;TEXT($AA116,"#,##0"))</f>
        <v/>
      </c>
      <c r="AG116" s="41">
        <f>IF($A116="","",IF('01_基本条件'!$B$15="","予算未設定",IF($U116&lt;='01_基本条件'!$B$15,"予算内","予算超過")))</f>
        <v/>
      </c>
      <c r="AH116" s="41">
        <f>IF($A116="","",IF(OR($G116="重大",$F116="A-重要",$AC116&gt;=0.15),"高",IF(OR($G116="高",$AC116&gt;='01_基本条件'!$B$18),"中","低")))</f>
        <v/>
      </c>
      <c r="AI116" s="41">
        <f>IF($A116="","","")</f>
        <v/>
      </c>
      <c r="AJ116" s="41">
        <f>IF($A116="","",IF($AI116&lt;&gt;"",$AI116,IF(AND($AE116="更新",$AG116="予算超過"),"更新-予算承認要",$AE116)))</f>
        <v/>
      </c>
      <c r="AK116" s="85">
        <f>IF($A116="","","要評価")</f>
        <v/>
      </c>
      <c r="AL116" s="85">
        <f>IF($A116="","","")</f>
        <v/>
      </c>
      <c r="AM116" s="134">
        <f>IF($A116="","","")</f>
        <v/>
      </c>
    </row>
    <row r="117">
      <c r="A117" s="71">
        <f>IF('03_設備台帳'!A117="","",'03_設備台帳'!A117)</f>
        <v/>
      </c>
      <c r="B117" s="71">
        <f>IF($A117="","",'03_設備台帳'!E117)</f>
        <v/>
      </c>
      <c r="C117" s="71">
        <f>IF($A117="","",'03_設備台帳'!B117&amp;" / "&amp;'03_設備台帳'!C117)</f>
        <v/>
      </c>
      <c r="D117" s="71">
        <f>IF($A117="","",'03_設備台帳'!D117)</f>
        <v/>
      </c>
      <c r="E117" s="71">
        <f>IF($A117="","",'03_設備台帳'!I117)</f>
        <v/>
      </c>
      <c r="F117" s="71">
        <f>IF($A117="","",'03_設備台帳'!G117)</f>
        <v/>
      </c>
      <c r="G117" s="71">
        <f>IF($A117="","",'03_設備台帳'!AD117)</f>
        <v/>
      </c>
      <c r="H117" s="135">
        <f>IF($A117="","",MIN('01_基本条件'!$B$9,MAX(1,'03_設備台帳'!Z117)))</f>
        <v/>
      </c>
      <c r="I117" s="135">
        <f>IF($A117="","",MIN('01_基本条件'!$B$9,MAX(1,'03_設備台帳'!AA117)))</f>
        <v/>
      </c>
      <c r="J117" s="132">
        <f>IF($A117="","",IFERROR(VLOOKUP($E117,'02_シナリオ条件'!$A$5:$K$13,3,FALSE),1))</f>
        <v/>
      </c>
      <c r="K117" s="132">
        <f>IF($A117="","",IFERROR(VLOOKUP($E117,'02_シナリオ条件'!$A$5:$K$13,4,FALSE),1))</f>
        <v/>
      </c>
      <c r="L117" s="132">
        <f>IF($A117="","",IFERROR(VLOOKUP($E117,'02_シナリオ条件'!$A$5:$K$13,5,FALSE),1))</f>
        <v/>
      </c>
      <c r="M117" s="132">
        <f>IF($A117="","",IFERROR(VLOOKUP($E117,'02_シナリオ条件'!$A$5:$K$13,6,FALSE),1))</f>
        <v/>
      </c>
      <c r="N117" s="132">
        <f>IF($A117="","",IFERROR(VLOOKUP($E117,'02_シナリオ条件'!$A$5:$K$13,7,FALSE),1))</f>
        <v/>
      </c>
      <c r="O117" s="131">
        <f>IF($A117="","",'03_設備台帳'!T117*$J117)</f>
        <v/>
      </c>
      <c r="P117" s="131">
        <f>IF($A117="","",'03_設備台帳'!N117*$J117*(IF('01_基本条件'!$B$10='01_基本条件'!$B$11,$H117/(1+'01_基本条件'!$B$10),(1-((1+'01_基本条件'!$B$11)/(1+'01_基本条件'!$B$10))^$H117)/('01_基本条件'!$B$10-'01_基本条件'!$B$11))))</f>
        <v/>
      </c>
      <c r="Q117" s="131">
        <f>IF($A117="","",'03_設備台帳'!O117*'03_設備台帳'!P117*'03_設備台帳'!M117*$L117*$M117*(IF('01_基本条件'!$B$10='01_基本条件'!$B$13,$H117/(1+'01_基本条件'!$B$10),(1-((1+'01_基本条件'!$B$13)/(1+'01_基本条件'!$B$10))^$H117)/('01_基本条件'!$B$10-'01_基本条件'!$B$13))))</f>
        <v/>
      </c>
      <c r="R117" s="131">
        <f>IF($A117="","",'03_設備台帳'!Q117*'03_設備台帳'!S117*$N117*(IF('01_基本条件'!$B$10='01_基本条件'!$B$12,$H117/(1+'01_基本条件'!$B$10),(1-((1+'01_基本条件'!$B$12)/(1+'01_基本条件'!$B$10))^$H117)/('01_基本条件'!$B$10-'01_基本条件'!$B$12))))</f>
        <v/>
      </c>
      <c r="S117" s="131">
        <f>IF($A117="","",'03_設備台帳'!AB117*IFERROR(VLOOKUP($E117,'02_シナリオ条件'!$A$5:$K$13,8,FALSE),1)/(1+'01_基本条件'!$B$10)^$H117)</f>
        <v/>
      </c>
      <c r="T117" s="131">
        <f>IF($A117="","",SUM($O117:$R117)-$S117)</f>
        <v/>
      </c>
      <c r="U117" s="131">
        <f>IF($A117="","",('03_設備台帳'!U117+'03_設備台帳'!V117+'03_設備台帳'!W117+'03_設備台帳'!Y117)*$K117)</f>
        <v/>
      </c>
      <c r="V117" s="131">
        <f>IF($A117="","",'03_設備台帳'!X117*'03_設備台帳'!M117*$L117)</f>
        <v/>
      </c>
      <c r="W117" s="131">
        <f>IF($A117="","",'03_設備台帳'!N117*'01_基本条件'!$B$20*(IF('01_基本条件'!$B$10='01_基本条件'!$B$11,$I117/(1+'01_基本条件'!$B$10),(1-((1+'01_基本条件'!$B$11)/(1+'01_基本条件'!$B$10))^$I117)/('01_基本条件'!$B$10-'01_基本条件'!$B$11))))</f>
        <v/>
      </c>
      <c r="X117" s="131">
        <f>IF($A117="","",'03_設備台帳'!O117*'01_基本条件'!$B$21*'03_設備台帳'!P117*'03_設備台帳'!M117*$L117*$M117*(IF('01_基本条件'!$B$10='01_基本条件'!$B$13,$I117/(1+'01_基本条件'!$B$10),(1-((1+'01_基本条件'!$B$13)/(1+'01_基本条件'!$B$10))^$I117)/('01_基本条件'!$B$10-'01_基本条件'!$B$13))))</f>
        <v/>
      </c>
      <c r="Y117" s="131">
        <f>IF($A117="","",'03_設備台帳'!R117*'03_設備台帳'!S117*$N117*(IF('01_基本条件'!$B$10='01_基本条件'!$B$12,$I117/(1+'01_基本条件'!$B$10),(1-((1+'01_基本条件'!$B$12)/(1+'01_基本条件'!$B$10))^$I117)/('01_基本条件'!$B$10-'01_基本条件'!$B$12))))</f>
        <v/>
      </c>
      <c r="Z117" s="131">
        <f>IF($A117="","",'03_設備台帳'!AC117*IFERROR(VLOOKUP($E117,'02_シナリオ条件'!$A$5:$K$13,8,FALSE),1)/(1+'01_基本条件'!$B$10)^$I117)</f>
        <v/>
      </c>
      <c r="AA117" s="131">
        <f>IF($A117="","",SUM($U117:$Y117)-$Z117)</f>
        <v/>
      </c>
      <c r="AB117" s="131">
        <f>IF($A117="","",(IF('01_基本条件'!$B$10=0,$T117/$H117,$T117*('01_基本条件'!$B$10*(1+'01_基本条件'!$B$10)^$H117)/((1+'01_基本条件'!$B$10)^$H117-1)))-(IF('01_基本条件'!$B$10=0,$AA117/$I117,$AA117*('01_基本条件'!$B$10*(1+'01_基本条件'!$B$10)^$I117)/((1+'01_基本条件'!$B$10)^$I117-1))))</f>
        <v/>
      </c>
      <c r="AC117" s="132">
        <f>IF($A117="","",IFERROR($AB117/(IF('01_基本条件'!$B$10=0,$T117/$H117,$T117*('01_基本条件'!$B$10*(1+'01_基本条件'!$B$10)^$H117)/((1+'01_基本条件'!$B$10)^$H117-1))),0))</f>
        <v/>
      </c>
      <c r="AD117" s="141">
        <f>IF($A117="","",IFERROR(IF((('03_設備台帳'!N117*$J117+'03_設備台帳'!O117*'03_設備台帳'!P117*'03_設備台帳'!M117*$L117*$M117+'03_設備台帳'!Q117*'03_設備台帳'!S117*$N117)-('03_設備台帳'!N117*'01_基本条件'!$B$20+'03_設備台帳'!O117*'01_基本条件'!$B$21*'03_設備台帳'!P117*'03_設備台帳'!M117*$L117*$M117+'03_設備台帳'!R117*'03_設備台帳'!S117*$N117))&lt;=0,"",MAX(0,($U117+$V117-$O117)/(('03_設備台帳'!N117*$J117+'03_設備台帳'!O117*'03_設備台帳'!P117*'03_設備台帳'!M117*$L117*$M117+'03_設備台帳'!Q117*'03_設備台帳'!S117*$N117)-('03_設備台帳'!N117*'01_基本条件'!$B$20+'03_設備台帳'!O117*'01_基本条件'!$B$21*'03_設備台帳'!P117*'03_設備台帳'!M117*$L117*$M117+'03_設備台帳'!R117*'03_設備台帳'!S117*$N117)))),""))</f>
        <v/>
      </c>
      <c r="AE117" s="41">
        <f>IF($A117="","",IF(AND('01_基本条件'!$B$19="はい",$G117="重大"),"更新",IF($AC117&gt;='01_基本条件'!$B$18,"更新",IF($AC117&lt;=-'01_基本条件'!$B$18,"修理/延命","再確認/試行"))))</f>
        <v/>
      </c>
      <c r="AF117" s="41">
        <f>IF($A117="","","EAC削減率="&amp;TEXT($AC117,"0.0%")&amp;"; 修理LCC="&amp;TEXT($T117,"#,##0")&amp;"; 更新LCC="&amp;TEXT($AA117,"#,##0"))</f>
        <v/>
      </c>
      <c r="AG117" s="41">
        <f>IF($A117="","",IF('01_基本条件'!$B$15="","予算未設定",IF($U117&lt;='01_基本条件'!$B$15,"予算内","予算超過")))</f>
        <v/>
      </c>
      <c r="AH117" s="41">
        <f>IF($A117="","",IF(OR($G117="重大",$F117="A-重要",$AC117&gt;=0.15),"高",IF(OR($G117="高",$AC117&gt;='01_基本条件'!$B$18),"中","低")))</f>
        <v/>
      </c>
      <c r="AI117" s="41">
        <f>IF($A117="","","")</f>
        <v/>
      </c>
      <c r="AJ117" s="41">
        <f>IF($A117="","",IF($AI117&lt;&gt;"",$AI117,IF(AND($AE117="更新",$AG117="予算超過"),"更新-予算承認要",$AE117)))</f>
        <v/>
      </c>
      <c r="AK117" s="85">
        <f>IF($A117="","","要評価")</f>
        <v/>
      </c>
      <c r="AL117" s="85">
        <f>IF($A117="","","")</f>
        <v/>
      </c>
      <c r="AM117" s="134">
        <f>IF($A117="","","")</f>
        <v/>
      </c>
    </row>
    <row r="118">
      <c r="A118" s="71">
        <f>IF('03_設備台帳'!A118="","",'03_設備台帳'!A118)</f>
        <v/>
      </c>
      <c r="B118" s="71">
        <f>IF($A118="","",'03_設備台帳'!E118)</f>
        <v/>
      </c>
      <c r="C118" s="71">
        <f>IF($A118="","",'03_設備台帳'!B118&amp;" / "&amp;'03_設備台帳'!C118)</f>
        <v/>
      </c>
      <c r="D118" s="71">
        <f>IF($A118="","",'03_設備台帳'!D118)</f>
        <v/>
      </c>
      <c r="E118" s="71">
        <f>IF($A118="","",'03_設備台帳'!I118)</f>
        <v/>
      </c>
      <c r="F118" s="71">
        <f>IF($A118="","",'03_設備台帳'!G118)</f>
        <v/>
      </c>
      <c r="G118" s="71">
        <f>IF($A118="","",'03_設備台帳'!AD118)</f>
        <v/>
      </c>
      <c r="H118" s="135">
        <f>IF($A118="","",MIN('01_基本条件'!$B$9,MAX(1,'03_設備台帳'!Z118)))</f>
        <v/>
      </c>
      <c r="I118" s="135">
        <f>IF($A118="","",MIN('01_基本条件'!$B$9,MAX(1,'03_設備台帳'!AA118)))</f>
        <v/>
      </c>
      <c r="J118" s="132">
        <f>IF($A118="","",IFERROR(VLOOKUP($E118,'02_シナリオ条件'!$A$5:$K$13,3,FALSE),1))</f>
        <v/>
      </c>
      <c r="K118" s="132">
        <f>IF($A118="","",IFERROR(VLOOKUP($E118,'02_シナリオ条件'!$A$5:$K$13,4,FALSE),1))</f>
        <v/>
      </c>
      <c r="L118" s="132">
        <f>IF($A118="","",IFERROR(VLOOKUP($E118,'02_シナリオ条件'!$A$5:$K$13,5,FALSE),1))</f>
        <v/>
      </c>
      <c r="M118" s="132">
        <f>IF($A118="","",IFERROR(VLOOKUP($E118,'02_シナリオ条件'!$A$5:$K$13,6,FALSE),1))</f>
        <v/>
      </c>
      <c r="N118" s="132">
        <f>IF($A118="","",IFERROR(VLOOKUP($E118,'02_シナリオ条件'!$A$5:$K$13,7,FALSE),1))</f>
        <v/>
      </c>
      <c r="O118" s="131">
        <f>IF($A118="","",'03_設備台帳'!T118*$J118)</f>
        <v/>
      </c>
      <c r="P118" s="131">
        <f>IF($A118="","",'03_設備台帳'!N118*$J118*(IF('01_基本条件'!$B$10='01_基本条件'!$B$11,$H118/(1+'01_基本条件'!$B$10),(1-((1+'01_基本条件'!$B$11)/(1+'01_基本条件'!$B$10))^$H118)/('01_基本条件'!$B$10-'01_基本条件'!$B$11))))</f>
        <v/>
      </c>
      <c r="Q118" s="131">
        <f>IF($A118="","",'03_設備台帳'!O118*'03_設備台帳'!P118*'03_設備台帳'!M118*$L118*$M118*(IF('01_基本条件'!$B$10='01_基本条件'!$B$13,$H118/(1+'01_基本条件'!$B$10),(1-((1+'01_基本条件'!$B$13)/(1+'01_基本条件'!$B$10))^$H118)/('01_基本条件'!$B$10-'01_基本条件'!$B$13))))</f>
        <v/>
      </c>
      <c r="R118" s="131">
        <f>IF($A118="","",'03_設備台帳'!Q118*'03_設備台帳'!S118*$N118*(IF('01_基本条件'!$B$10='01_基本条件'!$B$12,$H118/(1+'01_基本条件'!$B$10),(1-((1+'01_基本条件'!$B$12)/(1+'01_基本条件'!$B$10))^$H118)/('01_基本条件'!$B$10-'01_基本条件'!$B$12))))</f>
        <v/>
      </c>
      <c r="S118" s="131">
        <f>IF($A118="","",'03_設備台帳'!AB118*IFERROR(VLOOKUP($E118,'02_シナリオ条件'!$A$5:$K$13,8,FALSE),1)/(1+'01_基本条件'!$B$10)^$H118)</f>
        <v/>
      </c>
      <c r="T118" s="131">
        <f>IF($A118="","",SUM($O118:$R118)-$S118)</f>
        <v/>
      </c>
      <c r="U118" s="131">
        <f>IF($A118="","",('03_設備台帳'!U118+'03_設備台帳'!V118+'03_設備台帳'!W118+'03_設備台帳'!Y118)*$K118)</f>
        <v/>
      </c>
      <c r="V118" s="131">
        <f>IF($A118="","",'03_設備台帳'!X118*'03_設備台帳'!M118*$L118)</f>
        <v/>
      </c>
      <c r="W118" s="131">
        <f>IF($A118="","",'03_設備台帳'!N118*'01_基本条件'!$B$20*(IF('01_基本条件'!$B$10='01_基本条件'!$B$11,$I118/(1+'01_基本条件'!$B$10),(1-((1+'01_基本条件'!$B$11)/(1+'01_基本条件'!$B$10))^$I118)/('01_基本条件'!$B$10-'01_基本条件'!$B$11))))</f>
        <v/>
      </c>
      <c r="X118" s="131">
        <f>IF($A118="","",'03_設備台帳'!O118*'01_基本条件'!$B$21*'03_設備台帳'!P118*'03_設備台帳'!M118*$L118*$M118*(IF('01_基本条件'!$B$10='01_基本条件'!$B$13,$I118/(1+'01_基本条件'!$B$10),(1-((1+'01_基本条件'!$B$13)/(1+'01_基本条件'!$B$10))^$I118)/('01_基本条件'!$B$10-'01_基本条件'!$B$13))))</f>
        <v/>
      </c>
      <c r="Y118" s="131">
        <f>IF($A118="","",'03_設備台帳'!R118*'03_設備台帳'!S118*$N118*(IF('01_基本条件'!$B$10='01_基本条件'!$B$12,$I118/(1+'01_基本条件'!$B$10),(1-((1+'01_基本条件'!$B$12)/(1+'01_基本条件'!$B$10))^$I118)/('01_基本条件'!$B$10-'01_基本条件'!$B$12))))</f>
        <v/>
      </c>
      <c r="Z118" s="131">
        <f>IF($A118="","",'03_設備台帳'!AC118*IFERROR(VLOOKUP($E118,'02_シナリオ条件'!$A$5:$K$13,8,FALSE),1)/(1+'01_基本条件'!$B$10)^$I118)</f>
        <v/>
      </c>
      <c r="AA118" s="131">
        <f>IF($A118="","",SUM($U118:$Y118)-$Z118)</f>
        <v/>
      </c>
      <c r="AB118" s="131">
        <f>IF($A118="","",(IF('01_基本条件'!$B$10=0,$T118/$H118,$T118*('01_基本条件'!$B$10*(1+'01_基本条件'!$B$10)^$H118)/((1+'01_基本条件'!$B$10)^$H118-1)))-(IF('01_基本条件'!$B$10=0,$AA118/$I118,$AA118*('01_基本条件'!$B$10*(1+'01_基本条件'!$B$10)^$I118)/((1+'01_基本条件'!$B$10)^$I118-1))))</f>
        <v/>
      </c>
      <c r="AC118" s="132">
        <f>IF($A118="","",IFERROR($AB118/(IF('01_基本条件'!$B$10=0,$T118/$H118,$T118*('01_基本条件'!$B$10*(1+'01_基本条件'!$B$10)^$H118)/((1+'01_基本条件'!$B$10)^$H118-1))),0))</f>
        <v/>
      </c>
      <c r="AD118" s="141">
        <f>IF($A118="","",IFERROR(IF((('03_設備台帳'!N118*$J118+'03_設備台帳'!O118*'03_設備台帳'!P118*'03_設備台帳'!M118*$L118*$M118+'03_設備台帳'!Q118*'03_設備台帳'!S118*$N118)-('03_設備台帳'!N118*'01_基本条件'!$B$20+'03_設備台帳'!O118*'01_基本条件'!$B$21*'03_設備台帳'!P118*'03_設備台帳'!M118*$L118*$M118+'03_設備台帳'!R118*'03_設備台帳'!S118*$N118))&lt;=0,"",MAX(0,($U118+$V118-$O118)/(('03_設備台帳'!N118*$J118+'03_設備台帳'!O118*'03_設備台帳'!P118*'03_設備台帳'!M118*$L118*$M118+'03_設備台帳'!Q118*'03_設備台帳'!S118*$N118)-('03_設備台帳'!N118*'01_基本条件'!$B$20+'03_設備台帳'!O118*'01_基本条件'!$B$21*'03_設備台帳'!P118*'03_設備台帳'!M118*$L118*$M118+'03_設備台帳'!R118*'03_設備台帳'!S118*$N118)))),""))</f>
        <v/>
      </c>
      <c r="AE118" s="41">
        <f>IF($A118="","",IF(AND('01_基本条件'!$B$19="はい",$G118="重大"),"更新",IF($AC118&gt;='01_基本条件'!$B$18,"更新",IF($AC118&lt;=-'01_基本条件'!$B$18,"修理/延命","再確認/試行"))))</f>
        <v/>
      </c>
      <c r="AF118" s="41">
        <f>IF($A118="","","EAC削減率="&amp;TEXT($AC118,"0.0%")&amp;"; 修理LCC="&amp;TEXT($T118,"#,##0")&amp;"; 更新LCC="&amp;TEXT($AA118,"#,##0"))</f>
        <v/>
      </c>
      <c r="AG118" s="41">
        <f>IF($A118="","",IF('01_基本条件'!$B$15="","予算未設定",IF($U118&lt;='01_基本条件'!$B$15,"予算内","予算超過")))</f>
        <v/>
      </c>
      <c r="AH118" s="41">
        <f>IF($A118="","",IF(OR($G118="重大",$F118="A-重要",$AC118&gt;=0.15),"高",IF(OR($G118="高",$AC118&gt;='01_基本条件'!$B$18),"中","低")))</f>
        <v/>
      </c>
      <c r="AI118" s="41">
        <f>IF($A118="","","")</f>
        <v/>
      </c>
      <c r="AJ118" s="41">
        <f>IF($A118="","",IF($AI118&lt;&gt;"",$AI118,IF(AND($AE118="更新",$AG118="予算超過"),"更新-予算承認要",$AE118)))</f>
        <v/>
      </c>
      <c r="AK118" s="85">
        <f>IF($A118="","","要評価")</f>
        <v/>
      </c>
      <c r="AL118" s="85">
        <f>IF($A118="","","")</f>
        <v/>
      </c>
      <c r="AM118" s="134">
        <f>IF($A118="","","")</f>
        <v/>
      </c>
    </row>
    <row r="119">
      <c r="A119" s="71">
        <f>IF('03_設備台帳'!A119="","",'03_設備台帳'!A119)</f>
        <v/>
      </c>
      <c r="B119" s="71">
        <f>IF($A119="","",'03_設備台帳'!E119)</f>
        <v/>
      </c>
      <c r="C119" s="71">
        <f>IF($A119="","",'03_設備台帳'!B119&amp;" / "&amp;'03_設備台帳'!C119)</f>
        <v/>
      </c>
      <c r="D119" s="71">
        <f>IF($A119="","",'03_設備台帳'!D119)</f>
        <v/>
      </c>
      <c r="E119" s="71">
        <f>IF($A119="","",'03_設備台帳'!I119)</f>
        <v/>
      </c>
      <c r="F119" s="71">
        <f>IF($A119="","",'03_設備台帳'!G119)</f>
        <v/>
      </c>
      <c r="G119" s="71">
        <f>IF($A119="","",'03_設備台帳'!AD119)</f>
        <v/>
      </c>
      <c r="H119" s="135">
        <f>IF($A119="","",MIN('01_基本条件'!$B$9,MAX(1,'03_設備台帳'!Z119)))</f>
        <v/>
      </c>
      <c r="I119" s="135">
        <f>IF($A119="","",MIN('01_基本条件'!$B$9,MAX(1,'03_設備台帳'!AA119)))</f>
        <v/>
      </c>
      <c r="J119" s="132">
        <f>IF($A119="","",IFERROR(VLOOKUP($E119,'02_シナリオ条件'!$A$5:$K$13,3,FALSE),1))</f>
        <v/>
      </c>
      <c r="K119" s="132">
        <f>IF($A119="","",IFERROR(VLOOKUP($E119,'02_シナリオ条件'!$A$5:$K$13,4,FALSE),1))</f>
        <v/>
      </c>
      <c r="L119" s="132">
        <f>IF($A119="","",IFERROR(VLOOKUP($E119,'02_シナリオ条件'!$A$5:$K$13,5,FALSE),1))</f>
        <v/>
      </c>
      <c r="M119" s="132">
        <f>IF($A119="","",IFERROR(VLOOKUP($E119,'02_シナリオ条件'!$A$5:$K$13,6,FALSE),1))</f>
        <v/>
      </c>
      <c r="N119" s="132">
        <f>IF($A119="","",IFERROR(VLOOKUP($E119,'02_シナリオ条件'!$A$5:$K$13,7,FALSE),1))</f>
        <v/>
      </c>
      <c r="O119" s="131">
        <f>IF($A119="","",'03_設備台帳'!T119*$J119)</f>
        <v/>
      </c>
      <c r="P119" s="131">
        <f>IF($A119="","",'03_設備台帳'!N119*$J119*(IF('01_基本条件'!$B$10='01_基本条件'!$B$11,$H119/(1+'01_基本条件'!$B$10),(1-((1+'01_基本条件'!$B$11)/(1+'01_基本条件'!$B$10))^$H119)/('01_基本条件'!$B$10-'01_基本条件'!$B$11))))</f>
        <v/>
      </c>
      <c r="Q119" s="131">
        <f>IF($A119="","",'03_設備台帳'!O119*'03_設備台帳'!P119*'03_設備台帳'!M119*$L119*$M119*(IF('01_基本条件'!$B$10='01_基本条件'!$B$13,$H119/(1+'01_基本条件'!$B$10),(1-((1+'01_基本条件'!$B$13)/(1+'01_基本条件'!$B$10))^$H119)/('01_基本条件'!$B$10-'01_基本条件'!$B$13))))</f>
        <v/>
      </c>
      <c r="R119" s="131">
        <f>IF($A119="","",'03_設備台帳'!Q119*'03_設備台帳'!S119*$N119*(IF('01_基本条件'!$B$10='01_基本条件'!$B$12,$H119/(1+'01_基本条件'!$B$10),(1-((1+'01_基本条件'!$B$12)/(1+'01_基本条件'!$B$10))^$H119)/('01_基本条件'!$B$10-'01_基本条件'!$B$12))))</f>
        <v/>
      </c>
      <c r="S119" s="131">
        <f>IF($A119="","",'03_設備台帳'!AB119*IFERROR(VLOOKUP($E119,'02_シナリオ条件'!$A$5:$K$13,8,FALSE),1)/(1+'01_基本条件'!$B$10)^$H119)</f>
        <v/>
      </c>
      <c r="T119" s="131">
        <f>IF($A119="","",SUM($O119:$R119)-$S119)</f>
        <v/>
      </c>
      <c r="U119" s="131">
        <f>IF($A119="","",('03_設備台帳'!U119+'03_設備台帳'!V119+'03_設備台帳'!W119+'03_設備台帳'!Y119)*$K119)</f>
        <v/>
      </c>
      <c r="V119" s="131">
        <f>IF($A119="","",'03_設備台帳'!X119*'03_設備台帳'!M119*$L119)</f>
        <v/>
      </c>
      <c r="W119" s="131">
        <f>IF($A119="","",'03_設備台帳'!N119*'01_基本条件'!$B$20*(IF('01_基本条件'!$B$10='01_基本条件'!$B$11,$I119/(1+'01_基本条件'!$B$10),(1-((1+'01_基本条件'!$B$11)/(1+'01_基本条件'!$B$10))^$I119)/('01_基本条件'!$B$10-'01_基本条件'!$B$11))))</f>
        <v/>
      </c>
      <c r="X119" s="131">
        <f>IF($A119="","",'03_設備台帳'!O119*'01_基本条件'!$B$21*'03_設備台帳'!P119*'03_設備台帳'!M119*$L119*$M119*(IF('01_基本条件'!$B$10='01_基本条件'!$B$13,$I119/(1+'01_基本条件'!$B$10),(1-((1+'01_基本条件'!$B$13)/(1+'01_基本条件'!$B$10))^$I119)/('01_基本条件'!$B$10-'01_基本条件'!$B$13))))</f>
        <v/>
      </c>
      <c r="Y119" s="131">
        <f>IF($A119="","",'03_設備台帳'!R119*'03_設備台帳'!S119*$N119*(IF('01_基本条件'!$B$10='01_基本条件'!$B$12,$I119/(1+'01_基本条件'!$B$10),(1-((1+'01_基本条件'!$B$12)/(1+'01_基本条件'!$B$10))^$I119)/('01_基本条件'!$B$10-'01_基本条件'!$B$12))))</f>
        <v/>
      </c>
      <c r="Z119" s="131">
        <f>IF($A119="","",'03_設備台帳'!AC119*IFERROR(VLOOKUP($E119,'02_シナリオ条件'!$A$5:$K$13,8,FALSE),1)/(1+'01_基本条件'!$B$10)^$I119)</f>
        <v/>
      </c>
      <c r="AA119" s="131">
        <f>IF($A119="","",SUM($U119:$Y119)-$Z119)</f>
        <v/>
      </c>
      <c r="AB119" s="131">
        <f>IF($A119="","",(IF('01_基本条件'!$B$10=0,$T119/$H119,$T119*('01_基本条件'!$B$10*(1+'01_基本条件'!$B$10)^$H119)/((1+'01_基本条件'!$B$10)^$H119-1)))-(IF('01_基本条件'!$B$10=0,$AA119/$I119,$AA119*('01_基本条件'!$B$10*(1+'01_基本条件'!$B$10)^$I119)/((1+'01_基本条件'!$B$10)^$I119-1))))</f>
        <v/>
      </c>
      <c r="AC119" s="132">
        <f>IF($A119="","",IFERROR($AB119/(IF('01_基本条件'!$B$10=0,$T119/$H119,$T119*('01_基本条件'!$B$10*(1+'01_基本条件'!$B$10)^$H119)/((1+'01_基本条件'!$B$10)^$H119-1))),0))</f>
        <v/>
      </c>
      <c r="AD119" s="141">
        <f>IF($A119="","",IFERROR(IF((('03_設備台帳'!N119*$J119+'03_設備台帳'!O119*'03_設備台帳'!P119*'03_設備台帳'!M119*$L119*$M119+'03_設備台帳'!Q119*'03_設備台帳'!S119*$N119)-('03_設備台帳'!N119*'01_基本条件'!$B$20+'03_設備台帳'!O119*'01_基本条件'!$B$21*'03_設備台帳'!P119*'03_設備台帳'!M119*$L119*$M119+'03_設備台帳'!R119*'03_設備台帳'!S119*$N119))&lt;=0,"",MAX(0,($U119+$V119-$O119)/(('03_設備台帳'!N119*$J119+'03_設備台帳'!O119*'03_設備台帳'!P119*'03_設備台帳'!M119*$L119*$M119+'03_設備台帳'!Q119*'03_設備台帳'!S119*$N119)-('03_設備台帳'!N119*'01_基本条件'!$B$20+'03_設備台帳'!O119*'01_基本条件'!$B$21*'03_設備台帳'!P119*'03_設備台帳'!M119*$L119*$M119+'03_設備台帳'!R119*'03_設備台帳'!S119*$N119)))),""))</f>
        <v/>
      </c>
      <c r="AE119" s="41">
        <f>IF($A119="","",IF(AND('01_基本条件'!$B$19="はい",$G119="重大"),"更新",IF($AC119&gt;='01_基本条件'!$B$18,"更新",IF($AC119&lt;=-'01_基本条件'!$B$18,"修理/延命","再確認/試行"))))</f>
        <v/>
      </c>
      <c r="AF119" s="41">
        <f>IF($A119="","","EAC削減率="&amp;TEXT($AC119,"0.0%")&amp;"; 修理LCC="&amp;TEXT($T119,"#,##0")&amp;"; 更新LCC="&amp;TEXT($AA119,"#,##0"))</f>
        <v/>
      </c>
      <c r="AG119" s="41">
        <f>IF($A119="","",IF('01_基本条件'!$B$15="","予算未設定",IF($U119&lt;='01_基本条件'!$B$15,"予算内","予算超過")))</f>
        <v/>
      </c>
      <c r="AH119" s="41">
        <f>IF($A119="","",IF(OR($G119="重大",$F119="A-重要",$AC119&gt;=0.15),"高",IF(OR($G119="高",$AC119&gt;='01_基本条件'!$B$18),"中","低")))</f>
        <v/>
      </c>
      <c r="AI119" s="41">
        <f>IF($A119="","","")</f>
        <v/>
      </c>
      <c r="AJ119" s="41">
        <f>IF($A119="","",IF($AI119&lt;&gt;"",$AI119,IF(AND($AE119="更新",$AG119="予算超過"),"更新-予算承認要",$AE119)))</f>
        <v/>
      </c>
      <c r="AK119" s="85">
        <f>IF($A119="","","要評価")</f>
        <v/>
      </c>
      <c r="AL119" s="85">
        <f>IF($A119="","","")</f>
        <v/>
      </c>
      <c r="AM119" s="134">
        <f>IF($A119="","","")</f>
        <v/>
      </c>
    </row>
    <row r="120">
      <c r="A120" s="71">
        <f>IF('03_設備台帳'!A120="","",'03_設備台帳'!A120)</f>
        <v/>
      </c>
      <c r="B120" s="71">
        <f>IF($A120="","",'03_設備台帳'!E120)</f>
        <v/>
      </c>
      <c r="C120" s="71">
        <f>IF($A120="","",'03_設備台帳'!B120&amp;" / "&amp;'03_設備台帳'!C120)</f>
        <v/>
      </c>
      <c r="D120" s="71">
        <f>IF($A120="","",'03_設備台帳'!D120)</f>
        <v/>
      </c>
      <c r="E120" s="71">
        <f>IF($A120="","",'03_設備台帳'!I120)</f>
        <v/>
      </c>
      <c r="F120" s="71">
        <f>IF($A120="","",'03_設備台帳'!G120)</f>
        <v/>
      </c>
      <c r="G120" s="71">
        <f>IF($A120="","",'03_設備台帳'!AD120)</f>
        <v/>
      </c>
      <c r="H120" s="135">
        <f>IF($A120="","",MIN('01_基本条件'!$B$9,MAX(1,'03_設備台帳'!Z120)))</f>
        <v/>
      </c>
      <c r="I120" s="135">
        <f>IF($A120="","",MIN('01_基本条件'!$B$9,MAX(1,'03_設備台帳'!AA120)))</f>
        <v/>
      </c>
      <c r="J120" s="132">
        <f>IF($A120="","",IFERROR(VLOOKUP($E120,'02_シナリオ条件'!$A$5:$K$13,3,FALSE),1))</f>
        <v/>
      </c>
      <c r="K120" s="132">
        <f>IF($A120="","",IFERROR(VLOOKUP($E120,'02_シナリオ条件'!$A$5:$K$13,4,FALSE),1))</f>
        <v/>
      </c>
      <c r="L120" s="132">
        <f>IF($A120="","",IFERROR(VLOOKUP($E120,'02_シナリオ条件'!$A$5:$K$13,5,FALSE),1))</f>
        <v/>
      </c>
      <c r="M120" s="132">
        <f>IF($A120="","",IFERROR(VLOOKUP($E120,'02_シナリオ条件'!$A$5:$K$13,6,FALSE),1))</f>
        <v/>
      </c>
      <c r="N120" s="132">
        <f>IF($A120="","",IFERROR(VLOOKUP($E120,'02_シナリオ条件'!$A$5:$K$13,7,FALSE),1))</f>
        <v/>
      </c>
      <c r="O120" s="131">
        <f>IF($A120="","",'03_設備台帳'!T120*$J120)</f>
        <v/>
      </c>
      <c r="P120" s="131">
        <f>IF($A120="","",'03_設備台帳'!N120*$J120*(IF('01_基本条件'!$B$10='01_基本条件'!$B$11,$H120/(1+'01_基本条件'!$B$10),(1-((1+'01_基本条件'!$B$11)/(1+'01_基本条件'!$B$10))^$H120)/('01_基本条件'!$B$10-'01_基本条件'!$B$11))))</f>
        <v/>
      </c>
      <c r="Q120" s="131">
        <f>IF($A120="","",'03_設備台帳'!O120*'03_設備台帳'!P120*'03_設備台帳'!M120*$L120*$M120*(IF('01_基本条件'!$B$10='01_基本条件'!$B$13,$H120/(1+'01_基本条件'!$B$10),(1-((1+'01_基本条件'!$B$13)/(1+'01_基本条件'!$B$10))^$H120)/('01_基本条件'!$B$10-'01_基本条件'!$B$13))))</f>
        <v/>
      </c>
      <c r="R120" s="131">
        <f>IF($A120="","",'03_設備台帳'!Q120*'03_設備台帳'!S120*$N120*(IF('01_基本条件'!$B$10='01_基本条件'!$B$12,$H120/(1+'01_基本条件'!$B$10),(1-((1+'01_基本条件'!$B$12)/(1+'01_基本条件'!$B$10))^$H120)/('01_基本条件'!$B$10-'01_基本条件'!$B$12))))</f>
        <v/>
      </c>
      <c r="S120" s="131">
        <f>IF($A120="","",'03_設備台帳'!AB120*IFERROR(VLOOKUP($E120,'02_シナリオ条件'!$A$5:$K$13,8,FALSE),1)/(1+'01_基本条件'!$B$10)^$H120)</f>
        <v/>
      </c>
      <c r="T120" s="131">
        <f>IF($A120="","",SUM($O120:$R120)-$S120)</f>
        <v/>
      </c>
      <c r="U120" s="131">
        <f>IF($A120="","",('03_設備台帳'!U120+'03_設備台帳'!V120+'03_設備台帳'!W120+'03_設備台帳'!Y120)*$K120)</f>
        <v/>
      </c>
      <c r="V120" s="131">
        <f>IF($A120="","",'03_設備台帳'!X120*'03_設備台帳'!M120*$L120)</f>
        <v/>
      </c>
      <c r="W120" s="131">
        <f>IF($A120="","",'03_設備台帳'!N120*'01_基本条件'!$B$20*(IF('01_基本条件'!$B$10='01_基本条件'!$B$11,$I120/(1+'01_基本条件'!$B$10),(1-((1+'01_基本条件'!$B$11)/(1+'01_基本条件'!$B$10))^$I120)/('01_基本条件'!$B$10-'01_基本条件'!$B$11))))</f>
        <v/>
      </c>
      <c r="X120" s="131">
        <f>IF($A120="","",'03_設備台帳'!O120*'01_基本条件'!$B$21*'03_設備台帳'!P120*'03_設備台帳'!M120*$L120*$M120*(IF('01_基本条件'!$B$10='01_基本条件'!$B$13,$I120/(1+'01_基本条件'!$B$10),(1-((1+'01_基本条件'!$B$13)/(1+'01_基本条件'!$B$10))^$I120)/('01_基本条件'!$B$10-'01_基本条件'!$B$13))))</f>
        <v/>
      </c>
      <c r="Y120" s="131">
        <f>IF($A120="","",'03_設備台帳'!R120*'03_設備台帳'!S120*$N120*(IF('01_基本条件'!$B$10='01_基本条件'!$B$12,$I120/(1+'01_基本条件'!$B$10),(1-((1+'01_基本条件'!$B$12)/(1+'01_基本条件'!$B$10))^$I120)/('01_基本条件'!$B$10-'01_基本条件'!$B$12))))</f>
        <v/>
      </c>
      <c r="Z120" s="131">
        <f>IF($A120="","",'03_設備台帳'!AC120*IFERROR(VLOOKUP($E120,'02_シナリオ条件'!$A$5:$K$13,8,FALSE),1)/(1+'01_基本条件'!$B$10)^$I120)</f>
        <v/>
      </c>
      <c r="AA120" s="131">
        <f>IF($A120="","",SUM($U120:$Y120)-$Z120)</f>
        <v/>
      </c>
      <c r="AB120" s="131">
        <f>IF($A120="","",(IF('01_基本条件'!$B$10=0,$T120/$H120,$T120*('01_基本条件'!$B$10*(1+'01_基本条件'!$B$10)^$H120)/((1+'01_基本条件'!$B$10)^$H120-1)))-(IF('01_基本条件'!$B$10=0,$AA120/$I120,$AA120*('01_基本条件'!$B$10*(1+'01_基本条件'!$B$10)^$I120)/((1+'01_基本条件'!$B$10)^$I120-1))))</f>
        <v/>
      </c>
      <c r="AC120" s="132">
        <f>IF($A120="","",IFERROR($AB120/(IF('01_基本条件'!$B$10=0,$T120/$H120,$T120*('01_基本条件'!$B$10*(1+'01_基本条件'!$B$10)^$H120)/((1+'01_基本条件'!$B$10)^$H120-1))),0))</f>
        <v/>
      </c>
      <c r="AD120" s="141">
        <f>IF($A120="","",IFERROR(IF((('03_設備台帳'!N120*$J120+'03_設備台帳'!O120*'03_設備台帳'!P120*'03_設備台帳'!M120*$L120*$M120+'03_設備台帳'!Q120*'03_設備台帳'!S120*$N120)-('03_設備台帳'!N120*'01_基本条件'!$B$20+'03_設備台帳'!O120*'01_基本条件'!$B$21*'03_設備台帳'!P120*'03_設備台帳'!M120*$L120*$M120+'03_設備台帳'!R120*'03_設備台帳'!S120*$N120))&lt;=0,"",MAX(0,($U120+$V120-$O120)/(('03_設備台帳'!N120*$J120+'03_設備台帳'!O120*'03_設備台帳'!P120*'03_設備台帳'!M120*$L120*$M120+'03_設備台帳'!Q120*'03_設備台帳'!S120*$N120)-('03_設備台帳'!N120*'01_基本条件'!$B$20+'03_設備台帳'!O120*'01_基本条件'!$B$21*'03_設備台帳'!P120*'03_設備台帳'!M120*$L120*$M120+'03_設備台帳'!R120*'03_設備台帳'!S120*$N120)))),""))</f>
        <v/>
      </c>
      <c r="AE120" s="41">
        <f>IF($A120="","",IF(AND('01_基本条件'!$B$19="はい",$G120="重大"),"更新",IF($AC120&gt;='01_基本条件'!$B$18,"更新",IF($AC120&lt;=-'01_基本条件'!$B$18,"修理/延命","再確認/試行"))))</f>
        <v/>
      </c>
      <c r="AF120" s="41">
        <f>IF($A120="","","EAC削減率="&amp;TEXT($AC120,"0.0%")&amp;"; 修理LCC="&amp;TEXT($T120,"#,##0")&amp;"; 更新LCC="&amp;TEXT($AA120,"#,##0"))</f>
        <v/>
      </c>
      <c r="AG120" s="41">
        <f>IF($A120="","",IF('01_基本条件'!$B$15="","予算未設定",IF($U120&lt;='01_基本条件'!$B$15,"予算内","予算超過")))</f>
        <v/>
      </c>
      <c r="AH120" s="41">
        <f>IF($A120="","",IF(OR($G120="重大",$F120="A-重要",$AC120&gt;=0.15),"高",IF(OR($G120="高",$AC120&gt;='01_基本条件'!$B$18),"中","低")))</f>
        <v/>
      </c>
      <c r="AI120" s="41">
        <f>IF($A120="","","")</f>
        <v/>
      </c>
      <c r="AJ120" s="41">
        <f>IF($A120="","",IF($AI120&lt;&gt;"",$AI120,IF(AND($AE120="更新",$AG120="予算超過"),"更新-予算承認要",$AE120)))</f>
        <v/>
      </c>
      <c r="AK120" s="85">
        <f>IF($A120="","","要評価")</f>
        <v/>
      </c>
      <c r="AL120" s="85">
        <f>IF($A120="","","")</f>
        <v/>
      </c>
      <c r="AM120" s="134">
        <f>IF($A120="","","")</f>
        <v/>
      </c>
    </row>
    <row r="121">
      <c r="A121" s="71">
        <f>IF('03_設備台帳'!A121="","",'03_設備台帳'!A121)</f>
        <v/>
      </c>
      <c r="B121" s="71">
        <f>IF($A121="","",'03_設備台帳'!E121)</f>
        <v/>
      </c>
      <c r="C121" s="71">
        <f>IF($A121="","",'03_設備台帳'!B121&amp;" / "&amp;'03_設備台帳'!C121)</f>
        <v/>
      </c>
      <c r="D121" s="71">
        <f>IF($A121="","",'03_設備台帳'!D121)</f>
        <v/>
      </c>
      <c r="E121" s="71">
        <f>IF($A121="","",'03_設備台帳'!I121)</f>
        <v/>
      </c>
      <c r="F121" s="71">
        <f>IF($A121="","",'03_設備台帳'!G121)</f>
        <v/>
      </c>
      <c r="G121" s="71">
        <f>IF($A121="","",'03_設備台帳'!AD121)</f>
        <v/>
      </c>
      <c r="H121" s="135">
        <f>IF($A121="","",MIN('01_基本条件'!$B$9,MAX(1,'03_設備台帳'!Z121)))</f>
        <v/>
      </c>
      <c r="I121" s="135">
        <f>IF($A121="","",MIN('01_基本条件'!$B$9,MAX(1,'03_設備台帳'!AA121)))</f>
        <v/>
      </c>
      <c r="J121" s="132">
        <f>IF($A121="","",IFERROR(VLOOKUP($E121,'02_シナリオ条件'!$A$5:$K$13,3,FALSE),1))</f>
        <v/>
      </c>
      <c r="K121" s="132">
        <f>IF($A121="","",IFERROR(VLOOKUP($E121,'02_シナリオ条件'!$A$5:$K$13,4,FALSE),1))</f>
        <v/>
      </c>
      <c r="L121" s="132">
        <f>IF($A121="","",IFERROR(VLOOKUP($E121,'02_シナリオ条件'!$A$5:$K$13,5,FALSE),1))</f>
        <v/>
      </c>
      <c r="M121" s="132">
        <f>IF($A121="","",IFERROR(VLOOKUP($E121,'02_シナリオ条件'!$A$5:$K$13,6,FALSE),1))</f>
        <v/>
      </c>
      <c r="N121" s="132">
        <f>IF($A121="","",IFERROR(VLOOKUP($E121,'02_シナリオ条件'!$A$5:$K$13,7,FALSE),1))</f>
        <v/>
      </c>
      <c r="O121" s="131">
        <f>IF($A121="","",'03_設備台帳'!T121*$J121)</f>
        <v/>
      </c>
      <c r="P121" s="131">
        <f>IF($A121="","",'03_設備台帳'!N121*$J121*(IF('01_基本条件'!$B$10='01_基本条件'!$B$11,$H121/(1+'01_基本条件'!$B$10),(1-((1+'01_基本条件'!$B$11)/(1+'01_基本条件'!$B$10))^$H121)/('01_基本条件'!$B$10-'01_基本条件'!$B$11))))</f>
        <v/>
      </c>
      <c r="Q121" s="131">
        <f>IF($A121="","",'03_設備台帳'!O121*'03_設備台帳'!P121*'03_設備台帳'!M121*$L121*$M121*(IF('01_基本条件'!$B$10='01_基本条件'!$B$13,$H121/(1+'01_基本条件'!$B$10),(1-((1+'01_基本条件'!$B$13)/(1+'01_基本条件'!$B$10))^$H121)/('01_基本条件'!$B$10-'01_基本条件'!$B$13))))</f>
        <v/>
      </c>
      <c r="R121" s="131">
        <f>IF($A121="","",'03_設備台帳'!Q121*'03_設備台帳'!S121*$N121*(IF('01_基本条件'!$B$10='01_基本条件'!$B$12,$H121/(1+'01_基本条件'!$B$10),(1-((1+'01_基本条件'!$B$12)/(1+'01_基本条件'!$B$10))^$H121)/('01_基本条件'!$B$10-'01_基本条件'!$B$12))))</f>
        <v/>
      </c>
      <c r="S121" s="131">
        <f>IF($A121="","",'03_設備台帳'!AB121*IFERROR(VLOOKUP($E121,'02_シナリオ条件'!$A$5:$K$13,8,FALSE),1)/(1+'01_基本条件'!$B$10)^$H121)</f>
        <v/>
      </c>
      <c r="T121" s="131">
        <f>IF($A121="","",SUM($O121:$R121)-$S121)</f>
        <v/>
      </c>
      <c r="U121" s="131">
        <f>IF($A121="","",('03_設備台帳'!U121+'03_設備台帳'!V121+'03_設備台帳'!W121+'03_設備台帳'!Y121)*$K121)</f>
        <v/>
      </c>
      <c r="V121" s="131">
        <f>IF($A121="","",'03_設備台帳'!X121*'03_設備台帳'!M121*$L121)</f>
        <v/>
      </c>
      <c r="W121" s="131">
        <f>IF($A121="","",'03_設備台帳'!N121*'01_基本条件'!$B$20*(IF('01_基本条件'!$B$10='01_基本条件'!$B$11,$I121/(1+'01_基本条件'!$B$10),(1-((1+'01_基本条件'!$B$11)/(1+'01_基本条件'!$B$10))^$I121)/('01_基本条件'!$B$10-'01_基本条件'!$B$11))))</f>
        <v/>
      </c>
      <c r="X121" s="131">
        <f>IF($A121="","",'03_設備台帳'!O121*'01_基本条件'!$B$21*'03_設備台帳'!P121*'03_設備台帳'!M121*$L121*$M121*(IF('01_基本条件'!$B$10='01_基本条件'!$B$13,$I121/(1+'01_基本条件'!$B$10),(1-((1+'01_基本条件'!$B$13)/(1+'01_基本条件'!$B$10))^$I121)/('01_基本条件'!$B$10-'01_基本条件'!$B$13))))</f>
        <v/>
      </c>
      <c r="Y121" s="131">
        <f>IF($A121="","",'03_設備台帳'!R121*'03_設備台帳'!S121*$N121*(IF('01_基本条件'!$B$10='01_基本条件'!$B$12,$I121/(1+'01_基本条件'!$B$10),(1-((1+'01_基本条件'!$B$12)/(1+'01_基本条件'!$B$10))^$I121)/('01_基本条件'!$B$10-'01_基本条件'!$B$12))))</f>
        <v/>
      </c>
      <c r="Z121" s="131">
        <f>IF($A121="","",'03_設備台帳'!AC121*IFERROR(VLOOKUP($E121,'02_シナリオ条件'!$A$5:$K$13,8,FALSE),1)/(1+'01_基本条件'!$B$10)^$I121)</f>
        <v/>
      </c>
      <c r="AA121" s="131">
        <f>IF($A121="","",SUM($U121:$Y121)-$Z121)</f>
        <v/>
      </c>
      <c r="AB121" s="131">
        <f>IF($A121="","",(IF('01_基本条件'!$B$10=0,$T121/$H121,$T121*('01_基本条件'!$B$10*(1+'01_基本条件'!$B$10)^$H121)/((1+'01_基本条件'!$B$10)^$H121-1)))-(IF('01_基本条件'!$B$10=0,$AA121/$I121,$AA121*('01_基本条件'!$B$10*(1+'01_基本条件'!$B$10)^$I121)/((1+'01_基本条件'!$B$10)^$I121-1))))</f>
        <v/>
      </c>
      <c r="AC121" s="132">
        <f>IF($A121="","",IFERROR($AB121/(IF('01_基本条件'!$B$10=0,$T121/$H121,$T121*('01_基本条件'!$B$10*(1+'01_基本条件'!$B$10)^$H121)/((1+'01_基本条件'!$B$10)^$H121-1))),0))</f>
        <v/>
      </c>
      <c r="AD121" s="141">
        <f>IF($A121="","",IFERROR(IF((('03_設備台帳'!N121*$J121+'03_設備台帳'!O121*'03_設備台帳'!P121*'03_設備台帳'!M121*$L121*$M121+'03_設備台帳'!Q121*'03_設備台帳'!S121*$N121)-('03_設備台帳'!N121*'01_基本条件'!$B$20+'03_設備台帳'!O121*'01_基本条件'!$B$21*'03_設備台帳'!P121*'03_設備台帳'!M121*$L121*$M121+'03_設備台帳'!R121*'03_設備台帳'!S121*$N121))&lt;=0,"",MAX(0,($U121+$V121-$O121)/(('03_設備台帳'!N121*$J121+'03_設備台帳'!O121*'03_設備台帳'!P121*'03_設備台帳'!M121*$L121*$M121+'03_設備台帳'!Q121*'03_設備台帳'!S121*$N121)-('03_設備台帳'!N121*'01_基本条件'!$B$20+'03_設備台帳'!O121*'01_基本条件'!$B$21*'03_設備台帳'!P121*'03_設備台帳'!M121*$L121*$M121+'03_設備台帳'!R121*'03_設備台帳'!S121*$N121)))),""))</f>
        <v/>
      </c>
      <c r="AE121" s="41">
        <f>IF($A121="","",IF(AND('01_基本条件'!$B$19="はい",$G121="重大"),"更新",IF($AC121&gt;='01_基本条件'!$B$18,"更新",IF($AC121&lt;=-'01_基本条件'!$B$18,"修理/延命","再確認/試行"))))</f>
        <v/>
      </c>
      <c r="AF121" s="41">
        <f>IF($A121="","","EAC削減率="&amp;TEXT($AC121,"0.0%")&amp;"; 修理LCC="&amp;TEXT($T121,"#,##0")&amp;"; 更新LCC="&amp;TEXT($AA121,"#,##0"))</f>
        <v/>
      </c>
      <c r="AG121" s="41">
        <f>IF($A121="","",IF('01_基本条件'!$B$15="","予算未設定",IF($U121&lt;='01_基本条件'!$B$15,"予算内","予算超過")))</f>
        <v/>
      </c>
      <c r="AH121" s="41">
        <f>IF($A121="","",IF(OR($G121="重大",$F121="A-重要",$AC121&gt;=0.15),"高",IF(OR($G121="高",$AC121&gt;='01_基本条件'!$B$18),"中","低")))</f>
        <v/>
      </c>
      <c r="AI121" s="41">
        <f>IF($A121="","","")</f>
        <v/>
      </c>
      <c r="AJ121" s="41">
        <f>IF($A121="","",IF($AI121&lt;&gt;"",$AI121,IF(AND($AE121="更新",$AG121="予算超過"),"更新-予算承認要",$AE121)))</f>
        <v/>
      </c>
      <c r="AK121" s="85">
        <f>IF($A121="","","要評価")</f>
        <v/>
      </c>
      <c r="AL121" s="85">
        <f>IF($A121="","","")</f>
        <v/>
      </c>
      <c r="AM121" s="134">
        <f>IF($A121="","","")</f>
        <v/>
      </c>
    </row>
    <row r="122">
      <c r="A122" s="71">
        <f>IF('03_設備台帳'!A122="","",'03_設備台帳'!A122)</f>
        <v/>
      </c>
      <c r="B122" s="71">
        <f>IF($A122="","",'03_設備台帳'!E122)</f>
        <v/>
      </c>
      <c r="C122" s="71">
        <f>IF($A122="","",'03_設備台帳'!B122&amp;" / "&amp;'03_設備台帳'!C122)</f>
        <v/>
      </c>
      <c r="D122" s="71">
        <f>IF($A122="","",'03_設備台帳'!D122)</f>
        <v/>
      </c>
      <c r="E122" s="71">
        <f>IF($A122="","",'03_設備台帳'!I122)</f>
        <v/>
      </c>
      <c r="F122" s="71">
        <f>IF($A122="","",'03_設備台帳'!G122)</f>
        <v/>
      </c>
      <c r="G122" s="71">
        <f>IF($A122="","",'03_設備台帳'!AD122)</f>
        <v/>
      </c>
      <c r="H122" s="135">
        <f>IF($A122="","",MIN('01_基本条件'!$B$9,MAX(1,'03_設備台帳'!Z122)))</f>
        <v/>
      </c>
      <c r="I122" s="135">
        <f>IF($A122="","",MIN('01_基本条件'!$B$9,MAX(1,'03_設備台帳'!AA122)))</f>
        <v/>
      </c>
      <c r="J122" s="132">
        <f>IF($A122="","",IFERROR(VLOOKUP($E122,'02_シナリオ条件'!$A$5:$K$13,3,FALSE),1))</f>
        <v/>
      </c>
      <c r="K122" s="132">
        <f>IF($A122="","",IFERROR(VLOOKUP($E122,'02_シナリオ条件'!$A$5:$K$13,4,FALSE),1))</f>
        <v/>
      </c>
      <c r="L122" s="132">
        <f>IF($A122="","",IFERROR(VLOOKUP($E122,'02_シナリオ条件'!$A$5:$K$13,5,FALSE),1))</f>
        <v/>
      </c>
      <c r="M122" s="132">
        <f>IF($A122="","",IFERROR(VLOOKUP($E122,'02_シナリオ条件'!$A$5:$K$13,6,FALSE),1))</f>
        <v/>
      </c>
      <c r="N122" s="132">
        <f>IF($A122="","",IFERROR(VLOOKUP($E122,'02_シナリオ条件'!$A$5:$K$13,7,FALSE),1))</f>
        <v/>
      </c>
      <c r="O122" s="131">
        <f>IF($A122="","",'03_設備台帳'!T122*$J122)</f>
        <v/>
      </c>
      <c r="P122" s="131">
        <f>IF($A122="","",'03_設備台帳'!N122*$J122*(IF('01_基本条件'!$B$10='01_基本条件'!$B$11,$H122/(1+'01_基本条件'!$B$10),(1-((1+'01_基本条件'!$B$11)/(1+'01_基本条件'!$B$10))^$H122)/('01_基本条件'!$B$10-'01_基本条件'!$B$11))))</f>
        <v/>
      </c>
      <c r="Q122" s="131">
        <f>IF($A122="","",'03_設備台帳'!O122*'03_設備台帳'!P122*'03_設備台帳'!M122*$L122*$M122*(IF('01_基本条件'!$B$10='01_基本条件'!$B$13,$H122/(1+'01_基本条件'!$B$10),(1-((1+'01_基本条件'!$B$13)/(1+'01_基本条件'!$B$10))^$H122)/('01_基本条件'!$B$10-'01_基本条件'!$B$13))))</f>
        <v/>
      </c>
      <c r="R122" s="131">
        <f>IF($A122="","",'03_設備台帳'!Q122*'03_設備台帳'!S122*$N122*(IF('01_基本条件'!$B$10='01_基本条件'!$B$12,$H122/(1+'01_基本条件'!$B$10),(1-((1+'01_基本条件'!$B$12)/(1+'01_基本条件'!$B$10))^$H122)/('01_基本条件'!$B$10-'01_基本条件'!$B$12))))</f>
        <v/>
      </c>
      <c r="S122" s="131">
        <f>IF($A122="","",'03_設備台帳'!AB122*IFERROR(VLOOKUP($E122,'02_シナリオ条件'!$A$5:$K$13,8,FALSE),1)/(1+'01_基本条件'!$B$10)^$H122)</f>
        <v/>
      </c>
      <c r="T122" s="131">
        <f>IF($A122="","",SUM($O122:$R122)-$S122)</f>
        <v/>
      </c>
      <c r="U122" s="131">
        <f>IF($A122="","",('03_設備台帳'!U122+'03_設備台帳'!V122+'03_設備台帳'!W122+'03_設備台帳'!Y122)*$K122)</f>
        <v/>
      </c>
      <c r="V122" s="131">
        <f>IF($A122="","",'03_設備台帳'!X122*'03_設備台帳'!M122*$L122)</f>
        <v/>
      </c>
      <c r="W122" s="131">
        <f>IF($A122="","",'03_設備台帳'!N122*'01_基本条件'!$B$20*(IF('01_基本条件'!$B$10='01_基本条件'!$B$11,$I122/(1+'01_基本条件'!$B$10),(1-((1+'01_基本条件'!$B$11)/(1+'01_基本条件'!$B$10))^$I122)/('01_基本条件'!$B$10-'01_基本条件'!$B$11))))</f>
        <v/>
      </c>
      <c r="X122" s="131">
        <f>IF($A122="","",'03_設備台帳'!O122*'01_基本条件'!$B$21*'03_設備台帳'!P122*'03_設備台帳'!M122*$L122*$M122*(IF('01_基本条件'!$B$10='01_基本条件'!$B$13,$I122/(1+'01_基本条件'!$B$10),(1-((1+'01_基本条件'!$B$13)/(1+'01_基本条件'!$B$10))^$I122)/('01_基本条件'!$B$10-'01_基本条件'!$B$13))))</f>
        <v/>
      </c>
      <c r="Y122" s="131">
        <f>IF($A122="","",'03_設備台帳'!R122*'03_設備台帳'!S122*$N122*(IF('01_基本条件'!$B$10='01_基本条件'!$B$12,$I122/(1+'01_基本条件'!$B$10),(1-((1+'01_基本条件'!$B$12)/(1+'01_基本条件'!$B$10))^$I122)/('01_基本条件'!$B$10-'01_基本条件'!$B$12))))</f>
        <v/>
      </c>
      <c r="Z122" s="131">
        <f>IF($A122="","",'03_設備台帳'!AC122*IFERROR(VLOOKUP($E122,'02_シナリオ条件'!$A$5:$K$13,8,FALSE),1)/(1+'01_基本条件'!$B$10)^$I122)</f>
        <v/>
      </c>
      <c r="AA122" s="131">
        <f>IF($A122="","",SUM($U122:$Y122)-$Z122)</f>
        <v/>
      </c>
      <c r="AB122" s="131">
        <f>IF($A122="","",(IF('01_基本条件'!$B$10=0,$T122/$H122,$T122*('01_基本条件'!$B$10*(1+'01_基本条件'!$B$10)^$H122)/((1+'01_基本条件'!$B$10)^$H122-1)))-(IF('01_基本条件'!$B$10=0,$AA122/$I122,$AA122*('01_基本条件'!$B$10*(1+'01_基本条件'!$B$10)^$I122)/((1+'01_基本条件'!$B$10)^$I122-1))))</f>
        <v/>
      </c>
      <c r="AC122" s="132">
        <f>IF($A122="","",IFERROR($AB122/(IF('01_基本条件'!$B$10=0,$T122/$H122,$T122*('01_基本条件'!$B$10*(1+'01_基本条件'!$B$10)^$H122)/((1+'01_基本条件'!$B$10)^$H122-1))),0))</f>
        <v/>
      </c>
      <c r="AD122" s="141">
        <f>IF($A122="","",IFERROR(IF((('03_設備台帳'!N122*$J122+'03_設備台帳'!O122*'03_設備台帳'!P122*'03_設備台帳'!M122*$L122*$M122+'03_設備台帳'!Q122*'03_設備台帳'!S122*$N122)-('03_設備台帳'!N122*'01_基本条件'!$B$20+'03_設備台帳'!O122*'01_基本条件'!$B$21*'03_設備台帳'!P122*'03_設備台帳'!M122*$L122*$M122+'03_設備台帳'!R122*'03_設備台帳'!S122*$N122))&lt;=0,"",MAX(0,($U122+$V122-$O122)/(('03_設備台帳'!N122*$J122+'03_設備台帳'!O122*'03_設備台帳'!P122*'03_設備台帳'!M122*$L122*$M122+'03_設備台帳'!Q122*'03_設備台帳'!S122*$N122)-('03_設備台帳'!N122*'01_基本条件'!$B$20+'03_設備台帳'!O122*'01_基本条件'!$B$21*'03_設備台帳'!P122*'03_設備台帳'!M122*$L122*$M122+'03_設備台帳'!R122*'03_設備台帳'!S122*$N122)))),""))</f>
        <v/>
      </c>
      <c r="AE122" s="41">
        <f>IF($A122="","",IF(AND('01_基本条件'!$B$19="はい",$G122="重大"),"更新",IF($AC122&gt;='01_基本条件'!$B$18,"更新",IF($AC122&lt;=-'01_基本条件'!$B$18,"修理/延命","再確認/試行"))))</f>
        <v/>
      </c>
      <c r="AF122" s="41">
        <f>IF($A122="","","EAC削減率="&amp;TEXT($AC122,"0.0%")&amp;"; 修理LCC="&amp;TEXT($T122,"#,##0")&amp;"; 更新LCC="&amp;TEXT($AA122,"#,##0"))</f>
        <v/>
      </c>
      <c r="AG122" s="41">
        <f>IF($A122="","",IF('01_基本条件'!$B$15="","予算未設定",IF($U122&lt;='01_基本条件'!$B$15,"予算内","予算超過")))</f>
        <v/>
      </c>
      <c r="AH122" s="41">
        <f>IF($A122="","",IF(OR($G122="重大",$F122="A-重要",$AC122&gt;=0.15),"高",IF(OR($G122="高",$AC122&gt;='01_基本条件'!$B$18),"中","低")))</f>
        <v/>
      </c>
      <c r="AI122" s="41">
        <f>IF($A122="","","")</f>
        <v/>
      </c>
      <c r="AJ122" s="41">
        <f>IF($A122="","",IF($AI122&lt;&gt;"",$AI122,IF(AND($AE122="更新",$AG122="予算超過"),"更新-予算承認要",$AE122)))</f>
        <v/>
      </c>
      <c r="AK122" s="85">
        <f>IF($A122="","","要評価")</f>
        <v/>
      </c>
      <c r="AL122" s="85">
        <f>IF($A122="","","")</f>
        <v/>
      </c>
      <c r="AM122" s="134">
        <f>IF($A122="","","")</f>
        <v/>
      </c>
    </row>
    <row r="123">
      <c r="A123" s="71">
        <f>IF('03_設備台帳'!A123="","",'03_設備台帳'!A123)</f>
        <v/>
      </c>
      <c r="B123" s="71">
        <f>IF($A123="","",'03_設備台帳'!E123)</f>
        <v/>
      </c>
      <c r="C123" s="71">
        <f>IF($A123="","",'03_設備台帳'!B123&amp;" / "&amp;'03_設備台帳'!C123)</f>
        <v/>
      </c>
      <c r="D123" s="71">
        <f>IF($A123="","",'03_設備台帳'!D123)</f>
        <v/>
      </c>
      <c r="E123" s="71">
        <f>IF($A123="","",'03_設備台帳'!I123)</f>
        <v/>
      </c>
      <c r="F123" s="71">
        <f>IF($A123="","",'03_設備台帳'!G123)</f>
        <v/>
      </c>
      <c r="G123" s="71">
        <f>IF($A123="","",'03_設備台帳'!AD123)</f>
        <v/>
      </c>
      <c r="H123" s="135">
        <f>IF($A123="","",MIN('01_基本条件'!$B$9,MAX(1,'03_設備台帳'!Z123)))</f>
        <v/>
      </c>
      <c r="I123" s="135">
        <f>IF($A123="","",MIN('01_基本条件'!$B$9,MAX(1,'03_設備台帳'!AA123)))</f>
        <v/>
      </c>
      <c r="J123" s="132">
        <f>IF($A123="","",IFERROR(VLOOKUP($E123,'02_シナリオ条件'!$A$5:$K$13,3,FALSE),1))</f>
        <v/>
      </c>
      <c r="K123" s="132">
        <f>IF($A123="","",IFERROR(VLOOKUP($E123,'02_シナリオ条件'!$A$5:$K$13,4,FALSE),1))</f>
        <v/>
      </c>
      <c r="L123" s="132">
        <f>IF($A123="","",IFERROR(VLOOKUP($E123,'02_シナリオ条件'!$A$5:$K$13,5,FALSE),1))</f>
        <v/>
      </c>
      <c r="M123" s="132">
        <f>IF($A123="","",IFERROR(VLOOKUP($E123,'02_シナリオ条件'!$A$5:$K$13,6,FALSE),1))</f>
        <v/>
      </c>
      <c r="N123" s="132">
        <f>IF($A123="","",IFERROR(VLOOKUP($E123,'02_シナリオ条件'!$A$5:$K$13,7,FALSE),1))</f>
        <v/>
      </c>
      <c r="O123" s="131">
        <f>IF($A123="","",'03_設備台帳'!T123*$J123)</f>
        <v/>
      </c>
      <c r="P123" s="131">
        <f>IF($A123="","",'03_設備台帳'!N123*$J123*(IF('01_基本条件'!$B$10='01_基本条件'!$B$11,$H123/(1+'01_基本条件'!$B$10),(1-((1+'01_基本条件'!$B$11)/(1+'01_基本条件'!$B$10))^$H123)/('01_基本条件'!$B$10-'01_基本条件'!$B$11))))</f>
        <v/>
      </c>
      <c r="Q123" s="131">
        <f>IF($A123="","",'03_設備台帳'!O123*'03_設備台帳'!P123*'03_設備台帳'!M123*$L123*$M123*(IF('01_基本条件'!$B$10='01_基本条件'!$B$13,$H123/(1+'01_基本条件'!$B$10),(1-((1+'01_基本条件'!$B$13)/(1+'01_基本条件'!$B$10))^$H123)/('01_基本条件'!$B$10-'01_基本条件'!$B$13))))</f>
        <v/>
      </c>
      <c r="R123" s="131">
        <f>IF($A123="","",'03_設備台帳'!Q123*'03_設備台帳'!S123*$N123*(IF('01_基本条件'!$B$10='01_基本条件'!$B$12,$H123/(1+'01_基本条件'!$B$10),(1-((1+'01_基本条件'!$B$12)/(1+'01_基本条件'!$B$10))^$H123)/('01_基本条件'!$B$10-'01_基本条件'!$B$12))))</f>
        <v/>
      </c>
      <c r="S123" s="131">
        <f>IF($A123="","",'03_設備台帳'!AB123*IFERROR(VLOOKUP($E123,'02_シナリオ条件'!$A$5:$K$13,8,FALSE),1)/(1+'01_基本条件'!$B$10)^$H123)</f>
        <v/>
      </c>
      <c r="T123" s="131">
        <f>IF($A123="","",SUM($O123:$R123)-$S123)</f>
        <v/>
      </c>
      <c r="U123" s="131">
        <f>IF($A123="","",('03_設備台帳'!U123+'03_設備台帳'!V123+'03_設備台帳'!W123+'03_設備台帳'!Y123)*$K123)</f>
        <v/>
      </c>
      <c r="V123" s="131">
        <f>IF($A123="","",'03_設備台帳'!X123*'03_設備台帳'!M123*$L123)</f>
        <v/>
      </c>
      <c r="W123" s="131">
        <f>IF($A123="","",'03_設備台帳'!N123*'01_基本条件'!$B$20*(IF('01_基本条件'!$B$10='01_基本条件'!$B$11,$I123/(1+'01_基本条件'!$B$10),(1-((1+'01_基本条件'!$B$11)/(1+'01_基本条件'!$B$10))^$I123)/('01_基本条件'!$B$10-'01_基本条件'!$B$11))))</f>
        <v/>
      </c>
      <c r="X123" s="131">
        <f>IF($A123="","",'03_設備台帳'!O123*'01_基本条件'!$B$21*'03_設備台帳'!P123*'03_設備台帳'!M123*$L123*$M123*(IF('01_基本条件'!$B$10='01_基本条件'!$B$13,$I123/(1+'01_基本条件'!$B$10),(1-((1+'01_基本条件'!$B$13)/(1+'01_基本条件'!$B$10))^$I123)/('01_基本条件'!$B$10-'01_基本条件'!$B$13))))</f>
        <v/>
      </c>
      <c r="Y123" s="131">
        <f>IF($A123="","",'03_設備台帳'!R123*'03_設備台帳'!S123*$N123*(IF('01_基本条件'!$B$10='01_基本条件'!$B$12,$I123/(1+'01_基本条件'!$B$10),(1-((1+'01_基本条件'!$B$12)/(1+'01_基本条件'!$B$10))^$I123)/('01_基本条件'!$B$10-'01_基本条件'!$B$12))))</f>
        <v/>
      </c>
      <c r="Z123" s="131">
        <f>IF($A123="","",'03_設備台帳'!AC123*IFERROR(VLOOKUP($E123,'02_シナリオ条件'!$A$5:$K$13,8,FALSE),1)/(1+'01_基本条件'!$B$10)^$I123)</f>
        <v/>
      </c>
      <c r="AA123" s="131">
        <f>IF($A123="","",SUM($U123:$Y123)-$Z123)</f>
        <v/>
      </c>
      <c r="AB123" s="131">
        <f>IF($A123="","",(IF('01_基本条件'!$B$10=0,$T123/$H123,$T123*('01_基本条件'!$B$10*(1+'01_基本条件'!$B$10)^$H123)/((1+'01_基本条件'!$B$10)^$H123-1)))-(IF('01_基本条件'!$B$10=0,$AA123/$I123,$AA123*('01_基本条件'!$B$10*(1+'01_基本条件'!$B$10)^$I123)/((1+'01_基本条件'!$B$10)^$I123-1))))</f>
        <v/>
      </c>
      <c r="AC123" s="132">
        <f>IF($A123="","",IFERROR($AB123/(IF('01_基本条件'!$B$10=0,$T123/$H123,$T123*('01_基本条件'!$B$10*(1+'01_基本条件'!$B$10)^$H123)/((1+'01_基本条件'!$B$10)^$H123-1))),0))</f>
        <v/>
      </c>
      <c r="AD123" s="141">
        <f>IF($A123="","",IFERROR(IF((('03_設備台帳'!N123*$J123+'03_設備台帳'!O123*'03_設備台帳'!P123*'03_設備台帳'!M123*$L123*$M123+'03_設備台帳'!Q123*'03_設備台帳'!S123*$N123)-('03_設備台帳'!N123*'01_基本条件'!$B$20+'03_設備台帳'!O123*'01_基本条件'!$B$21*'03_設備台帳'!P123*'03_設備台帳'!M123*$L123*$M123+'03_設備台帳'!R123*'03_設備台帳'!S123*$N123))&lt;=0,"",MAX(0,($U123+$V123-$O123)/(('03_設備台帳'!N123*$J123+'03_設備台帳'!O123*'03_設備台帳'!P123*'03_設備台帳'!M123*$L123*$M123+'03_設備台帳'!Q123*'03_設備台帳'!S123*$N123)-('03_設備台帳'!N123*'01_基本条件'!$B$20+'03_設備台帳'!O123*'01_基本条件'!$B$21*'03_設備台帳'!P123*'03_設備台帳'!M123*$L123*$M123+'03_設備台帳'!R123*'03_設備台帳'!S123*$N123)))),""))</f>
        <v/>
      </c>
      <c r="AE123" s="41">
        <f>IF($A123="","",IF(AND('01_基本条件'!$B$19="はい",$G123="重大"),"更新",IF($AC123&gt;='01_基本条件'!$B$18,"更新",IF($AC123&lt;=-'01_基本条件'!$B$18,"修理/延命","再確認/試行"))))</f>
        <v/>
      </c>
      <c r="AF123" s="41">
        <f>IF($A123="","","EAC削減率="&amp;TEXT($AC123,"0.0%")&amp;"; 修理LCC="&amp;TEXT($T123,"#,##0")&amp;"; 更新LCC="&amp;TEXT($AA123,"#,##0"))</f>
        <v/>
      </c>
      <c r="AG123" s="41">
        <f>IF($A123="","",IF('01_基本条件'!$B$15="","予算未設定",IF($U123&lt;='01_基本条件'!$B$15,"予算内","予算超過")))</f>
        <v/>
      </c>
      <c r="AH123" s="41">
        <f>IF($A123="","",IF(OR($G123="重大",$F123="A-重要",$AC123&gt;=0.15),"高",IF(OR($G123="高",$AC123&gt;='01_基本条件'!$B$18),"中","低")))</f>
        <v/>
      </c>
      <c r="AI123" s="41">
        <f>IF($A123="","","")</f>
        <v/>
      </c>
      <c r="AJ123" s="41">
        <f>IF($A123="","",IF($AI123&lt;&gt;"",$AI123,IF(AND($AE123="更新",$AG123="予算超過"),"更新-予算承認要",$AE123)))</f>
        <v/>
      </c>
      <c r="AK123" s="85">
        <f>IF($A123="","","要評価")</f>
        <v/>
      </c>
      <c r="AL123" s="85">
        <f>IF($A123="","","")</f>
        <v/>
      </c>
      <c r="AM123" s="134">
        <f>IF($A123="","","")</f>
        <v/>
      </c>
    </row>
    <row r="124">
      <c r="A124" s="71">
        <f>IF('03_設備台帳'!A124="","",'03_設備台帳'!A124)</f>
        <v/>
      </c>
      <c r="B124" s="71">
        <f>IF($A124="","",'03_設備台帳'!E124)</f>
        <v/>
      </c>
      <c r="C124" s="71">
        <f>IF($A124="","",'03_設備台帳'!B124&amp;" / "&amp;'03_設備台帳'!C124)</f>
        <v/>
      </c>
      <c r="D124" s="71">
        <f>IF($A124="","",'03_設備台帳'!D124)</f>
        <v/>
      </c>
      <c r="E124" s="71">
        <f>IF($A124="","",'03_設備台帳'!I124)</f>
        <v/>
      </c>
      <c r="F124" s="71">
        <f>IF($A124="","",'03_設備台帳'!G124)</f>
        <v/>
      </c>
      <c r="G124" s="71">
        <f>IF($A124="","",'03_設備台帳'!AD124)</f>
        <v/>
      </c>
      <c r="H124" s="135">
        <f>IF($A124="","",MIN('01_基本条件'!$B$9,MAX(1,'03_設備台帳'!Z124)))</f>
        <v/>
      </c>
      <c r="I124" s="135">
        <f>IF($A124="","",MIN('01_基本条件'!$B$9,MAX(1,'03_設備台帳'!AA124)))</f>
        <v/>
      </c>
      <c r="J124" s="132">
        <f>IF($A124="","",IFERROR(VLOOKUP($E124,'02_シナリオ条件'!$A$5:$K$13,3,FALSE),1))</f>
        <v/>
      </c>
      <c r="K124" s="132">
        <f>IF($A124="","",IFERROR(VLOOKUP($E124,'02_シナリオ条件'!$A$5:$K$13,4,FALSE),1))</f>
        <v/>
      </c>
      <c r="L124" s="132">
        <f>IF($A124="","",IFERROR(VLOOKUP($E124,'02_シナリオ条件'!$A$5:$K$13,5,FALSE),1))</f>
        <v/>
      </c>
      <c r="M124" s="132">
        <f>IF($A124="","",IFERROR(VLOOKUP($E124,'02_シナリオ条件'!$A$5:$K$13,6,FALSE),1))</f>
        <v/>
      </c>
      <c r="N124" s="132">
        <f>IF($A124="","",IFERROR(VLOOKUP($E124,'02_シナリオ条件'!$A$5:$K$13,7,FALSE),1))</f>
        <v/>
      </c>
      <c r="O124" s="131">
        <f>IF($A124="","",'03_設備台帳'!T124*$J124)</f>
        <v/>
      </c>
      <c r="P124" s="131">
        <f>IF($A124="","",'03_設備台帳'!N124*$J124*(IF('01_基本条件'!$B$10='01_基本条件'!$B$11,$H124/(1+'01_基本条件'!$B$10),(1-((1+'01_基本条件'!$B$11)/(1+'01_基本条件'!$B$10))^$H124)/('01_基本条件'!$B$10-'01_基本条件'!$B$11))))</f>
        <v/>
      </c>
      <c r="Q124" s="131">
        <f>IF($A124="","",'03_設備台帳'!O124*'03_設備台帳'!P124*'03_設備台帳'!M124*$L124*$M124*(IF('01_基本条件'!$B$10='01_基本条件'!$B$13,$H124/(1+'01_基本条件'!$B$10),(1-((1+'01_基本条件'!$B$13)/(1+'01_基本条件'!$B$10))^$H124)/('01_基本条件'!$B$10-'01_基本条件'!$B$13))))</f>
        <v/>
      </c>
      <c r="R124" s="131">
        <f>IF($A124="","",'03_設備台帳'!Q124*'03_設備台帳'!S124*$N124*(IF('01_基本条件'!$B$10='01_基本条件'!$B$12,$H124/(1+'01_基本条件'!$B$10),(1-((1+'01_基本条件'!$B$12)/(1+'01_基本条件'!$B$10))^$H124)/('01_基本条件'!$B$10-'01_基本条件'!$B$12))))</f>
        <v/>
      </c>
      <c r="S124" s="131">
        <f>IF($A124="","",'03_設備台帳'!AB124*IFERROR(VLOOKUP($E124,'02_シナリオ条件'!$A$5:$K$13,8,FALSE),1)/(1+'01_基本条件'!$B$10)^$H124)</f>
        <v/>
      </c>
      <c r="T124" s="131">
        <f>IF($A124="","",SUM($O124:$R124)-$S124)</f>
        <v/>
      </c>
      <c r="U124" s="131">
        <f>IF($A124="","",('03_設備台帳'!U124+'03_設備台帳'!V124+'03_設備台帳'!W124+'03_設備台帳'!Y124)*$K124)</f>
        <v/>
      </c>
      <c r="V124" s="131">
        <f>IF($A124="","",'03_設備台帳'!X124*'03_設備台帳'!M124*$L124)</f>
        <v/>
      </c>
      <c r="W124" s="131">
        <f>IF($A124="","",'03_設備台帳'!N124*'01_基本条件'!$B$20*(IF('01_基本条件'!$B$10='01_基本条件'!$B$11,$I124/(1+'01_基本条件'!$B$10),(1-((1+'01_基本条件'!$B$11)/(1+'01_基本条件'!$B$10))^$I124)/('01_基本条件'!$B$10-'01_基本条件'!$B$11))))</f>
        <v/>
      </c>
      <c r="X124" s="131">
        <f>IF($A124="","",'03_設備台帳'!O124*'01_基本条件'!$B$21*'03_設備台帳'!P124*'03_設備台帳'!M124*$L124*$M124*(IF('01_基本条件'!$B$10='01_基本条件'!$B$13,$I124/(1+'01_基本条件'!$B$10),(1-((1+'01_基本条件'!$B$13)/(1+'01_基本条件'!$B$10))^$I124)/('01_基本条件'!$B$10-'01_基本条件'!$B$13))))</f>
        <v/>
      </c>
      <c r="Y124" s="131">
        <f>IF($A124="","",'03_設備台帳'!R124*'03_設備台帳'!S124*$N124*(IF('01_基本条件'!$B$10='01_基本条件'!$B$12,$I124/(1+'01_基本条件'!$B$10),(1-((1+'01_基本条件'!$B$12)/(1+'01_基本条件'!$B$10))^$I124)/('01_基本条件'!$B$10-'01_基本条件'!$B$12))))</f>
        <v/>
      </c>
      <c r="Z124" s="131">
        <f>IF($A124="","",'03_設備台帳'!AC124*IFERROR(VLOOKUP($E124,'02_シナリオ条件'!$A$5:$K$13,8,FALSE),1)/(1+'01_基本条件'!$B$10)^$I124)</f>
        <v/>
      </c>
      <c r="AA124" s="131">
        <f>IF($A124="","",SUM($U124:$Y124)-$Z124)</f>
        <v/>
      </c>
      <c r="AB124" s="131">
        <f>IF($A124="","",(IF('01_基本条件'!$B$10=0,$T124/$H124,$T124*('01_基本条件'!$B$10*(1+'01_基本条件'!$B$10)^$H124)/((1+'01_基本条件'!$B$10)^$H124-1)))-(IF('01_基本条件'!$B$10=0,$AA124/$I124,$AA124*('01_基本条件'!$B$10*(1+'01_基本条件'!$B$10)^$I124)/((1+'01_基本条件'!$B$10)^$I124-1))))</f>
        <v/>
      </c>
      <c r="AC124" s="132">
        <f>IF($A124="","",IFERROR($AB124/(IF('01_基本条件'!$B$10=0,$T124/$H124,$T124*('01_基本条件'!$B$10*(1+'01_基本条件'!$B$10)^$H124)/((1+'01_基本条件'!$B$10)^$H124-1))),0))</f>
        <v/>
      </c>
      <c r="AD124" s="141">
        <f>IF($A124="","",IFERROR(IF((('03_設備台帳'!N124*$J124+'03_設備台帳'!O124*'03_設備台帳'!P124*'03_設備台帳'!M124*$L124*$M124+'03_設備台帳'!Q124*'03_設備台帳'!S124*$N124)-('03_設備台帳'!N124*'01_基本条件'!$B$20+'03_設備台帳'!O124*'01_基本条件'!$B$21*'03_設備台帳'!P124*'03_設備台帳'!M124*$L124*$M124+'03_設備台帳'!R124*'03_設備台帳'!S124*$N124))&lt;=0,"",MAX(0,($U124+$V124-$O124)/(('03_設備台帳'!N124*$J124+'03_設備台帳'!O124*'03_設備台帳'!P124*'03_設備台帳'!M124*$L124*$M124+'03_設備台帳'!Q124*'03_設備台帳'!S124*$N124)-('03_設備台帳'!N124*'01_基本条件'!$B$20+'03_設備台帳'!O124*'01_基本条件'!$B$21*'03_設備台帳'!P124*'03_設備台帳'!M124*$L124*$M124+'03_設備台帳'!R124*'03_設備台帳'!S124*$N124)))),""))</f>
        <v/>
      </c>
      <c r="AE124" s="41">
        <f>IF($A124="","",IF(AND('01_基本条件'!$B$19="はい",$G124="重大"),"更新",IF($AC124&gt;='01_基本条件'!$B$18,"更新",IF($AC124&lt;=-'01_基本条件'!$B$18,"修理/延命","再確認/試行"))))</f>
        <v/>
      </c>
      <c r="AF124" s="41">
        <f>IF($A124="","","EAC削減率="&amp;TEXT($AC124,"0.0%")&amp;"; 修理LCC="&amp;TEXT($T124,"#,##0")&amp;"; 更新LCC="&amp;TEXT($AA124,"#,##0"))</f>
        <v/>
      </c>
      <c r="AG124" s="41">
        <f>IF($A124="","",IF('01_基本条件'!$B$15="","予算未設定",IF($U124&lt;='01_基本条件'!$B$15,"予算内","予算超過")))</f>
        <v/>
      </c>
      <c r="AH124" s="41">
        <f>IF($A124="","",IF(OR($G124="重大",$F124="A-重要",$AC124&gt;=0.15),"高",IF(OR($G124="高",$AC124&gt;='01_基本条件'!$B$18),"中","低")))</f>
        <v/>
      </c>
      <c r="AI124" s="41">
        <f>IF($A124="","","")</f>
        <v/>
      </c>
      <c r="AJ124" s="41">
        <f>IF($A124="","",IF($AI124&lt;&gt;"",$AI124,IF(AND($AE124="更新",$AG124="予算超過"),"更新-予算承認要",$AE124)))</f>
        <v/>
      </c>
      <c r="AK124" s="85">
        <f>IF($A124="","","要評価")</f>
        <v/>
      </c>
      <c r="AL124" s="85">
        <f>IF($A124="","","")</f>
        <v/>
      </c>
      <c r="AM124" s="134">
        <f>IF($A124="","","")</f>
        <v/>
      </c>
    </row>
    <row r="125">
      <c r="A125" s="71">
        <f>IF('03_設備台帳'!A125="","",'03_設備台帳'!A125)</f>
        <v/>
      </c>
      <c r="B125" s="71">
        <f>IF($A125="","",'03_設備台帳'!E125)</f>
        <v/>
      </c>
      <c r="C125" s="71">
        <f>IF($A125="","",'03_設備台帳'!B125&amp;" / "&amp;'03_設備台帳'!C125)</f>
        <v/>
      </c>
      <c r="D125" s="71">
        <f>IF($A125="","",'03_設備台帳'!D125)</f>
        <v/>
      </c>
      <c r="E125" s="71">
        <f>IF($A125="","",'03_設備台帳'!I125)</f>
        <v/>
      </c>
      <c r="F125" s="71">
        <f>IF($A125="","",'03_設備台帳'!G125)</f>
        <v/>
      </c>
      <c r="G125" s="71">
        <f>IF($A125="","",'03_設備台帳'!AD125)</f>
        <v/>
      </c>
      <c r="H125" s="135">
        <f>IF($A125="","",MIN('01_基本条件'!$B$9,MAX(1,'03_設備台帳'!Z125)))</f>
        <v/>
      </c>
      <c r="I125" s="135">
        <f>IF($A125="","",MIN('01_基本条件'!$B$9,MAX(1,'03_設備台帳'!AA125)))</f>
        <v/>
      </c>
      <c r="J125" s="132">
        <f>IF($A125="","",IFERROR(VLOOKUP($E125,'02_シナリオ条件'!$A$5:$K$13,3,FALSE),1))</f>
        <v/>
      </c>
      <c r="K125" s="132">
        <f>IF($A125="","",IFERROR(VLOOKUP($E125,'02_シナリオ条件'!$A$5:$K$13,4,FALSE),1))</f>
        <v/>
      </c>
      <c r="L125" s="132">
        <f>IF($A125="","",IFERROR(VLOOKUP($E125,'02_シナリオ条件'!$A$5:$K$13,5,FALSE),1))</f>
        <v/>
      </c>
      <c r="M125" s="132">
        <f>IF($A125="","",IFERROR(VLOOKUP($E125,'02_シナリオ条件'!$A$5:$K$13,6,FALSE),1))</f>
        <v/>
      </c>
      <c r="N125" s="132">
        <f>IF($A125="","",IFERROR(VLOOKUP($E125,'02_シナリオ条件'!$A$5:$K$13,7,FALSE),1))</f>
        <v/>
      </c>
      <c r="O125" s="131">
        <f>IF($A125="","",'03_設備台帳'!T125*$J125)</f>
        <v/>
      </c>
      <c r="P125" s="131">
        <f>IF($A125="","",'03_設備台帳'!N125*$J125*(IF('01_基本条件'!$B$10='01_基本条件'!$B$11,$H125/(1+'01_基本条件'!$B$10),(1-((1+'01_基本条件'!$B$11)/(1+'01_基本条件'!$B$10))^$H125)/('01_基本条件'!$B$10-'01_基本条件'!$B$11))))</f>
        <v/>
      </c>
      <c r="Q125" s="131">
        <f>IF($A125="","",'03_設備台帳'!O125*'03_設備台帳'!P125*'03_設備台帳'!M125*$L125*$M125*(IF('01_基本条件'!$B$10='01_基本条件'!$B$13,$H125/(1+'01_基本条件'!$B$10),(1-((1+'01_基本条件'!$B$13)/(1+'01_基本条件'!$B$10))^$H125)/('01_基本条件'!$B$10-'01_基本条件'!$B$13))))</f>
        <v/>
      </c>
      <c r="R125" s="131">
        <f>IF($A125="","",'03_設備台帳'!Q125*'03_設備台帳'!S125*$N125*(IF('01_基本条件'!$B$10='01_基本条件'!$B$12,$H125/(1+'01_基本条件'!$B$10),(1-((1+'01_基本条件'!$B$12)/(1+'01_基本条件'!$B$10))^$H125)/('01_基本条件'!$B$10-'01_基本条件'!$B$12))))</f>
        <v/>
      </c>
      <c r="S125" s="131">
        <f>IF($A125="","",'03_設備台帳'!AB125*IFERROR(VLOOKUP($E125,'02_シナリオ条件'!$A$5:$K$13,8,FALSE),1)/(1+'01_基本条件'!$B$10)^$H125)</f>
        <v/>
      </c>
      <c r="T125" s="131">
        <f>IF($A125="","",SUM($O125:$R125)-$S125)</f>
        <v/>
      </c>
      <c r="U125" s="131">
        <f>IF($A125="","",('03_設備台帳'!U125+'03_設備台帳'!V125+'03_設備台帳'!W125+'03_設備台帳'!Y125)*$K125)</f>
        <v/>
      </c>
      <c r="V125" s="131">
        <f>IF($A125="","",'03_設備台帳'!X125*'03_設備台帳'!M125*$L125)</f>
        <v/>
      </c>
      <c r="W125" s="131">
        <f>IF($A125="","",'03_設備台帳'!N125*'01_基本条件'!$B$20*(IF('01_基本条件'!$B$10='01_基本条件'!$B$11,$I125/(1+'01_基本条件'!$B$10),(1-((1+'01_基本条件'!$B$11)/(1+'01_基本条件'!$B$10))^$I125)/('01_基本条件'!$B$10-'01_基本条件'!$B$11))))</f>
        <v/>
      </c>
      <c r="X125" s="131">
        <f>IF($A125="","",'03_設備台帳'!O125*'01_基本条件'!$B$21*'03_設備台帳'!P125*'03_設備台帳'!M125*$L125*$M125*(IF('01_基本条件'!$B$10='01_基本条件'!$B$13,$I125/(1+'01_基本条件'!$B$10),(1-((1+'01_基本条件'!$B$13)/(1+'01_基本条件'!$B$10))^$I125)/('01_基本条件'!$B$10-'01_基本条件'!$B$13))))</f>
        <v/>
      </c>
      <c r="Y125" s="131">
        <f>IF($A125="","",'03_設備台帳'!R125*'03_設備台帳'!S125*$N125*(IF('01_基本条件'!$B$10='01_基本条件'!$B$12,$I125/(1+'01_基本条件'!$B$10),(1-((1+'01_基本条件'!$B$12)/(1+'01_基本条件'!$B$10))^$I125)/('01_基本条件'!$B$10-'01_基本条件'!$B$12))))</f>
        <v/>
      </c>
      <c r="Z125" s="131">
        <f>IF($A125="","",'03_設備台帳'!AC125*IFERROR(VLOOKUP($E125,'02_シナリオ条件'!$A$5:$K$13,8,FALSE),1)/(1+'01_基本条件'!$B$10)^$I125)</f>
        <v/>
      </c>
      <c r="AA125" s="131">
        <f>IF($A125="","",SUM($U125:$Y125)-$Z125)</f>
        <v/>
      </c>
      <c r="AB125" s="131">
        <f>IF($A125="","",(IF('01_基本条件'!$B$10=0,$T125/$H125,$T125*('01_基本条件'!$B$10*(1+'01_基本条件'!$B$10)^$H125)/((1+'01_基本条件'!$B$10)^$H125-1)))-(IF('01_基本条件'!$B$10=0,$AA125/$I125,$AA125*('01_基本条件'!$B$10*(1+'01_基本条件'!$B$10)^$I125)/((1+'01_基本条件'!$B$10)^$I125-1))))</f>
        <v/>
      </c>
      <c r="AC125" s="132">
        <f>IF($A125="","",IFERROR($AB125/(IF('01_基本条件'!$B$10=0,$T125/$H125,$T125*('01_基本条件'!$B$10*(1+'01_基本条件'!$B$10)^$H125)/((1+'01_基本条件'!$B$10)^$H125-1))),0))</f>
        <v/>
      </c>
      <c r="AD125" s="141">
        <f>IF($A125="","",IFERROR(IF((('03_設備台帳'!N125*$J125+'03_設備台帳'!O125*'03_設備台帳'!P125*'03_設備台帳'!M125*$L125*$M125+'03_設備台帳'!Q125*'03_設備台帳'!S125*$N125)-('03_設備台帳'!N125*'01_基本条件'!$B$20+'03_設備台帳'!O125*'01_基本条件'!$B$21*'03_設備台帳'!P125*'03_設備台帳'!M125*$L125*$M125+'03_設備台帳'!R125*'03_設備台帳'!S125*$N125))&lt;=0,"",MAX(0,($U125+$V125-$O125)/(('03_設備台帳'!N125*$J125+'03_設備台帳'!O125*'03_設備台帳'!P125*'03_設備台帳'!M125*$L125*$M125+'03_設備台帳'!Q125*'03_設備台帳'!S125*$N125)-('03_設備台帳'!N125*'01_基本条件'!$B$20+'03_設備台帳'!O125*'01_基本条件'!$B$21*'03_設備台帳'!P125*'03_設備台帳'!M125*$L125*$M125+'03_設備台帳'!R125*'03_設備台帳'!S125*$N125)))),""))</f>
        <v/>
      </c>
      <c r="AE125" s="41">
        <f>IF($A125="","",IF(AND('01_基本条件'!$B$19="はい",$G125="重大"),"更新",IF($AC125&gt;='01_基本条件'!$B$18,"更新",IF($AC125&lt;=-'01_基本条件'!$B$18,"修理/延命","再確認/試行"))))</f>
        <v/>
      </c>
      <c r="AF125" s="41">
        <f>IF($A125="","","EAC削減率="&amp;TEXT($AC125,"0.0%")&amp;"; 修理LCC="&amp;TEXT($T125,"#,##0")&amp;"; 更新LCC="&amp;TEXT($AA125,"#,##0"))</f>
        <v/>
      </c>
      <c r="AG125" s="41">
        <f>IF($A125="","",IF('01_基本条件'!$B$15="","予算未設定",IF($U125&lt;='01_基本条件'!$B$15,"予算内","予算超過")))</f>
        <v/>
      </c>
      <c r="AH125" s="41">
        <f>IF($A125="","",IF(OR($G125="重大",$F125="A-重要",$AC125&gt;=0.15),"高",IF(OR($G125="高",$AC125&gt;='01_基本条件'!$B$18),"中","低")))</f>
        <v/>
      </c>
      <c r="AI125" s="41">
        <f>IF($A125="","","")</f>
        <v/>
      </c>
      <c r="AJ125" s="41">
        <f>IF($A125="","",IF($AI125&lt;&gt;"",$AI125,IF(AND($AE125="更新",$AG125="予算超過"),"更新-予算承認要",$AE125)))</f>
        <v/>
      </c>
      <c r="AK125" s="85">
        <f>IF($A125="","","要評価")</f>
        <v/>
      </c>
      <c r="AL125" s="85">
        <f>IF($A125="","","")</f>
        <v/>
      </c>
      <c r="AM125" s="134">
        <f>IF($A125="","","")</f>
        <v/>
      </c>
    </row>
    <row r="126">
      <c r="A126" s="71">
        <f>IF('03_設備台帳'!A126="","",'03_設備台帳'!A126)</f>
        <v/>
      </c>
      <c r="B126" s="71">
        <f>IF($A126="","",'03_設備台帳'!E126)</f>
        <v/>
      </c>
      <c r="C126" s="71">
        <f>IF($A126="","",'03_設備台帳'!B126&amp;" / "&amp;'03_設備台帳'!C126)</f>
        <v/>
      </c>
      <c r="D126" s="71">
        <f>IF($A126="","",'03_設備台帳'!D126)</f>
        <v/>
      </c>
      <c r="E126" s="71">
        <f>IF($A126="","",'03_設備台帳'!I126)</f>
        <v/>
      </c>
      <c r="F126" s="71">
        <f>IF($A126="","",'03_設備台帳'!G126)</f>
        <v/>
      </c>
      <c r="G126" s="71">
        <f>IF($A126="","",'03_設備台帳'!AD126)</f>
        <v/>
      </c>
      <c r="H126" s="135">
        <f>IF($A126="","",MIN('01_基本条件'!$B$9,MAX(1,'03_設備台帳'!Z126)))</f>
        <v/>
      </c>
      <c r="I126" s="135">
        <f>IF($A126="","",MIN('01_基本条件'!$B$9,MAX(1,'03_設備台帳'!AA126)))</f>
        <v/>
      </c>
      <c r="J126" s="132">
        <f>IF($A126="","",IFERROR(VLOOKUP($E126,'02_シナリオ条件'!$A$5:$K$13,3,FALSE),1))</f>
        <v/>
      </c>
      <c r="K126" s="132">
        <f>IF($A126="","",IFERROR(VLOOKUP($E126,'02_シナリオ条件'!$A$5:$K$13,4,FALSE),1))</f>
        <v/>
      </c>
      <c r="L126" s="132">
        <f>IF($A126="","",IFERROR(VLOOKUP($E126,'02_シナリオ条件'!$A$5:$K$13,5,FALSE),1))</f>
        <v/>
      </c>
      <c r="M126" s="132">
        <f>IF($A126="","",IFERROR(VLOOKUP($E126,'02_シナリオ条件'!$A$5:$K$13,6,FALSE),1))</f>
        <v/>
      </c>
      <c r="N126" s="132">
        <f>IF($A126="","",IFERROR(VLOOKUP($E126,'02_シナリオ条件'!$A$5:$K$13,7,FALSE),1))</f>
        <v/>
      </c>
      <c r="O126" s="131">
        <f>IF($A126="","",'03_設備台帳'!T126*$J126)</f>
        <v/>
      </c>
      <c r="P126" s="131">
        <f>IF($A126="","",'03_設備台帳'!N126*$J126*(IF('01_基本条件'!$B$10='01_基本条件'!$B$11,$H126/(1+'01_基本条件'!$B$10),(1-((1+'01_基本条件'!$B$11)/(1+'01_基本条件'!$B$10))^$H126)/('01_基本条件'!$B$10-'01_基本条件'!$B$11))))</f>
        <v/>
      </c>
      <c r="Q126" s="131">
        <f>IF($A126="","",'03_設備台帳'!O126*'03_設備台帳'!P126*'03_設備台帳'!M126*$L126*$M126*(IF('01_基本条件'!$B$10='01_基本条件'!$B$13,$H126/(1+'01_基本条件'!$B$10),(1-((1+'01_基本条件'!$B$13)/(1+'01_基本条件'!$B$10))^$H126)/('01_基本条件'!$B$10-'01_基本条件'!$B$13))))</f>
        <v/>
      </c>
      <c r="R126" s="131">
        <f>IF($A126="","",'03_設備台帳'!Q126*'03_設備台帳'!S126*$N126*(IF('01_基本条件'!$B$10='01_基本条件'!$B$12,$H126/(1+'01_基本条件'!$B$10),(1-((1+'01_基本条件'!$B$12)/(1+'01_基本条件'!$B$10))^$H126)/('01_基本条件'!$B$10-'01_基本条件'!$B$12))))</f>
        <v/>
      </c>
      <c r="S126" s="131">
        <f>IF($A126="","",'03_設備台帳'!AB126*IFERROR(VLOOKUP($E126,'02_シナリオ条件'!$A$5:$K$13,8,FALSE),1)/(1+'01_基本条件'!$B$10)^$H126)</f>
        <v/>
      </c>
      <c r="T126" s="131">
        <f>IF($A126="","",SUM($O126:$R126)-$S126)</f>
        <v/>
      </c>
      <c r="U126" s="131">
        <f>IF($A126="","",('03_設備台帳'!U126+'03_設備台帳'!V126+'03_設備台帳'!W126+'03_設備台帳'!Y126)*$K126)</f>
        <v/>
      </c>
      <c r="V126" s="131">
        <f>IF($A126="","",'03_設備台帳'!X126*'03_設備台帳'!M126*$L126)</f>
        <v/>
      </c>
      <c r="W126" s="131">
        <f>IF($A126="","",'03_設備台帳'!N126*'01_基本条件'!$B$20*(IF('01_基本条件'!$B$10='01_基本条件'!$B$11,$I126/(1+'01_基本条件'!$B$10),(1-((1+'01_基本条件'!$B$11)/(1+'01_基本条件'!$B$10))^$I126)/('01_基本条件'!$B$10-'01_基本条件'!$B$11))))</f>
        <v/>
      </c>
      <c r="X126" s="131">
        <f>IF($A126="","",'03_設備台帳'!O126*'01_基本条件'!$B$21*'03_設備台帳'!P126*'03_設備台帳'!M126*$L126*$M126*(IF('01_基本条件'!$B$10='01_基本条件'!$B$13,$I126/(1+'01_基本条件'!$B$10),(1-((1+'01_基本条件'!$B$13)/(1+'01_基本条件'!$B$10))^$I126)/('01_基本条件'!$B$10-'01_基本条件'!$B$13))))</f>
        <v/>
      </c>
      <c r="Y126" s="131">
        <f>IF($A126="","",'03_設備台帳'!R126*'03_設備台帳'!S126*$N126*(IF('01_基本条件'!$B$10='01_基本条件'!$B$12,$I126/(1+'01_基本条件'!$B$10),(1-((1+'01_基本条件'!$B$12)/(1+'01_基本条件'!$B$10))^$I126)/('01_基本条件'!$B$10-'01_基本条件'!$B$12))))</f>
        <v/>
      </c>
      <c r="Z126" s="131">
        <f>IF($A126="","",'03_設備台帳'!AC126*IFERROR(VLOOKUP($E126,'02_シナリオ条件'!$A$5:$K$13,8,FALSE),1)/(1+'01_基本条件'!$B$10)^$I126)</f>
        <v/>
      </c>
      <c r="AA126" s="131">
        <f>IF($A126="","",SUM($U126:$Y126)-$Z126)</f>
        <v/>
      </c>
      <c r="AB126" s="131">
        <f>IF($A126="","",(IF('01_基本条件'!$B$10=0,$T126/$H126,$T126*('01_基本条件'!$B$10*(1+'01_基本条件'!$B$10)^$H126)/((1+'01_基本条件'!$B$10)^$H126-1)))-(IF('01_基本条件'!$B$10=0,$AA126/$I126,$AA126*('01_基本条件'!$B$10*(1+'01_基本条件'!$B$10)^$I126)/((1+'01_基本条件'!$B$10)^$I126-1))))</f>
        <v/>
      </c>
      <c r="AC126" s="132">
        <f>IF($A126="","",IFERROR($AB126/(IF('01_基本条件'!$B$10=0,$T126/$H126,$T126*('01_基本条件'!$B$10*(1+'01_基本条件'!$B$10)^$H126)/((1+'01_基本条件'!$B$10)^$H126-1))),0))</f>
        <v/>
      </c>
      <c r="AD126" s="141">
        <f>IF($A126="","",IFERROR(IF((('03_設備台帳'!N126*$J126+'03_設備台帳'!O126*'03_設備台帳'!P126*'03_設備台帳'!M126*$L126*$M126+'03_設備台帳'!Q126*'03_設備台帳'!S126*$N126)-('03_設備台帳'!N126*'01_基本条件'!$B$20+'03_設備台帳'!O126*'01_基本条件'!$B$21*'03_設備台帳'!P126*'03_設備台帳'!M126*$L126*$M126+'03_設備台帳'!R126*'03_設備台帳'!S126*$N126))&lt;=0,"",MAX(0,($U126+$V126-$O126)/(('03_設備台帳'!N126*$J126+'03_設備台帳'!O126*'03_設備台帳'!P126*'03_設備台帳'!M126*$L126*$M126+'03_設備台帳'!Q126*'03_設備台帳'!S126*$N126)-('03_設備台帳'!N126*'01_基本条件'!$B$20+'03_設備台帳'!O126*'01_基本条件'!$B$21*'03_設備台帳'!P126*'03_設備台帳'!M126*$L126*$M126+'03_設備台帳'!R126*'03_設備台帳'!S126*$N126)))),""))</f>
        <v/>
      </c>
      <c r="AE126" s="41">
        <f>IF($A126="","",IF(AND('01_基本条件'!$B$19="はい",$G126="重大"),"更新",IF($AC126&gt;='01_基本条件'!$B$18,"更新",IF($AC126&lt;=-'01_基本条件'!$B$18,"修理/延命","再確認/試行"))))</f>
        <v/>
      </c>
      <c r="AF126" s="41">
        <f>IF($A126="","","EAC削減率="&amp;TEXT($AC126,"0.0%")&amp;"; 修理LCC="&amp;TEXT($T126,"#,##0")&amp;"; 更新LCC="&amp;TEXT($AA126,"#,##0"))</f>
        <v/>
      </c>
      <c r="AG126" s="41">
        <f>IF($A126="","",IF('01_基本条件'!$B$15="","予算未設定",IF($U126&lt;='01_基本条件'!$B$15,"予算内","予算超過")))</f>
        <v/>
      </c>
      <c r="AH126" s="41">
        <f>IF($A126="","",IF(OR($G126="重大",$F126="A-重要",$AC126&gt;=0.15),"高",IF(OR($G126="高",$AC126&gt;='01_基本条件'!$B$18),"中","低")))</f>
        <v/>
      </c>
      <c r="AI126" s="41">
        <f>IF($A126="","","")</f>
        <v/>
      </c>
      <c r="AJ126" s="41">
        <f>IF($A126="","",IF($AI126&lt;&gt;"",$AI126,IF(AND($AE126="更新",$AG126="予算超過"),"更新-予算承認要",$AE126)))</f>
        <v/>
      </c>
      <c r="AK126" s="85">
        <f>IF($A126="","","要評価")</f>
        <v/>
      </c>
      <c r="AL126" s="85">
        <f>IF($A126="","","")</f>
        <v/>
      </c>
      <c r="AM126" s="134">
        <f>IF($A126="","","")</f>
        <v/>
      </c>
    </row>
    <row r="127">
      <c r="A127" s="71">
        <f>IF('03_設備台帳'!A127="","",'03_設備台帳'!A127)</f>
        <v/>
      </c>
      <c r="B127" s="71">
        <f>IF($A127="","",'03_設備台帳'!E127)</f>
        <v/>
      </c>
      <c r="C127" s="71">
        <f>IF($A127="","",'03_設備台帳'!B127&amp;" / "&amp;'03_設備台帳'!C127)</f>
        <v/>
      </c>
      <c r="D127" s="71">
        <f>IF($A127="","",'03_設備台帳'!D127)</f>
        <v/>
      </c>
      <c r="E127" s="71">
        <f>IF($A127="","",'03_設備台帳'!I127)</f>
        <v/>
      </c>
      <c r="F127" s="71">
        <f>IF($A127="","",'03_設備台帳'!G127)</f>
        <v/>
      </c>
      <c r="G127" s="71">
        <f>IF($A127="","",'03_設備台帳'!AD127)</f>
        <v/>
      </c>
      <c r="H127" s="135">
        <f>IF($A127="","",MIN('01_基本条件'!$B$9,MAX(1,'03_設備台帳'!Z127)))</f>
        <v/>
      </c>
      <c r="I127" s="135">
        <f>IF($A127="","",MIN('01_基本条件'!$B$9,MAX(1,'03_設備台帳'!AA127)))</f>
        <v/>
      </c>
      <c r="J127" s="132">
        <f>IF($A127="","",IFERROR(VLOOKUP($E127,'02_シナリオ条件'!$A$5:$K$13,3,FALSE),1))</f>
        <v/>
      </c>
      <c r="K127" s="132">
        <f>IF($A127="","",IFERROR(VLOOKUP($E127,'02_シナリオ条件'!$A$5:$K$13,4,FALSE),1))</f>
        <v/>
      </c>
      <c r="L127" s="132">
        <f>IF($A127="","",IFERROR(VLOOKUP($E127,'02_シナリオ条件'!$A$5:$K$13,5,FALSE),1))</f>
        <v/>
      </c>
      <c r="M127" s="132">
        <f>IF($A127="","",IFERROR(VLOOKUP($E127,'02_シナリオ条件'!$A$5:$K$13,6,FALSE),1))</f>
        <v/>
      </c>
      <c r="N127" s="132">
        <f>IF($A127="","",IFERROR(VLOOKUP($E127,'02_シナリオ条件'!$A$5:$K$13,7,FALSE),1))</f>
        <v/>
      </c>
      <c r="O127" s="131">
        <f>IF($A127="","",'03_設備台帳'!T127*$J127)</f>
        <v/>
      </c>
      <c r="P127" s="131">
        <f>IF($A127="","",'03_設備台帳'!N127*$J127*(IF('01_基本条件'!$B$10='01_基本条件'!$B$11,$H127/(1+'01_基本条件'!$B$10),(1-((1+'01_基本条件'!$B$11)/(1+'01_基本条件'!$B$10))^$H127)/('01_基本条件'!$B$10-'01_基本条件'!$B$11))))</f>
        <v/>
      </c>
      <c r="Q127" s="131">
        <f>IF($A127="","",'03_設備台帳'!O127*'03_設備台帳'!P127*'03_設備台帳'!M127*$L127*$M127*(IF('01_基本条件'!$B$10='01_基本条件'!$B$13,$H127/(1+'01_基本条件'!$B$10),(1-((1+'01_基本条件'!$B$13)/(1+'01_基本条件'!$B$10))^$H127)/('01_基本条件'!$B$10-'01_基本条件'!$B$13))))</f>
        <v/>
      </c>
      <c r="R127" s="131">
        <f>IF($A127="","",'03_設備台帳'!Q127*'03_設備台帳'!S127*$N127*(IF('01_基本条件'!$B$10='01_基本条件'!$B$12,$H127/(1+'01_基本条件'!$B$10),(1-((1+'01_基本条件'!$B$12)/(1+'01_基本条件'!$B$10))^$H127)/('01_基本条件'!$B$10-'01_基本条件'!$B$12))))</f>
        <v/>
      </c>
      <c r="S127" s="131">
        <f>IF($A127="","",'03_設備台帳'!AB127*IFERROR(VLOOKUP($E127,'02_シナリオ条件'!$A$5:$K$13,8,FALSE),1)/(1+'01_基本条件'!$B$10)^$H127)</f>
        <v/>
      </c>
      <c r="T127" s="131">
        <f>IF($A127="","",SUM($O127:$R127)-$S127)</f>
        <v/>
      </c>
      <c r="U127" s="131">
        <f>IF($A127="","",('03_設備台帳'!U127+'03_設備台帳'!V127+'03_設備台帳'!W127+'03_設備台帳'!Y127)*$K127)</f>
        <v/>
      </c>
      <c r="V127" s="131">
        <f>IF($A127="","",'03_設備台帳'!X127*'03_設備台帳'!M127*$L127)</f>
        <v/>
      </c>
      <c r="W127" s="131">
        <f>IF($A127="","",'03_設備台帳'!N127*'01_基本条件'!$B$20*(IF('01_基本条件'!$B$10='01_基本条件'!$B$11,$I127/(1+'01_基本条件'!$B$10),(1-((1+'01_基本条件'!$B$11)/(1+'01_基本条件'!$B$10))^$I127)/('01_基本条件'!$B$10-'01_基本条件'!$B$11))))</f>
        <v/>
      </c>
      <c r="X127" s="131">
        <f>IF($A127="","",'03_設備台帳'!O127*'01_基本条件'!$B$21*'03_設備台帳'!P127*'03_設備台帳'!M127*$L127*$M127*(IF('01_基本条件'!$B$10='01_基本条件'!$B$13,$I127/(1+'01_基本条件'!$B$10),(1-((1+'01_基本条件'!$B$13)/(1+'01_基本条件'!$B$10))^$I127)/('01_基本条件'!$B$10-'01_基本条件'!$B$13))))</f>
        <v/>
      </c>
      <c r="Y127" s="131">
        <f>IF($A127="","",'03_設備台帳'!R127*'03_設備台帳'!S127*$N127*(IF('01_基本条件'!$B$10='01_基本条件'!$B$12,$I127/(1+'01_基本条件'!$B$10),(1-((1+'01_基本条件'!$B$12)/(1+'01_基本条件'!$B$10))^$I127)/('01_基本条件'!$B$10-'01_基本条件'!$B$12))))</f>
        <v/>
      </c>
      <c r="Z127" s="131">
        <f>IF($A127="","",'03_設備台帳'!AC127*IFERROR(VLOOKUP($E127,'02_シナリオ条件'!$A$5:$K$13,8,FALSE),1)/(1+'01_基本条件'!$B$10)^$I127)</f>
        <v/>
      </c>
      <c r="AA127" s="131">
        <f>IF($A127="","",SUM($U127:$Y127)-$Z127)</f>
        <v/>
      </c>
      <c r="AB127" s="131">
        <f>IF($A127="","",(IF('01_基本条件'!$B$10=0,$T127/$H127,$T127*('01_基本条件'!$B$10*(1+'01_基本条件'!$B$10)^$H127)/((1+'01_基本条件'!$B$10)^$H127-1)))-(IF('01_基本条件'!$B$10=0,$AA127/$I127,$AA127*('01_基本条件'!$B$10*(1+'01_基本条件'!$B$10)^$I127)/((1+'01_基本条件'!$B$10)^$I127-1))))</f>
        <v/>
      </c>
      <c r="AC127" s="132">
        <f>IF($A127="","",IFERROR($AB127/(IF('01_基本条件'!$B$10=0,$T127/$H127,$T127*('01_基本条件'!$B$10*(1+'01_基本条件'!$B$10)^$H127)/((1+'01_基本条件'!$B$10)^$H127-1))),0))</f>
        <v/>
      </c>
      <c r="AD127" s="141">
        <f>IF($A127="","",IFERROR(IF((('03_設備台帳'!N127*$J127+'03_設備台帳'!O127*'03_設備台帳'!P127*'03_設備台帳'!M127*$L127*$M127+'03_設備台帳'!Q127*'03_設備台帳'!S127*$N127)-('03_設備台帳'!N127*'01_基本条件'!$B$20+'03_設備台帳'!O127*'01_基本条件'!$B$21*'03_設備台帳'!P127*'03_設備台帳'!M127*$L127*$M127+'03_設備台帳'!R127*'03_設備台帳'!S127*$N127))&lt;=0,"",MAX(0,($U127+$V127-$O127)/(('03_設備台帳'!N127*$J127+'03_設備台帳'!O127*'03_設備台帳'!P127*'03_設備台帳'!M127*$L127*$M127+'03_設備台帳'!Q127*'03_設備台帳'!S127*$N127)-('03_設備台帳'!N127*'01_基本条件'!$B$20+'03_設備台帳'!O127*'01_基本条件'!$B$21*'03_設備台帳'!P127*'03_設備台帳'!M127*$L127*$M127+'03_設備台帳'!R127*'03_設備台帳'!S127*$N127)))),""))</f>
        <v/>
      </c>
      <c r="AE127" s="41">
        <f>IF($A127="","",IF(AND('01_基本条件'!$B$19="はい",$G127="重大"),"更新",IF($AC127&gt;='01_基本条件'!$B$18,"更新",IF($AC127&lt;=-'01_基本条件'!$B$18,"修理/延命","再確認/試行"))))</f>
        <v/>
      </c>
      <c r="AF127" s="41">
        <f>IF($A127="","","EAC削減率="&amp;TEXT($AC127,"0.0%")&amp;"; 修理LCC="&amp;TEXT($T127,"#,##0")&amp;"; 更新LCC="&amp;TEXT($AA127,"#,##0"))</f>
        <v/>
      </c>
      <c r="AG127" s="41">
        <f>IF($A127="","",IF('01_基本条件'!$B$15="","予算未設定",IF($U127&lt;='01_基本条件'!$B$15,"予算内","予算超過")))</f>
        <v/>
      </c>
      <c r="AH127" s="41">
        <f>IF($A127="","",IF(OR($G127="重大",$F127="A-重要",$AC127&gt;=0.15),"高",IF(OR($G127="高",$AC127&gt;='01_基本条件'!$B$18),"中","低")))</f>
        <v/>
      </c>
      <c r="AI127" s="41">
        <f>IF($A127="","","")</f>
        <v/>
      </c>
      <c r="AJ127" s="41">
        <f>IF($A127="","",IF($AI127&lt;&gt;"",$AI127,IF(AND($AE127="更新",$AG127="予算超過"),"更新-予算承認要",$AE127)))</f>
        <v/>
      </c>
      <c r="AK127" s="85">
        <f>IF($A127="","","要評価")</f>
        <v/>
      </c>
      <c r="AL127" s="85">
        <f>IF($A127="","","")</f>
        <v/>
      </c>
      <c r="AM127" s="134">
        <f>IF($A127="","","")</f>
        <v/>
      </c>
    </row>
    <row r="128">
      <c r="A128" s="71">
        <f>IF('03_設備台帳'!A128="","",'03_設備台帳'!A128)</f>
        <v/>
      </c>
      <c r="B128" s="71">
        <f>IF($A128="","",'03_設備台帳'!E128)</f>
        <v/>
      </c>
      <c r="C128" s="71">
        <f>IF($A128="","",'03_設備台帳'!B128&amp;" / "&amp;'03_設備台帳'!C128)</f>
        <v/>
      </c>
      <c r="D128" s="71">
        <f>IF($A128="","",'03_設備台帳'!D128)</f>
        <v/>
      </c>
      <c r="E128" s="71">
        <f>IF($A128="","",'03_設備台帳'!I128)</f>
        <v/>
      </c>
      <c r="F128" s="71">
        <f>IF($A128="","",'03_設備台帳'!G128)</f>
        <v/>
      </c>
      <c r="G128" s="71">
        <f>IF($A128="","",'03_設備台帳'!AD128)</f>
        <v/>
      </c>
      <c r="H128" s="135">
        <f>IF($A128="","",MIN('01_基本条件'!$B$9,MAX(1,'03_設備台帳'!Z128)))</f>
        <v/>
      </c>
      <c r="I128" s="135">
        <f>IF($A128="","",MIN('01_基本条件'!$B$9,MAX(1,'03_設備台帳'!AA128)))</f>
        <v/>
      </c>
      <c r="J128" s="132">
        <f>IF($A128="","",IFERROR(VLOOKUP($E128,'02_シナリオ条件'!$A$5:$K$13,3,FALSE),1))</f>
        <v/>
      </c>
      <c r="K128" s="132">
        <f>IF($A128="","",IFERROR(VLOOKUP($E128,'02_シナリオ条件'!$A$5:$K$13,4,FALSE),1))</f>
        <v/>
      </c>
      <c r="L128" s="132">
        <f>IF($A128="","",IFERROR(VLOOKUP($E128,'02_シナリオ条件'!$A$5:$K$13,5,FALSE),1))</f>
        <v/>
      </c>
      <c r="M128" s="132">
        <f>IF($A128="","",IFERROR(VLOOKUP($E128,'02_シナリオ条件'!$A$5:$K$13,6,FALSE),1))</f>
        <v/>
      </c>
      <c r="N128" s="132">
        <f>IF($A128="","",IFERROR(VLOOKUP($E128,'02_シナリオ条件'!$A$5:$K$13,7,FALSE),1))</f>
        <v/>
      </c>
      <c r="O128" s="131">
        <f>IF($A128="","",'03_設備台帳'!T128*$J128)</f>
        <v/>
      </c>
      <c r="P128" s="131">
        <f>IF($A128="","",'03_設備台帳'!N128*$J128*(IF('01_基本条件'!$B$10='01_基本条件'!$B$11,$H128/(1+'01_基本条件'!$B$10),(1-((1+'01_基本条件'!$B$11)/(1+'01_基本条件'!$B$10))^$H128)/('01_基本条件'!$B$10-'01_基本条件'!$B$11))))</f>
        <v/>
      </c>
      <c r="Q128" s="131">
        <f>IF($A128="","",'03_設備台帳'!O128*'03_設備台帳'!P128*'03_設備台帳'!M128*$L128*$M128*(IF('01_基本条件'!$B$10='01_基本条件'!$B$13,$H128/(1+'01_基本条件'!$B$10),(1-((1+'01_基本条件'!$B$13)/(1+'01_基本条件'!$B$10))^$H128)/('01_基本条件'!$B$10-'01_基本条件'!$B$13))))</f>
        <v/>
      </c>
      <c r="R128" s="131">
        <f>IF($A128="","",'03_設備台帳'!Q128*'03_設備台帳'!S128*$N128*(IF('01_基本条件'!$B$10='01_基本条件'!$B$12,$H128/(1+'01_基本条件'!$B$10),(1-((1+'01_基本条件'!$B$12)/(1+'01_基本条件'!$B$10))^$H128)/('01_基本条件'!$B$10-'01_基本条件'!$B$12))))</f>
        <v/>
      </c>
      <c r="S128" s="131">
        <f>IF($A128="","",'03_設備台帳'!AB128*IFERROR(VLOOKUP($E128,'02_シナリオ条件'!$A$5:$K$13,8,FALSE),1)/(1+'01_基本条件'!$B$10)^$H128)</f>
        <v/>
      </c>
      <c r="T128" s="131">
        <f>IF($A128="","",SUM($O128:$R128)-$S128)</f>
        <v/>
      </c>
      <c r="U128" s="131">
        <f>IF($A128="","",('03_設備台帳'!U128+'03_設備台帳'!V128+'03_設備台帳'!W128+'03_設備台帳'!Y128)*$K128)</f>
        <v/>
      </c>
      <c r="V128" s="131">
        <f>IF($A128="","",'03_設備台帳'!X128*'03_設備台帳'!M128*$L128)</f>
        <v/>
      </c>
      <c r="W128" s="131">
        <f>IF($A128="","",'03_設備台帳'!N128*'01_基本条件'!$B$20*(IF('01_基本条件'!$B$10='01_基本条件'!$B$11,$I128/(1+'01_基本条件'!$B$10),(1-((1+'01_基本条件'!$B$11)/(1+'01_基本条件'!$B$10))^$I128)/('01_基本条件'!$B$10-'01_基本条件'!$B$11))))</f>
        <v/>
      </c>
      <c r="X128" s="131">
        <f>IF($A128="","",'03_設備台帳'!O128*'01_基本条件'!$B$21*'03_設備台帳'!P128*'03_設備台帳'!M128*$L128*$M128*(IF('01_基本条件'!$B$10='01_基本条件'!$B$13,$I128/(1+'01_基本条件'!$B$10),(1-((1+'01_基本条件'!$B$13)/(1+'01_基本条件'!$B$10))^$I128)/('01_基本条件'!$B$10-'01_基本条件'!$B$13))))</f>
        <v/>
      </c>
      <c r="Y128" s="131">
        <f>IF($A128="","",'03_設備台帳'!R128*'03_設備台帳'!S128*$N128*(IF('01_基本条件'!$B$10='01_基本条件'!$B$12,$I128/(1+'01_基本条件'!$B$10),(1-((1+'01_基本条件'!$B$12)/(1+'01_基本条件'!$B$10))^$I128)/('01_基本条件'!$B$10-'01_基本条件'!$B$12))))</f>
        <v/>
      </c>
      <c r="Z128" s="131">
        <f>IF($A128="","",'03_設備台帳'!AC128*IFERROR(VLOOKUP($E128,'02_シナリオ条件'!$A$5:$K$13,8,FALSE),1)/(1+'01_基本条件'!$B$10)^$I128)</f>
        <v/>
      </c>
      <c r="AA128" s="131">
        <f>IF($A128="","",SUM($U128:$Y128)-$Z128)</f>
        <v/>
      </c>
      <c r="AB128" s="131">
        <f>IF($A128="","",(IF('01_基本条件'!$B$10=0,$T128/$H128,$T128*('01_基本条件'!$B$10*(1+'01_基本条件'!$B$10)^$H128)/((1+'01_基本条件'!$B$10)^$H128-1)))-(IF('01_基本条件'!$B$10=0,$AA128/$I128,$AA128*('01_基本条件'!$B$10*(1+'01_基本条件'!$B$10)^$I128)/((1+'01_基本条件'!$B$10)^$I128-1))))</f>
        <v/>
      </c>
      <c r="AC128" s="132">
        <f>IF($A128="","",IFERROR($AB128/(IF('01_基本条件'!$B$10=0,$T128/$H128,$T128*('01_基本条件'!$B$10*(1+'01_基本条件'!$B$10)^$H128)/((1+'01_基本条件'!$B$10)^$H128-1))),0))</f>
        <v/>
      </c>
      <c r="AD128" s="141">
        <f>IF($A128="","",IFERROR(IF((('03_設備台帳'!N128*$J128+'03_設備台帳'!O128*'03_設備台帳'!P128*'03_設備台帳'!M128*$L128*$M128+'03_設備台帳'!Q128*'03_設備台帳'!S128*$N128)-('03_設備台帳'!N128*'01_基本条件'!$B$20+'03_設備台帳'!O128*'01_基本条件'!$B$21*'03_設備台帳'!P128*'03_設備台帳'!M128*$L128*$M128+'03_設備台帳'!R128*'03_設備台帳'!S128*$N128))&lt;=0,"",MAX(0,($U128+$V128-$O128)/(('03_設備台帳'!N128*$J128+'03_設備台帳'!O128*'03_設備台帳'!P128*'03_設備台帳'!M128*$L128*$M128+'03_設備台帳'!Q128*'03_設備台帳'!S128*$N128)-('03_設備台帳'!N128*'01_基本条件'!$B$20+'03_設備台帳'!O128*'01_基本条件'!$B$21*'03_設備台帳'!P128*'03_設備台帳'!M128*$L128*$M128+'03_設備台帳'!R128*'03_設備台帳'!S128*$N128)))),""))</f>
        <v/>
      </c>
      <c r="AE128" s="41">
        <f>IF($A128="","",IF(AND('01_基本条件'!$B$19="はい",$G128="重大"),"更新",IF($AC128&gt;='01_基本条件'!$B$18,"更新",IF($AC128&lt;=-'01_基本条件'!$B$18,"修理/延命","再確認/試行"))))</f>
        <v/>
      </c>
      <c r="AF128" s="41">
        <f>IF($A128="","","EAC削減率="&amp;TEXT($AC128,"0.0%")&amp;"; 修理LCC="&amp;TEXT($T128,"#,##0")&amp;"; 更新LCC="&amp;TEXT($AA128,"#,##0"))</f>
        <v/>
      </c>
      <c r="AG128" s="41">
        <f>IF($A128="","",IF('01_基本条件'!$B$15="","予算未設定",IF($U128&lt;='01_基本条件'!$B$15,"予算内","予算超過")))</f>
        <v/>
      </c>
      <c r="AH128" s="41">
        <f>IF($A128="","",IF(OR($G128="重大",$F128="A-重要",$AC128&gt;=0.15),"高",IF(OR($G128="高",$AC128&gt;='01_基本条件'!$B$18),"中","低")))</f>
        <v/>
      </c>
      <c r="AI128" s="41">
        <f>IF($A128="","","")</f>
        <v/>
      </c>
      <c r="AJ128" s="41">
        <f>IF($A128="","",IF($AI128&lt;&gt;"",$AI128,IF(AND($AE128="更新",$AG128="予算超過"),"更新-予算承認要",$AE128)))</f>
        <v/>
      </c>
      <c r="AK128" s="85">
        <f>IF($A128="","","要評価")</f>
        <v/>
      </c>
      <c r="AL128" s="85">
        <f>IF($A128="","","")</f>
        <v/>
      </c>
      <c r="AM128" s="134">
        <f>IF($A128="","","")</f>
        <v/>
      </c>
    </row>
    <row r="129">
      <c r="A129" s="71">
        <f>IF('03_設備台帳'!A129="","",'03_設備台帳'!A129)</f>
        <v/>
      </c>
      <c r="B129" s="71">
        <f>IF($A129="","",'03_設備台帳'!E129)</f>
        <v/>
      </c>
      <c r="C129" s="71">
        <f>IF($A129="","",'03_設備台帳'!B129&amp;" / "&amp;'03_設備台帳'!C129)</f>
        <v/>
      </c>
      <c r="D129" s="71">
        <f>IF($A129="","",'03_設備台帳'!D129)</f>
        <v/>
      </c>
      <c r="E129" s="71">
        <f>IF($A129="","",'03_設備台帳'!I129)</f>
        <v/>
      </c>
      <c r="F129" s="71">
        <f>IF($A129="","",'03_設備台帳'!G129)</f>
        <v/>
      </c>
      <c r="G129" s="71">
        <f>IF($A129="","",'03_設備台帳'!AD129)</f>
        <v/>
      </c>
      <c r="H129" s="135">
        <f>IF($A129="","",MIN('01_基本条件'!$B$9,MAX(1,'03_設備台帳'!Z129)))</f>
        <v/>
      </c>
      <c r="I129" s="135">
        <f>IF($A129="","",MIN('01_基本条件'!$B$9,MAX(1,'03_設備台帳'!AA129)))</f>
        <v/>
      </c>
      <c r="J129" s="132">
        <f>IF($A129="","",IFERROR(VLOOKUP($E129,'02_シナリオ条件'!$A$5:$K$13,3,FALSE),1))</f>
        <v/>
      </c>
      <c r="K129" s="132">
        <f>IF($A129="","",IFERROR(VLOOKUP($E129,'02_シナリオ条件'!$A$5:$K$13,4,FALSE),1))</f>
        <v/>
      </c>
      <c r="L129" s="132">
        <f>IF($A129="","",IFERROR(VLOOKUP($E129,'02_シナリオ条件'!$A$5:$K$13,5,FALSE),1))</f>
        <v/>
      </c>
      <c r="M129" s="132">
        <f>IF($A129="","",IFERROR(VLOOKUP($E129,'02_シナリオ条件'!$A$5:$K$13,6,FALSE),1))</f>
        <v/>
      </c>
      <c r="N129" s="132">
        <f>IF($A129="","",IFERROR(VLOOKUP($E129,'02_シナリオ条件'!$A$5:$K$13,7,FALSE),1))</f>
        <v/>
      </c>
      <c r="O129" s="131">
        <f>IF($A129="","",'03_設備台帳'!T129*$J129)</f>
        <v/>
      </c>
      <c r="P129" s="131">
        <f>IF($A129="","",'03_設備台帳'!N129*$J129*(IF('01_基本条件'!$B$10='01_基本条件'!$B$11,$H129/(1+'01_基本条件'!$B$10),(1-((1+'01_基本条件'!$B$11)/(1+'01_基本条件'!$B$10))^$H129)/('01_基本条件'!$B$10-'01_基本条件'!$B$11))))</f>
        <v/>
      </c>
      <c r="Q129" s="131">
        <f>IF($A129="","",'03_設備台帳'!O129*'03_設備台帳'!P129*'03_設備台帳'!M129*$L129*$M129*(IF('01_基本条件'!$B$10='01_基本条件'!$B$13,$H129/(1+'01_基本条件'!$B$10),(1-((1+'01_基本条件'!$B$13)/(1+'01_基本条件'!$B$10))^$H129)/('01_基本条件'!$B$10-'01_基本条件'!$B$13))))</f>
        <v/>
      </c>
      <c r="R129" s="131">
        <f>IF($A129="","",'03_設備台帳'!Q129*'03_設備台帳'!S129*$N129*(IF('01_基本条件'!$B$10='01_基本条件'!$B$12,$H129/(1+'01_基本条件'!$B$10),(1-((1+'01_基本条件'!$B$12)/(1+'01_基本条件'!$B$10))^$H129)/('01_基本条件'!$B$10-'01_基本条件'!$B$12))))</f>
        <v/>
      </c>
      <c r="S129" s="131">
        <f>IF($A129="","",'03_設備台帳'!AB129*IFERROR(VLOOKUP($E129,'02_シナリオ条件'!$A$5:$K$13,8,FALSE),1)/(1+'01_基本条件'!$B$10)^$H129)</f>
        <v/>
      </c>
      <c r="T129" s="131">
        <f>IF($A129="","",SUM($O129:$R129)-$S129)</f>
        <v/>
      </c>
      <c r="U129" s="131">
        <f>IF($A129="","",('03_設備台帳'!U129+'03_設備台帳'!V129+'03_設備台帳'!W129+'03_設備台帳'!Y129)*$K129)</f>
        <v/>
      </c>
      <c r="V129" s="131">
        <f>IF($A129="","",'03_設備台帳'!X129*'03_設備台帳'!M129*$L129)</f>
        <v/>
      </c>
      <c r="W129" s="131">
        <f>IF($A129="","",'03_設備台帳'!N129*'01_基本条件'!$B$20*(IF('01_基本条件'!$B$10='01_基本条件'!$B$11,$I129/(1+'01_基本条件'!$B$10),(1-((1+'01_基本条件'!$B$11)/(1+'01_基本条件'!$B$10))^$I129)/('01_基本条件'!$B$10-'01_基本条件'!$B$11))))</f>
        <v/>
      </c>
      <c r="X129" s="131">
        <f>IF($A129="","",'03_設備台帳'!O129*'01_基本条件'!$B$21*'03_設備台帳'!P129*'03_設備台帳'!M129*$L129*$M129*(IF('01_基本条件'!$B$10='01_基本条件'!$B$13,$I129/(1+'01_基本条件'!$B$10),(1-((1+'01_基本条件'!$B$13)/(1+'01_基本条件'!$B$10))^$I129)/('01_基本条件'!$B$10-'01_基本条件'!$B$13))))</f>
        <v/>
      </c>
      <c r="Y129" s="131">
        <f>IF($A129="","",'03_設備台帳'!R129*'03_設備台帳'!S129*$N129*(IF('01_基本条件'!$B$10='01_基本条件'!$B$12,$I129/(1+'01_基本条件'!$B$10),(1-((1+'01_基本条件'!$B$12)/(1+'01_基本条件'!$B$10))^$I129)/('01_基本条件'!$B$10-'01_基本条件'!$B$12))))</f>
        <v/>
      </c>
      <c r="Z129" s="131">
        <f>IF($A129="","",'03_設備台帳'!AC129*IFERROR(VLOOKUP($E129,'02_シナリオ条件'!$A$5:$K$13,8,FALSE),1)/(1+'01_基本条件'!$B$10)^$I129)</f>
        <v/>
      </c>
      <c r="AA129" s="131">
        <f>IF($A129="","",SUM($U129:$Y129)-$Z129)</f>
        <v/>
      </c>
      <c r="AB129" s="131">
        <f>IF($A129="","",(IF('01_基本条件'!$B$10=0,$T129/$H129,$T129*('01_基本条件'!$B$10*(1+'01_基本条件'!$B$10)^$H129)/((1+'01_基本条件'!$B$10)^$H129-1)))-(IF('01_基本条件'!$B$10=0,$AA129/$I129,$AA129*('01_基本条件'!$B$10*(1+'01_基本条件'!$B$10)^$I129)/((1+'01_基本条件'!$B$10)^$I129-1))))</f>
        <v/>
      </c>
      <c r="AC129" s="132">
        <f>IF($A129="","",IFERROR($AB129/(IF('01_基本条件'!$B$10=0,$T129/$H129,$T129*('01_基本条件'!$B$10*(1+'01_基本条件'!$B$10)^$H129)/((1+'01_基本条件'!$B$10)^$H129-1))),0))</f>
        <v/>
      </c>
      <c r="AD129" s="141">
        <f>IF($A129="","",IFERROR(IF((('03_設備台帳'!N129*$J129+'03_設備台帳'!O129*'03_設備台帳'!P129*'03_設備台帳'!M129*$L129*$M129+'03_設備台帳'!Q129*'03_設備台帳'!S129*$N129)-('03_設備台帳'!N129*'01_基本条件'!$B$20+'03_設備台帳'!O129*'01_基本条件'!$B$21*'03_設備台帳'!P129*'03_設備台帳'!M129*$L129*$M129+'03_設備台帳'!R129*'03_設備台帳'!S129*$N129))&lt;=0,"",MAX(0,($U129+$V129-$O129)/(('03_設備台帳'!N129*$J129+'03_設備台帳'!O129*'03_設備台帳'!P129*'03_設備台帳'!M129*$L129*$M129+'03_設備台帳'!Q129*'03_設備台帳'!S129*$N129)-('03_設備台帳'!N129*'01_基本条件'!$B$20+'03_設備台帳'!O129*'01_基本条件'!$B$21*'03_設備台帳'!P129*'03_設備台帳'!M129*$L129*$M129+'03_設備台帳'!R129*'03_設備台帳'!S129*$N129)))),""))</f>
        <v/>
      </c>
      <c r="AE129" s="41">
        <f>IF($A129="","",IF(AND('01_基本条件'!$B$19="はい",$G129="重大"),"更新",IF($AC129&gt;='01_基本条件'!$B$18,"更新",IF($AC129&lt;=-'01_基本条件'!$B$18,"修理/延命","再確認/試行"))))</f>
        <v/>
      </c>
      <c r="AF129" s="41">
        <f>IF($A129="","","EAC削減率="&amp;TEXT($AC129,"0.0%")&amp;"; 修理LCC="&amp;TEXT($T129,"#,##0")&amp;"; 更新LCC="&amp;TEXT($AA129,"#,##0"))</f>
        <v/>
      </c>
      <c r="AG129" s="41">
        <f>IF($A129="","",IF('01_基本条件'!$B$15="","予算未設定",IF($U129&lt;='01_基本条件'!$B$15,"予算内","予算超過")))</f>
        <v/>
      </c>
      <c r="AH129" s="41">
        <f>IF($A129="","",IF(OR($G129="重大",$F129="A-重要",$AC129&gt;=0.15),"高",IF(OR($G129="高",$AC129&gt;='01_基本条件'!$B$18),"中","低")))</f>
        <v/>
      </c>
      <c r="AI129" s="41">
        <f>IF($A129="","","")</f>
        <v/>
      </c>
      <c r="AJ129" s="41">
        <f>IF($A129="","",IF($AI129&lt;&gt;"",$AI129,IF(AND($AE129="更新",$AG129="予算超過"),"更新-予算承認要",$AE129)))</f>
        <v/>
      </c>
      <c r="AK129" s="85">
        <f>IF($A129="","","要評価")</f>
        <v/>
      </c>
      <c r="AL129" s="85">
        <f>IF($A129="","","")</f>
        <v/>
      </c>
      <c r="AM129" s="134">
        <f>IF($A129="","","")</f>
        <v/>
      </c>
    </row>
    <row r="130">
      <c r="A130" s="71">
        <f>IF('03_設備台帳'!A130="","",'03_設備台帳'!A130)</f>
        <v/>
      </c>
      <c r="B130" s="71">
        <f>IF($A130="","",'03_設備台帳'!E130)</f>
        <v/>
      </c>
      <c r="C130" s="71">
        <f>IF($A130="","",'03_設備台帳'!B130&amp;" / "&amp;'03_設備台帳'!C130)</f>
        <v/>
      </c>
      <c r="D130" s="71">
        <f>IF($A130="","",'03_設備台帳'!D130)</f>
        <v/>
      </c>
      <c r="E130" s="71">
        <f>IF($A130="","",'03_設備台帳'!I130)</f>
        <v/>
      </c>
      <c r="F130" s="71">
        <f>IF($A130="","",'03_設備台帳'!G130)</f>
        <v/>
      </c>
      <c r="G130" s="71">
        <f>IF($A130="","",'03_設備台帳'!AD130)</f>
        <v/>
      </c>
      <c r="H130" s="135">
        <f>IF($A130="","",MIN('01_基本条件'!$B$9,MAX(1,'03_設備台帳'!Z130)))</f>
        <v/>
      </c>
      <c r="I130" s="135">
        <f>IF($A130="","",MIN('01_基本条件'!$B$9,MAX(1,'03_設備台帳'!AA130)))</f>
        <v/>
      </c>
      <c r="J130" s="132">
        <f>IF($A130="","",IFERROR(VLOOKUP($E130,'02_シナリオ条件'!$A$5:$K$13,3,FALSE),1))</f>
        <v/>
      </c>
      <c r="K130" s="132">
        <f>IF($A130="","",IFERROR(VLOOKUP($E130,'02_シナリオ条件'!$A$5:$K$13,4,FALSE),1))</f>
        <v/>
      </c>
      <c r="L130" s="132">
        <f>IF($A130="","",IFERROR(VLOOKUP($E130,'02_シナリオ条件'!$A$5:$K$13,5,FALSE),1))</f>
        <v/>
      </c>
      <c r="M130" s="132">
        <f>IF($A130="","",IFERROR(VLOOKUP($E130,'02_シナリオ条件'!$A$5:$K$13,6,FALSE),1))</f>
        <v/>
      </c>
      <c r="N130" s="132">
        <f>IF($A130="","",IFERROR(VLOOKUP($E130,'02_シナリオ条件'!$A$5:$K$13,7,FALSE),1))</f>
        <v/>
      </c>
      <c r="O130" s="131">
        <f>IF($A130="","",'03_設備台帳'!T130*$J130)</f>
        <v/>
      </c>
      <c r="P130" s="131">
        <f>IF($A130="","",'03_設備台帳'!N130*$J130*(IF('01_基本条件'!$B$10='01_基本条件'!$B$11,$H130/(1+'01_基本条件'!$B$10),(1-((1+'01_基本条件'!$B$11)/(1+'01_基本条件'!$B$10))^$H130)/('01_基本条件'!$B$10-'01_基本条件'!$B$11))))</f>
        <v/>
      </c>
      <c r="Q130" s="131">
        <f>IF($A130="","",'03_設備台帳'!O130*'03_設備台帳'!P130*'03_設備台帳'!M130*$L130*$M130*(IF('01_基本条件'!$B$10='01_基本条件'!$B$13,$H130/(1+'01_基本条件'!$B$10),(1-((1+'01_基本条件'!$B$13)/(1+'01_基本条件'!$B$10))^$H130)/('01_基本条件'!$B$10-'01_基本条件'!$B$13))))</f>
        <v/>
      </c>
      <c r="R130" s="131">
        <f>IF($A130="","",'03_設備台帳'!Q130*'03_設備台帳'!S130*$N130*(IF('01_基本条件'!$B$10='01_基本条件'!$B$12,$H130/(1+'01_基本条件'!$B$10),(1-((1+'01_基本条件'!$B$12)/(1+'01_基本条件'!$B$10))^$H130)/('01_基本条件'!$B$10-'01_基本条件'!$B$12))))</f>
        <v/>
      </c>
      <c r="S130" s="131">
        <f>IF($A130="","",'03_設備台帳'!AB130*IFERROR(VLOOKUP($E130,'02_シナリオ条件'!$A$5:$K$13,8,FALSE),1)/(1+'01_基本条件'!$B$10)^$H130)</f>
        <v/>
      </c>
      <c r="T130" s="131">
        <f>IF($A130="","",SUM($O130:$R130)-$S130)</f>
        <v/>
      </c>
      <c r="U130" s="131">
        <f>IF($A130="","",('03_設備台帳'!U130+'03_設備台帳'!V130+'03_設備台帳'!W130+'03_設備台帳'!Y130)*$K130)</f>
        <v/>
      </c>
      <c r="V130" s="131">
        <f>IF($A130="","",'03_設備台帳'!X130*'03_設備台帳'!M130*$L130)</f>
        <v/>
      </c>
      <c r="W130" s="131">
        <f>IF($A130="","",'03_設備台帳'!N130*'01_基本条件'!$B$20*(IF('01_基本条件'!$B$10='01_基本条件'!$B$11,$I130/(1+'01_基本条件'!$B$10),(1-((1+'01_基本条件'!$B$11)/(1+'01_基本条件'!$B$10))^$I130)/('01_基本条件'!$B$10-'01_基本条件'!$B$11))))</f>
        <v/>
      </c>
      <c r="X130" s="131">
        <f>IF($A130="","",'03_設備台帳'!O130*'01_基本条件'!$B$21*'03_設備台帳'!P130*'03_設備台帳'!M130*$L130*$M130*(IF('01_基本条件'!$B$10='01_基本条件'!$B$13,$I130/(1+'01_基本条件'!$B$10),(1-((1+'01_基本条件'!$B$13)/(1+'01_基本条件'!$B$10))^$I130)/('01_基本条件'!$B$10-'01_基本条件'!$B$13))))</f>
        <v/>
      </c>
      <c r="Y130" s="131">
        <f>IF($A130="","",'03_設備台帳'!R130*'03_設備台帳'!S130*$N130*(IF('01_基本条件'!$B$10='01_基本条件'!$B$12,$I130/(1+'01_基本条件'!$B$10),(1-((1+'01_基本条件'!$B$12)/(1+'01_基本条件'!$B$10))^$I130)/('01_基本条件'!$B$10-'01_基本条件'!$B$12))))</f>
        <v/>
      </c>
      <c r="Z130" s="131">
        <f>IF($A130="","",'03_設備台帳'!AC130*IFERROR(VLOOKUP($E130,'02_シナリオ条件'!$A$5:$K$13,8,FALSE),1)/(1+'01_基本条件'!$B$10)^$I130)</f>
        <v/>
      </c>
      <c r="AA130" s="131">
        <f>IF($A130="","",SUM($U130:$Y130)-$Z130)</f>
        <v/>
      </c>
      <c r="AB130" s="131">
        <f>IF($A130="","",(IF('01_基本条件'!$B$10=0,$T130/$H130,$T130*('01_基本条件'!$B$10*(1+'01_基本条件'!$B$10)^$H130)/((1+'01_基本条件'!$B$10)^$H130-1)))-(IF('01_基本条件'!$B$10=0,$AA130/$I130,$AA130*('01_基本条件'!$B$10*(1+'01_基本条件'!$B$10)^$I130)/((1+'01_基本条件'!$B$10)^$I130-1))))</f>
        <v/>
      </c>
      <c r="AC130" s="132">
        <f>IF($A130="","",IFERROR($AB130/(IF('01_基本条件'!$B$10=0,$T130/$H130,$T130*('01_基本条件'!$B$10*(1+'01_基本条件'!$B$10)^$H130)/((1+'01_基本条件'!$B$10)^$H130-1))),0))</f>
        <v/>
      </c>
      <c r="AD130" s="141">
        <f>IF($A130="","",IFERROR(IF((('03_設備台帳'!N130*$J130+'03_設備台帳'!O130*'03_設備台帳'!P130*'03_設備台帳'!M130*$L130*$M130+'03_設備台帳'!Q130*'03_設備台帳'!S130*$N130)-('03_設備台帳'!N130*'01_基本条件'!$B$20+'03_設備台帳'!O130*'01_基本条件'!$B$21*'03_設備台帳'!P130*'03_設備台帳'!M130*$L130*$M130+'03_設備台帳'!R130*'03_設備台帳'!S130*$N130))&lt;=0,"",MAX(0,($U130+$V130-$O130)/(('03_設備台帳'!N130*$J130+'03_設備台帳'!O130*'03_設備台帳'!P130*'03_設備台帳'!M130*$L130*$M130+'03_設備台帳'!Q130*'03_設備台帳'!S130*$N130)-('03_設備台帳'!N130*'01_基本条件'!$B$20+'03_設備台帳'!O130*'01_基本条件'!$B$21*'03_設備台帳'!P130*'03_設備台帳'!M130*$L130*$M130+'03_設備台帳'!R130*'03_設備台帳'!S130*$N130)))),""))</f>
        <v/>
      </c>
      <c r="AE130" s="41">
        <f>IF($A130="","",IF(AND('01_基本条件'!$B$19="はい",$G130="重大"),"更新",IF($AC130&gt;='01_基本条件'!$B$18,"更新",IF($AC130&lt;=-'01_基本条件'!$B$18,"修理/延命","再確認/試行"))))</f>
        <v/>
      </c>
      <c r="AF130" s="41">
        <f>IF($A130="","","EAC削減率="&amp;TEXT($AC130,"0.0%")&amp;"; 修理LCC="&amp;TEXT($T130,"#,##0")&amp;"; 更新LCC="&amp;TEXT($AA130,"#,##0"))</f>
        <v/>
      </c>
      <c r="AG130" s="41">
        <f>IF($A130="","",IF('01_基本条件'!$B$15="","予算未設定",IF($U130&lt;='01_基本条件'!$B$15,"予算内","予算超過")))</f>
        <v/>
      </c>
      <c r="AH130" s="41">
        <f>IF($A130="","",IF(OR($G130="重大",$F130="A-重要",$AC130&gt;=0.15),"高",IF(OR($G130="高",$AC130&gt;='01_基本条件'!$B$18),"中","低")))</f>
        <v/>
      </c>
      <c r="AI130" s="41">
        <f>IF($A130="","","")</f>
        <v/>
      </c>
      <c r="AJ130" s="41">
        <f>IF($A130="","",IF($AI130&lt;&gt;"",$AI130,IF(AND($AE130="更新",$AG130="予算超過"),"更新-予算承認要",$AE130)))</f>
        <v/>
      </c>
      <c r="AK130" s="85">
        <f>IF($A130="","","要評価")</f>
        <v/>
      </c>
      <c r="AL130" s="85">
        <f>IF($A130="","","")</f>
        <v/>
      </c>
      <c r="AM130" s="134">
        <f>IF($A130="","","")</f>
        <v/>
      </c>
    </row>
    <row r="131">
      <c r="A131" s="71">
        <f>IF('03_設備台帳'!A131="","",'03_設備台帳'!A131)</f>
        <v/>
      </c>
      <c r="B131" s="71">
        <f>IF($A131="","",'03_設備台帳'!E131)</f>
        <v/>
      </c>
      <c r="C131" s="71">
        <f>IF($A131="","",'03_設備台帳'!B131&amp;" / "&amp;'03_設備台帳'!C131)</f>
        <v/>
      </c>
      <c r="D131" s="71">
        <f>IF($A131="","",'03_設備台帳'!D131)</f>
        <v/>
      </c>
      <c r="E131" s="71">
        <f>IF($A131="","",'03_設備台帳'!I131)</f>
        <v/>
      </c>
      <c r="F131" s="71">
        <f>IF($A131="","",'03_設備台帳'!G131)</f>
        <v/>
      </c>
      <c r="G131" s="71">
        <f>IF($A131="","",'03_設備台帳'!AD131)</f>
        <v/>
      </c>
      <c r="H131" s="135">
        <f>IF($A131="","",MIN('01_基本条件'!$B$9,MAX(1,'03_設備台帳'!Z131)))</f>
        <v/>
      </c>
      <c r="I131" s="135">
        <f>IF($A131="","",MIN('01_基本条件'!$B$9,MAX(1,'03_設備台帳'!AA131)))</f>
        <v/>
      </c>
      <c r="J131" s="132">
        <f>IF($A131="","",IFERROR(VLOOKUP($E131,'02_シナリオ条件'!$A$5:$K$13,3,FALSE),1))</f>
        <v/>
      </c>
      <c r="K131" s="132">
        <f>IF($A131="","",IFERROR(VLOOKUP($E131,'02_シナリオ条件'!$A$5:$K$13,4,FALSE),1))</f>
        <v/>
      </c>
      <c r="L131" s="132">
        <f>IF($A131="","",IFERROR(VLOOKUP($E131,'02_シナリオ条件'!$A$5:$K$13,5,FALSE),1))</f>
        <v/>
      </c>
      <c r="M131" s="132">
        <f>IF($A131="","",IFERROR(VLOOKUP($E131,'02_シナリオ条件'!$A$5:$K$13,6,FALSE),1))</f>
        <v/>
      </c>
      <c r="N131" s="132">
        <f>IF($A131="","",IFERROR(VLOOKUP($E131,'02_シナリオ条件'!$A$5:$K$13,7,FALSE),1))</f>
        <v/>
      </c>
      <c r="O131" s="131">
        <f>IF($A131="","",'03_設備台帳'!T131*$J131)</f>
        <v/>
      </c>
      <c r="P131" s="131">
        <f>IF($A131="","",'03_設備台帳'!N131*$J131*(IF('01_基本条件'!$B$10='01_基本条件'!$B$11,$H131/(1+'01_基本条件'!$B$10),(1-((1+'01_基本条件'!$B$11)/(1+'01_基本条件'!$B$10))^$H131)/('01_基本条件'!$B$10-'01_基本条件'!$B$11))))</f>
        <v/>
      </c>
      <c r="Q131" s="131">
        <f>IF($A131="","",'03_設備台帳'!O131*'03_設備台帳'!P131*'03_設備台帳'!M131*$L131*$M131*(IF('01_基本条件'!$B$10='01_基本条件'!$B$13,$H131/(1+'01_基本条件'!$B$10),(1-((1+'01_基本条件'!$B$13)/(1+'01_基本条件'!$B$10))^$H131)/('01_基本条件'!$B$10-'01_基本条件'!$B$13))))</f>
        <v/>
      </c>
      <c r="R131" s="131">
        <f>IF($A131="","",'03_設備台帳'!Q131*'03_設備台帳'!S131*$N131*(IF('01_基本条件'!$B$10='01_基本条件'!$B$12,$H131/(1+'01_基本条件'!$B$10),(1-((1+'01_基本条件'!$B$12)/(1+'01_基本条件'!$B$10))^$H131)/('01_基本条件'!$B$10-'01_基本条件'!$B$12))))</f>
        <v/>
      </c>
      <c r="S131" s="131">
        <f>IF($A131="","",'03_設備台帳'!AB131*IFERROR(VLOOKUP($E131,'02_シナリオ条件'!$A$5:$K$13,8,FALSE),1)/(1+'01_基本条件'!$B$10)^$H131)</f>
        <v/>
      </c>
      <c r="T131" s="131">
        <f>IF($A131="","",SUM($O131:$R131)-$S131)</f>
        <v/>
      </c>
      <c r="U131" s="131">
        <f>IF($A131="","",('03_設備台帳'!U131+'03_設備台帳'!V131+'03_設備台帳'!W131+'03_設備台帳'!Y131)*$K131)</f>
        <v/>
      </c>
      <c r="V131" s="131">
        <f>IF($A131="","",'03_設備台帳'!X131*'03_設備台帳'!M131*$L131)</f>
        <v/>
      </c>
      <c r="W131" s="131">
        <f>IF($A131="","",'03_設備台帳'!N131*'01_基本条件'!$B$20*(IF('01_基本条件'!$B$10='01_基本条件'!$B$11,$I131/(1+'01_基本条件'!$B$10),(1-((1+'01_基本条件'!$B$11)/(1+'01_基本条件'!$B$10))^$I131)/('01_基本条件'!$B$10-'01_基本条件'!$B$11))))</f>
        <v/>
      </c>
      <c r="X131" s="131">
        <f>IF($A131="","",'03_設備台帳'!O131*'01_基本条件'!$B$21*'03_設備台帳'!P131*'03_設備台帳'!M131*$L131*$M131*(IF('01_基本条件'!$B$10='01_基本条件'!$B$13,$I131/(1+'01_基本条件'!$B$10),(1-((1+'01_基本条件'!$B$13)/(1+'01_基本条件'!$B$10))^$I131)/('01_基本条件'!$B$10-'01_基本条件'!$B$13))))</f>
        <v/>
      </c>
      <c r="Y131" s="131">
        <f>IF($A131="","",'03_設備台帳'!R131*'03_設備台帳'!S131*$N131*(IF('01_基本条件'!$B$10='01_基本条件'!$B$12,$I131/(1+'01_基本条件'!$B$10),(1-((1+'01_基本条件'!$B$12)/(1+'01_基本条件'!$B$10))^$I131)/('01_基本条件'!$B$10-'01_基本条件'!$B$12))))</f>
        <v/>
      </c>
      <c r="Z131" s="131">
        <f>IF($A131="","",'03_設備台帳'!AC131*IFERROR(VLOOKUP($E131,'02_シナリオ条件'!$A$5:$K$13,8,FALSE),1)/(1+'01_基本条件'!$B$10)^$I131)</f>
        <v/>
      </c>
      <c r="AA131" s="131">
        <f>IF($A131="","",SUM($U131:$Y131)-$Z131)</f>
        <v/>
      </c>
      <c r="AB131" s="131">
        <f>IF($A131="","",(IF('01_基本条件'!$B$10=0,$T131/$H131,$T131*('01_基本条件'!$B$10*(1+'01_基本条件'!$B$10)^$H131)/((1+'01_基本条件'!$B$10)^$H131-1)))-(IF('01_基本条件'!$B$10=0,$AA131/$I131,$AA131*('01_基本条件'!$B$10*(1+'01_基本条件'!$B$10)^$I131)/((1+'01_基本条件'!$B$10)^$I131-1))))</f>
        <v/>
      </c>
      <c r="AC131" s="132">
        <f>IF($A131="","",IFERROR($AB131/(IF('01_基本条件'!$B$10=0,$T131/$H131,$T131*('01_基本条件'!$B$10*(1+'01_基本条件'!$B$10)^$H131)/((1+'01_基本条件'!$B$10)^$H131-1))),0))</f>
        <v/>
      </c>
      <c r="AD131" s="141">
        <f>IF($A131="","",IFERROR(IF((('03_設備台帳'!N131*$J131+'03_設備台帳'!O131*'03_設備台帳'!P131*'03_設備台帳'!M131*$L131*$M131+'03_設備台帳'!Q131*'03_設備台帳'!S131*$N131)-('03_設備台帳'!N131*'01_基本条件'!$B$20+'03_設備台帳'!O131*'01_基本条件'!$B$21*'03_設備台帳'!P131*'03_設備台帳'!M131*$L131*$M131+'03_設備台帳'!R131*'03_設備台帳'!S131*$N131))&lt;=0,"",MAX(0,($U131+$V131-$O131)/(('03_設備台帳'!N131*$J131+'03_設備台帳'!O131*'03_設備台帳'!P131*'03_設備台帳'!M131*$L131*$M131+'03_設備台帳'!Q131*'03_設備台帳'!S131*$N131)-('03_設備台帳'!N131*'01_基本条件'!$B$20+'03_設備台帳'!O131*'01_基本条件'!$B$21*'03_設備台帳'!P131*'03_設備台帳'!M131*$L131*$M131+'03_設備台帳'!R131*'03_設備台帳'!S131*$N131)))),""))</f>
        <v/>
      </c>
      <c r="AE131" s="41">
        <f>IF($A131="","",IF(AND('01_基本条件'!$B$19="はい",$G131="重大"),"更新",IF($AC131&gt;='01_基本条件'!$B$18,"更新",IF($AC131&lt;=-'01_基本条件'!$B$18,"修理/延命","再確認/試行"))))</f>
        <v/>
      </c>
      <c r="AF131" s="41">
        <f>IF($A131="","","EAC削減率="&amp;TEXT($AC131,"0.0%")&amp;"; 修理LCC="&amp;TEXT($T131,"#,##0")&amp;"; 更新LCC="&amp;TEXT($AA131,"#,##0"))</f>
        <v/>
      </c>
      <c r="AG131" s="41">
        <f>IF($A131="","",IF('01_基本条件'!$B$15="","予算未設定",IF($U131&lt;='01_基本条件'!$B$15,"予算内","予算超過")))</f>
        <v/>
      </c>
      <c r="AH131" s="41">
        <f>IF($A131="","",IF(OR($G131="重大",$F131="A-重要",$AC131&gt;=0.15),"高",IF(OR($G131="高",$AC131&gt;='01_基本条件'!$B$18),"中","低")))</f>
        <v/>
      </c>
      <c r="AI131" s="41">
        <f>IF($A131="","","")</f>
        <v/>
      </c>
      <c r="AJ131" s="41">
        <f>IF($A131="","",IF($AI131&lt;&gt;"",$AI131,IF(AND($AE131="更新",$AG131="予算超過"),"更新-予算承認要",$AE131)))</f>
        <v/>
      </c>
      <c r="AK131" s="85">
        <f>IF($A131="","","要評価")</f>
        <v/>
      </c>
      <c r="AL131" s="85">
        <f>IF($A131="","","")</f>
        <v/>
      </c>
      <c r="AM131" s="134">
        <f>IF($A131="","","")</f>
        <v/>
      </c>
    </row>
    <row r="132">
      <c r="A132" s="71">
        <f>IF('03_設備台帳'!A132="","",'03_設備台帳'!A132)</f>
        <v/>
      </c>
      <c r="B132" s="71">
        <f>IF($A132="","",'03_設備台帳'!E132)</f>
        <v/>
      </c>
      <c r="C132" s="71">
        <f>IF($A132="","",'03_設備台帳'!B132&amp;" / "&amp;'03_設備台帳'!C132)</f>
        <v/>
      </c>
      <c r="D132" s="71">
        <f>IF($A132="","",'03_設備台帳'!D132)</f>
        <v/>
      </c>
      <c r="E132" s="71">
        <f>IF($A132="","",'03_設備台帳'!I132)</f>
        <v/>
      </c>
      <c r="F132" s="71">
        <f>IF($A132="","",'03_設備台帳'!G132)</f>
        <v/>
      </c>
      <c r="G132" s="71">
        <f>IF($A132="","",'03_設備台帳'!AD132)</f>
        <v/>
      </c>
      <c r="H132" s="135">
        <f>IF($A132="","",MIN('01_基本条件'!$B$9,MAX(1,'03_設備台帳'!Z132)))</f>
        <v/>
      </c>
      <c r="I132" s="135">
        <f>IF($A132="","",MIN('01_基本条件'!$B$9,MAX(1,'03_設備台帳'!AA132)))</f>
        <v/>
      </c>
      <c r="J132" s="132">
        <f>IF($A132="","",IFERROR(VLOOKUP($E132,'02_シナリオ条件'!$A$5:$K$13,3,FALSE),1))</f>
        <v/>
      </c>
      <c r="K132" s="132">
        <f>IF($A132="","",IFERROR(VLOOKUP($E132,'02_シナリオ条件'!$A$5:$K$13,4,FALSE),1))</f>
        <v/>
      </c>
      <c r="L132" s="132">
        <f>IF($A132="","",IFERROR(VLOOKUP($E132,'02_シナリオ条件'!$A$5:$K$13,5,FALSE),1))</f>
        <v/>
      </c>
      <c r="M132" s="132">
        <f>IF($A132="","",IFERROR(VLOOKUP($E132,'02_シナリオ条件'!$A$5:$K$13,6,FALSE),1))</f>
        <v/>
      </c>
      <c r="N132" s="132">
        <f>IF($A132="","",IFERROR(VLOOKUP($E132,'02_シナリオ条件'!$A$5:$K$13,7,FALSE),1))</f>
        <v/>
      </c>
      <c r="O132" s="131">
        <f>IF($A132="","",'03_設備台帳'!T132*$J132)</f>
        <v/>
      </c>
      <c r="P132" s="131">
        <f>IF($A132="","",'03_設備台帳'!N132*$J132*(IF('01_基本条件'!$B$10='01_基本条件'!$B$11,$H132/(1+'01_基本条件'!$B$10),(1-((1+'01_基本条件'!$B$11)/(1+'01_基本条件'!$B$10))^$H132)/('01_基本条件'!$B$10-'01_基本条件'!$B$11))))</f>
        <v/>
      </c>
      <c r="Q132" s="131">
        <f>IF($A132="","",'03_設備台帳'!O132*'03_設備台帳'!P132*'03_設備台帳'!M132*$L132*$M132*(IF('01_基本条件'!$B$10='01_基本条件'!$B$13,$H132/(1+'01_基本条件'!$B$10),(1-((1+'01_基本条件'!$B$13)/(1+'01_基本条件'!$B$10))^$H132)/('01_基本条件'!$B$10-'01_基本条件'!$B$13))))</f>
        <v/>
      </c>
      <c r="R132" s="131">
        <f>IF($A132="","",'03_設備台帳'!Q132*'03_設備台帳'!S132*$N132*(IF('01_基本条件'!$B$10='01_基本条件'!$B$12,$H132/(1+'01_基本条件'!$B$10),(1-((1+'01_基本条件'!$B$12)/(1+'01_基本条件'!$B$10))^$H132)/('01_基本条件'!$B$10-'01_基本条件'!$B$12))))</f>
        <v/>
      </c>
      <c r="S132" s="131">
        <f>IF($A132="","",'03_設備台帳'!AB132*IFERROR(VLOOKUP($E132,'02_シナリオ条件'!$A$5:$K$13,8,FALSE),1)/(1+'01_基本条件'!$B$10)^$H132)</f>
        <v/>
      </c>
      <c r="T132" s="131">
        <f>IF($A132="","",SUM($O132:$R132)-$S132)</f>
        <v/>
      </c>
      <c r="U132" s="131">
        <f>IF($A132="","",('03_設備台帳'!U132+'03_設備台帳'!V132+'03_設備台帳'!W132+'03_設備台帳'!Y132)*$K132)</f>
        <v/>
      </c>
      <c r="V132" s="131">
        <f>IF($A132="","",'03_設備台帳'!X132*'03_設備台帳'!M132*$L132)</f>
        <v/>
      </c>
      <c r="W132" s="131">
        <f>IF($A132="","",'03_設備台帳'!N132*'01_基本条件'!$B$20*(IF('01_基本条件'!$B$10='01_基本条件'!$B$11,$I132/(1+'01_基本条件'!$B$10),(1-((1+'01_基本条件'!$B$11)/(1+'01_基本条件'!$B$10))^$I132)/('01_基本条件'!$B$10-'01_基本条件'!$B$11))))</f>
        <v/>
      </c>
      <c r="X132" s="131">
        <f>IF($A132="","",'03_設備台帳'!O132*'01_基本条件'!$B$21*'03_設備台帳'!P132*'03_設備台帳'!M132*$L132*$M132*(IF('01_基本条件'!$B$10='01_基本条件'!$B$13,$I132/(1+'01_基本条件'!$B$10),(1-((1+'01_基本条件'!$B$13)/(1+'01_基本条件'!$B$10))^$I132)/('01_基本条件'!$B$10-'01_基本条件'!$B$13))))</f>
        <v/>
      </c>
      <c r="Y132" s="131">
        <f>IF($A132="","",'03_設備台帳'!R132*'03_設備台帳'!S132*$N132*(IF('01_基本条件'!$B$10='01_基本条件'!$B$12,$I132/(1+'01_基本条件'!$B$10),(1-((1+'01_基本条件'!$B$12)/(1+'01_基本条件'!$B$10))^$I132)/('01_基本条件'!$B$10-'01_基本条件'!$B$12))))</f>
        <v/>
      </c>
      <c r="Z132" s="131">
        <f>IF($A132="","",'03_設備台帳'!AC132*IFERROR(VLOOKUP($E132,'02_シナリオ条件'!$A$5:$K$13,8,FALSE),1)/(1+'01_基本条件'!$B$10)^$I132)</f>
        <v/>
      </c>
      <c r="AA132" s="131">
        <f>IF($A132="","",SUM($U132:$Y132)-$Z132)</f>
        <v/>
      </c>
      <c r="AB132" s="131">
        <f>IF($A132="","",(IF('01_基本条件'!$B$10=0,$T132/$H132,$T132*('01_基本条件'!$B$10*(1+'01_基本条件'!$B$10)^$H132)/((1+'01_基本条件'!$B$10)^$H132-1)))-(IF('01_基本条件'!$B$10=0,$AA132/$I132,$AA132*('01_基本条件'!$B$10*(1+'01_基本条件'!$B$10)^$I132)/((1+'01_基本条件'!$B$10)^$I132-1))))</f>
        <v/>
      </c>
      <c r="AC132" s="132">
        <f>IF($A132="","",IFERROR($AB132/(IF('01_基本条件'!$B$10=0,$T132/$H132,$T132*('01_基本条件'!$B$10*(1+'01_基本条件'!$B$10)^$H132)/((1+'01_基本条件'!$B$10)^$H132-1))),0))</f>
        <v/>
      </c>
      <c r="AD132" s="141">
        <f>IF($A132="","",IFERROR(IF((('03_設備台帳'!N132*$J132+'03_設備台帳'!O132*'03_設備台帳'!P132*'03_設備台帳'!M132*$L132*$M132+'03_設備台帳'!Q132*'03_設備台帳'!S132*$N132)-('03_設備台帳'!N132*'01_基本条件'!$B$20+'03_設備台帳'!O132*'01_基本条件'!$B$21*'03_設備台帳'!P132*'03_設備台帳'!M132*$L132*$M132+'03_設備台帳'!R132*'03_設備台帳'!S132*$N132))&lt;=0,"",MAX(0,($U132+$V132-$O132)/(('03_設備台帳'!N132*$J132+'03_設備台帳'!O132*'03_設備台帳'!P132*'03_設備台帳'!M132*$L132*$M132+'03_設備台帳'!Q132*'03_設備台帳'!S132*$N132)-('03_設備台帳'!N132*'01_基本条件'!$B$20+'03_設備台帳'!O132*'01_基本条件'!$B$21*'03_設備台帳'!P132*'03_設備台帳'!M132*$L132*$M132+'03_設備台帳'!R132*'03_設備台帳'!S132*$N132)))),""))</f>
        <v/>
      </c>
      <c r="AE132" s="41">
        <f>IF($A132="","",IF(AND('01_基本条件'!$B$19="はい",$G132="重大"),"更新",IF($AC132&gt;='01_基本条件'!$B$18,"更新",IF($AC132&lt;=-'01_基本条件'!$B$18,"修理/延命","再確認/試行"))))</f>
        <v/>
      </c>
      <c r="AF132" s="41">
        <f>IF($A132="","","EAC削減率="&amp;TEXT($AC132,"0.0%")&amp;"; 修理LCC="&amp;TEXT($T132,"#,##0")&amp;"; 更新LCC="&amp;TEXT($AA132,"#,##0"))</f>
        <v/>
      </c>
      <c r="AG132" s="41">
        <f>IF($A132="","",IF('01_基本条件'!$B$15="","予算未設定",IF($U132&lt;='01_基本条件'!$B$15,"予算内","予算超過")))</f>
        <v/>
      </c>
      <c r="AH132" s="41">
        <f>IF($A132="","",IF(OR($G132="重大",$F132="A-重要",$AC132&gt;=0.15),"高",IF(OR($G132="高",$AC132&gt;='01_基本条件'!$B$18),"中","低")))</f>
        <v/>
      </c>
      <c r="AI132" s="41">
        <f>IF($A132="","","")</f>
        <v/>
      </c>
      <c r="AJ132" s="41">
        <f>IF($A132="","",IF($AI132&lt;&gt;"",$AI132,IF(AND($AE132="更新",$AG132="予算超過"),"更新-予算承認要",$AE132)))</f>
        <v/>
      </c>
      <c r="AK132" s="85">
        <f>IF($A132="","","要評価")</f>
        <v/>
      </c>
      <c r="AL132" s="85">
        <f>IF($A132="","","")</f>
        <v/>
      </c>
      <c r="AM132" s="134">
        <f>IF($A132="","","")</f>
        <v/>
      </c>
    </row>
    <row r="133">
      <c r="A133" s="71">
        <f>IF('03_設備台帳'!A133="","",'03_設備台帳'!A133)</f>
        <v/>
      </c>
      <c r="B133" s="71">
        <f>IF($A133="","",'03_設備台帳'!E133)</f>
        <v/>
      </c>
      <c r="C133" s="71">
        <f>IF($A133="","",'03_設備台帳'!B133&amp;" / "&amp;'03_設備台帳'!C133)</f>
        <v/>
      </c>
      <c r="D133" s="71">
        <f>IF($A133="","",'03_設備台帳'!D133)</f>
        <v/>
      </c>
      <c r="E133" s="71">
        <f>IF($A133="","",'03_設備台帳'!I133)</f>
        <v/>
      </c>
      <c r="F133" s="71">
        <f>IF($A133="","",'03_設備台帳'!G133)</f>
        <v/>
      </c>
      <c r="G133" s="71">
        <f>IF($A133="","",'03_設備台帳'!AD133)</f>
        <v/>
      </c>
      <c r="H133" s="135">
        <f>IF($A133="","",MIN('01_基本条件'!$B$9,MAX(1,'03_設備台帳'!Z133)))</f>
        <v/>
      </c>
      <c r="I133" s="135">
        <f>IF($A133="","",MIN('01_基本条件'!$B$9,MAX(1,'03_設備台帳'!AA133)))</f>
        <v/>
      </c>
      <c r="J133" s="132">
        <f>IF($A133="","",IFERROR(VLOOKUP($E133,'02_シナリオ条件'!$A$5:$K$13,3,FALSE),1))</f>
        <v/>
      </c>
      <c r="K133" s="132">
        <f>IF($A133="","",IFERROR(VLOOKUP($E133,'02_シナリオ条件'!$A$5:$K$13,4,FALSE),1))</f>
        <v/>
      </c>
      <c r="L133" s="132">
        <f>IF($A133="","",IFERROR(VLOOKUP($E133,'02_シナリオ条件'!$A$5:$K$13,5,FALSE),1))</f>
        <v/>
      </c>
      <c r="M133" s="132">
        <f>IF($A133="","",IFERROR(VLOOKUP($E133,'02_シナリオ条件'!$A$5:$K$13,6,FALSE),1))</f>
        <v/>
      </c>
      <c r="N133" s="132">
        <f>IF($A133="","",IFERROR(VLOOKUP($E133,'02_シナリオ条件'!$A$5:$K$13,7,FALSE),1))</f>
        <v/>
      </c>
      <c r="O133" s="131">
        <f>IF($A133="","",'03_設備台帳'!T133*$J133)</f>
        <v/>
      </c>
      <c r="P133" s="131">
        <f>IF($A133="","",'03_設備台帳'!N133*$J133*(IF('01_基本条件'!$B$10='01_基本条件'!$B$11,$H133/(1+'01_基本条件'!$B$10),(1-((1+'01_基本条件'!$B$11)/(1+'01_基本条件'!$B$10))^$H133)/('01_基本条件'!$B$10-'01_基本条件'!$B$11))))</f>
        <v/>
      </c>
      <c r="Q133" s="131">
        <f>IF($A133="","",'03_設備台帳'!O133*'03_設備台帳'!P133*'03_設備台帳'!M133*$L133*$M133*(IF('01_基本条件'!$B$10='01_基本条件'!$B$13,$H133/(1+'01_基本条件'!$B$10),(1-((1+'01_基本条件'!$B$13)/(1+'01_基本条件'!$B$10))^$H133)/('01_基本条件'!$B$10-'01_基本条件'!$B$13))))</f>
        <v/>
      </c>
      <c r="R133" s="131">
        <f>IF($A133="","",'03_設備台帳'!Q133*'03_設備台帳'!S133*$N133*(IF('01_基本条件'!$B$10='01_基本条件'!$B$12,$H133/(1+'01_基本条件'!$B$10),(1-((1+'01_基本条件'!$B$12)/(1+'01_基本条件'!$B$10))^$H133)/('01_基本条件'!$B$10-'01_基本条件'!$B$12))))</f>
        <v/>
      </c>
      <c r="S133" s="131">
        <f>IF($A133="","",'03_設備台帳'!AB133*IFERROR(VLOOKUP($E133,'02_シナリオ条件'!$A$5:$K$13,8,FALSE),1)/(1+'01_基本条件'!$B$10)^$H133)</f>
        <v/>
      </c>
      <c r="T133" s="131">
        <f>IF($A133="","",SUM($O133:$R133)-$S133)</f>
        <v/>
      </c>
      <c r="U133" s="131">
        <f>IF($A133="","",('03_設備台帳'!U133+'03_設備台帳'!V133+'03_設備台帳'!W133+'03_設備台帳'!Y133)*$K133)</f>
        <v/>
      </c>
      <c r="V133" s="131">
        <f>IF($A133="","",'03_設備台帳'!X133*'03_設備台帳'!M133*$L133)</f>
        <v/>
      </c>
      <c r="W133" s="131">
        <f>IF($A133="","",'03_設備台帳'!N133*'01_基本条件'!$B$20*(IF('01_基本条件'!$B$10='01_基本条件'!$B$11,$I133/(1+'01_基本条件'!$B$10),(1-((1+'01_基本条件'!$B$11)/(1+'01_基本条件'!$B$10))^$I133)/('01_基本条件'!$B$10-'01_基本条件'!$B$11))))</f>
        <v/>
      </c>
      <c r="X133" s="131">
        <f>IF($A133="","",'03_設備台帳'!O133*'01_基本条件'!$B$21*'03_設備台帳'!P133*'03_設備台帳'!M133*$L133*$M133*(IF('01_基本条件'!$B$10='01_基本条件'!$B$13,$I133/(1+'01_基本条件'!$B$10),(1-((1+'01_基本条件'!$B$13)/(1+'01_基本条件'!$B$10))^$I133)/('01_基本条件'!$B$10-'01_基本条件'!$B$13))))</f>
        <v/>
      </c>
      <c r="Y133" s="131">
        <f>IF($A133="","",'03_設備台帳'!R133*'03_設備台帳'!S133*$N133*(IF('01_基本条件'!$B$10='01_基本条件'!$B$12,$I133/(1+'01_基本条件'!$B$10),(1-((1+'01_基本条件'!$B$12)/(1+'01_基本条件'!$B$10))^$I133)/('01_基本条件'!$B$10-'01_基本条件'!$B$12))))</f>
        <v/>
      </c>
      <c r="Z133" s="131">
        <f>IF($A133="","",'03_設備台帳'!AC133*IFERROR(VLOOKUP($E133,'02_シナリオ条件'!$A$5:$K$13,8,FALSE),1)/(1+'01_基本条件'!$B$10)^$I133)</f>
        <v/>
      </c>
      <c r="AA133" s="131">
        <f>IF($A133="","",SUM($U133:$Y133)-$Z133)</f>
        <v/>
      </c>
      <c r="AB133" s="131">
        <f>IF($A133="","",(IF('01_基本条件'!$B$10=0,$T133/$H133,$T133*('01_基本条件'!$B$10*(1+'01_基本条件'!$B$10)^$H133)/((1+'01_基本条件'!$B$10)^$H133-1)))-(IF('01_基本条件'!$B$10=0,$AA133/$I133,$AA133*('01_基本条件'!$B$10*(1+'01_基本条件'!$B$10)^$I133)/((1+'01_基本条件'!$B$10)^$I133-1))))</f>
        <v/>
      </c>
      <c r="AC133" s="132">
        <f>IF($A133="","",IFERROR($AB133/(IF('01_基本条件'!$B$10=0,$T133/$H133,$T133*('01_基本条件'!$B$10*(1+'01_基本条件'!$B$10)^$H133)/((1+'01_基本条件'!$B$10)^$H133-1))),0))</f>
        <v/>
      </c>
      <c r="AD133" s="141">
        <f>IF($A133="","",IFERROR(IF((('03_設備台帳'!N133*$J133+'03_設備台帳'!O133*'03_設備台帳'!P133*'03_設備台帳'!M133*$L133*$M133+'03_設備台帳'!Q133*'03_設備台帳'!S133*$N133)-('03_設備台帳'!N133*'01_基本条件'!$B$20+'03_設備台帳'!O133*'01_基本条件'!$B$21*'03_設備台帳'!P133*'03_設備台帳'!M133*$L133*$M133+'03_設備台帳'!R133*'03_設備台帳'!S133*$N133))&lt;=0,"",MAX(0,($U133+$V133-$O133)/(('03_設備台帳'!N133*$J133+'03_設備台帳'!O133*'03_設備台帳'!P133*'03_設備台帳'!M133*$L133*$M133+'03_設備台帳'!Q133*'03_設備台帳'!S133*$N133)-('03_設備台帳'!N133*'01_基本条件'!$B$20+'03_設備台帳'!O133*'01_基本条件'!$B$21*'03_設備台帳'!P133*'03_設備台帳'!M133*$L133*$M133+'03_設備台帳'!R133*'03_設備台帳'!S133*$N133)))),""))</f>
        <v/>
      </c>
      <c r="AE133" s="41">
        <f>IF($A133="","",IF(AND('01_基本条件'!$B$19="はい",$G133="重大"),"更新",IF($AC133&gt;='01_基本条件'!$B$18,"更新",IF($AC133&lt;=-'01_基本条件'!$B$18,"修理/延命","再確認/試行"))))</f>
        <v/>
      </c>
      <c r="AF133" s="41">
        <f>IF($A133="","","EAC削減率="&amp;TEXT($AC133,"0.0%")&amp;"; 修理LCC="&amp;TEXT($T133,"#,##0")&amp;"; 更新LCC="&amp;TEXT($AA133,"#,##0"))</f>
        <v/>
      </c>
      <c r="AG133" s="41">
        <f>IF($A133="","",IF('01_基本条件'!$B$15="","予算未設定",IF($U133&lt;='01_基本条件'!$B$15,"予算内","予算超過")))</f>
        <v/>
      </c>
      <c r="AH133" s="41">
        <f>IF($A133="","",IF(OR($G133="重大",$F133="A-重要",$AC133&gt;=0.15),"高",IF(OR($G133="高",$AC133&gt;='01_基本条件'!$B$18),"中","低")))</f>
        <v/>
      </c>
      <c r="AI133" s="41">
        <f>IF($A133="","","")</f>
        <v/>
      </c>
      <c r="AJ133" s="41">
        <f>IF($A133="","",IF($AI133&lt;&gt;"",$AI133,IF(AND($AE133="更新",$AG133="予算超過"),"更新-予算承認要",$AE133)))</f>
        <v/>
      </c>
      <c r="AK133" s="85">
        <f>IF($A133="","","要評価")</f>
        <v/>
      </c>
      <c r="AL133" s="85">
        <f>IF($A133="","","")</f>
        <v/>
      </c>
      <c r="AM133" s="134">
        <f>IF($A133="","","")</f>
        <v/>
      </c>
    </row>
    <row r="134">
      <c r="A134" s="71">
        <f>IF('03_設備台帳'!A134="","",'03_設備台帳'!A134)</f>
        <v/>
      </c>
      <c r="B134" s="71">
        <f>IF($A134="","",'03_設備台帳'!E134)</f>
        <v/>
      </c>
      <c r="C134" s="71">
        <f>IF($A134="","",'03_設備台帳'!B134&amp;" / "&amp;'03_設備台帳'!C134)</f>
        <v/>
      </c>
      <c r="D134" s="71">
        <f>IF($A134="","",'03_設備台帳'!D134)</f>
        <v/>
      </c>
      <c r="E134" s="71">
        <f>IF($A134="","",'03_設備台帳'!I134)</f>
        <v/>
      </c>
      <c r="F134" s="71">
        <f>IF($A134="","",'03_設備台帳'!G134)</f>
        <v/>
      </c>
      <c r="G134" s="71">
        <f>IF($A134="","",'03_設備台帳'!AD134)</f>
        <v/>
      </c>
      <c r="H134" s="135">
        <f>IF($A134="","",MIN('01_基本条件'!$B$9,MAX(1,'03_設備台帳'!Z134)))</f>
        <v/>
      </c>
      <c r="I134" s="135">
        <f>IF($A134="","",MIN('01_基本条件'!$B$9,MAX(1,'03_設備台帳'!AA134)))</f>
        <v/>
      </c>
      <c r="J134" s="132">
        <f>IF($A134="","",IFERROR(VLOOKUP($E134,'02_シナリオ条件'!$A$5:$K$13,3,FALSE),1))</f>
        <v/>
      </c>
      <c r="K134" s="132">
        <f>IF($A134="","",IFERROR(VLOOKUP($E134,'02_シナリオ条件'!$A$5:$K$13,4,FALSE),1))</f>
        <v/>
      </c>
      <c r="L134" s="132">
        <f>IF($A134="","",IFERROR(VLOOKUP($E134,'02_シナリオ条件'!$A$5:$K$13,5,FALSE),1))</f>
        <v/>
      </c>
      <c r="M134" s="132">
        <f>IF($A134="","",IFERROR(VLOOKUP($E134,'02_シナリオ条件'!$A$5:$K$13,6,FALSE),1))</f>
        <v/>
      </c>
      <c r="N134" s="132">
        <f>IF($A134="","",IFERROR(VLOOKUP($E134,'02_シナリオ条件'!$A$5:$K$13,7,FALSE),1))</f>
        <v/>
      </c>
      <c r="O134" s="131">
        <f>IF($A134="","",'03_設備台帳'!T134*$J134)</f>
        <v/>
      </c>
      <c r="P134" s="131">
        <f>IF($A134="","",'03_設備台帳'!N134*$J134*(IF('01_基本条件'!$B$10='01_基本条件'!$B$11,$H134/(1+'01_基本条件'!$B$10),(1-((1+'01_基本条件'!$B$11)/(1+'01_基本条件'!$B$10))^$H134)/('01_基本条件'!$B$10-'01_基本条件'!$B$11))))</f>
        <v/>
      </c>
      <c r="Q134" s="131">
        <f>IF($A134="","",'03_設備台帳'!O134*'03_設備台帳'!P134*'03_設備台帳'!M134*$L134*$M134*(IF('01_基本条件'!$B$10='01_基本条件'!$B$13,$H134/(1+'01_基本条件'!$B$10),(1-((1+'01_基本条件'!$B$13)/(1+'01_基本条件'!$B$10))^$H134)/('01_基本条件'!$B$10-'01_基本条件'!$B$13))))</f>
        <v/>
      </c>
      <c r="R134" s="131">
        <f>IF($A134="","",'03_設備台帳'!Q134*'03_設備台帳'!S134*$N134*(IF('01_基本条件'!$B$10='01_基本条件'!$B$12,$H134/(1+'01_基本条件'!$B$10),(1-((1+'01_基本条件'!$B$12)/(1+'01_基本条件'!$B$10))^$H134)/('01_基本条件'!$B$10-'01_基本条件'!$B$12))))</f>
        <v/>
      </c>
      <c r="S134" s="131">
        <f>IF($A134="","",'03_設備台帳'!AB134*IFERROR(VLOOKUP($E134,'02_シナリオ条件'!$A$5:$K$13,8,FALSE),1)/(1+'01_基本条件'!$B$10)^$H134)</f>
        <v/>
      </c>
      <c r="T134" s="131">
        <f>IF($A134="","",SUM($O134:$R134)-$S134)</f>
        <v/>
      </c>
      <c r="U134" s="131">
        <f>IF($A134="","",('03_設備台帳'!U134+'03_設備台帳'!V134+'03_設備台帳'!W134+'03_設備台帳'!Y134)*$K134)</f>
        <v/>
      </c>
      <c r="V134" s="131">
        <f>IF($A134="","",'03_設備台帳'!X134*'03_設備台帳'!M134*$L134)</f>
        <v/>
      </c>
      <c r="W134" s="131">
        <f>IF($A134="","",'03_設備台帳'!N134*'01_基本条件'!$B$20*(IF('01_基本条件'!$B$10='01_基本条件'!$B$11,$I134/(1+'01_基本条件'!$B$10),(1-((1+'01_基本条件'!$B$11)/(1+'01_基本条件'!$B$10))^$I134)/('01_基本条件'!$B$10-'01_基本条件'!$B$11))))</f>
        <v/>
      </c>
      <c r="X134" s="131">
        <f>IF($A134="","",'03_設備台帳'!O134*'01_基本条件'!$B$21*'03_設備台帳'!P134*'03_設備台帳'!M134*$L134*$M134*(IF('01_基本条件'!$B$10='01_基本条件'!$B$13,$I134/(1+'01_基本条件'!$B$10),(1-((1+'01_基本条件'!$B$13)/(1+'01_基本条件'!$B$10))^$I134)/('01_基本条件'!$B$10-'01_基本条件'!$B$13))))</f>
        <v/>
      </c>
      <c r="Y134" s="131">
        <f>IF($A134="","",'03_設備台帳'!R134*'03_設備台帳'!S134*$N134*(IF('01_基本条件'!$B$10='01_基本条件'!$B$12,$I134/(1+'01_基本条件'!$B$10),(1-((1+'01_基本条件'!$B$12)/(1+'01_基本条件'!$B$10))^$I134)/('01_基本条件'!$B$10-'01_基本条件'!$B$12))))</f>
        <v/>
      </c>
      <c r="Z134" s="131">
        <f>IF($A134="","",'03_設備台帳'!AC134*IFERROR(VLOOKUP($E134,'02_シナリオ条件'!$A$5:$K$13,8,FALSE),1)/(1+'01_基本条件'!$B$10)^$I134)</f>
        <v/>
      </c>
      <c r="AA134" s="131">
        <f>IF($A134="","",SUM($U134:$Y134)-$Z134)</f>
        <v/>
      </c>
      <c r="AB134" s="131">
        <f>IF($A134="","",(IF('01_基本条件'!$B$10=0,$T134/$H134,$T134*('01_基本条件'!$B$10*(1+'01_基本条件'!$B$10)^$H134)/((1+'01_基本条件'!$B$10)^$H134-1)))-(IF('01_基本条件'!$B$10=0,$AA134/$I134,$AA134*('01_基本条件'!$B$10*(1+'01_基本条件'!$B$10)^$I134)/((1+'01_基本条件'!$B$10)^$I134-1))))</f>
        <v/>
      </c>
      <c r="AC134" s="132">
        <f>IF($A134="","",IFERROR($AB134/(IF('01_基本条件'!$B$10=0,$T134/$H134,$T134*('01_基本条件'!$B$10*(1+'01_基本条件'!$B$10)^$H134)/((1+'01_基本条件'!$B$10)^$H134-1))),0))</f>
        <v/>
      </c>
      <c r="AD134" s="141">
        <f>IF($A134="","",IFERROR(IF((('03_設備台帳'!N134*$J134+'03_設備台帳'!O134*'03_設備台帳'!P134*'03_設備台帳'!M134*$L134*$M134+'03_設備台帳'!Q134*'03_設備台帳'!S134*$N134)-('03_設備台帳'!N134*'01_基本条件'!$B$20+'03_設備台帳'!O134*'01_基本条件'!$B$21*'03_設備台帳'!P134*'03_設備台帳'!M134*$L134*$M134+'03_設備台帳'!R134*'03_設備台帳'!S134*$N134))&lt;=0,"",MAX(0,($U134+$V134-$O134)/(('03_設備台帳'!N134*$J134+'03_設備台帳'!O134*'03_設備台帳'!P134*'03_設備台帳'!M134*$L134*$M134+'03_設備台帳'!Q134*'03_設備台帳'!S134*$N134)-('03_設備台帳'!N134*'01_基本条件'!$B$20+'03_設備台帳'!O134*'01_基本条件'!$B$21*'03_設備台帳'!P134*'03_設備台帳'!M134*$L134*$M134+'03_設備台帳'!R134*'03_設備台帳'!S134*$N134)))),""))</f>
        <v/>
      </c>
      <c r="AE134" s="41">
        <f>IF($A134="","",IF(AND('01_基本条件'!$B$19="はい",$G134="重大"),"更新",IF($AC134&gt;='01_基本条件'!$B$18,"更新",IF($AC134&lt;=-'01_基本条件'!$B$18,"修理/延命","再確認/試行"))))</f>
        <v/>
      </c>
      <c r="AF134" s="41">
        <f>IF($A134="","","EAC削減率="&amp;TEXT($AC134,"0.0%")&amp;"; 修理LCC="&amp;TEXT($T134,"#,##0")&amp;"; 更新LCC="&amp;TEXT($AA134,"#,##0"))</f>
        <v/>
      </c>
      <c r="AG134" s="41">
        <f>IF($A134="","",IF('01_基本条件'!$B$15="","予算未設定",IF($U134&lt;='01_基本条件'!$B$15,"予算内","予算超過")))</f>
        <v/>
      </c>
      <c r="AH134" s="41">
        <f>IF($A134="","",IF(OR($G134="重大",$F134="A-重要",$AC134&gt;=0.15),"高",IF(OR($G134="高",$AC134&gt;='01_基本条件'!$B$18),"中","低")))</f>
        <v/>
      </c>
      <c r="AI134" s="41">
        <f>IF($A134="","","")</f>
        <v/>
      </c>
      <c r="AJ134" s="41">
        <f>IF($A134="","",IF($AI134&lt;&gt;"",$AI134,IF(AND($AE134="更新",$AG134="予算超過"),"更新-予算承認要",$AE134)))</f>
        <v/>
      </c>
      <c r="AK134" s="85">
        <f>IF($A134="","","要評価")</f>
        <v/>
      </c>
      <c r="AL134" s="85">
        <f>IF($A134="","","")</f>
        <v/>
      </c>
      <c r="AM134" s="134">
        <f>IF($A134="","","")</f>
        <v/>
      </c>
    </row>
    <row r="135">
      <c r="A135" s="71">
        <f>IF('03_設備台帳'!A135="","",'03_設備台帳'!A135)</f>
        <v/>
      </c>
      <c r="B135" s="71">
        <f>IF($A135="","",'03_設備台帳'!E135)</f>
        <v/>
      </c>
      <c r="C135" s="71">
        <f>IF($A135="","",'03_設備台帳'!B135&amp;" / "&amp;'03_設備台帳'!C135)</f>
        <v/>
      </c>
      <c r="D135" s="71">
        <f>IF($A135="","",'03_設備台帳'!D135)</f>
        <v/>
      </c>
      <c r="E135" s="71">
        <f>IF($A135="","",'03_設備台帳'!I135)</f>
        <v/>
      </c>
      <c r="F135" s="71">
        <f>IF($A135="","",'03_設備台帳'!G135)</f>
        <v/>
      </c>
      <c r="G135" s="71">
        <f>IF($A135="","",'03_設備台帳'!AD135)</f>
        <v/>
      </c>
      <c r="H135" s="135">
        <f>IF($A135="","",MIN('01_基本条件'!$B$9,MAX(1,'03_設備台帳'!Z135)))</f>
        <v/>
      </c>
      <c r="I135" s="135">
        <f>IF($A135="","",MIN('01_基本条件'!$B$9,MAX(1,'03_設備台帳'!AA135)))</f>
        <v/>
      </c>
      <c r="J135" s="132">
        <f>IF($A135="","",IFERROR(VLOOKUP($E135,'02_シナリオ条件'!$A$5:$K$13,3,FALSE),1))</f>
        <v/>
      </c>
      <c r="K135" s="132">
        <f>IF($A135="","",IFERROR(VLOOKUP($E135,'02_シナリオ条件'!$A$5:$K$13,4,FALSE),1))</f>
        <v/>
      </c>
      <c r="L135" s="132">
        <f>IF($A135="","",IFERROR(VLOOKUP($E135,'02_シナリオ条件'!$A$5:$K$13,5,FALSE),1))</f>
        <v/>
      </c>
      <c r="M135" s="132">
        <f>IF($A135="","",IFERROR(VLOOKUP($E135,'02_シナリオ条件'!$A$5:$K$13,6,FALSE),1))</f>
        <v/>
      </c>
      <c r="N135" s="132">
        <f>IF($A135="","",IFERROR(VLOOKUP($E135,'02_シナリオ条件'!$A$5:$K$13,7,FALSE),1))</f>
        <v/>
      </c>
      <c r="O135" s="131">
        <f>IF($A135="","",'03_設備台帳'!T135*$J135)</f>
        <v/>
      </c>
      <c r="P135" s="131">
        <f>IF($A135="","",'03_設備台帳'!N135*$J135*(IF('01_基本条件'!$B$10='01_基本条件'!$B$11,$H135/(1+'01_基本条件'!$B$10),(1-((1+'01_基本条件'!$B$11)/(1+'01_基本条件'!$B$10))^$H135)/('01_基本条件'!$B$10-'01_基本条件'!$B$11))))</f>
        <v/>
      </c>
      <c r="Q135" s="131">
        <f>IF($A135="","",'03_設備台帳'!O135*'03_設備台帳'!P135*'03_設備台帳'!M135*$L135*$M135*(IF('01_基本条件'!$B$10='01_基本条件'!$B$13,$H135/(1+'01_基本条件'!$B$10),(1-((1+'01_基本条件'!$B$13)/(1+'01_基本条件'!$B$10))^$H135)/('01_基本条件'!$B$10-'01_基本条件'!$B$13))))</f>
        <v/>
      </c>
      <c r="R135" s="131">
        <f>IF($A135="","",'03_設備台帳'!Q135*'03_設備台帳'!S135*$N135*(IF('01_基本条件'!$B$10='01_基本条件'!$B$12,$H135/(1+'01_基本条件'!$B$10),(1-((1+'01_基本条件'!$B$12)/(1+'01_基本条件'!$B$10))^$H135)/('01_基本条件'!$B$10-'01_基本条件'!$B$12))))</f>
        <v/>
      </c>
      <c r="S135" s="131">
        <f>IF($A135="","",'03_設備台帳'!AB135*IFERROR(VLOOKUP($E135,'02_シナリオ条件'!$A$5:$K$13,8,FALSE),1)/(1+'01_基本条件'!$B$10)^$H135)</f>
        <v/>
      </c>
      <c r="T135" s="131">
        <f>IF($A135="","",SUM($O135:$R135)-$S135)</f>
        <v/>
      </c>
      <c r="U135" s="131">
        <f>IF($A135="","",('03_設備台帳'!U135+'03_設備台帳'!V135+'03_設備台帳'!W135+'03_設備台帳'!Y135)*$K135)</f>
        <v/>
      </c>
      <c r="V135" s="131">
        <f>IF($A135="","",'03_設備台帳'!X135*'03_設備台帳'!M135*$L135)</f>
        <v/>
      </c>
      <c r="W135" s="131">
        <f>IF($A135="","",'03_設備台帳'!N135*'01_基本条件'!$B$20*(IF('01_基本条件'!$B$10='01_基本条件'!$B$11,$I135/(1+'01_基本条件'!$B$10),(1-((1+'01_基本条件'!$B$11)/(1+'01_基本条件'!$B$10))^$I135)/('01_基本条件'!$B$10-'01_基本条件'!$B$11))))</f>
        <v/>
      </c>
      <c r="X135" s="131">
        <f>IF($A135="","",'03_設備台帳'!O135*'01_基本条件'!$B$21*'03_設備台帳'!P135*'03_設備台帳'!M135*$L135*$M135*(IF('01_基本条件'!$B$10='01_基本条件'!$B$13,$I135/(1+'01_基本条件'!$B$10),(1-((1+'01_基本条件'!$B$13)/(1+'01_基本条件'!$B$10))^$I135)/('01_基本条件'!$B$10-'01_基本条件'!$B$13))))</f>
        <v/>
      </c>
      <c r="Y135" s="131">
        <f>IF($A135="","",'03_設備台帳'!R135*'03_設備台帳'!S135*$N135*(IF('01_基本条件'!$B$10='01_基本条件'!$B$12,$I135/(1+'01_基本条件'!$B$10),(1-((1+'01_基本条件'!$B$12)/(1+'01_基本条件'!$B$10))^$I135)/('01_基本条件'!$B$10-'01_基本条件'!$B$12))))</f>
        <v/>
      </c>
      <c r="Z135" s="131">
        <f>IF($A135="","",'03_設備台帳'!AC135*IFERROR(VLOOKUP($E135,'02_シナリオ条件'!$A$5:$K$13,8,FALSE),1)/(1+'01_基本条件'!$B$10)^$I135)</f>
        <v/>
      </c>
      <c r="AA135" s="131">
        <f>IF($A135="","",SUM($U135:$Y135)-$Z135)</f>
        <v/>
      </c>
      <c r="AB135" s="131">
        <f>IF($A135="","",(IF('01_基本条件'!$B$10=0,$T135/$H135,$T135*('01_基本条件'!$B$10*(1+'01_基本条件'!$B$10)^$H135)/((1+'01_基本条件'!$B$10)^$H135-1)))-(IF('01_基本条件'!$B$10=0,$AA135/$I135,$AA135*('01_基本条件'!$B$10*(1+'01_基本条件'!$B$10)^$I135)/((1+'01_基本条件'!$B$10)^$I135-1))))</f>
        <v/>
      </c>
      <c r="AC135" s="132">
        <f>IF($A135="","",IFERROR($AB135/(IF('01_基本条件'!$B$10=0,$T135/$H135,$T135*('01_基本条件'!$B$10*(1+'01_基本条件'!$B$10)^$H135)/((1+'01_基本条件'!$B$10)^$H135-1))),0))</f>
        <v/>
      </c>
      <c r="AD135" s="141">
        <f>IF($A135="","",IFERROR(IF((('03_設備台帳'!N135*$J135+'03_設備台帳'!O135*'03_設備台帳'!P135*'03_設備台帳'!M135*$L135*$M135+'03_設備台帳'!Q135*'03_設備台帳'!S135*$N135)-('03_設備台帳'!N135*'01_基本条件'!$B$20+'03_設備台帳'!O135*'01_基本条件'!$B$21*'03_設備台帳'!P135*'03_設備台帳'!M135*$L135*$M135+'03_設備台帳'!R135*'03_設備台帳'!S135*$N135))&lt;=0,"",MAX(0,($U135+$V135-$O135)/(('03_設備台帳'!N135*$J135+'03_設備台帳'!O135*'03_設備台帳'!P135*'03_設備台帳'!M135*$L135*$M135+'03_設備台帳'!Q135*'03_設備台帳'!S135*$N135)-('03_設備台帳'!N135*'01_基本条件'!$B$20+'03_設備台帳'!O135*'01_基本条件'!$B$21*'03_設備台帳'!P135*'03_設備台帳'!M135*$L135*$M135+'03_設備台帳'!R135*'03_設備台帳'!S135*$N135)))),""))</f>
        <v/>
      </c>
      <c r="AE135" s="41">
        <f>IF($A135="","",IF(AND('01_基本条件'!$B$19="はい",$G135="重大"),"更新",IF($AC135&gt;='01_基本条件'!$B$18,"更新",IF($AC135&lt;=-'01_基本条件'!$B$18,"修理/延命","再確認/試行"))))</f>
        <v/>
      </c>
      <c r="AF135" s="41">
        <f>IF($A135="","","EAC削減率="&amp;TEXT($AC135,"0.0%")&amp;"; 修理LCC="&amp;TEXT($T135,"#,##0")&amp;"; 更新LCC="&amp;TEXT($AA135,"#,##0"))</f>
        <v/>
      </c>
      <c r="AG135" s="41">
        <f>IF($A135="","",IF('01_基本条件'!$B$15="","予算未設定",IF($U135&lt;='01_基本条件'!$B$15,"予算内","予算超過")))</f>
        <v/>
      </c>
      <c r="AH135" s="41">
        <f>IF($A135="","",IF(OR($G135="重大",$F135="A-重要",$AC135&gt;=0.15),"高",IF(OR($G135="高",$AC135&gt;='01_基本条件'!$B$18),"中","低")))</f>
        <v/>
      </c>
      <c r="AI135" s="41">
        <f>IF($A135="","","")</f>
        <v/>
      </c>
      <c r="AJ135" s="41">
        <f>IF($A135="","",IF($AI135&lt;&gt;"",$AI135,IF(AND($AE135="更新",$AG135="予算超過"),"更新-予算承認要",$AE135)))</f>
        <v/>
      </c>
      <c r="AK135" s="85">
        <f>IF($A135="","","要評価")</f>
        <v/>
      </c>
      <c r="AL135" s="85">
        <f>IF($A135="","","")</f>
        <v/>
      </c>
      <c r="AM135" s="134">
        <f>IF($A135="","","")</f>
        <v/>
      </c>
    </row>
    <row r="136">
      <c r="A136" s="71">
        <f>IF('03_設備台帳'!A136="","",'03_設備台帳'!A136)</f>
        <v/>
      </c>
      <c r="B136" s="71">
        <f>IF($A136="","",'03_設備台帳'!E136)</f>
        <v/>
      </c>
      <c r="C136" s="71">
        <f>IF($A136="","",'03_設備台帳'!B136&amp;" / "&amp;'03_設備台帳'!C136)</f>
        <v/>
      </c>
      <c r="D136" s="71">
        <f>IF($A136="","",'03_設備台帳'!D136)</f>
        <v/>
      </c>
      <c r="E136" s="71">
        <f>IF($A136="","",'03_設備台帳'!I136)</f>
        <v/>
      </c>
      <c r="F136" s="71">
        <f>IF($A136="","",'03_設備台帳'!G136)</f>
        <v/>
      </c>
      <c r="G136" s="71">
        <f>IF($A136="","",'03_設備台帳'!AD136)</f>
        <v/>
      </c>
      <c r="H136" s="135">
        <f>IF($A136="","",MIN('01_基本条件'!$B$9,MAX(1,'03_設備台帳'!Z136)))</f>
        <v/>
      </c>
      <c r="I136" s="135">
        <f>IF($A136="","",MIN('01_基本条件'!$B$9,MAX(1,'03_設備台帳'!AA136)))</f>
        <v/>
      </c>
      <c r="J136" s="132">
        <f>IF($A136="","",IFERROR(VLOOKUP($E136,'02_シナリオ条件'!$A$5:$K$13,3,FALSE),1))</f>
        <v/>
      </c>
      <c r="K136" s="132">
        <f>IF($A136="","",IFERROR(VLOOKUP($E136,'02_シナリオ条件'!$A$5:$K$13,4,FALSE),1))</f>
        <v/>
      </c>
      <c r="L136" s="132">
        <f>IF($A136="","",IFERROR(VLOOKUP($E136,'02_シナリオ条件'!$A$5:$K$13,5,FALSE),1))</f>
        <v/>
      </c>
      <c r="M136" s="132">
        <f>IF($A136="","",IFERROR(VLOOKUP($E136,'02_シナリオ条件'!$A$5:$K$13,6,FALSE),1))</f>
        <v/>
      </c>
      <c r="N136" s="132">
        <f>IF($A136="","",IFERROR(VLOOKUP($E136,'02_シナリオ条件'!$A$5:$K$13,7,FALSE),1))</f>
        <v/>
      </c>
      <c r="O136" s="131">
        <f>IF($A136="","",'03_設備台帳'!T136*$J136)</f>
        <v/>
      </c>
      <c r="P136" s="131">
        <f>IF($A136="","",'03_設備台帳'!N136*$J136*(IF('01_基本条件'!$B$10='01_基本条件'!$B$11,$H136/(1+'01_基本条件'!$B$10),(1-((1+'01_基本条件'!$B$11)/(1+'01_基本条件'!$B$10))^$H136)/('01_基本条件'!$B$10-'01_基本条件'!$B$11))))</f>
        <v/>
      </c>
      <c r="Q136" s="131">
        <f>IF($A136="","",'03_設備台帳'!O136*'03_設備台帳'!P136*'03_設備台帳'!M136*$L136*$M136*(IF('01_基本条件'!$B$10='01_基本条件'!$B$13,$H136/(1+'01_基本条件'!$B$10),(1-((1+'01_基本条件'!$B$13)/(1+'01_基本条件'!$B$10))^$H136)/('01_基本条件'!$B$10-'01_基本条件'!$B$13))))</f>
        <v/>
      </c>
      <c r="R136" s="131">
        <f>IF($A136="","",'03_設備台帳'!Q136*'03_設備台帳'!S136*$N136*(IF('01_基本条件'!$B$10='01_基本条件'!$B$12,$H136/(1+'01_基本条件'!$B$10),(1-((1+'01_基本条件'!$B$12)/(1+'01_基本条件'!$B$10))^$H136)/('01_基本条件'!$B$10-'01_基本条件'!$B$12))))</f>
        <v/>
      </c>
      <c r="S136" s="131">
        <f>IF($A136="","",'03_設備台帳'!AB136*IFERROR(VLOOKUP($E136,'02_シナリオ条件'!$A$5:$K$13,8,FALSE),1)/(1+'01_基本条件'!$B$10)^$H136)</f>
        <v/>
      </c>
      <c r="T136" s="131">
        <f>IF($A136="","",SUM($O136:$R136)-$S136)</f>
        <v/>
      </c>
      <c r="U136" s="131">
        <f>IF($A136="","",('03_設備台帳'!U136+'03_設備台帳'!V136+'03_設備台帳'!W136+'03_設備台帳'!Y136)*$K136)</f>
        <v/>
      </c>
      <c r="V136" s="131">
        <f>IF($A136="","",'03_設備台帳'!X136*'03_設備台帳'!M136*$L136)</f>
        <v/>
      </c>
      <c r="W136" s="131">
        <f>IF($A136="","",'03_設備台帳'!N136*'01_基本条件'!$B$20*(IF('01_基本条件'!$B$10='01_基本条件'!$B$11,$I136/(1+'01_基本条件'!$B$10),(1-((1+'01_基本条件'!$B$11)/(1+'01_基本条件'!$B$10))^$I136)/('01_基本条件'!$B$10-'01_基本条件'!$B$11))))</f>
        <v/>
      </c>
      <c r="X136" s="131">
        <f>IF($A136="","",'03_設備台帳'!O136*'01_基本条件'!$B$21*'03_設備台帳'!P136*'03_設備台帳'!M136*$L136*$M136*(IF('01_基本条件'!$B$10='01_基本条件'!$B$13,$I136/(1+'01_基本条件'!$B$10),(1-((1+'01_基本条件'!$B$13)/(1+'01_基本条件'!$B$10))^$I136)/('01_基本条件'!$B$10-'01_基本条件'!$B$13))))</f>
        <v/>
      </c>
      <c r="Y136" s="131">
        <f>IF($A136="","",'03_設備台帳'!R136*'03_設備台帳'!S136*$N136*(IF('01_基本条件'!$B$10='01_基本条件'!$B$12,$I136/(1+'01_基本条件'!$B$10),(1-((1+'01_基本条件'!$B$12)/(1+'01_基本条件'!$B$10))^$I136)/('01_基本条件'!$B$10-'01_基本条件'!$B$12))))</f>
        <v/>
      </c>
      <c r="Z136" s="131">
        <f>IF($A136="","",'03_設備台帳'!AC136*IFERROR(VLOOKUP($E136,'02_シナリオ条件'!$A$5:$K$13,8,FALSE),1)/(1+'01_基本条件'!$B$10)^$I136)</f>
        <v/>
      </c>
      <c r="AA136" s="131">
        <f>IF($A136="","",SUM($U136:$Y136)-$Z136)</f>
        <v/>
      </c>
      <c r="AB136" s="131">
        <f>IF($A136="","",(IF('01_基本条件'!$B$10=0,$T136/$H136,$T136*('01_基本条件'!$B$10*(1+'01_基本条件'!$B$10)^$H136)/((1+'01_基本条件'!$B$10)^$H136-1)))-(IF('01_基本条件'!$B$10=0,$AA136/$I136,$AA136*('01_基本条件'!$B$10*(1+'01_基本条件'!$B$10)^$I136)/((1+'01_基本条件'!$B$10)^$I136-1))))</f>
        <v/>
      </c>
      <c r="AC136" s="132">
        <f>IF($A136="","",IFERROR($AB136/(IF('01_基本条件'!$B$10=0,$T136/$H136,$T136*('01_基本条件'!$B$10*(1+'01_基本条件'!$B$10)^$H136)/((1+'01_基本条件'!$B$10)^$H136-1))),0))</f>
        <v/>
      </c>
      <c r="AD136" s="141">
        <f>IF($A136="","",IFERROR(IF((('03_設備台帳'!N136*$J136+'03_設備台帳'!O136*'03_設備台帳'!P136*'03_設備台帳'!M136*$L136*$M136+'03_設備台帳'!Q136*'03_設備台帳'!S136*$N136)-('03_設備台帳'!N136*'01_基本条件'!$B$20+'03_設備台帳'!O136*'01_基本条件'!$B$21*'03_設備台帳'!P136*'03_設備台帳'!M136*$L136*$M136+'03_設備台帳'!R136*'03_設備台帳'!S136*$N136))&lt;=0,"",MAX(0,($U136+$V136-$O136)/(('03_設備台帳'!N136*$J136+'03_設備台帳'!O136*'03_設備台帳'!P136*'03_設備台帳'!M136*$L136*$M136+'03_設備台帳'!Q136*'03_設備台帳'!S136*$N136)-('03_設備台帳'!N136*'01_基本条件'!$B$20+'03_設備台帳'!O136*'01_基本条件'!$B$21*'03_設備台帳'!P136*'03_設備台帳'!M136*$L136*$M136+'03_設備台帳'!R136*'03_設備台帳'!S136*$N136)))),""))</f>
        <v/>
      </c>
      <c r="AE136" s="41">
        <f>IF($A136="","",IF(AND('01_基本条件'!$B$19="はい",$G136="重大"),"更新",IF($AC136&gt;='01_基本条件'!$B$18,"更新",IF($AC136&lt;=-'01_基本条件'!$B$18,"修理/延命","再確認/試行"))))</f>
        <v/>
      </c>
      <c r="AF136" s="41">
        <f>IF($A136="","","EAC削減率="&amp;TEXT($AC136,"0.0%")&amp;"; 修理LCC="&amp;TEXT($T136,"#,##0")&amp;"; 更新LCC="&amp;TEXT($AA136,"#,##0"))</f>
        <v/>
      </c>
      <c r="AG136" s="41">
        <f>IF($A136="","",IF('01_基本条件'!$B$15="","予算未設定",IF($U136&lt;='01_基本条件'!$B$15,"予算内","予算超過")))</f>
        <v/>
      </c>
      <c r="AH136" s="41">
        <f>IF($A136="","",IF(OR($G136="重大",$F136="A-重要",$AC136&gt;=0.15),"高",IF(OR($G136="高",$AC136&gt;='01_基本条件'!$B$18),"中","低")))</f>
        <v/>
      </c>
      <c r="AI136" s="41">
        <f>IF($A136="","","")</f>
        <v/>
      </c>
      <c r="AJ136" s="41">
        <f>IF($A136="","",IF($AI136&lt;&gt;"",$AI136,IF(AND($AE136="更新",$AG136="予算超過"),"更新-予算承認要",$AE136)))</f>
        <v/>
      </c>
      <c r="AK136" s="85">
        <f>IF($A136="","","要評価")</f>
        <v/>
      </c>
      <c r="AL136" s="85">
        <f>IF($A136="","","")</f>
        <v/>
      </c>
      <c r="AM136" s="134">
        <f>IF($A136="","","")</f>
        <v/>
      </c>
    </row>
    <row r="137">
      <c r="A137" s="71">
        <f>IF('03_設備台帳'!A137="","",'03_設備台帳'!A137)</f>
        <v/>
      </c>
      <c r="B137" s="71">
        <f>IF($A137="","",'03_設備台帳'!E137)</f>
        <v/>
      </c>
      <c r="C137" s="71">
        <f>IF($A137="","",'03_設備台帳'!B137&amp;" / "&amp;'03_設備台帳'!C137)</f>
        <v/>
      </c>
      <c r="D137" s="71">
        <f>IF($A137="","",'03_設備台帳'!D137)</f>
        <v/>
      </c>
      <c r="E137" s="71">
        <f>IF($A137="","",'03_設備台帳'!I137)</f>
        <v/>
      </c>
      <c r="F137" s="71">
        <f>IF($A137="","",'03_設備台帳'!G137)</f>
        <v/>
      </c>
      <c r="G137" s="71">
        <f>IF($A137="","",'03_設備台帳'!AD137)</f>
        <v/>
      </c>
      <c r="H137" s="135">
        <f>IF($A137="","",MIN('01_基本条件'!$B$9,MAX(1,'03_設備台帳'!Z137)))</f>
        <v/>
      </c>
      <c r="I137" s="135">
        <f>IF($A137="","",MIN('01_基本条件'!$B$9,MAX(1,'03_設備台帳'!AA137)))</f>
        <v/>
      </c>
      <c r="J137" s="132">
        <f>IF($A137="","",IFERROR(VLOOKUP($E137,'02_シナリオ条件'!$A$5:$K$13,3,FALSE),1))</f>
        <v/>
      </c>
      <c r="K137" s="132">
        <f>IF($A137="","",IFERROR(VLOOKUP($E137,'02_シナリオ条件'!$A$5:$K$13,4,FALSE),1))</f>
        <v/>
      </c>
      <c r="L137" s="132">
        <f>IF($A137="","",IFERROR(VLOOKUP($E137,'02_シナリオ条件'!$A$5:$K$13,5,FALSE),1))</f>
        <v/>
      </c>
      <c r="M137" s="132">
        <f>IF($A137="","",IFERROR(VLOOKUP($E137,'02_シナリオ条件'!$A$5:$K$13,6,FALSE),1))</f>
        <v/>
      </c>
      <c r="N137" s="132">
        <f>IF($A137="","",IFERROR(VLOOKUP($E137,'02_シナリオ条件'!$A$5:$K$13,7,FALSE),1))</f>
        <v/>
      </c>
      <c r="O137" s="131">
        <f>IF($A137="","",'03_設備台帳'!T137*$J137)</f>
        <v/>
      </c>
      <c r="P137" s="131">
        <f>IF($A137="","",'03_設備台帳'!N137*$J137*(IF('01_基本条件'!$B$10='01_基本条件'!$B$11,$H137/(1+'01_基本条件'!$B$10),(1-((1+'01_基本条件'!$B$11)/(1+'01_基本条件'!$B$10))^$H137)/('01_基本条件'!$B$10-'01_基本条件'!$B$11))))</f>
        <v/>
      </c>
      <c r="Q137" s="131">
        <f>IF($A137="","",'03_設備台帳'!O137*'03_設備台帳'!P137*'03_設備台帳'!M137*$L137*$M137*(IF('01_基本条件'!$B$10='01_基本条件'!$B$13,$H137/(1+'01_基本条件'!$B$10),(1-((1+'01_基本条件'!$B$13)/(1+'01_基本条件'!$B$10))^$H137)/('01_基本条件'!$B$10-'01_基本条件'!$B$13))))</f>
        <v/>
      </c>
      <c r="R137" s="131">
        <f>IF($A137="","",'03_設備台帳'!Q137*'03_設備台帳'!S137*$N137*(IF('01_基本条件'!$B$10='01_基本条件'!$B$12,$H137/(1+'01_基本条件'!$B$10),(1-((1+'01_基本条件'!$B$12)/(1+'01_基本条件'!$B$10))^$H137)/('01_基本条件'!$B$10-'01_基本条件'!$B$12))))</f>
        <v/>
      </c>
      <c r="S137" s="131">
        <f>IF($A137="","",'03_設備台帳'!AB137*IFERROR(VLOOKUP($E137,'02_シナリオ条件'!$A$5:$K$13,8,FALSE),1)/(1+'01_基本条件'!$B$10)^$H137)</f>
        <v/>
      </c>
      <c r="T137" s="131">
        <f>IF($A137="","",SUM($O137:$R137)-$S137)</f>
        <v/>
      </c>
      <c r="U137" s="131">
        <f>IF($A137="","",('03_設備台帳'!U137+'03_設備台帳'!V137+'03_設備台帳'!W137+'03_設備台帳'!Y137)*$K137)</f>
        <v/>
      </c>
      <c r="V137" s="131">
        <f>IF($A137="","",'03_設備台帳'!X137*'03_設備台帳'!M137*$L137)</f>
        <v/>
      </c>
      <c r="W137" s="131">
        <f>IF($A137="","",'03_設備台帳'!N137*'01_基本条件'!$B$20*(IF('01_基本条件'!$B$10='01_基本条件'!$B$11,$I137/(1+'01_基本条件'!$B$10),(1-((1+'01_基本条件'!$B$11)/(1+'01_基本条件'!$B$10))^$I137)/('01_基本条件'!$B$10-'01_基本条件'!$B$11))))</f>
        <v/>
      </c>
      <c r="X137" s="131">
        <f>IF($A137="","",'03_設備台帳'!O137*'01_基本条件'!$B$21*'03_設備台帳'!P137*'03_設備台帳'!M137*$L137*$M137*(IF('01_基本条件'!$B$10='01_基本条件'!$B$13,$I137/(1+'01_基本条件'!$B$10),(1-((1+'01_基本条件'!$B$13)/(1+'01_基本条件'!$B$10))^$I137)/('01_基本条件'!$B$10-'01_基本条件'!$B$13))))</f>
        <v/>
      </c>
      <c r="Y137" s="131">
        <f>IF($A137="","",'03_設備台帳'!R137*'03_設備台帳'!S137*$N137*(IF('01_基本条件'!$B$10='01_基本条件'!$B$12,$I137/(1+'01_基本条件'!$B$10),(1-((1+'01_基本条件'!$B$12)/(1+'01_基本条件'!$B$10))^$I137)/('01_基本条件'!$B$10-'01_基本条件'!$B$12))))</f>
        <v/>
      </c>
      <c r="Z137" s="131">
        <f>IF($A137="","",'03_設備台帳'!AC137*IFERROR(VLOOKUP($E137,'02_シナリオ条件'!$A$5:$K$13,8,FALSE),1)/(1+'01_基本条件'!$B$10)^$I137)</f>
        <v/>
      </c>
      <c r="AA137" s="131">
        <f>IF($A137="","",SUM($U137:$Y137)-$Z137)</f>
        <v/>
      </c>
      <c r="AB137" s="131">
        <f>IF($A137="","",(IF('01_基本条件'!$B$10=0,$T137/$H137,$T137*('01_基本条件'!$B$10*(1+'01_基本条件'!$B$10)^$H137)/((1+'01_基本条件'!$B$10)^$H137-1)))-(IF('01_基本条件'!$B$10=0,$AA137/$I137,$AA137*('01_基本条件'!$B$10*(1+'01_基本条件'!$B$10)^$I137)/((1+'01_基本条件'!$B$10)^$I137-1))))</f>
        <v/>
      </c>
      <c r="AC137" s="132">
        <f>IF($A137="","",IFERROR($AB137/(IF('01_基本条件'!$B$10=0,$T137/$H137,$T137*('01_基本条件'!$B$10*(1+'01_基本条件'!$B$10)^$H137)/((1+'01_基本条件'!$B$10)^$H137-1))),0))</f>
        <v/>
      </c>
      <c r="AD137" s="141">
        <f>IF($A137="","",IFERROR(IF((('03_設備台帳'!N137*$J137+'03_設備台帳'!O137*'03_設備台帳'!P137*'03_設備台帳'!M137*$L137*$M137+'03_設備台帳'!Q137*'03_設備台帳'!S137*$N137)-('03_設備台帳'!N137*'01_基本条件'!$B$20+'03_設備台帳'!O137*'01_基本条件'!$B$21*'03_設備台帳'!P137*'03_設備台帳'!M137*$L137*$M137+'03_設備台帳'!R137*'03_設備台帳'!S137*$N137))&lt;=0,"",MAX(0,($U137+$V137-$O137)/(('03_設備台帳'!N137*$J137+'03_設備台帳'!O137*'03_設備台帳'!P137*'03_設備台帳'!M137*$L137*$M137+'03_設備台帳'!Q137*'03_設備台帳'!S137*$N137)-('03_設備台帳'!N137*'01_基本条件'!$B$20+'03_設備台帳'!O137*'01_基本条件'!$B$21*'03_設備台帳'!P137*'03_設備台帳'!M137*$L137*$M137+'03_設備台帳'!R137*'03_設備台帳'!S137*$N137)))),""))</f>
        <v/>
      </c>
      <c r="AE137" s="41">
        <f>IF($A137="","",IF(AND('01_基本条件'!$B$19="はい",$G137="重大"),"更新",IF($AC137&gt;='01_基本条件'!$B$18,"更新",IF($AC137&lt;=-'01_基本条件'!$B$18,"修理/延命","再確認/試行"))))</f>
        <v/>
      </c>
      <c r="AF137" s="41">
        <f>IF($A137="","","EAC削減率="&amp;TEXT($AC137,"0.0%")&amp;"; 修理LCC="&amp;TEXT($T137,"#,##0")&amp;"; 更新LCC="&amp;TEXT($AA137,"#,##0"))</f>
        <v/>
      </c>
      <c r="AG137" s="41">
        <f>IF($A137="","",IF('01_基本条件'!$B$15="","予算未設定",IF($U137&lt;='01_基本条件'!$B$15,"予算内","予算超過")))</f>
        <v/>
      </c>
      <c r="AH137" s="41">
        <f>IF($A137="","",IF(OR($G137="重大",$F137="A-重要",$AC137&gt;=0.15),"高",IF(OR($G137="高",$AC137&gt;='01_基本条件'!$B$18),"中","低")))</f>
        <v/>
      </c>
      <c r="AI137" s="41">
        <f>IF($A137="","","")</f>
        <v/>
      </c>
      <c r="AJ137" s="41">
        <f>IF($A137="","",IF($AI137&lt;&gt;"",$AI137,IF(AND($AE137="更新",$AG137="予算超過"),"更新-予算承認要",$AE137)))</f>
        <v/>
      </c>
      <c r="AK137" s="85">
        <f>IF($A137="","","要評価")</f>
        <v/>
      </c>
      <c r="AL137" s="85">
        <f>IF($A137="","","")</f>
        <v/>
      </c>
      <c r="AM137" s="134">
        <f>IF($A137="","","")</f>
        <v/>
      </c>
    </row>
    <row r="138">
      <c r="A138" s="71">
        <f>IF('03_設備台帳'!A138="","",'03_設備台帳'!A138)</f>
        <v/>
      </c>
      <c r="B138" s="71">
        <f>IF($A138="","",'03_設備台帳'!E138)</f>
        <v/>
      </c>
      <c r="C138" s="71">
        <f>IF($A138="","",'03_設備台帳'!B138&amp;" / "&amp;'03_設備台帳'!C138)</f>
        <v/>
      </c>
      <c r="D138" s="71">
        <f>IF($A138="","",'03_設備台帳'!D138)</f>
        <v/>
      </c>
      <c r="E138" s="71">
        <f>IF($A138="","",'03_設備台帳'!I138)</f>
        <v/>
      </c>
      <c r="F138" s="71">
        <f>IF($A138="","",'03_設備台帳'!G138)</f>
        <v/>
      </c>
      <c r="G138" s="71">
        <f>IF($A138="","",'03_設備台帳'!AD138)</f>
        <v/>
      </c>
      <c r="H138" s="135">
        <f>IF($A138="","",MIN('01_基本条件'!$B$9,MAX(1,'03_設備台帳'!Z138)))</f>
        <v/>
      </c>
      <c r="I138" s="135">
        <f>IF($A138="","",MIN('01_基本条件'!$B$9,MAX(1,'03_設備台帳'!AA138)))</f>
        <v/>
      </c>
      <c r="J138" s="132">
        <f>IF($A138="","",IFERROR(VLOOKUP($E138,'02_シナリオ条件'!$A$5:$K$13,3,FALSE),1))</f>
        <v/>
      </c>
      <c r="K138" s="132">
        <f>IF($A138="","",IFERROR(VLOOKUP($E138,'02_シナリオ条件'!$A$5:$K$13,4,FALSE),1))</f>
        <v/>
      </c>
      <c r="L138" s="132">
        <f>IF($A138="","",IFERROR(VLOOKUP($E138,'02_シナリオ条件'!$A$5:$K$13,5,FALSE),1))</f>
        <v/>
      </c>
      <c r="M138" s="132">
        <f>IF($A138="","",IFERROR(VLOOKUP($E138,'02_シナリオ条件'!$A$5:$K$13,6,FALSE),1))</f>
        <v/>
      </c>
      <c r="N138" s="132">
        <f>IF($A138="","",IFERROR(VLOOKUP($E138,'02_シナリオ条件'!$A$5:$K$13,7,FALSE),1))</f>
        <v/>
      </c>
      <c r="O138" s="131">
        <f>IF($A138="","",'03_設備台帳'!T138*$J138)</f>
        <v/>
      </c>
      <c r="P138" s="131">
        <f>IF($A138="","",'03_設備台帳'!N138*$J138*(IF('01_基本条件'!$B$10='01_基本条件'!$B$11,$H138/(1+'01_基本条件'!$B$10),(1-((1+'01_基本条件'!$B$11)/(1+'01_基本条件'!$B$10))^$H138)/('01_基本条件'!$B$10-'01_基本条件'!$B$11))))</f>
        <v/>
      </c>
      <c r="Q138" s="131">
        <f>IF($A138="","",'03_設備台帳'!O138*'03_設備台帳'!P138*'03_設備台帳'!M138*$L138*$M138*(IF('01_基本条件'!$B$10='01_基本条件'!$B$13,$H138/(1+'01_基本条件'!$B$10),(1-((1+'01_基本条件'!$B$13)/(1+'01_基本条件'!$B$10))^$H138)/('01_基本条件'!$B$10-'01_基本条件'!$B$13))))</f>
        <v/>
      </c>
      <c r="R138" s="131">
        <f>IF($A138="","",'03_設備台帳'!Q138*'03_設備台帳'!S138*$N138*(IF('01_基本条件'!$B$10='01_基本条件'!$B$12,$H138/(1+'01_基本条件'!$B$10),(1-((1+'01_基本条件'!$B$12)/(1+'01_基本条件'!$B$10))^$H138)/('01_基本条件'!$B$10-'01_基本条件'!$B$12))))</f>
        <v/>
      </c>
      <c r="S138" s="131">
        <f>IF($A138="","",'03_設備台帳'!AB138*IFERROR(VLOOKUP($E138,'02_シナリオ条件'!$A$5:$K$13,8,FALSE),1)/(1+'01_基本条件'!$B$10)^$H138)</f>
        <v/>
      </c>
      <c r="T138" s="131">
        <f>IF($A138="","",SUM($O138:$R138)-$S138)</f>
        <v/>
      </c>
      <c r="U138" s="131">
        <f>IF($A138="","",('03_設備台帳'!U138+'03_設備台帳'!V138+'03_設備台帳'!W138+'03_設備台帳'!Y138)*$K138)</f>
        <v/>
      </c>
      <c r="V138" s="131">
        <f>IF($A138="","",'03_設備台帳'!X138*'03_設備台帳'!M138*$L138)</f>
        <v/>
      </c>
      <c r="W138" s="131">
        <f>IF($A138="","",'03_設備台帳'!N138*'01_基本条件'!$B$20*(IF('01_基本条件'!$B$10='01_基本条件'!$B$11,$I138/(1+'01_基本条件'!$B$10),(1-((1+'01_基本条件'!$B$11)/(1+'01_基本条件'!$B$10))^$I138)/('01_基本条件'!$B$10-'01_基本条件'!$B$11))))</f>
        <v/>
      </c>
      <c r="X138" s="131">
        <f>IF($A138="","",'03_設備台帳'!O138*'01_基本条件'!$B$21*'03_設備台帳'!P138*'03_設備台帳'!M138*$L138*$M138*(IF('01_基本条件'!$B$10='01_基本条件'!$B$13,$I138/(1+'01_基本条件'!$B$10),(1-((1+'01_基本条件'!$B$13)/(1+'01_基本条件'!$B$10))^$I138)/('01_基本条件'!$B$10-'01_基本条件'!$B$13))))</f>
        <v/>
      </c>
      <c r="Y138" s="131">
        <f>IF($A138="","",'03_設備台帳'!R138*'03_設備台帳'!S138*$N138*(IF('01_基本条件'!$B$10='01_基本条件'!$B$12,$I138/(1+'01_基本条件'!$B$10),(1-((1+'01_基本条件'!$B$12)/(1+'01_基本条件'!$B$10))^$I138)/('01_基本条件'!$B$10-'01_基本条件'!$B$12))))</f>
        <v/>
      </c>
      <c r="Z138" s="131">
        <f>IF($A138="","",'03_設備台帳'!AC138*IFERROR(VLOOKUP($E138,'02_シナリオ条件'!$A$5:$K$13,8,FALSE),1)/(1+'01_基本条件'!$B$10)^$I138)</f>
        <v/>
      </c>
      <c r="AA138" s="131">
        <f>IF($A138="","",SUM($U138:$Y138)-$Z138)</f>
        <v/>
      </c>
      <c r="AB138" s="131">
        <f>IF($A138="","",(IF('01_基本条件'!$B$10=0,$T138/$H138,$T138*('01_基本条件'!$B$10*(1+'01_基本条件'!$B$10)^$H138)/((1+'01_基本条件'!$B$10)^$H138-1)))-(IF('01_基本条件'!$B$10=0,$AA138/$I138,$AA138*('01_基本条件'!$B$10*(1+'01_基本条件'!$B$10)^$I138)/((1+'01_基本条件'!$B$10)^$I138-1))))</f>
        <v/>
      </c>
      <c r="AC138" s="132">
        <f>IF($A138="","",IFERROR($AB138/(IF('01_基本条件'!$B$10=0,$T138/$H138,$T138*('01_基本条件'!$B$10*(1+'01_基本条件'!$B$10)^$H138)/((1+'01_基本条件'!$B$10)^$H138-1))),0))</f>
        <v/>
      </c>
      <c r="AD138" s="141">
        <f>IF($A138="","",IFERROR(IF((('03_設備台帳'!N138*$J138+'03_設備台帳'!O138*'03_設備台帳'!P138*'03_設備台帳'!M138*$L138*$M138+'03_設備台帳'!Q138*'03_設備台帳'!S138*$N138)-('03_設備台帳'!N138*'01_基本条件'!$B$20+'03_設備台帳'!O138*'01_基本条件'!$B$21*'03_設備台帳'!P138*'03_設備台帳'!M138*$L138*$M138+'03_設備台帳'!R138*'03_設備台帳'!S138*$N138))&lt;=0,"",MAX(0,($U138+$V138-$O138)/(('03_設備台帳'!N138*$J138+'03_設備台帳'!O138*'03_設備台帳'!P138*'03_設備台帳'!M138*$L138*$M138+'03_設備台帳'!Q138*'03_設備台帳'!S138*$N138)-('03_設備台帳'!N138*'01_基本条件'!$B$20+'03_設備台帳'!O138*'01_基本条件'!$B$21*'03_設備台帳'!P138*'03_設備台帳'!M138*$L138*$M138+'03_設備台帳'!R138*'03_設備台帳'!S138*$N138)))),""))</f>
        <v/>
      </c>
      <c r="AE138" s="41">
        <f>IF($A138="","",IF(AND('01_基本条件'!$B$19="はい",$G138="重大"),"更新",IF($AC138&gt;='01_基本条件'!$B$18,"更新",IF($AC138&lt;=-'01_基本条件'!$B$18,"修理/延命","再確認/試行"))))</f>
        <v/>
      </c>
      <c r="AF138" s="41">
        <f>IF($A138="","","EAC削減率="&amp;TEXT($AC138,"0.0%")&amp;"; 修理LCC="&amp;TEXT($T138,"#,##0")&amp;"; 更新LCC="&amp;TEXT($AA138,"#,##0"))</f>
        <v/>
      </c>
      <c r="AG138" s="41">
        <f>IF($A138="","",IF('01_基本条件'!$B$15="","予算未設定",IF($U138&lt;='01_基本条件'!$B$15,"予算内","予算超過")))</f>
        <v/>
      </c>
      <c r="AH138" s="41">
        <f>IF($A138="","",IF(OR($G138="重大",$F138="A-重要",$AC138&gt;=0.15),"高",IF(OR($G138="高",$AC138&gt;='01_基本条件'!$B$18),"中","低")))</f>
        <v/>
      </c>
      <c r="AI138" s="41">
        <f>IF($A138="","","")</f>
        <v/>
      </c>
      <c r="AJ138" s="41">
        <f>IF($A138="","",IF($AI138&lt;&gt;"",$AI138,IF(AND($AE138="更新",$AG138="予算超過"),"更新-予算承認要",$AE138)))</f>
        <v/>
      </c>
      <c r="AK138" s="85">
        <f>IF($A138="","","要評価")</f>
        <v/>
      </c>
      <c r="AL138" s="85">
        <f>IF($A138="","","")</f>
        <v/>
      </c>
      <c r="AM138" s="134">
        <f>IF($A138="","","")</f>
        <v/>
      </c>
    </row>
    <row r="139">
      <c r="A139" s="71">
        <f>IF('03_設備台帳'!A139="","",'03_設備台帳'!A139)</f>
        <v/>
      </c>
      <c r="B139" s="71">
        <f>IF($A139="","",'03_設備台帳'!E139)</f>
        <v/>
      </c>
      <c r="C139" s="71">
        <f>IF($A139="","",'03_設備台帳'!B139&amp;" / "&amp;'03_設備台帳'!C139)</f>
        <v/>
      </c>
      <c r="D139" s="71">
        <f>IF($A139="","",'03_設備台帳'!D139)</f>
        <v/>
      </c>
      <c r="E139" s="71">
        <f>IF($A139="","",'03_設備台帳'!I139)</f>
        <v/>
      </c>
      <c r="F139" s="71">
        <f>IF($A139="","",'03_設備台帳'!G139)</f>
        <v/>
      </c>
      <c r="G139" s="71">
        <f>IF($A139="","",'03_設備台帳'!AD139)</f>
        <v/>
      </c>
      <c r="H139" s="135">
        <f>IF($A139="","",MIN('01_基本条件'!$B$9,MAX(1,'03_設備台帳'!Z139)))</f>
        <v/>
      </c>
      <c r="I139" s="135">
        <f>IF($A139="","",MIN('01_基本条件'!$B$9,MAX(1,'03_設備台帳'!AA139)))</f>
        <v/>
      </c>
      <c r="J139" s="132">
        <f>IF($A139="","",IFERROR(VLOOKUP($E139,'02_シナリオ条件'!$A$5:$K$13,3,FALSE),1))</f>
        <v/>
      </c>
      <c r="K139" s="132">
        <f>IF($A139="","",IFERROR(VLOOKUP($E139,'02_シナリオ条件'!$A$5:$K$13,4,FALSE),1))</f>
        <v/>
      </c>
      <c r="L139" s="132">
        <f>IF($A139="","",IFERROR(VLOOKUP($E139,'02_シナリオ条件'!$A$5:$K$13,5,FALSE),1))</f>
        <v/>
      </c>
      <c r="M139" s="132">
        <f>IF($A139="","",IFERROR(VLOOKUP($E139,'02_シナリオ条件'!$A$5:$K$13,6,FALSE),1))</f>
        <v/>
      </c>
      <c r="N139" s="132">
        <f>IF($A139="","",IFERROR(VLOOKUP($E139,'02_シナリオ条件'!$A$5:$K$13,7,FALSE),1))</f>
        <v/>
      </c>
      <c r="O139" s="131">
        <f>IF($A139="","",'03_設備台帳'!T139*$J139)</f>
        <v/>
      </c>
      <c r="P139" s="131">
        <f>IF($A139="","",'03_設備台帳'!N139*$J139*(IF('01_基本条件'!$B$10='01_基本条件'!$B$11,$H139/(1+'01_基本条件'!$B$10),(1-((1+'01_基本条件'!$B$11)/(1+'01_基本条件'!$B$10))^$H139)/('01_基本条件'!$B$10-'01_基本条件'!$B$11))))</f>
        <v/>
      </c>
      <c r="Q139" s="131">
        <f>IF($A139="","",'03_設備台帳'!O139*'03_設備台帳'!P139*'03_設備台帳'!M139*$L139*$M139*(IF('01_基本条件'!$B$10='01_基本条件'!$B$13,$H139/(1+'01_基本条件'!$B$10),(1-((1+'01_基本条件'!$B$13)/(1+'01_基本条件'!$B$10))^$H139)/('01_基本条件'!$B$10-'01_基本条件'!$B$13))))</f>
        <v/>
      </c>
      <c r="R139" s="131">
        <f>IF($A139="","",'03_設備台帳'!Q139*'03_設備台帳'!S139*$N139*(IF('01_基本条件'!$B$10='01_基本条件'!$B$12,$H139/(1+'01_基本条件'!$B$10),(1-((1+'01_基本条件'!$B$12)/(1+'01_基本条件'!$B$10))^$H139)/('01_基本条件'!$B$10-'01_基本条件'!$B$12))))</f>
        <v/>
      </c>
      <c r="S139" s="131">
        <f>IF($A139="","",'03_設備台帳'!AB139*IFERROR(VLOOKUP($E139,'02_シナリオ条件'!$A$5:$K$13,8,FALSE),1)/(1+'01_基本条件'!$B$10)^$H139)</f>
        <v/>
      </c>
      <c r="T139" s="131">
        <f>IF($A139="","",SUM($O139:$R139)-$S139)</f>
        <v/>
      </c>
      <c r="U139" s="131">
        <f>IF($A139="","",('03_設備台帳'!U139+'03_設備台帳'!V139+'03_設備台帳'!W139+'03_設備台帳'!Y139)*$K139)</f>
        <v/>
      </c>
      <c r="V139" s="131">
        <f>IF($A139="","",'03_設備台帳'!X139*'03_設備台帳'!M139*$L139)</f>
        <v/>
      </c>
      <c r="W139" s="131">
        <f>IF($A139="","",'03_設備台帳'!N139*'01_基本条件'!$B$20*(IF('01_基本条件'!$B$10='01_基本条件'!$B$11,$I139/(1+'01_基本条件'!$B$10),(1-((1+'01_基本条件'!$B$11)/(1+'01_基本条件'!$B$10))^$I139)/('01_基本条件'!$B$10-'01_基本条件'!$B$11))))</f>
        <v/>
      </c>
      <c r="X139" s="131">
        <f>IF($A139="","",'03_設備台帳'!O139*'01_基本条件'!$B$21*'03_設備台帳'!P139*'03_設備台帳'!M139*$L139*$M139*(IF('01_基本条件'!$B$10='01_基本条件'!$B$13,$I139/(1+'01_基本条件'!$B$10),(1-((1+'01_基本条件'!$B$13)/(1+'01_基本条件'!$B$10))^$I139)/('01_基本条件'!$B$10-'01_基本条件'!$B$13))))</f>
        <v/>
      </c>
      <c r="Y139" s="131">
        <f>IF($A139="","",'03_設備台帳'!R139*'03_設備台帳'!S139*$N139*(IF('01_基本条件'!$B$10='01_基本条件'!$B$12,$I139/(1+'01_基本条件'!$B$10),(1-((1+'01_基本条件'!$B$12)/(1+'01_基本条件'!$B$10))^$I139)/('01_基本条件'!$B$10-'01_基本条件'!$B$12))))</f>
        <v/>
      </c>
      <c r="Z139" s="131">
        <f>IF($A139="","",'03_設備台帳'!AC139*IFERROR(VLOOKUP($E139,'02_シナリオ条件'!$A$5:$K$13,8,FALSE),1)/(1+'01_基本条件'!$B$10)^$I139)</f>
        <v/>
      </c>
      <c r="AA139" s="131">
        <f>IF($A139="","",SUM($U139:$Y139)-$Z139)</f>
        <v/>
      </c>
      <c r="AB139" s="131">
        <f>IF($A139="","",(IF('01_基本条件'!$B$10=0,$T139/$H139,$T139*('01_基本条件'!$B$10*(1+'01_基本条件'!$B$10)^$H139)/((1+'01_基本条件'!$B$10)^$H139-1)))-(IF('01_基本条件'!$B$10=0,$AA139/$I139,$AA139*('01_基本条件'!$B$10*(1+'01_基本条件'!$B$10)^$I139)/((1+'01_基本条件'!$B$10)^$I139-1))))</f>
        <v/>
      </c>
      <c r="AC139" s="132">
        <f>IF($A139="","",IFERROR($AB139/(IF('01_基本条件'!$B$10=0,$T139/$H139,$T139*('01_基本条件'!$B$10*(1+'01_基本条件'!$B$10)^$H139)/((1+'01_基本条件'!$B$10)^$H139-1))),0))</f>
        <v/>
      </c>
      <c r="AD139" s="141">
        <f>IF($A139="","",IFERROR(IF((('03_設備台帳'!N139*$J139+'03_設備台帳'!O139*'03_設備台帳'!P139*'03_設備台帳'!M139*$L139*$M139+'03_設備台帳'!Q139*'03_設備台帳'!S139*$N139)-('03_設備台帳'!N139*'01_基本条件'!$B$20+'03_設備台帳'!O139*'01_基本条件'!$B$21*'03_設備台帳'!P139*'03_設備台帳'!M139*$L139*$M139+'03_設備台帳'!R139*'03_設備台帳'!S139*$N139))&lt;=0,"",MAX(0,($U139+$V139-$O139)/(('03_設備台帳'!N139*$J139+'03_設備台帳'!O139*'03_設備台帳'!P139*'03_設備台帳'!M139*$L139*$M139+'03_設備台帳'!Q139*'03_設備台帳'!S139*$N139)-('03_設備台帳'!N139*'01_基本条件'!$B$20+'03_設備台帳'!O139*'01_基本条件'!$B$21*'03_設備台帳'!P139*'03_設備台帳'!M139*$L139*$M139+'03_設備台帳'!R139*'03_設備台帳'!S139*$N139)))),""))</f>
        <v/>
      </c>
      <c r="AE139" s="41">
        <f>IF($A139="","",IF(AND('01_基本条件'!$B$19="はい",$G139="重大"),"更新",IF($AC139&gt;='01_基本条件'!$B$18,"更新",IF($AC139&lt;=-'01_基本条件'!$B$18,"修理/延命","再確認/試行"))))</f>
        <v/>
      </c>
      <c r="AF139" s="41">
        <f>IF($A139="","","EAC削減率="&amp;TEXT($AC139,"0.0%")&amp;"; 修理LCC="&amp;TEXT($T139,"#,##0")&amp;"; 更新LCC="&amp;TEXT($AA139,"#,##0"))</f>
        <v/>
      </c>
      <c r="AG139" s="41">
        <f>IF($A139="","",IF('01_基本条件'!$B$15="","予算未設定",IF($U139&lt;='01_基本条件'!$B$15,"予算内","予算超過")))</f>
        <v/>
      </c>
      <c r="AH139" s="41">
        <f>IF($A139="","",IF(OR($G139="重大",$F139="A-重要",$AC139&gt;=0.15),"高",IF(OR($G139="高",$AC139&gt;='01_基本条件'!$B$18),"中","低")))</f>
        <v/>
      </c>
      <c r="AI139" s="41">
        <f>IF($A139="","","")</f>
        <v/>
      </c>
      <c r="AJ139" s="41">
        <f>IF($A139="","",IF($AI139&lt;&gt;"",$AI139,IF(AND($AE139="更新",$AG139="予算超過"),"更新-予算承認要",$AE139)))</f>
        <v/>
      </c>
      <c r="AK139" s="85">
        <f>IF($A139="","","要評価")</f>
        <v/>
      </c>
      <c r="AL139" s="85">
        <f>IF($A139="","","")</f>
        <v/>
      </c>
      <c r="AM139" s="134">
        <f>IF($A139="","","")</f>
        <v/>
      </c>
    </row>
    <row r="140">
      <c r="A140" s="71">
        <f>IF('03_設備台帳'!A140="","",'03_設備台帳'!A140)</f>
        <v/>
      </c>
      <c r="B140" s="71">
        <f>IF($A140="","",'03_設備台帳'!E140)</f>
        <v/>
      </c>
      <c r="C140" s="71">
        <f>IF($A140="","",'03_設備台帳'!B140&amp;" / "&amp;'03_設備台帳'!C140)</f>
        <v/>
      </c>
      <c r="D140" s="71">
        <f>IF($A140="","",'03_設備台帳'!D140)</f>
        <v/>
      </c>
      <c r="E140" s="71">
        <f>IF($A140="","",'03_設備台帳'!I140)</f>
        <v/>
      </c>
      <c r="F140" s="71">
        <f>IF($A140="","",'03_設備台帳'!G140)</f>
        <v/>
      </c>
      <c r="G140" s="71">
        <f>IF($A140="","",'03_設備台帳'!AD140)</f>
        <v/>
      </c>
      <c r="H140" s="135">
        <f>IF($A140="","",MIN('01_基本条件'!$B$9,MAX(1,'03_設備台帳'!Z140)))</f>
        <v/>
      </c>
      <c r="I140" s="135">
        <f>IF($A140="","",MIN('01_基本条件'!$B$9,MAX(1,'03_設備台帳'!AA140)))</f>
        <v/>
      </c>
      <c r="J140" s="132">
        <f>IF($A140="","",IFERROR(VLOOKUP($E140,'02_シナリオ条件'!$A$5:$K$13,3,FALSE),1))</f>
        <v/>
      </c>
      <c r="K140" s="132">
        <f>IF($A140="","",IFERROR(VLOOKUP($E140,'02_シナリオ条件'!$A$5:$K$13,4,FALSE),1))</f>
        <v/>
      </c>
      <c r="L140" s="132">
        <f>IF($A140="","",IFERROR(VLOOKUP($E140,'02_シナリオ条件'!$A$5:$K$13,5,FALSE),1))</f>
        <v/>
      </c>
      <c r="M140" s="132">
        <f>IF($A140="","",IFERROR(VLOOKUP($E140,'02_シナリオ条件'!$A$5:$K$13,6,FALSE),1))</f>
        <v/>
      </c>
      <c r="N140" s="132">
        <f>IF($A140="","",IFERROR(VLOOKUP($E140,'02_シナリオ条件'!$A$5:$K$13,7,FALSE),1))</f>
        <v/>
      </c>
      <c r="O140" s="131">
        <f>IF($A140="","",'03_設備台帳'!T140*$J140)</f>
        <v/>
      </c>
      <c r="P140" s="131">
        <f>IF($A140="","",'03_設備台帳'!N140*$J140*(IF('01_基本条件'!$B$10='01_基本条件'!$B$11,$H140/(1+'01_基本条件'!$B$10),(1-((1+'01_基本条件'!$B$11)/(1+'01_基本条件'!$B$10))^$H140)/('01_基本条件'!$B$10-'01_基本条件'!$B$11))))</f>
        <v/>
      </c>
      <c r="Q140" s="131">
        <f>IF($A140="","",'03_設備台帳'!O140*'03_設備台帳'!P140*'03_設備台帳'!M140*$L140*$M140*(IF('01_基本条件'!$B$10='01_基本条件'!$B$13,$H140/(1+'01_基本条件'!$B$10),(1-((1+'01_基本条件'!$B$13)/(1+'01_基本条件'!$B$10))^$H140)/('01_基本条件'!$B$10-'01_基本条件'!$B$13))))</f>
        <v/>
      </c>
      <c r="R140" s="131">
        <f>IF($A140="","",'03_設備台帳'!Q140*'03_設備台帳'!S140*$N140*(IF('01_基本条件'!$B$10='01_基本条件'!$B$12,$H140/(1+'01_基本条件'!$B$10),(1-((1+'01_基本条件'!$B$12)/(1+'01_基本条件'!$B$10))^$H140)/('01_基本条件'!$B$10-'01_基本条件'!$B$12))))</f>
        <v/>
      </c>
      <c r="S140" s="131">
        <f>IF($A140="","",'03_設備台帳'!AB140*IFERROR(VLOOKUP($E140,'02_シナリオ条件'!$A$5:$K$13,8,FALSE),1)/(1+'01_基本条件'!$B$10)^$H140)</f>
        <v/>
      </c>
      <c r="T140" s="131">
        <f>IF($A140="","",SUM($O140:$R140)-$S140)</f>
        <v/>
      </c>
      <c r="U140" s="131">
        <f>IF($A140="","",('03_設備台帳'!U140+'03_設備台帳'!V140+'03_設備台帳'!W140+'03_設備台帳'!Y140)*$K140)</f>
        <v/>
      </c>
      <c r="V140" s="131">
        <f>IF($A140="","",'03_設備台帳'!X140*'03_設備台帳'!M140*$L140)</f>
        <v/>
      </c>
      <c r="W140" s="131">
        <f>IF($A140="","",'03_設備台帳'!N140*'01_基本条件'!$B$20*(IF('01_基本条件'!$B$10='01_基本条件'!$B$11,$I140/(1+'01_基本条件'!$B$10),(1-((1+'01_基本条件'!$B$11)/(1+'01_基本条件'!$B$10))^$I140)/('01_基本条件'!$B$10-'01_基本条件'!$B$11))))</f>
        <v/>
      </c>
      <c r="X140" s="131">
        <f>IF($A140="","",'03_設備台帳'!O140*'01_基本条件'!$B$21*'03_設備台帳'!P140*'03_設備台帳'!M140*$L140*$M140*(IF('01_基本条件'!$B$10='01_基本条件'!$B$13,$I140/(1+'01_基本条件'!$B$10),(1-((1+'01_基本条件'!$B$13)/(1+'01_基本条件'!$B$10))^$I140)/('01_基本条件'!$B$10-'01_基本条件'!$B$13))))</f>
        <v/>
      </c>
      <c r="Y140" s="131">
        <f>IF($A140="","",'03_設備台帳'!R140*'03_設備台帳'!S140*$N140*(IF('01_基本条件'!$B$10='01_基本条件'!$B$12,$I140/(1+'01_基本条件'!$B$10),(1-((1+'01_基本条件'!$B$12)/(1+'01_基本条件'!$B$10))^$I140)/('01_基本条件'!$B$10-'01_基本条件'!$B$12))))</f>
        <v/>
      </c>
      <c r="Z140" s="131">
        <f>IF($A140="","",'03_設備台帳'!AC140*IFERROR(VLOOKUP($E140,'02_シナリオ条件'!$A$5:$K$13,8,FALSE),1)/(1+'01_基本条件'!$B$10)^$I140)</f>
        <v/>
      </c>
      <c r="AA140" s="131">
        <f>IF($A140="","",SUM($U140:$Y140)-$Z140)</f>
        <v/>
      </c>
      <c r="AB140" s="131">
        <f>IF($A140="","",(IF('01_基本条件'!$B$10=0,$T140/$H140,$T140*('01_基本条件'!$B$10*(1+'01_基本条件'!$B$10)^$H140)/((1+'01_基本条件'!$B$10)^$H140-1)))-(IF('01_基本条件'!$B$10=0,$AA140/$I140,$AA140*('01_基本条件'!$B$10*(1+'01_基本条件'!$B$10)^$I140)/((1+'01_基本条件'!$B$10)^$I140-1))))</f>
        <v/>
      </c>
      <c r="AC140" s="132">
        <f>IF($A140="","",IFERROR($AB140/(IF('01_基本条件'!$B$10=0,$T140/$H140,$T140*('01_基本条件'!$B$10*(1+'01_基本条件'!$B$10)^$H140)/((1+'01_基本条件'!$B$10)^$H140-1))),0))</f>
        <v/>
      </c>
      <c r="AD140" s="141">
        <f>IF($A140="","",IFERROR(IF((('03_設備台帳'!N140*$J140+'03_設備台帳'!O140*'03_設備台帳'!P140*'03_設備台帳'!M140*$L140*$M140+'03_設備台帳'!Q140*'03_設備台帳'!S140*$N140)-('03_設備台帳'!N140*'01_基本条件'!$B$20+'03_設備台帳'!O140*'01_基本条件'!$B$21*'03_設備台帳'!P140*'03_設備台帳'!M140*$L140*$M140+'03_設備台帳'!R140*'03_設備台帳'!S140*$N140))&lt;=0,"",MAX(0,($U140+$V140-$O140)/(('03_設備台帳'!N140*$J140+'03_設備台帳'!O140*'03_設備台帳'!P140*'03_設備台帳'!M140*$L140*$M140+'03_設備台帳'!Q140*'03_設備台帳'!S140*$N140)-('03_設備台帳'!N140*'01_基本条件'!$B$20+'03_設備台帳'!O140*'01_基本条件'!$B$21*'03_設備台帳'!P140*'03_設備台帳'!M140*$L140*$M140+'03_設備台帳'!R140*'03_設備台帳'!S140*$N140)))),""))</f>
        <v/>
      </c>
      <c r="AE140" s="41">
        <f>IF($A140="","",IF(AND('01_基本条件'!$B$19="はい",$G140="重大"),"更新",IF($AC140&gt;='01_基本条件'!$B$18,"更新",IF($AC140&lt;=-'01_基本条件'!$B$18,"修理/延命","再確認/試行"))))</f>
        <v/>
      </c>
      <c r="AF140" s="41">
        <f>IF($A140="","","EAC削減率="&amp;TEXT($AC140,"0.0%")&amp;"; 修理LCC="&amp;TEXT($T140,"#,##0")&amp;"; 更新LCC="&amp;TEXT($AA140,"#,##0"))</f>
        <v/>
      </c>
      <c r="AG140" s="41">
        <f>IF($A140="","",IF('01_基本条件'!$B$15="","予算未設定",IF($U140&lt;='01_基本条件'!$B$15,"予算内","予算超過")))</f>
        <v/>
      </c>
      <c r="AH140" s="41">
        <f>IF($A140="","",IF(OR($G140="重大",$F140="A-重要",$AC140&gt;=0.15),"高",IF(OR($G140="高",$AC140&gt;='01_基本条件'!$B$18),"中","低")))</f>
        <v/>
      </c>
      <c r="AI140" s="41">
        <f>IF($A140="","","")</f>
        <v/>
      </c>
      <c r="AJ140" s="41">
        <f>IF($A140="","",IF($AI140&lt;&gt;"",$AI140,IF(AND($AE140="更新",$AG140="予算超過"),"更新-予算承認要",$AE140)))</f>
        <v/>
      </c>
      <c r="AK140" s="85">
        <f>IF($A140="","","要評価")</f>
        <v/>
      </c>
      <c r="AL140" s="85">
        <f>IF($A140="","","")</f>
        <v/>
      </c>
      <c r="AM140" s="134">
        <f>IF($A140="","","")</f>
        <v/>
      </c>
    </row>
    <row r="141">
      <c r="A141" s="71">
        <f>IF('03_設備台帳'!A141="","",'03_設備台帳'!A141)</f>
        <v/>
      </c>
      <c r="B141" s="71">
        <f>IF($A141="","",'03_設備台帳'!E141)</f>
        <v/>
      </c>
      <c r="C141" s="71">
        <f>IF($A141="","",'03_設備台帳'!B141&amp;" / "&amp;'03_設備台帳'!C141)</f>
        <v/>
      </c>
      <c r="D141" s="71">
        <f>IF($A141="","",'03_設備台帳'!D141)</f>
        <v/>
      </c>
      <c r="E141" s="71">
        <f>IF($A141="","",'03_設備台帳'!I141)</f>
        <v/>
      </c>
      <c r="F141" s="71">
        <f>IF($A141="","",'03_設備台帳'!G141)</f>
        <v/>
      </c>
      <c r="G141" s="71">
        <f>IF($A141="","",'03_設備台帳'!AD141)</f>
        <v/>
      </c>
      <c r="H141" s="135">
        <f>IF($A141="","",MIN('01_基本条件'!$B$9,MAX(1,'03_設備台帳'!Z141)))</f>
        <v/>
      </c>
      <c r="I141" s="135">
        <f>IF($A141="","",MIN('01_基本条件'!$B$9,MAX(1,'03_設備台帳'!AA141)))</f>
        <v/>
      </c>
      <c r="J141" s="132">
        <f>IF($A141="","",IFERROR(VLOOKUP($E141,'02_シナリオ条件'!$A$5:$K$13,3,FALSE),1))</f>
        <v/>
      </c>
      <c r="K141" s="132">
        <f>IF($A141="","",IFERROR(VLOOKUP($E141,'02_シナリオ条件'!$A$5:$K$13,4,FALSE),1))</f>
        <v/>
      </c>
      <c r="L141" s="132">
        <f>IF($A141="","",IFERROR(VLOOKUP($E141,'02_シナリオ条件'!$A$5:$K$13,5,FALSE),1))</f>
        <v/>
      </c>
      <c r="M141" s="132">
        <f>IF($A141="","",IFERROR(VLOOKUP($E141,'02_シナリオ条件'!$A$5:$K$13,6,FALSE),1))</f>
        <v/>
      </c>
      <c r="N141" s="132">
        <f>IF($A141="","",IFERROR(VLOOKUP($E141,'02_シナリオ条件'!$A$5:$K$13,7,FALSE),1))</f>
        <v/>
      </c>
      <c r="O141" s="131">
        <f>IF($A141="","",'03_設備台帳'!T141*$J141)</f>
        <v/>
      </c>
      <c r="P141" s="131">
        <f>IF($A141="","",'03_設備台帳'!N141*$J141*(IF('01_基本条件'!$B$10='01_基本条件'!$B$11,$H141/(1+'01_基本条件'!$B$10),(1-((1+'01_基本条件'!$B$11)/(1+'01_基本条件'!$B$10))^$H141)/('01_基本条件'!$B$10-'01_基本条件'!$B$11))))</f>
        <v/>
      </c>
      <c r="Q141" s="131">
        <f>IF($A141="","",'03_設備台帳'!O141*'03_設備台帳'!P141*'03_設備台帳'!M141*$L141*$M141*(IF('01_基本条件'!$B$10='01_基本条件'!$B$13,$H141/(1+'01_基本条件'!$B$10),(1-((1+'01_基本条件'!$B$13)/(1+'01_基本条件'!$B$10))^$H141)/('01_基本条件'!$B$10-'01_基本条件'!$B$13))))</f>
        <v/>
      </c>
      <c r="R141" s="131">
        <f>IF($A141="","",'03_設備台帳'!Q141*'03_設備台帳'!S141*$N141*(IF('01_基本条件'!$B$10='01_基本条件'!$B$12,$H141/(1+'01_基本条件'!$B$10),(1-((1+'01_基本条件'!$B$12)/(1+'01_基本条件'!$B$10))^$H141)/('01_基本条件'!$B$10-'01_基本条件'!$B$12))))</f>
        <v/>
      </c>
      <c r="S141" s="131">
        <f>IF($A141="","",'03_設備台帳'!AB141*IFERROR(VLOOKUP($E141,'02_シナリオ条件'!$A$5:$K$13,8,FALSE),1)/(1+'01_基本条件'!$B$10)^$H141)</f>
        <v/>
      </c>
      <c r="T141" s="131">
        <f>IF($A141="","",SUM($O141:$R141)-$S141)</f>
        <v/>
      </c>
      <c r="U141" s="131">
        <f>IF($A141="","",('03_設備台帳'!U141+'03_設備台帳'!V141+'03_設備台帳'!W141+'03_設備台帳'!Y141)*$K141)</f>
        <v/>
      </c>
      <c r="V141" s="131">
        <f>IF($A141="","",'03_設備台帳'!X141*'03_設備台帳'!M141*$L141)</f>
        <v/>
      </c>
      <c r="W141" s="131">
        <f>IF($A141="","",'03_設備台帳'!N141*'01_基本条件'!$B$20*(IF('01_基本条件'!$B$10='01_基本条件'!$B$11,$I141/(1+'01_基本条件'!$B$10),(1-((1+'01_基本条件'!$B$11)/(1+'01_基本条件'!$B$10))^$I141)/('01_基本条件'!$B$10-'01_基本条件'!$B$11))))</f>
        <v/>
      </c>
      <c r="X141" s="131">
        <f>IF($A141="","",'03_設備台帳'!O141*'01_基本条件'!$B$21*'03_設備台帳'!P141*'03_設備台帳'!M141*$L141*$M141*(IF('01_基本条件'!$B$10='01_基本条件'!$B$13,$I141/(1+'01_基本条件'!$B$10),(1-((1+'01_基本条件'!$B$13)/(1+'01_基本条件'!$B$10))^$I141)/('01_基本条件'!$B$10-'01_基本条件'!$B$13))))</f>
        <v/>
      </c>
      <c r="Y141" s="131">
        <f>IF($A141="","",'03_設備台帳'!R141*'03_設備台帳'!S141*$N141*(IF('01_基本条件'!$B$10='01_基本条件'!$B$12,$I141/(1+'01_基本条件'!$B$10),(1-((1+'01_基本条件'!$B$12)/(1+'01_基本条件'!$B$10))^$I141)/('01_基本条件'!$B$10-'01_基本条件'!$B$12))))</f>
        <v/>
      </c>
      <c r="Z141" s="131">
        <f>IF($A141="","",'03_設備台帳'!AC141*IFERROR(VLOOKUP($E141,'02_シナリオ条件'!$A$5:$K$13,8,FALSE),1)/(1+'01_基本条件'!$B$10)^$I141)</f>
        <v/>
      </c>
      <c r="AA141" s="131">
        <f>IF($A141="","",SUM($U141:$Y141)-$Z141)</f>
        <v/>
      </c>
      <c r="AB141" s="131">
        <f>IF($A141="","",(IF('01_基本条件'!$B$10=0,$T141/$H141,$T141*('01_基本条件'!$B$10*(1+'01_基本条件'!$B$10)^$H141)/((1+'01_基本条件'!$B$10)^$H141-1)))-(IF('01_基本条件'!$B$10=0,$AA141/$I141,$AA141*('01_基本条件'!$B$10*(1+'01_基本条件'!$B$10)^$I141)/((1+'01_基本条件'!$B$10)^$I141-1))))</f>
        <v/>
      </c>
      <c r="AC141" s="132">
        <f>IF($A141="","",IFERROR($AB141/(IF('01_基本条件'!$B$10=0,$T141/$H141,$T141*('01_基本条件'!$B$10*(1+'01_基本条件'!$B$10)^$H141)/((1+'01_基本条件'!$B$10)^$H141-1))),0))</f>
        <v/>
      </c>
      <c r="AD141" s="141">
        <f>IF($A141="","",IFERROR(IF((('03_設備台帳'!N141*$J141+'03_設備台帳'!O141*'03_設備台帳'!P141*'03_設備台帳'!M141*$L141*$M141+'03_設備台帳'!Q141*'03_設備台帳'!S141*$N141)-('03_設備台帳'!N141*'01_基本条件'!$B$20+'03_設備台帳'!O141*'01_基本条件'!$B$21*'03_設備台帳'!P141*'03_設備台帳'!M141*$L141*$M141+'03_設備台帳'!R141*'03_設備台帳'!S141*$N141))&lt;=0,"",MAX(0,($U141+$V141-$O141)/(('03_設備台帳'!N141*$J141+'03_設備台帳'!O141*'03_設備台帳'!P141*'03_設備台帳'!M141*$L141*$M141+'03_設備台帳'!Q141*'03_設備台帳'!S141*$N141)-('03_設備台帳'!N141*'01_基本条件'!$B$20+'03_設備台帳'!O141*'01_基本条件'!$B$21*'03_設備台帳'!P141*'03_設備台帳'!M141*$L141*$M141+'03_設備台帳'!R141*'03_設備台帳'!S141*$N141)))),""))</f>
        <v/>
      </c>
      <c r="AE141" s="41">
        <f>IF($A141="","",IF(AND('01_基本条件'!$B$19="はい",$G141="重大"),"更新",IF($AC141&gt;='01_基本条件'!$B$18,"更新",IF($AC141&lt;=-'01_基本条件'!$B$18,"修理/延命","再確認/試行"))))</f>
        <v/>
      </c>
      <c r="AF141" s="41">
        <f>IF($A141="","","EAC削減率="&amp;TEXT($AC141,"0.0%")&amp;"; 修理LCC="&amp;TEXT($T141,"#,##0")&amp;"; 更新LCC="&amp;TEXT($AA141,"#,##0"))</f>
        <v/>
      </c>
      <c r="AG141" s="41">
        <f>IF($A141="","",IF('01_基本条件'!$B$15="","予算未設定",IF($U141&lt;='01_基本条件'!$B$15,"予算内","予算超過")))</f>
        <v/>
      </c>
      <c r="AH141" s="41">
        <f>IF($A141="","",IF(OR($G141="重大",$F141="A-重要",$AC141&gt;=0.15),"高",IF(OR($G141="高",$AC141&gt;='01_基本条件'!$B$18),"中","低")))</f>
        <v/>
      </c>
      <c r="AI141" s="41">
        <f>IF($A141="","","")</f>
        <v/>
      </c>
      <c r="AJ141" s="41">
        <f>IF($A141="","",IF($AI141&lt;&gt;"",$AI141,IF(AND($AE141="更新",$AG141="予算超過"),"更新-予算承認要",$AE141)))</f>
        <v/>
      </c>
      <c r="AK141" s="85">
        <f>IF($A141="","","要評価")</f>
        <v/>
      </c>
      <c r="AL141" s="85">
        <f>IF($A141="","","")</f>
        <v/>
      </c>
      <c r="AM141" s="134">
        <f>IF($A141="","","")</f>
        <v/>
      </c>
    </row>
    <row r="142">
      <c r="A142" s="71">
        <f>IF('03_設備台帳'!A142="","",'03_設備台帳'!A142)</f>
        <v/>
      </c>
      <c r="B142" s="71">
        <f>IF($A142="","",'03_設備台帳'!E142)</f>
        <v/>
      </c>
      <c r="C142" s="71">
        <f>IF($A142="","",'03_設備台帳'!B142&amp;" / "&amp;'03_設備台帳'!C142)</f>
        <v/>
      </c>
      <c r="D142" s="71">
        <f>IF($A142="","",'03_設備台帳'!D142)</f>
        <v/>
      </c>
      <c r="E142" s="71">
        <f>IF($A142="","",'03_設備台帳'!I142)</f>
        <v/>
      </c>
      <c r="F142" s="71">
        <f>IF($A142="","",'03_設備台帳'!G142)</f>
        <v/>
      </c>
      <c r="G142" s="71">
        <f>IF($A142="","",'03_設備台帳'!AD142)</f>
        <v/>
      </c>
      <c r="H142" s="135">
        <f>IF($A142="","",MIN('01_基本条件'!$B$9,MAX(1,'03_設備台帳'!Z142)))</f>
        <v/>
      </c>
      <c r="I142" s="135">
        <f>IF($A142="","",MIN('01_基本条件'!$B$9,MAX(1,'03_設備台帳'!AA142)))</f>
        <v/>
      </c>
      <c r="J142" s="132">
        <f>IF($A142="","",IFERROR(VLOOKUP($E142,'02_シナリオ条件'!$A$5:$K$13,3,FALSE),1))</f>
        <v/>
      </c>
      <c r="K142" s="132">
        <f>IF($A142="","",IFERROR(VLOOKUP($E142,'02_シナリオ条件'!$A$5:$K$13,4,FALSE),1))</f>
        <v/>
      </c>
      <c r="L142" s="132">
        <f>IF($A142="","",IFERROR(VLOOKUP($E142,'02_シナリオ条件'!$A$5:$K$13,5,FALSE),1))</f>
        <v/>
      </c>
      <c r="M142" s="132">
        <f>IF($A142="","",IFERROR(VLOOKUP($E142,'02_シナリオ条件'!$A$5:$K$13,6,FALSE),1))</f>
        <v/>
      </c>
      <c r="N142" s="132">
        <f>IF($A142="","",IFERROR(VLOOKUP($E142,'02_シナリオ条件'!$A$5:$K$13,7,FALSE),1))</f>
        <v/>
      </c>
      <c r="O142" s="131">
        <f>IF($A142="","",'03_設備台帳'!T142*$J142)</f>
        <v/>
      </c>
      <c r="P142" s="131">
        <f>IF($A142="","",'03_設備台帳'!N142*$J142*(IF('01_基本条件'!$B$10='01_基本条件'!$B$11,$H142/(1+'01_基本条件'!$B$10),(1-((1+'01_基本条件'!$B$11)/(1+'01_基本条件'!$B$10))^$H142)/('01_基本条件'!$B$10-'01_基本条件'!$B$11))))</f>
        <v/>
      </c>
      <c r="Q142" s="131">
        <f>IF($A142="","",'03_設備台帳'!O142*'03_設備台帳'!P142*'03_設備台帳'!M142*$L142*$M142*(IF('01_基本条件'!$B$10='01_基本条件'!$B$13,$H142/(1+'01_基本条件'!$B$10),(1-((1+'01_基本条件'!$B$13)/(1+'01_基本条件'!$B$10))^$H142)/('01_基本条件'!$B$10-'01_基本条件'!$B$13))))</f>
        <v/>
      </c>
      <c r="R142" s="131">
        <f>IF($A142="","",'03_設備台帳'!Q142*'03_設備台帳'!S142*$N142*(IF('01_基本条件'!$B$10='01_基本条件'!$B$12,$H142/(1+'01_基本条件'!$B$10),(1-((1+'01_基本条件'!$B$12)/(1+'01_基本条件'!$B$10))^$H142)/('01_基本条件'!$B$10-'01_基本条件'!$B$12))))</f>
        <v/>
      </c>
      <c r="S142" s="131">
        <f>IF($A142="","",'03_設備台帳'!AB142*IFERROR(VLOOKUP($E142,'02_シナリオ条件'!$A$5:$K$13,8,FALSE),1)/(1+'01_基本条件'!$B$10)^$H142)</f>
        <v/>
      </c>
      <c r="T142" s="131">
        <f>IF($A142="","",SUM($O142:$R142)-$S142)</f>
        <v/>
      </c>
      <c r="U142" s="131">
        <f>IF($A142="","",('03_設備台帳'!U142+'03_設備台帳'!V142+'03_設備台帳'!W142+'03_設備台帳'!Y142)*$K142)</f>
        <v/>
      </c>
      <c r="V142" s="131">
        <f>IF($A142="","",'03_設備台帳'!X142*'03_設備台帳'!M142*$L142)</f>
        <v/>
      </c>
      <c r="W142" s="131">
        <f>IF($A142="","",'03_設備台帳'!N142*'01_基本条件'!$B$20*(IF('01_基本条件'!$B$10='01_基本条件'!$B$11,$I142/(1+'01_基本条件'!$B$10),(1-((1+'01_基本条件'!$B$11)/(1+'01_基本条件'!$B$10))^$I142)/('01_基本条件'!$B$10-'01_基本条件'!$B$11))))</f>
        <v/>
      </c>
      <c r="X142" s="131">
        <f>IF($A142="","",'03_設備台帳'!O142*'01_基本条件'!$B$21*'03_設備台帳'!P142*'03_設備台帳'!M142*$L142*$M142*(IF('01_基本条件'!$B$10='01_基本条件'!$B$13,$I142/(1+'01_基本条件'!$B$10),(1-((1+'01_基本条件'!$B$13)/(1+'01_基本条件'!$B$10))^$I142)/('01_基本条件'!$B$10-'01_基本条件'!$B$13))))</f>
        <v/>
      </c>
      <c r="Y142" s="131">
        <f>IF($A142="","",'03_設備台帳'!R142*'03_設備台帳'!S142*$N142*(IF('01_基本条件'!$B$10='01_基本条件'!$B$12,$I142/(1+'01_基本条件'!$B$10),(1-((1+'01_基本条件'!$B$12)/(1+'01_基本条件'!$B$10))^$I142)/('01_基本条件'!$B$10-'01_基本条件'!$B$12))))</f>
        <v/>
      </c>
      <c r="Z142" s="131">
        <f>IF($A142="","",'03_設備台帳'!AC142*IFERROR(VLOOKUP($E142,'02_シナリオ条件'!$A$5:$K$13,8,FALSE),1)/(1+'01_基本条件'!$B$10)^$I142)</f>
        <v/>
      </c>
      <c r="AA142" s="131">
        <f>IF($A142="","",SUM($U142:$Y142)-$Z142)</f>
        <v/>
      </c>
      <c r="AB142" s="131">
        <f>IF($A142="","",(IF('01_基本条件'!$B$10=0,$T142/$H142,$T142*('01_基本条件'!$B$10*(1+'01_基本条件'!$B$10)^$H142)/((1+'01_基本条件'!$B$10)^$H142-1)))-(IF('01_基本条件'!$B$10=0,$AA142/$I142,$AA142*('01_基本条件'!$B$10*(1+'01_基本条件'!$B$10)^$I142)/((1+'01_基本条件'!$B$10)^$I142-1))))</f>
        <v/>
      </c>
      <c r="AC142" s="132">
        <f>IF($A142="","",IFERROR($AB142/(IF('01_基本条件'!$B$10=0,$T142/$H142,$T142*('01_基本条件'!$B$10*(1+'01_基本条件'!$B$10)^$H142)/((1+'01_基本条件'!$B$10)^$H142-1))),0))</f>
        <v/>
      </c>
      <c r="AD142" s="141">
        <f>IF($A142="","",IFERROR(IF((('03_設備台帳'!N142*$J142+'03_設備台帳'!O142*'03_設備台帳'!P142*'03_設備台帳'!M142*$L142*$M142+'03_設備台帳'!Q142*'03_設備台帳'!S142*$N142)-('03_設備台帳'!N142*'01_基本条件'!$B$20+'03_設備台帳'!O142*'01_基本条件'!$B$21*'03_設備台帳'!P142*'03_設備台帳'!M142*$L142*$M142+'03_設備台帳'!R142*'03_設備台帳'!S142*$N142))&lt;=0,"",MAX(0,($U142+$V142-$O142)/(('03_設備台帳'!N142*$J142+'03_設備台帳'!O142*'03_設備台帳'!P142*'03_設備台帳'!M142*$L142*$M142+'03_設備台帳'!Q142*'03_設備台帳'!S142*$N142)-('03_設備台帳'!N142*'01_基本条件'!$B$20+'03_設備台帳'!O142*'01_基本条件'!$B$21*'03_設備台帳'!P142*'03_設備台帳'!M142*$L142*$M142+'03_設備台帳'!R142*'03_設備台帳'!S142*$N142)))),""))</f>
        <v/>
      </c>
      <c r="AE142" s="41">
        <f>IF($A142="","",IF(AND('01_基本条件'!$B$19="はい",$G142="重大"),"更新",IF($AC142&gt;='01_基本条件'!$B$18,"更新",IF($AC142&lt;=-'01_基本条件'!$B$18,"修理/延命","再確認/試行"))))</f>
        <v/>
      </c>
      <c r="AF142" s="41">
        <f>IF($A142="","","EAC削減率="&amp;TEXT($AC142,"0.0%")&amp;"; 修理LCC="&amp;TEXT($T142,"#,##0")&amp;"; 更新LCC="&amp;TEXT($AA142,"#,##0"))</f>
        <v/>
      </c>
      <c r="AG142" s="41">
        <f>IF($A142="","",IF('01_基本条件'!$B$15="","予算未設定",IF($U142&lt;='01_基本条件'!$B$15,"予算内","予算超過")))</f>
        <v/>
      </c>
      <c r="AH142" s="41">
        <f>IF($A142="","",IF(OR($G142="重大",$F142="A-重要",$AC142&gt;=0.15),"高",IF(OR($G142="高",$AC142&gt;='01_基本条件'!$B$18),"中","低")))</f>
        <v/>
      </c>
      <c r="AI142" s="41">
        <f>IF($A142="","","")</f>
        <v/>
      </c>
      <c r="AJ142" s="41">
        <f>IF($A142="","",IF($AI142&lt;&gt;"",$AI142,IF(AND($AE142="更新",$AG142="予算超過"),"更新-予算承認要",$AE142)))</f>
        <v/>
      </c>
      <c r="AK142" s="85">
        <f>IF($A142="","","要評価")</f>
        <v/>
      </c>
      <c r="AL142" s="85">
        <f>IF($A142="","","")</f>
        <v/>
      </c>
      <c r="AM142" s="134">
        <f>IF($A142="","","")</f>
        <v/>
      </c>
    </row>
    <row r="143">
      <c r="A143" s="71">
        <f>IF('03_設備台帳'!A143="","",'03_設備台帳'!A143)</f>
        <v/>
      </c>
      <c r="B143" s="71">
        <f>IF($A143="","",'03_設備台帳'!E143)</f>
        <v/>
      </c>
      <c r="C143" s="71">
        <f>IF($A143="","",'03_設備台帳'!B143&amp;" / "&amp;'03_設備台帳'!C143)</f>
        <v/>
      </c>
      <c r="D143" s="71">
        <f>IF($A143="","",'03_設備台帳'!D143)</f>
        <v/>
      </c>
      <c r="E143" s="71">
        <f>IF($A143="","",'03_設備台帳'!I143)</f>
        <v/>
      </c>
      <c r="F143" s="71">
        <f>IF($A143="","",'03_設備台帳'!G143)</f>
        <v/>
      </c>
      <c r="G143" s="71">
        <f>IF($A143="","",'03_設備台帳'!AD143)</f>
        <v/>
      </c>
      <c r="H143" s="135">
        <f>IF($A143="","",MIN('01_基本条件'!$B$9,MAX(1,'03_設備台帳'!Z143)))</f>
        <v/>
      </c>
      <c r="I143" s="135">
        <f>IF($A143="","",MIN('01_基本条件'!$B$9,MAX(1,'03_設備台帳'!AA143)))</f>
        <v/>
      </c>
      <c r="J143" s="132">
        <f>IF($A143="","",IFERROR(VLOOKUP($E143,'02_シナリオ条件'!$A$5:$K$13,3,FALSE),1))</f>
        <v/>
      </c>
      <c r="K143" s="132">
        <f>IF($A143="","",IFERROR(VLOOKUP($E143,'02_シナリオ条件'!$A$5:$K$13,4,FALSE),1))</f>
        <v/>
      </c>
      <c r="L143" s="132">
        <f>IF($A143="","",IFERROR(VLOOKUP($E143,'02_シナリオ条件'!$A$5:$K$13,5,FALSE),1))</f>
        <v/>
      </c>
      <c r="M143" s="132">
        <f>IF($A143="","",IFERROR(VLOOKUP($E143,'02_シナリオ条件'!$A$5:$K$13,6,FALSE),1))</f>
        <v/>
      </c>
      <c r="N143" s="132">
        <f>IF($A143="","",IFERROR(VLOOKUP($E143,'02_シナリオ条件'!$A$5:$K$13,7,FALSE),1))</f>
        <v/>
      </c>
      <c r="O143" s="131">
        <f>IF($A143="","",'03_設備台帳'!T143*$J143)</f>
        <v/>
      </c>
      <c r="P143" s="131">
        <f>IF($A143="","",'03_設備台帳'!N143*$J143*(IF('01_基本条件'!$B$10='01_基本条件'!$B$11,$H143/(1+'01_基本条件'!$B$10),(1-((1+'01_基本条件'!$B$11)/(1+'01_基本条件'!$B$10))^$H143)/('01_基本条件'!$B$10-'01_基本条件'!$B$11))))</f>
        <v/>
      </c>
      <c r="Q143" s="131">
        <f>IF($A143="","",'03_設備台帳'!O143*'03_設備台帳'!P143*'03_設備台帳'!M143*$L143*$M143*(IF('01_基本条件'!$B$10='01_基本条件'!$B$13,$H143/(1+'01_基本条件'!$B$10),(1-((1+'01_基本条件'!$B$13)/(1+'01_基本条件'!$B$10))^$H143)/('01_基本条件'!$B$10-'01_基本条件'!$B$13))))</f>
        <v/>
      </c>
      <c r="R143" s="131">
        <f>IF($A143="","",'03_設備台帳'!Q143*'03_設備台帳'!S143*$N143*(IF('01_基本条件'!$B$10='01_基本条件'!$B$12,$H143/(1+'01_基本条件'!$B$10),(1-((1+'01_基本条件'!$B$12)/(1+'01_基本条件'!$B$10))^$H143)/('01_基本条件'!$B$10-'01_基本条件'!$B$12))))</f>
        <v/>
      </c>
      <c r="S143" s="131">
        <f>IF($A143="","",'03_設備台帳'!AB143*IFERROR(VLOOKUP($E143,'02_シナリオ条件'!$A$5:$K$13,8,FALSE),1)/(1+'01_基本条件'!$B$10)^$H143)</f>
        <v/>
      </c>
      <c r="T143" s="131">
        <f>IF($A143="","",SUM($O143:$R143)-$S143)</f>
        <v/>
      </c>
      <c r="U143" s="131">
        <f>IF($A143="","",('03_設備台帳'!U143+'03_設備台帳'!V143+'03_設備台帳'!W143+'03_設備台帳'!Y143)*$K143)</f>
        <v/>
      </c>
      <c r="V143" s="131">
        <f>IF($A143="","",'03_設備台帳'!X143*'03_設備台帳'!M143*$L143)</f>
        <v/>
      </c>
      <c r="W143" s="131">
        <f>IF($A143="","",'03_設備台帳'!N143*'01_基本条件'!$B$20*(IF('01_基本条件'!$B$10='01_基本条件'!$B$11,$I143/(1+'01_基本条件'!$B$10),(1-((1+'01_基本条件'!$B$11)/(1+'01_基本条件'!$B$10))^$I143)/('01_基本条件'!$B$10-'01_基本条件'!$B$11))))</f>
        <v/>
      </c>
      <c r="X143" s="131">
        <f>IF($A143="","",'03_設備台帳'!O143*'01_基本条件'!$B$21*'03_設備台帳'!P143*'03_設備台帳'!M143*$L143*$M143*(IF('01_基本条件'!$B$10='01_基本条件'!$B$13,$I143/(1+'01_基本条件'!$B$10),(1-((1+'01_基本条件'!$B$13)/(1+'01_基本条件'!$B$10))^$I143)/('01_基本条件'!$B$10-'01_基本条件'!$B$13))))</f>
        <v/>
      </c>
      <c r="Y143" s="131">
        <f>IF($A143="","",'03_設備台帳'!R143*'03_設備台帳'!S143*$N143*(IF('01_基本条件'!$B$10='01_基本条件'!$B$12,$I143/(1+'01_基本条件'!$B$10),(1-((1+'01_基本条件'!$B$12)/(1+'01_基本条件'!$B$10))^$I143)/('01_基本条件'!$B$10-'01_基本条件'!$B$12))))</f>
        <v/>
      </c>
      <c r="Z143" s="131">
        <f>IF($A143="","",'03_設備台帳'!AC143*IFERROR(VLOOKUP($E143,'02_シナリオ条件'!$A$5:$K$13,8,FALSE),1)/(1+'01_基本条件'!$B$10)^$I143)</f>
        <v/>
      </c>
      <c r="AA143" s="131">
        <f>IF($A143="","",SUM($U143:$Y143)-$Z143)</f>
        <v/>
      </c>
      <c r="AB143" s="131">
        <f>IF($A143="","",(IF('01_基本条件'!$B$10=0,$T143/$H143,$T143*('01_基本条件'!$B$10*(1+'01_基本条件'!$B$10)^$H143)/((1+'01_基本条件'!$B$10)^$H143-1)))-(IF('01_基本条件'!$B$10=0,$AA143/$I143,$AA143*('01_基本条件'!$B$10*(1+'01_基本条件'!$B$10)^$I143)/((1+'01_基本条件'!$B$10)^$I143-1))))</f>
        <v/>
      </c>
      <c r="AC143" s="132">
        <f>IF($A143="","",IFERROR($AB143/(IF('01_基本条件'!$B$10=0,$T143/$H143,$T143*('01_基本条件'!$B$10*(1+'01_基本条件'!$B$10)^$H143)/((1+'01_基本条件'!$B$10)^$H143-1))),0))</f>
        <v/>
      </c>
      <c r="AD143" s="141">
        <f>IF($A143="","",IFERROR(IF((('03_設備台帳'!N143*$J143+'03_設備台帳'!O143*'03_設備台帳'!P143*'03_設備台帳'!M143*$L143*$M143+'03_設備台帳'!Q143*'03_設備台帳'!S143*$N143)-('03_設備台帳'!N143*'01_基本条件'!$B$20+'03_設備台帳'!O143*'01_基本条件'!$B$21*'03_設備台帳'!P143*'03_設備台帳'!M143*$L143*$M143+'03_設備台帳'!R143*'03_設備台帳'!S143*$N143))&lt;=0,"",MAX(0,($U143+$V143-$O143)/(('03_設備台帳'!N143*$J143+'03_設備台帳'!O143*'03_設備台帳'!P143*'03_設備台帳'!M143*$L143*$M143+'03_設備台帳'!Q143*'03_設備台帳'!S143*$N143)-('03_設備台帳'!N143*'01_基本条件'!$B$20+'03_設備台帳'!O143*'01_基本条件'!$B$21*'03_設備台帳'!P143*'03_設備台帳'!M143*$L143*$M143+'03_設備台帳'!R143*'03_設備台帳'!S143*$N143)))),""))</f>
        <v/>
      </c>
      <c r="AE143" s="41">
        <f>IF($A143="","",IF(AND('01_基本条件'!$B$19="はい",$G143="重大"),"更新",IF($AC143&gt;='01_基本条件'!$B$18,"更新",IF($AC143&lt;=-'01_基本条件'!$B$18,"修理/延命","再確認/試行"))))</f>
        <v/>
      </c>
      <c r="AF143" s="41">
        <f>IF($A143="","","EAC削減率="&amp;TEXT($AC143,"0.0%")&amp;"; 修理LCC="&amp;TEXT($T143,"#,##0")&amp;"; 更新LCC="&amp;TEXT($AA143,"#,##0"))</f>
        <v/>
      </c>
      <c r="AG143" s="41">
        <f>IF($A143="","",IF('01_基本条件'!$B$15="","予算未設定",IF($U143&lt;='01_基本条件'!$B$15,"予算内","予算超過")))</f>
        <v/>
      </c>
      <c r="AH143" s="41">
        <f>IF($A143="","",IF(OR($G143="重大",$F143="A-重要",$AC143&gt;=0.15),"高",IF(OR($G143="高",$AC143&gt;='01_基本条件'!$B$18),"中","低")))</f>
        <v/>
      </c>
      <c r="AI143" s="41">
        <f>IF($A143="","","")</f>
        <v/>
      </c>
      <c r="AJ143" s="41">
        <f>IF($A143="","",IF($AI143&lt;&gt;"",$AI143,IF(AND($AE143="更新",$AG143="予算超過"),"更新-予算承認要",$AE143)))</f>
        <v/>
      </c>
      <c r="AK143" s="85">
        <f>IF($A143="","","要評価")</f>
        <v/>
      </c>
      <c r="AL143" s="85">
        <f>IF($A143="","","")</f>
        <v/>
      </c>
      <c r="AM143" s="134">
        <f>IF($A143="","","")</f>
        <v/>
      </c>
    </row>
    <row r="144">
      <c r="A144" s="71">
        <f>IF('03_設備台帳'!A144="","",'03_設備台帳'!A144)</f>
        <v/>
      </c>
      <c r="B144" s="71">
        <f>IF($A144="","",'03_設備台帳'!E144)</f>
        <v/>
      </c>
      <c r="C144" s="71">
        <f>IF($A144="","",'03_設備台帳'!B144&amp;" / "&amp;'03_設備台帳'!C144)</f>
        <v/>
      </c>
      <c r="D144" s="71">
        <f>IF($A144="","",'03_設備台帳'!D144)</f>
        <v/>
      </c>
      <c r="E144" s="71">
        <f>IF($A144="","",'03_設備台帳'!I144)</f>
        <v/>
      </c>
      <c r="F144" s="71">
        <f>IF($A144="","",'03_設備台帳'!G144)</f>
        <v/>
      </c>
      <c r="G144" s="71">
        <f>IF($A144="","",'03_設備台帳'!AD144)</f>
        <v/>
      </c>
      <c r="H144" s="135">
        <f>IF($A144="","",MIN('01_基本条件'!$B$9,MAX(1,'03_設備台帳'!Z144)))</f>
        <v/>
      </c>
      <c r="I144" s="135">
        <f>IF($A144="","",MIN('01_基本条件'!$B$9,MAX(1,'03_設備台帳'!AA144)))</f>
        <v/>
      </c>
      <c r="J144" s="132">
        <f>IF($A144="","",IFERROR(VLOOKUP($E144,'02_シナリオ条件'!$A$5:$K$13,3,FALSE),1))</f>
        <v/>
      </c>
      <c r="K144" s="132">
        <f>IF($A144="","",IFERROR(VLOOKUP($E144,'02_シナリオ条件'!$A$5:$K$13,4,FALSE),1))</f>
        <v/>
      </c>
      <c r="L144" s="132">
        <f>IF($A144="","",IFERROR(VLOOKUP($E144,'02_シナリオ条件'!$A$5:$K$13,5,FALSE),1))</f>
        <v/>
      </c>
      <c r="M144" s="132">
        <f>IF($A144="","",IFERROR(VLOOKUP($E144,'02_シナリオ条件'!$A$5:$K$13,6,FALSE),1))</f>
        <v/>
      </c>
      <c r="N144" s="132">
        <f>IF($A144="","",IFERROR(VLOOKUP($E144,'02_シナリオ条件'!$A$5:$K$13,7,FALSE),1))</f>
        <v/>
      </c>
      <c r="O144" s="131">
        <f>IF($A144="","",'03_設備台帳'!T144*$J144)</f>
        <v/>
      </c>
      <c r="P144" s="131">
        <f>IF($A144="","",'03_設備台帳'!N144*$J144*(IF('01_基本条件'!$B$10='01_基本条件'!$B$11,$H144/(1+'01_基本条件'!$B$10),(1-((1+'01_基本条件'!$B$11)/(1+'01_基本条件'!$B$10))^$H144)/('01_基本条件'!$B$10-'01_基本条件'!$B$11))))</f>
        <v/>
      </c>
      <c r="Q144" s="131">
        <f>IF($A144="","",'03_設備台帳'!O144*'03_設備台帳'!P144*'03_設備台帳'!M144*$L144*$M144*(IF('01_基本条件'!$B$10='01_基本条件'!$B$13,$H144/(1+'01_基本条件'!$B$10),(1-((1+'01_基本条件'!$B$13)/(1+'01_基本条件'!$B$10))^$H144)/('01_基本条件'!$B$10-'01_基本条件'!$B$13))))</f>
        <v/>
      </c>
      <c r="R144" s="131">
        <f>IF($A144="","",'03_設備台帳'!Q144*'03_設備台帳'!S144*$N144*(IF('01_基本条件'!$B$10='01_基本条件'!$B$12,$H144/(1+'01_基本条件'!$B$10),(1-((1+'01_基本条件'!$B$12)/(1+'01_基本条件'!$B$10))^$H144)/('01_基本条件'!$B$10-'01_基本条件'!$B$12))))</f>
        <v/>
      </c>
      <c r="S144" s="131">
        <f>IF($A144="","",'03_設備台帳'!AB144*IFERROR(VLOOKUP($E144,'02_シナリオ条件'!$A$5:$K$13,8,FALSE),1)/(1+'01_基本条件'!$B$10)^$H144)</f>
        <v/>
      </c>
      <c r="T144" s="131">
        <f>IF($A144="","",SUM($O144:$R144)-$S144)</f>
        <v/>
      </c>
      <c r="U144" s="131">
        <f>IF($A144="","",('03_設備台帳'!U144+'03_設備台帳'!V144+'03_設備台帳'!W144+'03_設備台帳'!Y144)*$K144)</f>
        <v/>
      </c>
      <c r="V144" s="131">
        <f>IF($A144="","",'03_設備台帳'!X144*'03_設備台帳'!M144*$L144)</f>
        <v/>
      </c>
      <c r="W144" s="131">
        <f>IF($A144="","",'03_設備台帳'!N144*'01_基本条件'!$B$20*(IF('01_基本条件'!$B$10='01_基本条件'!$B$11,$I144/(1+'01_基本条件'!$B$10),(1-((1+'01_基本条件'!$B$11)/(1+'01_基本条件'!$B$10))^$I144)/('01_基本条件'!$B$10-'01_基本条件'!$B$11))))</f>
        <v/>
      </c>
      <c r="X144" s="131">
        <f>IF($A144="","",'03_設備台帳'!O144*'01_基本条件'!$B$21*'03_設備台帳'!P144*'03_設備台帳'!M144*$L144*$M144*(IF('01_基本条件'!$B$10='01_基本条件'!$B$13,$I144/(1+'01_基本条件'!$B$10),(1-((1+'01_基本条件'!$B$13)/(1+'01_基本条件'!$B$10))^$I144)/('01_基本条件'!$B$10-'01_基本条件'!$B$13))))</f>
        <v/>
      </c>
      <c r="Y144" s="131">
        <f>IF($A144="","",'03_設備台帳'!R144*'03_設備台帳'!S144*$N144*(IF('01_基本条件'!$B$10='01_基本条件'!$B$12,$I144/(1+'01_基本条件'!$B$10),(1-((1+'01_基本条件'!$B$12)/(1+'01_基本条件'!$B$10))^$I144)/('01_基本条件'!$B$10-'01_基本条件'!$B$12))))</f>
        <v/>
      </c>
      <c r="Z144" s="131">
        <f>IF($A144="","",'03_設備台帳'!AC144*IFERROR(VLOOKUP($E144,'02_シナリオ条件'!$A$5:$K$13,8,FALSE),1)/(1+'01_基本条件'!$B$10)^$I144)</f>
        <v/>
      </c>
      <c r="AA144" s="131">
        <f>IF($A144="","",SUM($U144:$Y144)-$Z144)</f>
        <v/>
      </c>
      <c r="AB144" s="131">
        <f>IF($A144="","",(IF('01_基本条件'!$B$10=0,$T144/$H144,$T144*('01_基本条件'!$B$10*(1+'01_基本条件'!$B$10)^$H144)/((1+'01_基本条件'!$B$10)^$H144-1)))-(IF('01_基本条件'!$B$10=0,$AA144/$I144,$AA144*('01_基本条件'!$B$10*(1+'01_基本条件'!$B$10)^$I144)/((1+'01_基本条件'!$B$10)^$I144-1))))</f>
        <v/>
      </c>
      <c r="AC144" s="132">
        <f>IF($A144="","",IFERROR($AB144/(IF('01_基本条件'!$B$10=0,$T144/$H144,$T144*('01_基本条件'!$B$10*(1+'01_基本条件'!$B$10)^$H144)/((1+'01_基本条件'!$B$10)^$H144-1))),0))</f>
        <v/>
      </c>
      <c r="AD144" s="141">
        <f>IF($A144="","",IFERROR(IF((('03_設備台帳'!N144*$J144+'03_設備台帳'!O144*'03_設備台帳'!P144*'03_設備台帳'!M144*$L144*$M144+'03_設備台帳'!Q144*'03_設備台帳'!S144*$N144)-('03_設備台帳'!N144*'01_基本条件'!$B$20+'03_設備台帳'!O144*'01_基本条件'!$B$21*'03_設備台帳'!P144*'03_設備台帳'!M144*$L144*$M144+'03_設備台帳'!R144*'03_設備台帳'!S144*$N144))&lt;=0,"",MAX(0,($U144+$V144-$O144)/(('03_設備台帳'!N144*$J144+'03_設備台帳'!O144*'03_設備台帳'!P144*'03_設備台帳'!M144*$L144*$M144+'03_設備台帳'!Q144*'03_設備台帳'!S144*$N144)-('03_設備台帳'!N144*'01_基本条件'!$B$20+'03_設備台帳'!O144*'01_基本条件'!$B$21*'03_設備台帳'!P144*'03_設備台帳'!M144*$L144*$M144+'03_設備台帳'!R144*'03_設備台帳'!S144*$N144)))),""))</f>
        <v/>
      </c>
      <c r="AE144" s="41">
        <f>IF($A144="","",IF(AND('01_基本条件'!$B$19="はい",$G144="重大"),"更新",IF($AC144&gt;='01_基本条件'!$B$18,"更新",IF($AC144&lt;=-'01_基本条件'!$B$18,"修理/延命","再確認/試行"))))</f>
        <v/>
      </c>
      <c r="AF144" s="41">
        <f>IF($A144="","","EAC削減率="&amp;TEXT($AC144,"0.0%")&amp;"; 修理LCC="&amp;TEXT($T144,"#,##0")&amp;"; 更新LCC="&amp;TEXT($AA144,"#,##0"))</f>
        <v/>
      </c>
      <c r="AG144" s="41">
        <f>IF($A144="","",IF('01_基本条件'!$B$15="","予算未設定",IF($U144&lt;='01_基本条件'!$B$15,"予算内","予算超過")))</f>
        <v/>
      </c>
      <c r="AH144" s="41">
        <f>IF($A144="","",IF(OR($G144="重大",$F144="A-重要",$AC144&gt;=0.15),"高",IF(OR($G144="高",$AC144&gt;='01_基本条件'!$B$18),"中","低")))</f>
        <v/>
      </c>
      <c r="AI144" s="41">
        <f>IF($A144="","","")</f>
        <v/>
      </c>
      <c r="AJ144" s="41">
        <f>IF($A144="","",IF($AI144&lt;&gt;"",$AI144,IF(AND($AE144="更新",$AG144="予算超過"),"更新-予算承認要",$AE144)))</f>
        <v/>
      </c>
      <c r="AK144" s="85">
        <f>IF($A144="","","要評価")</f>
        <v/>
      </c>
      <c r="AL144" s="85">
        <f>IF($A144="","","")</f>
        <v/>
      </c>
      <c r="AM144" s="134">
        <f>IF($A144="","","")</f>
        <v/>
      </c>
    </row>
    <row r="145">
      <c r="A145" s="71">
        <f>IF('03_設備台帳'!A145="","",'03_設備台帳'!A145)</f>
        <v/>
      </c>
      <c r="B145" s="71">
        <f>IF($A145="","",'03_設備台帳'!E145)</f>
        <v/>
      </c>
      <c r="C145" s="71">
        <f>IF($A145="","",'03_設備台帳'!B145&amp;" / "&amp;'03_設備台帳'!C145)</f>
        <v/>
      </c>
      <c r="D145" s="71">
        <f>IF($A145="","",'03_設備台帳'!D145)</f>
        <v/>
      </c>
      <c r="E145" s="71">
        <f>IF($A145="","",'03_設備台帳'!I145)</f>
        <v/>
      </c>
      <c r="F145" s="71">
        <f>IF($A145="","",'03_設備台帳'!G145)</f>
        <v/>
      </c>
      <c r="G145" s="71">
        <f>IF($A145="","",'03_設備台帳'!AD145)</f>
        <v/>
      </c>
      <c r="H145" s="135">
        <f>IF($A145="","",MIN('01_基本条件'!$B$9,MAX(1,'03_設備台帳'!Z145)))</f>
        <v/>
      </c>
      <c r="I145" s="135">
        <f>IF($A145="","",MIN('01_基本条件'!$B$9,MAX(1,'03_設備台帳'!AA145)))</f>
        <v/>
      </c>
      <c r="J145" s="132">
        <f>IF($A145="","",IFERROR(VLOOKUP($E145,'02_シナリオ条件'!$A$5:$K$13,3,FALSE),1))</f>
        <v/>
      </c>
      <c r="K145" s="132">
        <f>IF($A145="","",IFERROR(VLOOKUP($E145,'02_シナリオ条件'!$A$5:$K$13,4,FALSE),1))</f>
        <v/>
      </c>
      <c r="L145" s="132">
        <f>IF($A145="","",IFERROR(VLOOKUP($E145,'02_シナリオ条件'!$A$5:$K$13,5,FALSE),1))</f>
        <v/>
      </c>
      <c r="M145" s="132">
        <f>IF($A145="","",IFERROR(VLOOKUP($E145,'02_シナリオ条件'!$A$5:$K$13,6,FALSE),1))</f>
        <v/>
      </c>
      <c r="N145" s="132">
        <f>IF($A145="","",IFERROR(VLOOKUP($E145,'02_シナリオ条件'!$A$5:$K$13,7,FALSE),1))</f>
        <v/>
      </c>
      <c r="O145" s="131">
        <f>IF($A145="","",'03_設備台帳'!T145*$J145)</f>
        <v/>
      </c>
      <c r="P145" s="131">
        <f>IF($A145="","",'03_設備台帳'!N145*$J145*(IF('01_基本条件'!$B$10='01_基本条件'!$B$11,$H145/(1+'01_基本条件'!$B$10),(1-((1+'01_基本条件'!$B$11)/(1+'01_基本条件'!$B$10))^$H145)/('01_基本条件'!$B$10-'01_基本条件'!$B$11))))</f>
        <v/>
      </c>
      <c r="Q145" s="131">
        <f>IF($A145="","",'03_設備台帳'!O145*'03_設備台帳'!P145*'03_設備台帳'!M145*$L145*$M145*(IF('01_基本条件'!$B$10='01_基本条件'!$B$13,$H145/(1+'01_基本条件'!$B$10),(1-((1+'01_基本条件'!$B$13)/(1+'01_基本条件'!$B$10))^$H145)/('01_基本条件'!$B$10-'01_基本条件'!$B$13))))</f>
        <v/>
      </c>
      <c r="R145" s="131">
        <f>IF($A145="","",'03_設備台帳'!Q145*'03_設備台帳'!S145*$N145*(IF('01_基本条件'!$B$10='01_基本条件'!$B$12,$H145/(1+'01_基本条件'!$B$10),(1-((1+'01_基本条件'!$B$12)/(1+'01_基本条件'!$B$10))^$H145)/('01_基本条件'!$B$10-'01_基本条件'!$B$12))))</f>
        <v/>
      </c>
      <c r="S145" s="131">
        <f>IF($A145="","",'03_設備台帳'!AB145*IFERROR(VLOOKUP($E145,'02_シナリオ条件'!$A$5:$K$13,8,FALSE),1)/(1+'01_基本条件'!$B$10)^$H145)</f>
        <v/>
      </c>
      <c r="T145" s="131">
        <f>IF($A145="","",SUM($O145:$R145)-$S145)</f>
        <v/>
      </c>
      <c r="U145" s="131">
        <f>IF($A145="","",('03_設備台帳'!U145+'03_設備台帳'!V145+'03_設備台帳'!W145+'03_設備台帳'!Y145)*$K145)</f>
        <v/>
      </c>
      <c r="V145" s="131">
        <f>IF($A145="","",'03_設備台帳'!X145*'03_設備台帳'!M145*$L145)</f>
        <v/>
      </c>
      <c r="W145" s="131">
        <f>IF($A145="","",'03_設備台帳'!N145*'01_基本条件'!$B$20*(IF('01_基本条件'!$B$10='01_基本条件'!$B$11,$I145/(1+'01_基本条件'!$B$10),(1-((1+'01_基本条件'!$B$11)/(1+'01_基本条件'!$B$10))^$I145)/('01_基本条件'!$B$10-'01_基本条件'!$B$11))))</f>
        <v/>
      </c>
      <c r="X145" s="131">
        <f>IF($A145="","",'03_設備台帳'!O145*'01_基本条件'!$B$21*'03_設備台帳'!P145*'03_設備台帳'!M145*$L145*$M145*(IF('01_基本条件'!$B$10='01_基本条件'!$B$13,$I145/(1+'01_基本条件'!$B$10),(1-((1+'01_基本条件'!$B$13)/(1+'01_基本条件'!$B$10))^$I145)/('01_基本条件'!$B$10-'01_基本条件'!$B$13))))</f>
        <v/>
      </c>
      <c r="Y145" s="131">
        <f>IF($A145="","",'03_設備台帳'!R145*'03_設備台帳'!S145*$N145*(IF('01_基本条件'!$B$10='01_基本条件'!$B$12,$I145/(1+'01_基本条件'!$B$10),(1-((1+'01_基本条件'!$B$12)/(1+'01_基本条件'!$B$10))^$I145)/('01_基本条件'!$B$10-'01_基本条件'!$B$12))))</f>
        <v/>
      </c>
      <c r="Z145" s="131">
        <f>IF($A145="","",'03_設備台帳'!AC145*IFERROR(VLOOKUP($E145,'02_シナリオ条件'!$A$5:$K$13,8,FALSE),1)/(1+'01_基本条件'!$B$10)^$I145)</f>
        <v/>
      </c>
      <c r="AA145" s="131">
        <f>IF($A145="","",SUM($U145:$Y145)-$Z145)</f>
        <v/>
      </c>
      <c r="AB145" s="131">
        <f>IF($A145="","",(IF('01_基本条件'!$B$10=0,$T145/$H145,$T145*('01_基本条件'!$B$10*(1+'01_基本条件'!$B$10)^$H145)/((1+'01_基本条件'!$B$10)^$H145-1)))-(IF('01_基本条件'!$B$10=0,$AA145/$I145,$AA145*('01_基本条件'!$B$10*(1+'01_基本条件'!$B$10)^$I145)/((1+'01_基本条件'!$B$10)^$I145-1))))</f>
        <v/>
      </c>
      <c r="AC145" s="132">
        <f>IF($A145="","",IFERROR($AB145/(IF('01_基本条件'!$B$10=0,$T145/$H145,$T145*('01_基本条件'!$B$10*(1+'01_基本条件'!$B$10)^$H145)/((1+'01_基本条件'!$B$10)^$H145-1))),0))</f>
        <v/>
      </c>
      <c r="AD145" s="141">
        <f>IF($A145="","",IFERROR(IF((('03_設備台帳'!N145*$J145+'03_設備台帳'!O145*'03_設備台帳'!P145*'03_設備台帳'!M145*$L145*$M145+'03_設備台帳'!Q145*'03_設備台帳'!S145*$N145)-('03_設備台帳'!N145*'01_基本条件'!$B$20+'03_設備台帳'!O145*'01_基本条件'!$B$21*'03_設備台帳'!P145*'03_設備台帳'!M145*$L145*$M145+'03_設備台帳'!R145*'03_設備台帳'!S145*$N145))&lt;=0,"",MAX(0,($U145+$V145-$O145)/(('03_設備台帳'!N145*$J145+'03_設備台帳'!O145*'03_設備台帳'!P145*'03_設備台帳'!M145*$L145*$M145+'03_設備台帳'!Q145*'03_設備台帳'!S145*$N145)-('03_設備台帳'!N145*'01_基本条件'!$B$20+'03_設備台帳'!O145*'01_基本条件'!$B$21*'03_設備台帳'!P145*'03_設備台帳'!M145*$L145*$M145+'03_設備台帳'!R145*'03_設備台帳'!S145*$N145)))),""))</f>
        <v/>
      </c>
      <c r="AE145" s="41">
        <f>IF($A145="","",IF(AND('01_基本条件'!$B$19="はい",$G145="重大"),"更新",IF($AC145&gt;='01_基本条件'!$B$18,"更新",IF($AC145&lt;=-'01_基本条件'!$B$18,"修理/延命","再確認/試行"))))</f>
        <v/>
      </c>
      <c r="AF145" s="41">
        <f>IF($A145="","","EAC削減率="&amp;TEXT($AC145,"0.0%")&amp;"; 修理LCC="&amp;TEXT($T145,"#,##0")&amp;"; 更新LCC="&amp;TEXT($AA145,"#,##0"))</f>
        <v/>
      </c>
      <c r="AG145" s="41">
        <f>IF($A145="","",IF('01_基本条件'!$B$15="","予算未設定",IF($U145&lt;='01_基本条件'!$B$15,"予算内","予算超過")))</f>
        <v/>
      </c>
      <c r="AH145" s="41">
        <f>IF($A145="","",IF(OR($G145="重大",$F145="A-重要",$AC145&gt;=0.15),"高",IF(OR($G145="高",$AC145&gt;='01_基本条件'!$B$18),"中","低")))</f>
        <v/>
      </c>
      <c r="AI145" s="41">
        <f>IF($A145="","","")</f>
        <v/>
      </c>
      <c r="AJ145" s="41">
        <f>IF($A145="","",IF($AI145&lt;&gt;"",$AI145,IF(AND($AE145="更新",$AG145="予算超過"),"更新-予算承認要",$AE145)))</f>
        <v/>
      </c>
      <c r="AK145" s="85">
        <f>IF($A145="","","要評価")</f>
        <v/>
      </c>
      <c r="AL145" s="85">
        <f>IF($A145="","","")</f>
        <v/>
      </c>
      <c r="AM145" s="134">
        <f>IF($A145="","","")</f>
        <v/>
      </c>
    </row>
    <row r="146">
      <c r="A146" s="71">
        <f>IF('03_設備台帳'!A146="","",'03_設備台帳'!A146)</f>
        <v/>
      </c>
      <c r="B146" s="71">
        <f>IF($A146="","",'03_設備台帳'!E146)</f>
        <v/>
      </c>
      <c r="C146" s="71">
        <f>IF($A146="","",'03_設備台帳'!B146&amp;" / "&amp;'03_設備台帳'!C146)</f>
        <v/>
      </c>
      <c r="D146" s="71">
        <f>IF($A146="","",'03_設備台帳'!D146)</f>
        <v/>
      </c>
      <c r="E146" s="71">
        <f>IF($A146="","",'03_設備台帳'!I146)</f>
        <v/>
      </c>
      <c r="F146" s="71">
        <f>IF($A146="","",'03_設備台帳'!G146)</f>
        <v/>
      </c>
      <c r="G146" s="71">
        <f>IF($A146="","",'03_設備台帳'!AD146)</f>
        <v/>
      </c>
      <c r="H146" s="135">
        <f>IF($A146="","",MIN('01_基本条件'!$B$9,MAX(1,'03_設備台帳'!Z146)))</f>
        <v/>
      </c>
      <c r="I146" s="135">
        <f>IF($A146="","",MIN('01_基本条件'!$B$9,MAX(1,'03_設備台帳'!AA146)))</f>
        <v/>
      </c>
      <c r="J146" s="132">
        <f>IF($A146="","",IFERROR(VLOOKUP($E146,'02_シナリオ条件'!$A$5:$K$13,3,FALSE),1))</f>
        <v/>
      </c>
      <c r="K146" s="132">
        <f>IF($A146="","",IFERROR(VLOOKUP($E146,'02_シナリオ条件'!$A$5:$K$13,4,FALSE),1))</f>
        <v/>
      </c>
      <c r="L146" s="132">
        <f>IF($A146="","",IFERROR(VLOOKUP($E146,'02_シナリオ条件'!$A$5:$K$13,5,FALSE),1))</f>
        <v/>
      </c>
      <c r="M146" s="132">
        <f>IF($A146="","",IFERROR(VLOOKUP($E146,'02_シナリオ条件'!$A$5:$K$13,6,FALSE),1))</f>
        <v/>
      </c>
      <c r="N146" s="132">
        <f>IF($A146="","",IFERROR(VLOOKUP($E146,'02_シナリオ条件'!$A$5:$K$13,7,FALSE),1))</f>
        <v/>
      </c>
      <c r="O146" s="131">
        <f>IF($A146="","",'03_設備台帳'!T146*$J146)</f>
        <v/>
      </c>
      <c r="P146" s="131">
        <f>IF($A146="","",'03_設備台帳'!N146*$J146*(IF('01_基本条件'!$B$10='01_基本条件'!$B$11,$H146/(1+'01_基本条件'!$B$10),(1-((1+'01_基本条件'!$B$11)/(1+'01_基本条件'!$B$10))^$H146)/('01_基本条件'!$B$10-'01_基本条件'!$B$11))))</f>
        <v/>
      </c>
      <c r="Q146" s="131">
        <f>IF($A146="","",'03_設備台帳'!O146*'03_設備台帳'!P146*'03_設備台帳'!M146*$L146*$M146*(IF('01_基本条件'!$B$10='01_基本条件'!$B$13,$H146/(1+'01_基本条件'!$B$10),(1-((1+'01_基本条件'!$B$13)/(1+'01_基本条件'!$B$10))^$H146)/('01_基本条件'!$B$10-'01_基本条件'!$B$13))))</f>
        <v/>
      </c>
      <c r="R146" s="131">
        <f>IF($A146="","",'03_設備台帳'!Q146*'03_設備台帳'!S146*$N146*(IF('01_基本条件'!$B$10='01_基本条件'!$B$12,$H146/(1+'01_基本条件'!$B$10),(1-((1+'01_基本条件'!$B$12)/(1+'01_基本条件'!$B$10))^$H146)/('01_基本条件'!$B$10-'01_基本条件'!$B$12))))</f>
        <v/>
      </c>
      <c r="S146" s="131">
        <f>IF($A146="","",'03_設備台帳'!AB146*IFERROR(VLOOKUP($E146,'02_シナリオ条件'!$A$5:$K$13,8,FALSE),1)/(1+'01_基本条件'!$B$10)^$H146)</f>
        <v/>
      </c>
      <c r="T146" s="131">
        <f>IF($A146="","",SUM($O146:$R146)-$S146)</f>
        <v/>
      </c>
      <c r="U146" s="131">
        <f>IF($A146="","",('03_設備台帳'!U146+'03_設備台帳'!V146+'03_設備台帳'!W146+'03_設備台帳'!Y146)*$K146)</f>
        <v/>
      </c>
      <c r="V146" s="131">
        <f>IF($A146="","",'03_設備台帳'!X146*'03_設備台帳'!M146*$L146)</f>
        <v/>
      </c>
      <c r="W146" s="131">
        <f>IF($A146="","",'03_設備台帳'!N146*'01_基本条件'!$B$20*(IF('01_基本条件'!$B$10='01_基本条件'!$B$11,$I146/(1+'01_基本条件'!$B$10),(1-((1+'01_基本条件'!$B$11)/(1+'01_基本条件'!$B$10))^$I146)/('01_基本条件'!$B$10-'01_基本条件'!$B$11))))</f>
        <v/>
      </c>
      <c r="X146" s="131">
        <f>IF($A146="","",'03_設備台帳'!O146*'01_基本条件'!$B$21*'03_設備台帳'!P146*'03_設備台帳'!M146*$L146*$M146*(IF('01_基本条件'!$B$10='01_基本条件'!$B$13,$I146/(1+'01_基本条件'!$B$10),(1-((1+'01_基本条件'!$B$13)/(1+'01_基本条件'!$B$10))^$I146)/('01_基本条件'!$B$10-'01_基本条件'!$B$13))))</f>
        <v/>
      </c>
      <c r="Y146" s="131">
        <f>IF($A146="","",'03_設備台帳'!R146*'03_設備台帳'!S146*$N146*(IF('01_基本条件'!$B$10='01_基本条件'!$B$12,$I146/(1+'01_基本条件'!$B$10),(1-((1+'01_基本条件'!$B$12)/(1+'01_基本条件'!$B$10))^$I146)/('01_基本条件'!$B$10-'01_基本条件'!$B$12))))</f>
        <v/>
      </c>
      <c r="Z146" s="131">
        <f>IF($A146="","",'03_設備台帳'!AC146*IFERROR(VLOOKUP($E146,'02_シナリオ条件'!$A$5:$K$13,8,FALSE),1)/(1+'01_基本条件'!$B$10)^$I146)</f>
        <v/>
      </c>
      <c r="AA146" s="131">
        <f>IF($A146="","",SUM($U146:$Y146)-$Z146)</f>
        <v/>
      </c>
      <c r="AB146" s="131">
        <f>IF($A146="","",(IF('01_基本条件'!$B$10=0,$T146/$H146,$T146*('01_基本条件'!$B$10*(1+'01_基本条件'!$B$10)^$H146)/((1+'01_基本条件'!$B$10)^$H146-1)))-(IF('01_基本条件'!$B$10=0,$AA146/$I146,$AA146*('01_基本条件'!$B$10*(1+'01_基本条件'!$B$10)^$I146)/((1+'01_基本条件'!$B$10)^$I146-1))))</f>
        <v/>
      </c>
      <c r="AC146" s="132">
        <f>IF($A146="","",IFERROR($AB146/(IF('01_基本条件'!$B$10=0,$T146/$H146,$T146*('01_基本条件'!$B$10*(1+'01_基本条件'!$B$10)^$H146)/((1+'01_基本条件'!$B$10)^$H146-1))),0))</f>
        <v/>
      </c>
      <c r="AD146" s="141">
        <f>IF($A146="","",IFERROR(IF((('03_設備台帳'!N146*$J146+'03_設備台帳'!O146*'03_設備台帳'!P146*'03_設備台帳'!M146*$L146*$M146+'03_設備台帳'!Q146*'03_設備台帳'!S146*$N146)-('03_設備台帳'!N146*'01_基本条件'!$B$20+'03_設備台帳'!O146*'01_基本条件'!$B$21*'03_設備台帳'!P146*'03_設備台帳'!M146*$L146*$M146+'03_設備台帳'!R146*'03_設備台帳'!S146*$N146))&lt;=0,"",MAX(0,($U146+$V146-$O146)/(('03_設備台帳'!N146*$J146+'03_設備台帳'!O146*'03_設備台帳'!P146*'03_設備台帳'!M146*$L146*$M146+'03_設備台帳'!Q146*'03_設備台帳'!S146*$N146)-('03_設備台帳'!N146*'01_基本条件'!$B$20+'03_設備台帳'!O146*'01_基本条件'!$B$21*'03_設備台帳'!P146*'03_設備台帳'!M146*$L146*$M146+'03_設備台帳'!R146*'03_設備台帳'!S146*$N146)))),""))</f>
        <v/>
      </c>
      <c r="AE146" s="41">
        <f>IF($A146="","",IF(AND('01_基本条件'!$B$19="はい",$G146="重大"),"更新",IF($AC146&gt;='01_基本条件'!$B$18,"更新",IF($AC146&lt;=-'01_基本条件'!$B$18,"修理/延命","再確認/試行"))))</f>
        <v/>
      </c>
      <c r="AF146" s="41">
        <f>IF($A146="","","EAC削減率="&amp;TEXT($AC146,"0.0%")&amp;"; 修理LCC="&amp;TEXT($T146,"#,##0")&amp;"; 更新LCC="&amp;TEXT($AA146,"#,##0"))</f>
        <v/>
      </c>
      <c r="AG146" s="41">
        <f>IF($A146="","",IF('01_基本条件'!$B$15="","予算未設定",IF($U146&lt;='01_基本条件'!$B$15,"予算内","予算超過")))</f>
        <v/>
      </c>
      <c r="AH146" s="41">
        <f>IF($A146="","",IF(OR($G146="重大",$F146="A-重要",$AC146&gt;=0.15),"高",IF(OR($G146="高",$AC146&gt;='01_基本条件'!$B$18),"中","低")))</f>
        <v/>
      </c>
      <c r="AI146" s="41">
        <f>IF($A146="","","")</f>
        <v/>
      </c>
      <c r="AJ146" s="41">
        <f>IF($A146="","",IF($AI146&lt;&gt;"",$AI146,IF(AND($AE146="更新",$AG146="予算超過"),"更新-予算承認要",$AE146)))</f>
        <v/>
      </c>
      <c r="AK146" s="85">
        <f>IF($A146="","","要評価")</f>
        <v/>
      </c>
      <c r="AL146" s="85">
        <f>IF($A146="","","")</f>
        <v/>
      </c>
      <c r="AM146" s="134">
        <f>IF($A146="","","")</f>
        <v/>
      </c>
    </row>
    <row r="147">
      <c r="A147" s="71">
        <f>IF('03_設備台帳'!A147="","",'03_設備台帳'!A147)</f>
        <v/>
      </c>
      <c r="B147" s="71">
        <f>IF($A147="","",'03_設備台帳'!E147)</f>
        <v/>
      </c>
      <c r="C147" s="71">
        <f>IF($A147="","",'03_設備台帳'!B147&amp;" / "&amp;'03_設備台帳'!C147)</f>
        <v/>
      </c>
      <c r="D147" s="71">
        <f>IF($A147="","",'03_設備台帳'!D147)</f>
        <v/>
      </c>
      <c r="E147" s="71">
        <f>IF($A147="","",'03_設備台帳'!I147)</f>
        <v/>
      </c>
      <c r="F147" s="71">
        <f>IF($A147="","",'03_設備台帳'!G147)</f>
        <v/>
      </c>
      <c r="G147" s="71">
        <f>IF($A147="","",'03_設備台帳'!AD147)</f>
        <v/>
      </c>
      <c r="H147" s="135">
        <f>IF($A147="","",MIN('01_基本条件'!$B$9,MAX(1,'03_設備台帳'!Z147)))</f>
        <v/>
      </c>
      <c r="I147" s="135">
        <f>IF($A147="","",MIN('01_基本条件'!$B$9,MAX(1,'03_設備台帳'!AA147)))</f>
        <v/>
      </c>
      <c r="J147" s="132">
        <f>IF($A147="","",IFERROR(VLOOKUP($E147,'02_シナリオ条件'!$A$5:$K$13,3,FALSE),1))</f>
        <v/>
      </c>
      <c r="K147" s="132">
        <f>IF($A147="","",IFERROR(VLOOKUP($E147,'02_シナリオ条件'!$A$5:$K$13,4,FALSE),1))</f>
        <v/>
      </c>
      <c r="L147" s="132">
        <f>IF($A147="","",IFERROR(VLOOKUP($E147,'02_シナリオ条件'!$A$5:$K$13,5,FALSE),1))</f>
        <v/>
      </c>
      <c r="M147" s="132">
        <f>IF($A147="","",IFERROR(VLOOKUP($E147,'02_シナリオ条件'!$A$5:$K$13,6,FALSE),1))</f>
        <v/>
      </c>
      <c r="N147" s="132">
        <f>IF($A147="","",IFERROR(VLOOKUP($E147,'02_シナリオ条件'!$A$5:$K$13,7,FALSE),1))</f>
        <v/>
      </c>
      <c r="O147" s="131">
        <f>IF($A147="","",'03_設備台帳'!T147*$J147)</f>
        <v/>
      </c>
      <c r="P147" s="131">
        <f>IF($A147="","",'03_設備台帳'!N147*$J147*(IF('01_基本条件'!$B$10='01_基本条件'!$B$11,$H147/(1+'01_基本条件'!$B$10),(1-((1+'01_基本条件'!$B$11)/(1+'01_基本条件'!$B$10))^$H147)/('01_基本条件'!$B$10-'01_基本条件'!$B$11))))</f>
        <v/>
      </c>
      <c r="Q147" s="131">
        <f>IF($A147="","",'03_設備台帳'!O147*'03_設備台帳'!P147*'03_設備台帳'!M147*$L147*$M147*(IF('01_基本条件'!$B$10='01_基本条件'!$B$13,$H147/(1+'01_基本条件'!$B$10),(1-((1+'01_基本条件'!$B$13)/(1+'01_基本条件'!$B$10))^$H147)/('01_基本条件'!$B$10-'01_基本条件'!$B$13))))</f>
        <v/>
      </c>
      <c r="R147" s="131">
        <f>IF($A147="","",'03_設備台帳'!Q147*'03_設備台帳'!S147*$N147*(IF('01_基本条件'!$B$10='01_基本条件'!$B$12,$H147/(1+'01_基本条件'!$B$10),(1-((1+'01_基本条件'!$B$12)/(1+'01_基本条件'!$B$10))^$H147)/('01_基本条件'!$B$10-'01_基本条件'!$B$12))))</f>
        <v/>
      </c>
      <c r="S147" s="131">
        <f>IF($A147="","",'03_設備台帳'!AB147*IFERROR(VLOOKUP($E147,'02_シナリオ条件'!$A$5:$K$13,8,FALSE),1)/(1+'01_基本条件'!$B$10)^$H147)</f>
        <v/>
      </c>
      <c r="T147" s="131">
        <f>IF($A147="","",SUM($O147:$R147)-$S147)</f>
        <v/>
      </c>
      <c r="U147" s="131">
        <f>IF($A147="","",('03_設備台帳'!U147+'03_設備台帳'!V147+'03_設備台帳'!W147+'03_設備台帳'!Y147)*$K147)</f>
        <v/>
      </c>
      <c r="V147" s="131">
        <f>IF($A147="","",'03_設備台帳'!X147*'03_設備台帳'!M147*$L147)</f>
        <v/>
      </c>
      <c r="W147" s="131">
        <f>IF($A147="","",'03_設備台帳'!N147*'01_基本条件'!$B$20*(IF('01_基本条件'!$B$10='01_基本条件'!$B$11,$I147/(1+'01_基本条件'!$B$10),(1-((1+'01_基本条件'!$B$11)/(1+'01_基本条件'!$B$10))^$I147)/('01_基本条件'!$B$10-'01_基本条件'!$B$11))))</f>
        <v/>
      </c>
      <c r="X147" s="131">
        <f>IF($A147="","",'03_設備台帳'!O147*'01_基本条件'!$B$21*'03_設備台帳'!P147*'03_設備台帳'!M147*$L147*$M147*(IF('01_基本条件'!$B$10='01_基本条件'!$B$13,$I147/(1+'01_基本条件'!$B$10),(1-((1+'01_基本条件'!$B$13)/(1+'01_基本条件'!$B$10))^$I147)/('01_基本条件'!$B$10-'01_基本条件'!$B$13))))</f>
        <v/>
      </c>
      <c r="Y147" s="131">
        <f>IF($A147="","",'03_設備台帳'!R147*'03_設備台帳'!S147*$N147*(IF('01_基本条件'!$B$10='01_基本条件'!$B$12,$I147/(1+'01_基本条件'!$B$10),(1-((1+'01_基本条件'!$B$12)/(1+'01_基本条件'!$B$10))^$I147)/('01_基本条件'!$B$10-'01_基本条件'!$B$12))))</f>
        <v/>
      </c>
      <c r="Z147" s="131">
        <f>IF($A147="","",'03_設備台帳'!AC147*IFERROR(VLOOKUP($E147,'02_シナリオ条件'!$A$5:$K$13,8,FALSE),1)/(1+'01_基本条件'!$B$10)^$I147)</f>
        <v/>
      </c>
      <c r="AA147" s="131">
        <f>IF($A147="","",SUM($U147:$Y147)-$Z147)</f>
        <v/>
      </c>
      <c r="AB147" s="131">
        <f>IF($A147="","",(IF('01_基本条件'!$B$10=0,$T147/$H147,$T147*('01_基本条件'!$B$10*(1+'01_基本条件'!$B$10)^$H147)/((1+'01_基本条件'!$B$10)^$H147-1)))-(IF('01_基本条件'!$B$10=0,$AA147/$I147,$AA147*('01_基本条件'!$B$10*(1+'01_基本条件'!$B$10)^$I147)/((1+'01_基本条件'!$B$10)^$I147-1))))</f>
        <v/>
      </c>
      <c r="AC147" s="132">
        <f>IF($A147="","",IFERROR($AB147/(IF('01_基本条件'!$B$10=0,$T147/$H147,$T147*('01_基本条件'!$B$10*(1+'01_基本条件'!$B$10)^$H147)/((1+'01_基本条件'!$B$10)^$H147-1))),0))</f>
        <v/>
      </c>
      <c r="AD147" s="141">
        <f>IF($A147="","",IFERROR(IF((('03_設備台帳'!N147*$J147+'03_設備台帳'!O147*'03_設備台帳'!P147*'03_設備台帳'!M147*$L147*$M147+'03_設備台帳'!Q147*'03_設備台帳'!S147*$N147)-('03_設備台帳'!N147*'01_基本条件'!$B$20+'03_設備台帳'!O147*'01_基本条件'!$B$21*'03_設備台帳'!P147*'03_設備台帳'!M147*$L147*$M147+'03_設備台帳'!R147*'03_設備台帳'!S147*$N147))&lt;=0,"",MAX(0,($U147+$V147-$O147)/(('03_設備台帳'!N147*$J147+'03_設備台帳'!O147*'03_設備台帳'!P147*'03_設備台帳'!M147*$L147*$M147+'03_設備台帳'!Q147*'03_設備台帳'!S147*$N147)-('03_設備台帳'!N147*'01_基本条件'!$B$20+'03_設備台帳'!O147*'01_基本条件'!$B$21*'03_設備台帳'!P147*'03_設備台帳'!M147*$L147*$M147+'03_設備台帳'!R147*'03_設備台帳'!S147*$N147)))),""))</f>
        <v/>
      </c>
      <c r="AE147" s="41">
        <f>IF($A147="","",IF(AND('01_基本条件'!$B$19="はい",$G147="重大"),"更新",IF($AC147&gt;='01_基本条件'!$B$18,"更新",IF($AC147&lt;=-'01_基本条件'!$B$18,"修理/延命","再確認/試行"))))</f>
        <v/>
      </c>
      <c r="AF147" s="41">
        <f>IF($A147="","","EAC削減率="&amp;TEXT($AC147,"0.0%")&amp;"; 修理LCC="&amp;TEXT($T147,"#,##0")&amp;"; 更新LCC="&amp;TEXT($AA147,"#,##0"))</f>
        <v/>
      </c>
      <c r="AG147" s="41">
        <f>IF($A147="","",IF('01_基本条件'!$B$15="","予算未設定",IF($U147&lt;='01_基本条件'!$B$15,"予算内","予算超過")))</f>
        <v/>
      </c>
      <c r="AH147" s="41">
        <f>IF($A147="","",IF(OR($G147="重大",$F147="A-重要",$AC147&gt;=0.15),"高",IF(OR($G147="高",$AC147&gt;='01_基本条件'!$B$18),"中","低")))</f>
        <v/>
      </c>
      <c r="AI147" s="41">
        <f>IF($A147="","","")</f>
        <v/>
      </c>
      <c r="AJ147" s="41">
        <f>IF($A147="","",IF($AI147&lt;&gt;"",$AI147,IF(AND($AE147="更新",$AG147="予算超過"),"更新-予算承認要",$AE147)))</f>
        <v/>
      </c>
      <c r="AK147" s="85">
        <f>IF($A147="","","要評価")</f>
        <v/>
      </c>
      <c r="AL147" s="85">
        <f>IF($A147="","","")</f>
        <v/>
      </c>
      <c r="AM147" s="134">
        <f>IF($A147="","","")</f>
        <v/>
      </c>
    </row>
    <row r="148">
      <c r="A148" s="71">
        <f>IF('03_設備台帳'!A148="","",'03_設備台帳'!A148)</f>
        <v/>
      </c>
      <c r="B148" s="71">
        <f>IF($A148="","",'03_設備台帳'!E148)</f>
        <v/>
      </c>
      <c r="C148" s="71">
        <f>IF($A148="","",'03_設備台帳'!B148&amp;" / "&amp;'03_設備台帳'!C148)</f>
        <v/>
      </c>
      <c r="D148" s="71">
        <f>IF($A148="","",'03_設備台帳'!D148)</f>
        <v/>
      </c>
      <c r="E148" s="71">
        <f>IF($A148="","",'03_設備台帳'!I148)</f>
        <v/>
      </c>
      <c r="F148" s="71">
        <f>IF($A148="","",'03_設備台帳'!G148)</f>
        <v/>
      </c>
      <c r="G148" s="71">
        <f>IF($A148="","",'03_設備台帳'!AD148)</f>
        <v/>
      </c>
      <c r="H148" s="135">
        <f>IF($A148="","",MIN('01_基本条件'!$B$9,MAX(1,'03_設備台帳'!Z148)))</f>
        <v/>
      </c>
      <c r="I148" s="135">
        <f>IF($A148="","",MIN('01_基本条件'!$B$9,MAX(1,'03_設備台帳'!AA148)))</f>
        <v/>
      </c>
      <c r="J148" s="132">
        <f>IF($A148="","",IFERROR(VLOOKUP($E148,'02_シナリオ条件'!$A$5:$K$13,3,FALSE),1))</f>
        <v/>
      </c>
      <c r="K148" s="132">
        <f>IF($A148="","",IFERROR(VLOOKUP($E148,'02_シナリオ条件'!$A$5:$K$13,4,FALSE),1))</f>
        <v/>
      </c>
      <c r="L148" s="132">
        <f>IF($A148="","",IFERROR(VLOOKUP($E148,'02_シナリオ条件'!$A$5:$K$13,5,FALSE),1))</f>
        <v/>
      </c>
      <c r="M148" s="132">
        <f>IF($A148="","",IFERROR(VLOOKUP($E148,'02_シナリオ条件'!$A$5:$K$13,6,FALSE),1))</f>
        <v/>
      </c>
      <c r="N148" s="132">
        <f>IF($A148="","",IFERROR(VLOOKUP($E148,'02_シナリオ条件'!$A$5:$K$13,7,FALSE),1))</f>
        <v/>
      </c>
      <c r="O148" s="131">
        <f>IF($A148="","",'03_設備台帳'!T148*$J148)</f>
        <v/>
      </c>
      <c r="P148" s="131">
        <f>IF($A148="","",'03_設備台帳'!N148*$J148*(IF('01_基本条件'!$B$10='01_基本条件'!$B$11,$H148/(1+'01_基本条件'!$B$10),(1-((1+'01_基本条件'!$B$11)/(1+'01_基本条件'!$B$10))^$H148)/('01_基本条件'!$B$10-'01_基本条件'!$B$11))))</f>
        <v/>
      </c>
      <c r="Q148" s="131">
        <f>IF($A148="","",'03_設備台帳'!O148*'03_設備台帳'!P148*'03_設備台帳'!M148*$L148*$M148*(IF('01_基本条件'!$B$10='01_基本条件'!$B$13,$H148/(1+'01_基本条件'!$B$10),(1-((1+'01_基本条件'!$B$13)/(1+'01_基本条件'!$B$10))^$H148)/('01_基本条件'!$B$10-'01_基本条件'!$B$13))))</f>
        <v/>
      </c>
      <c r="R148" s="131">
        <f>IF($A148="","",'03_設備台帳'!Q148*'03_設備台帳'!S148*$N148*(IF('01_基本条件'!$B$10='01_基本条件'!$B$12,$H148/(1+'01_基本条件'!$B$10),(1-((1+'01_基本条件'!$B$12)/(1+'01_基本条件'!$B$10))^$H148)/('01_基本条件'!$B$10-'01_基本条件'!$B$12))))</f>
        <v/>
      </c>
      <c r="S148" s="131">
        <f>IF($A148="","",'03_設備台帳'!AB148*IFERROR(VLOOKUP($E148,'02_シナリオ条件'!$A$5:$K$13,8,FALSE),1)/(1+'01_基本条件'!$B$10)^$H148)</f>
        <v/>
      </c>
      <c r="T148" s="131">
        <f>IF($A148="","",SUM($O148:$R148)-$S148)</f>
        <v/>
      </c>
      <c r="U148" s="131">
        <f>IF($A148="","",('03_設備台帳'!U148+'03_設備台帳'!V148+'03_設備台帳'!W148+'03_設備台帳'!Y148)*$K148)</f>
        <v/>
      </c>
      <c r="V148" s="131">
        <f>IF($A148="","",'03_設備台帳'!X148*'03_設備台帳'!M148*$L148)</f>
        <v/>
      </c>
      <c r="W148" s="131">
        <f>IF($A148="","",'03_設備台帳'!N148*'01_基本条件'!$B$20*(IF('01_基本条件'!$B$10='01_基本条件'!$B$11,$I148/(1+'01_基本条件'!$B$10),(1-((1+'01_基本条件'!$B$11)/(1+'01_基本条件'!$B$10))^$I148)/('01_基本条件'!$B$10-'01_基本条件'!$B$11))))</f>
        <v/>
      </c>
      <c r="X148" s="131">
        <f>IF($A148="","",'03_設備台帳'!O148*'01_基本条件'!$B$21*'03_設備台帳'!P148*'03_設備台帳'!M148*$L148*$M148*(IF('01_基本条件'!$B$10='01_基本条件'!$B$13,$I148/(1+'01_基本条件'!$B$10),(1-((1+'01_基本条件'!$B$13)/(1+'01_基本条件'!$B$10))^$I148)/('01_基本条件'!$B$10-'01_基本条件'!$B$13))))</f>
        <v/>
      </c>
      <c r="Y148" s="131">
        <f>IF($A148="","",'03_設備台帳'!R148*'03_設備台帳'!S148*$N148*(IF('01_基本条件'!$B$10='01_基本条件'!$B$12,$I148/(1+'01_基本条件'!$B$10),(1-((1+'01_基本条件'!$B$12)/(1+'01_基本条件'!$B$10))^$I148)/('01_基本条件'!$B$10-'01_基本条件'!$B$12))))</f>
        <v/>
      </c>
      <c r="Z148" s="131">
        <f>IF($A148="","",'03_設備台帳'!AC148*IFERROR(VLOOKUP($E148,'02_シナリオ条件'!$A$5:$K$13,8,FALSE),1)/(1+'01_基本条件'!$B$10)^$I148)</f>
        <v/>
      </c>
      <c r="AA148" s="131">
        <f>IF($A148="","",SUM($U148:$Y148)-$Z148)</f>
        <v/>
      </c>
      <c r="AB148" s="131">
        <f>IF($A148="","",(IF('01_基本条件'!$B$10=0,$T148/$H148,$T148*('01_基本条件'!$B$10*(1+'01_基本条件'!$B$10)^$H148)/((1+'01_基本条件'!$B$10)^$H148-1)))-(IF('01_基本条件'!$B$10=0,$AA148/$I148,$AA148*('01_基本条件'!$B$10*(1+'01_基本条件'!$B$10)^$I148)/((1+'01_基本条件'!$B$10)^$I148-1))))</f>
        <v/>
      </c>
      <c r="AC148" s="132">
        <f>IF($A148="","",IFERROR($AB148/(IF('01_基本条件'!$B$10=0,$T148/$H148,$T148*('01_基本条件'!$B$10*(1+'01_基本条件'!$B$10)^$H148)/((1+'01_基本条件'!$B$10)^$H148-1))),0))</f>
        <v/>
      </c>
      <c r="AD148" s="141">
        <f>IF($A148="","",IFERROR(IF((('03_設備台帳'!N148*$J148+'03_設備台帳'!O148*'03_設備台帳'!P148*'03_設備台帳'!M148*$L148*$M148+'03_設備台帳'!Q148*'03_設備台帳'!S148*$N148)-('03_設備台帳'!N148*'01_基本条件'!$B$20+'03_設備台帳'!O148*'01_基本条件'!$B$21*'03_設備台帳'!P148*'03_設備台帳'!M148*$L148*$M148+'03_設備台帳'!R148*'03_設備台帳'!S148*$N148))&lt;=0,"",MAX(0,($U148+$V148-$O148)/(('03_設備台帳'!N148*$J148+'03_設備台帳'!O148*'03_設備台帳'!P148*'03_設備台帳'!M148*$L148*$M148+'03_設備台帳'!Q148*'03_設備台帳'!S148*$N148)-('03_設備台帳'!N148*'01_基本条件'!$B$20+'03_設備台帳'!O148*'01_基本条件'!$B$21*'03_設備台帳'!P148*'03_設備台帳'!M148*$L148*$M148+'03_設備台帳'!R148*'03_設備台帳'!S148*$N148)))),""))</f>
        <v/>
      </c>
      <c r="AE148" s="41">
        <f>IF($A148="","",IF(AND('01_基本条件'!$B$19="はい",$G148="重大"),"更新",IF($AC148&gt;='01_基本条件'!$B$18,"更新",IF($AC148&lt;=-'01_基本条件'!$B$18,"修理/延命","再確認/試行"))))</f>
        <v/>
      </c>
      <c r="AF148" s="41">
        <f>IF($A148="","","EAC削減率="&amp;TEXT($AC148,"0.0%")&amp;"; 修理LCC="&amp;TEXT($T148,"#,##0")&amp;"; 更新LCC="&amp;TEXT($AA148,"#,##0"))</f>
        <v/>
      </c>
      <c r="AG148" s="41">
        <f>IF($A148="","",IF('01_基本条件'!$B$15="","予算未設定",IF($U148&lt;='01_基本条件'!$B$15,"予算内","予算超過")))</f>
        <v/>
      </c>
      <c r="AH148" s="41">
        <f>IF($A148="","",IF(OR($G148="重大",$F148="A-重要",$AC148&gt;=0.15),"高",IF(OR($G148="高",$AC148&gt;='01_基本条件'!$B$18),"中","低")))</f>
        <v/>
      </c>
      <c r="AI148" s="41">
        <f>IF($A148="","","")</f>
        <v/>
      </c>
      <c r="AJ148" s="41">
        <f>IF($A148="","",IF($AI148&lt;&gt;"",$AI148,IF(AND($AE148="更新",$AG148="予算超過"),"更新-予算承認要",$AE148)))</f>
        <v/>
      </c>
      <c r="AK148" s="85">
        <f>IF($A148="","","要評価")</f>
        <v/>
      </c>
      <c r="AL148" s="85">
        <f>IF($A148="","","")</f>
        <v/>
      </c>
      <c r="AM148" s="134">
        <f>IF($A148="","","")</f>
        <v/>
      </c>
    </row>
    <row r="149">
      <c r="A149" s="71">
        <f>IF('03_設備台帳'!A149="","",'03_設備台帳'!A149)</f>
        <v/>
      </c>
      <c r="B149" s="71">
        <f>IF($A149="","",'03_設備台帳'!E149)</f>
        <v/>
      </c>
      <c r="C149" s="71">
        <f>IF($A149="","",'03_設備台帳'!B149&amp;" / "&amp;'03_設備台帳'!C149)</f>
        <v/>
      </c>
      <c r="D149" s="71">
        <f>IF($A149="","",'03_設備台帳'!D149)</f>
        <v/>
      </c>
      <c r="E149" s="71">
        <f>IF($A149="","",'03_設備台帳'!I149)</f>
        <v/>
      </c>
      <c r="F149" s="71">
        <f>IF($A149="","",'03_設備台帳'!G149)</f>
        <v/>
      </c>
      <c r="G149" s="71">
        <f>IF($A149="","",'03_設備台帳'!AD149)</f>
        <v/>
      </c>
      <c r="H149" s="135">
        <f>IF($A149="","",MIN('01_基本条件'!$B$9,MAX(1,'03_設備台帳'!Z149)))</f>
        <v/>
      </c>
      <c r="I149" s="135">
        <f>IF($A149="","",MIN('01_基本条件'!$B$9,MAX(1,'03_設備台帳'!AA149)))</f>
        <v/>
      </c>
      <c r="J149" s="132">
        <f>IF($A149="","",IFERROR(VLOOKUP($E149,'02_シナリオ条件'!$A$5:$K$13,3,FALSE),1))</f>
        <v/>
      </c>
      <c r="K149" s="132">
        <f>IF($A149="","",IFERROR(VLOOKUP($E149,'02_シナリオ条件'!$A$5:$K$13,4,FALSE),1))</f>
        <v/>
      </c>
      <c r="L149" s="132">
        <f>IF($A149="","",IFERROR(VLOOKUP($E149,'02_シナリオ条件'!$A$5:$K$13,5,FALSE),1))</f>
        <v/>
      </c>
      <c r="M149" s="132">
        <f>IF($A149="","",IFERROR(VLOOKUP($E149,'02_シナリオ条件'!$A$5:$K$13,6,FALSE),1))</f>
        <v/>
      </c>
      <c r="N149" s="132">
        <f>IF($A149="","",IFERROR(VLOOKUP($E149,'02_シナリオ条件'!$A$5:$K$13,7,FALSE),1))</f>
        <v/>
      </c>
      <c r="O149" s="131">
        <f>IF($A149="","",'03_設備台帳'!T149*$J149)</f>
        <v/>
      </c>
      <c r="P149" s="131">
        <f>IF($A149="","",'03_設備台帳'!N149*$J149*(IF('01_基本条件'!$B$10='01_基本条件'!$B$11,$H149/(1+'01_基本条件'!$B$10),(1-((1+'01_基本条件'!$B$11)/(1+'01_基本条件'!$B$10))^$H149)/('01_基本条件'!$B$10-'01_基本条件'!$B$11))))</f>
        <v/>
      </c>
      <c r="Q149" s="131">
        <f>IF($A149="","",'03_設備台帳'!O149*'03_設備台帳'!P149*'03_設備台帳'!M149*$L149*$M149*(IF('01_基本条件'!$B$10='01_基本条件'!$B$13,$H149/(1+'01_基本条件'!$B$10),(1-((1+'01_基本条件'!$B$13)/(1+'01_基本条件'!$B$10))^$H149)/('01_基本条件'!$B$10-'01_基本条件'!$B$13))))</f>
        <v/>
      </c>
      <c r="R149" s="131">
        <f>IF($A149="","",'03_設備台帳'!Q149*'03_設備台帳'!S149*$N149*(IF('01_基本条件'!$B$10='01_基本条件'!$B$12,$H149/(1+'01_基本条件'!$B$10),(1-((1+'01_基本条件'!$B$12)/(1+'01_基本条件'!$B$10))^$H149)/('01_基本条件'!$B$10-'01_基本条件'!$B$12))))</f>
        <v/>
      </c>
      <c r="S149" s="131">
        <f>IF($A149="","",'03_設備台帳'!AB149*IFERROR(VLOOKUP($E149,'02_シナリオ条件'!$A$5:$K$13,8,FALSE),1)/(1+'01_基本条件'!$B$10)^$H149)</f>
        <v/>
      </c>
      <c r="T149" s="131">
        <f>IF($A149="","",SUM($O149:$R149)-$S149)</f>
        <v/>
      </c>
      <c r="U149" s="131">
        <f>IF($A149="","",('03_設備台帳'!U149+'03_設備台帳'!V149+'03_設備台帳'!W149+'03_設備台帳'!Y149)*$K149)</f>
        <v/>
      </c>
      <c r="V149" s="131">
        <f>IF($A149="","",'03_設備台帳'!X149*'03_設備台帳'!M149*$L149)</f>
        <v/>
      </c>
      <c r="W149" s="131">
        <f>IF($A149="","",'03_設備台帳'!N149*'01_基本条件'!$B$20*(IF('01_基本条件'!$B$10='01_基本条件'!$B$11,$I149/(1+'01_基本条件'!$B$10),(1-((1+'01_基本条件'!$B$11)/(1+'01_基本条件'!$B$10))^$I149)/('01_基本条件'!$B$10-'01_基本条件'!$B$11))))</f>
        <v/>
      </c>
      <c r="X149" s="131">
        <f>IF($A149="","",'03_設備台帳'!O149*'01_基本条件'!$B$21*'03_設備台帳'!P149*'03_設備台帳'!M149*$L149*$M149*(IF('01_基本条件'!$B$10='01_基本条件'!$B$13,$I149/(1+'01_基本条件'!$B$10),(1-((1+'01_基本条件'!$B$13)/(1+'01_基本条件'!$B$10))^$I149)/('01_基本条件'!$B$10-'01_基本条件'!$B$13))))</f>
        <v/>
      </c>
      <c r="Y149" s="131">
        <f>IF($A149="","",'03_設備台帳'!R149*'03_設備台帳'!S149*$N149*(IF('01_基本条件'!$B$10='01_基本条件'!$B$12,$I149/(1+'01_基本条件'!$B$10),(1-((1+'01_基本条件'!$B$12)/(1+'01_基本条件'!$B$10))^$I149)/('01_基本条件'!$B$10-'01_基本条件'!$B$12))))</f>
        <v/>
      </c>
      <c r="Z149" s="131">
        <f>IF($A149="","",'03_設備台帳'!AC149*IFERROR(VLOOKUP($E149,'02_シナリオ条件'!$A$5:$K$13,8,FALSE),1)/(1+'01_基本条件'!$B$10)^$I149)</f>
        <v/>
      </c>
      <c r="AA149" s="131">
        <f>IF($A149="","",SUM($U149:$Y149)-$Z149)</f>
        <v/>
      </c>
      <c r="AB149" s="131">
        <f>IF($A149="","",(IF('01_基本条件'!$B$10=0,$T149/$H149,$T149*('01_基本条件'!$B$10*(1+'01_基本条件'!$B$10)^$H149)/((1+'01_基本条件'!$B$10)^$H149-1)))-(IF('01_基本条件'!$B$10=0,$AA149/$I149,$AA149*('01_基本条件'!$B$10*(1+'01_基本条件'!$B$10)^$I149)/((1+'01_基本条件'!$B$10)^$I149-1))))</f>
        <v/>
      </c>
      <c r="AC149" s="132">
        <f>IF($A149="","",IFERROR($AB149/(IF('01_基本条件'!$B$10=0,$T149/$H149,$T149*('01_基本条件'!$B$10*(1+'01_基本条件'!$B$10)^$H149)/((1+'01_基本条件'!$B$10)^$H149-1))),0))</f>
        <v/>
      </c>
      <c r="AD149" s="141">
        <f>IF($A149="","",IFERROR(IF((('03_設備台帳'!N149*$J149+'03_設備台帳'!O149*'03_設備台帳'!P149*'03_設備台帳'!M149*$L149*$M149+'03_設備台帳'!Q149*'03_設備台帳'!S149*$N149)-('03_設備台帳'!N149*'01_基本条件'!$B$20+'03_設備台帳'!O149*'01_基本条件'!$B$21*'03_設備台帳'!P149*'03_設備台帳'!M149*$L149*$M149+'03_設備台帳'!R149*'03_設備台帳'!S149*$N149))&lt;=0,"",MAX(0,($U149+$V149-$O149)/(('03_設備台帳'!N149*$J149+'03_設備台帳'!O149*'03_設備台帳'!P149*'03_設備台帳'!M149*$L149*$M149+'03_設備台帳'!Q149*'03_設備台帳'!S149*$N149)-('03_設備台帳'!N149*'01_基本条件'!$B$20+'03_設備台帳'!O149*'01_基本条件'!$B$21*'03_設備台帳'!P149*'03_設備台帳'!M149*$L149*$M149+'03_設備台帳'!R149*'03_設備台帳'!S149*$N149)))),""))</f>
        <v/>
      </c>
      <c r="AE149" s="41">
        <f>IF($A149="","",IF(AND('01_基本条件'!$B$19="はい",$G149="重大"),"更新",IF($AC149&gt;='01_基本条件'!$B$18,"更新",IF($AC149&lt;=-'01_基本条件'!$B$18,"修理/延命","再確認/試行"))))</f>
        <v/>
      </c>
      <c r="AF149" s="41">
        <f>IF($A149="","","EAC削減率="&amp;TEXT($AC149,"0.0%")&amp;"; 修理LCC="&amp;TEXT($T149,"#,##0")&amp;"; 更新LCC="&amp;TEXT($AA149,"#,##0"))</f>
        <v/>
      </c>
      <c r="AG149" s="41">
        <f>IF($A149="","",IF('01_基本条件'!$B$15="","予算未設定",IF($U149&lt;='01_基本条件'!$B$15,"予算内","予算超過")))</f>
        <v/>
      </c>
      <c r="AH149" s="41">
        <f>IF($A149="","",IF(OR($G149="重大",$F149="A-重要",$AC149&gt;=0.15),"高",IF(OR($G149="高",$AC149&gt;='01_基本条件'!$B$18),"中","低")))</f>
        <v/>
      </c>
      <c r="AI149" s="41">
        <f>IF($A149="","","")</f>
        <v/>
      </c>
      <c r="AJ149" s="41">
        <f>IF($A149="","",IF($AI149&lt;&gt;"",$AI149,IF(AND($AE149="更新",$AG149="予算超過"),"更新-予算承認要",$AE149)))</f>
        <v/>
      </c>
      <c r="AK149" s="85">
        <f>IF($A149="","","要評価")</f>
        <v/>
      </c>
      <c r="AL149" s="85">
        <f>IF($A149="","","")</f>
        <v/>
      </c>
      <c r="AM149" s="134">
        <f>IF($A149="","","")</f>
        <v/>
      </c>
    </row>
    <row r="150">
      <c r="A150" s="71">
        <f>IF('03_設備台帳'!A150="","",'03_設備台帳'!A150)</f>
        <v/>
      </c>
      <c r="B150" s="71">
        <f>IF($A150="","",'03_設備台帳'!E150)</f>
        <v/>
      </c>
      <c r="C150" s="71">
        <f>IF($A150="","",'03_設備台帳'!B150&amp;" / "&amp;'03_設備台帳'!C150)</f>
        <v/>
      </c>
      <c r="D150" s="71">
        <f>IF($A150="","",'03_設備台帳'!D150)</f>
        <v/>
      </c>
      <c r="E150" s="71">
        <f>IF($A150="","",'03_設備台帳'!I150)</f>
        <v/>
      </c>
      <c r="F150" s="71">
        <f>IF($A150="","",'03_設備台帳'!G150)</f>
        <v/>
      </c>
      <c r="G150" s="71">
        <f>IF($A150="","",'03_設備台帳'!AD150)</f>
        <v/>
      </c>
      <c r="H150" s="135">
        <f>IF($A150="","",MIN('01_基本条件'!$B$9,MAX(1,'03_設備台帳'!Z150)))</f>
        <v/>
      </c>
      <c r="I150" s="135">
        <f>IF($A150="","",MIN('01_基本条件'!$B$9,MAX(1,'03_設備台帳'!AA150)))</f>
        <v/>
      </c>
      <c r="J150" s="132">
        <f>IF($A150="","",IFERROR(VLOOKUP($E150,'02_シナリオ条件'!$A$5:$K$13,3,FALSE),1))</f>
        <v/>
      </c>
      <c r="K150" s="132">
        <f>IF($A150="","",IFERROR(VLOOKUP($E150,'02_シナリオ条件'!$A$5:$K$13,4,FALSE),1))</f>
        <v/>
      </c>
      <c r="L150" s="132">
        <f>IF($A150="","",IFERROR(VLOOKUP($E150,'02_シナリオ条件'!$A$5:$K$13,5,FALSE),1))</f>
        <v/>
      </c>
      <c r="M150" s="132">
        <f>IF($A150="","",IFERROR(VLOOKUP($E150,'02_シナリオ条件'!$A$5:$K$13,6,FALSE),1))</f>
        <v/>
      </c>
      <c r="N150" s="132">
        <f>IF($A150="","",IFERROR(VLOOKUP($E150,'02_シナリオ条件'!$A$5:$K$13,7,FALSE),1))</f>
        <v/>
      </c>
      <c r="O150" s="131">
        <f>IF($A150="","",'03_設備台帳'!T150*$J150)</f>
        <v/>
      </c>
      <c r="P150" s="131">
        <f>IF($A150="","",'03_設備台帳'!N150*$J150*(IF('01_基本条件'!$B$10='01_基本条件'!$B$11,$H150/(1+'01_基本条件'!$B$10),(1-((1+'01_基本条件'!$B$11)/(1+'01_基本条件'!$B$10))^$H150)/('01_基本条件'!$B$10-'01_基本条件'!$B$11))))</f>
        <v/>
      </c>
      <c r="Q150" s="131">
        <f>IF($A150="","",'03_設備台帳'!O150*'03_設備台帳'!P150*'03_設備台帳'!M150*$L150*$M150*(IF('01_基本条件'!$B$10='01_基本条件'!$B$13,$H150/(1+'01_基本条件'!$B$10),(1-((1+'01_基本条件'!$B$13)/(1+'01_基本条件'!$B$10))^$H150)/('01_基本条件'!$B$10-'01_基本条件'!$B$13))))</f>
        <v/>
      </c>
      <c r="R150" s="131">
        <f>IF($A150="","",'03_設備台帳'!Q150*'03_設備台帳'!S150*$N150*(IF('01_基本条件'!$B$10='01_基本条件'!$B$12,$H150/(1+'01_基本条件'!$B$10),(1-((1+'01_基本条件'!$B$12)/(1+'01_基本条件'!$B$10))^$H150)/('01_基本条件'!$B$10-'01_基本条件'!$B$12))))</f>
        <v/>
      </c>
      <c r="S150" s="131">
        <f>IF($A150="","",'03_設備台帳'!AB150*IFERROR(VLOOKUP($E150,'02_シナリオ条件'!$A$5:$K$13,8,FALSE),1)/(1+'01_基本条件'!$B$10)^$H150)</f>
        <v/>
      </c>
      <c r="T150" s="131">
        <f>IF($A150="","",SUM($O150:$R150)-$S150)</f>
        <v/>
      </c>
      <c r="U150" s="131">
        <f>IF($A150="","",('03_設備台帳'!U150+'03_設備台帳'!V150+'03_設備台帳'!W150+'03_設備台帳'!Y150)*$K150)</f>
        <v/>
      </c>
      <c r="V150" s="131">
        <f>IF($A150="","",'03_設備台帳'!X150*'03_設備台帳'!M150*$L150)</f>
        <v/>
      </c>
      <c r="W150" s="131">
        <f>IF($A150="","",'03_設備台帳'!N150*'01_基本条件'!$B$20*(IF('01_基本条件'!$B$10='01_基本条件'!$B$11,$I150/(1+'01_基本条件'!$B$10),(1-((1+'01_基本条件'!$B$11)/(1+'01_基本条件'!$B$10))^$I150)/('01_基本条件'!$B$10-'01_基本条件'!$B$11))))</f>
        <v/>
      </c>
      <c r="X150" s="131">
        <f>IF($A150="","",'03_設備台帳'!O150*'01_基本条件'!$B$21*'03_設備台帳'!P150*'03_設備台帳'!M150*$L150*$M150*(IF('01_基本条件'!$B$10='01_基本条件'!$B$13,$I150/(1+'01_基本条件'!$B$10),(1-((1+'01_基本条件'!$B$13)/(1+'01_基本条件'!$B$10))^$I150)/('01_基本条件'!$B$10-'01_基本条件'!$B$13))))</f>
        <v/>
      </c>
      <c r="Y150" s="131">
        <f>IF($A150="","",'03_設備台帳'!R150*'03_設備台帳'!S150*$N150*(IF('01_基本条件'!$B$10='01_基本条件'!$B$12,$I150/(1+'01_基本条件'!$B$10),(1-((1+'01_基本条件'!$B$12)/(1+'01_基本条件'!$B$10))^$I150)/('01_基本条件'!$B$10-'01_基本条件'!$B$12))))</f>
        <v/>
      </c>
      <c r="Z150" s="131">
        <f>IF($A150="","",'03_設備台帳'!AC150*IFERROR(VLOOKUP($E150,'02_シナリオ条件'!$A$5:$K$13,8,FALSE),1)/(1+'01_基本条件'!$B$10)^$I150)</f>
        <v/>
      </c>
      <c r="AA150" s="131">
        <f>IF($A150="","",SUM($U150:$Y150)-$Z150)</f>
        <v/>
      </c>
      <c r="AB150" s="131">
        <f>IF($A150="","",(IF('01_基本条件'!$B$10=0,$T150/$H150,$T150*('01_基本条件'!$B$10*(1+'01_基本条件'!$B$10)^$H150)/((1+'01_基本条件'!$B$10)^$H150-1)))-(IF('01_基本条件'!$B$10=0,$AA150/$I150,$AA150*('01_基本条件'!$B$10*(1+'01_基本条件'!$B$10)^$I150)/((1+'01_基本条件'!$B$10)^$I150-1))))</f>
        <v/>
      </c>
      <c r="AC150" s="132">
        <f>IF($A150="","",IFERROR($AB150/(IF('01_基本条件'!$B$10=0,$T150/$H150,$T150*('01_基本条件'!$B$10*(1+'01_基本条件'!$B$10)^$H150)/((1+'01_基本条件'!$B$10)^$H150-1))),0))</f>
        <v/>
      </c>
      <c r="AD150" s="141">
        <f>IF($A150="","",IFERROR(IF((('03_設備台帳'!N150*$J150+'03_設備台帳'!O150*'03_設備台帳'!P150*'03_設備台帳'!M150*$L150*$M150+'03_設備台帳'!Q150*'03_設備台帳'!S150*$N150)-('03_設備台帳'!N150*'01_基本条件'!$B$20+'03_設備台帳'!O150*'01_基本条件'!$B$21*'03_設備台帳'!P150*'03_設備台帳'!M150*$L150*$M150+'03_設備台帳'!R150*'03_設備台帳'!S150*$N150))&lt;=0,"",MAX(0,($U150+$V150-$O150)/(('03_設備台帳'!N150*$J150+'03_設備台帳'!O150*'03_設備台帳'!P150*'03_設備台帳'!M150*$L150*$M150+'03_設備台帳'!Q150*'03_設備台帳'!S150*$N150)-('03_設備台帳'!N150*'01_基本条件'!$B$20+'03_設備台帳'!O150*'01_基本条件'!$B$21*'03_設備台帳'!P150*'03_設備台帳'!M150*$L150*$M150+'03_設備台帳'!R150*'03_設備台帳'!S150*$N150)))),""))</f>
        <v/>
      </c>
      <c r="AE150" s="41">
        <f>IF($A150="","",IF(AND('01_基本条件'!$B$19="はい",$G150="重大"),"更新",IF($AC150&gt;='01_基本条件'!$B$18,"更新",IF($AC150&lt;=-'01_基本条件'!$B$18,"修理/延命","再確認/試行"))))</f>
        <v/>
      </c>
      <c r="AF150" s="41">
        <f>IF($A150="","","EAC削減率="&amp;TEXT($AC150,"0.0%")&amp;"; 修理LCC="&amp;TEXT($T150,"#,##0")&amp;"; 更新LCC="&amp;TEXT($AA150,"#,##0"))</f>
        <v/>
      </c>
      <c r="AG150" s="41">
        <f>IF($A150="","",IF('01_基本条件'!$B$15="","予算未設定",IF($U150&lt;='01_基本条件'!$B$15,"予算内","予算超過")))</f>
        <v/>
      </c>
      <c r="AH150" s="41">
        <f>IF($A150="","",IF(OR($G150="重大",$F150="A-重要",$AC150&gt;=0.15),"高",IF(OR($G150="高",$AC150&gt;='01_基本条件'!$B$18),"中","低")))</f>
        <v/>
      </c>
      <c r="AI150" s="41">
        <f>IF($A150="","","")</f>
        <v/>
      </c>
      <c r="AJ150" s="41">
        <f>IF($A150="","",IF($AI150&lt;&gt;"",$AI150,IF(AND($AE150="更新",$AG150="予算超過"),"更新-予算承認要",$AE150)))</f>
        <v/>
      </c>
      <c r="AK150" s="85">
        <f>IF($A150="","","要評価")</f>
        <v/>
      </c>
      <c r="AL150" s="85">
        <f>IF($A150="","","")</f>
        <v/>
      </c>
      <c r="AM150" s="134">
        <f>IF($A150="","","")</f>
        <v/>
      </c>
    </row>
    <row r="151">
      <c r="A151" s="71">
        <f>IF('03_設備台帳'!A151="","",'03_設備台帳'!A151)</f>
        <v/>
      </c>
      <c r="B151" s="71">
        <f>IF($A151="","",'03_設備台帳'!E151)</f>
        <v/>
      </c>
      <c r="C151" s="71">
        <f>IF($A151="","",'03_設備台帳'!B151&amp;" / "&amp;'03_設備台帳'!C151)</f>
        <v/>
      </c>
      <c r="D151" s="71">
        <f>IF($A151="","",'03_設備台帳'!D151)</f>
        <v/>
      </c>
      <c r="E151" s="71">
        <f>IF($A151="","",'03_設備台帳'!I151)</f>
        <v/>
      </c>
      <c r="F151" s="71">
        <f>IF($A151="","",'03_設備台帳'!G151)</f>
        <v/>
      </c>
      <c r="G151" s="71">
        <f>IF($A151="","",'03_設備台帳'!AD151)</f>
        <v/>
      </c>
      <c r="H151" s="135">
        <f>IF($A151="","",MIN('01_基本条件'!$B$9,MAX(1,'03_設備台帳'!Z151)))</f>
        <v/>
      </c>
      <c r="I151" s="135">
        <f>IF($A151="","",MIN('01_基本条件'!$B$9,MAX(1,'03_設備台帳'!AA151)))</f>
        <v/>
      </c>
      <c r="J151" s="132">
        <f>IF($A151="","",IFERROR(VLOOKUP($E151,'02_シナリオ条件'!$A$5:$K$13,3,FALSE),1))</f>
        <v/>
      </c>
      <c r="K151" s="132">
        <f>IF($A151="","",IFERROR(VLOOKUP($E151,'02_シナリオ条件'!$A$5:$K$13,4,FALSE),1))</f>
        <v/>
      </c>
      <c r="L151" s="132">
        <f>IF($A151="","",IFERROR(VLOOKUP($E151,'02_シナリオ条件'!$A$5:$K$13,5,FALSE),1))</f>
        <v/>
      </c>
      <c r="M151" s="132">
        <f>IF($A151="","",IFERROR(VLOOKUP($E151,'02_シナリオ条件'!$A$5:$K$13,6,FALSE),1))</f>
        <v/>
      </c>
      <c r="N151" s="132">
        <f>IF($A151="","",IFERROR(VLOOKUP($E151,'02_シナリオ条件'!$A$5:$K$13,7,FALSE),1))</f>
        <v/>
      </c>
      <c r="O151" s="131">
        <f>IF($A151="","",'03_設備台帳'!T151*$J151)</f>
        <v/>
      </c>
      <c r="P151" s="131">
        <f>IF($A151="","",'03_設備台帳'!N151*$J151*(IF('01_基本条件'!$B$10='01_基本条件'!$B$11,$H151/(1+'01_基本条件'!$B$10),(1-((1+'01_基本条件'!$B$11)/(1+'01_基本条件'!$B$10))^$H151)/('01_基本条件'!$B$10-'01_基本条件'!$B$11))))</f>
        <v/>
      </c>
      <c r="Q151" s="131">
        <f>IF($A151="","",'03_設備台帳'!O151*'03_設備台帳'!P151*'03_設備台帳'!M151*$L151*$M151*(IF('01_基本条件'!$B$10='01_基本条件'!$B$13,$H151/(1+'01_基本条件'!$B$10),(1-((1+'01_基本条件'!$B$13)/(1+'01_基本条件'!$B$10))^$H151)/('01_基本条件'!$B$10-'01_基本条件'!$B$13))))</f>
        <v/>
      </c>
      <c r="R151" s="131">
        <f>IF($A151="","",'03_設備台帳'!Q151*'03_設備台帳'!S151*$N151*(IF('01_基本条件'!$B$10='01_基本条件'!$B$12,$H151/(1+'01_基本条件'!$B$10),(1-((1+'01_基本条件'!$B$12)/(1+'01_基本条件'!$B$10))^$H151)/('01_基本条件'!$B$10-'01_基本条件'!$B$12))))</f>
        <v/>
      </c>
      <c r="S151" s="131">
        <f>IF($A151="","",'03_設備台帳'!AB151*IFERROR(VLOOKUP($E151,'02_シナリオ条件'!$A$5:$K$13,8,FALSE),1)/(1+'01_基本条件'!$B$10)^$H151)</f>
        <v/>
      </c>
      <c r="T151" s="131">
        <f>IF($A151="","",SUM($O151:$R151)-$S151)</f>
        <v/>
      </c>
      <c r="U151" s="131">
        <f>IF($A151="","",('03_設備台帳'!U151+'03_設備台帳'!V151+'03_設備台帳'!W151+'03_設備台帳'!Y151)*$K151)</f>
        <v/>
      </c>
      <c r="V151" s="131">
        <f>IF($A151="","",'03_設備台帳'!X151*'03_設備台帳'!M151*$L151)</f>
        <v/>
      </c>
      <c r="W151" s="131">
        <f>IF($A151="","",'03_設備台帳'!N151*'01_基本条件'!$B$20*(IF('01_基本条件'!$B$10='01_基本条件'!$B$11,$I151/(1+'01_基本条件'!$B$10),(1-((1+'01_基本条件'!$B$11)/(1+'01_基本条件'!$B$10))^$I151)/('01_基本条件'!$B$10-'01_基本条件'!$B$11))))</f>
        <v/>
      </c>
      <c r="X151" s="131">
        <f>IF($A151="","",'03_設備台帳'!O151*'01_基本条件'!$B$21*'03_設備台帳'!P151*'03_設備台帳'!M151*$L151*$M151*(IF('01_基本条件'!$B$10='01_基本条件'!$B$13,$I151/(1+'01_基本条件'!$B$10),(1-((1+'01_基本条件'!$B$13)/(1+'01_基本条件'!$B$10))^$I151)/('01_基本条件'!$B$10-'01_基本条件'!$B$13))))</f>
        <v/>
      </c>
      <c r="Y151" s="131">
        <f>IF($A151="","",'03_設備台帳'!R151*'03_設備台帳'!S151*$N151*(IF('01_基本条件'!$B$10='01_基本条件'!$B$12,$I151/(1+'01_基本条件'!$B$10),(1-((1+'01_基本条件'!$B$12)/(1+'01_基本条件'!$B$10))^$I151)/('01_基本条件'!$B$10-'01_基本条件'!$B$12))))</f>
        <v/>
      </c>
      <c r="Z151" s="131">
        <f>IF($A151="","",'03_設備台帳'!AC151*IFERROR(VLOOKUP($E151,'02_シナリオ条件'!$A$5:$K$13,8,FALSE),1)/(1+'01_基本条件'!$B$10)^$I151)</f>
        <v/>
      </c>
      <c r="AA151" s="131">
        <f>IF($A151="","",SUM($U151:$Y151)-$Z151)</f>
        <v/>
      </c>
      <c r="AB151" s="131">
        <f>IF($A151="","",(IF('01_基本条件'!$B$10=0,$T151/$H151,$T151*('01_基本条件'!$B$10*(1+'01_基本条件'!$B$10)^$H151)/((1+'01_基本条件'!$B$10)^$H151-1)))-(IF('01_基本条件'!$B$10=0,$AA151/$I151,$AA151*('01_基本条件'!$B$10*(1+'01_基本条件'!$B$10)^$I151)/((1+'01_基本条件'!$B$10)^$I151-1))))</f>
        <v/>
      </c>
      <c r="AC151" s="132">
        <f>IF($A151="","",IFERROR($AB151/(IF('01_基本条件'!$B$10=0,$T151/$H151,$T151*('01_基本条件'!$B$10*(1+'01_基本条件'!$B$10)^$H151)/((1+'01_基本条件'!$B$10)^$H151-1))),0))</f>
        <v/>
      </c>
      <c r="AD151" s="141">
        <f>IF($A151="","",IFERROR(IF((('03_設備台帳'!N151*$J151+'03_設備台帳'!O151*'03_設備台帳'!P151*'03_設備台帳'!M151*$L151*$M151+'03_設備台帳'!Q151*'03_設備台帳'!S151*$N151)-('03_設備台帳'!N151*'01_基本条件'!$B$20+'03_設備台帳'!O151*'01_基本条件'!$B$21*'03_設備台帳'!P151*'03_設備台帳'!M151*$L151*$M151+'03_設備台帳'!R151*'03_設備台帳'!S151*$N151))&lt;=0,"",MAX(0,($U151+$V151-$O151)/(('03_設備台帳'!N151*$J151+'03_設備台帳'!O151*'03_設備台帳'!P151*'03_設備台帳'!M151*$L151*$M151+'03_設備台帳'!Q151*'03_設備台帳'!S151*$N151)-('03_設備台帳'!N151*'01_基本条件'!$B$20+'03_設備台帳'!O151*'01_基本条件'!$B$21*'03_設備台帳'!P151*'03_設備台帳'!M151*$L151*$M151+'03_設備台帳'!R151*'03_設備台帳'!S151*$N151)))),""))</f>
        <v/>
      </c>
      <c r="AE151" s="41">
        <f>IF($A151="","",IF(AND('01_基本条件'!$B$19="はい",$G151="重大"),"更新",IF($AC151&gt;='01_基本条件'!$B$18,"更新",IF($AC151&lt;=-'01_基本条件'!$B$18,"修理/延命","再確認/試行"))))</f>
        <v/>
      </c>
      <c r="AF151" s="41">
        <f>IF($A151="","","EAC削減率="&amp;TEXT($AC151,"0.0%")&amp;"; 修理LCC="&amp;TEXT($T151,"#,##0")&amp;"; 更新LCC="&amp;TEXT($AA151,"#,##0"))</f>
        <v/>
      </c>
      <c r="AG151" s="41">
        <f>IF($A151="","",IF('01_基本条件'!$B$15="","予算未設定",IF($U151&lt;='01_基本条件'!$B$15,"予算内","予算超過")))</f>
        <v/>
      </c>
      <c r="AH151" s="41">
        <f>IF($A151="","",IF(OR($G151="重大",$F151="A-重要",$AC151&gt;=0.15),"高",IF(OR($G151="高",$AC151&gt;='01_基本条件'!$B$18),"中","低")))</f>
        <v/>
      </c>
      <c r="AI151" s="41">
        <f>IF($A151="","","")</f>
        <v/>
      </c>
      <c r="AJ151" s="41">
        <f>IF($A151="","",IF($AI151&lt;&gt;"",$AI151,IF(AND($AE151="更新",$AG151="予算超過"),"更新-予算承認要",$AE151)))</f>
        <v/>
      </c>
      <c r="AK151" s="85">
        <f>IF($A151="","","要評価")</f>
        <v/>
      </c>
      <c r="AL151" s="85">
        <f>IF($A151="","","")</f>
        <v/>
      </c>
      <c r="AM151" s="134">
        <f>IF($A151="","","")</f>
        <v/>
      </c>
    </row>
    <row r="152">
      <c r="A152" s="71">
        <f>IF('03_設備台帳'!A152="","",'03_設備台帳'!A152)</f>
        <v/>
      </c>
      <c r="B152" s="71">
        <f>IF($A152="","",'03_設備台帳'!E152)</f>
        <v/>
      </c>
      <c r="C152" s="71">
        <f>IF($A152="","",'03_設備台帳'!B152&amp;" / "&amp;'03_設備台帳'!C152)</f>
        <v/>
      </c>
      <c r="D152" s="71">
        <f>IF($A152="","",'03_設備台帳'!D152)</f>
        <v/>
      </c>
      <c r="E152" s="71">
        <f>IF($A152="","",'03_設備台帳'!I152)</f>
        <v/>
      </c>
      <c r="F152" s="71">
        <f>IF($A152="","",'03_設備台帳'!G152)</f>
        <v/>
      </c>
      <c r="G152" s="71">
        <f>IF($A152="","",'03_設備台帳'!AD152)</f>
        <v/>
      </c>
      <c r="H152" s="135">
        <f>IF($A152="","",MIN('01_基本条件'!$B$9,MAX(1,'03_設備台帳'!Z152)))</f>
        <v/>
      </c>
      <c r="I152" s="135">
        <f>IF($A152="","",MIN('01_基本条件'!$B$9,MAX(1,'03_設備台帳'!AA152)))</f>
        <v/>
      </c>
      <c r="J152" s="132">
        <f>IF($A152="","",IFERROR(VLOOKUP($E152,'02_シナリオ条件'!$A$5:$K$13,3,FALSE),1))</f>
        <v/>
      </c>
      <c r="K152" s="132">
        <f>IF($A152="","",IFERROR(VLOOKUP($E152,'02_シナリオ条件'!$A$5:$K$13,4,FALSE),1))</f>
        <v/>
      </c>
      <c r="L152" s="132">
        <f>IF($A152="","",IFERROR(VLOOKUP($E152,'02_シナリオ条件'!$A$5:$K$13,5,FALSE),1))</f>
        <v/>
      </c>
      <c r="M152" s="132">
        <f>IF($A152="","",IFERROR(VLOOKUP($E152,'02_シナリオ条件'!$A$5:$K$13,6,FALSE),1))</f>
        <v/>
      </c>
      <c r="N152" s="132">
        <f>IF($A152="","",IFERROR(VLOOKUP($E152,'02_シナリオ条件'!$A$5:$K$13,7,FALSE),1))</f>
        <v/>
      </c>
      <c r="O152" s="131">
        <f>IF($A152="","",'03_設備台帳'!T152*$J152)</f>
        <v/>
      </c>
      <c r="P152" s="131">
        <f>IF($A152="","",'03_設備台帳'!N152*$J152*(IF('01_基本条件'!$B$10='01_基本条件'!$B$11,$H152/(1+'01_基本条件'!$B$10),(1-((1+'01_基本条件'!$B$11)/(1+'01_基本条件'!$B$10))^$H152)/('01_基本条件'!$B$10-'01_基本条件'!$B$11))))</f>
        <v/>
      </c>
      <c r="Q152" s="131">
        <f>IF($A152="","",'03_設備台帳'!O152*'03_設備台帳'!P152*'03_設備台帳'!M152*$L152*$M152*(IF('01_基本条件'!$B$10='01_基本条件'!$B$13,$H152/(1+'01_基本条件'!$B$10),(1-((1+'01_基本条件'!$B$13)/(1+'01_基本条件'!$B$10))^$H152)/('01_基本条件'!$B$10-'01_基本条件'!$B$13))))</f>
        <v/>
      </c>
      <c r="R152" s="131">
        <f>IF($A152="","",'03_設備台帳'!Q152*'03_設備台帳'!S152*$N152*(IF('01_基本条件'!$B$10='01_基本条件'!$B$12,$H152/(1+'01_基本条件'!$B$10),(1-((1+'01_基本条件'!$B$12)/(1+'01_基本条件'!$B$10))^$H152)/('01_基本条件'!$B$10-'01_基本条件'!$B$12))))</f>
        <v/>
      </c>
      <c r="S152" s="131">
        <f>IF($A152="","",'03_設備台帳'!AB152*IFERROR(VLOOKUP($E152,'02_シナリオ条件'!$A$5:$K$13,8,FALSE),1)/(1+'01_基本条件'!$B$10)^$H152)</f>
        <v/>
      </c>
      <c r="T152" s="131">
        <f>IF($A152="","",SUM($O152:$R152)-$S152)</f>
        <v/>
      </c>
      <c r="U152" s="131">
        <f>IF($A152="","",('03_設備台帳'!U152+'03_設備台帳'!V152+'03_設備台帳'!W152+'03_設備台帳'!Y152)*$K152)</f>
        <v/>
      </c>
      <c r="V152" s="131">
        <f>IF($A152="","",'03_設備台帳'!X152*'03_設備台帳'!M152*$L152)</f>
        <v/>
      </c>
      <c r="W152" s="131">
        <f>IF($A152="","",'03_設備台帳'!N152*'01_基本条件'!$B$20*(IF('01_基本条件'!$B$10='01_基本条件'!$B$11,$I152/(1+'01_基本条件'!$B$10),(1-((1+'01_基本条件'!$B$11)/(1+'01_基本条件'!$B$10))^$I152)/('01_基本条件'!$B$10-'01_基本条件'!$B$11))))</f>
        <v/>
      </c>
      <c r="X152" s="131">
        <f>IF($A152="","",'03_設備台帳'!O152*'01_基本条件'!$B$21*'03_設備台帳'!P152*'03_設備台帳'!M152*$L152*$M152*(IF('01_基本条件'!$B$10='01_基本条件'!$B$13,$I152/(1+'01_基本条件'!$B$10),(1-((1+'01_基本条件'!$B$13)/(1+'01_基本条件'!$B$10))^$I152)/('01_基本条件'!$B$10-'01_基本条件'!$B$13))))</f>
        <v/>
      </c>
      <c r="Y152" s="131">
        <f>IF($A152="","",'03_設備台帳'!R152*'03_設備台帳'!S152*$N152*(IF('01_基本条件'!$B$10='01_基本条件'!$B$12,$I152/(1+'01_基本条件'!$B$10),(1-((1+'01_基本条件'!$B$12)/(1+'01_基本条件'!$B$10))^$I152)/('01_基本条件'!$B$10-'01_基本条件'!$B$12))))</f>
        <v/>
      </c>
      <c r="Z152" s="131">
        <f>IF($A152="","",'03_設備台帳'!AC152*IFERROR(VLOOKUP($E152,'02_シナリオ条件'!$A$5:$K$13,8,FALSE),1)/(1+'01_基本条件'!$B$10)^$I152)</f>
        <v/>
      </c>
      <c r="AA152" s="131">
        <f>IF($A152="","",SUM($U152:$Y152)-$Z152)</f>
        <v/>
      </c>
      <c r="AB152" s="131">
        <f>IF($A152="","",(IF('01_基本条件'!$B$10=0,$T152/$H152,$T152*('01_基本条件'!$B$10*(1+'01_基本条件'!$B$10)^$H152)/((1+'01_基本条件'!$B$10)^$H152-1)))-(IF('01_基本条件'!$B$10=0,$AA152/$I152,$AA152*('01_基本条件'!$B$10*(1+'01_基本条件'!$B$10)^$I152)/((1+'01_基本条件'!$B$10)^$I152-1))))</f>
        <v/>
      </c>
      <c r="AC152" s="132">
        <f>IF($A152="","",IFERROR($AB152/(IF('01_基本条件'!$B$10=0,$T152/$H152,$T152*('01_基本条件'!$B$10*(1+'01_基本条件'!$B$10)^$H152)/((1+'01_基本条件'!$B$10)^$H152-1))),0))</f>
        <v/>
      </c>
      <c r="AD152" s="141">
        <f>IF($A152="","",IFERROR(IF((('03_設備台帳'!N152*$J152+'03_設備台帳'!O152*'03_設備台帳'!P152*'03_設備台帳'!M152*$L152*$M152+'03_設備台帳'!Q152*'03_設備台帳'!S152*$N152)-('03_設備台帳'!N152*'01_基本条件'!$B$20+'03_設備台帳'!O152*'01_基本条件'!$B$21*'03_設備台帳'!P152*'03_設備台帳'!M152*$L152*$M152+'03_設備台帳'!R152*'03_設備台帳'!S152*$N152))&lt;=0,"",MAX(0,($U152+$V152-$O152)/(('03_設備台帳'!N152*$J152+'03_設備台帳'!O152*'03_設備台帳'!P152*'03_設備台帳'!M152*$L152*$M152+'03_設備台帳'!Q152*'03_設備台帳'!S152*$N152)-('03_設備台帳'!N152*'01_基本条件'!$B$20+'03_設備台帳'!O152*'01_基本条件'!$B$21*'03_設備台帳'!P152*'03_設備台帳'!M152*$L152*$M152+'03_設備台帳'!R152*'03_設備台帳'!S152*$N152)))),""))</f>
        <v/>
      </c>
      <c r="AE152" s="41">
        <f>IF($A152="","",IF(AND('01_基本条件'!$B$19="はい",$G152="重大"),"更新",IF($AC152&gt;='01_基本条件'!$B$18,"更新",IF($AC152&lt;=-'01_基本条件'!$B$18,"修理/延命","再確認/試行"))))</f>
        <v/>
      </c>
      <c r="AF152" s="41">
        <f>IF($A152="","","EAC削減率="&amp;TEXT($AC152,"0.0%")&amp;"; 修理LCC="&amp;TEXT($T152,"#,##0")&amp;"; 更新LCC="&amp;TEXT($AA152,"#,##0"))</f>
        <v/>
      </c>
      <c r="AG152" s="41">
        <f>IF($A152="","",IF('01_基本条件'!$B$15="","予算未設定",IF($U152&lt;='01_基本条件'!$B$15,"予算内","予算超過")))</f>
        <v/>
      </c>
      <c r="AH152" s="41">
        <f>IF($A152="","",IF(OR($G152="重大",$F152="A-重要",$AC152&gt;=0.15),"高",IF(OR($G152="高",$AC152&gt;='01_基本条件'!$B$18),"中","低")))</f>
        <v/>
      </c>
      <c r="AI152" s="41">
        <f>IF($A152="","","")</f>
        <v/>
      </c>
      <c r="AJ152" s="41">
        <f>IF($A152="","",IF($AI152&lt;&gt;"",$AI152,IF(AND($AE152="更新",$AG152="予算超過"),"更新-予算承認要",$AE152)))</f>
        <v/>
      </c>
      <c r="AK152" s="85">
        <f>IF($A152="","","要評価")</f>
        <v/>
      </c>
      <c r="AL152" s="85">
        <f>IF($A152="","","")</f>
        <v/>
      </c>
      <c r="AM152" s="134">
        <f>IF($A152="","","")</f>
        <v/>
      </c>
    </row>
    <row r="153">
      <c r="A153" s="71">
        <f>IF('03_設備台帳'!A153="","",'03_設備台帳'!A153)</f>
        <v/>
      </c>
      <c r="B153" s="71">
        <f>IF($A153="","",'03_設備台帳'!E153)</f>
        <v/>
      </c>
      <c r="C153" s="71">
        <f>IF($A153="","",'03_設備台帳'!B153&amp;" / "&amp;'03_設備台帳'!C153)</f>
        <v/>
      </c>
      <c r="D153" s="71">
        <f>IF($A153="","",'03_設備台帳'!D153)</f>
        <v/>
      </c>
      <c r="E153" s="71">
        <f>IF($A153="","",'03_設備台帳'!I153)</f>
        <v/>
      </c>
      <c r="F153" s="71">
        <f>IF($A153="","",'03_設備台帳'!G153)</f>
        <v/>
      </c>
      <c r="G153" s="71">
        <f>IF($A153="","",'03_設備台帳'!AD153)</f>
        <v/>
      </c>
      <c r="H153" s="135">
        <f>IF($A153="","",MIN('01_基本条件'!$B$9,MAX(1,'03_設備台帳'!Z153)))</f>
        <v/>
      </c>
      <c r="I153" s="135">
        <f>IF($A153="","",MIN('01_基本条件'!$B$9,MAX(1,'03_設備台帳'!AA153)))</f>
        <v/>
      </c>
      <c r="J153" s="132">
        <f>IF($A153="","",IFERROR(VLOOKUP($E153,'02_シナリオ条件'!$A$5:$K$13,3,FALSE),1))</f>
        <v/>
      </c>
      <c r="K153" s="132">
        <f>IF($A153="","",IFERROR(VLOOKUP($E153,'02_シナリオ条件'!$A$5:$K$13,4,FALSE),1))</f>
        <v/>
      </c>
      <c r="L153" s="132">
        <f>IF($A153="","",IFERROR(VLOOKUP($E153,'02_シナリオ条件'!$A$5:$K$13,5,FALSE),1))</f>
        <v/>
      </c>
      <c r="M153" s="132">
        <f>IF($A153="","",IFERROR(VLOOKUP($E153,'02_シナリオ条件'!$A$5:$K$13,6,FALSE),1))</f>
        <v/>
      </c>
      <c r="N153" s="132">
        <f>IF($A153="","",IFERROR(VLOOKUP($E153,'02_シナリオ条件'!$A$5:$K$13,7,FALSE),1))</f>
        <v/>
      </c>
      <c r="O153" s="131">
        <f>IF($A153="","",'03_設備台帳'!T153*$J153)</f>
        <v/>
      </c>
      <c r="P153" s="131">
        <f>IF($A153="","",'03_設備台帳'!N153*$J153*(IF('01_基本条件'!$B$10='01_基本条件'!$B$11,$H153/(1+'01_基本条件'!$B$10),(1-((1+'01_基本条件'!$B$11)/(1+'01_基本条件'!$B$10))^$H153)/('01_基本条件'!$B$10-'01_基本条件'!$B$11))))</f>
        <v/>
      </c>
      <c r="Q153" s="131">
        <f>IF($A153="","",'03_設備台帳'!O153*'03_設備台帳'!P153*'03_設備台帳'!M153*$L153*$M153*(IF('01_基本条件'!$B$10='01_基本条件'!$B$13,$H153/(1+'01_基本条件'!$B$10),(1-((1+'01_基本条件'!$B$13)/(1+'01_基本条件'!$B$10))^$H153)/('01_基本条件'!$B$10-'01_基本条件'!$B$13))))</f>
        <v/>
      </c>
      <c r="R153" s="131">
        <f>IF($A153="","",'03_設備台帳'!Q153*'03_設備台帳'!S153*$N153*(IF('01_基本条件'!$B$10='01_基本条件'!$B$12,$H153/(1+'01_基本条件'!$B$10),(1-((1+'01_基本条件'!$B$12)/(1+'01_基本条件'!$B$10))^$H153)/('01_基本条件'!$B$10-'01_基本条件'!$B$12))))</f>
        <v/>
      </c>
      <c r="S153" s="131">
        <f>IF($A153="","",'03_設備台帳'!AB153*IFERROR(VLOOKUP($E153,'02_シナリオ条件'!$A$5:$K$13,8,FALSE),1)/(1+'01_基本条件'!$B$10)^$H153)</f>
        <v/>
      </c>
      <c r="T153" s="131">
        <f>IF($A153="","",SUM($O153:$R153)-$S153)</f>
        <v/>
      </c>
      <c r="U153" s="131">
        <f>IF($A153="","",('03_設備台帳'!U153+'03_設備台帳'!V153+'03_設備台帳'!W153+'03_設備台帳'!Y153)*$K153)</f>
        <v/>
      </c>
      <c r="V153" s="131">
        <f>IF($A153="","",'03_設備台帳'!X153*'03_設備台帳'!M153*$L153)</f>
        <v/>
      </c>
      <c r="W153" s="131">
        <f>IF($A153="","",'03_設備台帳'!N153*'01_基本条件'!$B$20*(IF('01_基本条件'!$B$10='01_基本条件'!$B$11,$I153/(1+'01_基本条件'!$B$10),(1-((1+'01_基本条件'!$B$11)/(1+'01_基本条件'!$B$10))^$I153)/('01_基本条件'!$B$10-'01_基本条件'!$B$11))))</f>
        <v/>
      </c>
      <c r="X153" s="131">
        <f>IF($A153="","",'03_設備台帳'!O153*'01_基本条件'!$B$21*'03_設備台帳'!P153*'03_設備台帳'!M153*$L153*$M153*(IF('01_基本条件'!$B$10='01_基本条件'!$B$13,$I153/(1+'01_基本条件'!$B$10),(1-((1+'01_基本条件'!$B$13)/(1+'01_基本条件'!$B$10))^$I153)/('01_基本条件'!$B$10-'01_基本条件'!$B$13))))</f>
        <v/>
      </c>
      <c r="Y153" s="131">
        <f>IF($A153="","",'03_設備台帳'!R153*'03_設備台帳'!S153*$N153*(IF('01_基本条件'!$B$10='01_基本条件'!$B$12,$I153/(1+'01_基本条件'!$B$10),(1-((1+'01_基本条件'!$B$12)/(1+'01_基本条件'!$B$10))^$I153)/('01_基本条件'!$B$10-'01_基本条件'!$B$12))))</f>
        <v/>
      </c>
      <c r="Z153" s="131">
        <f>IF($A153="","",'03_設備台帳'!AC153*IFERROR(VLOOKUP($E153,'02_シナリオ条件'!$A$5:$K$13,8,FALSE),1)/(1+'01_基本条件'!$B$10)^$I153)</f>
        <v/>
      </c>
      <c r="AA153" s="131">
        <f>IF($A153="","",SUM($U153:$Y153)-$Z153)</f>
        <v/>
      </c>
      <c r="AB153" s="131">
        <f>IF($A153="","",(IF('01_基本条件'!$B$10=0,$T153/$H153,$T153*('01_基本条件'!$B$10*(1+'01_基本条件'!$B$10)^$H153)/((1+'01_基本条件'!$B$10)^$H153-1)))-(IF('01_基本条件'!$B$10=0,$AA153/$I153,$AA153*('01_基本条件'!$B$10*(1+'01_基本条件'!$B$10)^$I153)/((1+'01_基本条件'!$B$10)^$I153-1))))</f>
        <v/>
      </c>
      <c r="AC153" s="132">
        <f>IF($A153="","",IFERROR($AB153/(IF('01_基本条件'!$B$10=0,$T153/$H153,$T153*('01_基本条件'!$B$10*(1+'01_基本条件'!$B$10)^$H153)/((1+'01_基本条件'!$B$10)^$H153-1))),0))</f>
        <v/>
      </c>
      <c r="AD153" s="141">
        <f>IF($A153="","",IFERROR(IF((('03_設備台帳'!N153*$J153+'03_設備台帳'!O153*'03_設備台帳'!P153*'03_設備台帳'!M153*$L153*$M153+'03_設備台帳'!Q153*'03_設備台帳'!S153*$N153)-('03_設備台帳'!N153*'01_基本条件'!$B$20+'03_設備台帳'!O153*'01_基本条件'!$B$21*'03_設備台帳'!P153*'03_設備台帳'!M153*$L153*$M153+'03_設備台帳'!R153*'03_設備台帳'!S153*$N153))&lt;=0,"",MAX(0,($U153+$V153-$O153)/(('03_設備台帳'!N153*$J153+'03_設備台帳'!O153*'03_設備台帳'!P153*'03_設備台帳'!M153*$L153*$M153+'03_設備台帳'!Q153*'03_設備台帳'!S153*$N153)-('03_設備台帳'!N153*'01_基本条件'!$B$20+'03_設備台帳'!O153*'01_基本条件'!$B$21*'03_設備台帳'!P153*'03_設備台帳'!M153*$L153*$M153+'03_設備台帳'!R153*'03_設備台帳'!S153*$N153)))),""))</f>
        <v/>
      </c>
      <c r="AE153" s="41">
        <f>IF($A153="","",IF(AND('01_基本条件'!$B$19="はい",$G153="重大"),"更新",IF($AC153&gt;='01_基本条件'!$B$18,"更新",IF($AC153&lt;=-'01_基本条件'!$B$18,"修理/延命","再確認/試行"))))</f>
        <v/>
      </c>
      <c r="AF153" s="41">
        <f>IF($A153="","","EAC削減率="&amp;TEXT($AC153,"0.0%")&amp;"; 修理LCC="&amp;TEXT($T153,"#,##0")&amp;"; 更新LCC="&amp;TEXT($AA153,"#,##0"))</f>
        <v/>
      </c>
      <c r="AG153" s="41">
        <f>IF($A153="","",IF('01_基本条件'!$B$15="","予算未設定",IF($U153&lt;='01_基本条件'!$B$15,"予算内","予算超過")))</f>
        <v/>
      </c>
      <c r="AH153" s="41">
        <f>IF($A153="","",IF(OR($G153="重大",$F153="A-重要",$AC153&gt;=0.15),"高",IF(OR($G153="高",$AC153&gt;='01_基本条件'!$B$18),"中","低")))</f>
        <v/>
      </c>
      <c r="AI153" s="41">
        <f>IF($A153="","","")</f>
        <v/>
      </c>
      <c r="AJ153" s="41">
        <f>IF($A153="","",IF($AI153&lt;&gt;"",$AI153,IF(AND($AE153="更新",$AG153="予算超過"),"更新-予算承認要",$AE153)))</f>
        <v/>
      </c>
      <c r="AK153" s="85">
        <f>IF($A153="","","要評価")</f>
        <v/>
      </c>
      <c r="AL153" s="85">
        <f>IF($A153="","","")</f>
        <v/>
      </c>
      <c r="AM153" s="134">
        <f>IF($A153="","","")</f>
        <v/>
      </c>
    </row>
    <row r="154">
      <c r="A154" s="71">
        <f>IF('03_設備台帳'!A154="","",'03_設備台帳'!A154)</f>
        <v/>
      </c>
      <c r="B154" s="71">
        <f>IF($A154="","",'03_設備台帳'!E154)</f>
        <v/>
      </c>
      <c r="C154" s="71">
        <f>IF($A154="","",'03_設備台帳'!B154&amp;" / "&amp;'03_設備台帳'!C154)</f>
        <v/>
      </c>
      <c r="D154" s="71">
        <f>IF($A154="","",'03_設備台帳'!D154)</f>
        <v/>
      </c>
      <c r="E154" s="71">
        <f>IF($A154="","",'03_設備台帳'!I154)</f>
        <v/>
      </c>
      <c r="F154" s="71">
        <f>IF($A154="","",'03_設備台帳'!G154)</f>
        <v/>
      </c>
      <c r="G154" s="71">
        <f>IF($A154="","",'03_設備台帳'!AD154)</f>
        <v/>
      </c>
      <c r="H154" s="135">
        <f>IF($A154="","",MIN('01_基本条件'!$B$9,MAX(1,'03_設備台帳'!Z154)))</f>
        <v/>
      </c>
      <c r="I154" s="135">
        <f>IF($A154="","",MIN('01_基本条件'!$B$9,MAX(1,'03_設備台帳'!AA154)))</f>
        <v/>
      </c>
      <c r="J154" s="132">
        <f>IF($A154="","",IFERROR(VLOOKUP($E154,'02_シナリオ条件'!$A$5:$K$13,3,FALSE),1))</f>
        <v/>
      </c>
      <c r="K154" s="132">
        <f>IF($A154="","",IFERROR(VLOOKUP($E154,'02_シナリオ条件'!$A$5:$K$13,4,FALSE),1))</f>
        <v/>
      </c>
      <c r="L154" s="132">
        <f>IF($A154="","",IFERROR(VLOOKUP($E154,'02_シナリオ条件'!$A$5:$K$13,5,FALSE),1))</f>
        <v/>
      </c>
      <c r="M154" s="132">
        <f>IF($A154="","",IFERROR(VLOOKUP($E154,'02_シナリオ条件'!$A$5:$K$13,6,FALSE),1))</f>
        <v/>
      </c>
      <c r="N154" s="132">
        <f>IF($A154="","",IFERROR(VLOOKUP($E154,'02_シナリオ条件'!$A$5:$K$13,7,FALSE),1))</f>
        <v/>
      </c>
      <c r="O154" s="131">
        <f>IF($A154="","",'03_設備台帳'!T154*$J154)</f>
        <v/>
      </c>
      <c r="P154" s="131">
        <f>IF($A154="","",'03_設備台帳'!N154*$J154*(IF('01_基本条件'!$B$10='01_基本条件'!$B$11,$H154/(1+'01_基本条件'!$B$10),(1-((1+'01_基本条件'!$B$11)/(1+'01_基本条件'!$B$10))^$H154)/('01_基本条件'!$B$10-'01_基本条件'!$B$11))))</f>
        <v/>
      </c>
      <c r="Q154" s="131">
        <f>IF($A154="","",'03_設備台帳'!O154*'03_設備台帳'!P154*'03_設備台帳'!M154*$L154*$M154*(IF('01_基本条件'!$B$10='01_基本条件'!$B$13,$H154/(1+'01_基本条件'!$B$10),(1-((1+'01_基本条件'!$B$13)/(1+'01_基本条件'!$B$10))^$H154)/('01_基本条件'!$B$10-'01_基本条件'!$B$13))))</f>
        <v/>
      </c>
      <c r="R154" s="131">
        <f>IF($A154="","",'03_設備台帳'!Q154*'03_設備台帳'!S154*$N154*(IF('01_基本条件'!$B$10='01_基本条件'!$B$12,$H154/(1+'01_基本条件'!$B$10),(1-((1+'01_基本条件'!$B$12)/(1+'01_基本条件'!$B$10))^$H154)/('01_基本条件'!$B$10-'01_基本条件'!$B$12))))</f>
        <v/>
      </c>
      <c r="S154" s="131">
        <f>IF($A154="","",'03_設備台帳'!AB154*IFERROR(VLOOKUP($E154,'02_シナリオ条件'!$A$5:$K$13,8,FALSE),1)/(1+'01_基本条件'!$B$10)^$H154)</f>
        <v/>
      </c>
      <c r="T154" s="131">
        <f>IF($A154="","",SUM($O154:$R154)-$S154)</f>
        <v/>
      </c>
      <c r="U154" s="131">
        <f>IF($A154="","",('03_設備台帳'!U154+'03_設備台帳'!V154+'03_設備台帳'!W154+'03_設備台帳'!Y154)*$K154)</f>
        <v/>
      </c>
      <c r="V154" s="131">
        <f>IF($A154="","",'03_設備台帳'!X154*'03_設備台帳'!M154*$L154)</f>
        <v/>
      </c>
      <c r="W154" s="131">
        <f>IF($A154="","",'03_設備台帳'!N154*'01_基本条件'!$B$20*(IF('01_基本条件'!$B$10='01_基本条件'!$B$11,$I154/(1+'01_基本条件'!$B$10),(1-((1+'01_基本条件'!$B$11)/(1+'01_基本条件'!$B$10))^$I154)/('01_基本条件'!$B$10-'01_基本条件'!$B$11))))</f>
        <v/>
      </c>
      <c r="X154" s="131">
        <f>IF($A154="","",'03_設備台帳'!O154*'01_基本条件'!$B$21*'03_設備台帳'!P154*'03_設備台帳'!M154*$L154*$M154*(IF('01_基本条件'!$B$10='01_基本条件'!$B$13,$I154/(1+'01_基本条件'!$B$10),(1-((1+'01_基本条件'!$B$13)/(1+'01_基本条件'!$B$10))^$I154)/('01_基本条件'!$B$10-'01_基本条件'!$B$13))))</f>
        <v/>
      </c>
      <c r="Y154" s="131">
        <f>IF($A154="","",'03_設備台帳'!R154*'03_設備台帳'!S154*$N154*(IF('01_基本条件'!$B$10='01_基本条件'!$B$12,$I154/(1+'01_基本条件'!$B$10),(1-((1+'01_基本条件'!$B$12)/(1+'01_基本条件'!$B$10))^$I154)/('01_基本条件'!$B$10-'01_基本条件'!$B$12))))</f>
        <v/>
      </c>
      <c r="Z154" s="131">
        <f>IF($A154="","",'03_設備台帳'!AC154*IFERROR(VLOOKUP($E154,'02_シナリオ条件'!$A$5:$K$13,8,FALSE),1)/(1+'01_基本条件'!$B$10)^$I154)</f>
        <v/>
      </c>
      <c r="AA154" s="131">
        <f>IF($A154="","",SUM($U154:$Y154)-$Z154)</f>
        <v/>
      </c>
      <c r="AB154" s="131">
        <f>IF($A154="","",(IF('01_基本条件'!$B$10=0,$T154/$H154,$T154*('01_基本条件'!$B$10*(1+'01_基本条件'!$B$10)^$H154)/((1+'01_基本条件'!$B$10)^$H154-1)))-(IF('01_基本条件'!$B$10=0,$AA154/$I154,$AA154*('01_基本条件'!$B$10*(1+'01_基本条件'!$B$10)^$I154)/((1+'01_基本条件'!$B$10)^$I154-1))))</f>
        <v/>
      </c>
      <c r="AC154" s="132">
        <f>IF($A154="","",IFERROR($AB154/(IF('01_基本条件'!$B$10=0,$T154/$H154,$T154*('01_基本条件'!$B$10*(1+'01_基本条件'!$B$10)^$H154)/((1+'01_基本条件'!$B$10)^$H154-1))),0))</f>
        <v/>
      </c>
      <c r="AD154" s="141">
        <f>IF($A154="","",IFERROR(IF((('03_設備台帳'!N154*$J154+'03_設備台帳'!O154*'03_設備台帳'!P154*'03_設備台帳'!M154*$L154*$M154+'03_設備台帳'!Q154*'03_設備台帳'!S154*$N154)-('03_設備台帳'!N154*'01_基本条件'!$B$20+'03_設備台帳'!O154*'01_基本条件'!$B$21*'03_設備台帳'!P154*'03_設備台帳'!M154*$L154*$M154+'03_設備台帳'!R154*'03_設備台帳'!S154*$N154))&lt;=0,"",MAX(0,($U154+$V154-$O154)/(('03_設備台帳'!N154*$J154+'03_設備台帳'!O154*'03_設備台帳'!P154*'03_設備台帳'!M154*$L154*$M154+'03_設備台帳'!Q154*'03_設備台帳'!S154*$N154)-('03_設備台帳'!N154*'01_基本条件'!$B$20+'03_設備台帳'!O154*'01_基本条件'!$B$21*'03_設備台帳'!P154*'03_設備台帳'!M154*$L154*$M154+'03_設備台帳'!R154*'03_設備台帳'!S154*$N154)))),""))</f>
        <v/>
      </c>
      <c r="AE154" s="41">
        <f>IF($A154="","",IF(AND('01_基本条件'!$B$19="はい",$G154="重大"),"更新",IF($AC154&gt;='01_基本条件'!$B$18,"更新",IF($AC154&lt;=-'01_基本条件'!$B$18,"修理/延命","再確認/試行"))))</f>
        <v/>
      </c>
      <c r="AF154" s="41">
        <f>IF($A154="","","EAC削減率="&amp;TEXT($AC154,"0.0%")&amp;"; 修理LCC="&amp;TEXT($T154,"#,##0")&amp;"; 更新LCC="&amp;TEXT($AA154,"#,##0"))</f>
        <v/>
      </c>
      <c r="AG154" s="41">
        <f>IF($A154="","",IF('01_基本条件'!$B$15="","予算未設定",IF($U154&lt;='01_基本条件'!$B$15,"予算内","予算超過")))</f>
        <v/>
      </c>
      <c r="AH154" s="41">
        <f>IF($A154="","",IF(OR($G154="重大",$F154="A-重要",$AC154&gt;=0.15),"高",IF(OR($G154="高",$AC154&gt;='01_基本条件'!$B$18),"中","低")))</f>
        <v/>
      </c>
      <c r="AI154" s="41">
        <f>IF($A154="","","")</f>
        <v/>
      </c>
      <c r="AJ154" s="41">
        <f>IF($A154="","",IF($AI154&lt;&gt;"",$AI154,IF(AND($AE154="更新",$AG154="予算超過"),"更新-予算承認要",$AE154)))</f>
        <v/>
      </c>
      <c r="AK154" s="85">
        <f>IF($A154="","","要評価")</f>
        <v/>
      </c>
      <c r="AL154" s="85">
        <f>IF($A154="","","")</f>
        <v/>
      </c>
      <c r="AM154" s="134">
        <f>IF($A154="","","")</f>
        <v/>
      </c>
    </row>
    <row r="155">
      <c r="A155" s="71">
        <f>IF('03_設備台帳'!A155="","",'03_設備台帳'!A155)</f>
        <v/>
      </c>
      <c r="B155" s="71">
        <f>IF($A155="","",'03_設備台帳'!E155)</f>
        <v/>
      </c>
      <c r="C155" s="71">
        <f>IF($A155="","",'03_設備台帳'!B155&amp;" / "&amp;'03_設備台帳'!C155)</f>
        <v/>
      </c>
      <c r="D155" s="71">
        <f>IF($A155="","",'03_設備台帳'!D155)</f>
        <v/>
      </c>
      <c r="E155" s="71">
        <f>IF($A155="","",'03_設備台帳'!I155)</f>
        <v/>
      </c>
      <c r="F155" s="71">
        <f>IF($A155="","",'03_設備台帳'!G155)</f>
        <v/>
      </c>
      <c r="G155" s="71">
        <f>IF($A155="","",'03_設備台帳'!AD155)</f>
        <v/>
      </c>
      <c r="H155" s="135">
        <f>IF($A155="","",MIN('01_基本条件'!$B$9,MAX(1,'03_設備台帳'!Z155)))</f>
        <v/>
      </c>
      <c r="I155" s="135">
        <f>IF($A155="","",MIN('01_基本条件'!$B$9,MAX(1,'03_設備台帳'!AA155)))</f>
        <v/>
      </c>
      <c r="J155" s="132">
        <f>IF($A155="","",IFERROR(VLOOKUP($E155,'02_シナリオ条件'!$A$5:$K$13,3,FALSE),1))</f>
        <v/>
      </c>
      <c r="K155" s="132">
        <f>IF($A155="","",IFERROR(VLOOKUP($E155,'02_シナリオ条件'!$A$5:$K$13,4,FALSE),1))</f>
        <v/>
      </c>
      <c r="L155" s="132">
        <f>IF($A155="","",IFERROR(VLOOKUP($E155,'02_シナリオ条件'!$A$5:$K$13,5,FALSE),1))</f>
        <v/>
      </c>
      <c r="M155" s="132">
        <f>IF($A155="","",IFERROR(VLOOKUP($E155,'02_シナリオ条件'!$A$5:$K$13,6,FALSE),1))</f>
        <v/>
      </c>
      <c r="N155" s="132">
        <f>IF($A155="","",IFERROR(VLOOKUP($E155,'02_シナリオ条件'!$A$5:$K$13,7,FALSE),1))</f>
        <v/>
      </c>
      <c r="O155" s="131">
        <f>IF($A155="","",'03_設備台帳'!T155*$J155)</f>
        <v/>
      </c>
      <c r="P155" s="131">
        <f>IF($A155="","",'03_設備台帳'!N155*$J155*(IF('01_基本条件'!$B$10='01_基本条件'!$B$11,$H155/(1+'01_基本条件'!$B$10),(1-((1+'01_基本条件'!$B$11)/(1+'01_基本条件'!$B$10))^$H155)/('01_基本条件'!$B$10-'01_基本条件'!$B$11))))</f>
        <v/>
      </c>
      <c r="Q155" s="131">
        <f>IF($A155="","",'03_設備台帳'!O155*'03_設備台帳'!P155*'03_設備台帳'!M155*$L155*$M155*(IF('01_基本条件'!$B$10='01_基本条件'!$B$13,$H155/(1+'01_基本条件'!$B$10),(1-((1+'01_基本条件'!$B$13)/(1+'01_基本条件'!$B$10))^$H155)/('01_基本条件'!$B$10-'01_基本条件'!$B$13))))</f>
        <v/>
      </c>
      <c r="R155" s="131">
        <f>IF($A155="","",'03_設備台帳'!Q155*'03_設備台帳'!S155*$N155*(IF('01_基本条件'!$B$10='01_基本条件'!$B$12,$H155/(1+'01_基本条件'!$B$10),(1-((1+'01_基本条件'!$B$12)/(1+'01_基本条件'!$B$10))^$H155)/('01_基本条件'!$B$10-'01_基本条件'!$B$12))))</f>
        <v/>
      </c>
      <c r="S155" s="131">
        <f>IF($A155="","",'03_設備台帳'!AB155*IFERROR(VLOOKUP($E155,'02_シナリオ条件'!$A$5:$K$13,8,FALSE),1)/(1+'01_基本条件'!$B$10)^$H155)</f>
        <v/>
      </c>
      <c r="T155" s="131">
        <f>IF($A155="","",SUM($O155:$R155)-$S155)</f>
        <v/>
      </c>
      <c r="U155" s="131">
        <f>IF($A155="","",('03_設備台帳'!U155+'03_設備台帳'!V155+'03_設備台帳'!W155+'03_設備台帳'!Y155)*$K155)</f>
        <v/>
      </c>
      <c r="V155" s="131">
        <f>IF($A155="","",'03_設備台帳'!X155*'03_設備台帳'!M155*$L155)</f>
        <v/>
      </c>
      <c r="W155" s="131">
        <f>IF($A155="","",'03_設備台帳'!N155*'01_基本条件'!$B$20*(IF('01_基本条件'!$B$10='01_基本条件'!$B$11,$I155/(1+'01_基本条件'!$B$10),(1-((1+'01_基本条件'!$B$11)/(1+'01_基本条件'!$B$10))^$I155)/('01_基本条件'!$B$10-'01_基本条件'!$B$11))))</f>
        <v/>
      </c>
      <c r="X155" s="131">
        <f>IF($A155="","",'03_設備台帳'!O155*'01_基本条件'!$B$21*'03_設備台帳'!P155*'03_設備台帳'!M155*$L155*$M155*(IF('01_基本条件'!$B$10='01_基本条件'!$B$13,$I155/(1+'01_基本条件'!$B$10),(1-((1+'01_基本条件'!$B$13)/(1+'01_基本条件'!$B$10))^$I155)/('01_基本条件'!$B$10-'01_基本条件'!$B$13))))</f>
        <v/>
      </c>
      <c r="Y155" s="131">
        <f>IF($A155="","",'03_設備台帳'!R155*'03_設備台帳'!S155*$N155*(IF('01_基本条件'!$B$10='01_基本条件'!$B$12,$I155/(1+'01_基本条件'!$B$10),(1-((1+'01_基本条件'!$B$12)/(1+'01_基本条件'!$B$10))^$I155)/('01_基本条件'!$B$10-'01_基本条件'!$B$12))))</f>
        <v/>
      </c>
      <c r="Z155" s="131">
        <f>IF($A155="","",'03_設備台帳'!AC155*IFERROR(VLOOKUP($E155,'02_シナリオ条件'!$A$5:$K$13,8,FALSE),1)/(1+'01_基本条件'!$B$10)^$I155)</f>
        <v/>
      </c>
      <c r="AA155" s="131">
        <f>IF($A155="","",SUM($U155:$Y155)-$Z155)</f>
        <v/>
      </c>
      <c r="AB155" s="131">
        <f>IF($A155="","",(IF('01_基本条件'!$B$10=0,$T155/$H155,$T155*('01_基本条件'!$B$10*(1+'01_基本条件'!$B$10)^$H155)/((1+'01_基本条件'!$B$10)^$H155-1)))-(IF('01_基本条件'!$B$10=0,$AA155/$I155,$AA155*('01_基本条件'!$B$10*(1+'01_基本条件'!$B$10)^$I155)/((1+'01_基本条件'!$B$10)^$I155-1))))</f>
        <v/>
      </c>
      <c r="AC155" s="132">
        <f>IF($A155="","",IFERROR($AB155/(IF('01_基本条件'!$B$10=0,$T155/$H155,$T155*('01_基本条件'!$B$10*(1+'01_基本条件'!$B$10)^$H155)/((1+'01_基本条件'!$B$10)^$H155-1))),0))</f>
        <v/>
      </c>
      <c r="AD155" s="141">
        <f>IF($A155="","",IFERROR(IF((('03_設備台帳'!N155*$J155+'03_設備台帳'!O155*'03_設備台帳'!P155*'03_設備台帳'!M155*$L155*$M155+'03_設備台帳'!Q155*'03_設備台帳'!S155*$N155)-('03_設備台帳'!N155*'01_基本条件'!$B$20+'03_設備台帳'!O155*'01_基本条件'!$B$21*'03_設備台帳'!P155*'03_設備台帳'!M155*$L155*$M155+'03_設備台帳'!R155*'03_設備台帳'!S155*$N155))&lt;=0,"",MAX(0,($U155+$V155-$O155)/(('03_設備台帳'!N155*$J155+'03_設備台帳'!O155*'03_設備台帳'!P155*'03_設備台帳'!M155*$L155*$M155+'03_設備台帳'!Q155*'03_設備台帳'!S155*$N155)-('03_設備台帳'!N155*'01_基本条件'!$B$20+'03_設備台帳'!O155*'01_基本条件'!$B$21*'03_設備台帳'!P155*'03_設備台帳'!M155*$L155*$M155+'03_設備台帳'!R155*'03_設備台帳'!S155*$N155)))),""))</f>
        <v/>
      </c>
      <c r="AE155" s="41">
        <f>IF($A155="","",IF(AND('01_基本条件'!$B$19="はい",$G155="重大"),"更新",IF($AC155&gt;='01_基本条件'!$B$18,"更新",IF($AC155&lt;=-'01_基本条件'!$B$18,"修理/延命","再確認/試行"))))</f>
        <v/>
      </c>
      <c r="AF155" s="41">
        <f>IF($A155="","","EAC削減率="&amp;TEXT($AC155,"0.0%")&amp;"; 修理LCC="&amp;TEXT($T155,"#,##0")&amp;"; 更新LCC="&amp;TEXT($AA155,"#,##0"))</f>
        <v/>
      </c>
      <c r="AG155" s="41">
        <f>IF($A155="","",IF('01_基本条件'!$B$15="","予算未設定",IF($U155&lt;='01_基本条件'!$B$15,"予算内","予算超過")))</f>
        <v/>
      </c>
      <c r="AH155" s="41">
        <f>IF($A155="","",IF(OR($G155="重大",$F155="A-重要",$AC155&gt;=0.15),"高",IF(OR($G155="高",$AC155&gt;='01_基本条件'!$B$18),"中","低")))</f>
        <v/>
      </c>
      <c r="AI155" s="41">
        <f>IF($A155="","","")</f>
        <v/>
      </c>
      <c r="AJ155" s="41">
        <f>IF($A155="","",IF($AI155&lt;&gt;"",$AI155,IF(AND($AE155="更新",$AG155="予算超過"),"更新-予算承認要",$AE155)))</f>
        <v/>
      </c>
      <c r="AK155" s="85">
        <f>IF($A155="","","要評価")</f>
        <v/>
      </c>
      <c r="AL155" s="85">
        <f>IF($A155="","","")</f>
        <v/>
      </c>
      <c r="AM155" s="134">
        <f>IF($A155="","","")</f>
        <v/>
      </c>
    </row>
    <row r="156">
      <c r="A156" s="71">
        <f>IF('03_設備台帳'!A156="","",'03_設備台帳'!A156)</f>
        <v/>
      </c>
      <c r="B156" s="71">
        <f>IF($A156="","",'03_設備台帳'!E156)</f>
        <v/>
      </c>
      <c r="C156" s="71">
        <f>IF($A156="","",'03_設備台帳'!B156&amp;" / "&amp;'03_設備台帳'!C156)</f>
        <v/>
      </c>
      <c r="D156" s="71">
        <f>IF($A156="","",'03_設備台帳'!D156)</f>
        <v/>
      </c>
      <c r="E156" s="71">
        <f>IF($A156="","",'03_設備台帳'!I156)</f>
        <v/>
      </c>
      <c r="F156" s="71">
        <f>IF($A156="","",'03_設備台帳'!G156)</f>
        <v/>
      </c>
      <c r="G156" s="71">
        <f>IF($A156="","",'03_設備台帳'!AD156)</f>
        <v/>
      </c>
      <c r="H156" s="135">
        <f>IF($A156="","",MIN('01_基本条件'!$B$9,MAX(1,'03_設備台帳'!Z156)))</f>
        <v/>
      </c>
      <c r="I156" s="135">
        <f>IF($A156="","",MIN('01_基本条件'!$B$9,MAX(1,'03_設備台帳'!AA156)))</f>
        <v/>
      </c>
      <c r="J156" s="132">
        <f>IF($A156="","",IFERROR(VLOOKUP($E156,'02_シナリオ条件'!$A$5:$K$13,3,FALSE),1))</f>
        <v/>
      </c>
      <c r="K156" s="132">
        <f>IF($A156="","",IFERROR(VLOOKUP($E156,'02_シナリオ条件'!$A$5:$K$13,4,FALSE),1))</f>
        <v/>
      </c>
      <c r="L156" s="132">
        <f>IF($A156="","",IFERROR(VLOOKUP($E156,'02_シナリオ条件'!$A$5:$K$13,5,FALSE),1))</f>
        <v/>
      </c>
      <c r="M156" s="132">
        <f>IF($A156="","",IFERROR(VLOOKUP($E156,'02_シナリオ条件'!$A$5:$K$13,6,FALSE),1))</f>
        <v/>
      </c>
      <c r="N156" s="132">
        <f>IF($A156="","",IFERROR(VLOOKUP($E156,'02_シナリオ条件'!$A$5:$K$13,7,FALSE),1))</f>
        <v/>
      </c>
      <c r="O156" s="131">
        <f>IF($A156="","",'03_設備台帳'!T156*$J156)</f>
        <v/>
      </c>
      <c r="P156" s="131">
        <f>IF($A156="","",'03_設備台帳'!N156*$J156*(IF('01_基本条件'!$B$10='01_基本条件'!$B$11,$H156/(1+'01_基本条件'!$B$10),(1-((1+'01_基本条件'!$B$11)/(1+'01_基本条件'!$B$10))^$H156)/('01_基本条件'!$B$10-'01_基本条件'!$B$11))))</f>
        <v/>
      </c>
      <c r="Q156" s="131">
        <f>IF($A156="","",'03_設備台帳'!O156*'03_設備台帳'!P156*'03_設備台帳'!M156*$L156*$M156*(IF('01_基本条件'!$B$10='01_基本条件'!$B$13,$H156/(1+'01_基本条件'!$B$10),(1-((1+'01_基本条件'!$B$13)/(1+'01_基本条件'!$B$10))^$H156)/('01_基本条件'!$B$10-'01_基本条件'!$B$13))))</f>
        <v/>
      </c>
      <c r="R156" s="131">
        <f>IF($A156="","",'03_設備台帳'!Q156*'03_設備台帳'!S156*$N156*(IF('01_基本条件'!$B$10='01_基本条件'!$B$12,$H156/(1+'01_基本条件'!$B$10),(1-((1+'01_基本条件'!$B$12)/(1+'01_基本条件'!$B$10))^$H156)/('01_基本条件'!$B$10-'01_基本条件'!$B$12))))</f>
        <v/>
      </c>
      <c r="S156" s="131">
        <f>IF($A156="","",'03_設備台帳'!AB156*IFERROR(VLOOKUP($E156,'02_シナリオ条件'!$A$5:$K$13,8,FALSE),1)/(1+'01_基本条件'!$B$10)^$H156)</f>
        <v/>
      </c>
      <c r="T156" s="131">
        <f>IF($A156="","",SUM($O156:$R156)-$S156)</f>
        <v/>
      </c>
      <c r="U156" s="131">
        <f>IF($A156="","",('03_設備台帳'!U156+'03_設備台帳'!V156+'03_設備台帳'!W156+'03_設備台帳'!Y156)*$K156)</f>
        <v/>
      </c>
      <c r="V156" s="131">
        <f>IF($A156="","",'03_設備台帳'!X156*'03_設備台帳'!M156*$L156)</f>
        <v/>
      </c>
      <c r="W156" s="131">
        <f>IF($A156="","",'03_設備台帳'!N156*'01_基本条件'!$B$20*(IF('01_基本条件'!$B$10='01_基本条件'!$B$11,$I156/(1+'01_基本条件'!$B$10),(1-((1+'01_基本条件'!$B$11)/(1+'01_基本条件'!$B$10))^$I156)/('01_基本条件'!$B$10-'01_基本条件'!$B$11))))</f>
        <v/>
      </c>
      <c r="X156" s="131">
        <f>IF($A156="","",'03_設備台帳'!O156*'01_基本条件'!$B$21*'03_設備台帳'!P156*'03_設備台帳'!M156*$L156*$M156*(IF('01_基本条件'!$B$10='01_基本条件'!$B$13,$I156/(1+'01_基本条件'!$B$10),(1-((1+'01_基本条件'!$B$13)/(1+'01_基本条件'!$B$10))^$I156)/('01_基本条件'!$B$10-'01_基本条件'!$B$13))))</f>
        <v/>
      </c>
      <c r="Y156" s="131">
        <f>IF($A156="","",'03_設備台帳'!R156*'03_設備台帳'!S156*$N156*(IF('01_基本条件'!$B$10='01_基本条件'!$B$12,$I156/(1+'01_基本条件'!$B$10),(1-((1+'01_基本条件'!$B$12)/(1+'01_基本条件'!$B$10))^$I156)/('01_基本条件'!$B$10-'01_基本条件'!$B$12))))</f>
        <v/>
      </c>
      <c r="Z156" s="131">
        <f>IF($A156="","",'03_設備台帳'!AC156*IFERROR(VLOOKUP($E156,'02_シナリオ条件'!$A$5:$K$13,8,FALSE),1)/(1+'01_基本条件'!$B$10)^$I156)</f>
        <v/>
      </c>
      <c r="AA156" s="131">
        <f>IF($A156="","",SUM($U156:$Y156)-$Z156)</f>
        <v/>
      </c>
      <c r="AB156" s="131">
        <f>IF($A156="","",(IF('01_基本条件'!$B$10=0,$T156/$H156,$T156*('01_基本条件'!$B$10*(1+'01_基本条件'!$B$10)^$H156)/((1+'01_基本条件'!$B$10)^$H156-1)))-(IF('01_基本条件'!$B$10=0,$AA156/$I156,$AA156*('01_基本条件'!$B$10*(1+'01_基本条件'!$B$10)^$I156)/((1+'01_基本条件'!$B$10)^$I156-1))))</f>
        <v/>
      </c>
      <c r="AC156" s="132">
        <f>IF($A156="","",IFERROR($AB156/(IF('01_基本条件'!$B$10=0,$T156/$H156,$T156*('01_基本条件'!$B$10*(1+'01_基本条件'!$B$10)^$H156)/((1+'01_基本条件'!$B$10)^$H156-1))),0))</f>
        <v/>
      </c>
      <c r="AD156" s="141">
        <f>IF($A156="","",IFERROR(IF((('03_設備台帳'!N156*$J156+'03_設備台帳'!O156*'03_設備台帳'!P156*'03_設備台帳'!M156*$L156*$M156+'03_設備台帳'!Q156*'03_設備台帳'!S156*$N156)-('03_設備台帳'!N156*'01_基本条件'!$B$20+'03_設備台帳'!O156*'01_基本条件'!$B$21*'03_設備台帳'!P156*'03_設備台帳'!M156*$L156*$M156+'03_設備台帳'!R156*'03_設備台帳'!S156*$N156))&lt;=0,"",MAX(0,($U156+$V156-$O156)/(('03_設備台帳'!N156*$J156+'03_設備台帳'!O156*'03_設備台帳'!P156*'03_設備台帳'!M156*$L156*$M156+'03_設備台帳'!Q156*'03_設備台帳'!S156*$N156)-('03_設備台帳'!N156*'01_基本条件'!$B$20+'03_設備台帳'!O156*'01_基本条件'!$B$21*'03_設備台帳'!P156*'03_設備台帳'!M156*$L156*$M156+'03_設備台帳'!R156*'03_設備台帳'!S156*$N156)))),""))</f>
        <v/>
      </c>
      <c r="AE156" s="41">
        <f>IF($A156="","",IF(AND('01_基本条件'!$B$19="はい",$G156="重大"),"更新",IF($AC156&gt;='01_基本条件'!$B$18,"更新",IF($AC156&lt;=-'01_基本条件'!$B$18,"修理/延命","再確認/試行"))))</f>
        <v/>
      </c>
      <c r="AF156" s="41">
        <f>IF($A156="","","EAC削減率="&amp;TEXT($AC156,"0.0%")&amp;"; 修理LCC="&amp;TEXT($T156,"#,##0")&amp;"; 更新LCC="&amp;TEXT($AA156,"#,##0"))</f>
        <v/>
      </c>
      <c r="AG156" s="41">
        <f>IF($A156="","",IF('01_基本条件'!$B$15="","予算未設定",IF($U156&lt;='01_基本条件'!$B$15,"予算内","予算超過")))</f>
        <v/>
      </c>
      <c r="AH156" s="41">
        <f>IF($A156="","",IF(OR($G156="重大",$F156="A-重要",$AC156&gt;=0.15),"高",IF(OR($G156="高",$AC156&gt;='01_基本条件'!$B$18),"中","低")))</f>
        <v/>
      </c>
      <c r="AI156" s="41">
        <f>IF($A156="","","")</f>
        <v/>
      </c>
      <c r="AJ156" s="41">
        <f>IF($A156="","",IF($AI156&lt;&gt;"",$AI156,IF(AND($AE156="更新",$AG156="予算超過"),"更新-予算承認要",$AE156)))</f>
        <v/>
      </c>
      <c r="AK156" s="85">
        <f>IF($A156="","","要評価")</f>
        <v/>
      </c>
      <c r="AL156" s="85">
        <f>IF($A156="","","")</f>
        <v/>
      </c>
      <c r="AM156" s="134">
        <f>IF($A156="","","")</f>
        <v/>
      </c>
    </row>
    <row r="157">
      <c r="A157" s="71">
        <f>IF('03_設備台帳'!A157="","",'03_設備台帳'!A157)</f>
        <v/>
      </c>
      <c r="B157" s="71">
        <f>IF($A157="","",'03_設備台帳'!E157)</f>
        <v/>
      </c>
      <c r="C157" s="71">
        <f>IF($A157="","",'03_設備台帳'!B157&amp;" / "&amp;'03_設備台帳'!C157)</f>
        <v/>
      </c>
      <c r="D157" s="71">
        <f>IF($A157="","",'03_設備台帳'!D157)</f>
        <v/>
      </c>
      <c r="E157" s="71">
        <f>IF($A157="","",'03_設備台帳'!I157)</f>
        <v/>
      </c>
      <c r="F157" s="71">
        <f>IF($A157="","",'03_設備台帳'!G157)</f>
        <v/>
      </c>
      <c r="G157" s="71">
        <f>IF($A157="","",'03_設備台帳'!AD157)</f>
        <v/>
      </c>
      <c r="H157" s="135">
        <f>IF($A157="","",MIN('01_基本条件'!$B$9,MAX(1,'03_設備台帳'!Z157)))</f>
        <v/>
      </c>
      <c r="I157" s="135">
        <f>IF($A157="","",MIN('01_基本条件'!$B$9,MAX(1,'03_設備台帳'!AA157)))</f>
        <v/>
      </c>
      <c r="J157" s="132">
        <f>IF($A157="","",IFERROR(VLOOKUP($E157,'02_シナリオ条件'!$A$5:$K$13,3,FALSE),1))</f>
        <v/>
      </c>
      <c r="K157" s="132">
        <f>IF($A157="","",IFERROR(VLOOKUP($E157,'02_シナリオ条件'!$A$5:$K$13,4,FALSE),1))</f>
        <v/>
      </c>
      <c r="L157" s="132">
        <f>IF($A157="","",IFERROR(VLOOKUP($E157,'02_シナリオ条件'!$A$5:$K$13,5,FALSE),1))</f>
        <v/>
      </c>
      <c r="M157" s="132">
        <f>IF($A157="","",IFERROR(VLOOKUP($E157,'02_シナリオ条件'!$A$5:$K$13,6,FALSE),1))</f>
        <v/>
      </c>
      <c r="N157" s="132">
        <f>IF($A157="","",IFERROR(VLOOKUP($E157,'02_シナリオ条件'!$A$5:$K$13,7,FALSE),1))</f>
        <v/>
      </c>
      <c r="O157" s="131">
        <f>IF($A157="","",'03_設備台帳'!T157*$J157)</f>
        <v/>
      </c>
      <c r="P157" s="131">
        <f>IF($A157="","",'03_設備台帳'!N157*$J157*(IF('01_基本条件'!$B$10='01_基本条件'!$B$11,$H157/(1+'01_基本条件'!$B$10),(1-((1+'01_基本条件'!$B$11)/(1+'01_基本条件'!$B$10))^$H157)/('01_基本条件'!$B$10-'01_基本条件'!$B$11))))</f>
        <v/>
      </c>
      <c r="Q157" s="131">
        <f>IF($A157="","",'03_設備台帳'!O157*'03_設備台帳'!P157*'03_設備台帳'!M157*$L157*$M157*(IF('01_基本条件'!$B$10='01_基本条件'!$B$13,$H157/(1+'01_基本条件'!$B$10),(1-((1+'01_基本条件'!$B$13)/(1+'01_基本条件'!$B$10))^$H157)/('01_基本条件'!$B$10-'01_基本条件'!$B$13))))</f>
        <v/>
      </c>
      <c r="R157" s="131">
        <f>IF($A157="","",'03_設備台帳'!Q157*'03_設備台帳'!S157*$N157*(IF('01_基本条件'!$B$10='01_基本条件'!$B$12,$H157/(1+'01_基本条件'!$B$10),(1-((1+'01_基本条件'!$B$12)/(1+'01_基本条件'!$B$10))^$H157)/('01_基本条件'!$B$10-'01_基本条件'!$B$12))))</f>
        <v/>
      </c>
      <c r="S157" s="131">
        <f>IF($A157="","",'03_設備台帳'!AB157*IFERROR(VLOOKUP($E157,'02_シナリオ条件'!$A$5:$K$13,8,FALSE),1)/(1+'01_基本条件'!$B$10)^$H157)</f>
        <v/>
      </c>
      <c r="T157" s="131">
        <f>IF($A157="","",SUM($O157:$R157)-$S157)</f>
        <v/>
      </c>
      <c r="U157" s="131">
        <f>IF($A157="","",('03_設備台帳'!U157+'03_設備台帳'!V157+'03_設備台帳'!W157+'03_設備台帳'!Y157)*$K157)</f>
        <v/>
      </c>
      <c r="V157" s="131">
        <f>IF($A157="","",'03_設備台帳'!X157*'03_設備台帳'!M157*$L157)</f>
        <v/>
      </c>
      <c r="W157" s="131">
        <f>IF($A157="","",'03_設備台帳'!N157*'01_基本条件'!$B$20*(IF('01_基本条件'!$B$10='01_基本条件'!$B$11,$I157/(1+'01_基本条件'!$B$10),(1-((1+'01_基本条件'!$B$11)/(1+'01_基本条件'!$B$10))^$I157)/('01_基本条件'!$B$10-'01_基本条件'!$B$11))))</f>
        <v/>
      </c>
      <c r="X157" s="131">
        <f>IF($A157="","",'03_設備台帳'!O157*'01_基本条件'!$B$21*'03_設備台帳'!P157*'03_設備台帳'!M157*$L157*$M157*(IF('01_基本条件'!$B$10='01_基本条件'!$B$13,$I157/(1+'01_基本条件'!$B$10),(1-((1+'01_基本条件'!$B$13)/(1+'01_基本条件'!$B$10))^$I157)/('01_基本条件'!$B$10-'01_基本条件'!$B$13))))</f>
        <v/>
      </c>
      <c r="Y157" s="131">
        <f>IF($A157="","",'03_設備台帳'!R157*'03_設備台帳'!S157*$N157*(IF('01_基本条件'!$B$10='01_基本条件'!$B$12,$I157/(1+'01_基本条件'!$B$10),(1-((1+'01_基本条件'!$B$12)/(1+'01_基本条件'!$B$10))^$I157)/('01_基本条件'!$B$10-'01_基本条件'!$B$12))))</f>
        <v/>
      </c>
      <c r="Z157" s="131">
        <f>IF($A157="","",'03_設備台帳'!AC157*IFERROR(VLOOKUP($E157,'02_シナリオ条件'!$A$5:$K$13,8,FALSE),1)/(1+'01_基本条件'!$B$10)^$I157)</f>
        <v/>
      </c>
      <c r="AA157" s="131">
        <f>IF($A157="","",SUM($U157:$Y157)-$Z157)</f>
        <v/>
      </c>
      <c r="AB157" s="131">
        <f>IF($A157="","",(IF('01_基本条件'!$B$10=0,$T157/$H157,$T157*('01_基本条件'!$B$10*(1+'01_基本条件'!$B$10)^$H157)/((1+'01_基本条件'!$B$10)^$H157-1)))-(IF('01_基本条件'!$B$10=0,$AA157/$I157,$AA157*('01_基本条件'!$B$10*(1+'01_基本条件'!$B$10)^$I157)/((1+'01_基本条件'!$B$10)^$I157-1))))</f>
        <v/>
      </c>
      <c r="AC157" s="132">
        <f>IF($A157="","",IFERROR($AB157/(IF('01_基本条件'!$B$10=0,$T157/$H157,$T157*('01_基本条件'!$B$10*(1+'01_基本条件'!$B$10)^$H157)/((1+'01_基本条件'!$B$10)^$H157-1))),0))</f>
        <v/>
      </c>
      <c r="AD157" s="141">
        <f>IF($A157="","",IFERROR(IF((('03_設備台帳'!N157*$J157+'03_設備台帳'!O157*'03_設備台帳'!P157*'03_設備台帳'!M157*$L157*$M157+'03_設備台帳'!Q157*'03_設備台帳'!S157*$N157)-('03_設備台帳'!N157*'01_基本条件'!$B$20+'03_設備台帳'!O157*'01_基本条件'!$B$21*'03_設備台帳'!P157*'03_設備台帳'!M157*$L157*$M157+'03_設備台帳'!R157*'03_設備台帳'!S157*$N157))&lt;=0,"",MAX(0,($U157+$V157-$O157)/(('03_設備台帳'!N157*$J157+'03_設備台帳'!O157*'03_設備台帳'!P157*'03_設備台帳'!M157*$L157*$M157+'03_設備台帳'!Q157*'03_設備台帳'!S157*$N157)-('03_設備台帳'!N157*'01_基本条件'!$B$20+'03_設備台帳'!O157*'01_基本条件'!$B$21*'03_設備台帳'!P157*'03_設備台帳'!M157*$L157*$M157+'03_設備台帳'!R157*'03_設備台帳'!S157*$N157)))),""))</f>
        <v/>
      </c>
      <c r="AE157" s="41">
        <f>IF($A157="","",IF(AND('01_基本条件'!$B$19="はい",$G157="重大"),"更新",IF($AC157&gt;='01_基本条件'!$B$18,"更新",IF($AC157&lt;=-'01_基本条件'!$B$18,"修理/延命","再確認/試行"))))</f>
        <v/>
      </c>
      <c r="AF157" s="41">
        <f>IF($A157="","","EAC削減率="&amp;TEXT($AC157,"0.0%")&amp;"; 修理LCC="&amp;TEXT($T157,"#,##0")&amp;"; 更新LCC="&amp;TEXT($AA157,"#,##0"))</f>
        <v/>
      </c>
      <c r="AG157" s="41">
        <f>IF($A157="","",IF('01_基本条件'!$B$15="","予算未設定",IF($U157&lt;='01_基本条件'!$B$15,"予算内","予算超過")))</f>
        <v/>
      </c>
      <c r="AH157" s="41">
        <f>IF($A157="","",IF(OR($G157="重大",$F157="A-重要",$AC157&gt;=0.15),"高",IF(OR($G157="高",$AC157&gt;='01_基本条件'!$B$18),"中","低")))</f>
        <v/>
      </c>
      <c r="AI157" s="41">
        <f>IF($A157="","","")</f>
        <v/>
      </c>
      <c r="AJ157" s="41">
        <f>IF($A157="","",IF($AI157&lt;&gt;"",$AI157,IF(AND($AE157="更新",$AG157="予算超過"),"更新-予算承認要",$AE157)))</f>
        <v/>
      </c>
      <c r="AK157" s="85">
        <f>IF($A157="","","要評価")</f>
        <v/>
      </c>
      <c r="AL157" s="85">
        <f>IF($A157="","","")</f>
        <v/>
      </c>
      <c r="AM157" s="134">
        <f>IF($A157="","","")</f>
        <v/>
      </c>
    </row>
    <row r="158">
      <c r="A158" s="71">
        <f>IF('03_設備台帳'!A158="","",'03_設備台帳'!A158)</f>
        <v/>
      </c>
      <c r="B158" s="71">
        <f>IF($A158="","",'03_設備台帳'!E158)</f>
        <v/>
      </c>
      <c r="C158" s="71">
        <f>IF($A158="","",'03_設備台帳'!B158&amp;" / "&amp;'03_設備台帳'!C158)</f>
        <v/>
      </c>
      <c r="D158" s="71">
        <f>IF($A158="","",'03_設備台帳'!D158)</f>
        <v/>
      </c>
      <c r="E158" s="71">
        <f>IF($A158="","",'03_設備台帳'!I158)</f>
        <v/>
      </c>
      <c r="F158" s="71">
        <f>IF($A158="","",'03_設備台帳'!G158)</f>
        <v/>
      </c>
      <c r="G158" s="71">
        <f>IF($A158="","",'03_設備台帳'!AD158)</f>
        <v/>
      </c>
      <c r="H158" s="135">
        <f>IF($A158="","",MIN('01_基本条件'!$B$9,MAX(1,'03_設備台帳'!Z158)))</f>
        <v/>
      </c>
      <c r="I158" s="135">
        <f>IF($A158="","",MIN('01_基本条件'!$B$9,MAX(1,'03_設備台帳'!AA158)))</f>
        <v/>
      </c>
      <c r="J158" s="132">
        <f>IF($A158="","",IFERROR(VLOOKUP($E158,'02_シナリオ条件'!$A$5:$K$13,3,FALSE),1))</f>
        <v/>
      </c>
      <c r="K158" s="132">
        <f>IF($A158="","",IFERROR(VLOOKUP($E158,'02_シナリオ条件'!$A$5:$K$13,4,FALSE),1))</f>
        <v/>
      </c>
      <c r="L158" s="132">
        <f>IF($A158="","",IFERROR(VLOOKUP($E158,'02_シナリオ条件'!$A$5:$K$13,5,FALSE),1))</f>
        <v/>
      </c>
      <c r="M158" s="132">
        <f>IF($A158="","",IFERROR(VLOOKUP($E158,'02_シナリオ条件'!$A$5:$K$13,6,FALSE),1))</f>
        <v/>
      </c>
      <c r="N158" s="132">
        <f>IF($A158="","",IFERROR(VLOOKUP($E158,'02_シナリオ条件'!$A$5:$K$13,7,FALSE),1))</f>
        <v/>
      </c>
      <c r="O158" s="131">
        <f>IF($A158="","",'03_設備台帳'!T158*$J158)</f>
        <v/>
      </c>
      <c r="P158" s="131">
        <f>IF($A158="","",'03_設備台帳'!N158*$J158*(IF('01_基本条件'!$B$10='01_基本条件'!$B$11,$H158/(1+'01_基本条件'!$B$10),(1-((1+'01_基本条件'!$B$11)/(1+'01_基本条件'!$B$10))^$H158)/('01_基本条件'!$B$10-'01_基本条件'!$B$11))))</f>
        <v/>
      </c>
      <c r="Q158" s="131">
        <f>IF($A158="","",'03_設備台帳'!O158*'03_設備台帳'!P158*'03_設備台帳'!M158*$L158*$M158*(IF('01_基本条件'!$B$10='01_基本条件'!$B$13,$H158/(1+'01_基本条件'!$B$10),(1-((1+'01_基本条件'!$B$13)/(1+'01_基本条件'!$B$10))^$H158)/('01_基本条件'!$B$10-'01_基本条件'!$B$13))))</f>
        <v/>
      </c>
      <c r="R158" s="131">
        <f>IF($A158="","",'03_設備台帳'!Q158*'03_設備台帳'!S158*$N158*(IF('01_基本条件'!$B$10='01_基本条件'!$B$12,$H158/(1+'01_基本条件'!$B$10),(1-((1+'01_基本条件'!$B$12)/(1+'01_基本条件'!$B$10))^$H158)/('01_基本条件'!$B$10-'01_基本条件'!$B$12))))</f>
        <v/>
      </c>
      <c r="S158" s="131">
        <f>IF($A158="","",'03_設備台帳'!AB158*IFERROR(VLOOKUP($E158,'02_シナリオ条件'!$A$5:$K$13,8,FALSE),1)/(1+'01_基本条件'!$B$10)^$H158)</f>
        <v/>
      </c>
      <c r="T158" s="131">
        <f>IF($A158="","",SUM($O158:$R158)-$S158)</f>
        <v/>
      </c>
      <c r="U158" s="131">
        <f>IF($A158="","",('03_設備台帳'!U158+'03_設備台帳'!V158+'03_設備台帳'!W158+'03_設備台帳'!Y158)*$K158)</f>
        <v/>
      </c>
      <c r="V158" s="131">
        <f>IF($A158="","",'03_設備台帳'!X158*'03_設備台帳'!M158*$L158)</f>
        <v/>
      </c>
      <c r="W158" s="131">
        <f>IF($A158="","",'03_設備台帳'!N158*'01_基本条件'!$B$20*(IF('01_基本条件'!$B$10='01_基本条件'!$B$11,$I158/(1+'01_基本条件'!$B$10),(1-((1+'01_基本条件'!$B$11)/(1+'01_基本条件'!$B$10))^$I158)/('01_基本条件'!$B$10-'01_基本条件'!$B$11))))</f>
        <v/>
      </c>
      <c r="X158" s="131">
        <f>IF($A158="","",'03_設備台帳'!O158*'01_基本条件'!$B$21*'03_設備台帳'!P158*'03_設備台帳'!M158*$L158*$M158*(IF('01_基本条件'!$B$10='01_基本条件'!$B$13,$I158/(1+'01_基本条件'!$B$10),(1-((1+'01_基本条件'!$B$13)/(1+'01_基本条件'!$B$10))^$I158)/('01_基本条件'!$B$10-'01_基本条件'!$B$13))))</f>
        <v/>
      </c>
      <c r="Y158" s="131">
        <f>IF($A158="","",'03_設備台帳'!R158*'03_設備台帳'!S158*$N158*(IF('01_基本条件'!$B$10='01_基本条件'!$B$12,$I158/(1+'01_基本条件'!$B$10),(1-((1+'01_基本条件'!$B$12)/(1+'01_基本条件'!$B$10))^$I158)/('01_基本条件'!$B$10-'01_基本条件'!$B$12))))</f>
        <v/>
      </c>
      <c r="Z158" s="131">
        <f>IF($A158="","",'03_設備台帳'!AC158*IFERROR(VLOOKUP($E158,'02_シナリオ条件'!$A$5:$K$13,8,FALSE),1)/(1+'01_基本条件'!$B$10)^$I158)</f>
        <v/>
      </c>
      <c r="AA158" s="131">
        <f>IF($A158="","",SUM($U158:$Y158)-$Z158)</f>
        <v/>
      </c>
      <c r="AB158" s="131">
        <f>IF($A158="","",(IF('01_基本条件'!$B$10=0,$T158/$H158,$T158*('01_基本条件'!$B$10*(1+'01_基本条件'!$B$10)^$H158)/((1+'01_基本条件'!$B$10)^$H158-1)))-(IF('01_基本条件'!$B$10=0,$AA158/$I158,$AA158*('01_基本条件'!$B$10*(1+'01_基本条件'!$B$10)^$I158)/((1+'01_基本条件'!$B$10)^$I158-1))))</f>
        <v/>
      </c>
      <c r="AC158" s="132">
        <f>IF($A158="","",IFERROR($AB158/(IF('01_基本条件'!$B$10=0,$T158/$H158,$T158*('01_基本条件'!$B$10*(1+'01_基本条件'!$B$10)^$H158)/((1+'01_基本条件'!$B$10)^$H158-1))),0))</f>
        <v/>
      </c>
      <c r="AD158" s="141">
        <f>IF($A158="","",IFERROR(IF((('03_設備台帳'!N158*$J158+'03_設備台帳'!O158*'03_設備台帳'!P158*'03_設備台帳'!M158*$L158*$M158+'03_設備台帳'!Q158*'03_設備台帳'!S158*$N158)-('03_設備台帳'!N158*'01_基本条件'!$B$20+'03_設備台帳'!O158*'01_基本条件'!$B$21*'03_設備台帳'!P158*'03_設備台帳'!M158*$L158*$M158+'03_設備台帳'!R158*'03_設備台帳'!S158*$N158))&lt;=0,"",MAX(0,($U158+$V158-$O158)/(('03_設備台帳'!N158*$J158+'03_設備台帳'!O158*'03_設備台帳'!P158*'03_設備台帳'!M158*$L158*$M158+'03_設備台帳'!Q158*'03_設備台帳'!S158*$N158)-('03_設備台帳'!N158*'01_基本条件'!$B$20+'03_設備台帳'!O158*'01_基本条件'!$B$21*'03_設備台帳'!P158*'03_設備台帳'!M158*$L158*$M158+'03_設備台帳'!R158*'03_設備台帳'!S158*$N158)))),""))</f>
        <v/>
      </c>
      <c r="AE158" s="41">
        <f>IF($A158="","",IF(AND('01_基本条件'!$B$19="はい",$G158="重大"),"更新",IF($AC158&gt;='01_基本条件'!$B$18,"更新",IF($AC158&lt;=-'01_基本条件'!$B$18,"修理/延命","再確認/試行"))))</f>
        <v/>
      </c>
      <c r="AF158" s="41">
        <f>IF($A158="","","EAC削減率="&amp;TEXT($AC158,"0.0%")&amp;"; 修理LCC="&amp;TEXT($T158,"#,##0")&amp;"; 更新LCC="&amp;TEXT($AA158,"#,##0"))</f>
        <v/>
      </c>
      <c r="AG158" s="41">
        <f>IF($A158="","",IF('01_基本条件'!$B$15="","予算未設定",IF($U158&lt;='01_基本条件'!$B$15,"予算内","予算超過")))</f>
        <v/>
      </c>
      <c r="AH158" s="41">
        <f>IF($A158="","",IF(OR($G158="重大",$F158="A-重要",$AC158&gt;=0.15),"高",IF(OR($G158="高",$AC158&gt;='01_基本条件'!$B$18),"中","低")))</f>
        <v/>
      </c>
      <c r="AI158" s="41">
        <f>IF($A158="","","")</f>
        <v/>
      </c>
      <c r="AJ158" s="41">
        <f>IF($A158="","",IF($AI158&lt;&gt;"",$AI158,IF(AND($AE158="更新",$AG158="予算超過"),"更新-予算承認要",$AE158)))</f>
        <v/>
      </c>
      <c r="AK158" s="85">
        <f>IF($A158="","","要評価")</f>
        <v/>
      </c>
      <c r="AL158" s="85">
        <f>IF($A158="","","")</f>
        <v/>
      </c>
      <c r="AM158" s="134">
        <f>IF($A158="","","")</f>
        <v/>
      </c>
    </row>
    <row r="159">
      <c r="A159" s="71">
        <f>IF('03_設備台帳'!A159="","",'03_設備台帳'!A159)</f>
        <v/>
      </c>
      <c r="B159" s="71">
        <f>IF($A159="","",'03_設備台帳'!E159)</f>
        <v/>
      </c>
      <c r="C159" s="71">
        <f>IF($A159="","",'03_設備台帳'!B159&amp;" / "&amp;'03_設備台帳'!C159)</f>
        <v/>
      </c>
      <c r="D159" s="71">
        <f>IF($A159="","",'03_設備台帳'!D159)</f>
        <v/>
      </c>
      <c r="E159" s="71">
        <f>IF($A159="","",'03_設備台帳'!I159)</f>
        <v/>
      </c>
      <c r="F159" s="71">
        <f>IF($A159="","",'03_設備台帳'!G159)</f>
        <v/>
      </c>
      <c r="G159" s="71">
        <f>IF($A159="","",'03_設備台帳'!AD159)</f>
        <v/>
      </c>
      <c r="H159" s="135">
        <f>IF($A159="","",MIN('01_基本条件'!$B$9,MAX(1,'03_設備台帳'!Z159)))</f>
        <v/>
      </c>
      <c r="I159" s="135">
        <f>IF($A159="","",MIN('01_基本条件'!$B$9,MAX(1,'03_設備台帳'!AA159)))</f>
        <v/>
      </c>
      <c r="J159" s="132">
        <f>IF($A159="","",IFERROR(VLOOKUP($E159,'02_シナリオ条件'!$A$5:$K$13,3,FALSE),1))</f>
        <v/>
      </c>
      <c r="K159" s="132">
        <f>IF($A159="","",IFERROR(VLOOKUP($E159,'02_シナリオ条件'!$A$5:$K$13,4,FALSE),1))</f>
        <v/>
      </c>
      <c r="L159" s="132">
        <f>IF($A159="","",IFERROR(VLOOKUP($E159,'02_シナリオ条件'!$A$5:$K$13,5,FALSE),1))</f>
        <v/>
      </c>
      <c r="M159" s="132">
        <f>IF($A159="","",IFERROR(VLOOKUP($E159,'02_シナリオ条件'!$A$5:$K$13,6,FALSE),1))</f>
        <v/>
      </c>
      <c r="N159" s="132">
        <f>IF($A159="","",IFERROR(VLOOKUP($E159,'02_シナリオ条件'!$A$5:$K$13,7,FALSE),1))</f>
        <v/>
      </c>
      <c r="O159" s="131">
        <f>IF($A159="","",'03_設備台帳'!T159*$J159)</f>
        <v/>
      </c>
      <c r="P159" s="131">
        <f>IF($A159="","",'03_設備台帳'!N159*$J159*(IF('01_基本条件'!$B$10='01_基本条件'!$B$11,$H159/(1+'01_基本条件'!$B$10),(1-((1+'01_基本条件'!$B$11)/(1+'01_基本条件'!$B$10))^$H159)/('01_基本条件'!$B$10-'01_基本条件'!$B$11))))</f>
        <v/>
      </c>
      <c r="Q159" s="131">
        <f>IF($A159="","",'03_設備台帳'!O159*'03_設備台帳'!P159*'03_設備台帳'!M159*$L159*$M159*(IF('01_基本条件'!$B$10='01_基本条件'!$B$13,$H159/(1+'01_基本条件'!$B$10),(1-((1+'01_基本条件'!$B$13)/(1+'01_基本条件'!$B$10))^$H159)/('01_基本条件'!$B$10-'01_基本条件'!$B$13))))</f>
        <v/>
      </c>
      <c r="R159" s="131">
        <f>IF($A159="","",'03_設備台帳'!Q159*'03_設備台帳'!S159*$N159*(IF('01_基本条件'!$B$10='01_基本条件'!$B$12,$H159/(1+'01_基本条件'!$B$10),(1-((1+'01_基本条件'!$B$12)/(1+'01_基本条件'!$B$10))^$H159)/('01_基本条件'!$B$10-'01_基本条件'!$B$12))))</f>
        <v/>
      </c>
      <c r="S159" s="131">
        <f>IF($A159="","",'03_設備台帳'!AB159*IFERROR(VLOOKUP($E159,'02_シナリオ条件'!$A$5:$K$13,8,FALSE),1)/(1+'01_基本条件'!$B$10)^$H159)</f>
        <v/>
      </c>
      <c r="T159" s="131">
        <f>IF($A159="","",SUM($O159:$R159)-$S159)</f>
        <v/>
      </c>
      <c r="U159" s="131">
        <f>IF($A159="","",('03_設備台帳'!U159+'03_設備台帳'!V159+'03_設備台帳'!W159+'03_設備台帳'!Y159)*$K159)</f>
        <v/>
      </c>
      <c r="V159" s="131">
        <f>IF($A159="","",'03_設備台帳'!X159*'03_設備台帳'!M159*$L159)</f>
        <v/>
      </c>
      <c r="W159" s="131">
        <f>IF($A159="","",'03_設備台帳'!N159*'01_基本条件'!$B$20*(IF('01_基本条件'!$B$10='01_基本条件'!$B$11,$I159/(1+'01_基本条件'!$B$10),(1-((1+'01_基本条件'!$B$11)/(1+'01_基本条件'!$B$10))^$I159)/('01_基本条件'!$B$10-'01_基本条件'!$B$11))))</f>
        <v/>
      </c>
      <c r="X159" s="131">
        <f>IF($A159="","",'03_設備台帳'!O159*'01_基本条件'!$B$21*'03_設備台帳'!P159*'03_設備台帳'!M159*$L159*$M159*(IF('01_基本条件'!$B$10='01_基本条件'!$B$13,$I159/(1+'01_基本条件'!$B$10),(1-((1+'01_基本条件'!$B$13)/(1+'01_基本条件'!$B$10))^$I159)/('01_基本条件'!$B$10-'01_基本条件'!$B$13))))</f>
        <v/>
      </c>
      <c r="Y159" s="131">
        <f>IF($A159="","",'03_設備台帳'!R159*'03_設備台帳'!S159*$N159*(IF('01_基本条件'!$B$10='01_基本条件'!$B$12,$I159/(1+'01_基本条件'!$B$10),(1-((1+'01_基本条件'!$B$12)/(1+'01_基本条件'!$B$10))^$I159)/('01_基本条件'!$B$10-'01_基本条件'!$B$12))))</f>
        <v/>
      </c>
      <c r="Z159" s="131">
        <f>IF($A159="","",'03_設備台帳'!AC159*IFERROR(VLOOKUP($E159,'02_シナリオ条件'!$A$5:$K$13,8,FALSE),1)/(1+'01_基本条件'!$B$10)^$I159)</f>
        <v/>
      </c>
      <c r="AA159" s="131">
        <f>IF($A159="","",SUM($U159:$Y159)-$Z159)</f>
        <v/>
      </c>
      <c r="AB159" s="131">
        <f>IF($A159="","",(IF('01_基本条件'!$B$10=0,$T159/$H159,$T159*('01_基本条件'!$B$10*(1+'01_基本条件'!$B$10)^$H159)/((1+'01_基本条件'!$B$10)^$H159-1)))-(IF('01_基本条件'!$B$10=0,$AA159/$I159,$AA159*('01_基本条件'!$B$10*(1+'01_基本条件'!$B$10)^$I159)/((1+'01_基本条件'!$B$10)^$I159-1))))</f>
        <v/>
      </c>
      <c r="AC159" s="132">
        <f>IF($A159="","",IFERROR($AB159/(IF('01_基本条件'!$B$10=0,$T159/$H159,$T159*('01_基本条件'!$B$10*(1+'01_基本条件'!$B$10)^$H159)/((1+'01_基本条件'!$B$10)^$H159-1))),0))</f>
        <v/>
      </c>
      <c r="AD159" s="141">
        <f>IF($A159="","",IFERROR(IF((('03_設備台帳'!N159*$J159+'03_設備台帳'!O159*'03_設備台帳'!P159*'03_設備台帳'!M159*$L159*$M159+'03_設備台帳'!Q159*'03_設備台帳'!S159*$N159)-('03_設備台帳'!N159*'01_基本条件'!$B$20+'03_設備台帳'!O159*'01_基本条件'!$B$21*'03_設備台帳'!P159*'03_設備台帳'!M159*$L159*$M159+'03_設備台帳'!R159*'03_設備台帳'!S159*$N159))&lt;=0,"",MAX(0,($U159+$V159-$O159)/(('03_設備台帳'!N159*$J159+'03_設備台帳'!O159*'03_設備台帳'!P159*'03_設備台帳'!M159*$L159*$M159+'03_設備台帳'!Q159*'03_設備台帳'!S159*$N159)-('03_設備台帳'!N159*'01_基本条件'!$B$20+'03_設備台帳'!O159*'01_基本条件'!$B$21*'03_設備台帳'!P159*'03_設備台帳'!M159*$L159*$M159+'03_設備台帳'!R159*'03_設備台帳'!S159*$N159)))),""))</f>
        <v/>
      </c>
      <c r="AE159" s="41">
        <f>IF($A159="","",IF(AND('01_基本条件'!$B$19="はい",$G159="重大"),"更新",IF($AC159&gt;='01_基本条件'!$B$18,"更新",IF($AC159&lt;=-'01_基本条件'!$B$18,"修理/延命","再確認/試行"))))</f>
        <v/>
      </c>
      <c r="AF159" s="41">
        <f>IF($A159="","","EAC削減率="&amp;TEXT($AC159,"0.0%")&amp;"; 修理LCC="&amp;TEXT($T159,"#,##0")&amp;"; 更新LCC="&amp;TEXT($AA159,"#,##0"))</f>
        <v/>
      </c>
      <c r="AG159" s="41">
        <f>IF($A159="","",IF('01_基本条件'!$B$15="","予算未設定",IF($U159&lt;='01_基本条件'!$B$15,"予算内","予算超過")))</f>
        <v/>
      </c>
      <c r="AH159" s="41">
        <f>IF($A159="","",IF(OR($G159="重大",$F159="A-重要",$AC159&gt;=0.15),"高",IF(OR($G159="高",$AC159&gt;='01_基本条件'!$B$18),"中","低")))</f>
        <v/>
      </c>
      <c r="AI159" s="41">
        <f>IF($A159="","","")</f>
        <v/>
      </c>
      <c r="AJ159" s="41">
        <f>IF($A159="","",IF($AI159&lt;&gt;"",$AI159,IF(AND($AE159="更新",$AG159="予算超過"),"更新-予算承認要",$AE159)))</f>
        <v/>
      </c>
      <c r="AK159" s="85">
        <f>IF($A159="","","要評価")</f>
        <v/>
      </c>
      <c r="AL159" s="85">
        <f>IF($A159="","","")</f>
        <v/>
      </c>
      <c r="AM159" s="134">
        <f>IF($A159="","","")</f>
        <v/>
      </c>
    </row>
    <row r="160">
      <c r="A160" s="71">
        <f>IF('03_設備台帳'!A160="","",'03_設備台帳'!A160)</f>
        <v/>
      </c>
      <c r="B160" s="71">
        <f>IF($A160="","",'03_設備台帳'!E160)</f>
        <v/>
      </c>
      <c r="C160" s="71">
        <f>IF($A160="","",'03_設備台帳'!B160&amp;" / "&amp;'03_設備台帳'!C160)</f>
        <v/>
      </c>
      <c r="D160" s="71">
        <f>IF($A160="","",'03_設備台帳'!D160)</f>
        <v/>
      </c>
      <c r="E160" s="71">
        <f>IF($A160="","",'03_設備台帳'!I160)</f>
        <v/>
      </c>
      <c r="F160" s="71">
        <f>IF($A160="","",'03_設備台帳'!G160)</f>
        <v/>
      </c>
      <c r="G160" s="71">
        <f>IF($A160="","",'03_設備台帳'!AD160)</f>
        <v/>
      </c>
      <c r="H160" s="135">
        <f>IF($A160="","",MIN('01_基本条件'!$B$9,MAX(1,'03_設備台帳'!Z160)))</f>
        <v/>
      </c>
      <c r="I160" s="135">
        <f>IF($A160="","",MIN('01_基本条件'!$B$9,MAX(1,'03_設備台帳'!AA160)))</f>
        <v/>
      </c>
      <c r="J160" s="132">
        <f>IF($A160="","",IFERROR(VLOOKUP($E160,'02_シナリオ条件'!$A$5:$K$13,3,FALSE),1))</f>
        <v/>
      </c>
      <c r="K160" s="132">
        <f>IF($A160="","",IFERROR(VLOOKUP($E160,'02_シナリオ条件'!$A$5:$K$13,4,FALSE),1))</f>
        <v/>
      </c>
      <c r="L160" s="132">
        <f>IF($A160="","",IFERROR(VLOOKUP($E160,'02_シナリオ条件'!$A$5:$K$13,5,FALSE),1))</f>
        <v/>
      </c>
      <c r="M160" s="132">
        <f>IF($A160="","",IFERROR(VLOOKUP($E160,'02_シナリオ条件'!$A$5:$K$13,6,FALSE),1))</f>
        <v/>
      </c>
      <c r="N160" s="132">
        <f>IF($A160="","",IFERROR(VLOOKUP($E160,'02_シナリオ条件'!$A$5:$K$13,7,FALSE),1))</f>
        <v/>
      </c>
      <c r="O160" s="131">
        <f>IF($A160="","",'03_設備台帳'!T160*$J160)</f>
        <v/>
      </c>
      <c r="P160" s="131">
        <f>IF($A160="","",'03_設備台帳'!N160*$J160*(IF('01_基本条件'!$B$10='01_基本条件'!$B$11,$H160/(1+'01_基本条件'!$B$10),(1-((1+'01_基本条件'!$B$11)/(1+'01_基本条件'!$B$10))^$H160)/('01_基本条件'!$B$10-'01_基本条件'!$B$11))))</f>
        <v/>
      </c>
      <c r="Q160" s="131">
        <f>IF($A160="","",'03_設備台帳'!O160*'03_設備台帳'!P160*'03_設備台帳'!M160*$L160*$M160*(IF('01_基本条件'!$B$10='01_基本条件'!$B$13,$H160/(1+'01_基本条件'!$B$10),(1-((1+'01_基本条件'!$B$13)/(1+'01_基本条件'!$B$10))^$H160)/('01_基本条件'!$B$10-'01_基本条件'!$B$13))))</f>
        <v/>
      </c>
      <c r="R160" s="131">
        <f>IF($A160="","",'03_設備台帳'!Q160*'03_設備台帳'!S160*$N160*(IF('01_基本条件'!$B$10='01_基本条件'!$B$12,$H160/(1+'01_基本条件'!$B$10),(1-((1+'01_基本条件'!$B$12)/(1+'01_基本条件'!$B$10))^$H160)/('01_基本条件'!$B$10-'01_基本条件'!$B$12))))</f>
        <v/>
      </c>
      <c r="S160" s="131">
        <f>IF($A160="","",'03_設備台帳'!AB160*IFERROR(VLOOKUP($E160,'02_シナリオ条件'!$A$5:$K$13,8,FALSE),1)/(1+'01_基本条件'!$B$10)^$H160)</f>
        <v/>
      </c>
      <c r="T160" s="131">
        <f>IF($A160="","",SUM($O160:$R160)-$S160)</f>
        <v/>
      </c>
      <c r="U160" s="131">
        <f>IF($A160="","",('03_設備台帳'!U160+'03_設備台帳'!V160+'03_設備台帳'!W160+'03_設備台帳'!Y160)*$K160)</f>
        <v/>
      </c>
      <c r="V160" s="131">
        <f>IF($A160="","",'03_設備台帳'!X160*'03_設備台帳'!M160*$L160)</f>
        <v/>
      </c>
      <c r="W160" s="131">
        <f>IF($A160="","",'03_設備台帳'!N160*'01_基本条件'!$B$20*(IF('01_基本条件'!$B$10='01_基本条件'!$B$11,$I160/(1+'01_基本条件'!$B$10),(1-((1+'01_基本条件'!$B$11)/(1+'01_基本条件'!$B$10))^$I160)/('01_基本条件'!$B$10-'01_基本条件'!$B$11))))</f>
        <v/>
      </c>
      <c r="X160" s="131">
        <f>IF($A160="","",'03_設備台帳'!O160*'01_基本条件'!$B$21*'03_設備台帳'!P160*'03_設備台帳'!M160*$L160*$M160*(IF('01_基本条件'!$B$10='01_基本条件'!$B$13,$I160/(1+'01_基本条件'!$B$10),(1-((1+'01_基本条件'!$B$13)/(1+'01_基本条件'!$B$10))^$I160)/('01_基本条件'!$B$10-'01_基本条件'!$B$13))))</f>
        <v/>
      </c>
      <c r="Y160" s="131">
        <f>IF($A160="","",'03_設備台帳'!R160*'03_設備台帳'!S160*$N160*(IF('01_基本条件'!$B$10='01_基本条件'!$B$12,$I160/(1+'01_基本条件'!$B$10),(1-((1+'01_基本条件'!$B$12)/(1+'01_基本条件'!$B$10))^$I160)/('01_基本条件'!$B$10-'01_基本条件'!$B$12))))</f>
        <v/>
      </c>
      <c r="Z160" s="131">
        <f>IF($A160="","",'03_設備台帳'!AC160*IFERROR(VLOOKUP($E160,'02_シナリオ条件'!$A$5:$K$13,8,FALSE),1)/(1+'01_基本条件'!$B$10)^$I160)</f>
        <v/>
      </c>
      <c r="AA160" s="131">
        <f>IF($A160="","",SUM($U160:$Y160)-$Z160)</f>
        <v/>
      </c>
      <c r="AB160" s="131">
        <f>IF($A160="","",(IF('01_基本条件'!$B$10=0,$T160/$H160,$T160*('01_基本条件'!$B$10*(1+'01_基本条件'!$B$10)^$H160)/((1+'01_基本条件'!$B$10)^$H160-1)))-(IF('01_基本条件'!$B$10=0,$AA160/$I160,$AA160*('01_基本条件'!$B$10*(1+'01_基本条件'!$B$10)^$I160)/((1+'01_基本条件'!$B$10)^$I160-1))))</f>
        <v/>
      </c>
      <c r="AC160" s="132">
        <f>IF($A160="","",IFERROR($AB160/(IF('01_基本条件'!$B$10=0,$T160/$H160,$T160*('01_基本条件'!$B$10*(1+'01_基本条件'!$B$10)^$H160)/((1+'01_基本条件'!$B$10)^$H160-1))),0))</f>
        <v/>
      </c>
      <c r="AD160" s="141">
        <f>IF($A160="","",IFERROR(IF((('03_設備台帳'!N160*$J160+'03_設備台帳'!O160*'03_設備台帳'!P160*'03_設備台帳'!M160*$L160*$M160+'03_設備台帳'!Q160*'03_設備台帳'!S160*$N160)-('03_設備台帳'!N160*'01_基本条件'!$B$20+'03_設備台帳'!O160*'01_基本条件'!$B$21*'03_設備台帳'!P160*'03_設備台帳'!M160*$L160*$M160+'03_設備台帳'!R160*'03_設備台帳'!S160*$N160))&lt;=0,"",MAX(0,($U160+$V160-$O160)/(('03_設備台帳'!N160*$J160+'03_設備台帳'!O160*'03_設備台帳'!P160*'03_設備台帳'!M160*$L160*$M160+'03_設備台帳'!Q160*'03_設備台帳'!S160*$N160)-('03_設備台帳'!N160*'01_基本条件'!$B$20+'03_設備台帳'!O160*'01_基本条件'!$B$21*'03_設備台帳'!P160*'03_設備台帳'!M160*$L160*$M160+'03_設備台帳'!R160*'03_設備台帳'!S160*$N160)))),""))</f>
        <v/>
      </c>
      <c r="AE160" s="41">
        <f>IF($A160="","",IF(AND('01_基本条件'!$B$19="はい",$G160="重大"),"更新",IF($AC160&gt;='01_基本条件'!$B$18,"更新",IF($AC160&lt;=-'01_基本条件'!$B$18,"修理/延命","再確認/試行"))))</f>
        <v/>
      </c>
      <c r="AF160" s="41">
        <f>IF($A160="","","EAC削減率="&amp;TEXT($AC160,"0.0%")&amp;"; 修理LCC="&amp;TEXT($T160,"#,##0")&amp;"; 更新LCC="&amp;TEXT($AA160,"#,##0"))</f>
        <v/>
      </c>
      <c r="AG160" s="41">
        <f>IF($A160="","",IF('01_基本条件'!$B$15="","予算未設定",IF($U160&lt;='01_基本条件'!$B$15,"予算内","予算超過")))</f>
        <v/>
      </c>
      <c r="AH160" s="41">
        <f>IF($A160="","",IF(OR($G160="重大",$F160="A-重要",$AC160&gt;=0.15),"高",IF(OR($G160="高",$AC160&gt;='01_基本条件'!$B$18),"中","低")))</f>
        <v/>
      </c>
      <c r="AI160" s="41">
        <f>IF($A160="","","")</f>
        <v/>
      </c>
      <c r="AJ160" s="41">
        <f>IF($A160="","",IF($AI160&lt;&gt;"",$AI160,IF(AND($AE160="更新",$AG160="予算超過"),"更新-予算承認要",$AE160)))</f>
        <v/>
      </c>
      <c r="AK160" s="85">
        <f>IF($A160="","","要評価")</f>
        <v/>
      </c>
      <c r="AL160" s="85">
        <f>IF($A160="","","")</f>
        <v/>
      </c>
      <c r="AM160" s="134">
        <f>IF($A160="","","")</f>
        <v/>
      </c>
    </row>
    <row r="161">
      <c r="A161" s="71">
        <f>IF('03_設備台帳'!A161="","",'03_設備台帳'!A161)</f>
        <v/>
      </c>
      <c r="B161" s="71">
        <f>IF($A161="","",'03_設備台帳'!E161)</f>
        <v/>
      </c>
      <c r="C161" s="71">
        <f>IF($A161="","",'03_設備台帳'!B161&amp;" / "&amp;'03_設備台帳'!C161)</f>
        <v/>
      </c>
      <c r="D161" s="71">
        <f>IF($A161="","",'03_設備台帳'!D161)</f>
        <v/>
      </c>
      <c r="E161" s="71">
        <f>IF($A161="","",'03_設備台帳'!I161)</f>
        <v/>
      </c>
      <c r="F161" s="71">
        <f>IF($A161="","",'03_設備台帳'!G161)</f>
        <v/>
      </c>
      <c r="G161" s="71">
        <f>IF($A161="","",'03_設備台帳'!AD161)</f>
        <v/>
      </c>
      <c r="H161" s="135">
        <f>IF($A161="","",MIN('01_基本条件'!$B$9,MAX(1,'03_設備台帳'!Z161)))</f>
        <v/>
      </c>
      <c r="I161" s="135">
        <f>IF($A161="","",MIN('01_基本条件'!$B$9,MAX(1,'03_設備台帳'!AA161)))</f>
        <v/>
      </c>
      <c r="J161" s="132">
        <f>IF($A161="","",IFERROR(VLOOKUP($E161,'02_シナリオ条件'!$A$5:$K$13,3,FALSE),1))</f>
        <v/>
      </c>
      <c r="K161" s="132">
        <f>IF($A161="","",IFERROR(VLOOKUP($E161,'02_シナリオ条件'!$A$5:$K$13,4,FALSE),1))</f>
        <v/>
      </c>
      <c r="L161" s="132">
        <f>IF($A161="","",IFERROR(VLOOKUP($E161,'02_シナリオ条件'!$A$5:$K$13,5,FALSE),1))</f>
        <v/>
      </c>
      <c r="M161" s="132">
        <f>IF($A161="","",IFERROR(VLOOKUP($E161,'02_シナリオ条件'!$A$5:$K$13,6,FALSE),1))</f>
        <v/>
      </c>
      <c r="N161" s="132">
        <f>IF($A161="","",IFERROR(VLOOKUP($E161,'02_シナリオ条件'!$A$5:$K$13,7,FALSE),1))</f>
        <v/>
      </c>
      <c r="O161" s="131">
        <f>IF($A161="","",'03_設備台帳'!T161*$J161)</f>
        <v/>
      </c>
      <c r="P161" s="131">
        <f>IF($A161="","",'03_設備台帳'!N161*$J161*(IF('01_基本条件'!$B$10='01_基本条件'!$B$11,$H161/(1+'01_基本条件'!$B$10),(1-((1+'01_基本条件'!$B$11)/(1+'01_基本条件'!$B$10))^$H161)/('01_基本条件'!$B$10-'01_基本条件'!$B$11))))</f>
        <v/>
      </c>
      <c r="Q161" s="131">
        <f>IF($A161="","",'03_設備台帳'!O161*'03_設備台帳'!P161*'03_設備台帳'!M161*$L161*$M161*(IF('01_基本条件'!$B$10='01_基本条件'!$B$13,$H161/(1+'01_基本条件'!$B$10),(1-((1+'01_基本条件'!$B$13)/(1+'01_基本条件'!$B$10))^$H161)/('01_基本条件'!$B$10-'01_基本条件'!$B$13))))</f>
        <v/>
      </c>
      <c r="R161" s="131">
        <f>IF($A161="","",'03_設備台帳'!Q161*'03_設備台帳'!S161*$N161*(IF('01_基本条件'!$B$10='01_基本条件'!$B$12,$H161/(1+'01_基本条件'!$B$10),(1-((1+'01_基本条件'!$B$12)/(1+'01_基本条件'!$B$10))^$H161)/('01_基本条件'!$B$10-'01_基本条件'!$B$12))))</f>
        <v/>
      </c>
      <c r="S161" s="131">
        <f>IF($A161="","",'03_設備台帳'!AB161*IFERROR(VLOOKUP($E161,'02_シナリオ条件'!$A$5:$K$13,8,FALSE),1)/(1+'01_基本条件'!$B$10)^$H161)</f>
        <v/>
      </c>
      <c r="T161" s="131">
        <f>IF($A161="","",SUM($O161:$R161)-$S161)</f>
        <v/>
      </c>
      <c r="U161" s="131">
        <f>IF($A161="","",('03_設備台帳'!U161+'03_設備台帳'!V161+'03_設備台帳'!W161+'03_設備台帳'!Y161)*$K161)</f>
        <v/>
      </c>
      <c r="V161" s="131">
        <f>IF($A161="","",'03_設備台帳'!X161*'03_設備台帳'!M161*$L161)</f>
        <v/>
      </c>
      <c r="W161" s="131">
        <f>IF($A161="","",'03_設備台帳'!N161*'01_基本条件'!$B$20*(IF('01_基本条件'!$B$10='01_基本条件'!$B$11,$I161/(1+'01_基本条件'!$B$10),(1-((1+'01_基本条件'!$B$11)/(1+'01_基本条件'!$B$10))^$I161)/('01_基本条件'!$B$10-'01_基本条件'!$B$11))))</f>
        <v/>
      </c>
      <c r="X161" s="131">
        <f>IF($A161="","",'03_設備台帳'!O161*'01_基本条件'!$B$21*'03_設備台帳'!P161*'03_設備台帳'!M161*$L161*$M161*(IF('01_基本条件'!$B$10='01_基本条件'!$B$13,$I161/(1+'01_基本条件'!$B$10),(1-((1+'01_基本条件'!$B$13)/(1+'01_基本条件'!$B$10))^$I161)/('01_基本条件'!$B$10-'01_基本条件'!$B$13))))</f>
        <v/>
      </c>
      <c r="Y161" s="131">
        <f>IF($A161="","",'03_設備台帳'!R161*'03_設備台帳'!S161*$N161*(IF('01_基本条件'!$B$10='01_基本条件'!$B$12,$I161/(1+'01_基本条件'!$B$10),(1-((1+'01_基本条件'!$B$12)/(1+'01_基本条件'!$B$10))^$I161)/('01_基本条件'!$B$10-'01_基本条件'!$B$12))))</f>
        <v/>
      </c>
      <c r="Z161" s="131">
        <f>IF($A161="","",'03_設備台帳'!AC161*IFERROR(VLOOKUP($E161,'02_シナリオ条件'!$A$5:$K$13,8,FALSE),1)/(1+'01_基本条件'!$B$10)^$I161)</f>
        <v/>
      </c>
      <c r="AA161" s="131">
        <f>IF($A161="","",SUM($U161:$Y161)-$Z161)</f>
        <v/>
      </c>
      <c r="AB161" s="131">
        <f>IF($A161="","",(IF('01_基本条件'!$B$10=0,$T161/$H161,$T161*('01_基本条件'!$B$10*(1+'01_基本条件'!$B$10)^$H161)/((1+'01_基本条件'!$B$10)^$H161-1)))-(IF('01_基本条件'!$B$10=0,$AA161/$I161,$AA161*('01_基本条件'!$B$10*(1+'01_基本条件'!$B$10)^$I161)/((1+'01_基本条件'!$B$10)^$I161-1))))</f>
        <v/>
      </c>
      <c r="AC161" s="132">
        <f>IF($A161="","",IFERROR($AB161/(IF('01_基本条件'!$B$10=0,$T161/$H161,$T161*('01_基本条件'!$B$10*(1+'01_基本条件'!$B$10)^$H161)/((1+'01_基本条件'!$B$10)^$H161-1))),0))</f>
        <v/>
      </c>
      <c r="AD161" s="141">
        <f>IF($A161="","",IFERROR(IF((('03_設備台帳'!N161*$J161+'03_設備台帳'!O161*'03_設備台帳'!P161*'03_設備台帳'!M161*$L161*$M161+'03_設備台帳'!Q161*'03_設備台帳'!S161*$N161)-('03_設備台帳'!N161*'01_基本条件'!$B$20+'03_設備台帳'!O161*'01_基本条件'!$B$21*'03_設備台帳'!P161*'03_設備台帳'!M161*$L161*$M161+'03_設備台帳'!R161*'03_設備台帳'!S161*$N161))&lt;=0,"",MAX(0,($U161+$V161-$O161)/(('03_設備台帳'!N161*$J161+'03_設備台帳'!O161*'03_設備台帳'!P161*'03_設備台帳'!M161*$L161*$M161+'03_設備台帳'!Q161*'03_設備台帳'!S161*$N161)-('03_設備台帳'!N161*'01_基本条件'!$B$20+'03_設備台帳'!O161*'01_基本条件'!$B$21*'03_設備台帳'!P161*'03_設備台帳'!M161*$L161*$M161+'03_設備台帳'!R161*'03_設備台帳'!S161*$N161)))),""))</f>
        <v/>
      </c>
      <c r="AE161" s="41">
        <f>IF($A161="","",IF(AND('01_基本条件'!$B$19="はい",$G161="重大"),"更新",IF($AC161&gt;='01_基本条件'!$B$18,"更新",IF($AC161&lt;=-'01_基本条件'!$B$18,"修理/延命","再確認/試行"))))</f>
        <v/>
      </c>
      <c r="AF161" s="41">
        <f>IF($A161="","","EAC削減率="&amp;TEXT($AC161,"0.0%")&amp;"; 修理LCC="&amp;TEXT($T161,"#,##0")&amp;"; 更新LCC="&amp;TEXT($AA161,"#,##0"))</f>
        <v/>
      </c>
      <c r="AG161" s="41">
        <f>IF($A161="","",IF('01_基本条件'!$B$15="","予算未設定",IF($U161&lt;='01_基本条件'!$B$15,"予算内","予算超過")))</f>
        <v/>
      </c>
      <c r="AH161" s="41">
        <f>IF($A161="","",IF(OR($G161="重大",$F161="A-重要",$AC161&gt;=0.15),"高",IF(OR($G161="高",$AC161&gt;='01_基本条件'!$B$18),"中","低")))</f>
        <v/>
      </c>
      <c r="AI161" s="41">
        <f>IF($A161="","","")</f>
        <v/>
      </c>
      <c r="AJ161" s="41">
        <f>IF($A161="","",IF($AI161&lt;&gt;"",$AI161,IF(AND($AE161="更新",$AG161="予算超過"),"更新-予算承認要",$AE161)))</f>
        <v/>
      </c>
      <c r="AK161" s="85">
        <f>IF($A161="","","要評価")</f>
        <v/>
      </c>
      <c r="AL161" s="85">
        <f>IF($A161="","","")</f>
        <v/>
      </c>
      <c r="AM161" s="134">
        <f>IF($A161="","","")</f>
        <v/>
      </c>
    </row>
    <row r="162">
      <c r="A162" s="71">
        <f>IF('03_設備台帳'!A162="","",'03_設備台帳'!A162)</f>
        <v/>
      </c>
      <c r="B162" s="71">
        <f>IF($A162="","",'03_設備台帳'!E162)</f>
        <v/>
      </c>
      <c r="C162" s="71">
        <f>IF($A162="","",'03_設備台帳'!B162&amp;" / "&amp;'03_設備台帳'!C162)</f>
        <v/>
      </c>
      <c r="D162" s="71">
        <f>IF($A162="","",'03_設備台帳'!D162)</f>
        <v/>
      </c>
      <c r="E162" s="71">
        <f>IF($A162="","",'03_設備台帳'!I162)</f>
        <v/>
      </c>
      <c r="F162" s="71">
        <f>IF($A162="","",'03_設備台帳'!G162)</f>
        <v/>
      </c>
      <c r="G162" s="71">
        <f>IF($A162="","",'03_設備台帳'!AD162)</f>
        <v/>
      </c>
      <c r="H162" s="135">
        <f>IF($A162="","",MIN('01_基本条件'!$B$9,MAX(1,'03_設備台帳'!Z162)))</f>
        <v/>
      </c>
      <c r="I162" s="135">
        <f>IF($A162="","",MIN('01_基本条件'!$B$9,MAX(1,'03_設備台帳'!AA162)))</f>
        <v/>
      </c>
      <c r="J162" s="132">
        <f>IF($A162="","",IFERROR(VLOOKUP($E162,'02_シナリオ条件'!$A$5:$K$13,3,FALSE),1))</f>
        <v/>
      </c>
      <c r="K162" s="132">
        <f>IF($A162="","",IFERROR(VLOOKUP($E162,'02_シナリオ条件'!$A$5:$K$13,4,FALSE),1))</f>
        <v/>
      </c>
      <c r="L162" s="132">
        <f>IF($A162="","",IFERROR(VLOOKUP($E162,'02_シナリオ条件'!$A$5:$K$13,5,FALSE),1))</f>
        <v/>
      </c>
      <c r="M162" s="132">
        <f>IF($A162="","",IFERROR(VLOOKUP($E162,'02_シナリオ条件'!$A$5:$K$13,6,FALSE),1))</f>
        <v/>
      </c>
      <c r="N162" s="132">
        <f>IF($A162="","",IFERROR(VLOOKUP($E162,'02_シナリオ条件'!$A$5:$K$13,7,FALSE),1))</f>
        <v/>
      </c>
      <c r="O162" s="131">
        <f>IF($A162="","",'03_設備台帳'!T162*$J162)</f>
        <v/>
      </c>
      <c r="P162" s="131">
        <f>IF($A162="","",'03_設備台帳'!N162*$J162*(IF('01_基本条件'!$B$10='01_基本条件'!$B$11,$H162/(1+'01_基本条件'!$B$10),(1-((1+'01_基本条件'!$B$11)/(1+'01_基本条件'!$B$10))^$H162)/('01_基本条件'!$B$10-'01_基本条件'!$B$11))))</f>
        <v/>
      </c>
      <c r="Q162" s="131">
        <f>IF($A162="","",'03_設備台帳'!O162*'03_設備台帳'!P162*'03_設備台帳'!M162*$L162*$M162*(IF('01_基本条件'!$B$10='01_基本条件'!$B$13,$H162/(1+'01_基本条件'!$B$10),(1-((1+'01_基本条件'!$B$13)/(1+'01_基本条件'!$B$10))^$H162)/('01_基本条件'!$B$10-'01_基本条件'!$B$13))))</f>
        <v/>
      </c>
      <c r="R162" s="131">
        <f>IF($A162="","",'03_設備台帳'!Q162*'03_設備台帳'!S162*$N162*(IF('01_基本条件'!$B$10='01_基本条件'!$B$12,$H162/(1+'01_基本条件'!$B$10),(1-((1+'01_基本条件'!$B$12)/(1+'01_基本条件'!$B$10))^$H162)/('01_基本条件'!$B$10-'01_基本条件'!$B$12))))</f>
        <v/>
      </c>
      <c r="S162" s="131">
        <f>IF($A162="","",'03_設備台帳'!AB162*IFERROR(VLOOKUP($E162,'02_シナリオ条件'!$A$5:$K$13,8,FALSE),1)/(1+'01_基本条件'!$B$10)^$H162)</f>
        <v/>
      </c>
      <c r="T162" s="131">
        <f>IF($A162="","",SUM($O162:$R162)-$S162)</f>
        <v/>
      </c>
      <c r="U162" s="131">
        <f>IF($A162="","",('03_設備台帳'!U162+'03_設備台帳'!V162+'03_設備台帳'!W162+'03_設備台帳'!Y162)*$K162)</f>
        <v/>
      </c>
      <c r="V162" s="131">
        <f>IF($A162="","",'03_設備台帳'!X162*'03_設備台帳'!M162*$L162)</f>
        <v/>
      </c>
      <c r="W162" s="131">
        <f>IF($A162="","",'03_設備台帳'!N162*'01_基本条件'!$B$20*(IF('01_基本条件'!$B$10='01_基本条件'!$B$11,$I162/(1+'01_基本条件'!$B$10),(1-((1+'01_基本条件'!$B$11)/(1+'01_基本条件'!$B$10))^$I162)/('01_基本条件'!$B$10-'01_基本条件'!$B$11))))</f>
        <v/>
      </c>
      <c r="X162" s="131">
        <f>IF($A162="","",'03_設備台帳'!O162*'01_基本条件'!$B$21*'03_設備台帳'!P162*'03_設備台帳'!M162*$L162*$M162*(IF('01_基本条件'!$B$10='01_基本条件'!$B$13,$I162/(1+'01_基本条件'!$B$10),(1-((1+'01_基本条件'!$B$13)/(1+'01_基本条件'!$B$10))^$I162)/('01_基本条件'!$B$10-'01_基本条件'!$B$13))))</f>
        <v/>
      </c>
      <c r="Y162" s="131">
        <f>IF($A162="","",'03_設備台帳'!R162*'03_設備台帳'!S162*$N162*(IF('01_基本条件'!$B$10='01_基本条件'!$B$12,$I162/(1+'01_基本条件'!$B$10),(1-((1+'01_基本条件'!$B$12)/(1+'01_基本条件'!$B$10))^$I162)/('01_基本条件'!$B$10-'01_基本条件'!$B$12))))</f>
        <v/>
      </c>
      <c r="Z162" s="131">
        <f>IF($A162="","",'03_設備台帳'!AC162*IFERROR(VLOOKUP($E162,'02_シナリオ条件'!$A$5:$K$13,8,FALSE),1)/(1+'01_基本条件'!$B$10)^$I162)</f>
        <v/>
      </c>
      <c r="AA162" s="131">
        <f>IF($A162="","",SUM($U162:$Y162)-$Z162)</f>
        <v/>
      </c>
      <c r="AB162" s="131">
        <f>IF($A162="","",(IF('01_基本条件'!$B$10=0,$T162/$H162,$T162*('01_基本条件'!$B$10*(1+'01_基本条件'!$B$10)^$H162)/((1+'01_基本条件'!$B$10)^$H162-1)))-(IF('01_基本条件'!$B$10=0,$AA162/$I162,$AA162*('01_基本条件'!$B$10*(1+'01_基本条件'!$B$10)^$I162)/((1+'01_基本条件'!$B$10)^$I162-1))))</f>
        <v/>
      </c>
      <c r="AC162" s="132">
        <f>IF($A162="","",IFERROR($AB162/(IF('01_基本条件'!$B$10=0,$T162/$H162,$T162*('01_基本条件'!$B$10*(1+'01_基本条件'!$B$10)^$H162)/((1+'01_基本条件'!$B$10)^$H162-1))),0))</f>
        <v/>
      </c>
      <c r="AD162" s="141">
        <f>IF($A162="","",IFERROR(IF((('03_設備台帳'!N162*$J162+'03_設備台帳'!O162*'03_設備台帳'!P162*'03_設備台帳'!M162*$L162*$M162+'03_設備台帳'!Q162*'03_設備台帳'!S162*$N162)-('03_設備台帳'!N162*'01_基本条件'!$B$20+'03_設備台帳'!O162*'01_基本条件'!$B$21*'03_設備台帳'!P162*'03_設備台帳'!M162*$L162*$M162+'03_設備台帳'!R162*'03_設備台帳'!S162*$N162))&lt;=0,"",MAX(0,($U162+$V162-$O162)/(('03_設備台帳'!N162*$J162+'03_設備台帳'!O162*'03_設備台帳'!P162*'03_設備台帳'!M162*$L162*$M162+'03_設備台帳'!Q162*'03_設備台帳'!S162*$N162)-('03_設備台帳'!N162*'01_基本条件'!$B$20+'03_設備台帳'!O162*'01_基本条件'!$B$21*'03_設備台帳'!P162*'03_設備台帳'!M162*$L162*$M162+'03_設備台帳'!R162*'03_設備台帳'!S162*$N162)))),""))</f>
        <v/>
      </c>
      <c r="AE162" s="41">
        <f>IF($A162="","",IF(AND('01_基本条件'!$B$19="はい",$G162="重大"),"更新",IF($AC162&gt;='01_基本条件'!$B$18,"更新",IF($AC162&lt;=-'01_基本条件'!$B$18,"修理/延命","再確認/試行"))))</f>
        <v/>
      </c>
      <c r="AF162" s="41">
        <f>IF($A162="","","EAC削減率="&amp;TEXT($AC162,"0.0%")&amp;"; 修理LCC="&amp;TEXT($T162,"#,##0")&amp;"; 更新LCC="&amp;TEXT($AA162,"#,##0"))</f>
        <v/>
      </c>
      <c r="AG162" s="41">
        <f>IF($A162="","",IF('01_基本条件'!$B$15="","予算未設定",IF($U162&lt;='01_基本条件'!$B$15,"予算内","予算超過")))</f>
        <v/>
      </c>
      <c r="AH162" s="41">
        <f>IF($A162="","",IF(OR($G162="重大",$F162="A-重要",$AC162&gt;=0.15),"高",IF(OR($G162="高",$AC162&gt;='01_基本条件'!$B$18),"中","低")))</f>
        <v/>
      </c>
      <c r="AI162" s="41">
        <f>IF($A162="","","")</f>
        <v/>
      </c>
      <c r="AJ162" s="41">
        <f>IF($A162="","",IF($AI162&lt;&gt;"",$AI162,IF(AND($AE162="更新",$AG162="予算超過"),"更新-予算承認要",$AE162)))</f>
        <v/>
      </c>
      <c r="AK162" s="85">
        <f>IF($A162="","","要評価")</f>
        <v/>
      </c>
      <c r="AL162" s="85">
        <f>IF($A162="","","")</f>
        <v/>
      </c>
      <c r="AM162" s="134">
        <f>IF($A162="","","")</f>
        <v/>
      </c>
    </row>
    <row r="163">
      <c r="A163" s="71">
        <f>IF('03_設備台帳'!A163="","",'03_設備台帳'!A163)</f>
        <v/>
      </c>
      <c r="B163" s="71">
        <f>IF($A163="","",'03_設備台帳'!E163)</f>
        <v/>
      </c>
      <c r="C163" s="71">
        <f>IF($A163="","",'03_設備台帳'!B163&amp;" / "&amp;'03_設備台帳'!C163)</f>
        <v/>
      </c>
      <c r="D163" s="71">
        <f>IF($A163="","",'03_設備台帳'!D163)</f>
        <v/>
      </c>
      <c r="E163" s="71">
        <f>IF($A163="","",'03_設備台帳'!I163)</f>
        <v/>
      </c>
      <c r="F163" s="71">
        <f>IF($A163="","",'03_設備台帳'!G163)</f>
        <v/>
      </c>
      <c r="G163" s="71">
        <f>IF($A163="","",'03_設備台帳'!AD163)</f>
        <v/>
      </c>
      <c r="H163" s="135">
        <f>IF($A163="","",MIN('01_基本条件'!$B$9,MAX(1,'03_設備台帳'!Z163)))</f>
        <v/>
      </c>
      <c r="I163" s="135">
        <f>IF($A163="","",MIN('01_基本条件'!$B$9,MAX(1,'03_設備台帳'!AA163)))</f>
        <v/>
      </c>
      <c r="J163" s="132">
        <f>IF($A163="","",IFERROR(VLOOKUP($E163,'02_シナリオ条件'!$A$5:$K$13,3,FALSE),1))</f>
        <v/>
      </c>
      <c r="K163" s="132">
        <f>IF($A163="","",IFERROR(VLOOKUP($E163,'02_シナリオ条件'!$A$5:$K$13,4,FALSE),1))</f>
        <v/>
      </c>
      <c r="L163" s="132">
        <f>IF($A163="","",IFERROR(VLOOKUP($E163,'02_シナリオ条件'!$A$5:$K$13,5,FALSE),1))</f>
        <v/>
      </c>
      <c r="M163" s="132">
        <f>IF($A163="","",IFERROR(VLOOKUP($E163,'02_シナリオ条件'!$A$5:$K$13,6,FALSE),1))</f>
        <v/>
      </c>
      <c r="N163" s="132">
        <f>IF($A163="","",IFERROR(VLOOKUP($E163,'02_シナリオ条件'!$A$5:$K$13,7,FALSE),1))</f>
        <v/>
      </c>
      <c r="O163" s="131">
        <f>IF($A163="","",'03_設備台帳'!T163*$J163)</f>
        <v/>
      </c>
      <c r="P163" s="131">
        <f>IF($A163="","",'03_設備台帳'!N163*$J163*(IF('01_基本条件'!$B$10='01_基本条件'!$B$11,$H163/(1+'01_基本条件'!$B$10),(1-((1+'01_基本条件'!$B$11)/(1+'01_基本条件'!$B$10))^$H163)/('01_基本条件'!$B$10-'01_基本条件'!$B$11))))</f>
        <v/>
      </c>
      <c r="Q163" s="131">
        <f>IF($A163="","",'03_設備台帳'!O163*'03_設備台帳'!P163*'03_設備台帳'!M163*$L163*$M163*(IF('01_基本条件'!$B$10='01_基本条件'!$B$13,$H163/(1+'01_基本条件'!$B$10),(1-((1+'01_基本条件'!$B$13)/(1+'01_基本条件'!$B$10))^$H163)/('01_基本条件'!$B$10-'01_基本条件'!$B$13))))</f>
        <v/>
      </c>
      <c r="R163" s="131">
        <f>IF($A163="","",'03_設備台帳'!Q163*'03_設備台帳'!S163*$N163*(IF('01_基本条件'!$B$10='01_基本条件'!$B$12,$H163/(1+'01_基本条件'!$B$10),(1-((1+'01_基本条件'!$B$12)/(1+'01_基本条件'!$B$10))^$H163)/('01_基本条件'!$B$10-'01_基本条件'!$B$12))))</f>
        <v/>
      </c>
      <c r="S163" s="131">
        <f>IF($A163="","",'03_設備台帳'!AB163*IFERROR(VLOOKUP($E163,'02_シナリオ条件'!$A$5:$K$13,8,FALSE),1)/(1+'01_基本条件'!$B$10)^$H163)</f>
        <v/>
      </c>
      <c r="T163" s="131">
        <f>IF($A163="","",SUM($O163:$R163)-$S163)</f>
        <v/>
      </c>
      <c r="U163" s="131">
        <f>IF($A163="","",('03_設備台帳'!U163+'03_設備台帳'!V163+'03_設備台帳'!W163+'03_設備台帳'!Y163)*$K163)</f>
        <v/>
      </c>
      <c r="V163" s="131">
        <f>IF($A163="","",'03_設備台帳'!X163*'03_設備台帳'!M163*$L163)</f>
        <v/>
      </c>
      <c r="W163" s="131">
        <f>IF($A163="","",'03_設備台帳'!N163*'01_基本条件'!$B$20*(IF('01_基本条件'!$B$10='01_基本条件'!$B$11,$I163/(1+'01_基本条件'!$B$10),(1-((1+'01_基本条件'!$B$11)/(1+'01_基本条件'!$B$10))^$I163)/('01_基本条件'!$B$10-'01_基本条件'!$B$11))))</f>
        <v/>
      </c>
      <c r="X163" s="131">
        <f>IF($A163="","",'03_設備台帳'!O163*'01_基本条件'!$B$21*'03_設備台帳'!P163*'03_設備台帳'!M163*$L163*$M163*(IF('01_基本条件'!$B$10='01_基本条件'!$B$13,$I163/(1+'01_基本条件'!$B$10),(1-((1+'01_基本条件'!$B$13)/(1+'01_基本条件'!$B$10))^$I163)/('01_基本条件'!$B$10-'01_基本条件'!$B$13))))</f>
        <v/>
      </c>
      <c r="Y163" s="131">
        <f>IF($A163="","",'03_設備台帳'!R163*'03_設備台帳'!S163*$N163*(IF('01_基本条件'!$B$10='01_基本条件'!$B$12,$I163/(1+'01_基本条件'!$B$10),(1-((1+'01_基本条件'!$B$12)/(1+'01_基本条件'!$B$10))^$I163)/('01_基本条件'!$B$10-'01_基本条件'!$B$12))))</f>
        <v/>
      </c>
      <c r="Z163" s="131">
        <f>IF($A163="","",'03_設備台帳'!AC163*IFERROR(VLOOKUP($E163,'02_シナリオ条件'!$A$5:$K$13,8,FALSE),1)/(1+'01_基本条件'!$B$10)^$I163)</f>
        <v/>
      </c>
      <c r="AA163" s="131">
        <f>IF($A163="","",SUM($U163:$Y163)-$Z163)</f>
        <v/>
      </c>
      <c r="AB163" s="131">
        <f>IF($A163="","",(IF('01_基本条件'!$B$10=0,$T163/$H163,$T163*('01_基本条件'!$B$10*(1+'01_基本条件'!$B$10)^$H163)/((1+'01_基本条件'!$B$10)^$H163-1)))-(IF('01_基本条件'!$B$10=0,$AA163/$I163,$AA163*('01_基本条件'!$B$10*(1+'01_基本条件'!$B$10)^$I163)/((1+'01_基本条件'!$B$10)^$I163-1))))</f>
        <v/>
      </c>
      <c r="AC163" s="132">
        <f>IF($A163="","",IFERROR($AB163/(IF('01_基本条件'!$B$10=0,$T163/$H163,$T163*('01_基本条件'!$B$10*(1+'01_基本条件'!$B$10)^$H163)/((1+'01_基本条件'!$B$10)^$H163-1))),0))</f>
        <v/>
      </c>
      <c r="AD163" s="141">
        <f>IF($A163="","",IFERROR(IF((('03_設備台帳'!N163*$J163+'03_設備台帳'!O163*'03_設備台帳'!P163*'03_設備台帳'!M163*$L163*$M163+'03_設備台帳'!Q163*'03_設備台帳'!S163*$N163)-('03_設備台帳'!N163*'01_基本条件'!$B$20+'03_設備台帳'!O163*'01_基本条件'!$B$21*'03_設備台帳'!P163*'03_設備台帳'!M163*$L163*$M163+'03_設備台帳'!R163*'03_設備台帳'!S163*$N163))&lt;=0,"",MAX(0,($U163+$V163-$O163)/(('03_設備台帳'!N163*$J163+'03_設備台帳'!O163*'03_設備台帳'!P163*'03_設備台帳'!M163*$L163*$M163+'03_設備台帳'!Q163*'03_設備台帳'!S163*$N163)-('03_設備台帳'!N163*'01_基本条件'!$B$20+'03_設備台帳'!O163*'01_基本条件'!$B$21*'03_設備台帳'!P163*'03_設備台帳'!M163*$L163*$M163+'03_設備台帳'!R163*'03_設備台帳'!S163*$N163)))),""))</f>
        <v/>
      </c>
      <c r="AE163" s="41">
        <f>IF($A163="","",IF(AND('01_基本条件'!$B$19="はい",$G163="重大"),"更新",IF($AC163&gt;='01_基本条件'!$B$18,"更新",IF($AC163&lt;=-'01_基本条件'!$B$18,"修理/延命","再確認/試行"))))</f>
        <v/>
      </c>
      <c r="AF163" s="41">
        <f>IF($A163="","","EAC削減率="&amp;TEXT($AC163,"0.0%")&amp;"; 修理LCC="&amp;TEXT($T163,"#,##0")&amp;"; 更新LCC="&amp;TEXT($AA163,"#,##0"))</f>
        <v/>
      </c>
      <c r="AG163" s="41">
        <f>IF($A163="","",IF('01_基本条件'!$B$15="","予算未設定",IF($U163&lt;='01_基本条件'!$B$15,"予算内","予算超過")))</f>
        <v/>
      </c>
      <c r="AH163" s="41">
        <f>IF($A163="","",IF(OR($G163="重大",$F163="A-重要",$AC163&gt;=0.15),"高",IF(OR($G163="高",$AC163&gt;='01_基本条件'!$B$18),"中","低")))</f>
        <v/>
      </c>
      <c r="AI163" s="41">
        <f>IF($A163="","","")</f>
        <v/>
      </c>
      <c r="AJ163" s="41">
        <f>IF($A163="","",IF($AI163&lt;&gt;"",$AI163,IF(AND($AE163="更新",$AG163="予算超過"),"更新-予算承認要",$AE163)))</f>
        <v/>
      </c>
      <c r="AK163" s="85">
        <f>IF($A163="","","要評価")</f>
        <v/>
      </c>
      <c r="AL163" s="85">
        <f>IF($A163="","","")</f>
        <v/>
      </c>
      <c r="AM163" s="134">
        <f>IF($A163="","","")</f>
        <v/>
      </c>
    </row>
    <row r="164">
      <c r="A164" s="71">
        <f>IF('03_設備台帳'!A164="","",'03_設備台帳'!A164)</f>
        <v/>
      </c>
      <c r="B164" s="71">
        <f>IF($A164="","",'03_設備台帳'!E164)</f>
        <v/>
      </c>
      <c r="C164" s="71">
        <f>IF($A164="","",'03_設備台帳'!B164&amp;" / "&amp;'03_設備台帳'!C164)</f>
        <v/>
      </c>
      <c r="D164" s="71">
        <f>IF($A164="","",'03_設備台帳'!D164)</f>
        <v/>
      </c>
      <c r="E164" s="71">
        <f>IF($A164="","",'03_設備台帳'!I164)</f>
        <v/>
      </c>
      <c r="F164" s="71">
        <f>IF($A164="","",'03_設備台帳'!G164)</f>
        <v/>
      </c>
      <c r="G164" s="71">
        <f>IF($A164="","",'03_設備台帳'!AD164)</f>
        <v/>
      </c>
      <c r="H164" s="135">
        <f>IF($A164="","",MIN('01_基本条件'!$B$9,MAX(1,'03_設備台帳'!Z164)))</f>
        <v/>
      </c>
      <c r="I164" s="135">
        <f>IF($A164="","",MIN('01_基本条件'!$B$9,MAX(1,'03_設備台帳'!AA164)))</f>
        <v/>
      </c>
      <c r="J164" s="132">
        <f>IF($A164="","",IFERROR(VLOOKUP($E164,'02_シナリオ条件'!$A$5:$K$13,3,FALSE),1))</f>
        <v/>
      </c>
      <c r="K164" s="132">
        <f>IF($A164="","",IFERROR(VLOOKUP($E164,'02_シナリオ条件'!$A$5:$K$13,4,FALSE),1))</f>
        <v/>
      </c>
      <c r="L164" s="132">
        <f>IF($A164="","",IFERROR(VLOOKUP($E164,'02_シナリオ条件'!$A$5:$K$13,5,FALSE),1))</f>
        <v/>
      </c>
      <c r="M164" s="132">
        <f>IF($A164="","",IFERROR(VLOOKUP($E164,'02_シナリオ条件'!$A$5:$K$13,6,FALSE),1))</f>
        <v/>
      </c>
      <c r="N164" s="132">
        <f>IF($A164="","",IFERROR(VLOOKUP($E164,'02_シナリオ条件'!$A$5:$K$13,7,FALSE),1))</f>
        <v/>
      </c>
      <c r="O164" s="131">
        <f>IF($A164="","",'03_設備台帳'!T164*$J164)</f>
        <v/>
      </c>
      <c r="P164" s="131">
        <f>IF($A164="","",'03_設備台帳'!N164*$J164*(IF('01_基本条件'!$B$10='01_基本条件'!$B$11,$H164/(1+'01_基本条件'!$B$10),(1-((1+'01_基本条件'!$B$11)/(1+'01_基本条件'!$B$10))^$H164)/('01_基本条件'!$B$10-'01_基本条件'!$B$11))))</f>
        <v/>
      </c>
      <c r="Q164" s="131">
        <f>IF($A164="","",'03_設備台帳'!O164*'03_設備台帳'!P164*'03_設備台帳'!M164*$L164*$M164*(IF('01_基本条件'!$B$10='01_基本条件'!$B$13,$H164/(1+'01_基本条件'!$B$10),(1-((1+'01_基本条件'!$B$13)/(1+'01_基本条件'!$B$10))^$H164)/('01_基本条件'!$B$10-'01_基本条件'!$B$13))))</f>
        <v/>
      </c>
      <c r="R164" s="131">
        <f>IF($A164="","",'03_設備台帳'!Q164*'03_設備台帳'!S164*$N164*(IF('01_基本条件'!$B$10='01_基本条件'!$B$12,$H164/(1+'01_基本条件'!$B$10),(1-((1+'01_基本条件'!$B$12)/(1+'01_基本条件'!$B$10))^$H164)/('01_基本条件'!$B$10-'01_基本条件'!$B$12))))</f>
        <v/>
      </c>
      <c r="S164" s="131">
        <f>IF($A164="","",'03_設備台帳'!AB164*IFERROR(VLOOKUP($E164,'02_シナリオ条件'!$A$5:$K$13,8,FALSE),1)/(1+'01_基本条件'!$B$10)^$H164)</f>
        <v/>
      </c>
      <c r="T164" s="131">
        <f>IF($A164="","",SUM($O164:$R164)-$S164)</f>
        <v/>
      </c>
      <c r="U164" s="131">
        <f>IF($A164="","",('03_設備台帳'!U164+'03_設備台帳'!V164+'03_設備台帳'!W164+'03_設備台帳'!Y164)*$K164)</f>
        <v/>
      </c>
      <c r="V164" s="131">
        <f>IF($A164="","",'03_設備台帳'!X164*'03_設備台帳'!M164*$L164)</f>
        <v/>
      </c>
      <c r="W164" s="131">
        <f>IF($A164="","",'03_設備台帳'!N164*'01_基本条件'!$B$20*(IF('01_基本条件'!$B$10='01_基本条件'!$B$11,$I164/(1+'01_基本条件'!$B$10),(1-((1+'01_基本条件'!$B$11)/(1+'01_基本条件'!$B$10))^$I164)/('01_基本条件'!$B$10-'01_基本条件'!$B$11))))</f>
        <v/>
      </c>
      <c r="X164" s="131">
        <f>IF($A164="","",'03_設備台帳'!O164*'01_基本条件'!$B$21*'03_設備台帳'!P164*'03_設備台帳'!M164*$L164*$M164*(IF('01_基本条件'!$B$10='01_基本条件'!$B$13,$I164/(1+'01_基本条件'!$B$10),(1-((1+'01_基本条件'!$B$13)/(1+'01_基本条件'!$B$10))^$I164)/('01_基本条件'!$B$10-'01_基本条件'!$B$13))))</f>
        <v/>
      </c>
      <c r="Y164" s="131">
        <f>IF($A164="","",'03_設備台帳'!R164*'03_設備台帳'!S164*$N164*(IF('01_基本条件'!$B$10='01_基本条件'!$B$12,$I164/(1+'01_基本条件'!$B$10),(1-((1+'01_基本条件'!$B$12)/(1+'01_基本条件'!$B$10))^$I164)/('01_基本条件'!$B$10-'01_基本条件'!$B$12))))</f>
        <v/>
      </c>
      <c r="Z164" s="131">
        <f>IF($A164="","",'03_設備台帳'!AC164*IFERROR(VLOOKUP($E164,'02_シナリオ条件'!$A$5:$K$13,8,FALSE),1)/(1+'01_基本条件'!$B$10)^$I164)</f>
        <v/>
      </c>
      <c r="AA164" s="131">
        <f>IF($A164="","",SUM($U164:$Y164)-$Z164)</f>
        <v/>
      </c>
      <c r="AB164" s="131">
        <f>IF($A164="","",(IF('01_基本条件'!$B$10=0,$T164/$H164,$T164*('01_基本条件'!$B$10*(1+'01_基本条件'!$B$10)^$H164)/((1+'01_基本条件'!$B$10)^$H164-1)))-(IF('01_基本条件'!$B$10=0,$AA164/$I164,$AA164*('01_基本条件'!$B$10*(1+'01_基本条件'!$B$10)^$I164)/((1+'01_基本条件'!$B$10)^$I164-1))))</f>
        <v/>
      </c>
      <c r="AC164" s="132">
        <f>IF($A164="","",IFERROR($AB164/(IF('01_基本条件'!$B$10=0,$T164/$H164,$T164*('01_基本条件'!$B$10*(1+'01_基本条件'!$B$10)^$H164)/((1+'01_基本条件'!$B$10)^$H164-1))),0))</f>
        <v/>
      </c>
      <c r="AD164" s="141">
        <f>IF($A164="","",IFERROR(IF((('03_設備台帳'!N164*$J164+'03_設備台帳'!O164*'03_設備台帳'!P164*'03_設備台帳'!M164*$L164*$M164+'03_設備台帳'!Q164*'03_設備台帳'!S164*$N164)-('03_設備台帳'!N164*'01_基本条件'!$B$20+'03_設備台帳'!O164*'01_基本条件'!$B$21*'03_設備台帳'!P164*'03_設備台帳'!M164*$L164*$M164+'03_設備台帳'!R164*'03_設備台帳'!S164*$N164))&lt;=0,"",MAX(0,($U164+$V164-$O164)/(('03_設備台帳'!N164*$J164+'03_設備台帳'!O164*'03_設備台帳'!P164*'03_設備台帳'!M164*$L164*$M164+'03_設備台帳'!Q164*'03_設備台帳'!S164*$N164)-('03_設備台帳'!N164*'01_基本条件'!$B$20+'03_設備台帳'!O164*'01_基本条件'!$B$21*'03_設備台帳'!P164*'03_設備台帳'!M164*$L164*$M164+'03_設備台帳'!R164*'03_設備台帳'!S164*$N164)))),""))</f>
        <v/>
      </c>
      <c r="AE164" s="41">
        <f>IF($A164="","",IF(AND('01_基本条件'!$B$19="はい",$G164="重大"),"更新",IF($AC164&gt;='01_基本条件'!$B$18,"更新",IF($AC164&lt;=-'01_基本条件'!$B$18,"修理/延命","再確認/試行"))))</f>
        <v/>
      </c>
      <c r="AF164" s="41">
        <f>IF($A164="","","EAC削減率="&amp;TEXT($AC164,"0.0%")&amp;"; 修理LCC="&amp;TEXT($T164,"#,##0")&amp;"; 更新LCC="&amp;TEXT($AA164,"#,##0"))</f>
        <v/>
      </c>
      <c r="AG164" s="41">
        <f>IF($A164="","",IF('01_基本条件'!$B$15="","予算未設定",IF($U164&lt;='01_基本条件'!$B$15,"予算内","予算超過")))</f>
        <v/>
      </c>
      <c r="AH164" s="41">
        <f>IF($A164="","",IF(OR($G164="重大",$F164="A-重要",$AC164&gt;=0.15),"高",IF(OR($G164="高",$AC164&gt;='01_基本条件'!$B$18),"中","低")))</f>
        <v/>
      </c>
      <c r="AI164" s="41">
        <f>IF($A164="","","")</f>
        <v/>
      </c>
      <c r="AJ164" s="41">
        <f>IF($A164="","",IF($AI164&lt;&gt;"",$AI164,IF(AND($AE164="更新",$AG164="予算超過"),"更新-予算承認要",$AE164)))</f>
        <v/>
      </c>
      <c r="AK164" s="85">
        <f>IF($A164="","","要評価")</f>
        <v/>
      </c>
      <c r="AL164" s="85">
        <f>IF($A164="","","")</f>
        <v/>
      </c>
      <c r="AM164" s="134">
        <f>IF($A164="","","")</f>
        <v/>
      </c>
    </row>
    <row r="165">
      <c r="A165" s="71">
        <f>IF('03_設備台帳'!A165="","",'03_設備台帳'!A165)</f>
        <v/>
      </c>
      <c r="B165" s="71">
        <f>IF($A165="","",'03_設備台帳'!E165)</f>
        <v/>
      </c>
      <c r="C165" s="71">
        <f>IF($A165="","",'03_設備台帳'!B165&amp;" / "&amp;'03_設備台帳'!C165)</f>
        <v/>
      </c>
      <c r="D165" s="71">
        <f>IF($A165="","",'03_設備台帳'!D165)</f>
        <v/>
      </c>
      <c r="E165" s="71">
        <f>IF($A165="","",'03_設備台帳'!I165)</f>
        <v/>
      </c>
      <c r="F165" s="71">
        <f>IF($A165="","",'03_設備台帳'!G165)</f>
        <v/>
      </c>
      <c r="G165" s="71">
        <f>IF($A165="","",'03_設備台帳'!AD165)</f>
        <v/>
      </c>
      <c r="H165" s="135">
        <f>IF($A165="","",MIN('01_基本条件'!$B$9,MAX(1,'03_設備台帳'!Z165)))</f>
        <v/>
      </c>
      <c r="I165" s="135">
        <f>IF($A165="","",MIN('01_基本条件'!$B$9,MAX(1,'03_設備台帳'!AA165)))</f>
        <v/>
      </c>
      <c r="J165" s="132">
        <f>IF($A165="","",IFERROR(VLOOKUP($E165,'02_シナリオ条件'!$A$5:$K$13,3,FALSE),1))</f>
        <v/>
      </c>
      <c r="K165" s="132">
        <f>IF($A165="","",IFERROR(VLOOKUP($E165,'02_シナリオ条件'!$A$5:$K$13,4,FALSE),1))</f>
        <v/>
      </c>
      <c r="L165" s="132">
        <f>IF($A165="","",IFERROR(VLOOKUP($E165,'02_シナリオ条件'!$A$5:$K$13,5,FALSE),1))</f>
        <v/>
      </c>
      <c r="M165" s="132">
        <f>IF($A165="","",IFERROR(VLOOKUP($E165,'02_シナリオ条件'!$A$5:$K$13,6,FALSE),1))</f>
        <v/>
      </c>
      <c r="N165" s="132">
        <f>IF($A165="","",IFERROR(VLOOKUP($E165,'02_シナリオ条件'!$A$5:$K$13,7,FALSE),1))</f>
        <v/>
      </c>
      <c r="O165" s="131">
        <f>IF($A165="","",'03_設備台帳'!T165*$J165)</f>
        <v/>
      </c>
      <c r="P165" s="131">
        <f>IF($A165="","",'03_設備台帳'!N165*$J165*(IF('01_基本条件'!$B$10='01_基本条件'!$B$11,$H165/(1+'01_基本条件'!$B$10),(1-((1+'01_基本条件'!$B$11)/(1+'01_基本条件'!$B$10))^$H165)/('01_基本条件'!$B$10-'01_基本条件'!$B$11))))</f>
        <v/>
      </c>
      <c r="Q165" s="131">
        <f>IF($A165="","",'03_設備台帳'!O165*'03_設備台帳'!P165*'03_設備台帳'!M165*$L165*$M165*(IF('01_基本条件'!$B$10='01_基本条件'!$B$13,$H165/(1+'01_基本条件'!$B$10),(1-((1+'01_基本条件'!$B$13)/(1+'01_基本条件'!$B$10))^$H165)/('01_基本条件'!$B$10-'01_基本条件'!$B$13))))</f>
        <v/>
      </c>
      <c r="R165" s="131">
        <f>IF($A165="","",'03_設備台帳'!Q165*'03_設備台帳'!S165*$N165*(IF('01_基本条件'!$B$10='01_基本条件'!$B$12,$H165/(1+'01_基本条件'!$B$10),(1-((1+'01_基本条件'!$B$12)/(1+'01_基本条件'!$B$10))^$H165)/('01_基本条件'!$B$10-'01_基本条件'!$B$12))))</f>
        <v/>
      </c>
      <c r="S165" s="131">
        <f>IF($A165="","",'03_設備台帳'!AB165*IFERROR(VLOOKUP($E165,'02_シナリオ条件'!$A$5:$K$13,8,FALSE),1)/(1+'01_基本条件'!$B$10)^$H165)</f>
        <v/>
      </c>
      <c r="T165" s="131">
        <f>IF($A165="","",SUM($O165:$R165)-$S165)</f>
        <v/>
      </c>
      <c r="U165" s="131">
        <f>IF($A165="","",('03_設備台帳'!U165+'03_設備台帳'!V165+'03_設備台帳'!W165+'03_設備台帳'!Y165)*$K165)</f>
        <v/>
      </c>
      <c r="V165" s="131">
        <f>IF($A165="","",'03_設備台帳'!X165*'03_設備台帳'!M165*$L165)</f>
        <v/>
      </c>
      <c r="W165" s="131">
        <f>IF($A165="","",'03_設備台帳'!N165*'01_基本条件'!$B$20*(IF('01_基本条件'!$B$10='01_基本条件'!$B$11,$I165/(1+'01_基本条件'!$B$10),(1-((1+'01_基本条件'!$B$11)/(1+'01_基本条件'!$B$10))^$I165)/('01_基本条件'!$B$10-'01_基本条件'!$B$11))))</f>
        <v/>
      </c>
      <c r="X165" s="131">
        <f>IF($A165="","",'03_設備台帳'!O165*'01_基本条件'!$B$21*'03_設備台帳'!P165*'03_設備台帳'!M165*$L165*$M165*(IF('01_基本条件'!$B$10='01_基本条件'!$B$13,$I165/(1+'01_基本条件'!$B$10),(1-((1+'01_基本条件'!$B$13)/(1+'01_基本条件'!$B$10))^$I165)/('01_基本条件'!$B$10-'01_基本条件'!$B$13))))</f>
        <v/>
      </c>
      <c r="Y165" s="131">
        <f>IF($A165="","",'03_設備台帳'!R165*'03_設備台帳'!S165*$N165*(IF('01_基本条件'!$B$10='01_基本条件'!$B$12,$I165/(1+'01_基本条件'!$B$10),(1-((1+'01_基本条件'!$B$12)/(1+'01_基本条件'!$B$10))^$I165)/('01_基本条件'!$B$10-'01_基本条件'!$B$12))))</f>
        <v/>
      </c>
      <c r="Z165" s="131">
        <f>IF($A165="","",'03_設備台帳'!AC165*IFERROR(VLOOKUP($E165,'02_シナリオ条件'!$A$5:$K$13,8,FALSE),1)/(1+'01_基本条件'!$B$10)^$I165)</f>
        <v/>
      </c>
      <c r="AA165" s="131">
        <f>IF($A165="","",SUM($U165:$Y165)-$Z165)</f>
        <v/>
      </c>
      <c r="AB165" s="131">
        <f>IF($A165="","",(IF('01_基本条件'!$B$10=0,$T165/$H165,$T165*('01_基本条件'!$B$10*(1+'01_基本条件'!$B$10)^$H165)/((1+'01_基本条件'!$B$10)^$H165-1)))-(IF('01_基本条件'!$B$10=0,$AA165/$I165,$AA165*('01_基本条件'!$B$10*(1+'01_基本条件'!$B$10)^$I165)/((1+'01_基本条件'!$B$10)^$I165-1))))</f>
        <v/>
      </c>
      <c r="AC165" s="132">
        <f>IF($A165="","",IFERROR($AB165/(IF('01_基本条件'!$B$10=0,$T165/$H165,$T165*('01_基本条件'!$B$10*(1+'01_基本条件'!$B$10)^$H165)/((1+'01_基本条件'!$B$10)^$H165-1))),0))</f>
        <v/>
      </c>
      <c r="AD165" s="141">
        <f>IF($A165="","",IFERROR(IF((('03_設備台帳'!N165*$J165+'03_設備台帳'!O165*'03_設備台帳'!P165*'03_設備台帳'!M165*$L165*$M165+'03_設備台帳'!Q165*'03_設備台帳'!S165*$N165)-('03_設備台帳'!N165*'01_基本条件'!$B$20+'03_設備台帳'!O165*'01_基本条件'!$B$21*'03_設備台帳'!P165*'03_設備台帳'!M165*$L165*$M165+'03_設備台帳'!R165*'03_設備台帳'!S165*$N165))&lt;=0,"",MAX(0,($U165+$V165-$O165)/(('03_設備台帳'!N165*$J165+'03_設備台帳'!O165*'03_設備台帳'!P165*'03_設備台帳'!M165*$L165*$M165+'03_設備台帳'!Q165*'03_設備台帳'!S165*$N165)-('03_設備台帳'!N165*'01_基本条件'!$B$20+'03_設備台帳'!O165*'01_基本条件'!$B$21*'03_設備台帳'!P165*'03_設備台帳'!M165*$L165*$M165+'03_設備台帳'!R165*'03_設備台帳'!S165*$N165)))),""))</f>
        <v/>
      </c>
      <c r="AE165" s="41">
        <f>IF($A165="","",IF(AND('01_基本条件'!$B$19="はい",$G165="重大"),"更新",IF($AC165&gt;='01_基本条件'!$B$18,"更新",IF($AC165&lt;=-'01_基本条件'!$B$18,"修理/延命","再確認/試行"))))</f>
        <v/>
      </c>
      <c r="AF165" s="41">
        <f>IF($A165="","","EAC削減率="&amp;TEXT($AC165,"0.0%")&amp;"; 修理LCC="&amp;TEXT($T165,"#,##0")&amp;"; 更新LCC="&amp;TEXT($AA165,"#,##0"))</f>
        <v/>
      </c>
      <c r="AG165" s="41">
        <f>IF($A165="","",IF('01_基本条件'!$B$15="","予算未設定",IF($U165&lt;='01_基本条件'!$B$15,"予算内","予算超過")))</f>
        <v/>
      </c>
      <c r="AH165" s="41">
        <f>IF($A165="","",IF(OR($G165="重大",$F165="A-重要",$AC165&gt;=0.15),"高",IF(OR($G165="高",$AC165&gt;='01_基本条件'!$B$18),"中","低")))</f>
        <v/>
      </c>
      <c r="AI165" s="41">
        <f>IF($A165="","","")</f>
        <v/>
      </c>
      <c r="AJ165" s="41">
        <f>IF($A165="","",IF($AI165&lt;&gt;"",$AI165,IF(AND($AE165="更新",$AG165="予算超過"),"更新-予算承認要",$AE165)))</f>
        <v/>
      </c>
      <c r="AK165" s="85">
        <f>IF($A165="","","要評価")</f>
        <v/>
      </c>
      <c r="AL165" s="85">
        <f>IF($A165="","","")</f>
        <v/>
      </c>
      <c r="AM165" s="134">
        <f>IF($A165="","","")</f>
        <v/>
      </c>
    </row>
    <row r="166">
      <c r="A166" s="71">
        <f>IF('03_設備台帳'!A166="","",'03_設備台帳'!A166)</f>
        <v/>
      </c>
      <c r="B166" s="71">
        <f>IF($A166="","",'03_設備台帳'!E166)</f>
        <v/>
      </c>
      <c r="C166" s="71">
        <f>IF($A166="","",'03_設備台帳'!B166&amp;" / "&amp;'03_設備台帳'!C166)</f>
        <v/>
      </c>
      <c r="D166" s="71">
        <f>IF($A166="","",'03_設備台帳'!D166)</f>
        <v/>
      </c>
      <c r="E166" s="71">
        <f>IF($A166="","",'03_設備台帳'!I166)</f>
        <v/>
      </c>
      <c r="F166" s="71">
        <f>IF($A166="","",'03_設備台帳'!G166)</f>
        <v/>
      </c>
      <c r="G166" s="71">
        <f>IF($A166="","",'03_設備台帳'!AD166)</f>
        <v/>
      </c>
      <c r="H166" s="135">
        <f>IF($A166="","",MIN('01_基本条件'!$B$9,MAX(1,'03_設備台帳'!Z166)))</f>
        <v/>
      </c>
      <c r="I166" s="135">
        <f>IF($A166="","",MIN('01_基本条件'!$B$9,MAX(1,'03_設備台帳'!AA166)))</f>
        <v/>
      </c>
      <c r="J166" s="132">
        <f>IF($A166="","",IFERROR(VLOOKUP($E166,'02_シナリオ条件'!$A$5:$K$13,3,FALSE),1))</f>
        <v/>
      </c>
      <c r="K166" s="132">
        <f>IF($A166="","",IFERROR(VLOOKUP($E166,'02_シナリオ条件'!$A$5:$K$13,4,FALSE),1))</f>
        <v/>
      </c>
      <c r="L166" s="132">
        <f>IF($A166="","",IFERROR(VLOOKUP($E166,'02_シナリオ条件'!$A$5:$K$13,5,FALSE),1))</f>
        <v/>
      </c>
      <c r="M166" s="132">
        <f>IF($A166="","",IFERROR(VLOOKUP($E166,'02_シナリオ条件'!$A$5:$K$13,6,FALSE),1))</f>
        <v/>
      </c>
      <c r="N166" s="132">
        <f>IF($A166="","",IFERROR(VLOOKUP($E166,'02_シナリオ条件'!$A$5:$K$13,7,FALSE),1))</f>
        <v/>
      </c>
      <c r="O166" s="131">
        <f>IF($A166="","",'03_設備台帳'!T166*$J166)</f>
        <v/>
      </c>
      <c r="P166" s="131">
        <f>IF($A166="","",'03_設備台帳'!N166*$J166*(IF('01_基本条件'!$B$10='01_基本条件'!$B$11,$H166/(1+'01_基本条件'!$B$10),(1-((1+'01_基本条件'!$B$11)/(1+'01_基本条件'!$B$10))^$H166)/('01_基本条件'!$B$10-'01_基本条件'!$B$11))))</f>
        <v/>
      </c>
      <c r="Q166" s="131">
        <f>IF($A166="","",'03_設備台帳'!O166*'03_設備台帳'!P166*'03_設備台帳'!M166*$L166*$M166*(IF('01_基本条件'!$B$10='01_基本条件'!$B$13,$H166/(1+'01_基本条件'!$B$10),(1-((1+'01_基本条件'!$B$13)/(1+'01_基本条件'!$B$10))^$H166)/('01_基本条件'!$B$10-'01_基本条件'!$B$13))))</f>
        <v/>
      </c>
      <c r="R166" s="131">
        <f>IF($A166="","",'03_設備台帳'!Q166*'03_設備台帳'!S166*$N166*(IF('01_基本条件'!$B$10='01_基本条件'!$B$12,$H166/(1+'01_基本条件'!$B$10),(1-((1+'01_基本条件'!$B$12)/(1+'01_基本条件'!$B$10))^$H166)/('01_基本条件'!$B$10-'01_基本条件'!$B$12))))</f>
        <v/>
      </c>
      <c r="S166" s="131">
        <f>IF($A166="","",'03_設備台帳'!AB166*IFERROR(VLOOKUP($E166,'02_シナリオ条件'!$A$5:$K$13,8,FALSE),1)/(1+'01_基本条件'!$B$10)^$H166)</f>
        <v/>
      </c>
      <c r="T166" s="131">
        <f>IF($A166="","",SUM($O166:$R166)-$S166)</f>
        <v/>
      </c>
      <c r="U166" s="131">
        <f>IF($A166="","",('03_設備台帳'!U166+'03_設備台帳'!V166+'03_設備台帳'!W166+'03_設備台帳'!Y166)*$K166)</f>
        <v/>
      </c>
      <c r="V166" s="131">
        <f>IF($A166="","",'03_設備台帳'!X166*'03_設備台帳'!M166*$L166)</f>
        <v/>
      </c>
      <c r="W166" s="131">
        <f>IF($A166="","",'03_設備台帳'!N166*'01_基本条件'!$B$20*(IF('01_基本条件'!$B$10='01_基本条件'!$B$11,$I166/(1+'01_基本条件'!$B$10),(1-((1+'01_基本条件'!$B$11)/(1+'01_基本条件'!$B$10))^$I166)/('01_基本条件'!$B$10-'01_基本条件'!$B$11))))</f>
        <v/>
      </c>
      <c r="X166" s="131">
        <f>IF($A166="","",'03_設備台帳'!O166*'01_基本条件'!$B$21*'03_設備台帳'!P166*'03_設備台帳'!M166*$L166*$M166*(IF('01_基本条件'!$B$10='01_基本条件'!$B$13,$I166/(1+'01_基本条件'!$B$10),(1-((1+'01_基本条件'!$B$13)/(1+'01_基本条件'!$B$10))^$I166)/('01_基本条件'!$B$10-'01_基本条件'!$B$13))))</f>
        <v/>
      </c>
      <c r="Y166" s="131">
        <f>IF($A166="","",'03_設備台帳'!R166*'03_設備台帳'!S166*$N166*(IF('01_基本条件'!$B$10='01_基本条件'!$B$12,$I166/(1+'01_基本条件'!$B$10),(1-((1+'01_基本条件'!$B$12)/(1+'01_基本条件'!$B$10))^$I166)/('01_基本条件'!$B$10-'01_基本条件'!$B$12))))</f>
        <v/>
      </c>
      <c r="Z166" s="131">
        <f>IF($A166="","",'03_設備台帳'!AC166*IFERROR(VLOOKUP($E166,'02_シナリオ条件'!$A$5:$K$13,8,FALSE),1)/(1+'01_基本条件'!$B$10)^$I166)</f>
        <v/>
      </c>
      <c r="AA166" s="131">
        <f>IF($A166="","",SUM($U166:$Y166)-$Z166)</f>
        <v/>
      </c>
      <c r="AB166" s="131">
        <f>IF($A166="","",(IF('01_基本条件'!$B$10=0,$T166/$H166,$T166*('01_基本条件'!$B$10*(1+'01_基本条件'!$B$10)^$H166)/((1+'01_基本条件'!$B$10)^$H166-1)))-(IF('01_基本条件'!$B$10=0,$AA166/$I166,$AA166*('01_基本条件'!$B$10*(1+'01_基本条件'!$B$10)^$I166)/((1+'01_基本条件'!$B$10)^$I166-1))))</f>
        <v/>
      </c>
      <c r="AC166" s="132">
        <f>IF($A166="","",IFERROR($AB166/(IF('01_基本条件'!$B$10=0,$T166/$H166,$T166*('01_基本条件'!$B$10*(1+'01_基本条件'!$B$10)^$H166)/((1+'01_基本条件'!$B$10)^$H166-1))),0))</f>
        <v/>
      </c>
      <c r="AD166" s="141">
        <f>IF($A166="","",IFERROR(IF((('03_設備台帳'!N166*$J166+'03_設備台帳'!O166*'03_設備台帳'!P166*'03_設備台帳'!M166*$L166*$M166+'03_設備台帳'!Q166*'03_設備台帳'!S166*$N166)-('03_設備台帳'!N166*'01_基本条件'!$B$20+'03_設備台帳'!O166*'01_基本条件'!$B$21*'03_設備台帳'!P166*'03_設備台帳'!M166*$L166*$M166+'03_設備台帳'!R166*'03_設備台帳'!S166*$N166))&lt;=0,"",MAX(0,($U166+$V166-$O166)/(('03_設備台帳'!N166*$J166+'03_設備台帳'!O166*'03_設備台帳'!P166*'03_設備台帳'!M166*$L166*$M166+'03_設備台帳'!Q166*'03_設備台帳'!S166*$N166)-('03_設備台帳'!N166*'01_基本条件'!$B$20+'03_設備台帳'!O166*'01_基本条件'!$B$21*'03_設備台帳'!P166*'03_設備台帳'!M166*$L166*$M166+'03_設備台帳'!R166*'03_設備台帳'!S166*$N166)))),""))</f>
        <v/>
      </c>
      <c r="AE166" s="41">
        <f>IF($A166="","",IF(AND('01_基本条件'!$B$19="はい",$G166="重大"),"更新",IF($AC166&gt;='01_基本条件'!$B$18,"更新",IF($AC166&lt;=-'01_基本条件'!$B$18,"修理/延命","再確認/試行"))))</f>
        <v/>
      </c>
      <c r="AF166" s="41">
        <f>IF($A166="","","EAC削減率="&amp;TEXT($AC166,"0.0%")&amp;"; 修理LCC="&amp;TEXT($T166,"#,##0")&amp;"; 更新LCC="&amp;TEXT($AA166,"#,##0"))</f>
        <v/>
      </c>
      <c r="AG166" s="41">
        <f>IF($A166="","",IF('01_基本条件'!$B$15="","予算未設定",IF($U166&lt;='01_基本条件'!$B$15,"予算内","予算超過")))</f>
        <v/>
      </c>
      <c r="AH166" s="41">
        <f>IF($A166="","",IF(OR($G166="重大",$F166="A-重要",$AC166&gt;=0.15),"高",IF(OR($G166="高",$AC166&gt;='01_基本条件'!$B$18),"中","低")))</f>
        <v/>
      </c>
      <c r="AI166" s="41">
        <f>IF($A166="","","")</f>
        <v/>
      </c>
      <c r="AJ166" s="41">
        <f>IF($A166="","",IF($AI166&lt;&gt;"",$AI166,IF(AND($AE166="更新",$AG166="予算超過"),"更新-予算承認要",$AE166)))</f>
        <v/>
      </c>
      <c r="AK166" s="85">
        <f>IF($A166="","","要評価")</f>
        <v/>
      </c>
      <c r="AL166" s="85">
        <f>IF($A166="","","")</f>
        <v/>
      </c>
      <c r="AM166" s="134">
        <f>IF($A166="","","")</f>
        <v/>
      </c>
    </row>
    <row r="167">
      <c r="A167" s="71">
        <f>IF('03_設備台帳'!A167="","",'03_設備台帳'!A167)</f>
        <v/>
      </c>
      <c r="B167" s="71">
        <f>IF($A167="","",'03_設備台帳'!E167)</f>
        <v/>
      </c>
      <c r="C167" s="71">
        <f>IF($A167="","",'03_設備台帳'!B167&amp;" / "&amp;'03_設備台帳'!C167)</f>
        <v/>
      </c>
      <c r="D167" s="71">
        <f>IF($A167="","",'03_設備台帳'!D167)</f>
        <v/>
      </c>
      <c r="E167" s="71">
        <f>IF($A167="","",'03_設備台帳'!I167)</f>
        <v/>
      </c>
      <c r="F167" s="71">
        <f>IF($A167="","",'03_設備台帳'!G167)</f>
        <v/>
      </c>
      <c r="G167" s="71">
        <f>IF($A167="","",'03_設備台帳'!AD167)</f>
        <v/>
      </c>
      <c r="H167" s="135">
        <f>IF($A167="","",MIN('01_基本条件'!$B$9,MAX(1,'03_設備台帳'!Z167)))</f>
        <v/>
      </c>
      <c r="I167" s="135">
        <f>IF($A167="","",MIN('01_基本条件'!$B$9,MAX(1,'03_設備台帳'!AA167)))</f>
        <v/>
      </c>
      <c r="J167" s="132">
        <f>IF($A167="","",IFERROR(VLOOKUP($E167,'02_シナリオ条件'!$A$5:$K$13,3,FALSE),1))</f>
        <v/>
      </c>
      <c r="K167" s="132">
        <f>IF($A167="","",IFERROR(VLOOKUP($E167,'02_シナリオ条件'!$A$5:$K$13,4,FALSE),1))</f>
        <v/>
      </c>
      <c r="L167" s="132">
        <f>IF($A167="","",IFERROR(VLOOKUP($E167,'02_シナリオ条件'!$A$5:$K$13,5,FALSE),1))</f>
        <v/>
      </c>
      <c r="M167" s="132">
        <f>IF($A167="","",IFERROR(VLOOKUP($E167,'02_シナリオ条件'!$A$5:$K$13,6,FALSE),1))</f>
        <v/>
      </c>
      <c r="N167" s="132">
        <f>IF($A167="","",IFERROR(VLOOKUP($E167,'02_シナリオ条件'!$A$5:$K$13,7,FALSE),1))</f>
        <v/>
      </c>
      <c r="O167" s="131">
        <f>IF($A167="","",'03_設備台帳'!T167*$J167)</f>
        <v/>
      </c>
      <c r="P167" s="131">
        <f>IF($A167="","",'03_設備台帳'!N167*$J167*(IF('01_基本条件'!$B$10='01_基本条件'!$B$11,$H167/(1+'01_基本条件'!$B$10),(1-((1+'01_基本条件'!$B$11)/(1+'01_基本条件'!$B$10))^$H167)/('01_基本条件'!$B$10-'01_基本条件'!$B$11))))</f>
        <v/>
      </c>
      <c r="Q167" s="131">
        <f>IF($A167="","",'03_設備台帳'!O167*'03_設備台帳'!P167*'03_設備台帳'!M167*$L167*$M167*(IF('01_基本条件'!$B$10='01_基本条件'!$B$13,$H167/(1+'01_基本条件'!$B$10),(1-((1+'01_基本条件'!$B$13)/(1+'01_基本条件'!$B$10))^$H167)/('01_基本条件'!$B$10-'01_基本条件'!$B$13))))</f>
        <v/>
      </c>
      <c r="R167" s="131">
        <f>IF($A167="","",'03_設備台帳'!Q167*'03_設備台帳'!S167*$N167*(IF('01_基本条件'!$B$10='01_基本条件'!$B$12,$H167/(1+'01_基本条件'!$B$10),(1-((1+'01_基本条件'!$B$12)/(1+'01_基本条件'!$B$10))^$H167)/('01_基本条件'!$B$10-'01_基本条件'!$B$12))))</f>
        <v/>
      </c>
      <c r="S167" s="131">
        <f>IF($A167="","",'03_設備台帳'!AB167*IFERROR(VLOOKUP($E167,'02_シナリオ条件'!$A$5:$K$13,8,FALSE),1)/(1+'01_基本条件'!$B$10)^$H167)</f>
        <v/>
      </c>
      <c r="T167" s="131">
        <f>IF($A167="","",SUM($O167:$R167)-$S167)</f>
        <v/>
      </c>
      <c r="U167" s="131">
        <f>IF($A167="","",('03_設備台帳'!U167+'03_設備台帳'!V167+'03_設備台帳'!W167+'03_設備台帳'!Y167)*$K167)</f>
        <v/>
      </c>
      <c r="V167" s="131">
        <f>IF($A167="","",'03_設備台帳'!X167*'03_設備台帳'!M167*$L167)</f>
        <v/>
      </c>
      <c r="W167" s="131">
        <f>IF($A167="","",'03_設備台帳'!N167*'01_基本条件'!$B$20*(IF('01_基本条件'!$B$10='01_基本条件'!$B$11,$I167/(1+'01_基本条件'!$B$10),(1-((1+'01_基本条件'!$B$11)/(1+'01_基本条件'!$B$10))^$I167)/('01_基本条件'!$B$10-'01_基本条件'!$B$11))))</f>
        <v/>
      </c>
      <c r="X167" s="131">
        <f>IF($A167="","",'03_設備台帳'!O167*'01_基本条件'!$B$21*'03_設備台帳'!P167*'03_設備台帳'!M167*$L167*$M167*(IF('01_基本条件'!$B$10='01_基本条件'!$B$13,$I167/(1+'01_基本条件'!$B$10),(1-((1+'01_基本条件'!$B$13)/(1+'01_基本条件'!$B$10))^$I167)/('01_基本条件'!$B$10-'01_基本条件'!$B$13))))</f>
        <v/>
      </c>
      <c r="Y167" s="131">
        <f>IF($A167="","",'03_設備台帳'!R167*'03_設備台帳'!S167*$N167*(IF('01_基本条件'!$B$10='01_基本条件'!$B$12,$I167/(1+'01_基本条件'!$B$10),(1-((1+'01_基本条件'!$B$12)/(1+'01_基本条件'!$B$10))^$I167)/('01_基本条件'!$B$10-'01_基本条件'!$B$12))))</f>
        <v/>
      </c>
      <c r="Z167" s="131">
        <f>IF($A167="","",'03_設備台帳'!AC167*IFERROR(VLOOKUP($E167,'02_シナリオ条件'!$A$5:$K$13,8,FALSE),1)/(1+'01_基本条件'!$B$10)^$I167)</f>
        <v/>
      </c>
      <c r="AA167" s="131">
        <f>IF($A167="","",SUM($U167:$Y167)-$Z167)</f>
        <v/>
      </c>
      <c r="AB167" s="131">
        <f>IF($A167="","",(IF('01_基本条件'!$B$10=0,$T167/$H167,$T167*('01_基本条件'!$B$10*(1+'01_基本条件'!$B$10)^$H167)/((1+'01_基本条件'!$B$10)^$H167-1)))-(IF('01_基本条件'!$B$10=0,$AA167/$I167,$AA167*('01_基本条件'!$B$10*(1+'01_基本条件'!$B$10)^$I167)/((1+'01_基本条件'!$B$10)^$I167-1))))</f>
        <v/>
      </c>
      <c r="AC167" s="132">
        <f>IF($A167="","",IFERROR($AB167/(IF('01_基本条件'!$B$10=0,$T167/$H167,$T167*('01_基本条件'!$B$10*(1+'01_基本条件'!$B$10)^$H167)/((1+'01_基本条件'!$B$10)^$H167-1))),0))</f>
        <v/>
      </c>
      <c r="AD167" s="141">
        <f>IF($A167="","",IFERROR(IF((('03_設備台帳'!N167*$J167+'03_設備台帳'!O167*'03_設備台帳'!P167*'03_設備台帳'!M167*$L167*$M167+'03_設備台帳'!Q167*'03_設備台帳'!S167*$N167)-('03_設備台帳'!N167*'01_基本条件'!$B$20+'03_設備台帳'!O167*'01_基本条件'!$B$21*'03_設備台帳'!P167*'03_設備台帳'!M167*$L167*$M167+'03_設備台帳'!R167*'03_設備台帳'!S167*$N167))&lt;=0,"",MAX(0,($U167+$V167-$O167)/(('03_設備台帳'!N167*$J167+'03_設備台帳'!O167*'03_設備台帳'!P167*'03_設備台帳'!M167*$L167*$M167+'03_設備台帳'!Q167*'03_設備台帳'!S167*$N167)-('03_設備台帳'!N167*'01_基本条件'!$B$20+'03_設備台帳'!O167*'01_基本条件'!$B$21*'03_設備台帳'!P167*'03_設備台帳'!M167*$L167*$M167+'03_設備台帳'!R167*'03_設備台帳'!S167*$N167)))),""))</f>
        <v/>
      </c>
      <c r="AE167" s="41">
        <f>IF($A167="","",IF(AND('01_基本条件'!$B$19="はい",$G167="重大"),"更新",IF($AC167&gt;='01_基本条件'!$B$18,"更新",IF($AC167&lt;=-'01_基本条件'!$B$18,"修理/延命","再確認/試行"))))</f>
        <v/>
      </c>
      <c r="AF167" s="41">
        <f>IF($A167="","","EAC削減率="&amp;TEXT($AC167,"0.0%")&amp;"; 修理LCC="&amp;TEXT($T167,"#,##0")&amp;"; 更新LCC="&amp;TEXT($AA167,"#,##0"))</f>
        <v/>
      </c>
      <c r="AG167" s="41">
        <f>IF($A167="","",IF('01_基本条件'!$B$15="","予算未設定",IF($U167&lt;='01_基本条件'!$B$15,"予算内","予算超過")))</f>
        <v/>
      </c>
      <c r="AH167" s="41">
        <f>IF($A167="","",IF(OR($G167="重大",$F167="A-重要",$AC167&gt;=0.15),"高",IF(OR($G167="高",$AC167&gt;='01_基本条件'!$B$18),"中","低")))</f>
        <v/>
      </c>
      <c r="AI167" s="41">
        <f>IF($A167="","","")</f>
        <v/>
      </c>
      <c r="AJ167" s="41">
        <f>IF($A167="","",IF($AI167&lt;&gt;"",$AI167,IF(AND($AE167="更新",$AG167="予算超過"),"更新-予算承認要",$AE167)))</f>
        <v/>
      </c>
      <c r="AK167" s="85">
        <f>IF($A167="","","要評価")</f>
        <v/>
      </c>
      <c r="AL167" s="85">
        <f>IF($A167="","","")</f>
        <v/>
      </c>
      <c r="AM167" s="134">
        <f>IF($A167="","","")</f>
        <v/>
      </c>
    </row>
    <row r="168">
      <c r="A168" s="71">
        <f>IF('03_設備台帳'!A168="","",'03_設備台帳'!A168)</f>
        <v/>
      </c>
      <c r="B168" s="71">
        <f>IF($A168="","",'03_設備台帳'!E168)</f>
        <v/>
      </c>
      <c r="C168" s="71">
        <f>IF($A168="","",'03_設備台帳'!B168&amp;" / "&amp;'03_設備台帳'!C168)</f>
        <v/>
      </c>
      <c r="D168" s="71">
        <f>IF($A168="","",'03_設備台帳'!D168)</f>
        <v/>
      </c>
      <c r="E168" s="71">
        <f>IF($A168="","",'03_設備台帳'!I168)</f>
        <v/>
      </c>
      <c r="F168" s="71">
        <f>IF($A168="","",'03_設備台帳'!G168)</f>
        <v/>
      </c>
      <c r="G168" s="71">
        <f>IF($A168="","",'03_設備台帳'!AD168)</f>
        <v/>
      </c>
      <c r="H168" s="135">
        <f>IF($A168="","",MIN('01_基本条件'!$B$9,MAX(1,'03_設備台帳'!Z168)))</f>
        <v/>
      </c>
      <c r="I168" s="135">
        <f>IF($A168="","",MIN('01_基本条件'!$B$9,MAX(1,'03_設備台帳'!AA168)))</f>
        <v/>
      </c>
      <c r="J168" s="132">
        <f>IF($A168="","",IFERROR(VLOOKUP($E168,'02_シナリオ条件'!$A$5:$K$13,3,FALSE),1))</f>
        <v/>
      </c>
      <c r="K168" s="132">
        <f>IF($A168="","",IFERROR(VLOOKUP($E168,'02_シナリオ条件'!$A$5:$K$13,4,FALSE),1))</f>
        <v/>
      </c>
      <c r="L168" s="132">
        <f>IF($A168="","",IFERROR(VLOOKUP($E168,'02_シナリオ条件'!$A$5:$K$13,5,FALSE),1))</f>
        <v/>
      </c>
      <c r="M168" s="132">
        <f>IF($A168="","",IFERROR(VLOOKUP($E168,'02_シナリオ条件'!$A$5:$K$13,6,FALSE),1))</f>
        <v/>
      </c>
      <c r="N168" s="132">
        <f>IF($A168="","",IFERROR(VLOOKUP($E168,'02_シナリオ条件'!$A$5:$K$13,7,FALSE),1))</f>
        <v/>
      </c>
      <c r="O168" s="131">
        <f>IF($A168="","",'03_設備台帳'!T168*$J168)</f>
        <v/>
      </c>
      <c r="P168" s="131">
        <f>IF($A168="","",'03_設備台帳'!N168*$J168*(IF('01_基本条件'!$B$10='01_基本条件'!$B$11,$H168/(1+'01_基本条件'!$B$10),(1-((1+'01_基本条件'!$B$11)/(1+'01_基本条件'!$B$10))^$H168)/('01_基本条件'!$B$10-'01_基本条件'!$B$11))))</f>
        <v/>
      </c>
      <c r="Q168" s="131">
        <f>IF($A168="","",'03_設備台帳'!O168*'03_設備台帳'!P168*'03_設備台帳'!M168*$L168*$M168*(IF('01_基本条件'!$B$10='01_基本条件'!$B$13,$H168/(1+'01_基本条件'!$B$10),(1-((1+'01_基本条件'!$B$13)/(1+'01_基本条件'!$B$10))^$H168)/('01_基本条件'!$B$10-'01_基本条件'!$B$13))))</f>
        <v/>
      </c>
      <c r="R168" s="131">
        <f>IF($A168="","",'03_設備台帳'!Q168*'03_設備台帳'!S168*$N168*(IF('01_基本条件'!$B$10='01_基本条件'!$B$12,$H168/(1+'01_基本条件'!$B$10),(1-((1+'01_基本条件'!$B$12)/(1+'01_基本条件'!$B$10))^$H168)/('01_基本条件'!$B$10-'01_基本条件'!$B$12))))</f>
        <v/>
      </c>
      <c r="S168" s="131">
        <f>IF($A168="","",'03_設備台帳'!AB168*IFERROR(VLOOKUP($E168,'02_シナリオ条件'!$A$5:$K$13,8,FALSE),1)/(1+'01_基本条件'!$B$10)^$H168)</f>
        <v/>
      </c>
      <c r="T168" s="131">
        <f>IF($A168="","",SUM($O168:$R168)-$S168)</f>
        <v/>
      </c>
      <c r="U168" s="131">
        <f>IF($A168="","",('03_設備台帳'!U168+'03_設備台帳'!V168+'03_設備台帳'!W168+'03_設備台帳'!Y168)*$K168)</f>
        <v/>
      </c>
      <c r="V168" s="131">
        <f>IF($A168="","",'03_設備台帳'!X168*'03_設備台帳'!M168*$L168)</f>
        <v/>
      </c>
      <c r="W168" s="131">
        <f>IF($A168="","",'03_設備台帳'!N168*'01_基本条件'!$B$20*(IF('01_基本条件'!$B$10='01_基本条件'!$B$11,$I168/(1+'01_基本条件'!$B$10),(1-((1+'01_基本条件'!$B$11)/(1+'01_基本条件'!$B$10))^$I168)/('01_基本条件'!$B$10-'01_基本条件'!$B$11))))</f>
        <v/>
      </c>
      <c r="X168" s="131">
        <f>IF($A168="","",'03_設備台帳'!O168*'01_基本条件'!$B$21*'03_設備台帳'!P168*'03_設備台帳'!M168*$L168*$M168*(IF('01_基本条件'!$B$10='01_基本条件'!$B$13,$I168/(1+'01_基本条件'!$B$10),(1-((1+'01_基本条件'!$B$13)/(1+'01_基本条件'!$B$10))^$I168)/('01_基本条件'!$B$10-'01_基本条件'!$B$13))))</f>
        <v/>
      </c>
      <c r="Y168" s="131">
        <f>IF($A168="","",'03_設備台帳'!R168*'03_設備台帳'!S168*$N168*(IF('01_基本条件'!$B$10='01_基本条件'!$B$12,$I168/(1+'01_基本条件'!$B$10),(1-((1+'01_基本条件'!$B$12)/(1+'01_基本条件'!$B$10))^$I168)/('01_基本条件'!$B$10-'01_基本条件'!$B$12))))</f>
        <v/>
      </c>
      <c r="Z168" s="131">
        <f>IF($A168="","",'03_設備台帳'!AC168*IFERROR(VLOOKUP($E168,'02_シナリオ条件'!$A$5:$K$13,8,FALSE),1)/(1+'01_基本条件'!$B$10)^$I168)</f>
        <v/>
      </c>
      <c r="AA168" s="131">
        <f>IF($A168="","",SUM($U168:$Y168)-$Z168)</f>
        <v/>
      </c>
      <c r="AB168" s="131">
        <f>IF($A168="","",(IF('01_基本条件'!$B$10=0,$T168/$H168,$T168*('01_基本条件'!$B$10*(1+'01_基本条件'!$B$10)^$H168)/((1+'01_基本条件'!$B$10)^$H168-1)))-(IF('01_基本条件'!$B$10=0,$AA168/$I168,$AA168*('01_基本条件'!$B$10*(1+'01_基本条件'!$B$10)^$I168)/((1+'01_基本条件'!$B$10)^$I168-1))))</f>
        <v/>
      </c>
      <c r="AC168" s="132">
        <f>IF($A168="","",IFERROR($AB168/(IF('01_基本条件'!$B$10=0,$T168/$H168,$T168*('01_基本条件'!$B$10*(1+'01_基本条件'!$B$10)^$H168)/((1+'01_基本条件'!$B$10)^$H168-1))),0))</f>
        <v/>
      </c>
      <c r="AD168" s="141">
        <f>IF($A168="","",IFERROR(IF((('03_設備台帳'!N168*$J168+'03_設備台帳'!O168*'03_設備台帳'!P168*'03_設備台帳'!M168*$L168*$M168+'03_設備台帳'!Q168*'03_設備台帳'!S168*$N168)-('03_設備台帳'!N168*'01_基本条件'!$B$20+'03_設備台帳'!O168*'01_基本条件'!$B$21*'03_設備台帳'!P168*'03_設備台帳'!M168*$L168*$M168+'03_設備台帳'!R168*'03_設備台帳'!S168*$N168))&lt;=0,"",MAX(0,($U168+$V168-$O168)/(('03_設備台帳'!N168*$J168+'03_設備台帳'!O168*'03_設備台帳'!P168*'03_設備台帳'!M168*$L168*$M168+'03_設備台帳'!Q168*'03_設備台帳'!S168*$N168)-('03_設備台帳'!N168*'01_基本条件'!$B$20+'03_設備台帳'!O168*'01_基本条件'!$B$21*'03_設備台帳'!P168*'03_設備台帳'!M168*$L168*$M168+'03_設備台帳'!R168*'03_設備台帳'!S168*$N168)))),""))</f>
        <v/>
      </c>
      <c r="AE168" s="41">
        <f>IF($A168="","",IF(AND('01_基本条件'!$B$19="はい",$G168="重大"),"更新",IF($AC168&gt;='01_基本条件'!$B$18,"更新",IF($AC168&lt;=-'01_基本条件'!$B$18,"修理/延命","再確認/試行"))))</f>
        <v/>
      </c>
      <c r="AF168" s="41">
        <f>IF($A168="","","EAC削減率="&amp;TEXT($AC168,"0.0%")&amp;"; 修理LCC="&amp;TEXT($T168,"#,##0")&amp;"; 更新LCC="&amp;TEXT($AA168,"#,##0"))</f>
        <v/>
      </c>
      <c r="AG168" s="41">
        <f>IF($A168="","",IF('01_基本条件'!$B$15="","予算未設定",IF($U168&lt;='01_基本条件'!$B$15,"予算内","予算超過")))</f>
        <v/>
      </c>
      <c r="AH168" s="41">
        <f>IF($A168="","",IF(OR($G168="重大",$F168="A-重要",$AC168&gt;=0.15),"高",IF(OR($G168="高",$AC168&gt;='01_基本条件'!$B$18),"中","低")))</f>
        <v/>
      </c>
      <c r="AI168" s="41">
        <f>IF($A168="","","")</f>
        <v/>
      </c>
      <c r="AJ168" s="41">
        <f>IF($A168="","",IF($AI168&lt;&gt;"",$AI168,IF(AND($AE168="更新",$AG168="予算超過"),"更新-予算承認要",$AE168)))</f>
        <v/>
      </c>
      <c r="AK168" s="85">
        <f>IF($A168="","","要評価")</f>
        <v/>
      </c>
      <c r="AL168" s="85">
        <f>IF($A168="","","")</f>
        <v/>
      </c>
      <c r="AM168" s="134">
        <f>IF($A168="","","")</f>
        <v/>
      </c>
    </row>
    <row r="169">
      <c r="A169" s="71">
        <f>IF('03_設備台帳'!A169="","",'03_設備台帳'!A169)</f>
        <v/>
      </c>
      <c r="B169" s="71">
        <f>IF($A169="","",'03_設備台帳'!E169)</f>
        <v/>
      </c>
      <c r="C169" s="71">
        <f>IF($A169="","",'03_設備台帳'!B169&amp;" / "&amp;'03_設備台帳'!C169)</f>
        <v/>
      </c>
      <c r="D169" s="71">
        <f>IF($A169="","",'03_設備台帳'!D169)</f>
        <v/>
      </c>
      <c r="E169" s="71">
        <f>IF($A169="","",'03_設備台帳'!I169)</f>
        <v/>
      </c>
      <c r="F169" s="71">
        <f>IF($A169="","",'03_設備台帳'!G169)</f>
        <v/>
      </c>
      <c r="G169" s="71">
        <f>IF($A169="","",'03_設備台帳'!AD169)</f>
        <v/>
      </c>
      <c r="H169" s="135">
        <f>IF($A169="","",MIN('01_基本条件'!$B$9,MAX(1,'03_設備台帳'!Z169)))</f>
        <v/>
      </c>
      <c r="I169" s="135">
        <f>IF($A169="","",MIN('01_基本条件'!$B$9,MAX(1,'03_設備台帳'!AA169)))</f>
        <v/>
      </c>
      <c r="J169" s="132">
        <f>IF($A169="","",IFERROR(VLOOKUP($E169,'02_シナリオ条件'!$A$5:$K$13,3,FALSE),1))</f>
        <v/>
      </c>
      <c r="K169" s="132">
        <f>IF($A169="","",IFERROR(VLOOKUP($E169,'02_シナリオ条件'!$A$5:$K$13,4,FALSE),1))</f>
        <v/>
      </c>
      <c r="L169" s="132">
        <f>IF($A169="","",IFERROR(VLOOKUP($E169,'02_シナリオ条件'!$A$5:$K$13,5,FALSE),1))</f>
        <v/>
      </c>
      <c r="M169" s="132">
        <f>IF($A169="","",IFERROR(VLOOKUP($E169,'02_シナリオ条件'!$A$5:$K$13,6,FALSE),1))</f>
        <v/>
      </c>
      <c r="N169" s="132">
        <f>IF($A169="","",IFERROR(VLOOKUP($E169,'02_シナリオ条件'!$A$5:$K$13,7,FALSE),1))</f>
        <v/>
      </c>
      <c r="O169" s="131">
        <f>IF($A169="","",'03_設備台帳'!T169*$J169)</f>
        <v/>
      </c>
      <c r="P169" s="131">
        <f>IF($A169="","",'03_設備台帳'!N169*$J169*(IF('01_基本条件'!$B$10='01_基本条件'!$B$11,$H169/(1+'01_基本条件'!$B$10),(1-((1+'01_基本条件'!$B$11)/(1+'01_基本条件'!$B$10))^$H169)/('01_基本条件'!$B$10-'01_基本条件'!$B$11))))</f>
        <v/>
      </c>
      <c r="Q169" s="131">
        <f>IF($A169="","",'03_設備台帳'!O169*'03_設備台帳'!P169*'03_設備台帳'!M169*$L169*$M169*(IF('01_基本条件'!$B$10='01_基本条件'!$B$13,$H169/(1+'01_基本条件'!$B$10),(1-((1+'01_基本条件'!$B$13)/(1+'01_基本条件'!$B$10))^$H169)/('01_基本条件'!$B$10-'01_基本条件'!$B$13))))</f>
        <v/>
      </c>
      <c r="R169" s="131">
        <f>IF($A169="","",'03_設備台帳'!Q169*'03_設備台帳'!S169*$N169*(IF('01_基本条件'!$B$10='01_基本条件'!$B$12,$H169/(1+'01_基本条件'!$B$10),(1-((1+'01_基本条件'!$B$12)/(1+'01_基本条件'!$B$10))^$H169)/('01_基本条件'!$B$10-'01_基本条件'!$B$12))))</f>
        <v/>
      </c>
      <c r="S169" s="131">
        <f>IF($A169="","",'03_設備台帳'!AB169*IFERROR(VLOOKUP($E169,'02_シナリオ条件'!$A$5:$K$13,8,FALSE),1)/(1+'01_基本条件'!$B$10)^$H169)</f>
        <v/>
      </c>
      <c r="T169" s="131">
        <f>IF($A169="","",SUM($O169:$R169)-$S169)</f>
        <v/>
      </c>
      <c r="U169" s="131">
        <f>IF($A169="","",('03_設備台帳'!U169+'03_設備台帳'!V169+'03_設備台帳'!W169+'03_設備台帳'!Y169)*$K169)</f>
        <v/>
      </c>
      <c r="V169" s="131">
        <f>IF($A169="","",'03_設備台帳'!X169*'03_設備台帳'!M169*$L169)</f>
        <v/>
      </c>
      <c r="W169" s="131">
        <f>IF($A169="","",'03_設備台帳'!N169*'01_基本条件'!$B$20*(IF('01_基本条件'!$B$10='01_基本条件'!$B$11,$I169/(1+'01_基本条件'!$B$10),(1-((1+'01_基本条件'!$B$11)/(1+'01_基本条件'!$B$10))^$I169)/('01_基本条件'!$B$10-'01_基本条件'!$B$11))))</f>
        <v/>
      </c>
      <c r="X169" s="131">
        <f>IF($A169="","",'03_設備台帳'!O169*'01_基本条件'!$B$21*'03_設備台帳'!P169*'03_設備台帳'!M169*$L169*$M169*(IF('01_基本条件'!$B$10='01_基本条件'!$B$13,$I169/(1+'01_基本条件'!$B$10),(1-((1+'01_基本条件'!$B$13)/(1+'01_基本条件'!$B$10))^$I169)/('01_基本条件'!$B$10-'01_基本条件'!$B$13))))</f>
        <v/>
      </c>
      <c r="Y169" s="131">
        <f>IF($A169="","",'03_設備台帳'!R169*'03_設備台帳'!S169*$N169*(IF('01_基本条件'!$B$10='01_基本条件'!$B$12,$I169/(1+'01_基本条件'!$B$10),(1-((1+'01_基本条件'!$B$12)/(1+'01_基本条件'!$B$10))^$I169)/('01_基本条件'!$B$10-'01_基本条件'!$B$12))))</f>
        <v/>
      </c>
      <c r="Z169" s="131">
        <f>IF($A169="","",'03_設備台帳'!AC169*IFERROR(VLOOKUP($E169,'02_シナリオ条件'!$A$5:$K$13,8,FALSE),1)/(1+'01_基本条件'!$B$10)^$I169)</f>
        <v/>
      </c>
      <c r="AA169" s="131">
        <f>IF($A169="","",SUM($U169:$Y169)-$Z169)</f>
        <v/>
      </c>
      <c r="AB169" s="131">
        <f>IF($A169="","",(IF('01_基本条件'!$B$10=0,$T169/$H169,$T169*('01_基本条件'!$B$10*(1+'01_基本条件'!$B$10)^$H169)/((1+'01_基本条件'!$B$10)^$H169-1)))-(IF('01_基本条件'!$B$10=0,$AA169/$I169,$AA169*('01_基本条件'!$B$10*(1+'01_基本条件'!$B$10)^$I169)/((1+'01_基本条件'!$B$10)^$I169-1))))</f>
        <v/>
      </c>
      <c r="AC169" s="132">
        <f>IF($A169="","",IFERROR($AB169/(IF('01_基本条件'!$B$10=0,$T169/$H169,$T169*('01_基本条件'!$B$10*(1+'01_基本条件'!$B$10)^$H169)/((1+'01_基本条件'!$B$10)^$H169-1))),0))</f>
        <v/>
      </c>
      <c r="AD169" s="141">
        <f>IF($A169="","",IFERROR(IF((('03_設備台帳'!N169*$J169+'03_設備台帳'!O169*'03_設備台帳'!P169*'03_設備台帳'!M169*$L169*$M169+'03_設備台帳'!Q169*'03_設備台帳'!S169*$N169)-('03_設備台帳'!N169*'01_基本条件'!$B$20+'03_設備台帳'!O169*'01_基本条件'!$B$21*'03_設備台帳'!P169*'03_設備台帳'!M169*$L169*$M169+'03_設備台帳'!R169*'03_設備台帳'!S169*$N169))&lt;=0,"",MAX(0,($U169+$V169-$O169)/(('03_設備台帳'!N169*$J169+'03_設備台帳'!O169*'03_設備台帳'!P169*'03_設備台帳'!M169*$L169*$M169+'03_設備台帳'!Q169*'03_設備台帳'!S169*$N169)-('03_設備台帳'!N169*'01_基本条件'!$B$20+'03_設備台帳'!O169*'01_基本条件'!$B$21*'03_設備台帳'!P169*'03_設備台帳'!M169*$L169*$M169+'03_設備台帳'!R169*'03_設備台帳'!S169*$N169)))),""))</f>
        <v/>
      </c>
      <c r="AE169" s="41">
        <f>IF($A169="","",IF(AND('01_基本条件'!$B$19="はい",$G169="重大"),"更新",IF($AC169&gt;='01_基本条件'!$B$18,"更新",IF($AC169&lt;=-'01_基本条件'!$B$18,"修理/延命","再確認/試行"))))</f>
        <v/>
      </c>
      <c r="AF169" s="41">
        <f>IF($A169="","","EAC削減率="&amp;TEXT($AC169,"0.0%")&amp;"; 修理LCC="&amp;TEXT($T169,"#,##0")&amp;"; 更新LCC="&amp;TEXT($AA169,"#,##0"))</f>
        <v/>
      </c>
      <c r="AG169" s="41">
        <f>IF($A169="","",IF('01_基本条件'!$B$15="","予算未設定",IF($U169&lt;='01_基本条件'!$B$15,"予算内","予算超過")))</f>
        <v/>
      </c>
      <c r="AH169" s="41">
        <f>IF($A169="","",IF(OR($G169="重大",$F169="A-重要",$AC169&gt;=0.15),"高",IF(OR($G169="高",$AC169&gt;='01_基本条件'!$B$18),"中","低")))</f>
        <v/>
      </c>
      <c r="AI169" s="41">
        <f>IF($A169="","","")</f>
        <v/>
      </c>
      <c r="AJ169" s="41">
        <f>IF($A169="","",IF($AI169&lt;&gt;"",$AI169,IF(AND($AE169="更新",$AG169="予算超過"),"更新-予算承認要",$AE169)))</f>
        <v/>
      </c>
      <c r="AK169" s="85">
        <f>IF($A169="","","要評価")</f>
        <v/>
      </c>
      <c r="AL169" s="85">
        <f>IF($A169="","","")</f>
        <v/>
      </c>
      <c r="AM169" s="134">
        <f>IF($A169="","","")</f>
        <v/>
      </c>
    </row>
    <row r="170">
      <c r="A170" s="71">
        <f>IF('03_設備台帳'!A170="","",'03_設備台帳'!A170)</f>
        <v/>
      </c>
      <c r="B170" s="71">
        <f>IF($A170="","",'03_設備台帳'!E170)</f>
        <v/>
      </c>
      <c r="C170" s="71">
        <f>IF($A170="","",'03_設備台帳'!B170&amp;" / "&amp;'03_設備台帳'!C170)</f>
        <v/>
      </c>
      <c r="D170" s="71">
        <f>IF($A170="","",'03_設備台帳'!D170)</f>
        <v/>
      </c>
      <c r="E170" s="71">
        <f>IF($A170="","",'03_設備台帳'!I170)</f>
        <v/>
      </c>
      <c r="F170" s="71">
        <f>IF($A170="","",'03_設備台帳'!G170)</f>
        <v/>
      </c>
      <c r="G170" s="71">
        <f>IF($A170="","",'03_設備台帳'!AD170)</f>
        <v/>
      </c>
      <c r="H170" s="135">
        <f>IF($A170="","",MIN('01_基本条件'!$B$9,MAX(1,'03_設備台帳'!Z170)))</f>
        <v/>
      </c>
      <c r="I170" s="135">
        <f>IF($A170="","",MIN('01_基本条件'!$B$9,MAX(1,'03_設備台帳'!AA170)))</f>
        <v/>
      </c>
      <c r="J170" s="132">
        <f>IF($A170="","",IFERROR(VLOOKUP($E170,'02_シナリオ条件'!$A$5:$K$13,3,FALSE),1))</f>
        <v/>
      </c>
      <c r="K170" s="132">
        <f>IF($A170="","",IFERROR(VLOOKUP($E170,'02_シナリオ条件'!$A$5:$K$13,4,FALSE),1))</f>
        <v/>
      </c>
      <c r="L170" s="132">
        <f>IF($A170="","",IFERROR(VLOOKUP($E170,'02_シナリオ条件'!$A$5:$K$13,5,FALSE),1))</f>
        <v/>
      </c>
      <c r="M170" s="132">
        <f>IF($A170="","",IFERROR(VLOOKUP($E170,'02_シナリオ条件'!$A$5:$K$13,6,FALSE),1))</f>
        <v/>
      </c>
      <c r="N170" s="132">
        <f>IF($A170="","",IFERROR(VLOOKUP($E170,'02_シナリオ条件'!$A$5:$K$13,7,FALSE),1))</f>
        <v/>
      </c>
      <c r="O170" s="131">
        <f>IF($A170="","",'03_設備台帳'!T170*$J170)</f>
        <v/>
      </c>
      <c r="P170" s="131">
        <f>IF($A170="","",'03_設備台帳'!N170*$J170*(IF('01_基本条件'!$B$10='01_基本条件'!$B$11,$H170/(1+'01_基本条件'!$B$10),(1-((1+'01_基本条件'!$B$11)/(1+'01_基本条件'!$B$10))^$H170)/('01_基本条件'!$B$10-'01_基本条件'!$B$11))))</f>
        <v/>
      </c>
      <c r="Q170" s="131">
        <f>IF($A170="","",'03_設備台帳'!O170*'03_設備台帳'!P170*'03_設備台帳'!M170*$L170*$M170*(IF('01_基本条件'!$B$10='01_基本条件'!$B$13,$H170/(1+'01_基本条件'!$B$10),(1-((1+'01_基本条件'!$B$13)/(1+'01_基本条件'!$B$10))^$H170)/('01_基本条件'!$B$10-'01_基本条件'!$B$13))))</f>
        <v/>
      </c>
      <c r="R170" s="131">
        <f>IF($A170="","",'03_設備台帳'!Q170*'03_設備台帳'!S170*$N170*(IF('01_基本条件'!$B$10='01_基本条件'!$B$12,$H170/(1+'01_基本条件'!$B$10),(1-((1+'01_基本条件'!$B$12)/(1+'01_基本条件'!$B$10))^$H170)/('01_基本条件'!$B$10-'01_基本条件'!$B$12))))</f>
        <v/>
      </c>
      <c r="S170" s="131">
        <f>IF($A170="","",'03_設備台帳'!AB170*IFERROR(VLOOKUP($E170,'02_シナリオ条件'!$A$5:$K$13,8,FALSE),1)/(1+'01_基本条件'!$B$10)^$H170)</f>
        <v/>
      </c>
      <c r="T170" s="131">
        <f>IF($A170="","",SUM($O170:$R170)-$S170)</f>
        <v/>
      </c>
      <c r="U170" s="131">
        <f>IF($A170="","",('03_設備台帳'!U170+'03_設備台帳'!V170+'03_設備台帳'!W170+'03_設備台帳'!Y170)*$K170)</f>
        <v/>
      </c>
      <c r="V170" s="131">
        <f>IF($A170="","",'03_設備台帳'!X170*'03_設備台帳'!M170*$L170)</f>
        <v/>
      </c>
      <c r="W170" s="131">
        <f>IF($A170="","",'03_設備台帳'!N170*'01_基本条件'!$B$20*(IF('01_基本条件'!$B$10='01_基本条件'!$B$11,$I170/(1+'01_基本条件'!$B$10),(1-((1+'01_基本条件'!$B$11)/(1+'01_基本条件'!$B$10))^$I170)/('01_基本条件'!$B$10-'01_基本条件'!$B$11))))</f>
        <v/>
      </c>
      <c r="X170" s="131">
        <f>IF($A170="","",'03_設備台帳'!O170*'01_基本条件'!$B$21*'03_設備台帳'!P170*'03_設備台帳'!M170*$L170*$M170*(IF('01_基本条件'!$B$10='01_基本条件'!$B$13,$I170/(1+'01_基本条件'!$B$10),(1-((1+'01_基本条件'!$B$13)/(1+'01_基本条件'!$B$10))^$I170)/('01_基本条件'!$B$10-'01_基本条件'!$B$13))))</f>
        <v/>
      </c>
      <c r="Y170" s="131">
        <f>IF($A170="","",'03_設備台帳'!R170*'03_設備台帳'!S170*$N170*(IF('01_基本条件'!$B$10='01_基本条件'!$B$12,$I170/(1+'01_基本条件'!$B$10),(1-((1+'01_基本条件'!$B$12)/(1+'01_基本条件'!$B$10))^$I170)/('01_基本条件'!$B$10-'01_基本条件'!$B$12))))</f>
        <v/>
      </c>
      <c r="Z170" s="131">
        <f>IF($A170="","",'03_設備台帳'!AC170*IFERROR(VLOOKUP($E170,'02_シナリオ条件'!$A$5:$K$13,8,FALSE),1)/(1+'01_基本条件'!$B$10)^$I170)</f>
        <v/>
      </c>
      <c r="AA170" s="131">
        <f>IF($A170="","",SUM($U170:$Y170)-$Z170)</f>
        <v/>
      </c>
      <c r="AB170" s="131">
        <f>IF($A170="","",(IF('01_基本条件'!$B$10=0,$T170/$H170,$T170*('01_基本条件'!$B$10*(1+'01_基本条件'!$B$10)^$H170)/((1+'01_基本条件'!$B$10)^$H170-1)))-(IF('01_基本条件'!$B$10=0,$AA170/$I170,$AA170*('01_基本条件'!$B$10*(1+'01_基本条件'!$B$10)^$I170)/((1+'01_基本条件'!$B$10)^$I170-1))))</f>
        <v/>
      </c>
      <c r="AC170" s="132">
        <f>IF($A170="","",IFERROR($AB170/(IF('01_基本条件'!$B$10=0,$T170/$H170,$T170*('01_基本条件'!$B$10*(1+'01_基本条件'!$B$10)^$H170)/((1+'01_基本条件'!$B$10)^$H170-1))),0))</f>
        <v/>
      </c>
      <c r="AD170" s="141">
        <f>IF($A170="","",IFERROR(IF((('03_設備台帳'!N170*$J170+'03_設備台帳'!O170*'03_設備台帳'!P170*'03_設備台帳'!M170*$L170*$M170+'03_設備台帳'!Q170*'03_設備台帳'!S170*$N170)-('03_設備台帳'!N170*'01_基本条件'!$B$20+'03_設備台帳'!O170*'01_基本条件'!$B$21*'03_設備台帳'!P170*'03_設備台帳'!M170*$L170*$M170+'03_設備台帳'!R170*'03_設備台帳'!S170*$N170))&lt;=0,"",MAX(0,($U170+$V170-$O170)/(('03_設備台帳'!N170*$J170+'03_設備台帳'!O170*'03_設備台帳'!P170*'03_設備台帳'!M170*$L170*$M170+'03_設備台帳'!Q170*'03_設備台帳'!S170*$N170)-('03_設備台帳'!N170*'01_基本条件'!$B$20+'03_設備台帳'!O170*'01_基本条件'!$B$21*'03_設備台帳'!P170*'03_設備台帳'!M170*$L170*$M170+'03_設備台帳'!R170*'03_設備台帳'!S170*$N170)))),""))</f>
        <v/>
      </c>
      <c r="AE170" s="41">
        <f>IF($A170="","",IF(AND('01_基本条件'!$B$19="はい",$G170="重大"),"更新",IF($AC170&gt;='01_基本条件'!$B$18,"更新",IF($AC170&lt;=-'01_基本条件'!$B$18,"修理/延命","再確認/試行"))))</f>
        <v/>
      </c>
      <c r="AF170" s="41">
        <f>IF($A170="","","EAC削減率="&amp;TEXT($AC170,"0.0%")&amp;"; 修理LCC="&amp;TEXT($T170,"#,##0")&amp;"; 更新LCC="&amp;TEXT($AA170,"#,##0"))</f>
        <v/>
      </c>
      <c r="AG170" s="41">
        <f>IF($A170="","",IF('01_基本条件'!$B$15="","予算未設定",IF($U170&lt;='01_基本条件'!$B$15,"予算内","予算超過")))</f>
        <v/>
      </c>
      <c r="AH170" s="41">
        <f>IF($A170="","",IF(OR($G170="重大",$F170="A-重要",$AC170&gt;=0.15),"高",IF(OR($G170="高",$AC170&gt;='01_基本条件'!$B$18),"中","低")))</f>
        <v/>
      </c>
      <c r="AI170" s="41">
        <f>IF($A170="","","")</f>
        <v/>
      </c>
      <c r="AJ170" s="41">
        <f>IF($A170="","",IF($AI170&lt;&gt;"",$AI170,IF(AND($AE170="更新",$AG170="予算超過"),"更新-予算承認要",$AE170)))</f>
        <v/>
      </c>
      <c r="AK170" s="85">
        <f>IF($A170="","","要評価")</f>
        <v/>
      </c>
      <c r="AL170" s="85">
        <f>IF($A170="","","")</f>
        <v/>
      </c>
      <c r="AM170" s="134">
        <f>IF($A170="","","")</f>
        <v/>
      </c>
    </row>
    <row r="171">
      <c r="A171" s="71">
        <f>IF('03_設備台帳'!A171="","",'03_設備台帳'!A171)</f>
        <v/>
      </c>
      <c r="B171" s="71">
        <f>IF($A171="","",'03_設備台帳'!E171)</f>
        <v/>
      </c>
      <c r="C171" s="71">
        <f>IF($A171="","",'03_設備台帳'!B171&amp;" / "&amp;'03_設備台帳'!C171)</f>
        <v/>
      </c>
      <c r="D171" s="71">
        <f>IF($A171="","",'03_設備台帳'!D171)</f>
        <v/>
      </c>
      <c r="E171" s="71">
        <f>IF($A171="","",'03_設備台帳'!I171)</f>
        <v/>
      </c>
      <c r="F171" s="71">
        <f>IF($A171="","",'03_設備台帳'!G171)</f>
        <v/>
      </c>
      <c r="G171" s="71">
        <f>IF($A171="","",'03_設備台帳'!AD171)</f>
        <v/>
      </c>
      <c r="H171" s="135">
        <f>IF($A171="","",MIN('01_基本条件'!$B$9,MAX(1,'03_設備台帳'!Z171)))</f>
        <v/>
      </c>
      <c r="I171" s="135">
        <f>IF($A171="","",MIN('01_基本条件'!$B$9,MAX(1,'03_設備台帳'!AA171)))</f>
        <v/>
      </c>
      <c r="J171" s="132">
        <f>IF($A171="","",IFERROR(VLOOKUP($E171,'02_シナリオ条件'!$A$5:$K$13,3,FALSE),1))</f>
        <v/>
      </c>
      <c r="K171" s="132">
        <f>IF($A171="","",IFERROR(VLOOKUP($E171,'02_シナリオ条件'!$A$5:$K$13,4,FALSE),1))</f>
        <v/>
      </c>
      <c r="L171" s="132">
        <f>IF($A171="","",IFERROR(VLOOKUP($E171,'02_シナリオ条件'!$A$5:$K$13,5,FALSE),1))</f>
        <v/>
      </c>
      <c r="M171" s="132">
        <f>IF($A171="","",IFERROR(VLOOKUP($E171,'02_シナリオ条件'!$A$5:$K$13,6,FALSE),1))</f>
        <v/>
      </c>
      <c r="N171" s="132">
        <f>IF($A171="","",IFERROR(VLOOKUP($E171,'02_シナリオ条件'!$A$5:$K$13,7,FALSE),1))</f>
        <v/>
      </c>
      <c r="O171" s="131">
        <f>IF($A171="","",'03_設備台帳'!T171*$J171)</f>
        <v/>
      </c>
      <c r="P171" s="131">
        <f>IF($A171="","",'03_設備台帳'!N171*$J171*(IF('01_基本条件'!$B$10='01_基本条件'!$B$11,$H171/(1+'01_基本条件'!$B$10),(1-((1+'01_基本条件'!$B$11)/(1+'01_基本条件'!$B$10))^$H171)/('01_基本条件'!$B$10-'01_基本条件'!$B$11))))</f>
        <v/>
      </c>
      <c r="Q171" s="131">
        <f>IF($A171="","",'03_設備台帳'!O171*'03_設備台帳'!P171*'03_設備台帳'!M171*$L171*$M171*(IF('01_基本条件'!$B$10='01_基本条件'!$B$13,$H171/(1+'01_基本条件'!$B$10),(1-((1+'01_基本条件'!$B$13)/(1+'01_基本条件'!$B$10))^$H171)/('01_基本条件'!$B$10-'01_基本条件'!$B$13))))</f>
        <v/>
      </c>
      <c r="R171" s="131">
        <f>IF($A171="","",'03_設備台帳'!Q171*'03_設備台帳'!S171*$N171*(IF('01_基本条件'!$B$10='01_基本条件'!$B$12,$H171/(1+'01_基本条件'!$B$10),(1-((1+'01_基本条件'!$B$12)/(1+'01_基本条件'!$B$10))^$H171)/('01_基本条件'!$B$10-'01_基本条件'!$B$12))))</f>
        <v/>
      </c>
      <c r="S171" s="131">
        <f>IF($A171="","",'03_設備台帳'!AB171*IFERROR(VLOOKUP($E171,'02_シナリオ条件'!$A$5:$K$13,8,FALSE),1)/(1+'01_基本条件'!$B$10)^$H171)</f>
        <v/>
      </c>
      <c r="T171" s="131">
        <f>IF($A171="","",SUM($O171:$R171)-$S171)</f>
        <v/>
      </c>
      <c r="U171" s="131">
        <f>IF($A171="","",('03_設備台帳'!U171+'03_設備台帳'!V171+'03_設備台帳'!W171+'03_設備台帳'!Y171)*$K171)</f>
        <v/>
      </c>
      <c r="V171" s="131">
        <f>IF($A171="","",'03_設備台帳'!X171*'03_設備台帳'!M171*$L171)</f>
        <v/>
      </c>
      <c r="W171" s="131">
        <f>IF($A171="","",'03_設備台帳'!N171*'01_基本条件'!$B$20*(IF('01_基本条件'!$B$10='01_基本条件'!$B$11,$I171/(1+'01_基本条件'!$B$10),(1-((1+'01_基本条件'!$B$11)/(1+'01_基本条件'!$B$10))^$I171)/('01_基本条件'!$B$10-'01_基本条件'!$B$11))))</f>
        <v/>
      </c>
      <c r="X171" s="131">
        <f>IF($A171="","",'03_設備台帳'!O171*'01_基本条件'!$B$21*'03_設備台帳'!P171*'03_設備台帳'!M171*$L171*$M171*(IF('01_基本条件'!$B$10='01_基本条件'!$B$13,$I171/(1+'01_基本条件'!$B$10),(1-((1+'01_基本条件'!$B$13)/(1+'01_基本条件'!$B$10))^$I171)/('01_基本条件'!$B$10-'01_基本条件'!$B$13))))</f>
        <v/>
      </c>
      <c r="Y171" s="131">
        <f>IF($A171="","",'03_設備台帳'!R171*'03_設備台帳'!S171*$N171*(IF('01_基本条件'!$B$10='01_基本条件'!$B$12,$I171/(1+'01_基本条件'!$B$10),(1-((1+'01_基本条件'!$B$12)/(1+'01_基本条件'!$B$10))^$I171)/('01_基本条件'!$B$10-'01_基本条件'!$B$12))))</f>
        <v/>
      </c>
      <c r="Z171" s="131">
        <f>IF($A171="","",'03_設備台帳'!AC171*IFERROR(VLOOKUP($E171,'02_シナリオ条件'!$A$5:$K$13,8,FALSE),1)/(1+'01_基本条件'!$B$10)^$I171)</f>
        <v/>
      </c>
      <c r="AA171" s="131">
        <f>IF($A171="","",SUM($U171:$Y171)-$Z171)</f>
        <v/>
      </c>
      <c r="AB171" s="131">
        <f>IF($A171="","",(IF('01_基本条件'!$B$10=0,$T171/$H171,$T171*('01_基本条件'!$B$10*(1+'01_基本条件'!$B$10)^$H171)/((1+'01_基本条件'!$B$10)^$H171-1)))-(IF('01_基本条件'!$B$10=0,$AA171/$I171,$AA171*('01_基本条件'!$B$10*(1+'01_基本条件'!$B$10)^$I171)/((1+'01_基本条件'!$B$10)^$I171-1))))</f>
        <v/>
      </c>
      <c r="AC171" s="132">
        <f>IF($A171="","",IFERROR($AB171/(IF('01_基本条件'!$B$10=0,$T171/$H171,$T171*('01_基本条件'!$B$10*(1+'01_基本条件'!$B$10)^$H171)/((1+'01_基本条件'!$B$10)^$H171-1))),0))</f>
        <v/>
      </c>
      <c r="AD171" s="141">
        <f>IF($A171="","",IFERROR(IF((('03_設備台帳'!N171*$J171+'03_設備台帳'!O171*'03_設備台帳'!P171*'03_設備台帳'!M171*$L171*$M171+'03_設備台帳'!Q171*'03_設備台帳'!S171*$N171)-('03_設備台帳'!N171*'01_基本条件'!$B$20+'03_設備台帳'!O171*'01_基本条件'!$B$21*'03_設備台帳'!P171*'03_設備台帳'!M171*$L171*$M171+'03_設備台帳'!R171*'03_設備台帳'!S171*$N171))&lt;=0,"",MAX(0,($U171+$V171-$O171)/(('03_設備台帳'!N171*$J171+'03_設備台帳'!O171*'03_設備台帳'!P171*'03_設備台帳'!M171*$L171*$M171+'03_設備台帳'!Q171*'03_設備台帳'!S171*$N171)-('03_設備台帳'!N171*'01_基本条件'!$B$20+'03_設備台帳'!O171*'01_基本条件'!$B$21*'03_設備台帳'!P171*'03_設備台帳'!M171*$L171*$M171+'03_設備台帳'!R171*'03_設備台帳'!S171*$N171)))),""))</f>
        <v/>
      </c>
      <c r="AE171" s="41">
        <f>IF($A171="","",IF(AND('01_基本条件'!$B$19="はい",$G171="重大"),"更新",IF($AC171&gt;='01_基本条件'!$B$18,"更新",IF($AC171&lt;=-'01_基本条件'!$B$18,"修理/延命","再確認/試行"))))</f>
        <v/>
      </c>
      <c r="AF171" s="41">
        <f>IF($A171="","","EAC削減率="&amp;TEXT($AC171,"0.0%")&amp;"; 修理LCC="&amp;TEXT($T171,"#,##0")&amp;"; 更新LCC="&amp;TEXT($AA171,"#,##0"))</f>
        <v/>
      </c>
      <c r="AG171" s="41">
        <f>IF($A171="","",IF('01_基本条件'!$B$15="","予算未設定",IF($U171&lt;='01_基本条件'!$B$15,"予算内","予算超過")))</f>
        <v/>
      </c>
      <c r="AH171" s="41">
        <f>IF($A171="","",IF(OR($G171="重大",$F171="A-重要",$AC171&gt;=0.15),"高",IF(OR($G171="高",$AC171&gt;='01_基本条件'!$B$18),"中","低")))</f>
        <v/>
      </c>
      <c r="AI171" s="41">
        <f>IF($A171="","","")</f>
        <v/>
      </c>
      <c r="AJ171" s="41">
        <f>IF($A171="","",IF($AI171&lt;&gt;"",$AI171,IF(AND($AE171="更新",$AG171="予算超過"),"更新-予算承認要",$AE171)))</f>
        <v/>
      </c>
      <c r="AK171" s="85">
        <f>IF($A171="","","要評価")</f>
        <v/>
      </c>
      <c r="AL171" s="85">
        <f>IF($A171="","","")</f>
        <v/>
      </c>
      <c r="AM171" s="134">
        <f>IF($A171="","","")</f>
        <v/>
      </c>
    </row>
    <row r="172">
      <c r="A172" s="71">
        <f>IF('03_設備台帳'!A172="","",'03_設備台帳'!A172)</f>
        <v/>
      </c>
      <c r="B172" s="71">
        <f>IF($A172="","",'03_設備台帳'!E172)</f>
        <v/>
      </c>
      <c r="C172" s="71">
        <f>IF($A172="","",'03_設備台帳'!B172&amp;" / "&amp;'03_設備台帳'!C172)</f>
        <v/>
      </c>
      <c r="D172" s="71">
        <f>IF($A172="","",'03_設備台帳'!D172)</f>
        <v/>
      </c>
      <c r="E172" s="71">
        <f>IF($A172="","",'03_設備台帳'!I172)</f>
        <v/>
      </c>
      <c r="F172" s="71">
        <f>IF($A172="","",'03_設備台帳'!G172)</f>
        <v/>
      </c>
      <c r="G172" s="71">
        <f>IF($A172="","",'03_設備台帳'!AD172)</f>
        <v/>
      </c>
      <c r="H172" s="135">
        <f>IF($A172="","",MIN('01_基本条件'!$B$9,MAX(1,'03_設備台帳'!Z172)))</f>
        <v/>
      </c>
      <c r="I172" s="135">
        <f>IF($A172="","",MIN('01_基本条件'!$B$9,MAX(1,'03_設備台帳'!AA172)))</f>
        <v/>
      </c>
      <c r="J172" s="132">
        <f>IF($A172="","",IFERROR(VLOOKUP($E172,'02_シナリオ条件'!$A$5:$K$13,3,FALSE),1))</f>
        <v/>
      </c>
      <c r="K172" s="132">
        <f>IF($A172="","",IFERROR(VLOOKUP($E172,'02_シナリオ条件'!$A$5:$K$13,4,FALSE),1))</f>
        <v/>
      </c>
      <c r="L172" s="132">
        <f>IF($A172="","",IFERROR(VLOOKUP($E172,'02_シナリオ条件'!$A$5:$K$13,5,FALSE),1))</f>
        <v/>
      </c>
      <c r="M172" s="132">
        <f>IF($A172="","",IFERROR(VLOOKUP($E172,'02_シナリオ条件'!$A$5:$K$13,6,FALSE),1))</f>
        <v/>
      </c>
      <c r="N172" s="132">
        <f>IF($A172="","",IFERROR(VLOOKUP($E172,'02_シナリオ条件'!$A$5:$K$13,7,FALSE),1))</f>
        <v/>
      </c>
      <c r="O172" s="131">
        <f>IF($A172="","",'03_設備台帳'!T172*$J172)</f>
        <v/>
      </c>
      <c r="P172" s="131">
        <f>IF($A172="","",'03_設備台帳'!N172*$J172*(IF('01_基本条件'!$B$10='01_基本条件'!$B$11,$H172/(1+'01_基本条件'!$B$10),(1-((1+'01_基本条件'!$B$11)/(1+'01_基本条件'!$B$10))^$H172)/('01_基本条件'!$B$10-'01_基本条件'!$B$11))))</f>
        <v/>
      </c>
      <c r="Q172" s="131">
        <f>IF($A172="","",'03_設備台帳'!O172*'03_設備台帳'!P172*'03_設備台帳'!M172*$L172*$M172*(IF('01_基本条件'!$B$10='01_基本条件'!$B$13,$H172/(1+'01_基本条件'!$B$10),(1-((1+'01_基本条件'!$B$13)/(1+'01_基本条件'!$B$10))^$H172)/('01_基本条件'!$B$10-'01_基本条件'!$B$13))))</f>
        <v/>
      </c>
      <c r="R172" s="131">
        <f>IF($A172="","",'03_設備台帳'!Q172*'03_設備台帳'!S172*$N172*(IF('01_基本条件'!$B$10='01_基本条件'!$B$12,$H172/(1+'01_基本条件'!$B$10),(1-((1+'01_基本条件'!$B$12)/(1+'01_基本条件'!$B$10))^$H172)/('01_基本条件'!$B$10-'01_基本条件'!$B$12))))</f>
        <v/>
      </c>
      <c r="S172" s="131">
        <f>IF($A172="","",'03_設備台帳'!AB172*IFERROR(VLOOKUP($E172,'02_シナリオ条件'!$A$5:$K$13,8,FALSE),1)/(1+'01_基本条件'!$B$10)^$H172)</f>
        <v/>
      </c>
      <c r="T172" s="131">
        <f>IF($A172="","",SUM($O172:$R172)-$S172)</f>
        <v/>
      </c>
      <c r="U172" s="131">
        <f>IF($A172="","",('03_設備台帳'!U172+'03_設備台帳'!V172+'03_設備台帳'!W172+'03_設備台帳'!Y172)*$K172)</f>
        <v/>
      </c>
      <c r="V172" s="131">
        <f>IF($A172="","",'03_設備台帳'!X172*'03_設備台帳'!M172*$L172)</f>
        <v/>
      </c>
      <c r="W172" s="131">
        <f>IF($A172="","",'03_設備台帳'!N172*'01_基本条件'!$B$20*(IF('01_基本条件'!$B$10='01_基本条件'!$B$11,$I172/(1+'01_基本条件'!$B$10),(1-((1+'01_基本条件'!$B$11)/(1+'01_基本条件'!$B$10))^$I172)/('01_基本条件'!$B$10-'01_基本条件'!$B$11))))</f>
        <v/>
      </c>
      <c r="X172" s="131">
        <f>IF($A172="","",'03_設備台帳'!O172*'01_基本条件'!$B$21*'03_設備台帳'!P172*'03_設備台帳'!M172*$L172*$M172*(IF('01_基本条件'!$B$10='01_基本条件'!$B$13,$I172/(1+'01_基本条件'!$B$10),(1-((1+'01_基本条件'!$B$13)/(1+'01_基本条件'!$B$10))^$I172)/('01_基本条件'!$B$10-'01_基本条件'!$B$13))))</f>
        <v/>
      </c>
      <c r="Y172" s="131">
        <f>IF($A172="","",'03_設備台帳'!R172*'03_設備台帳'!S172*$N172*(IF('01_基本条件'!$B$10='01_基本条件'!$B$12,$I172/(1+'01_基本条件'!$B$10),(1-((1+'01_基本条件'!$B$12)/(1+'01_基本条件'!$B$10))^$I172)/('01_基本条件'!$B$10-'01_基本条件'!$B$12))))</f>
        <v/>
      </c>
      <c r="Z172" s="131">
        <f>IF($A172="","",'03_設備台帳'!AC172*IFERROR(VLOOKUP($E172,'02_シナリオ条件'!$A$5:$K$13,8,FALSE),1)/(1+'01_基本条件'!$B$10)^$I172)</f>
        <v/>
      </c>
      <c r="AA172" s="131">
        <f>IF($A172="","",SUM($U172:$Y172)-$Z172)</f>
        <v/>
      </c>
      <c r="AB172" s="131">
        <f>IF($A172="","",(IF('01_基本条件'!$B$10=0,$T172/$H172,$T172*('01_基本条件'!$B$10*(1+'01_基本条件'!$B$10)^$H172)/((1+'01_基本条件'!$B$10)^$H172-1)))-(IF('01_基本条件'!$B$10=0,$AA172/$I172,$AA172*('01_基本条件'!$B$10*(1+'01_基本条件'!$B$10)^$I172)/((1+'01_基本条件'!$B$10)^$I172-1))))</f>
        <v/>
      </c>
      <c r="AC172" s="132">
        <f>IF($A172="","",IFERROR($AB172/(IF('01_基本条件'!$B$10=0,$T172/$H172,$T172*('01_基本条件'!$B$10*(1+'01_基本条件'!$B$10)^$H172)/((1+'01_基本条件'!$B$10)^$H172-1))),0))</f>
        <v/>
      </c>
      <c r="AD172" s="141">
        <f>IF($A172="","",IFERROR(IF((('03_設備台帳'!N172*$J172+'03_設備台帳'!O172*'03_設備台帳'!P172*'03_設備台帳'!M172*$L172*$M172+'03_設備台帳'!Q172*'03_設備台帳'!S172*$N172)-('03_設備台帳'!N172*'01_基本条件'!$B$20+'03_設備台帳'!O172*'01_基本条件'!$B$21*'03_設備台帳'!P172*'03_設備台帳'!M172*$L172*$M172+'03_設備台帳'!R172*'03_設備台帳'!S172*$N172))&lt;=0,"",MAX(0,($U172+$V172-$O172)/(('03_設備台帳'!N172*$J172+'03_設備台帳'!O172*'03_設備台帳'!P172*'03_設備台帳'!M172*$L172*$M172+'03_設備台帳'!Q172*'03_設備台帳'!S172*$N172)-('03_設備台帳'!N172*'01_基本条件'!$B$20+'03_設備台帳'!O172*'01_基本条件'!$B$21*'03_設備台帳'!P172*'03_設備台帳'!M172*$L172*$M172+'03_設備台帳'!R172*'03_設備台帳'!S172*$N172)))),""))</f>
        <v/>
      </c>
      <c r="AE172" s="41">
        <f>IF($A172="","",IF(AND('01_基本条件'!$B$19="はい",$G172="重大"),"更新",IF($AC172&gt;='01_基本条件'!$B$18,"更新",IF($AC172&lt;=-'01_基本条件'!$B$18,"修理/延命","再確認/試行"))))</f>
        <v/>
      </c>
      <c r="AF172" s="41">
        <f>IF($A172="","","EAC削減率="&amp;TEXT($AC172,"0.0%")&amp;"; 修理LCC="&amp;TEXT($T172,"#,##0")&amp;"; 更新LCC="&amp;TEXT($AA172,"#,##0"))</f>
        <v/>
      </c>
      <c r="AG172" s="41">
        <f>IF($A172="","",IF('01_基本条件'!$B$15="","予算未設定",IF($U172&lt;='01_基本条件'!$B$15,"予算内","予算超過")))</f>
        <v/>
      </c>
      <c r="AH172" s="41">
        <f>IF($A172="","",IF(OR($G172="重大",$F172="A-重要",$AC172&gt;=0.15),"高",IF(OR($G172="高",$AC172&gt;='01_基本条件'!$B$18),"中","低")))</f>
        <v/>
      </c>
      <c r="AI172" s="41">
        <f>IF($A172="","","")</f>
        <v/>
      </c>
      <c r="AJ172" s="41">
        <f>IF($A172="","",IF($AI172&lt;&gt;"",$AI172,IF(AND($AE172="更新",$AG172="予算超過"),"更新-予算承認要",$AE172)))</f>
        <v/>
      </c>
      <c r="AK172" s="85">
        <f>IF($A172="","","要評価")</f>
        <v/>
      </c>
      <c r="AL172" s="85">
        <f>IF($A172="","","")</f>
        <v/>
      </c>
      <c r="AM172" s="134">
        <f>IF($A172="","","")</f>
        <v/>
      </c>
    </row>
    <row r="173">
      <c r="A173" s="71">
        <f>IF('03_設備台帳'!A173="","",'03_設備台帳'!A173)</f>
        <v/>
      </c>
      <c r="B173" s="71">
        <f>IF($A173="","",'03_設備台帳'!E173)</f>
        <v/>
      </c>
      <c r="C173" s="71">
        <f>IF($A173="","",'03_設備台帳'!B173&amp;" / "&amp;'03_設備台帳'!C173)</f>
        <v/>
      </c>
      <c r="D173" s="71">
        <f>IF($A173="","",'03_設備台帳'!D173)</f>
        <v/>
      </c>
      <c r="E173" s="71">
        <f>IF($A173="","",'03_設備台帳'!I173)</f>
        <v/>
      </c>
      <c r="F173" s="71">
        <f>IF($A173="","",'03_設備台帳'!G173)</f>
        <v/>
      </c>
      <c r="G173" s="71">
        <f>IF($A173="","",'03_設備台帳'!AD173)</f>
        <v/>
      </c>
      <c r="H173" s="135">
        <f>IF($A173="","",MIN('01_基本条件'!$B$9,MAX(1,'03_設備台帳'!Z173)))</f>
        <v/>
      </c>
      <c r="I173" s="135">
        <f>IF($A173="","",MIN('01_基本条件'!$B$9,MAX(1,'03_設備台帳'!AA173)))</f>
        <v/>
      </c>
      <c r="J173" s="132">
        <f>IF($A173="","",IFERROR(VLOOKUP($E173,'02_シナリオ条件'!$A$5:$K$13,3,FALSE),1))</f>
        <v/>
      </c>
      <c r="K173" s="132">
        <f>IF($A173="","",IFERROR(VLOOKUP($E173,'02_シナリオ条件'!$A$5:$K$13,4,FALSE),1))</f>
        <v/>
      </c>
      <c r="L173" s="132">
        <f>IF($A173="","",IFERROR(VLOOKUP($E173,'02_シナリオ条件'!$A$5:$K$13,5,FALSE),1))</f>
        <v/>
      </c>
      <c r="M173" s="132">
        <f>IF($A173="","",IFERROR(VLOOKUP($E173,'02_シナリオ条件'!$A$5:$K$13,6,FALSE),1))</f>
        <v/>
      </c>
      <c r="N173" s="132">
        <f>IF($A173="","",IFERROR(VLOOKUP($E173,'02_シナリオ条件'!$A$5:$K$13,7,FALSE),1))</f>
        <v/>
      </c>
      <c r="O173" s="131">
        <f>IF($A173="","",'03_設備台帳'!T173*$J173)</f>
        <v/>
      </c>
      <c r="P173" s="131">
        <f>IF($A173="","",'03_設備台帳'!N173*$J173*(IF('01_基本条件'!$B$10='01_基本条件'!$B$11,$H173/(1+'01_基本条件'!$B$10),(1-((1+'01_基本条件'!$B$11)/(1+'01_基本条件'!$B$10))^$H173)/('01_基本条件'!$B$10-'01_基本条件'!$B$11))))</f>
        <v/>
      </c>
      <c r="Q173" s="131">
        <f>IF($A173="","",'03_設備台帳'!O173*'03_設備台帳'!P173*'03_設備台帳'!M173*$L173*$M173*(IF('01_基本条件'!$B$10='01_基本条件'!$B$13,$H173/(1+'01_基本条件'!$B$10),(1-((1+'01_基本条件'!$B$13)/(1+'01_基本条件'!$B$10))^$H173)/('01_基本条件'!$B$10-'01_基本条件'!$B$13))))</f>
        <v/>
      </c>
      <c r="R173" s="131">
        <f>IF($A173="","",'03_設備台帳'!Q173*'03_設備台帳'!S173*$N173*(IF('01_基本条件'!$B$10='01_基本条件'!$B$12,$H173/(1+'01_基本条件'!$B$10),(1-((1+'01_基本条件'!$B$12)/(1+'01_基本条件'!$B$10))^$H173)/('01_基本条件'!$B$10-'01_基本条件'!$B$12))))</f>
        <v/>
      </c>
      <c r="S173" s="131">
        <f>IF($A173="","",'03_設備台帳'!AB173*IFERROR(VLOOKUP($E173,'02_シナリオ条件'!$A$5:$K$13,8,FALSE),1)/(1+'01_基本条件'!$B$10)^$H173)</f>
        <v/>
      </c>
      <c r="T173" s="131">
        <f>IF($A173="","",SUM($O173:$R173)-$S173)</f>
        <v/>
      </c>
      <c r="U173" s="131">
        <f>IF($A173="","",('03_設備台帳'!U173+'03_設備台帳'!V173+'03_設備台帳'!W173+'03_設備台帳'!Y173)*$K173)</f>
        <v/>
      </c>
      <c r="V173" s="131">
        <f>IF($A173="","",'03_設備台帳'!X173*'03_設備台帳'!M173*$L173)</f>
        <v/>
      </c>
      <c r="W173" s="131">
        <f>IF($A173="","",'03_設備台帳'!N173*'01_基本条件'!$B$20*(IF('01_基本条件'!$B$10='01_基本条件'!$B$11,$I173/(1+'01_基本条件'!$B$10),(1-((1+'01_基本条件'!$B$11)/(1+'01_基本条件'!$B$10))^$I173)/('01_基本条件'!$B$10-'01_基本条件'!$B$11))))</f>
        <v/>
      </c>
      <c r="X173" s="131">
        <f>IF($A173="","",'03_設備台帳'!O173*'01_基本条件'!$B$21*'03_設備台帳'!P173*'03_設備台帳'!M173*$L173*$M173*(IF('01_基本条件'!$B$10='01_基本条件'!$B$13,$I173/(1+'01_基本条件'!$B$10),(1-((1+'01_基本条件'!$B$13)/(1+'01_基本条件'!$B$10))^$I173)/('01_基本条件'!$B$10-'01_基本条件'!$B$13))))</f>
        <v/>
      </c>
      <c r="Y173" s="131">
        <f>IF($A173="","",'03_設備台帳'!R173*'03_設備台帳'!S173*$N173*(IF('01_基本条件'!$B$10='01_基本条件'!$B$12,$I173/(1+'01_基本条件'!$B$10),(1-((1+'01_基本条件'!$B$12)/(1+'01_基本条件'!$B$10))^$I173)/('01_基本条件'!$B$10-'01_基本条件'!$B$12))))</f>
        <v/>
      </c>
      <c r="Z173" s="131">
        <f>IF($A173="","",'03_設備台帳'!AC173*IFERROR(VLOOKUP($E173,'02_シナリオ条件'!$A$5:$K$13,8,FALSE),1)/(1+'01_基本条件'!$B$10)^$I173)</f>
        <v/>
      </c>
      <c r="AA173" s="131">
        <f>IF($A173="","",SUM($U173:$Y173)-$Z173)</f>
        <v/>
      </c>
      <c r="AB173" s="131">
        <f>IF($A173="","",(IF('01_基本条件'!$B$10=0,$T173/$H173,$T173*('01_基本条件'!$B$10*(1+'01_基本条件'!$B$10)^$H173)/((1+'01_基本条件'!$B$10)^$H173-1)))-(IF('01_基本条件'!$B$10=0,$AA173/$I173,$AA173*('01_基本条件'!$B$10*(1+'01_基本条件'!$B$10)^$I173)/((1+'01_基本条件'!$B$10)^$I173-1))))</f>
        <v/>
      </c>
      <c r="AC173" s="132">
        <f>IF($A173="","",IFERROR($AB173/(IF('01_基本条件'!$B$10=0,$T173/$H173,$T173*('01_基本条件'!$B$10*(1+'01_基本条件'!$B$10)^$H173)/((1+'01_基本条件'!$B$10)^$H173-1))),0))</f>
        <v/>
      </c>
      <c r="AD173" s="141">
        <f>IF($A173="","",IFERROR(IF((('03_設備台帳'!N173*$J173+'03_設備台帳'!O173*'03_設備台帳'!P173*'03_設備台帳'!M173*$L173*$M173+'03_設備台帳'!Q173*'03_設備台帳'!S173*$N173)-('03_設備台帳'!N173*'01_基本条件'!$B$20+'03_設備台帳'!O173*'01_基本条件'!$B$21*'03_設備台帳'!P173*'03_設備台帳'!M173*$L173*$M173+'03_設備台帳'!R173*'03_設備台帳'!S173*$N173))&lt;=0,"",MAX(0,($U173+$V173-$O173)/(('03_設備台帳'!N173*$J173+'03_設備台帳'!O173*'03_設備台帳'!P173*'03_設備台帳'!M173*$L173*$M173+'03_設備台帳'!Q173*'03_設備台帳'!S173*$N173)-('03_設備台帳'!N173*'01_基本条件'!$B$20+'03_設備台帳'!O173*'01_基本条件'!$B$21*'03_設備台帳'!P173*'03_設備台帳'!M173*$L173*$M173+'03_設備台帳'!R173*'03_設備台帳'!S173*$N173)))),""))</f>
        <v/>
      </c>
      <c r="AE173" s="41">
        <f>IF($A173="","",IF(AND('01_基本条件'!$B$19="はい",$G173="重大"),"更新",IF($AC173&gt;='01_基本条件'!$B$18,"更新",IF($AC173&lt;=-'01_基本条件'!$B$18,"修理/延命","再確認/試行"))))</f>
        <v/>
      </c>
      <c r="AF173" s="41">
        <f>IF($A173="","","EAC削減率="&amp;TEXT($AC173,"0.0%")&amp;"; 修理LCC="&amp;TEXT($T173,"#,##0")&amp;"; 更新LCC="&amp;TEXT($AA173,"#,##0"))</f>
        <v/>
      </c>
      <c r="AG173" s="41">
        <f>IF($A173="","",IF('01_基本条件'!$B$15="","予算未設定",IF($U173&lt;='01_基本条件'!$B$15,"予算内","予算超過")))</f>
        <v/>
      </c>
      <c r="AH173" s="41">
        <f>IF($A173="","",IF(OR($G173="重大",$F173="A-重要",$AC173&gt;=0.15),"高",IF(OR($G173="高",$AC173&gt;='01_基本条件'!$B$18),"中","低")))</f>
        <v/>
      </c>
      <c r="AI173" s="41">
        <f>IF($A173="","","")</f>
        <v/>
      </c>
      <c r="AJ173" s="41">
        <f>IF($A173="","",IF($AI173&lt;&gt;"",$AI173,IF(AND($AE173="更新",$AG173="予算超過"),"更新-予算承認要",$AE173)))</f>
        <v/>
      </c>
      <c r="AK173" s="85">
        <f>IF($A173="","","要評価")</f>
        <v/>
      </c>
      <c r="AL173" s="85">
        <f>IF($A173="","","")</f>
        <v/>
      </c>
      <c r="AM173" s="134">
        <f>IF($A173="","","")</f>
        <v/>
      </c>
    </row>
    <row r="174">
      <c r="A174" s="71">
        <f>IF('03_設備台帳'!A174="","",'03_設備台帳'!A174)</f>
        <v/>
      </c>
      <c r="B174" s="71">
        <f>IF($A174="","",'03_設備台帳'!E174)</f>
        <v/>
      </c>
      <c r="C174" s="71">
        <f>IF($A174="","",'03_設備台帳'!B174&amp;" / "&amp;'03_設備台帳'!C174)</f>
        <v/>
      </c>
      <c r="D174" s="71">
        <f>IF($A174="","",'03_設備台帳'!D174)</f>
        <v/>
      </c>
      <c r="E174" s="71">
        <f>IF($A174="","",'03_設備台帳'!I174)</f>
        <v/>
      </c>
      <c r="F174" s="71">
        <f>IF($A174="","",'03_設備台帳'!G174)</f>
        <v/>
      </c>
      <c r="G174" s="71">
        <f>IF($A174="","",'03_設備台帳'!AD174)</f>
        <v/>
      </c>
      <c r="H174" s="135">
        <f>IF($A174="","",MIN('01_基本条件'!$B$9,MAX(1,'03_設備台帳'!Z174)))</f>
        <v/>
      </c>
      <c r="I174" s="135">
        <f>IF($A174="","",MIN('01_基本条件'!$B$9,MAX(1,'03_設備台帳'!AA174)))</f>
        <v/>
      </c>
      <c r="J174" s="132">
        <f>IF($A174="","",IFERROR(VLOOKUP($E174,'02_シナリオ条件'!$A$5:$K$13,3,FALSE),1))</f>
        <v/>
      </c>
      <c r="K174" s="132">
        <f>IF($A174="","",IFERROR(VLOOKUP($E174,'02_シナリオ条件'!$A$5:$K$13,4,FALSE),1))</f>
        <v/>
      </c>
      <c r="L174" s="132">
        <f>IF($A174="","",IFERROR(VLOOKUP($E174,'02_シナリオ条件'!$A$5:$K$13,5,FALSE),1))</f>
        <v/>
      </c>
      <c r="M174" s="132">
        <f>IF($A174="","",IFERROR(VLOOKUP($E174,'02_シナリオ条件'!$A$5:$K$13,6,FALSE),1))</f>
        <v/>
      </c>
      <c r="N174" s="132">
        <f>IF($A174="","",IFERROR(VLOOKUP($E174,'02_シナリオ条件'!$A$5:$K$13,7,FALSE),1))</f>
        <v/>
      </c>
      <c r="O174" s="131">
        <f>IF($A174="","",'03_設備台帳'!T174*$J174)</f>
        <v/>
      </c>
      <c r="P174" s="131">
        <f>IF($A174="","",'03_設備台帳'!N174*$J174*(IF('01_基本条件'!$B$10='01_基本条件'!$B$11,$H174/(1+'01_基本条件'!$B$10),(1-((1+'01_基本条件'!$B$11)/(1+'01_基本条件'!$B$10))^$H174)/('01_基本条件'!$B$10-'01_基本条件'!$B$11))))</f>
        <v/>
      </c>
      <c r="Q174" s="131">
        <f>IF($A174="","",'03_設備台帳'!O174*'03_設備台帳'!P174*'03_設備台帳'!M174*$L174*$M174*(IF('01_基本条件'!$B$10='01_基本条件'!$B$13,$H174/(1+'01_基本条件'!$B$10),(1-((1+'01_基本条件'!$B$13)/(1+'01_基本条件'!$B$10))^$H174)/('01_基本条件'!$B$10-'01_基本条件'!$B$13))))</f>
        <v/>
      </c>
      <c r="R174" s="131">
        <f>IF($A174="","",'03_設備台帳'!Q174*'03_設備台帳'!S174*$N174*(IF('01_基本条件'!$B$10='01_基本条件'!$B$12,$H174/(1+'01_基本条件'!$B$10),(1-((1+'01_基本条件'!$B$12)/(1+'01_基本条件'!$B$10))^$H174)/('01_基本条件'!$B$10-'01_基本条件'!$B$12))))</f>
        <v/>
      </c>
      <c r="S174" s="131">
        <f>IF($A174="","",'03_設備台帳'!AB174*IFERROR(VLOOKUP($E174,'02_シナリオ条件'!$A$5:$K$13,8,FALSE),1)/(1+'01_基本条件'!$B$10)^$H174)</f>
        <v/>
      </c>
      <c r="T174" s="131">
        <f>IF($A174="","",SUM($O174:$R174)-$S174)</f>
        <v/>
      </c>
      <c r="U174" s="131">
        <f>IF($A174="","",('03_設備台帳'!U174+'03_設備台帳'!V174+'03_設備台帳'!W174+'03_設備台帳'!Y174)*$K174)</f>
        <v/>
      </c>
      <c r="V174" s="131">
        <f>IF($A174="","",'03_設備台帳'!X174*'03_設備台帳'!M174*$L174)</f>
        <v/>
      </c>
      <c r="W174" s="131">
        <f>IF($A174="","",'03_設備台帳'!N174*'01_基本条件'!$B$20*(IF('01_基本条件'!$B$10='01_基本条件'!$B$11,$I174/(1+'01_基本条件'!$B$10),(1-((1+'01_基本条件'!$B$11)/(1+'01_基本条件'!$B$10))^$I174)/('01_基本条件'!$B$10-'01_基本条件'!$B$11))))</f>
        <v/>
      </c>
      <c r="X174" s="131">
        <f>IF($A174="","",'03_設備台帳'!O174*'01_基本条件'!$B$21*'03_設備台帳'!P174*'03_設備台帳'!M174*$L174*$M174*(IF('01_基本条件'!$B$10='01_基本条件'!$B$13,$I174/(1+'01_基本条件'!$B$10),(1-((1+'01_基本条件'!$B$13)/(1+'01_基本条件'!$B$10))^$I174)/('01_基本条件'!$B$10-'01_基本条件'!$B$13))))</f>
        <v/>
      </c>
      <c r="Y174" s="131">
        <f>IF($A174="","",'03_設備台帳'!R174*'03_設備台帳'!S174*$N174*(IF('01_基本条件'!$B$10='01_基本条件'!$B$12,$I174/(1+'01_基本条件'!$B$10),(1-((1+'01_基本条件'!$B$12)/(1+'01_基本条件'!$B$10))^$I174)/('01_基本条件'!$B$10-'01_基本条件'!$B$12))))</f>
        <v/>
      </c>
      <c r="Z174" s="131">
        <f>IF($A174="","",'03_設備台帳'!AC174*IFERROR(VLOOKUP($E174,'02_シナリオ条件'!$A$5:$K$13,8,FALSE),1)/(1+'01_基本条件'!$B$10)^$I174)</f>
        <v/>
      </c>
      <c r="AA174" s="131">
        <f>IF($A174="","",SUM($U174:$Y174)-$Z174)</f>
        <v/>
      </c>
      <c r="AB174" s="131">
        <f>IF($A174="","",(IF('01_基本条件'!$B$10=0,$T174/$H174,$T174*('01_基本条件'!$B$10*(1+'01_基本条件'!$B$10)^$H174)/((1+'01_基本条件'!$B$10)^$H174-1)))-(IF('01_基本条件'!$B$10=0,$AA174/$I174,$AA174*('01_基本条件'!$B$10*(1+'01_基本条件'!$B$10)^$I174)/((1+'01_基本条件'!$B$10)^$I174-1))))</f>
        <v/>
      </c>
      <c r="AC174" s="132">
        <f>IF($A174="","",IFERROR($AB174/(IF('01_基本条件'!$B$10=0,$T174/$H174,$T174*('01_基本条件'!$B$10*(1+'01_基本条件'!$B$10)^$H174)/((1+'01_基本条件'!$B$10)^$H174-1))),0))</f>
        <v/>
      </c>
      <c r="AD174" s="141">
        <f>IF($A174="","",IFERROR(IF((('03_設備台帳'!N174*$J174+'03_設備台帳'!O174*'03_設備台帳'!P174*'03_設備台帳'!M174*$L174*$M174+'03_設備台帳'!Q174*'03_設備台帳'!S174*$N174)-('03_設備台帳'!N174*'01_基本条件'!$B$20+'03_設備台帳'!O174*'01_基本条件'!$B$21*'03_設備台帳'!P174*'03_設備台帳'!M174*$L174*$M174+'03_設備台帳'!R174*'03_設備台帳'!S174*$N174))&lt;=0,"",MAX(0,($U174+$V174-$O174)/(('03_設備台帳'!N174*$J174+'03_設備台帳'!O174*'03_設備台帳'!P174*'03_設備台帳'!M174*$L174*$M174+'03_設備台帳'!Q174*'03_設備台帳'!S174*$N174)-('03_設備台帳'!N174*'01_基本条件'!$B$20+'03_設備台帳'!O174*'01_基本条件'!$B$21*'03_設備台帳'!P174*'03_設備台帳'!M174*$L174*$M174+'03_設備台帳'!R174*'03_設備台帳'!S174*$N174)))),""))</f>
        <v/>
      </c>
      <c r="AE174" s="41">
        <f>IF($A174="","",IF(AND('01_基本条件'!$B$19="はい",$G174="重大"),"更新",IF($AC174&gt;='01_基本条件'!$B$18,"更新",IF($AC174&lt;=-'01_基本条件'!$B$18,"修理/延命","再確認/試行"))))</f>
        <v/>
      </c>
      <c r="AF174" s="41">
        <f>IF($A174="","","EAC削減率="&amp;TEXT($AC174,"0.0%")&amp;"; 修理LCC="&amp;TEXT($T174,"#,##0")&amp;"; 更新LCC="&amp;TEXT($AA174,"#,##0"))</f>
        <v/>
      </c>
      <c r="AG174" s="41">
        <f>IF($A174="","",IF('01_基本条件'!$B$15="","予算未設定",IF($U174&lt;='01_基本条件'!$B$15,"予算内","予算超過")))</f>
        <v/>
      </c>
      <c r="AH174" s="41">
        <f>IF($A174="","",IF(OR($G174="重大",$F174="A-重要",$AC174&gt;=0.15),"高",IF(OR($G174="高",$AC174&gt;='01_基本条件'!$B$18),"中","低")))</f>
        <v/>
      </c>
      <c r="AI174" s="41">
        <f>IF($A174="","","")</f>
        <v/>
      </c>
      <c r="AJ174" s="41">
        <f>IF($A174="","",IF($AI174&lt;&gt;"",$AI174,IF(AND($AE174="更新",$AG174="予算超過"),"更新-予算承認要",$AE174)))</f>
        <v/>
      </c>
      <c r="AK174" s="85">
        <f>IF($A174="","","要評価")</f>
        <v/>
      </c>
      <c r="AL174" s="85">
        <f>IF($A174="","","")</f>
        <v/>
      </c>
      <c r="AM174" s="134">
        <f>IF($A174="","","")</f>
        <v/>
      </c>
    </row>
    <row r="175">
      <c r="A175" s="71">
        <f>IF('03_設備台帳'!A175="","",'03_設備台帳'!A175)</f>
        <v/>
      </c>
      <c r="B175" s="71">
        <f>IF($A175="","",'03_設備台帳'!E175)</f>
        <v/>
      </c>
      <c r="C175" s="71">
        <f>IF($A175="","",'03_設備台帳'!B175&amp;" / "&amp;'03_設備台帳'!C175)</f>
        <v/>
      </c>
      <c r="D175" s="71">
        <f>IF($A175="","",'03_設備台帳'!D175)</f>
        <v/>
      </c>
      <c r="E175" s="71">
        <f>IF($A175="","",'03_設備台帳'!I175)</f>
        <v/>
      </c>
      <c r="F175" s="71">
        <f>IF($A175="","",'03_設備台帳'!G175)</f>
        <v/>
      </c>
      <c r="G175" s="71">
        <f>IF($A175="","",'03_設備台帳'!AD175)</f>
        <v/>
      </c>
      <c r="H175" s="135">
        <f>IF($A175="","",MIN('01_基本条件'!$B$9,MAX(1,'03_設備台帳'!Z175)))</f>
        <v/>
      </c>
      <c r="I175" s="135">
        <f>IF($A175="","",MIN('01_基本条件'!$B$9,MAX(1,'03_設備台帳'!AA175)))</f>
        <v/>
      </c>
      <c r="J175" s="132">
        <f>IF($A175="","",IFERROR(VLOOKUP($E175,'02_シナリオ条件'!$A$5:$K$13,3,FALSE),1))</f>
        <v/>
      </c>
      <c r="K175" s="132">
        <f>IF($A175="","",IFERROR(VLOOKUP($E175,'02_シナリオ条件'!$A$5:$K$13,4,FALSE),1))</f>
        <v/>
      </c>
      <c r="L175" s="132">
        <f>IF($A175="","",IFERROR(VLOOKUP($E175,'02_シナリオ条件'!$A$5:$K$13,5,FALSE),1))</f>
        <v/>
      </c>
      <c r="M175" s="132">
        <f>IF($A175="","",IFERROR(VLOOKUP($E175,'02_シナリオ条件'!$A$5:$K$13,6,FALSE),1))</f>
        <v/>
      </c>
      <c r="N175" s="132">
        <f>IF($A175="","",IFERROR(VLOOKUP($E175,'02_シナリオ条件'!$A$5:$K$13,7,FALSE),1))</f>
        <v/>
      </c>
      <c r="O175" s="131">
        <f>IF($A175="","",'03_設備台帳'!T175*$J175)</f>
        <v/>
      </c>
      <c r="P175" s="131">
        <f>IF($A175="","",'03_設備台帳'!N175*$J175*(IF('01_基本条件'!$B$10='01_基本条件'!$B$11,$H175/(1+'01_基本条件'!$B$10),(1-((1+'01_基本条件'!$B$11)/(1+'01_基本条件'!$B$10))^$H175)/('01_基本条件'!$B$10-'01_基本条件'!$B$11))))</f>
        <v/>
      </c>
      <c r="Q175" s="131">
        <f>IF($A175="","",'03_設備台帳'!O175*'03_設備台帳'!P175*'03_設備台帳'!M175*$L175*$M175*(IF('01_基本条件'!$B$10='01_基本条件'!$B$13,$H175/(1+'01_基本条件'!$B$10),(1-((1+'01_基本条件'!$B$13)/(1+'01_基本条件'!$B$10))^$H175)/('01_基本条件'!$B$10-'01_基本条件'!$B$13))))</f>
        <v/>
      </c>
      <c r="R175" s="131">
        <f>IF($A175="","",'03_設備台帳'!Q175*'03_設備台帳'!S175*$N175*(IF('01_基本条件'!$B$10='01_基本条件'!$B$12,$H175/(1+'01_基本条件'!$B$10),(1-((1+'01_基本条件'!$B$12)/(1+'01_基本条件'!$B$10))^$H175)/('01_基本条件'!$B$10-'01_基本条件'!$B$12))))</f>
        <v/>
      </c>
      <c r="S175" s="131">
        <f>IF($A175="","",'03_設備台帳'!AB175*IFERROR(VLOOKUP($E175,'02_シナリオ条件'!$A$5:$K$13,8,FALSE),1)/(1+'01_基本条件'!$B$10)^$H175)</f>
        <v/>
      </c>
      <c r="T175" s="131">
        <f>IF($A175="","",SUM($O175:$R175)-$S175)</f>
        <v/>
      </c>
      <c r="U175" s="131">
        <f>IF($A175="","",('03_設備台帳'!U175+'03_設備台帳'!V175+'03_設備台帳'!W175+'03_設備台帳'!Y175)*$K175)</f>
        <v/>
      </c>
      <c r="V175" s="131">
        <f>IF($A175="","",'03_設備台帳'!X175*'03_設備台帳'!M175*$L175)</f>
        <v/>
      </c>
      <c r="W175" s="131">
        <f>IF($A175="","",'03_設備台帳'!N175*'01_基本条件'!$B$20*(IF('01_基本条件'!$B$10='01_基本条件'!$B$11,$I175/(1+'01_基本条件'!$B$10),(1-((1+'01_基本条件'!$B$11)/(1+'01_基本条件'!$B$10))^$I175)/('01_基本条件'!$B$10-'01_基本条件'!$B$11))))</f>
        <v/>
      </c>
      <c r="X175" s="131">
        <f>IF($A175="","",'03_設備台帳'!O175*'01_基本条件'!$B$21*'03_設備台帳'!P175*'03_設備台帳'!M175*$L175*$M175*(IF('01_基本条件'!$B$10='01_基本条件'!$B$13,$I175/(1+'01_基本条件'!$B$10),(1-((1+'01_基本条件'!$B$13)/(1+'01_基本条件'!$B$10))^$I175)/('01_基本条件'!$B$10-'01_基本条件'!$B$13))))</f>
        <v/>
      </c>
      <c r="Y175" s="131">
        <f>IF($A175="","",'03_設備台帳'!R175*'03_設備台帳'!S175*$N175*(IF('01_基本条件'!$B$10='01_基本条件'!$B$12,$I175/(1+'01_基本条件'!$B$10),(1-((1+'01_基本条件'!$B$12)/(1+'01_基本条件'!$B$10))^$I175)/('01_基本条件'!$B$10-'01_基本条件'!$B$12))))</f>
        <v/>
      </c>
      <c r="Z175" s="131">
        <f>IF($A175="","",'03_設備台帳'!AC175*IFERROR(VLOOKUP($E175,'02_シナリオ条件'!$A$5:$K$13,8,FALSE),1)/(1+'01_基本条件'!$B$10)^$I175)</f>
        <v/>
      </c>
      <c r="AA175" s="131">
        <f>IF($A175="","",SUM($U175:$Y175)-$Z175)</f>
        <v/>
      </c>
      <c r="AB175" s="131">
        <f>IF($A175="","",(IF('01_基本条件'!$B$10=0,$T175/$H175,$T175*('01_基本条件'!$B$10*(1+'01_基本条件'!$B$10)^$H175)/((1+'01_基本条件'!$B$10)^$H175-1)))-(IF('01_基本条件'!$B$10=0,$AA175/$I175,$AA175*('01_基本条件'!$B$10*(1+'01_基本条件'!$B$10)^$I175)/((1+'01_基本条件'!$B$10)^$I175-1))))</f>
        <v/>
      </c>
      <c r="AC175" s="132">
        <f>IF($A175="","",IFERROR($AB175/(IF('01_基本条件'!$B$10=0,$T175/$H175,$T175*('01_基本条件'!$B$10*(1+'01_基本条件'!$B$10)^$H175)/((1+'01_基本条件'!$B$10)^$H175-1))),0))</f>
        <v/>
      </c>
      <c r="AD175" s="141">
        <f>IF($A175="","",IFERROR(IF((('03_設備台帳'!N175*$J175+'03_設備台帳'!O175*'03_設備台帳'!P175*'03_設備台帳'!M175*$L175*$M175+'03_設備台帳'!Q175*'03_設備台帳'!S175*$N175)-('03_設備台帳'!N175*'01_基本条件'!$B$20+'03_設備台帳'!O175*'01_基本条件'!$B$21*'03_設備台帳'!P175*'03_設備台帳'!M175*$L175*$M175+'03_設備台帳'!R175*'03_設備台帳'!S175*$N175))&lt;=0,"",MAX(0,($U175+$V175-$O175)/(('03_設備台帳'!N175*$J175+'03_設備台帳'!O175*'03_設備台帳'!P175*'03_設備台帳'!M175*$L175*$M175+'03_設備台帳'!Q175*'03_設備台帳'!S175*$N175)-('03_設備台帳'!N175*'01_基本条件'!$B$20+'03_設備台帳'!O175*'01_基本条件'!$B$21*'03_設備台帳'!P175*'03_設備台帳'!M175*$L175*$M175+'03_設備台帳'!R175*'03_設備台帳'!S175*$N175)))),""))</f>
        <v/>
      </c>
      <c r="AE175" s="41">
        <f>IF($A175="","",IF(AND('01_基本条件'!$B$19="はい",$G175="重大"),"更新",IF($AC175&gt;='01_基本条件'!$B$18,"更新",IF($AC175&lt;=-'01_基本条件'!$B$18,"修理/延命","再確認/試行"))))</f>
        <v/>
      </c>
      <c r="AF175" s="41">
        <f>IF($A175="","","EAC削減率="&amp;TEXT($AC175,"0.0%")&amp;"; 修理LCC="&amp;TEXT($T175,"#,##0")&amp;"; 更新LCC="&amp;TEXT($AA175,"#,##0"))</f>
        <v/>
      </c>
      <c r="AG175" s="41">
        <f>IF($A175="","",IF('01_基本条件'!$B$15="","予算未設定",IF($U175&lt;='01_基本条件'!$B$15,"予算内","予算超過")))</f>
        <v/>
      </c>
      <c r="AH175" s="41">
        <f>IF($A175="","",IF(OR($G175="重大",$F175="A-重要",$AC175&gt;=0.15),"高",IF(OR($G175="高",$AC175&gt;='01_基本条件'!$B$18),"中","低")))</f>
        <v/>
      </c>
      <c r="AI175" s="41">
        <f>IF($A175="","","")</f>
        <v/>
      </c>
      <c r="AJ175" s="41">
        <f>IF($A175="","",IF($AI175&lt;&gt;"",$AI175,IF(AND($AE175="更新",$AG175="予算超過"),"更新-予算承認要",$AE175)))</f>
        <v/>
      </c>
      <c r="AK175" s="85">
        <f>IF($A175="","","要評価")</f>
        <v/>
      </c>
      <c r="AL175" s="85">
        <f>IF($A175="","","")</f>
        <v/>
      </c>
      <c r="AM175" s="134">
        <f>IF($A175="","","")</f>
        <v/>
      </c>
    </row>
    <row r="176">
      <c r="A176" s="71">
        <f>IF('03_設備台帳'!A176="","",'03_設備台帳'!A176)</f>
        <v/>
      </c>
      <c r="B176" s="71">
        <f>IF($A176="","",'03_設備台帳'!E176)</f>
        <v/>
      </c>
      <c r="C176" s="71">
        <f>IF($A176="","",'03_設備台帳'!B176&amp;" / "&amp;'03_設備台帳'!C176)</f>
        <v/>
      </c>
      <c r="D176" s="71">
        <f>IF($A176="","",'03_設備台帳'!D176)</f>
        <v/>
      </c>
      <c r="E176" s="71">
        <f>IF($A176="","",'03_設備台帳'!I176)</f>
        <v/>
      </c>
      <c r="F176" s="71">
        <f>IF($A176="","",'03_設備台帳'!G176)</f>
        <v/>
      </c>
      <c r="G176" s="71">
        <f>IF($A176="","",'03_設備台帳'!AD176)</f>
        <v/>
      </c>
      <c r="H176" s="135">
        <f>IF($A176="","",MIN('01_基本条件'!$B$9,MAX(1,'03_設備台帳'!Z176)))</f>
        <v/>
      </c>
      <c r="I176" s="135">
        <f>IF($A176="","",MIN('01_基本条件'!$B$9,MAX(1,'03_設備台帳'!AA176)))</f>
        <v/>
      </c>
      <c r="J176" s="132">
        <f>IF($A176="","",IFERROR(VLOOKUP($E176,'02_シナリオ条件'!$A$5:$K$13,3,FALSE),1))</f>
        <v/>
      </c>
      <c r="K176" s="132">
        <f>IF($A176="","",IFERROR(VLOOKUP($E176,'02_シナリオ条件'!$A$5:$K$13,4,FALSE),1))</f>
        <v/>
      </c>
      <c r="L176" s="132">
        <f>IF($A176="","",IFERROR(VLOOKUP($E176,'02_シナリオ条件'!$A$5:$K$13,5,FALSE),1))</f>
        <v/>
      </c>
      <c r="M176" s="132">
        <f>IF($A176="","",IFERROR(VLOOKUP($E176,'02_シナリオ条件'!$A$5:$K$13,6,FALSE),1))</f>
        <v/>
      </c>
      <c r="N176" s="132">
        <f>IF($A176="","",IFERROR(VLOOKUP($E176,'02_シナリオ条件'!$A$5:$K$13,7,FALSE),1))</f>
        <v/>
      </c>
      <c r="O176" s="131">
        <f>IF($A176="","",'03_設備台帳'!T176*$J176)</f>
        <v/>
      </c>
      <c r="P176" s="131">
        <f>IF($A176="","",'03_設備台帳'!N176*$J176*(IF('01_基本条件'!$B$10='01_基本条件'!$B$11,$H176/(1+'01_基本条件'!$B$10),(1-((1+'01_基本条件'!$B$11)/(1+'01_基本条件'!$B$10))^$H176)/('01_基本条件'!$B$10-'01_基本条件'!$B$11))))</f>
        <v/>
      </c>
      <c r="Q176" s="131">
        <f>IF($A176="","",'03_設備台帳'!O176*'03_設備台帳'!P176*'03_設備台帳'!M176*$L176*$M176*(IF('01_基本条件'!$B$10='01_基本条件'!$B$13,$H176/(1+'01_基本条件'!$B$10),(1-((1+'01_基本条件'!$B$13)/(1+'01_基本条件'!$B$10))^$H176)/('01_基本条件'!$B$10-'01_基本条件'!$B$13))))</f>
        <v/>
      </c>
      <c r="R176" s="131">
        <f>IF($A176="","",'03_設備台帳'!Q176*'03_設備台帳'!S176*$N176*(IF('01_基本条件'!$B$10='01_基本条件'!$B$12,$H176/(1+'01_基本条件'!$B$10),(1-((1+'01_基本条件'!$B$12)/(1+'01_基本条件'!$B$10))^$H176)/('01_基本条件'!$B$10-'01_基本条件'!$B$12))))</f>
        <v/>
      </c>
      <c r="S176" s="131">
        <f>IF($A176="","",'03_設備台帳'!AB176*IFERROR(VLOOKUP($E176,'02_シナリオ条件'!$A$5:$K$13,8,FALSE),1)/(1+'01_基本条件'!$B$10)^$H176)</f>
        <v/>
      </c>
      <c r="T176" s="131">
        <f>IF($A176="","",SUM($O176:$R176)-$S176)</f>
        <v/>
      </c>
      <c r="U176" s="131">
        <f>IF($A176="","",('03_設備台帳'!U176+'03_設備台帳'!V176+'03_設備台帳'!W176+'03_設備台帳'!Y176)*$K176)</f>
        <v/>
      </c>
      <c r="V176" s="131">
        <f>IF($A176="","",'03_設備台帳'!X176*'03_設備台帳'!M176*$L176)</f>
        <v/>
      </c>
      <c r="W176" s="131">
        <f>IF($A176="","",'03_設備台帳'!N176*'01_基本条件'!$B$20*(IF('01_基本条件'!$B$10='01_基本条件'!$B$11,$I176/(1+'01_基本条件'!$B$10),(1-((1+'01_基本条件'!$B$11)/(1+'01_基本条件'!$B$10))^$I176)/('01_基本条件'!$B$10-'01_基本条件'!$B$11))))</f>
        <v/>
      </c>
      <c r="X176" s="131">
        <f>IF($A176="","",'03_設備台帳'!O176*'01_基本条件'!$B$21*'03_設備台帳'!P176*'03_設備台帳'!M176*$L176*$M176*(IF('01_基本条件'!$B$10='01_基本条件'!$B$13,$I176/(1+'01_基本条件'!$B$10),(1-((1+'01_基本条件'!$B$13)/(1+'01_基本条件'!$B$10))^$I176)/('01_基本条件'!$B$10-'01_基本条件'!$B$13))))</f>
        <v/>
      </c>
      <c r="Y176" s="131">
        <f>IF($A176="","",'03_設備台帳'!R176*'03_設備台帳'!S176*$N176*(IF('01_基本条件'!$B$10='01_基本条件'!$B$12,$I176/(1+'01_基本条件'!$B$10),(1-((1+'01_基本条件'!$B$12)/(1+'01_基本条件'!$B$10))^$I176)/('01_基本条件'!$B$10-'01_基本条件'!$B$12))))</f>
        <v/>
      </c>
      <c r="Z176" s="131">
        <f>IF($A176="","",'03_設備台帳'!AC176*IFERROR(VLOOKUP($E176,'02_シナリオ条件'!$A$5:$K$13,8,FALSE),1)/(1+'01_基本条件'!$B$10)^$I176)</f>
        <v/>
      </c>
      <c r="AA176" s="131">
        <f>IF($A176="","",SUM($U176:$Y176)-$Z176)</f>
        <v/>
      </c>
      <c r="AB176" s="131">
        <f>IF($A176="","",(IF('01_基本条件'!$B$10=0,$T176/$H176,$T176*('01_基本条件'!$B$10*(1+'01_基本条件'!$B$10)^$H176)/((1+'01_基本条件'!$B$10)^$H176-1)))-(IF('01_基本条件'!$B$10=0,$AA176/$I176,$AA176*('01_基本条件'!$B$10*(1+'01_基本条件'!$B$10)^$I176)/((1+'01_基本条件'!$B$10)^$I176-1))))</f>
        <v/>
      </c>
      <c r="AC176" s="132">
        <f>IF($A176="","",IFERROR($AB176/(IF('01_基本条件'!$B$10=0,$T176/$H176,$T176*('01_基本条件'!$B$10*(1+'01_基本条件'!$B$10)^$H176)/((1+'01_基本条件'!$B$10)^$H176-1))),0))</f>
        <v/>
      </c>
      <c r="AD176" s="141">
        <f>IF($A176="","",IFERROR(IF((('03_設備台帳'!N176*$J176+'03_設備台帳'!O176*'03_設備台帳'!P176*'03_設備台帳'!M176*$L176*$M176+'03_設備台帳'!Q176*'03_設備台帳'!S176*$N176)-('03_設備台帳'!N176*'01_基本条件'!$B$20+'03_設備台帳'!O176*'01_基本条件'!$B$21*'03_設備台帳'!P176*'03_設備台帳'!M176*$L176*$M176+'03_設備台帳'!R176*'03_設備台帳'!S176*$N176))&lt;=0,"",MAX(0,($U176+$V176-$O176)/(('03_設備台帳'!N176*$J176+'03_設備台帳'!O176*'03_設備台帳'!P176*'03_設備台帳'!M176*$L176*$M176+'03_設備台帳'!Q176*'03_設備台帳'!S176*$N176)-('03_設備台帳'!N176*'01_基本条件'!$B$20+'03_設備台帳'!O176*'01_基本条件'!$B$21*'03_設備台帳'!P176*'03_設備台帳'!M176*$L176*$M176+'03_設備台帳'!R176*'03_設備台帳'!S176*$N176)))),""))</f>
        <v/>
      </c>
      <c r="AE176" s="41">
        <f>IF($A176="","",IF(AND('01_基本条件'!$B$19="はい",$G176="重大"),"更新",IF($AC176&gt;='01_基本条件'!$B$18,"更新",IF($AC176&lt;=-'01_基本条件'!$B$18,"修理/延命","再確認/試行"))))</f>
        <v/>
      </c>
      <c r="AF176" s="41">
        <f>IF($A176="","","EAC削減率="&amp;TEXT($AC176,"0.0%")&amp;"; 修理LCC="&amp;TEXT($T176,"#,##0")&amp;"; 更新LCC="&amp;TEXT($AA176,"#,##0"))</f>
        <v/>
      </c>
      <c r="AG176" s="41">
        <f>IF($A176="","",IF('01_基本条件'!$B$15="","予算未設定",IF($U176&lt;='01_基本条件'!$B$15,"予算内","予算超過")))</f>
        <v/>
      </c>
      <c r="AH176" s="41">
        <f>IF($A176="","",IF(OR($G176="重大",$F176="A-重要",$AC176&gt;=0.15),"高",IF(OR($G176="高",$AC176&gt;='01_基本条件'!$B$18),"中","低")))</f>
        <v/>
      </c>
      <c r="AI176" s="41">
        <f>IF($A176="","","")</f>
        <v/>
      </c>
      <c r="AJ176" s="41">
        <f>IF($A176="","",IF($AI176&lt;&gt;"",$AI176,IF(AND($AE176="更新",$AG176="予算超過"),"更新-予算承認要",$AE176)))</f>
        <v/>
      </c>
      <c r="AK176" s="85">
        <f>IF($A176="","","要評価")</f>
        <v/>
      </c>
      <c r="AL176" s="85">
        <f>IF($A176="","","")</f>
        <v/>
      </c>
      <c r="AM176" s="134">
        <f>IF($A176="","","")</f>
        <v/>
      </c>
    </row>
    <row r="177">
      <c r="A177" s="71">
        <f>IF('03_設備台帳'!A177="","",'03_設備台帳'!A177)</f>
        <v/>
      </c>
      <c r="B177" s="71">
        <f>IF($A177="","",'03_設備台帳'!E177)</f>
        <v/>
      </c>
      <c r="C177" s="71">
        <f>IF($A177="","",'03_設備台帳'!B177&amp;" / "&amp;'03_設備台帳'!C177)</f>
        <v/>
      </c>
      <c r="D177" s="71">
        <f>IF($A177="","",'03_設備台帳'!D177)</f>
        <v/>
      </c>
      <c r="E177" s="71">
        <f>IF($A177="","",'03_設備台帳'!I177)</f>
        <v/>
      </c>
      <c r="F177" s="71">
        <f>IF($A177="","",'03_設備台帳'!G177)</f>
        <v/>
      </c>
      <c r="G177" s="71">
        <f>IF($A177="","",'03_設備台帳'!AD177)</f>
        <v/>
      </c>
      <c r="H177" s="135">
        <f>IF($A177="","",MIN('01_基本条件'!$B$9,MAX(1,'03_設備台帳'!Z177)))</f>
        <v/>
      </c>
      <c r="I177" s="135">
        <f>IF($A177="","",MIN('01_基本条件'!$B$9,MAX(1,'03_設備台帳'!AA177)))</f>
        <v/>
      </c>
      <c r="J177" s="132">
        <f>IF($A177="","",IFERROR(VLOOKUP($E177,'02_シナリオ条件'!$A$5:$K$13,3,FALSE),1))</f>
        <v/>
      </c>
      <c r="K177" s="132">
        <f>IF($A177="","",IFERROR(VLOOKUP($E177,'02_シナリオ条件'!$A$5:$K$13,4,FALSE),1))</f>
        <v/>
      </c>
      <c r="L177" s="132">
        <f>IF($A177="","",IFERROR(VLOOKUP($E177,'02_シナリオ条件'!$A$5:$K$13,5,FALSE),1))</f>
        <v/>
      </c>
      <c r="M177" s="132">
        <f>IF($A177="","",IFERROR(VLOOKUP($E177,'02_シナリオ条件'!$A$5:$K$13,6,FALSE),1))</f>
        <v/>
      </c>
      <c r="N177" s="132">
        <f>IF($A177="","",IFERROR(VLOOKUP($E177,'02_シナリオ条件'!$A$5:$K$13,7,FALSE),1))</f>
        <v/>
      </c>
      <c r="O177" s="131">
        <f>IF($A177="","",'03_設備台帳'!T177*$J177)</f>
        <v/>
      </c>
      <c r="P177" s="131">
        <f>IF($A177="","",'03_設備台帳'!N177*$J177*(IF('01_基本条件'!$B$10='01_基本条件'!$B$11,$H177/(1+'01_基本条件'!$B$10),(1-((1+'01_基本条件'!$B$11)/(1+'01_基本条件'!$B$10))^$H177)/('01_基本条件'!$B$10-'01_基本条件'!$B$11))))</f>
        <v/>
      </c>
      <c r="Q177" s="131">
        <f>IF($A177="","",'03_設備台帳'!O177*'03_設備台帳'!P177*'03_設備台帳'!M177*$L177*$M177*(IF('01_基本条件'!$B$10='01_基本条件'!$B$13,$H177/(1+'01_基本条件'!$B$10),(1-((1+'01_基本条件'!$B$13)/(1+'01_基本条件'!$B$10))^$H177)/('01_基本条件'!$B$10-'01_基本条件'!$B$13))))</f>
        <v/>
      </c>
      <c r="R177" s="131">
        <f>IF($A177="","",'03_設備台帳'!Q177*'03_設備台帳'!S177*$N177*(IF('01_基本条件'!$B$10='01_基本条件'!$B$12,$H177/(1+'01_基本条件'!$B$10),(1-((1+'01_基本条件'!$B$12)/(1+'01_基本条件'!$B$10))^$H177)/('01_基本条件'!$B$10-'01_基本条件'!$B$12))))</f>
        <v/>
      </c>
      <c r="S177" s="131">
        <f>IF($A177="","",'03_設備台帳'!AB177*IFERROR(VLOOKUP($E177,'02_シナリオ条件'!$A$5:$K$13,8,FALSE),1)/(1+'01_基本条件'!$B$10)^$H177)</f>
        <v/>
      </c>
      <c r="T177" s="131">
        <f>IF($A177="","",SUM($O177:$R177)-$S177)</f>
        <v/>
      </c>
      <c r="U177" s="131">
        <f>IF($A177="","",('03_設備台帳'!U177+'03_設備台帳'!V177+'03_設備台帳'!W177+'03_設備台帳'!Y177)*$K177)</f>
        <v/>
      </c>
      <c r="V177" s="131">
        <f>IF($A177="","",'03_設備台帳'!X177*'03_設備台帳'!M177*$L177)</f>
        <v/>
      </c>
      <c r="W177" s="131">
        <f>IF($A177="","",'03_設備台帳'!N177*'01_基本条件'!$B$20*(IF('01_基本条件'!$B$10='01_基本条件'!$B$11,$I177/(1+'01_基本条件'!$B$10),(1-((1+'01_基本条件'!$B$11)/(1+'01_基本条件'!$B$10))^$I177)/('01_基本条件'!$B$10-'01_基本条件'!$B$11))))</f>
        <v/>
      </c>
      <c r="X177" s="131">
        <f>IF($A177="","",'03_設備台帳'!O177*'01_基本条件'!$B$21*'03_設備台帳'!P177*'03_設備台帳'!M177*$L177*$M177*(IF('01_基本条件'!$B$10='01_基本条件'!$B$13,$I177/(1+'01_基本条件'!$B$10),(1-((1+'01_基本条件'!$B$13)/(1+'01_基本条件'!$B$10))^$I177)/('01_基本条件'!$B$10-'01_基本条件'!$B$13))))</f>
        <v/>
      </c>
      <c r="Y177" s="131">
        <f>IF($A177="","",'03_設備台帳'!R177*'03_設備台帳'!S177*$N177*(IF('01_基本条件'!$B$10='01_基本条件'!$B$12,$I177/(1+'01_基本条件'!$B$10),(1-((1+'01_基本条件'!$B$12)/(1+'01_基本条件'!$B$10))^$I177)/('01_基本条件'!$B$10-'01_基本条件'!$B$12))))</f>
        <v/>
      </c>
      <c r="Z177" s="131">
        <f>IF($A177="","",'03_設備台帳'!AC177*IFERROR(VLOOKUP($E177,'02_シナリオ条件'!$A$5:$K$13,8,FALSE),1)/(1+'01_基本条件'!$B$10)^$I177)</f>
        <v/>
      </c>
      <c r="AA177" s="131">
        <f>IF($A177="","",SUM($U177:$Y177)-$Z177)</f>
        <v/>
      </c>
      <c r="AB177" s="131">
        <f>IF($A177="","",(IF('01_基本条件'!$B$10=0,$T177/$H177,$T177*('01_基本条件'!$B$10*(1+'01_基本条件'!$B$10)^$H177)/((1+'01_基本条件'!$B$10)^$H177-1)))-(IF('01_基本条件'!$B$10=0,$AA177/$I177,$AA177*('01_基本条件'!$B$10*(1+'01_基本条件'!$B$10)^$I177)/((1+'01_基本条件'!$B$10)^$I177-1))))</f>
        <v/>
      </c>
      <c r="AC177" s="132">
        <f>IF($A177="","",IFERROR($AB177/(IF('01_基本条件'!$B$10=0,$T177/$H177,$T177*('01_基本条件'!$B$10*(1+'01_基本条件'!$B$10)^$H177)/((1+'01_基本条件'!$B$10)^$H177-1))),0))</f>
        <v/>
      </c>
      <c r="AD177" s="141">
        <f>IF($A177="","",IFERROR(IF((('03_設備台帳'!N177*$J177+'03_設備台帳'!O177*'03_設備台帳'!P177*'03_設備台帳'!M177*$L177*$M177+'03_設備台帳'!Q177*'03_設備台帳'!S177*$N177)-('03_設備台帳'!N177*'01_基本条件'!$B$20+'03_設備台帳'!O177*'01_基本条件'!$B$21*'03_設備台帳'!P177*'03_設備台帳'!M177*$L177*$M177+'03_設備台帳'!R177*'03_設備台帳'!S177*$N177))&lt;=0,"",MAX(0,($U177+$V177-$O177)/(('03_設備台帳'!N177*$J177+'03_設備台帳'!O177*'03_設備台帳'!P177*'03_設備台帳'!M177*$L177*$M177+'03_設備台帳'!Q177*'03_設備台帳'!S177*$N177)-('03_設備台帳'!N177*'01_基本条件'!$B$20+'03_設備台帳'!O177*'01_基本条件'!$B$21*'03_設備台帳'!P177*'03_設備台帳'!M177*$L177*$M177+'03_設備台帳'!R177*'03_設備台帳'!S177*$N177)))),""))</f>
        <v/>
      </c>
      <c r="AE177" s="41">
        <f>IF($A177="","",IF(AND('01_基本条件'!$B$19="はい",$G177="重大"),"更新",IF($AC177&gt;='01_基本条件'!$B$18,"更新",IF($AC177&lt;=-'01_基本条件'!$B$18,"修理/延命","再確認/試行"))))</f>
        <v/>
      </c>
      <c r="AF177" s="41">
        <f>IF($A177="","","EAC削減率="&amp;TEXT($AC177,"0.0%")&amp;"; 修理LCC="&amp;TEXT($T177,"#,##0")&amp;"; 更新LCC="&amp;TEXT($AA177,"#,##0"))</f>
        <v/>
      </c>
      <c r="AG177" s="41">
        <f>IF($A177="","",IF('01_基本条件'!$B$15="","予算未設定",IF($U177&lt;='01_基本条件'!$B$15,"予算内","予算超過")))</f>
        <v/>
      </c>
      <c r="AH177" s="41">
        <f>IF($A177="","",IF(OR($G177="重大",$F177="A-重要",$AC177&gt;=0.15),"高",IF(OR($G177="高",$AC177&gt;='01_基本条件'!$B$18),"中","低")))</f>
        <v/>
      </c>
      <c r="AI177" s="41">
        <f>IF($A177="","","")</f>
        <v/>
      </c>
      <c r="AJ177" s="41">
        <f>IF($A177="","",IF($AI177&lt;&gt;"",$AI177,IF(AND($AE177="更新",$AG177="予算超過"),"更新-予算承認要",$AE177)))</f>
        <v/>
      </c>
      <c r="AK177" s="85">
        <f>IF($A177="","","要評価")</f>
        <v/>
      </c>
      <c r="AL177" s="85">
        <f>IF($A177="","","")</f>
        <v/>
      </c>
      <c r="AM177" s="134">
        <f>IF($A177="","","")</f>
        <v/>
      </c>
    </row>
    <row r="178">
      <c r="A178" s="71">
        <f>IF('03_設備台帳'!A178="","",'03_設備台帳'!A178)</f>
        <v/>
      </c>
      <c r="B178" s="71">
        <f>IF($A178="","",'03_設備台帳'!E178)</f>
        <v/>
      </c>
      <c r="C178" s="71">
        <f>IF($A178="","",'03_設備台帳'!B178&amp;" / "&amp;'03_設備台帳'!C178)</f>
        <v/>
      </c>
      <c r="D178" s="71">
        <f>IF($A178="","",'03_設備台帳'!D178)</f>
        <v/>
      </c>
      <c r="E178" s="71">
        <f>IF($A178="","",'03_設備台帳'!I178)</f>
        <v/>
      </c>
      <c r="F178" s="71">
        <f>IF($A178="","",'03_設備台帳'!G178)</f>
        <v/>
      </c>
      <c r="G178" s="71">
        <f>IF($A178="","",'03_設備台帳'!AD178)</f>
        <v/>
      </c>
      <c r="H178" s="135">
        <f>IF($A178="","",MIN('01_基本条件'!$B$9,MAX(1,'03_設備台帳'!Z178)))</f>
        <v/>
      </c>
      <c r="I178" s="135">
        <f>IF($A178="","",MIN('01_基本条件'!$B$9,MAX(1,'03_設備台帳'!AA178)))</f>
        <v/>
      </c>
      <c r="J178" s="132">
        <f>IF($A178="","",IFERROR(VLOOKUP($E178,'02_シナリオ条件'!$A$5:$K$13,3,FALSE),1))</f>
        <v/>
      </c>
      <c r="K178" s="132">
        <f>IF($A178="","",IFERROR(VLOOKUP($E178,'02_シナリオ条件'!$A$5:$K$13,4,FALSE),1))</f>
        <v/>
      </c>
      <c r="L178" s="132">
        <f>IF($A178="","",IFERROR(VLOOKUP($E178,'02_シナリオ条件'!$A$5:$K$13,5,FALSE),1))</f>
        <v/>
      </c>
      <c r="M178" s="132">
        <f>IF($A178="","",IFERROR(VLOOKUP($E178,'02_シナリオ条件'!$A$5:$K$13,6,FALSE),1))</f>
        <v/>
      </c>
      <c r="N178" s="132">
        <f>IF($A178="","",IFERROR(VLOOKUP($E178,'02_シナリオ条件'!$A$5:$K$13,7,FALSE),1))</f>
        <v/>
      </c>
      <c r="O178" s="131">
        <f>IF($A178="","",'03_設備台帳'!T178*$J178)</f>
        <v/>
      </c>
      <c r="P178" s="131">
        <f>IF($A178="","",'03_設備台帳'!N178*$J178*(IF('01_基本条件'!$B$10='01_基本条件'!$B$11,$H178/(1+'01_基本条件'!$B$10),(1-((1+'01_基本条件'!$B$11)/(1+'01_基本条件'!$B$10))^$H178)/('01_基本条件'!$B$10-'01_基本条件'!$B$11))))</f>
        <v/>
      </c>
      <c r="Q178" s="131">
        <f>IF($A178="","",'03_設備台帳'!O178*'03_設備台帳'!P178*'03_設備台帳'!M178*$L178*$M178*(IF('01_基本条件'!$B$10='01_基本条件'!$B$13,$H178/(1+'01_基本条件'!$B$10),(1-((1+'01_基本条件'!$B$13)/(1+'01_基本条件'!$B$10))^$H178)/('01_基本条件'!$B$10-'01_基本条件'!$B$13))))</f>
        <v/>
      </c>
      <c r="R178" s="131">
        <f>IF($A178="","",'03_設備台帳'!Q178*'03_設備台帳'!S178*$N178*(IF('01_基本条件'!$B$10='01_基本条件'!$B$12,$H178/(1+'01_基本条件'!$B$10),(1-((1+'01_基本条件'!$B$12)/(1+'01_基本条件'!$B$10))^$H178)/('01_基本条件'!$B$10-'01_基本条件'!$B$12))))</f>
        <v/>
      </c>
      <c r="S178" s="131">
        <f>IF($A178="","",'03_設備台帳'!AB178*IFERROR(VLOOKUP($E178,'02_シナリオ条件'!$A$5:$K$13,8,FALSE),1)/(1+'01_基本条件'!$B$10)^$H178)</f>
        <v/>
      </c>
      <c r="T178" s="131">
        <f>IF($A178="","",SUM($O178:$R178)-$S178)</f>
        <v/>
      </c>
      <c r="U178" s="131">
        <f>IF($A178="","",('03_設備台帳'!U178+'03_設備台帳'!V178+'03_設備台帳'!W178+'03_設備台帳'!Y178)*$K178)</f>
        <v/>
      </c>
      <c r="V178" s="131">
        <f>IF($A178="","",'03_設備台帳'!X178*'03_設備台帳'!M178*$L178)</f>
        <v/>
      </c>
      <c r="W178" s="131">
        <f>IF($A178="","",'03_設備台帳'!N178*'01_基本条件'!$B$20*(IF('01_基本条件'!$B$10='01_基本条件'!$B$11,$I178/(1+'01_基本条件'!$B$10),(1-((1+'01_基本条件'!$B$11)/(1+'01_基本条件'!$B$10))^$I178)/('01_基本条件'!$B$10-'01_基本条件'!$B$11))))</f>
        <v/>
      </c>
      <c r="X178" s="131">
        <f>IF($A178="","",'03_設備台帳'!O178*'01_基本条件'!$B$21*'03_設備台帳'!P178*'03_設備台帳'!M178*$L178*$M178*(IF('01_基本条件'!$B$10='01_基本条件'!$B$13,$I178/(1+'01_基本条件'!$B$10),(1-((1+'01_基本条件'!$B$13)/(1+'01_基本条件'!$B$10))^$I178)/('01_基本条件'!$B$10-'01_基本条件'!$B$13))))</f>
        <v/>
      </c>
      <c r="Y178" s="131">
        <f>IF($A178="","",'03_設備台帳'!R178*'03_設備台帳'!S178*$N178*(IF('01_基本条件'!$B$10='01_基本条件'!$B$12,$I178/(1+'01_基本条件'!$B$10),(1-((1+'01_基本条件'!$B$12)/(1+'01_基本条件'!$B$10))^$I178)/('01_基本条件'!$B$10-'01_基本条件'!$B$12))))</f>
        <v/>
      </c>
      <c r="Z178" s="131">
        <f>IF($A178="","",'03_設備台帳'!AC178*IFERROR(VLOOKUP($E178,'02_シナリオ条件'!$A$5:$K$13,8,FALSE),1)/(1+'01_基本条件'!$B$10)^$I178)</f>
        <v/>
      </c>
      <c r="AA178" s="131">
        <f>IF($A178="","",SUM($U178:$Y178)-$Z178)</f>
        <v/>
      </c>
      <c r="AB178" s="131">
        <f>IF($A178="","",(IF('01_基本条件'!$B$10=0,$T178/$H178,$T178*('01_基本条件'!$B$10*(1+'01_基本条件'!$B$10)^$H178)/((1+'01_基本条件'!$B$10)^$H178-1)))-(IF('01_基本条件'!$B$10=0,$AA178/$I178,$AA178*('01_基本条件'!$B$10*(1+'01_基本条件'!$B$10)^$I178)/((1+'01_基本条件'!$B$10)^$I178-1))))</f>
        <v/>
      </c>
      <c r="AC178" s="132">
        <f>IF($A178="","",IFERROR($AB178/(IF('01_基本条件'!$B$10=0,$T178/$H178,$T178*('01_基本条件'!$B$10*(1+'01_基本条件'!$B$10)^$H178)/((1+'01_基本条件'!$B$10)^$H178-1))),0))</f>
        <v/>
      </c>
      <c r="AD178" s="141">
        <f>IF($A178="","",IFERROR(IF((('03_設備台帳'!N178*$J178+'03_設備台帳'!O178*'03_設備台帳'!P178*'03_設備台帳'!M178*$L178*$M178+'03_設備台帳'!Q178*'03_設備台帳'!S178*$N178)-('03_設備台帳'!N178*'01_基本条件'!$B$20+'03_設備台帳'!O178*'01_基本条件'!$B$21*'03_設備台帳'!P178*'03_設備台帳'!M178*$L178*$M178+'03_設備台帳'!R178*'03_設備台帳'!S178*$N178))&lt;=0,"",MAX(0,($U178+$V178-$O178)/(('03_設備台帳'!N178*$J178+'03_設備台帳'!O178*'03_設備台帳'!P178*'03_設備台帳'!M178*$L178*$M178+'03_設備台帳'!Q178*'03_設備台帳'!S178*$N178)-('03_設備台帳'!N178*'01_基本条件'!$B$20+'03_設備台帳'!O178*'01_基本条件'!$B$21*'03_設備台帳'!P178*'03_設備台帳'!M178*$L178*$M178+'03_設備台帳'!R178*'03_設備台帳'!S178*$N178)))),""))</f>
        <v/>
      </c>
      <c r="AE178" s="41">
        <f>IF($A178="","",IF(AND('01_基本条件'!$B$19="はい",$G178="重大"),"更新",IF($AC178&gt;='01_基本条件'!$B$18,"更新",IF($AC178&lt;=-'01_基本条件'!$B$18,"修理/延命","再確認/試行"))))</f>
        <v/>
      </c>
      <c r="AF178" s="41">
        <f>IF($A178="","","EAC削減率="&amp;TEXT($AC178,"0.0%")&amp;"; 修理LCC="&amp;TEXT($T178,"#,##0")&amp;"; 更新LCC="&amp;TEXT($AA178,"#,##0"))</f>
        <v/>
      </c>
      <c r="AG178" s="41">
        <f>IF($A178="","",IF('01_基本条件'!$B$15="","予算未設定",IF($U178&lt;='01_基本条件'!$B$15,"予算内","予算超過")))</f>
        <v/>
      </c>
      <c r="AH178" s="41">
        <f>IF($A178="","",IF(OR($G178="重大",$F178="A-重要",$AC178&gt;=0.15),"高",IF(OR($G178="高",$AC178&gt;='01_基本条件'!$B$18),"中","低")))</f>
        <v/>
      </c>
      <c r="AI178" s="41">
        <f>IF($A178="","","")</f>
        <v/>
      </c>
      <c r="AJ178" s="41">
        <f>IF($A178="","",IF($AI178&lt;&gt;"",$AI178,IF(AND($AE178="更新",$AG178="予算超過"),"更新-予算承認要",$AE178)))</f>
        <v/>
      </c>
      <c r="AK178" s="85">
        <f>IF($A178="","","要評価")</f>
        <v/>
      </c>
      <c r="AL178" s="85">
        <f>IF($A178="","","")</f>
        <v/>
      </c>
      <c r="AM178" s="134">
        <f>IF($A178="","","")</f>
        <v/>
      </c>
    </row>
    <row r="179">
      <c r="A179" s="71">
        <f>IF('03_設備台帳'!A179="","",'03_設備台帳'!A179)</f>
        <v/>
      </c>
      <c r="B179" s="71">
        <f>IF($A179="","",'03_設備台帳'!E179)</f>
        <v/>
      </c>
      <c r="C179" s="71">
        <f>IF($A179="","",'03_設備台帳'!B179&amp;" / "&amp;'03_設備台帳'!C179)</f>
        <v/>
      </c>
      <c r="D179" s="71">
        <f>IF($A179="","",'03_設備台帳'!D179)</f>
        <v/>
      </c>
      <c r="E179" s="71">
        <f>IF($A179="","",'03_設備台帳'!I179)</f>
        <v/>
      </c>
      <c r="F179" s="71">
        <f>IF($A179="","",'03_設備台帳'!G179)</f>
        <v/>
      </c>
      <c r="G179" s="71">
        <f>IF($A179="","",'03_設備台帳'!AD179)</f>
        <v/>
      </c>
      <c r="H179" s="135">
        <f>IF($A179="","",MIN('01_基本条件'!$B$9,MAX(1,'03_設備台帳'!Z179)))</f>
        <v/>
      </c>
      <c r="I179" s="135">
        <f>IF($A179="","",MIN('01_基本条件'!$B$9,MAX(1,'03_設備台帳'!AA179)))</f>
        <v/>
      </c>
      <c r="J179" s="132">
        <f>IF($A179="","",IFERROR(VLOOKUP($E179,'02_シナリオ条件'!$A$5:$K$13,3,FALSE),1))</f>
        <v/>
      </c>
      <c r="K179" s="132">
        <f>IF($A179="","",IFERROR(VLOOKUP($E179,'02_シナリオ条件'!$A$5:$K$13,4,FALSE),1))</f>
        <v/>
      </c>
      <c r="L179" s="132">
        <f>IF($A179="","",IFERROR(VLOOKUP($E179,'02_シナリオ条件'!$A$5:$K$13,5,FALSE),1))</f>
        <v/>
      </c>
      <c r="M179" s="132">
        <f>IF($A179="","",IFERROR(VLOOKUP($E179,'02_シナリオ条件'!$A$5:$K$13,6,FALSE),1))</f>
        <v/>
      </c>
      <c r="N179" s="132">
        <f>IF($A179="","",IFERROR(VLOOKUP($E179,'02_シナリオ条件'!$A$5:$K$13,7,FALSE),1))</f>
        <v/>
      </c>
      <c r="O179" s="131">
        <f>IF($A179="","",'03_設備台帳'!T179*$J179)</f>
        <v/>
      </c>
      <c r="P179" s="131">
        <f>IF($A179="","",'03_設備台帳'!N179*$J179*(IF('01_基本条件'!$B$10='01_基本条件'!$B$11,$H179/(1+'01_基本条件'!$B$10),(1-((1+'01_基本条件'!$B$11)/(1+'01_基本条件'!$B$10))^$H179)/('01_基本条件'!$B$10-'01_基本条件'!$B$11))))</f>
        <v/>
      </c>
      <c r="Q179" s="131">
        <f>IF($A179="","",'03_設備台帳'!O179*'03_設備台帳'!P179*'03_設備台帳'!M179*$L179*$M179*(IF('01_基本条件'!$B$10='01_基本条件'!$B$13,$H179/(1+'01_基本条件'!$B$10),(1-((1+'01_基本条件'!$B$13)/(1+'01_基本条件'!$B$10))^$H179)/('01_基本条件'!$B$10-'01_基本条件'!$B$13))))</f>
        <v/>
      </c>
      <c r="R179" s="131">
        <f>IF($A179="","",'03_設備台帳'!Q179*'03_設備台帳'!S179*$N179*(IF('01_基本条件'!$B$10='01_基本条件'!$B$12,$H179/(1+'01_基本条件'!$B$10),(1-((1+'01_基本条件'!$B$12)/(1+'01_基本条件'!$B$10))^$H179)/('01_基本条件'!$B$10-'01_基本条件'!$B$12))))</f>
        <v/>
      </c>
      <c r="S179" s="131">
        <f>IF($A179="","",'03_設備台帳'!AB179*IFERROR(VLOOKUP($E179,'02_シナリオ条件'!$A$5:$K$13,8,FALSE),1)/(1+'01_基本条件'!$B$10)^$H179)</f>
        <v/>
      </c>
      <c r="T179" s="131">
        <f>IF($A179="","",SUM($O179:$R179)-$S179)</f>
        <v/>
      </c>
      <c r="U179" s="131">
        <f>IF($A179="","",('03_設備台帳'!U179+'03_設備台帳'!V179+'03_設備台帳'!W179+'03_設備台帳'!Y179)*$K179)</f>
        <v/>
      </c>
      <c r="V179" s="131">
        <f>IF($A179="","",'03_設備台帳'!X179*'03_設備台帳'!M179*$L179)</f>
        <v/>
      </c>
      <c r="W179" s="131">
        <f>IF($A179="","",'03_設備台帳'!N179*'01_基本条件'!$B$20*(IF('01_基本条件'!$B$10='01_基本条件'!$B$11,$I179/(1+'01_基本条件'!$B$10),(1-((1+'01_基本条件'!$B$11)/(1+'01_基本条件'!$B$10))^$I179)/('01_基本条件'!$B$10-'01_基本条件'!$B$11))))</f>
        <v/>
      </c>
      <c r="X179" s="131">
        <f>IF($A179="","",'03_設備台帳'!O179*'01_基本条件'!$B$21*'03_設備台帳'!P179*'03_設備台帳'!M179*$L179*$M179*(IF('01_基本条件'!$B$10='01_基本条件'!$B$13,$I179/(1+'01_基本条件'!$B$10),(1-((1+'01_基本条件'!$B$13)/(1+'01_基本条件'!$B$10))^$I179)/('01_基本条件'!$B$10-'01_基本条件'!$B$13))))</f>
        <v/>
      </c>
      <c r="Y179" s="131">
        <f>IF($A179="","",'03_設備台帳'!R179*'03_設備台帳'!S179*$N179*(IF('01_基本条件'!$B$10='01_基本条件'!$B$12,$I179/(1+'01_基本条件'!$B$10),(1-((1+'01_基本条件'!$B$12)/(1+'01_基本条件'!$B$10))^$I179)/('01_基本条件'!$B$10-'01_基本条件'!$B$12))))</f>
        <v/>
      </c>
      <c r="Z179" s="131">
        <f>IF($A179="","",'03_設備台帳'!AC179*IFERROR(VLOOKUP($E179,'02_シナリオ条件'!$A$5:$K$13,8,FALSE),1)/(1+'01_基本条件'!$B$10)^$I179)</f>
        <v/>
      </c>
      <c r="AA179" s="131">
        <f>IF($A179="","",SUM($U179:$Y179)-$Z179)</f>
        <v/>
      </c>
      <c r="AB179" s="131">
        <f>IF($A179="","",(IF('01_基本条件'!$B$10=0,$T179/$H179,$T179*('01_基本条件'!$B$10*(1+'01_基本条件'!$B$10)^$H179)/((1+'01_基本条件'!$B$10)^$H179-1)))-(IF('01_基本条件'!$B$10=0,$AA179/$I179,$AA179*('01_基本条件'!$B$10*(1+'01_基本条件'!$B$10)^$I179)/((1+'01_基本条件'!$B$10)^$I179-1))))</f>
        <v/>
      </c>
      <c r="AC179" s="132">
        <f>IF($A179="","",IFERROR($AB179/(IF('01_基本条件'!$B$10=0,$T179/$H179,$T179*('01_基本条件'!$B$10*(1+'01_基本条件'!$B$10)^$H179)/((1+'01_基本条件'!$B$10)^$H179-1))),0))</f>
        <v/>
      </c>
      <c r="AD179" s="141">
        <f>IF($A179="","",IFERROR(IF((('03_設備台帳'!N179*$J179+'03_設備台帳'!O179*'03_設備台帳'!P179*'03_設備台帳'!M179*$L179*$M179+'03_設備台帳'!Q179*'03_設備台帳'!S179*$N179)-('03_設備台帳'!N179*'01_基本条件'!$B$20+'03_設備台帳'!O179*'01_基本条件'!$B$21*'03_設備台帳'!P179*'03_設備台帳'!M179*$L179*$M179+'03_設備台帳'!R179*'03_設備台帳'!S179*$N179))&lt;=0,"",MAX(0,($U179+$V179-$O179)/(('03_設備台帳'!N179*$J179+'03_設備台帳'!O179*'03_設備台帳'!P179*'03_設備台帳'!M179*$L179*$M179+'03_設備台帳'!Q179*'03_設備台帳'!S179*$N179)-('03_設備台帳'!N179*'01_基本条件'!$B$20+'03_設備台帳'!O179*'01_基本条件'!$B$21*'03_設備台帳'!P179*'03_設備台帳'!M179*$L179*$M179+'03_設備台帳'!R179*'03_設備台帳'!S179*$N179)))),""))</f>
        <v/>
      </c>
      <c r="AE179" s="41">
        <f>IF($A179="","",IF(AND('01_基本条件'!$B$19="はい",$G179="重大"),"更新",IF($AC179&gt;='01_基本条件'!$B$18,"更新",IF($AC179&lt;=-'01_基本条件'!$B$18,"修理/延命","再確認/試行"))))</f>
        <v/>
      </c>
      <c r="AF179" s="41">
        <f>IF($A179="","","EAC削減率="&amp;TEXT($AC179,"0.0%")&amp;"; 修理LCC="&amp;TEXT($T179,"#,##0")&amp;"; 更新LCC="&amp;TEXT($AA179,"#,##0"))</f>
        <v/>
      </c>
      <c r="AG179" s="41">
        <f>IF($A179="","",IF('01_基本条件'!$B$15="","予算未設定",IF($U179&lt;='01_基本条件'!$B$15,"予算内","予算超過")))</f>
        <v/>
      </c>
      <c r="AH179" s="41">
        <f>IF($A179="","",IF(OR($G179="重大",$F179="A-重要",$AC179&gt;=0.15),"高",IF(OR($G179="高",$AC179&gt;='01_基本条件'!$B$18),"中","低")))</f>
        <v/>
      </c>
      <c r="AI179" s="41">
        <f>IF($A179="","","")</f>
        <v/>
      </c>
      <c r="AJ179" s="41">
        <f>IF($A179="","",IF($AI179&lt;&gt;"",$AI179,IF(AND($AE179="更新",$AG179="予算超過"),"更新-予算承認要",$AE179)))</f>
        <v/>
      </c>
      <c r="AK179" s="85">
        <f>IF($A179="","","要評価")</f>
        <v/>
      </c>
      <c r="AL179" s="85">
        <f>IF($A179="","","")</f>
        <v/>
      </c>
      <c r="AM179" s="134">
        <f>IF($A179="","","")</f>
        <v/>
      </c>
    </row>
    <row r="180">
      <c r="A180" s="71">
        <f>IF('03_設備台帳'!A180="","",'03_設備台帳'!A180)</f>
        <v/>
      </c>
      <c r="B180" s="71">
        <f>IF($A180="","",'03_設備台帳'!E180)</f>
        <v/>
      </c>
      <c r="C180" s="71">
        <f>IF($A180="","",'03_設備台帳'!B180&amp;" / "&amp;'03_設備台帳'!C180)</f>
        <v/>
      </c>
      <c r="D180" s="71">
        <f>IF($A180="","",'03_設備台帳'!D180)</f>
        <v/>
      </c>
      <c r="E180" s="71">
        <f>IF($A180="","",'03_設備台帳'!I180)</f>
        <v/>
      </c>
      <c r="F180" s="71">
        <f>IF($A180="","",'03_設備台帳'!G180)</f>
        <v/>
      </c>
      <c r="G180" s="71">
        <f>IF($A180="","",'03_設備台帳'!AD180)</f>
        <v/>
      </c>
      <c r="H180" s="135">
        <f>IF($A180="","",MIN('01_基本条件'!$B$9,MAX(1,'03_設備台帳'!Z180)))</f>
        <v/>
      </c>
      <c r="I180" s="135">
        <f>IF($A180="","",MIN('01_基本条件'!$B$9,MAX(1,'03_設備台帳'!AA180)))</f>
        <v/>
      </c>
      <c r="J180" s="132">
        <f>IF($A180="","",IFERROR(VLOOKUP($E180,'02_シナリオ条件'!$A$5:$K$13,3,FALSE),1))</f>
        <v/>
      </c>
      <c r="K180" s="132">
        <f>IF($A180="","",IFERROR(VLOOKUP($E180,'02_シナリオ条件'!$A$5:$K$13,4,FALSE),1))</f>
        <v/>
      </c>
      <c r="L180" s="132">
        <f>IF($A180="","",IFERROR(VLOOKUP($E180,'02_シナリオ条件'!$A$5:$K$13,5,FALSE),1))</f>
        <v/>
      </c>
      <c r="M180" s="132">
        <f>IF($A180="","",IFERROR(VLOOKUP($E180,'02_シナリオ条件'!$A$5:$K$13,6,FALSE),1))</f>
        <v/>
      </c>
      <c r="N180" s="132">
        <f>IF($A180="","",IFERROR(VLOOKUP($E180,'02_シナリオ条件'!$A$5:$K$13,7,FALSE),1))</f>
        <v/>
      </c>
      <c r="O180" s="131">
        <f>IF($A180="","",'03_設備台帳'!T180*$J180)</f>
        <v/>
      </c>
      <c r="P180" s="131">
        <f>IF($A180="","",'03_設備台帳'!N180*$J180*(IF('01_基本条件'!$B$10='01_基本条件'!$B$11,$H180/(1+'01_基本条件'!$B$10),(1-((1+'01_基本条件'!$B$11)/(1+'01_基本条件'!$B$10))^$H180)/('01_基本条件'!$B$10-'01_基本条件'!$B$11))))</f>
        <v/>
      </c>
      <c r="Q180" s="131">
        <f>IF($A180="","",'03_設備台帳'!O180*'03_設備台帳'!P180*'03_設備台帳'!M180*$L180*$M180*(IF('01_基本条件'!$B$10='01_基本条件'!$B$13,$H180/(1+'01_基本条件'!$B$10),(1-((1+'01_基本条件'!$B$13)/(1+'01_基本条件'!$B$10))^$H180)/('01_基本条件'!$B$10-'01_基本条件'!$B$13))))</f>
        <v/>
      </c>
      <c r="R180" s="131">
        <f>IF($A180="","",'03_設備台帳'!Q180*'03_設備台帳'!S180*$N180*(IF('01_基本条件'!$B$10='01_基本条件'!$B$12,$H180/(1+'01_基本条件'!$B$10),(1-((1+'01_基本条件'!$B$12)/(1+'01_基本条件'!$B$10))^$H180)/('01_基本条件'!$B$10-'01_基本条件'!$B$12))))</f>
        <v/>
      </c>
      <c r="S180" s="131">
        <f>IF($A180="","",'03_設備台帳'!AB180*IFERROR(VLOOKUP($E180,'02_シナリオ条件'!$A$5:$K$13,8,FALSE),1)/(1+'01_基本条件'!$B$10)^$H180)</f>
        <v/>
      </c>
      <c r="T180" s="131">
        <f>IF($A180="","",SUM($O180:$R180)-$S180)</f>
        <v/>
      </c>
      <c r="U180" s="131">
        <f>IF($A180="","",('03_設備台帳'!U180+'03_設備台帳'!V180+'03_設備台帳'!W180+'03_設備台帳'!Y180)*$K180)</f>
        <v/>
      </c>
      <c r="V180" s="131">
        <f>IF($A180="","",'03_設備台帳'!X180*'03_設備台帳'!M180*$L180)</f>
        <v/>
      </c>
      <c r="W180" s="131">
        <f>IF($A180="","",'03_設備台帳'!N180*'01_基本条件'!$B$20*(IF('01_基本条件'!$B$10='01_基本条件'!$B$11,$I180/(1+'01_基本条件'!$B$10),(1-((1+'01_基本条件'!$B$11)/(1+'01_基本条件'!$B$10))^$I180)/('01_基本条件'!$B$10-'01_基本条件'!$B$11))))</f>
        <v/>
      </c>
      <c r="X180" s="131">
        <f>IF($A180="","",'03_設備台帳'!O180*'01_基本条件'!$B$21*'03_設備台帳'!P180*'03_設備台帳'!M180*$L180*$M180*(IF('01_基本条件'!$B$10='01_基本条件'!$B$13,$I180/(1+'01_基本条件'!$B$10),(1-((1+'01_基本条件'!$B$13)/(1+'01_基本条件'!$B$10))^$I180)/('01_基本条件'!$B$10-'01_基本条件'!$B$13))))</f>
        <v/>
      </c>
      <c r="Y180" s="131">
        <f>IF($A180="","",'03_設備台帳'!R180*'03_設備台帳'!S180*$N180*(IF('01_基本条件'!$B$10='01_基本条件'!$B$12,$I180/(1+'01_基本条件'!$B$10),(1-((1+'01_基本条件'!$B$12)/(1+'01_基本条件'!$B$10))^$I180)/('01_基本条件'!$B$10-'01_基本条件'!$B$12))))</f>
        <v/>
      </c>
      <c r="Z180" s="131">
        <f>IF($A180="","",'03_設備台帳'!AC180*IFERROR(VLOOKUP($E180,'02_シナリオ条件'!$A$5:$K$13,8,FALSE),1)/(1+'01_基本条件'!$B$10)^$I180)</f>
        <v/>
      </c>
      <c r="AA180" s="131">
        <f>IF($A180="","",SUM($U180:$Y180)-$Z180)</f>
        <v/>
      </c>
      <c r="AB180" s="131">
        <f>IF($A180="","",(IF('01_基本条件'!$B$10=0,$T180/$H180,$T180*('01_基本条件'!$B$10*(1+'01_基本条件'!$B$10)^$H180)/((1+'01_基本条件'!$B$10)^$H180-1)))-(IF('01_基本条件'!$B$10=0,$AA180/$I180,$AA180*('01_基本条件'!$B$10*(1+'01_基本条件'!$B$10)^$I180)/((1+'01_基本条件'!$B$10)^$I180-1))))</f>
        <v/>
      </c>
      <c r="AC180" s="132">
        <f>IF($A180="","",IFERROR($AB180/(IF('01_基本条件'!$B$10=0,$T180/$H180,$T180*('01_基本条件'!$B$10*(1+'01_基本条件'!$B$10)^$H180)/((1+'01_基本条件'!$B$10)^$H180-1))),0))</f>
        <v/>
      </c>
      <c r="AD180" s="141">
        <f>IF($A180="","",IFERROR(IF((('03_設備台帳'!N180*$J180+'03_設備台帳'!O180*'03_設備台帳'!P180*'03_設備台帳'!M180*$L180*$M180+'03_設備台帳'!Q180*'03_設備台帳'!S180*$N180)-('03_設備台帳'!N180*'01_基本条件'!$B$20+'03_設備台帳'!O180*'01_基本条件'!$B$21*'03_設備台帳'!P180*'03_設備台帳'!M180*$L180*$M180+'03_設備台帳'!R180*'03_設備台帳'!S180*$N180))&lt;=0,"",MAX(0,($U180+$V180-$O180)/(('03_設備台帳'!N180*$J180+'03_設備台帳'!O180*'03_設備台帳'!P180*'03_設備台帳'!M180*$L180*$M180+'03_設備台帳'!Q180*'03_設備台帳'!S180*$N180)-('03_設備台帳'!N180*'01_基本条件'!$B$20+'03_設備台帳'!O180*'01_基本条件'!$B$21*'03_設備台帳'!P180*'03_設備台帳'!M180*$L180*$M180+'03_設備台帳'!R180*'03_設備台帳'!S180*$N180)))),""))</f>
        <v/>
      </c>
      <c r="AE180" s="41">
        <f>IF($A180="","",IF(AND('01_基本条件'!$B$19="はい",$G180="重大"),"更新",IF($AC180&gt;='01_基本条件'!$B$18,"更新",IF($AC180&lt;=-'01_基本条件'!$B$18,"修理/延命","再確認/試行"))))</f>
        <v/>
      </c>
      <c r="AF180" s="41">
        <f>IF($A180="","","EAC削減率="&amp;TEXT($AC180,"0.0%")&amp;"; 修理LCC="&amp;TEXT($T180,"#,##0")&amp;"; 更新LCC="&amp;TEXT($AA180,"#,##0"))</f>
        <v/>
      </c>
      <c r="AG180" s="41">
        <f>IF($A180="","",IF('01_基本条件'!$B$15="","予算未設定",IF($U180&lt;='01_基本条件'!$B$15,"予算内","予算超過")))</f>
        <v/>
      </c>
      <c r="AH180" s="41">
        <f>IF($A180="","",IF(OR($G180="重大",$F180="A-重要",$AC180&gt;=0.15),"高",IF(OR($G180="高",$AC180&gt;='01_基本条件'!$B$18),"中","低")))</f>
        <v/>
      </c>
      <c r="AI180" s="41">
        <f>IF($A180="","","")</f>
        <v/>
      </c>
      <c r="AJ180" s="41">
        <f>IF($A180="","",IF($AI180&lt;&gt;"",$AI180,IF(AND($AE180="更新",$AG180="予算超過"),"更新-予算承認要",$AE180)))</f>
        <v/>
      </c>
      <c r="AK180" s="85">
        <f>IF($A180="","","要評価")</f>
        <v/>
      </c>
      <c r="AL180" s="85">
        <f>IF($A180="","","")</f>
        <v/>
      </c>
      <c r="AM180" s="134">
        <f>IF($A180="","","")</f>
        <v/>
      </c>
    </row>
    <row r="181">
      <c r="A181" s="71">
        <f>IF('03_設備台帳'!A181="","",'03_設備台帳'!A181)</f>
        <v/>
      </c>
      <c r="B181" s="71">
        <f>IF($A181="","",'03_設備台帳'!E181)</f>
        <v/>
      </c>
      <c r="C181" s="71">
        <f>IF($A181="","",'03_設備台帳'!B181&amp;" / "&amp;'03_設備台帳'!C181)</f>
        <v/>
      </c>
      <c r="D181" s="71">
        <f>IF($A181="","",'03_設備台帳'!D181)</f>
        <v/>
      </c>
      <c r="E181" s="71">
        <f>IF($A181="","",'03_設備台帳'!I181)</f>
        <v/>
      </c>
      <c r="F181" s="71">
        <f>IF($A181="","",'03_設備台帳'!G181)</f>
        <v/>
      </c>
      <c r="G181" s="71">
        <f>IF($A181="","",'03_設備台帳'!AD181)</f>
        <v/>
      </c>
      <c r="H181" s="135">
        <f>IF($A181="","",MIN('01_基本条件'!$B$9,MAX(1,'03_設備台帳'!Z181)))</f>
        <v/>
      </c>
      <c r="I181" s="135">
        <f>IF($A181="","",MIN('01_基本条件'!$B$9,MAX(1,'03_設備台帳'!AA181)))</f>
        <v/>
      </c>
      <c r="J181" s="132">
        <f>IF($A181="","",IFERROR(VLOOKUP($E181,'02_シナリオ条件'!$A$5:$K$13,3,FALSE),1))</f>
        <v/>
      </c>
      <c r="K181" s="132">
        <f>IF($A181="","",IFERROR(VLOOKUP($E181,'02_シナリオ条件'!$A$5:$K$13,4,FALSE),1))</f>
        <v/>
      </c>
      <c r="L181" s="132">
        <f>IF($A181="","",IFERROR(VLOOKUP($E181,'02_シナリオ条件'!$A$5:$K$13,5,FALSE),1))</f>
        <v/>
      </c>
      <c r="M181" s="132">
        <f>IF($A181="","",IFERROR(VLOOKUP($E181,'02_シナリオ条件'!$A$5:$K$13,6,FALSE),1))</f>
        <v/>
      </c>
      <c r="N181" s="132">
        <f>IF($A181="","",IFERROR(VLOOKUP($E181,'02_シナリオ条件'!$A$5:$K$13,7,FALSE),1))</f>
        <v/>
      </c>
      <c r="O181" s="131">
        <f>IF($A181="","",'03_設備台帳'!T181*$J181)</f>
        <v/>
      </c>
      <c r="P181" s="131">
        <f>IF($A181="","",'03_設備台帳'!N181*$J181*(IF('01_基本条件'!$B$10='01_基本条件'!$B$11,$H181/(1+'01_基本条件'!$B$10),(1-((1+'01_基本条件'!$B$11)/(1+'01_基本条件'!$B$10))^$H181)/('01_基本条件'!$B$10-'01_基本条件'!$B$11))))</f>
        <v/>
      </c>
      <c r="Q181" s="131">
        <f>IF($A181="","",'03_設備台帳'!O181*'03_設備台帳'!P181*'03_設備台帳'!M181*$L181*$M181*(IF('01_基本条件'!$B$10='01_基本条件'!$B$13,$H181/(1+'01_基本条件'!$B$10),(1-((1+'01_基本条件'!$B$13)/(1+'01_基本条件'!$B$10))^$H181)/('01_基本条件'!$B$10-'01_基本条件'!$B$13))))</f>
        <v/>
      </c>
      <c r="R181" s="131">
        <f>IF($A181="","",'03_設備台帳'!Q181*'03_設備台帳'!S181*$N181*(IF('01_基本条件'!$B$10='01_基本条件'!$B$12,$H181/(1+'01_基本条件'!$B$10),(1-((1+'01_基本条件'!$B$12)/(1+'01_基本条件'!$B$10))^$H181)/('01_基本条件'!$B$10-'01_基本条件'!$B$12))))</f>
        <v/>
      </c>
      <c r="S181" s="131">
        <f>IF($A181="","",'03_設備台帳'!AB181*IFERROR(VLOOKUP($E181,'02_シナリオ条件'!$A$5:$K$13,8,FALSE),1)/(1+'01_基本条件'!$B$10)^$H181)</f>
        <v/>
      </c>
      <c r="T181" s="131">
        <f>IF($A181="","",SUM($O181:$R181)-$S181)</f>
        <v/>
      </c>
      <c r="U181" s="131">
        <f>IF($A181="","",('03_設備台帳'!U181+'03_設備台帳'!V181+'03_設備台帳'!W181+'03_設備台帳'!Y181)*$K181)</f>
        <v/>
      </c>
      <c r="V181" s="131">
        <f>IF($A181="","",'03_設備台帳'!X181*'03_設備台帳'!M181*$L181)</f>
        <v/>
      </c>
      <c r="W181" s="131">
        <f>IF($A181="","",'03_設備台帳'!N181*'01_基本条件'!$B$20*(IF('01_基本条件'!$B$10='01_基本条件'!$B$11,$I181/(1+'01_基本条件'!$B$10),(1-((1+'01_基本条件'!$B$11)/(1+'01_基本条件'!$B$10))^$I181)/('01_基本条件'!$B$10-'01_基本条件'!$B$11))))</f>
        <v/>
      </c>
      <c r="X181" s="131">
        <f>IF($A181="","",'03_設備台帳'!O181*'01_基本条件'!$B$21*'03_設備台帳'!P181*'03_設備台帳'!M181*$L181*$M181*(IF('01_基本条件'!$B$10='01_基本条件'!$B$13,$I181/(1+'01_基本条件'!$B$10),(1-((1+'01_基本条件'!$B$13)/(1+'01_基本条件'!$B$10))^$I181)/('01_基本条件'!$B$10-'01_基本条件'!$B$13))))</f>
        <v/>
      </c>
      <c r="Y181" s="131">
        <f>IF($A181="","",'03_設備台帳'!R181*'03_設備台帳'!S181*$N181*(IF('01_基本条件'!$B$10='01_基本条件'!$B$12,$I181/(1+'01_基本条件'!$B$10),(1-((1+'01_基本条件'!$B$12)/(1+'01_基本条件'!$B$10))^$I181)/('01_基本条件'!$B$10-'01_基本条件'!$B$12))))</f>
        <v/>
      </c>
      <c r="Z181" s="131">
        <f>IF($A181="","",'03_設備台帳'!AC181*IFERROR(VLOOKUP($E181,'02_シナリオ条件'!$A$5:$K$13,8,FALSE),1)/(1+'01_基本条件'!$B$10)^$I181)</f>
        <v/>
      </c>
      <c r="AA181" s="131">
        <f>IF($A181="","",SUM($U181:$Y181)-$Z181)</f>
        <v/>
      </c>
      <c r="AB181" s="131">
        <f>IF($A181="","",(IF('01_基本条件'!$B$10=0,$T181/$H181,$T181*('01_基本条件'!$B$10*(1+'01_基本条件'!$B$10)^$H181)/((1+'01_基本条件'!$B$10)^$H181-1)))-(IF('01_基本条件'!$B$10=0,$AA181/$I181,$AA181*('01_基本条件'!$B$10*(1+'01_基本条件'!$B$10)^$I181)/((1+'01_基本条件'!$B$10)^$I181-1))))</f>
        <v/>
      </c>
      <c r="AC181" s="132">
        <f>IF($A181="","",IFERROR($AB181/(IF('01_基本条件'!$B$10=0,$T181/$H181,$T181*('01_基本条件'!$B$10*(1+'01_基本条件'!$B$10)^$H181)/((1+'01_基本条件'!$B$10)^$H181-1))),0))</f>
        <v/>
      </c>
      <c r="AD181" s="141">
        <f>IF($A181="","",IFERROR(IF((('03_設備台帳'!N181*$J181+'03_設備台帳'!O181*'03_設備台帳'!P181*'03_設備台帳'!M181*$L181*$M181+'03_設備台帳'!Q181*'03_設備台帳'!S181*$N181)-('03_設備台帳'!N181*'01_基本条件'!$B$20+'03_設備台帳'!O181*'01_基本条件'!$B$21*'03_設備台帳'!P181*'03_設備台帳'!M181*$L181*$M181+'03_設備台帳'!R181*'03_設備台帳'!S181*$N181))&lt;=0,"",MAX(0,($U181+$V181-$O181)/(('03_設備台帳'!N181*$J181+'03_設備台帳'!O181*'03_設備台帳'!P181*'03_設備台帳'!M181*$L181*$M181+'03_設備台帳'!Q181*'03_設備台帳'!S181*$N181)-('03_設備台帳'!N181*'01_基本条件'!$B$20+'03_設備台帳'!O181*'01_基本条件'!$B$21*'03_設備台帳'!P181*'03_設備台帳'!M181*$L181*$M181+'03_設備台帳'!R181*'03_設備台帳'!S181*$N181)))),""))</f>
        <v/>
      </c>
      <c r="AE181" s="41">
        <f>IF($A181="","",IF(AND('01_基本条件'!$B$19="はい",$G181="重大"),"更新",IF($AC181&gt;='01_基本条件'!$B$18,"更新",IF($AC181&lt;=-'01_基本条件'!$B$18,"修理/延命","再確認/試行"))))</f>
        <v/>
      </c>
      <c r="AF181" s="41">
        <f>IF($A181="","","EAC削減率="&amp;TEXT($AC181,"0.0%")&amp;"; 修理LCC="&amp;TEXT($T181,"#,##0")&amp;"; 更新LCC="&amp;TEXT($AA181,"#,##0"))</f>
        <v/>
      </c>
      <c r="AG181" s="41">
        <f>IF($A181="","",IF('01_基本条件'!$B$15="","予算未設定",IF($U181&lt;='01_基本条件'!$B$15,"予算内","予算超過")))</f>
        <v/>
      </c>
      <c r="AH181" s="41">
        <f>IF($A181="","",IF(OR($G181="重大",$F181="A-重要",$AC181&gt;=0.15),"高",IF(OR($G181="高",$AC181&gt;='01_基本条件'!$B$18),"中","低")))</f>
        <v/>
      </c>
      <c r="AI181" s="41">
        <f>IF($A181="","","")</f>
        <v/>
      </c>
      <c r="AJ181" s="41">
        <f>IF($A181="","",IF($AI181&lt;&gt;"",$AI181,IF(AND($AE181="更新",$AG181="予算超過"),"更新-予算承認要",$AE181)))</f>
        <v/>
      </c>
      <c r="AK181" s="85">
        <f>IF($A181="","","要評価")</f>
        <v/>
      </c>
      <c r="AL181" s="85">
        <f>IF($A181="","","")</f>
        <v/>
      </c>
      <c r="AM181" s="134">
        <f>IF($A181="","","")</f>
        <v/>
      </c>
    </row>
    <row r="182">
      <c r="A182" s="71">
        <f>IF('03_設備台帳'!A182="","",'03_設備台帳'!A182)</f>
        <v/>
      </c>
      <c r="B182" s="71">
        <f>IF($A182="","",'03_設備台帳'!E182)</f>
        <v/>
      </c>
      <c r="C182" s="71">
        <f>IF($A182="","",'03_設備台帳'!B182&amp;" / "&amp;'03_設備台帳'!C182)</f>
        <v/>
      </c>
      <c r="D182" s="71">
        <f>IF($A182="","",'03_設備台帳'!D182)</f>
        <v/>
      </c>
      <c r="E182" s="71">
        <f>IF($A182="","",'03_設備台帳'!I182)</f>
        <v/>
      </c>
      <c r="F182" s="71">
        <f>IF($A182="","",'03_設備台帳'!G182)</f>
        <v/>
      </c>
      <c r="G182" s="71">
        <f>IF($A182="","",'03_設備台帳'!AD182)</f>
        <v/>
      </c>
      <c r="H182" s="135">
        <f>IF($A182="","",MIN('01_基本条件'!$B$9,MAX(1,'03_設備台帳'!Z182)))</f>
        <v/>
      </c>
      <c r="I182" s="135">
        <f>IF($A182="","",MIN('01_基本条件'!$B$9,MAX(1,'03_設備台帳'!AA182)))</f>
        <v/>
      </c>
      <c r="J182" s="132">
        <f>IF($A182="","",IFERROR(VLOOKUP($E182,'02_シナリオ条件'!$A$5:$K$13,3,FALSE),1))</f>
        <v/>
      </c>
      <c r="K182" s="132">
        <f>IF($A182="","",IFERROR(VLOOKUP($E182,'02_シナリオ条件'!$A$5:$K$13,4,FALSE),1))</f>
        <v/>
      </c>
      <c r="L182" s="132">
        <f>IF($A182="","",IFERROR(VLOOKUP($E182,'02_シナリオ条件'!$A$5:$K$13,5,FALSE),1))</f>
        <v/>
      </c>
      <c r="M182" s="132">
        <f>IF($A182="","",IFERROR(VLOOKUP($E182,'02_シナリオ条件'!$A$5:$K$13,6,FALSE),1))</f>
        <v/>
      </c>
      <c r="N182" s="132">
        <f>IF($A182="","",IFERROR(VLOOKUP($E182,'02_シナリオ条件'!$A$5:$K$13,7,FALSE),1))</f>
        <v/>
      </c>
      <c r="O182" s="131">
        <f>IF($A182="","",'03_設備台帳'!T182*$J182)</f>
        <v/>
      </c>
      <c r="P182" s="131">
        <f>IF($A182="","",'03_設備台帳'!N182*$J182*(IF('01_基本条件'!$B$10='01_基本条件'!$B$11,$H182/(1+'01_基本条件'!$B$10),(1-((1+'01_基本条件'!$B$11)/(1+'01_基本条件'!$B$10))^$H182)/('01_基本条件'!$B$10-'01_基本条件'!$B$11))))</f>
        <v/>
      </c>
      <c r="Q182" s="131">
        <f>IF($A182="","",'03_設備台帳'!O182*'03_設備台帳'!P182*'03_設備台帳'!M182*$L182*$M182*(IF('01_基本条件'!$B$10='01_基本条件'!$B$13,$H182/(1+'01_基本条件'!$B$10),(1-((1+'01_基本条件'!$B$13)/(1+'01_基本条件'!$B$10))^$H182)/('01_基本条件'!$B$10-'01_基本条件'!$B$13))))</f>
        <v/>
      </c>
      <c r="R182" s="131">
        <f>IF($A182="","",'03_設備台帳'!Q182*'03_設備台帳'!S182*$N182*(IF('01_基本条件'!$B$10='01_基本条件'!$B$12,$H182/(1+'01_基本条件'!$B$10),(1-((1+'01_基本条件'!$B$12)/(1+'01_基本条件'!$B$10))^$H182)/('01_基本条件'!$B$10-'01_基本条件'!$B$12))))</f>
        <v/>
      </c>
      <c r="S182" s="131">
        <f>IF($A182="","",'03_設備台帳'!AB182*IFERROR(VLOOKUP($E182,'02_シナリオ条件'!$A$5:$K$13,8,FALSE),1)/(1+'01_基本条件'!$B$10)^$H182)</f>
        <v/>
      </c>
      <c r="T182" s="131">
        <f>IF($A182="","",SUM($O182:$R182)-$S182)</f>
        <v/>
      </c>
      <c r="U182" s="131">
        <f>IF($A182="","",('03_設備台帳'!U182+'03_設備台帳'!V182+'03_設備台帳'!W182+'03_設備台帳'!Y182)*$K182)</f>
        <v/>
      </c>
      <c r="V182" s="131">
        <f>IF($A182="","",'03_設備台帳'!X182*'03_設備台帳'!M182*$L182)</f>
        <v/>
      </c>
      <c r="W182" s="131">
        <f>IF($A182="","",'03_設備台帳'!N182*'01_基本条件'!$B$20*(IF('01_基本条件'!$B$10='01_基本条件'!$B$11,$I182/(1+'01_基本条件'!$B$10),(1-((1+'01_基本条件'!$B$11)/(1+'01_基本条件'!$B$10))^$I182)/('01_基本条件'!$B$10-'01_基本条件'!$B$11))))</f>
        <v/>
      </c>
      <c r="X182" s="131">
        <f>IF($A182="","",'03_設備台帳'!O182*'01_基本条件'!$B$21*'03_設備台帳'!P182*'03_設備台帳'!M182*$L182*$M182*(IF('01_基本条件'!$B$10='01_基本条件'!$B$13,$I182/(1+'01_基本条件'!$B$10),(1-((1+'01_基本条件'!$B$13)/(1+'01_基本条件'!$B$10))^$I182)/('01_基本条件'!$B$10-'01_基本条件'!$B$13))))</f>
        <v/>
      </c>
      <c r="Y182" s="131">
        <f>IF($A182="","",'03_設備台帳'!R182*'03_設備台帳'!S182*$N182*(IF('01_基本条件'!$B$10='01_基本条件'!$B$12,$I182/(1+'01_基本条件'!$B$10),(1-((1+'01_基本条件'!$B$12)/(1+'01_基本条件'!$B$10))^$I182)/('01_基本条件'!$B$10-'01_基本条件'!$B$12))))</f>
        <v/>
      </c>
      <c r="Z182" s="131">
        <f>IF($A182="","",'03_設備台帳'!AC182*IFERROR(VLOOKUP($E182,'02_シナリオ条件'!$A$5:$K$13,8,FALSE),1)/(1+'01_基本条件'!$B$10)^$I182)</f>
        <v/>
      </c>
      <c r="AA182" s="131">
        <f>IF($A182="","",SUM($U182:$Y182)-$Z182)</f>
        <v/>
      </c>
      <c r="AB182" s="131">
        <f>IF($A182="","",(IF('01_基本条件'!$B$10=0,$T182/$H182,$T182*('01_基本条件'!$B$10*(1+'01_基本条件'!$B$10)^$H182)/((1+'01_基本条件'!$B$10)^$H182-1)))-(IF('01_基本条件'!$B$10=0,$AA182/$I182,$AA182*('01_基本条件'!$B$10*(1+'01_基本条件'!$B$10)^$I182)/((1+'01_基本条件'!$B$10)^$I182-1))))</f>
        <v/>
      </c>
      <c r="AC182" s="132">
        <f>IF($A182="","",IFERROR($AB182/(IF('01_基本条件'!$B$10=0,$T182/$H182,$T182*('01_基本条件'!$B$10*(1+'01_基本条件'!$B$10)^$H182)/((1+'01_基本条件'!$B$10)^$H182-1))),0))</f>
        <v/>
      </c>
      <c r="AD182" s="141">
        <f>IF($A182="","",IFERROR(IF((('03_設備台帳'!N182*$J182+'03_設備台帳'!O182*'03_設備台帳'!P182*'03_設備台帳'!M182*$L182*$M182+'03_設備台帳'!Q182*'03_設備台帳'!S182*$N182)-('03_設備台帳'!N182*'01_基本条件'!$B$20+'03_設備台帳'!O182*'01_基本条件'!$B$21*'03_設備台帳'!P182*'03_設備台帳'!M182*$L182*$M182+'03_設備台帳'!R182*'03_設備台帳'!S182*$N182))&lt;=0,"",MAX(0,($U182+$V182-$O182)/(('03_設備台帳'!N182*$J182+'03_設備台帳'!O182*'03_設備台帳'!P182*'03_設備台帳'!M182*$L182*$M182+'03_設備台帳'!Q182*'03_設備台帳'!S182*$N182)-('03_設備台帳'!N182*'01_基本条件'!$B$20+'03_設備台帳'!O182*'01_基本条件'!$B$21*'03_設備台帳'!P182*'03_設備台帳'!M182*$L182*$M182+'03_設備台帳'!R182*'03_設備台帳'!S182*$N182)))),""))</f>
        <v/>
      </c>
      <c r="AE182" s="41">
        <f>IF($A182="","",IF(AND('01_基本条件'!$B$19="はい",$G182="重大"),"更新",IF($AC182&gt;='01_基本条件'!$B$18,"更新",IF($AC182&lt;=-'01_基本条件'!$B$18,"修理/延命","再確認/試行"))))</f>
        <v/>
      </c>
      <c r="AF182" s="41">
        <f>IF($A182="","","EAC削減率="&amp;TEXT($AC182,"0.0%")&amp;"; 修理LCC="&amp;TEXT($T182,"#,##0")&amp;"; 更新LCC="&amp;TEXT($AA182,"#,##0"))</f>
        <v/>
      </c>
      <c r="AG182" s="41">
        <f>IF($A182="","",IF('01_基本条件'!$B$15="","予算未設定",IF($U182&lt;='01_基本条件'!$B$15,"予算内","予算超過")))</f>
        <v/>
      </c>
      <c r="AH182" s="41">
        <f>IF($A182="","",IF(OR($G182="重大",$F182="A-重要",$AC182&gt;=0.15),"高",IF(OR($G182="高",$AC182&gt;='01_基本条件'!$B$18),"中","低")))</f>
        <v/>
      </c>
      <c r="AI182" s="41">
        <f>IF($A182="","","")</f>
        <v/>
      </c>
      <c r="AJ182" s="41">
        <f>IF($A182="","",IF($AI182&lt;&gt;"",$AI182,IF(AND($AE182="更新",$AG182="予算超過"),"更新-予算承認要",$AE182)))</f>
        <v/>
      </c>
      <c r="AK182" s="85">
        <f>IF($A182="","","要評価")</f>
        <v/>
      </c>
      <c r="AL182" s="85">
        <f>IF($A182="","","")</f>
        <v/>
      </c>
      <c r="AM182" s="134">
        <f>IF($A182="","","")</f>
        <v/>
      </c>
    </row>
    <row r="183">
      <c r="A183" s="71">
        <f>IF('03_設備台帳'!A183="","",'03_設備台帳'!A183)</f>
        <v/>
      </c>
      <c r="B183" s="71">
        <f>IF($A183="","",'03_設備台帳'!E183)</f>
        <v/>
      </c>
      <c r="C183" s="71">
        <f>IF($A183="","",'03_設備台帳'!B183&amp;" / "&amp;'03_設備台帳'!C183)</f>
        <v/>
      </c>
      <c r="D183" s="71">
        <f>IF($A183="","",'03_設備台帳'!D183)</f>
        <v/>
      </c>
      <c r="E183" s="71">
        <f>IF($A183="","",'03_設備台帳'!I183)</f>
        <v/>
      </c>
      <c r="F183" s="71">
        <f>IF($A183="","",'03_設備台帳'!G183)</f>
        <v/>
      </c>
      <c r="G183" s="71">
        <f>IF($A183="","",'03_設備台帳'!AD183)</f>
        <v/>
      </c>
      <c r="H183" s="135">
        <f>IF($A183="","",MIN('01_基本条件'!$B$9,MAX(1,'03_設備台帳'!Z183)))</f>
        <v/>
      </c>
      <c r="I183" s="135">
        <f>IF($A183="","",MIN('01_基本条件'!$B$9,MAX(1,'03_設備台帳'!AA183)))</f>
        <v/>
      </c>
      <c r="J183" s="132">
        <f>IF($A183="","",IFERROR(VLOOKUP($E183,'02_シナリオ条件'!$A$5:$K$13,3,FALSE),1))</f>
        <v/>
      </c>
      <c r="K183" s="132">
        <f>IF($A183="","",IFERROR(VLOOKUP($E183,'02_シナリオ条件'!$A$5:$K$13,4,FALSE),1))</f>
        <v/>
      </c>
      <c r="L183" s="132">
        <f>IF($A183="","",IFERROR(VLOOKUP($E183,'02_シナリオ条件'!$A$5:$K$13,5,FALSE),1))</f>
        <v/>
      </c>
      <c r="M183" s="132">
        <f>IF($A183="","",IFERROR(VLOOKUP($E183,'02_シナリオ条件'!$A$5:$K$13,6,FALSE),1))</f>
        <v/>
      </c>
      <c r="N183" s="132">
        <f>IF($A183="","",IFERROR(VLOOKUP($E183,'02_シナリオ条件'!$A$5:$K$13,7,FALSE),1))</f>
        <v/>
      </c>
      <c r="O183" s="131">
        <f>IF($A183="","",'03_設備台帳'!T183*$J183)</f>
        <v/>
      </c>
      <c r="P183" s="131">
        <f>IF($A183="","",'03_設備台帳'!N183*$J183*(IF('01_基本条件'!$B$10='01_基本条件'!$B$11,$H183/(1+'01_基本条件'!$B$10),(1-((1+'01_基本条件'!$B$11)/(1+'01_基本条件'!$B$10))^$H183)/('01_基本条件'!$B$10-'01_基本条件'!$B$11))))</f>
        <v/>
      </c>
      <c r="Q183" s="131">
        <f>IF($A183="","",'03_設備台帳'!O183*'03_設備台帳'!P183*'03_設備台帳'!M183*$L183*$M183*(IF('01_基本条件'!$B$10='01_基本条件'!$B$13,$H183/(1+'01_基本条件'!$B$10),(1-((1+'01_基本条件'!$B$13)/(1+'01_基本条件'!$B$10))^$H183)/('01_基本条件'!$B$10-'01_基本条件'!$B$13))))</f>
        <v/>
      </c>
      <c r="R183" s="131">
        <f>IF($A183="","",'03_設備台帳'!Q183*'03_設備台帳'!S183*$N183*(IF('01_基本条件'!$B$10='01_基本条件'!$B$12,$H183/(1+'01_基本条件'!$B$10),(1-((1+'01_基本条件'!$B$12)/(1+'01_基本条件'!$B$10))^$H183)/('01_基本条件'!$B$10-'01_基本条件'!$B$12))))</f>
        <v/>
      </c>
      <c r="S183" s="131">
        <f>IF($A183="","",'03_設備台帳'!AB183*IFERROR(VLOOKUP($E183,'02_シナリオ条件'!$A$5:$K$13,8,FALSE),1)/(1+'01_基本条件'!$B$10)^$H183)</f>
        <v/>
      </c>
      <c r="T183" s="131">
        <f>IF($A183="","",SUM($O183:$R183)-$S183)</f>
        <v/>
      </c>
      <c r="U183" s="131">
        <f>IF($A183="","",('03_設備台帳'!U183+'03_設備台帳'!V183+'03_設備台帳'!W183+'03_設備台帳'!Y183)*$K183)</f>
        <v/>
      </c>
      <c r="V183" s="131">
        <f>IF($A183="","",'03_設備台帳'!X183*'03_設備台帳'!M183*$L183)</f>
        <v/>
      </c>
      <c r="W183" s="131">
        <f>IF($A183="","",'03_設備台帳'!N183*'01_基本条件'!$B$20*(IF('01_基本条件'!$B$10='01_基本条件'!$B$11,$I183/(1+'01_基本条件'!$B$10),(1-((1+'01_基本条件'!$B$11)/(1+'01_基本条件'!$B$10))^$I183)/('01_基本条件'!$B$10-'01_基本条件'!$B$11))))</f>
        <v/>
      </c>
      <c r="X183" s="131">
        <f>IF($A183="","",'03_設備台帳'!O183*'01_基本条件'!$B$21*'03_設備台帳'!P183*'03_設備台帳'!M183*$L183*$M183*(IF('01_基本条件'!$B$10='01_基本条件'!$B$13,$I183/(1+'01_基本条件'!$B$10),(1-((1+'01_基本条件'!$B$13)/(1+'01_基本条件'!$B$10))^$I183)/('01_基本条件'!$B$10-'01_基本条件'!$B$13))))</f>
        <v/>
      </c>
      <c r="Y183" s="131">
        <f>IF($A183="","",'03_設備台帳'!R183*'03_設備台帳'!S183*$N183*(IF('01_基本条件'!$B$10='01_基本条件'!$B$12,$I183/(1+'01_基本条件'!$B$10),(1-((1+'01_基本条件'!$B$12)/(1+'01_基本条件'!$B$10))^$I183)/('01_基本条件'!$B$10-'01_基本条件'!$B$12))))</f>
        <v/>
      </c>
      <c r="Z183" s="131">
        <f>IF($A183="","",'03_設備台帳'!AC183*IFERROR(VLOOKUP($E183,'02_シナリオ条件'!$A$5:$K$13,8,FALSE),1)/(1+'01_基本条件'!$B$10)^$I183)</f>
        <v/>
      </c>
      <c r="AA183" s="131">
        <f>IF($A183="","",SUM($U183:$Y183)-$Z183)</f>
        <v/>
      </c>
      <c r="AB183" s="131">
        <f>IF($A183="","",(IF('01_基本条件'!$B$10=0,$T183/$H183,$T183*('01_基本条件'!$B$10*(1+'01_基本条件'!$B$10)^$H183)/((1+'01_基本条件'!$B$10)^$H183-1)))-(IF('01_基本条件'!$B$10=0,$AA183/$I183,$AA183*('01_基本条件'!$B$10*(1+'01_基本条件'!$B$10)^$I183)/((1+'01_基本条件'!$B$10)^$I183-1))))</f>
        <v/>
      </c>
      <c r="AC183" s="132">
        <f>IF($A183="","",IFERROR($AB183/(IF('01_基本条件'!$B$10=0,$T183/$H183,$T183*('01_基本条件'!$B$10*(1+'01_基本条件'!$B$10)^$H183)/((1+'01_基本条件'!$B$10)^$H183-1))),0))</f>
        <v/>
      </c>
      <c r="AD183" s="141">
        <f>IF($A183="","",IFERROR(IF((('03_設備台帳'!N183*$J183+'03_設備台帳'!O183*'03_設備台帳'!P183*'03_設備台帳'!M183*$L183*$M183+'03_設備台帳'!Q183*'03_設備台帳'!S183*$N183)-('03_設備台帳'!N183*'01_基本条件'!$B$20+'03_設備台帳'!O183*'01_基本条件'!$B$21*'03_設備台帳'!P183*'03_設備台帳'!M183*$L183*$M183+'03_設備台帳'!R183*'03_設備台帳'!S183*$N183))&lt;=0,"",MAX(0,($U183+$V183-$O183)/(('03_設備台帳'!N183*$J183+'03_設備台帳'!O183*'03_設備台帳'!P183*'03_設備台帳'!M183*$L183*$M183+'03_設備台帳'!Q183*'03_設備台帳'!S183*$N183)-('03_設備台帳'!N183*'01_基本条件'!$B$20+'03_設備台帳'!O183*'01_基本条件'!$B$21*'03_設備台帳'!P183*'03_設備台帳'!M183*$L183*$M183+'03_設備台帳'!R183*'03_設備台帳'!S183*$N183)))),""))</f>
        <v/>
      </c>
      <c r="AE183" s="41">
        <f>IF($A183="","",IF(AND('01_基本条件'!$B$19="はい",$G183="重大"),"更新",IF($AC183&gt;='01_基本条件'!$B$18,"更新",IF($AC183&lt;=-'01_基本条件'!$B$18,"修理/延命","再確認/試行"))))</f>
        <v/>
      </c>
      <c r="AF183" s="41">
        <f>IF($A183="","","EAC削減率="&amp;TEXT($AC183,"0.0%")&amp;"; 修理LCC="&amp;TEXT($T183,"#,##0")&amp;"; 更新LCC="&amp;TEXT($AA183,"#,##0"))</f>
        <v/>
      </c>
      <c r="AG183" s="41">
        <f>IF($A183="","",IF('01_基本条件'!$B$15="","予算未設定",IF($U183&lt;='01_基本条件'!$B$15,"予算内","予算超過")))</f>
        <v/>
      </c>
      <c r="AH183" s="41">
        <f>IF($A183="","",IF(OR($G183="重大",$F183="A-重要",$AC183&gt;=0.15),"高",IF(OR($G183="高",$AC183&gt;='01_基本条件'!$B$18),"中","低")))</f>
        <v/>
      </c>
      <c r="AI183" s="41">
        <f>IF($A183="","","")</f>
        <v/>
      </c>
      <c r="AJ183" s="41">
        <f>IF($A183="","",IF($AI183&lt;&gt;"",$AI183,IF(AND($AE183="更新",$AG183="予算超過"),"更新-予算承認要",$AE183)))</f>
        <v/>
      </c>
      <c r="AK183" s="85">
        <f>IF($A183="","","要評価")</f>
        <v/>
      </c>
      <c r="AL183" s="85">
        <f>IF($A183="","","")</f>
        <v/>
      </c>
      <c r="AM183" s="134">
        <f>IF($A183="","","")</f>
        <v/>
      </c>
    </row>
    <row r="184">
      <c r="A184" s="71">
        <f>IF('03_設備台帳'!A184="","",'03_設備台帳'!A184)</f>
        <v/>
      </c>
      <c r="B184" s="71">
        <f>IF($A184="","",'03_設備台帳'!E184)</f>
        <v/>
      </c>
      <c r="C184" s="71">
        <f>IF($A184="","",'03_設備台帳'!B184&amp;" / "&amp;'03_設備台帳'!C184)</f>
        <v/>
      </c>
      <c r="D184" s="71">
        <f>IF($A184="","",'03_設備台帳'!D184)</f>
        <v/>
      </c>
      <c r="E184" s="71">
        <f>IF($A184="","",'03_設備台帳'!I184)</f>
        <v/>
      </c>
      <c r="F184" s="71">
        <f>IF($A184="","",'03_設備台帳'!G184)</f>
        <v/>
      </c>
      <c r="G184" s="71">
        <f>IF($A184="","",'03_設備台帳'!AD184)</f>
        <v/>
      </c>
      <c r="H184" s="135">
        <f>IF($A184="","",MIN('01_基本条件'!$B$9,MAX(1,'03_設備台帳'!Z184)))</f>
        <v/>
      </c>
      <c r="I184" s="135">
        <f>IF($A184="","",MIN('01_基本条件'!$B$9,MAX(1,'03_設備台帳'!AA184)))</f>
        <v/>
      </c>
      <c r="J184" s="132">
        <f>IF($A184="","",IFERROR(VLOOKUP($E184,'02_シナリオ条件'!$A$5:$K$13,3,FALSE),1))</f>
        <v/>
      </c>
      <c r="K184" s="132">
        <f>IF($A184="","",IFERROR(VLOOKUP($E184,'02_シナリオ条件'!$A$5:$K$13,4,FALSE),1))</f>
        <v/>
      </c>
      <c r="L184" s="132">
        <f>IF($A184="","",IFERROR(VLOOKUP($E184,'02_シナリオ条件'!$A$5:$K$13,5,FALSE),1))</f>
        <v/>
      </c>
      <c r="M184" s="132">
        <f>IF($A184="","",IFERROR(VLOOKUP($E184,'02_シナリオ条件'!$A$5:$K$13,6,FALSE),1))</f>
        <v/>
      </c>
      <c r="N184" s="132">
        <f>IF($A184="","",IFERROR(VLOOKUP($E184,'02_シナリオ条件'!$A$5:$K$13,7,FALSE),1))</f>
        <v/>
      </c>
      <c r="O184" s="131">
        <f>IF($A184="","",'03_設備台帳'!T184*$J184)</f>
        <v/>
      </c>
      <c r="P184" s="131">
        <f>IF($A184="","",'03_設備台帳'!N184*$J184*(IF('01_基本条件'!$B$10='01_基本条件'!$B$11,$H184/(1+'01_基本条件'!$B$10),(1-((1+'01_基本条件'!$B$11)/(1+'01_基本条件'!$B$10))^$H184)/('01_基本条件'!$B$10-'01_基本条件'!$B$11))))</f>
        <v/>
      </c>
      <c r="Q184" s="131">
        <f>IF($A184="","",'03_設備台帳'!O184*'03_設備台帳'!P184*'03_設備台帳'!M184*$L184*$M184*(IF('01_基本条件'!$B$10='01_基本条件'!$B$13,$H184/(1+'01_基本条件'!$B$10),(1-((1+'01_基本条件'!$B$13)/(1+'01_基本条件'!$B$10))^$H184)/('01_基本条件'!$B$10-'01_基本条件'!$B$13))))</f>
        <v/>
      </c>
      <c r="R184" s="131">
        <f>IF($A184="","",'03_設備台帳'!Q184*'03_設備台帳'!S184*$N184*(IF('01_基本条件'!$B$10='01_基本条件'!$B$12,$H184/(1+'01_基本条件'!$B$10),(1-((1+'01_基本条件'!$B$12)/(1+'01_基本条件'!$B$10))^$H184)/('01_基本条件'!$B$10-'01_基本条件'!$B$12))))</f>
        <v/>
      </c>
      <c r="S184" s="131">
        <f>IF($A184="","",'03_設備台帳'!AB184*IFERROR(VLOOKUP($E184,'02_シナリオ条件'!$A$5:$K$13,8,FALSE),1)/(1+'01_基本条件'!$B$10)^$H184)</f>
        <v/>
      </c>
      <c r="T184" s="131">
        <f>IF($A184="","",SUM($O184:$R184)-$S184)</f>
        <v/>
      </c>
      <c r="U184" s="131">
        <f>IF($A184="","",('03_設備台帳'!U184+'03_設備台帳'!V184+'03_設備台帳'!W184+'03_設備台帳'!Y184)*$K184)</f>
        <v/>
      </c>
      <c r="V184" s="131">
        <f>IF($A184="","",'03_設備台帳'!X184*'03_設備台帳'!M184*$L184)</f>
        <v/>
      </c>
      <c r="W184" s="131">
        <f>IF($A184="","",'03_設備台帳'!N184*'01_基本条件'!$B$20*(IF('01_基本条件'!$B$10='01_基本条件'!$B$11,$I184/(1+'01_基本条件'!$B$10),(1-((1+'01_基本条件'!$B$11)/(1+'01_基本条件'!$B$10))^$I184)/('01_基本条件'!$B$10-'01_基本条件'!$B$11))))</f>
        <v/>
      </c>
      <c r="X184" s="131">
        <f>IF($A184="","",'03_設備台帳'!O184*'01_基本条件'!$B$21*'03_設備台帳'!P184*'03_設備台帳'!M184*$L184*$M184*(IF('01_基本条件'!$B$10='01_基本条件'!$B$13,$I184/(1+'01_基本条件'!$B$10),(1-((1+'01_基本条件'!$B$13)/(1+'01_基本条件'!$B$10))^$I184)/('01_基本条件'!$B$10-'01_基本条件'!$B$13))))</f>
        <v/>
      </c>
      <c r="Y184" s="131">
        <f>IF($A184="","",'03_設備台帳'!R184*'03_設備台帳'!S184*$N184*(IF('01_基本条件'!$B$10='01_基本条件'!$B$12,$I184/(1+'01_基本条件'!$B$10),(1-((1+'01_基本条件'!$B$12)/(1+'01_基本条件'!$B$10))^$I184)/('01_基本条件'!$B$10-'01_基本条件'!$B$12))))</f>
        <v/>
      </c>
      <c r="Z184" s="131">
        <f>IF($A184="","",'03_設備台帳'!AC184*IFERROR(VLOOKUP($E184,'02_シナリオ条件'!$A$5:$K$13,8,FALSE),1)/(1+'01_基本条件'!$B$10)^$I184)</f>
        <v/>
      </c>
      <c r="AA184" s="131">
        <f>IF($A184="","",SUM($U184:$Y184)-$Z184)</f>
        <v/>
      </c>
      <c r="AB184" s="131">
        <f>IF($A184="","",(IF('01_基本条件'!$B$10=0,$T184/$H184,$T184*('01_基本条件'!$B$10*(1+'01_基本条件'!$B$10)^$H184)/((1+'01_基本条件'!$B$10)^$H184-1)))-(IF('01_基本条件'!$B$10=0,$AA184/$I184,$AA184*('01_基本条件'!$B$10*(1+'01_基本条件'!$B$10)^$I184)/((1+'01_基本条件'!$B$10)^$I184-1))))</f>
        <v/>
      </c>
      <c r="AC184" s="132">
        <f>IF($A184="","",IFERROR($AB184/(IF('01_基本条件'!$B$10=0,$T184/$H184,$T184*('01_基本条件'!$B$10*(1+'01_基本条件'!$B$10)^$H184)/((1+'01_基本条件'!$B$10)^$H184-1))),0))</f>
        <v/>
      </c>
      <c r="AD184" s="141">
        <f>IF($A184="","",IFERROR(IF((('03_設備台帳'!N184*$J184+'03_設備台帳'!O184*'03_設備台帳'!P184*'03_設備台帳'!M184*$L184*$M184+'03_設備台帳'!Q184*'03_設備台帳'!S184*$N184)-('03_設備台帳'!N184*'01_基本条件'!$B$20+'03_設備台帳'!O184*'01_基本条件'!$B$21*'03_設備台帳'!P184*'03_設備台帳'!M184*$L184*$M184+'03_設備台帳'!R184*'03_設備台帳'!S184*$N184))&lt;=0,"",MAX(0,($U184+$V184-$O184)/(('03_設備台帳'!N184*$J184+'03_設備台帳'!O184*'03_設備台帳'!P184*'03_設備台帳'!M184*$L184*$M184+'03_設備台帳'!Q184*'03_設備台帳'!S184*$N184)-('03_設備台帳'!N184*'01_基本条件'!$B$20+'03_設備台帳'!O184*'01_基本条件'!$B$21*'03_設備台帳'!P184*'03_設備台帳'!M184*$L184*$M184+'03_設備台帳'!R184*'03_設備台帳'!S184*$N184)))),""))</f>
        <v/>
      </c>
      <c r="AE184" s="41">
        <f>IF($A184="","",IF(AND('01_基本条件'!$B$19="はい",$G184="重大"),"更新",IF($AC184&gt;='01_基本条件'!$B$18,"更新",IF($AC184&lt;=-'01_基本条件'!$B$18,"修理/延命","再確認/試行"))))</f>
        <v/>
      </c>
      <c r="AF184" s="41">
        <f>IF($A184="","","EAC削減率="&amp;TEXT($AC184,"0.0%")&amp;"; 修理LCC="&amp;TEXT($T184,"#,##0")&amp;"; 更新LCC="&amp;TEXT($AA184,"#,##0"))</f>
        <v/>
      </c>
      <c r="AG184" s="41">
        <f>IF($A184="","",IF('01_基本条件'!$B$15="","予算未設定",IF($U184&lt;='01_基本条件'!$B$15,"予算内","予算超過")))</f>
        <v/>
      </c>
      <c r="AH184" s="41">
        <f>IF($A184="","",IF(OR($G184="重大",$F184="A-重要",$AC184&gt;=0.15),"高",IF(OR($G184="高",$AC184&gt;='01_基本条件'!$B$18),"中","低")))</f>
        <v/>
      </c>
      <c r="AI184" s="41">
        <f>IF($A184="","","")</f>
        <v/>
      </c>
      <c r="AJ184" s="41">
        <f>IF($A184="","",IF($AI184&lt;&gt;"",$AI184,IF(AND($AE184="更新",$AG184="予算超過"),"更新-予算承認要",$AE184)))</f>
        <v/>
      </c>
      <c r="AK184" s="85">
        <f>IF($A184="","","要評価")</f>
        <v/>
      </c>
      <c r="AL184" s="85">
        <f>IF($A184="","","")</f>
        <v/>
      </c>
      <c r="AM184" s="134">
        <f>IF($A184="","","")</f>
        <v/>
      </c>
    </row>
    <row r="185">
      <c r="A185" s="71">
        <f>IF('03_設備台帳'!A185="","",'03_設備台帳'!A185)</f>
        <v/>
      </c>
      <c r="B185" s="71">
        <f>IF($A185="","",'03_設備台帳'!E185)</f>
        <v/>
      </c>
      <c r="C185" s="71">
        <f>IF($A185="","",'03_設備台帳'!B185&amp;" / "&amp;'03_設備台帳'!C185)</f>
        <v/>
      </c>
      <c r="D185" s="71">
        <f>IF($A185="","",'03_設備台帳'!D185)</f>
        <v/>
      </c>
      <c r="E185" s="71">
        <f>IF($A185="","",'03_設備台帳'!I185)</f>
        <v/>
      </c>
      <c r="F185" s="71">
        <f>IF($A185="","",'03_設備台帳'!G185)</f>
        <v/>
      </c>
      <c r="G185" s="71">
        <f>IF($A185="","",'03_設備台帳'!AD185)</f>
        <v/>
      </c>
      <c r="H185" s="135">
        <f>IF($A185="","",MIN('01_基本条件'!$B$9,MAX(1,'03_設備台帳'!Z185)))</f>
        <v/>
      </c>
      <c r="I185" s="135">
        <f>IF($A185="","",MIN('01_基本条件'!$B$9,MAX(1,'03_設備台帳'!AA185)))</f>
        <v/>
      </c>
      <c r="J185" s="132">
        <f>IF($A185="","",IFERROR(VLOOKUP($E185,'02_シナリオ条件'!$A$5:$K$13,3,FALSE),1))</f>
        <v/>
      </c>
      <c r="K185" s="132">
        <f>IF($A185="","",IFERROR(VLOOKUP($E185,'02_シナリオ条件'!$A$5:$K$13,4,FALSE),1))</f>
        <v/>
      </c>
      <c r="L185" s="132">
        <f>IF($A185="","",IFERROR(VLOOKUP($E185,'02_シナリオ条件'!$A$5:$K$13,5,FALSE),1))</f>
        <v/>
      </c>
      <c r="M185" s="132">
        <f>IF($A185="","",IFERROR(VLOOKUP($E185,'02_シナリオ条件'!$A$5:$K$13,6,FALSE),1))</f>
        <v/>
      </c>
      <c r="N185" s="132">
        <f>IF($A185="","",IFERROR(VLOOKUP($E185,'02_シナリオ条件'!$A$5:$K$13,7,FALSE),1))</f>
        <v/>
      </c>
      <c r="O185" s="131">
        <f>IF($A185="","",'03_設備台帳'!T185*$J185)</f>
        <v/>
      </c>
      <c r="P185" s="131">
        <f>IF($A185="","",'03_設備台帳'!N185*$J185*(IF('01_基本条件'!$B$10='01_基本条件'!$B$11,$H185/(1+'01_基本条件'!$B$10),(1-((1+'01_基本条件'!$B$11)/(1+'01_基本条件'!$B$10))^$H185)/('01_基本条件'!$B$10-'01_基本条件'!$B$11))))</f>
        <v/>
      </c>
      <c r="Q185" s="131">
        <f>IF($A185="","",'03_設備台帳'!O185*'03_設備台帳'!P185*'03_設備台帳'!M185*$L185*$M185*(IF('01_基本条件'!$B$10='01_基本条件'!$B$13,$H185/(1+'01_基本条件'!$B$10),(1-((1+'01_基本条件'!$B$13)/(1+'01_基本条件'!$B$10))^$H185)/('01_基本条件'!$B$10-'01_基本条件'!$B$13))))</f>
        <v/>
      </c>
      <c r="R185" s="131">
        <f>IF($A185="","",'03_設備台帳'!Q185*'03_設備台帳'!S185*$N185*(IF('01_基本条件'!$B$10='01_基本条件'!$B$12,$H185/(1+'01_基本条件'!$B$10),(1-((1+'01_基本条件'!$B$12)/(1+'01_基本条件'!$B$10))^$H185)/('01_基本条件'!$B$10-'01_基本条件'!$B$12))))</f>
        <v/>
      </c>
      <c r="S185" s="131">
        <f>IF($A185="","",'03_設備台帳'!AB185*IFERROR(VLOOKUP($E185,'02_シナリオ条件'!$A$5:$K$13,8,FALSE),1)/(1+'01_基本条件'!$B$10)^$H185)</f>
        <v/>
      </c>
      <c r="T185" s="131">
        <f>IF($A185="","",SUM($O185:$R185)-$S185)</f>
        <v/>
      </c>
      <c r="U185" s="131">
        <f>IF($A185="","",('03_設備台帳'!U185+'03_設備台帳'!V185+'03_設備台帳'!W185+'03_設備台帳'!Y185)*$K185)</f>
        <v/>
      </c>
      <c r="V185" s="131">
        <f>IF($A185="","",'03_設備台帳'!X185*'03_設備台帳'!M185*$L185)</f>
        <v/>
      </c>
      <c r="W185" s="131">
        <f>IF($A185="","",'03_設備台帳'!N185*'01_基本条件'!$B$20*(IF('01_基本条件'!$B$10='01_基本条件'!$B$11,$I185/(1+'01_基本条件'!$B$10),(1-((1+'01_基本条件'!$B$11)/(1+'01_基本条件'!$B$10))^$I185)/('01_基本条件'!$B$10-'01_基本条件'!$B$11))))</f>
        <v/>
      </c>
      <c r="X185" s="131">
        <f>IF($A185="","",'03_設備台帳'!O185*'01_基本条件'!$B$21*'03_設備台帳'!P185*'03_設備台帳'!M185*$L185*$M185*(IF('01_基本条件'!$B$10='01_基本条件'!$B$13,$I185/(1+'01_基本条件'!$B$10),(1-((1+'01_基本条件'!$B$13)/(1+'01_基本条件'!$B$10))^$I185)/('01_基本条件'!$B$10-'01_基本条件'!$B$13))))</f>
        <v/>
      </c>
      <c r="Y185" s="131">
        <f>IF($A185="","",'03_設備台帳'!R185*'03_設備台帳'!S185*$N185*(IF('01_基本条件'!$B$10='01_基本条件'!$B$12,$I185/(1+'01_基本条件'!$B$10),(1-((1+'01_基本条件'!$B$12)/(1+'01_基本条件'!$B$10))^$I185)/('01_基本条件'!$B$10-'01_基本条件'!$B$12))))</f>
        <v/>
      </c>
      <c r="Z185" s="131">
        <f>IF($A185="","",'03_設備台帳'!AC185*IFERROR(VLOOKUP($E185,'02_シナリオ条件'!$A$5:$K$13,8,FALSE),1)/(1+'01_基本条件'!$B$10)^$I185)</f>
        <v/>
      </c>
      <c r="AA185" s="131">
        <f>IF($A185="","",SUM($U185:$Y185)-$Z185)</f>
        <v/>
      </c>
      <c r="AB185" s="131">
        <f>IF($A185="","",(IF('01_基本条件'!$B$10=0,$T185/$H185,$T185*('01_基本条件'!$B$10*(1+'01_基本条件'!$B$10)^$H185)/((1+'01_基本条件'!$B$10)^$H185-1)))-(IF('01_基本条件'!$B$10=0,$AA185/$I185,$AA185*('01_基本条件'!$B$10*(1+'01_基本条件'!$B$10)^$I185)/((1+'01_基本条件'!$B$10)^$I185-1))))</f>
        <v/>
      </c>
      <c r="AC185" s="132">
        <f>IF($A185="","",IFERROR($AB185/(IF('01_基本条件'!$B$10=0,$T185/$H185,$T185*('01_基本条件'!$B$10*(1+'01_基本条件'!$B$10)^$H185)/((1+'01_基本条件'!$B$10)^$H185-1))),0))</f>
        <v/>
      </c>
      <c r="AD185" s="141">
        <f>IF($A185="","",IFERROR(IF((('03_設備台帳'!N185*$J185+'03_設備台帳'!O185*'03_設備台帳'!P185*'03_設備台帳'!M185*$L185*$M185+'03_設備台帳'!Q185*'03_設備台帳'!S185*$N185)-('03_設備台帳'!N185*'01_基本条件'!$B$20+'03_設備台帳'!O185*'01_基本条件'!$B$21*'03_設備台帳'!P185*'03_設備台帳'!M185*$L185*$M185+'03_設備台帳'!R185*'03_設備台帳'!S185*$N185))&lt;=0,"",MAX(0,($U185+$V185-$O185)/(('03_設備台帳'!N185*$J185+'03_設備台帳'!O185*'03_設備台帳'!P185*'03_設備台帳'!M185*$L185*$M185+'03_設備台帳'!Q185*'03_設備台帳'!S185*$N185)-('03_設備台帳'!N185*'01_基本条件'!$B$20+'03_設備台帳'!O185*'01_基本条件'!$B$21*'03_設備台帳'!P185*'03_設備台帳'!M185*$L185*$M185+'03_設備台帳'!R185*'03_設備台帳'!S185*$N185)))),""))</f>
        <v/>
      </c>
      <c r="AE185" s="41">
        <f>IF($A185="","",IF(AND('01_基本条件'!$B$19="はい",$G185="重大"),"更新",IF($AC185&gt;='01_基本条件'!$B$18,"更新",IF($AC185&lt;=-'01_基本条件'!$B$18,"修理/延命","再確認/試行"))))</f>
        <v/>
      </c>
      <c r="AF185" s="41">
        <f>IF($A185="","","EAC削減率="&amp;TEXT($AC185,"0.0%")&amp;"; 修理LCC="&amp;TEXT($T185,"#,##0")&amp;"; 更新LCC="&amp;TEXT($AA185,"#,##0"))</f>
        <v/>
      </c>
      <c r="AG185" s="41">
        <f>IF($A185="","",IF('01_基本条件'!$B$15="","予算未設定",IF($U185&lt;='01_基本条件'!$B$15,"予算内","予算超過")))</f>
        <v/>
      </c>
      <c r="AH185" s="41">
        <f>IF($A185="","",IF(OR($G185="重大",$F185="A-重要",$AC185&gt;=0.15),"高",IF(OR($G185="高",$AC185&gt;='01_基本条件'!$B$18),"中","低")))</f>
        <v/>
      </c>
      <c r="AI185" s="41">
        <f>IF($A185="","","")</f>
        <v/>
      </c>
      <c r="AJ185" s="41">
        <f>IF($A185="","",IF($AI185&lt;&gt;"",$AI185,IF(AND($AE185="更新",$AG185="予算超過"),"更新-予算承認要",$AE185)))</f>
        <v/>
      </c>
      <c r="AK185" s="85">
        <f>IF($A185="","","要評価")</f>
        <v/>
      </c>
      <c r="AL185" s="85">
        <f>IF($A185="","","")</f>
        <v/>
      </c>
      <c r="AM185" s="134">
        <f>IF($A185="","","")</f>
        <v/>
      </c>
    </row>
    <row r="186">
      <c r="A186" s="71">
        <f>IF('03_設備台帳'!A186="","",'03_設備台帳'!A186)</f>
        <v/>
      </c>
      <c r="B186" s="71">
        <f>IF($A186="","",'03_設備台帳'!E186)</f>
        <v/>
      </c>
      <c r="C186" s="71">
        <f>IF($A186="","",'03_設備台帳'!B186&amp;" / "&amp;'03_設備台帳'!C186)</f>
        <v/>
      </c>
      <c r="D186" s="71">
        <f>IF($A186="","",'03_設備台帳'!D186)</f>
        <v/>
      </c>
      <c r="E186" s="71">
        <f>IF($A186="","",'03_設備台帳'!I186)</f>
        <v/>
      </c>
      <c r="F186" s="71">
        <f>IF($A186="","",'03_設備台帳'!G186)</f>
        <v/>
      </c>
      <c r="G186" s="71">
        <f>IF($A186="","",'03_設備台帳'!AD186)</f>
        <v/>
      </c>
      <c r="H186" s="135">
        <f>IF($A186="","",MIN('01_基本条件'!$B$9,MAX(1,'03_設備台帳'!Z186)))</f>
        <v/>
      </c>
      <c r="I186" s="135">
        <f>IF($A186="","",MIN('01_基本条件'!$B$9,MAX(1,'03_設備台帳'!AA186)))</f>
        <v/>
      </c>
      <c r="J186" s="132">
        <f>IF($A186="","",IFERROR(VLOOKUP($E186,'02_シナリオ条件'!$A$5:$K$13,3,FALSE),1))</f>
        <v/>
      </c>
      <c r="K186" s="132">
        <f>IF($A186="","",IFERROR(VLOOKUP($E186,'02_シナリオ条件'!$A$5:$K$13,4,FALSE),1))</f>
        <v/>
      </c>
      <c r="L186" s="132">
        <f>IF($A186="","",IFERROR(VLOOKUP($E186,'02_シナリオ条件'!$A$5:$K$13,5,FALSE),1))</f>
        <v/>
      </c>
      <c r="M186" s="132">
        <f>IF($A186="","",IFERROR(VLOOKUP($E186,'02_シナリオ条件'!$A$5:$K$13,6,FALSE),1))</f>
        <v/>
      </c>
      <c r="N186" s="132">
        <f>IF($A186="","",IFERROR(VLOOKUP($E186,'02_シナリオ条件'!$A$5:$K$13,7,FALSE),1))</f>
        <v/>
      </c>
      <c r="O186" s="131">
        <f>IF($A186="","",'03_設備台帳'!T186*$J186)</f>
        <v/>
      </c>
      <c r="P186" s="131">
        <f>IF($A186="","",'03_設備台帳'!N186*$J186*(IF('01_基本条件'!$B$10='01_基本条件'!$B$11,$H186/(1+'01_基本条件'!$B$10),(1-((1+'01_基本条件'!$B$11)/(1+'01_基本条件'!$B$10))^$H186)/('01_基本条件'!$B$10-'01_基本条件'!$B$11))))</f>
        <v/>
      </c>
      <c r="Q186" s="131">
        <f>IF($A186="","",'03_設備台帳'!O186*'03_設備台帳'!P186*'03_設備台帳'!M186*$L186*$M186*(IF('01_基本条件'!$B$10='01_基本条件'!$B$13,$H186/(1+'01_基本条件'!$B$10),(1-((1+'01_基本条件'!$B$13)/(1+'01_基本条件'!$B$10))^$H186)/('01_基本条件'!$B$10-'01_基本条件'!$B$13))))</f>
        <v/>
      </c>
      <c r="R186" s="131">
        <f>IF($A186="","",'03_設備台帳'!Q186*'03_設備台帳'!S186*$N186*(IF('01_基本条件'!$B$10='01_基本条件'!$B$12,$H186/(1+'01_基本条件'!$B$10),(1-((1+'01_基本条件'!$B$12)/(1+'01_基本条件'!$B$10))^$H186)/('01_基本条件'!$B$10-'01_基本条件'!$B$12))))</f>
        <v/>
      </c>
      <c r="S186" s="131">
        <f>IF($A186="","",'03_設備台帳'!AB186*IFERROR(VLOOKUP($E186,'02_シナリオ条件'!$A$5:$K$13,8,FALSE),1)/(1+'01_基本条件'!$B$10)^$H186)</f>
        <v/>
      </c>
      <c r="T186" s="131">
        <f>IF($A186="","",SUM($O186:$R186)-$S186)</f>
        <v/>
      </c>
      <c r="U186" s="131">
        <f>IF($A186="","",('03_設備台帳'!U186+'03_設備台帳'!V186+'03_設備台帳'!W186+'03_設備台帳'!Y186)*$K186)</f>
        <v/>
      </c>
      <c r="V186" s="131">
        <f>IF($A186="","",'03_設備台帳'!X186*'03_設備台帳'!M186*$L186)</f>
        <v/>
      </c>
      <c r="W186" s="131">
        <f>IF($A186="","",'03_設備台帳'!N186*'01_基本条件'!$B$20*(IF('01_基本条件'!$B$10='01_基本条件'!$B$11,$I186/(1+'01_基本条件'!$B$10),(1-((1+'01_基本条件'!$B$11)/(1+'01_基本条件'!$B$10))^$I186)/('01_基本条件'!$B$10-'01_基本条件'!$B$11))))</f>
        <v/>
      </c>
      <c r="X186" s="131">
        <f>IF($A186="","",'03_設備台帳'!O186*'01_基本条件'!$B$21*'03_設備台帳'!P186*'03_設備台帳'!M186*$L186*$M186*(IF('01_基本条件'!$B$10='01_基本条件'!$B$13,$I186/(1+'01_基本条件'!$B$10),(1-((1+'01_基本条件'!$B$13)/(1+'01_基本条件'!$B$10))^$I186)/('01_基本条件'!$B$10-'01_基本条件'!$B$13))))</f>
        <v/>
      </c>
      <c r="Y186" s="131">
        <f>IF($A186="","",'03_設備台帳'!R186*'03_設備台帳'!S186*$N186*(IF('01_基本条件'!$B$10='01_基本条件'!$B$12,$I186/(1+'01_基本条件'!$B$10),(1-((1+'01_基本条件'!$B$12)/(1+'01_基本条件'!$B$10))^$I186)/('01_基本条件'!$B$10-'01_基本条件'!$B$12))))</f>
        <v/>
      </c>
      <c r="Z186" s="131">
        <f>IF($A186="","",'03_設備台帳'!AC186*IFERROR(VLOOKUP($E186,'02_シナリオ条件'!$A$5:$K$13,8,FALSE),1)/(1+'01_基本条件'!$B$10)^$I186)</f>
        <v/>
      </c>
      <c r="AA186" s="131">
        <f>IF($A186="","",SUM($U186:$Y186)-$Z186)</f>
        <v/>
      </c>
      <c r="AB186" s="131">
        <f>IF($A186="","",(IF('01_基本条件'!$B$10=0,$T186/$H186,$T186*('01_基本条件'!$B$10*(1+'01_基本条件'!$B$10)^$H186)/((1+'01_基本条件'!$B$10)^$H186-1)))-(IF('01_基本条件'!$B$10=0,$AA186/$I186,$AA186*('01_基本条件'!$B$10*(1+'01_基本条件'!$B$10)^$I186)/((1+'01_基本条件'!$B$10)^$I186-1))))</f>
        <v/>
      </c>
      <c r="AC186" s="132">
        <f>IF($A186="","",IFERROR($AB186/(IF('01_基本条件'!$B$10=0,$T186/$H186,$T186*('01_基本条件'!$B$10*(1+'01_基本条件'!$B$10)^$H186)/((1+'01_基本条件'!$B$10)^$H186-1))),0))</f>
        <v/>
      </c>
      <c r="AD186" s="141">
        <f>IF($A186="","",IFERROR(IF((('03_設備台帳'!N186*$J186+'03_設備台帳'!O186*'03_設備台帳'!P186*'03_設備台帳'!M186*$L186*$M186+'03_設備台帳'!Q186*'03_設備台帳'!S186*$N186)-('03_設備台帳'!N186*'01_基本条件'!$B$20+'03_設備台帳'!O186*'01_基本条件'!$B$21*'03_設備台帳'!P186*'03_設備台帳'!M186*$L186*$M186+'03_設備台帳'!R186*'03_設備台帳'!S186*$N186))&lt;=0,"",MAX(0,($U186+$V186-$O186)/(('03_設備台帳'!N186*$J186+'03_設備台帳'!O186*'03_設備台帳'!P186*'03_設備台帳'!M186*$L186*$M186+'03_設備台帳'!Q186*'03_設備台帳'!S186*$N186)-('03_設備台帳'!N186*'01_基本条件'!$B$20+'03_設備台帳'!O186*'01_基本条件'!$B$21*'03_設備台帳'!P186*'03_設備台帳'!M186*$L186*$M186+'03_設備台帳'!R186*'03_設備台帳'!S186*$N186)))),""))</f>
        <v/>
      </c>
      <c r="AE186" s="41">
        <f>IF($A186="","",IF(AND('01_基本条件'!$B$19="はい",$G186="重大"),"更新",IF($AC186&gt;='01_基本条件'!$B$18,"更新",IF($AC186&lt;=-'01_基本条件'!$B$18,"修理/延命","再確認/試行"))))</f>
        <v/>
      </c>
      <c r="AF186" s="41">
        <f>IF($A186="","","EAC削減率="&amp;TEXT($AC186,"0.0%")&amp;"; 修理LCC="&amp;TEXT($T186,"#,##0")&amp;"; 更新LCC="&amp;TEXT($AA186,"#,##0"))</f>
        <v/>
      </c>
      <c r="AG186" s="41">
        <f>IF($A186="","",IF('01_基本条件'!$B$15="","予算未設定",IF($U186&lt;='01_基本条件'!$B$15,"予算内","予算超過")))</f>
        <v/>
      </c>
      <c r="AH186" s="41">
        <f>IF($A186="","",IF(OR($G186="重大",$F186="A-重要",$AC186&gt;=0.15),"高",IF(OR($G186="高",$AC186&gt;='01_基本条件'!$B$18),"中","低")))</f>
        <v/>
      </c>
      <c r="AI186" s="41">
        <f>IF($A186="","","")</f>
        <v/>
      </c>
      <c r="AJ186" s="41">
        <f>IF($A186="","",IF($AI186&lt;&gt;"",$AI186,IF(AND($AE186="更新",$AG186="予算超過"),"更新-予算承認要",$AE186)))</f>
        <v/>
      </c>
      <c r="AK186" s="85">
        <f>IF($A186="","","要評価")</f>
        <v/>
      </c>
      <c r="AL186" s="85">
        <f>IF($A186="","","")</f>
        <v/>
      </c>
      <c r="AM186" s="134">
        <f>IF($A186="","","")</f>
        <v/>
      </c>
    </row>
    <row r="187">
      <c r="A187" s="71">
        <f>IF('03_設備台帳'!A187="","",'03_設備台帳'!A187)</f>
        <v/>
      </c>
      <c r="B187" s="71">
        <f>IF($A187="","",'03_設備台帳'!E187)</f>
        <v/>
      </c>
      <c r="C187" s="71">
        <f>IF($A187="","",'03_設備台帳'!B187&amp;" / "&amp;'03_設備台帳'!C187)</f>
        <v/>
      </c>
      <c r="D187" s="71">
        <f>IF($A187="","",'03_設備台帳'!D187)</f>
        <v/>
      </c>
      <c r="E187" s="71">
        <f>IF($A187="","",'03_設備台帳'!I187)</f>
        <v/>
      </c>
      <c r="F187" s="71">
        <f>IF($A187="","",'03_設備台帳'!G187)</f>
        <v/>
      </c>
      <c r="G187" s="71">
        <f>IF($A187="","",'03_設備台帳'!AD187)</f>
        <v/>
      </c>
      <c r="H187" s="135">
        <f>IF($A187="","",MIN('01_基本条件'!$B$9,MAX(1,'03_設備台帳'!Z187)))</f>
        <v/>
      </c>
      <c r="I187" s="135">
        <f>IF($A187="","",MIN('01_基本条件'!$B$9,MAX(1,'03_設備台帳'!AA187)))</f>
        <v/>
      </c>
      <c r="J187" s="132">
        <f>IF($A187="","",IFERROR(VLOOKUP($E187,'02_シナリオ条件'!$A$5:$K$13,3,FALSE),1))</f>
        <v/>
      </c>
      <c r="K187" s="132">
        <f>IF($A187="","",IFERROR(VLOOKUP($E187,'02_シナリオ条件'!$A$5:$K$13,4,FALSE),1))</f>
        <v/>
      </c>
      <c r="L187" s="132">
        <f>IF($A187="","",IFERROR(VLOOKUP($E187,'02_シナリオ条件'!$A$5:$K$13,5,FALSE),1))</f>
        <v/>
      </c>
      <c r="M187" s="132">
        <f>IF($A187="","",IFERROR(VLOOKUP($E187,'02_シナリオ条件'!$A$5:$K$13,6,FALSE),1))</f>
        <v/>
      </c>
      <c r="N187" s="132">
        <f>IF($A187="","",IFERROR(VLOOKUP($E187,'02_シナリオ条件'!$A$5:$K$13,7,FALSE),1))</f>
        <v/>
      </c>
      <c r="O187" s="131">
        <f>IF($A187="","",'03_設備台帳'!T187*$J187)</f>
        <v/>
      </c>
      <c r="P187" s="131">
        <f>IF($A187="","",'03_設備台帳'!N187*$J187*(IF('01_基本条件'!$B$10='01_基本条件'!$B$11,$H187/(1+'01_基本条件'!$B$10),(1-((1+'01_基本条件'!$B$11)/(1+'01_基本条件'!$B$10))^$H187)/('01_基本条件'!$B$10-'01_基本条件'!$B$11))))</f>
        <v/>
      </c>
      <c r="Q187" s="131">
        <f>IF($A187="","",'03_設備台帳'!O187*'03_設備台帳'!P187*'03_設備台帳'!M187*$L187*$M187*(IF('01_基本条件'!$B$10='01_基本条件'!$B$13,$H187/(1+'01_基本条件'!$B$10),(1-((1+'01_基本条件'!$B$13)/(1+'01_基本条件'!$B$10))^$H187)/('01_基本条件'!$B$10-'01_基本条件'!$B$13))))</f>
        <v/>
      </c>
      <c r="R187" s="131">
        <f>IF($A187="","",'03_設備台帳'!Q187*'03_設備台帳'!S187*$N187*(IF('01_基本条件'!$B$10='01_基本条件'!$B$12,$H187/(1+'01_基本条件'!$B$10),(1-((1+'01_基本条件'!$B$12)/(1+'01_基本条件'!$B$10))^$H187)/('01_基本条件'!$B$10-'01_基本条件'!$B$12))))</f>
        <v/>
      </c>
      <c r="S187" s="131">
        <f>IF($A187="","",'03_設備台帳'!AB187*IFERROR(VLOOKUP($E187,'02_シナリオ条件'!$A$5:$K$13,8,FALSE),1)/(1+'01_基本条件'!$B$10)^$H187)</f>
        <v/>
      </c>
      <c r="T187" s="131">
        <f>IF($A187="","",SUM($O187:$R187)-$S187)</f>
        <v/>
      </c>
      <c r="U187" s="131">
        <f>IF($A187="","",('03_設備台帳'!U187+'03_設備台帳'!V187+'03_設備台帳'!W187+'03_設備台帳'!Y187)*$K187)</f>
        <v/>
      </c>
      <c r="V187" s="131">
        <f>IF($A187="","",'03_設備台帳'!X187*'03_設備台帳'!M187*$L187)</f>
        <v/>
      </c>
      <c r="W187" s="131">
        <f>IF($A187="","",'03_設備台帳'!N187*'01_基本条件'!$B$20*(IF('01_基本条件'!$B$10='01_基本条件'!$B$11,$I187/(1+'01_基本条件'!$B$10),(1-((1+'01_基本条件'!$B$11)/(1+'01_基本条件'!$B$10))^$I187)/('01_基本条件'!$B$10-'01_基本条件'!$B$11))))</f>
        <v/>
      </c>
      <c r="X187" s="131">
        <f>IF($A187="","",'03_設備台帳'!O187*'01_基本条件'!$B$21*'03_設備台帳'!P187*'03_設備台帳'!M187*$L187*$M187*(IF('01_基本条件'!$B$10='01_基本条件'!$B$13,$I187/(1+'01_基本条件'!$B$10),(1-((1+'01_基本条件'!$B$13)/(1+'01_基本条件'!$B$10))^$I187)/('01_基本条件'!$B$10-'01_基本条件'!$B$13))))</f>
        <v/>
      </c>
      <c r="Y187" s="131">
        <f>IF($A187="","",'03_設備台帳'!R187*'03_設備台帳'!S187*$N187*(IF('01_基本条件'!$B$10='01_基本条件'!$B$12,$I187/(1+'01_基本条件'!$B$10),(1-((1+'01_基本条件'!$B$12)/(1+'01_基本条件'!$B$10))^$I187)/('01_基本条件'!$B$10-'01_基本条件'!$B$12))))</f>
        <v/>
      </c>
      <c r="Z187" s="131">
        <f>IF($A187="","",'03_設備台帳'!AC187*IFERROR(VLOOKUP($E187,'02_シナリオ条件'!$A$5:$K$13,8,FALSE),1)/(1+'01_基本条件'!$B$10)^$I187)</f>
        <v/>
      </c>
      <c r="AA187" s="131">
        <f>IF($A187="","",SUM($U187:$Y187)-$Z187)</f>
        <v/>
      </c>
      <c r="AB187" s="131">
        <f>IF($A187="","",(IF('01_基本条件'!$B$10=0,$T187/$H187,$T187*('01_基本条件'!$B$10*(1+'01_基本条件'!$B$10)^$H187)/((1+'01_基本条件'!$B$10)^$H187-1)))-(IF('01_基本条件'!$B$10=0,$AA187/$I187,$AA187*('01_基本条件'!$B$10*(1+'01_基本条件'!$B$10)^$I187)/((1+'01_基本条件'!$B$10)^$I187-1))))</f>
        <v/>
      </c>
      <c r="AC187" s="132">
        <f>IF($A187="","",IFERROR($AB187/(IF('01_基本条件'!$B$10=0,$T187/$H187,$T187*('01_基本条件'!$B$10*(1+'01_基本条件'!$B$10)^$H187)/((1+'01_基本条件'!$B$10)^$H187-1))),0))</f>
        <v/>
      </c>
      <c r="AD187" s="141">
        <f>IF($A187="","",IFERROR(IF((('03_設備台帳'!N187*$J187+'03_設備台帳'!O187*'03_設備台帳'!P187*'03_設備台帳'!M187*$L187*$M187+'03_設備台帳'!Q187*'03_設備台帳'!S187*$N187)-('03_設備台帳'!N187*'01_基本条件'!$B$20+'03_設備台帳'!O187*'01_基本条件'!$B$21*'03_設備台帳'!P187*'03_設備台帳'!M187*$L187*$M187+'03_設備台帳'!R187*'03_設備台帳'!S187*$N187))&lt;=0,"",MAX(0,($U187+$V187-$O187)/(('03_設備台帳'!N187*$J187+'03_設備台帳'!O187*'03_設備台帳'!P187*'03_設備台帳'!M187*$L187*$M187+'03_設備台帳'!Q187*'03_設備台帳'!S187*$N187)-('03_設備台帳'!N187*'01_基本条件'!$B$20+'03_設備台帳'!O187*'01_基本条件'!$B$21*'03_設備台帳'!P187*'03_設備台帳'!M187*$L187*$M187+'03_設備台帳'!R187*'03_設備台帳'!S187*$N187)))),""))</f>
        <v/>
      </c>
      <c r="AE187" s="41">
        <f>IF($A187="","",IF(AND('01_基本条件'!$B$19="はい",$G187="重大"),"更新",IF($AC187&gt;='01_基本条件'!$B$18,"更新",IF($AC187&lt;=-'01_基本条件'!$B$18,"修理/延命","再確認/試行"))))</f>
        <v/>
      </c>
      <c r="AF187" s="41">
        <f>IF($A187="","","EAC削減率="&amp;TEXT($AC187,"0.0%")&amp;"; 修理LCC="&amp;TEXT($T187,"#,##0")&amp;"; 更新LCC="&amp;TEXT($AA187,"#,##0"))</f>
        <v/>
      </c>
      <c r="AG187" s="41">
        <f>IF($A187="","",IF('01_基本条件'!$B$15="","予算未設定",IF($U187&lt;='01_基本条件'!$B$15,"予算内","予算超過")))</f>
        <v/>
      </c>
      <c r="AH187" s="41">
        <f>IF($A187="","",IF(OR($G187="重大",$F187="A-重要",$AC187&gt;=0.15),"高",IF(OR($G187="高",$AC187&gt;='01_基本条件'!$B$18),"中","低")))</f>
        <v/>
      </c>
      <c r="AI187" s="41">
        <f>IF($A187="","","")</f>
        <v/>
      </c>
      <c r="AJ187" s="41">
        <f>IF($A187="","",IF($AI187&lt;&gt;"",$AI187,IF(AND($AE187="更新",$AG187="予算超過"),"更新-予算承認要",$AE187)))</f>
        <v/>
      </c>
      <c r="AK187" s="85">
        <f>IF($A187="","","要評価")</f>
        <v/>
      </c>
      <c r="AL187" s="85">
        <f>IF($A187="","","")</f>
        <v/>
      </c>
      <c r="AM187" s="134">
        <f>IF($A187="","","")</f>
        <v/>
      </c>
    </row>
    <row r="188">
      <c r="A188" s="71">
        <f>IF('03_設備台帳'!A188="","",'03_設備台帳'!A188)</f>
        <v/>
      </c>
      <c r="B188" s="71">
        <f>IF($A188="","",'03_設備台帳'!E188)</f>
        <v/>
      </c>
      <c r="C188" s="71">
        <f>IF($A188="","",'03_設備台帳'!B188&amp;" / "&amp;'03_設備台帳'!C188)</f>
        <v/>
      </c>
      <c r="D188" s="71">
        <f>IF($A188="","",'03_設備台帳'!D188)</f>
        <v/>
      </c>
      <c r="E188" s="71">
        <f>IF($A188="","",'03_設備台帳'!I188)</f>
        <v/>
      </c>
      <c r="F188" s="71">
        <f>IF($A188="","",'03_設備台帳'!G188)</f>
        <v/>
      </c>
      <c r="G188" s="71">
        <f>IF($A188="","",'03_設備台帳'!AD188)</f>
        <v/>
      </c>
      <c r="H188" s="135">
        <f>IF($A188="","",MIN('01_基本条件'!$B$9,MAX(1,'03_設備台帳'!Z188)))</f>
        <v/>
      </c>
      <c r="I188" s="135">
        <f>IF($A188="","",MIN('01_基本条件'!$B$9,MAX(1,'03_設備台帳'!AA188)))</f>
        <v/>
      </c>
      <c r="J188" s="132">
        <f>IF($A188="","",IFERROR(VLOOKUP($E188,'02_シナリオ条件'!$A$5:$K$13,3,FALSE),1))</f>
        <v/>
      </c>
      <c r="K188" s="132">
        <f>IF($A188="","",IFERROR(VLOOKUP($E188,'02_シナリオ条件'!$A$5:$K$13,4,FALSE),1))</f>
        <v/>
      </c>
      <c r="L188" s="132">
        <f>IF($A188="","",IFERROR(VLOOKUP($E188,'02_シナリオ条件'!$A$5:$K$13,5,FALSE),1))</f>
        <v/>
      </c>
      <c r="M188" s="132">
        <f>IF($A188="","",IFERROR(VLOOKUP($E188,'02_シナリオ条件'!$A$5:$K$13,6,FALSE),1))</f>
        <v/>
      </c>
      <c r="N188" s="132">
        <f>IF($A188="","",IFERROR(VLOOKUP($E188,'02_シナリオ条件'!$A$5:$K$13,7,FALSE),1))</f>
        <v/>
      </c>
      <c r="O188" s="131">
        <f>IF($A188="","",'03_設備台帳'!T188*$J188)</f>
        <v/>
      </c>
      <c r="P188" s="131">
        <f>IF($A188="","",'03_設備台帳'!N188*$J188*(IF('01_基本条件'!$B$10='01_基本条件'!$B$11,$H188/(1+'01_基本条件'!$B$10),(1-((1+'01_基本条件'!$B$11)/(1+'01_基本条件'!$B$10))^$H188)/('01_基本条件'!$B$10-'01_基本条件'!$B$11))))</f>
        <v/>
      </c>
      <c r="Q188" s="131">
        <f>IF($A188="","",'03_設備台帳'!O188*'03_設備台帳'!P188*'03_設備台帳'!M188*$L188*$M188*(IF('01_基本条件'!$B$10='01_基本条件'!$B$13,$H188/(1+'01_基本条件'!$B$10),(1-((1+'01_基本条件'!$B$13)/(1+'01_基本条件'!$B$10))^$H188)/('01_基本条件'!$B$10-'01_基本条件'!$B$13))))</f>
        <v/>
      </c>
      <c r="R188" s="131">
        <f>IF($A188="","",'03_設備台帳'!Q188*'03_設備台帳'!S188*$N188*(IF('01_基本条件'!$B$10='01_基本条件'!$B$12,$H188/(1+'01_基本条件'!$B$10),(1-((1+'01_基本条件'!$B$12)/(1+'01_基本条件'!$B$10))^$H188)/('01_基本条件'!$B$10-'01_基本条件'!$B$12))))</f>
        <v/>
      </c>
      <c r="S188" s="131">
        <f>IF($A188="","",'03_設備台帳'!AB188*IFERROR(VLOOKUP($E188,'02_シナリオ条件'!$A$5:$K$13,8,FALSE),1)/(1+'01_基本条件'!$B$10)^$H188)</f>
        <v/>
      </c>
      <c r="T188" s="131">
        <f>IF($A188="","",SUM($O188:$R188)-$S188)</f>
        <v/>
      </c>
      <c r="U188" s="131">
        <f>IF($A188="","",('03_設備台帳'!U188+'03_設備台帳'!V188+'03_設備台帳'!W188+'03_設備台帳'!Y188)*$K188)</f>
        <v/>
      </c>
      <c r="V188" s="131">
        <f>IF($A188="","",'03_設備台帳'!X188*'03_設備台帳'!M188*$L188)</f>
        <v/>
      </c>
      <c r="W188" s="131">
        <f>IF($A188="","",'03_設備台帳'!N188*'01_基本条件'!$B$20*(IF('01_基本条件'!$B$10='01_基本条件'!$B$11,$I188/(1+'01_基本条件'!$B$10),(1-((1+'01_基本条件'!$B$11)/(1+'01_基本条件'!$B$10))^$I188)/('01_基本条件'!$B$10-'01_基本条件'!$B$11))))</f>
        <v/>
      </c>
      <c r="X188" s="131">
        <f>IF($A188="","",'03_設備台帳'!O188*'01_基本条件'!$B$21*'03_設備台帳'!P188*'03_設備台帳'!M188*$L188*$M188*(IF('01_基本条件'!$B$10='01_基本条件'!$B$13,$I188/(1+'01_基本条件'!$B$10),(1-((1+'01_基本条件'!$B$13)/(1+'01_基本条件'!$B$10))^$I188)/('01_基本条件'!$B$10-'01_基本条件'!$B$13))))</f>
        <v/>
      </c>
      <c r="Y188" s="131">
        <f>IF($A188="","",'03_設備台帳'!R188*'03_設備台帳'!S188*$N188*(IF('01_基本条件'!$B$10='01_基本条件'!$B$12,$I188/(1+'01_基本条件'!$B$10),(1-((1+'01_基本条件'!$B$12)/(1+'01_基本条件'!$B$10))^$I188)/('01_基本条件'!$B$10-'01_基本条件'!$B$12))))</f>
        <v/>
      </c>
      <c r="Z188" s="131">
        <f>IF($A188="","",'03_設備台帳'!AC188*IFERROR(VLOOKUP($E188,'02_シナリオ条件'!$A$5:$K$13,8,FALSE),1)/(1+'01_基本条件'!$B$10)^$I188)</f>
        <v/>
      </c>
      <c r="AA188" s="131">
        <f>IF($A188="","",SUM($U188:$Y188)-$Z188)</f>
        <v/>
      </c>
      <c r="AB188" s="131">
        <f>IF($A188="","",(IF('01_基本条件'!$B$10=0,$T188/$H188,$T188*('01_基本条件'!$B$10*(1+'01_基本条件'!$B$10)^$H188)/((1+'01_基本条件'!$B$10)^$H188-1)))-(IF('01_基本条件'!$B$10=0,$AA188/$I188,$AA188*('01_基本条件'!$B$10*(1+'01_基本条件'!$B$10)^$I188)/((1+'01_基本条件'!$B$10)^$I188-1))))</f>
        <v/>
      </c>
      <c r="AC188" s="132">
        <f>IF($A188="","",IFERROR($AB188/(IF('01_基本条件'!$B$10=0,$T188/$H188,$T188*('01_基本条件'!$B$10*(1+'01_基本条件'!$B$10)^$H188)/((1+'01_基本条件'!$B$10)^$H188-1))),0))</f>
        <v/>
      </c>
      <c r="AD188" s="141">
        <f>IF($A188="","",IFERROR(IF((('03_設備台帳'!N188*$J188+'03_設備台帳'!O188*'03_設備台帳'!P188*'03_設備台帳'!M188*$L188*$M188+'03_設備台帳'!Q188*'03_設備台帳'!S188*$N188)-('03_設備台帳'!N188*'01_基本条件'!$B$20+'03_設備台帳'!O188*'01_基本条件'!$B$21*'03_設備台帳'!P188*'03_設備台帳'!M188*$L188*$M188+'03_設備台帳'!R188*'03_設備台帳'!S188*$N188))&lt;=0,"",MAX(0,($U188+$V188-$O188)/(('03_設備台帳'!N188*$J188+'03_設備台帳'!O188*'03_設備台帳'!P188*'03_設備台帳'!M188*$L188*$M188+'03_設備台帳'!Q188*'03_設備台帳'!S188*$N188)-('03_設備台帳'!N188*'01_基本条件'!$B$20+'03_設備台帳'!O188*'01_基本条件'!$B$21*'03_設備台帳'!P188*'03_設備台帳'!M188*$L188*$M188+'03_設備台帳'!R188*'03_設備台帳'!S188*$N188)))),""))</f>
        <v/>
      </c>
      <c r="AE188" s="41">
        <f>IF($A188="","",IF(AND('01_基本条件'!$B$19="はい",$G188="重大"),"更新",IF($AC188&gt;='01_基本条件'!$B$18,"更新",IF($AC188&lt;=-'01_基本条件'!$B$18,"修理/延命","再確認/試行"))))</f>
        <v/>
      </c>
      <c r="AF188" s="41">
        <f>IF($A188="","","EAC削減率="&amp;TEXT($AC188,"0.0%")&amp;"; 修理LCC="&amp;TEXT($T188,"#,##0")&amp;"; 更新LCC="&amp;TEXT($AA188,"#,##0"))</f>
        <v/>
      </c>
      <c r="AG188" s="41">
        <f>IF($A188="","",IF('01_基本条件'!$B$15="","予算未設定",IF($U188&lt;='01_基本条件'!$B$15,"予算内","予算超過")))</f>
        <v/>
      </c>
      <c r="AH188" s="41">
        <f>IF($A188="","",IF(OR($G188="重大",$F188="A-重要",$AC188&gt;=0.15),"高",IF(OR($G188="高",$AC188&gt;='01_基本条件'!$B$18),"中","低")))</f>
        <v/>
      </c>
      <c r="AI188" s="41">
        <f>IF($A188="","","")</f>
        <v/>
      </c>
      <c r="AJ188" s="41">
        <f>IF($A188="","",IF($AI188&lt;&gt;"",$AI188,IF(AND($AE188="更新",$AG188="予算超過"),"更新-予算承認要",$AE188)))</f>
        <v/>
      </c>
      <c r="AK188" s="85">
        <f>IF($A188="","","要評価")</f>
        <v/>
      </c>
      <c r="AL188" s="85">
        <f>IF($A188="","","")</f>
        <v/>
      </c>
      <c r="AM188" s="134">
        <f>IF($A188="","","")</f>
        <v/>
      </c>
    </row>
    <row r="189">
      <c r="A189" s="71">
        <f>IF('03_設備台帳'!A189="","",'03_設備台帳'!A189)</f>
        <v/>
      </c>
      <c r="B189" s="71">
        <f>IF($A189="","",'03_設備台帳'!E189)</f>
        <v/>
      </c>
      <c r="C189" s="71">
        <f>IF($A189="","",'03_設備台帳'!B189&amp;" / "&amp;'03_設備台帳'!C189)</f>
        <v/>
      </c>
      <c r="D189" s="71">
        <f>IF($A189="","",'03_設備台帳'!D189)</f>
        <v/>
      </c>
      <c r="E189" s="71">
        <f>IF($A189="","",'03_設備台帳'!I189)</f>
        <v/>
      </c>
      <c r="F189" s="71">
        <f>IF($A189="","",'03_設備台帳'!G189)</f>
        <v/>
      </c>
      <c r="G189" s="71">
        <f>IF($A189="","",'03_設備台帳'!AD189)</f>
        <v/>
      </c>
      <c r="H189" s="135">
        <f>IF($A189="","",MIN('01_基本条件'!$B$9,MAX(1,'03_設備台帳'!Z189)))</f>
        <v/>
      </c>
      <c r="I189" s="135">
        <f>IF($A189="","",MIN('01_基本条件'!$B$9,MAX(1,'03_設備台帳'!AA189)))</f>
        <v/>
      </c>
      <c r="J189" s="132">
        <f>IF($A189="","",IFERROR(VLOOKUP($E189,'02_シナリオ条件'!$A$5:$K$13,3,FALSE),1))</f>
        <v/>
      </c>
      <c r="K189" s="132">
        <f>IF($A189="","",IFERROR(VLOOKUP($E189,'02_シナリオ条件'!$A$5:$K$13,4,FALSE),1))</f>
        <v/>
      </c>
      <c r="L189" s="132">
        <f>IF($A189="","",IFERROR(VLOOKUP($E189,'02_シナリオ条件'!$A$5:$K$13,5,FALSE),1))</f>
        <v/>
      </c>
      <c r="M189" s="132">
        <f>IF($A189="","",IFERROR(VLOOKUP($E189,'02_シナリオ条件'!$A$5:$K$13,6,FALSE),1))</f>
        <v/>
      </c>
      <c r="N189" s="132">
        <f>IF($A189="","",IFERROR(VLOOKUP($E189,'02_シナリオ条件'!$A$5:$K$13,7,FALSE),1))</f>
        <v/>
      </c>
      <c r="O189" s="131">
        <f>IF($A189="","",'03_設備台帳'!T189*$J189)</f>
        <v/>
      </c>
      <c r="P189" s="131">
        <f>IF($A189="","",'03_設備台帳'!N189*$J189*(IF('01_基本条件'!$B$10='01_基本条件'!$B$11,$H189/(1+'01_基本条件'!$B$10),(1-((1+'01_基本条件'!$B$11)/(1+'01_基本条件'!$B$10))^$H189)/('01_基本条件'!$B$10-'01_基本条件'!$B$11))))</f>
        <v/>
      </c>
      <c r="Q189" s="131">
        <f>IF($A189="","",'03_設備台帳'!O189*'03_設備台帳'!P189*'03_設備台帳'!M189*$L189*$M189*(IF('01_基本条件'!$B$10='01_基本条件'!$B$13,$H189/(1+'01_基本条件'!$B$10),(1-((1+'01_基本条件'!$B$13)/(1+'01_基本条件'!$B$10))^$H189)/('01_基本条件'!$B$10-'01_基本条件'!$B$13))))</f>
        <v/>
      </c>
      <c r="R189" s="131">
        <f>IF($A189="","",'03_設備台帳'!Q189*'03_設備台帳'!S189*$N189*(IF('01_基本条件'!$B$10='01_基本条件'!$B$12,$H189/(1+'01_基本条件'!$B$10),(1-((1+'01_基本条件'!$B$12)/(1+'01_基本条件'!$B$10))^$H189)/('01_基本条件'!$B$10-'01_基本条件'!$B$12))))</f>
        <v/>
      </c>
      <c r="S189" s="131">
        <f>IF($A189="","",'03_設備台帳'!AB189*IFERROR(VLOOKUP($E189,'02_シナリオ条件'!$A$5:$K$13,8,FALSE),1)/(1+'01_基本条件'!$B$10)^$H189)</f>
        <v/>
      </c>
      <c r="T189" s="131">
        <f>IF($A189="","",SUM($O189:$R189)-$S189)</f>
        <v/>
      </c>
      <c r="U189" s="131">
        <f>IF($A189="","",('03_設備台帳'!U189+'03_設備台帳'!V189+'03_設備台帳'!W189+'03_設備台帳'!Y189)*$K189)</f>
        <v/>
      </c>
      <c r="V189" s="131">
        <f>IF($A189="","",'03_設備台帳'!X189*'03_設備台帳'!M189*$L189)</f>
        <v/>
      </c>
      <c r="W189" s="131">
        <f>IF($A189="","",'03_設備台帳'!N189*'01_基本条件'!$B$20*(IF('01_基本条件'!$B$10='01_基本条件'!$B$11,$I189/(1+'01_基本条件'!$B$10),(1-((1+'01_基本条件'!$B$11)/(1+'01_基本条件'!$B$10))^$I189)/('01_基本条件'!$B$10-'01_基本条件'!$B$11))))</f>
        <v/>
      </c>
      <c r="X189" s="131">
        <f>IF($A189="","",'03_設備台帳'!O189*'01_基本条件'!$B$21*'03_設備台帳'!P189*'03_設備台帳'!M189*$L189*$M189*(IF('01_基本条件'!$B$10='01_基本条件'!$B$13,$I189/(1+'01_基本条件'!$B$10),(1-((1+'01_基本条件'!$B$13)/(1+'01_基本条件'!$B$10))^$I189)/('01_基本条件'!$B$10-'01_基本条件'!$B$13))))</f>
        <v/>
      </c>
      <c r="Y189" s="131">
        <f>IF($A189="","",'03_設備台帳'!R189*'03_設備台帳'!S189*$N189*(IF('01_基本条件'!$B$10='01_基本条件'!$B$12,$I189/(1+'01_基本条件'!$B$10),(1-((1+'01_基本条件'!$B$12)/(1+'01_基本条件'!$B$10))^$I189)/('01_基本条件'!$B$10-'01_基本条件'!$B$12))))</f>
        <v/>
      </c>
      <c r="Z189" s="131">
        <f>IF($A189="","",'03_設備台帳'!AC189*IFERROR(VLOOKUP($E189,'02_シナリオ条件'!$A$5:$K$13,8,FALSE),1)/(1+'01_基本条件'!$B$10)^$I189)</f>
        <v/>
      </c>
      <c r="AA189" s="131">
        <f>IF($A189="","",SUM($U189:$Y189)-$Z189)</f>
        <v/>
      </c>
      <c r="AB189" s="131">
        <f>IF($A189="","",(IF('01_基本条件'!$B$10=0,$T189/$H189,$T189*('01_基本条件'!$B$10*(1+'01_基本条件'!$B$10)^$H189)/((1+'01_基本条件'!$B$10)^$H189-1)))-(IF('01_基本条件'!$B$10=0,$AA189/$I189,$AA189*('01_基本条件'!$B$10*(1+'01_基本条件'!$B$10)^$I189)/((1+'01_基本条件'!$B$10)^$I189-1))))</f>
        <v/>
      </c>
      <c r="AC189" s="132">
        <f>IF($A189="","",IFERROR($AB189/(IF('01_基本条件'!$B$10=0,$T189/$H189,$T189*('01_基本条件'!$B$10*(1+'01_基本条件'!$B$10)^$H189)/((1+'01_基本条件'!$B$10)^$H189-1))),0))</f>
        <v/>
      </c>
      <c r="AD189" s="141">
        <f>IF($A189="","",IFERROR(IF((('03_設備台帳'!N189*$J189+'03_設備台帳'!O189*'03_設備台帳'!P189*'03_設備台帳'!M189*$L189*$M189+'03_設備台帳'!Q189*'03_設備台帳'!S189*$N189)-('03_設備台帳'!N189*'01_基本条件'!$B$20+'03_設備台帳'!O189*'01_基本条件'!$B$21*'03_設備台帳'!P189*'03_設備台帳'!M189*$L189*$M189+'03_設備台帳'!R189*'03_設備台帳'!S189*$N189))&lt;=0,"",MAX(0,($U189+$V189-$O189)/(('03_設備台帳'!N189*$J189+'03_設備台帳'!O189*'03_設備台帳'!P189*'03_設備台帳'!M189*$L189*$M189+'03_設備台帳'!Q189*'03_設備台帳'!S189*$N189)-('03_設備台帳'!N189*'01_基本条件'!$B$20+'03_設備台帳'!O189*'01_基本条件'!$B$21*'03_設備台帳'!P189*'03_設備台帳'!M189*$L189*$M189+'03_設備台帳'!R189*'03_設備台帳'!S189*$N189)))),""))</f>
        <v/>
      </c>
      <c r="AE189" s="41">
        <f>IF($A189="","",IF(AND('01_基本条件'!$B$19="はい",$G189="重大"),"更新",IF($AC189&gt;='01_基本条件'!$B$18,"更新",IF($AC189&lt;=-'01_基本条件'!$B$18,"修理/延命","再確認/試行"))))</f>
        <v/>
      </c>
      <c r="AF189" s="41">
        <f>IF($A189="","","EAC削減率="&amp;TEXT($AC189,"0.0%")&amp;"; 修理LCC="&amp;TEXT($T189,"#,##0")&amp;"; 更新LCC="&amp;TEXT($AA189,"#,##0"))</f>
        <v/>
      </c>
      <c r="AG189" s="41">
        <f>IF($A189="","",IF('01_基本条件'!$B$15="","予算未設定",IF($U189&lt;='01_基本条件'!$B$15,"予算内","予算超過")))</f>
        <v/>
      </c>
      <c r="AH189" s="41">
        <f>IF($A189="","",IF(OR($G189="重大",$F189="A-重要",$AC189&gt;=0.15),"高",IF(OR($G189="高",$AC189&gt;='01_基本条件'!$B$18),"中","低")))</f>
        <v/>
      </c>
      <c r="AI189" s="41">
        <f>IF($A189="","","")</f>
        <v/>
      </c>
      <c r="AJ189" s="41">
        <f>IF($A189="","",IF($AI189&lt;&gt;"",$AI189,IF(AND($AE189="更新",$AG189="予算超過"),"更新-予算承認要",$AE189)))</f>
        <v/>
      </c>
      <c r="AK189" s="85">
        <f>IF($A189="","","要評価")</f>
        <v/>
      </c>
      <c r="AL189" s="85">
        <f>IF($A189="","","")</f>
        <v/>
      </c>
      <c r="AM189" s="134">
        <f>IF($A189="","","")</f>
        <v/>
      </c>
    </row>
    <row r="190">
      <c r="A190" s="71">
        <f>IF('03_設備台帳'!A190="","",'03_設備台帳'!A190)</f>
        <v/>
      </c>
      <c r="B190" s="71">
        <f>IF($A190="","",'03_設備台帳'!E190)</f>
        <v/>
      </c>
      <c r="C190" s="71">
        <f>IF($A190="","",'03_設備台帳'!B190&amp;" / "&amp;'03_設備台帳'!C190)</f>
        <v/>
      </c>
      <c r="D190" s="71">
        <f>IF($A190="","",'03_設備台帳'!D190)</f>
        <v/>
      </c>
      <c r="E190" s="71">
        <f>IF($A190="","",'03_設備台帳'!I190)</f>
        <v/>
      </c>
      <c r="F190" s="71">
        <f>IF($A190="","",'03_設備台帳'!G190)</f>
        <v/>
      </c>
      <c r="G190" s="71">
        <f>IF($A190="","",'03_設備台帳'!AD190)</f>
        <v/>
      </c>
      <c r="H190" s="135">
        <f>IF($A190="","",MIN('01_基本条件'!$B$9,MAX(1,'03_設備台帳'!Z190)))</f>
        <v/>
      </c>
      <c r="I190" s="135">
        <f>IF($A190="","",MIN('01_基本条件'!$B$9,MAX(1,'03_設備台帳'!AA190)))</f>
        <v/>
      </c>
      <c r="J190" s="132">
        <f>IF($A190="","",IFERROR(VLOOKUP($E190,'02_シナリオ条件'!$A$5:$K$13,3,FALSE),1))</f>
        <v/>
      </c>
      <c r="K190" s="132">
        <f>IF($A190="","",IFERROR(VLOOKUP($E190,'02_シナリオ条件'!$A$5:$K$13,4,FALSE),1))</f>
        <v/>
      </c>
      <c r="L190" s="132">
        <f>IF($A190="","",IFERROR(VLOOKUP($E190,'02_シナリオ条件'!$A$5:$K$13,5,FALSE),1))</f>
        <v/>
      </c>
      <c r="M190" s="132">
        <f>IF($A190="","",IFERROR(VLOOKUP($E190,'02_シナリオ条件'!$A$5:$K$13,6,FALSE),1))</f>
        <v/>
      </c>
      <c r="N190" s="132">
        <f>IF($A190="","",IFERROR(VLOOKUP($E190,'02_シナリオ条件'!$A$5:$K$13,7,FALSE),1))</f>
        <v/>
      </c>
      <c r="O190" s="131">
        <f>IF($A190="","",'03_設備台帳'!T190*$J190)</f>
        <v/>
      </c>
      <c r="P190" s="131">
        <f>IF($A190="","",'03_設備台帳'!N190*$J190*(IF('01_基本条件'!$B$10='01_基本条件'!$B$11,$H190/(1+'01_基本条件'!$B$10),(1-((1+'01_基本条件'!$B$11)/(1+'01_基本条件'!$B$10))^$H190)/('01_基本条件'!$B$10-'01_基本条件'!$B$11))))</f>
        <v/>
      </c>
      <c r="Q190" s="131">
        <f>IF($A190="","",'03_設備台帳'!O190*'03_設備台帳'!P190*'03_設備台帳'!M190*$L190*$M190*(IF('01_基本条件'!$B$10='01_基本条件'!$B$13,$H190/(1+'01_基本条件'!$B$10),(1-((1+'01_基本条件'!$B$13)/(1+'01_基本条件'!$B$10))^$H190)/('01_基本条件'!$B$10-'01_基本条件'!$B$13))))</f>
        <v/>
      </c>
      <c r="R190" s="131">
        <f>IF($A190="","",'03_設備台帳'!Q190*'03_設備台帳'!S190*$N190*(IF('01_基本条件'!$B$10='01_基本条件'!$B$12,$H190/(1+'01_基本条件'!$B$10),(1-((1+'01_基本条件'!$B$12)/(1+'01_基本条件'!$B$10))^$H190)/('01_基本条件'!$B$10-'01_基本条件'!$B$12))))</f>
        <v/>
      </c>
      <c r="S190" s="131">
        <f>IF($A190="","",'03_設備台帳'!AB190*IFERROR(VLOOKUP($E190,'02_シナリオ条件'!$A$5:$K$13,8,FALSE),1)/(1+'01_基本条件'!$B$10)^$H190)</f>
        <v/>
      </c>
      <c r="T190" s="131">
        <f>IF($A190="","",SUM($O190:$R190)-$S190)</f>
        <v/>
      </c>
      <c r="U190" s="131">
        <f>IF($A190="","",('03_設備台帳'!U190+'03_設備台帳'!V190+'03_設備台帳'!W190+'03_設備台帳'!Y190)*$K190)</f>
        <v/>
      </c>
      <c r="V190" s="131">
        <f>IF($A190="","",'03_設備台帳'!X190*'03_設備台帳'!M190*$L190)</f>
        <v/>
      </c>
      <c r="W190" s="131">
        <f>IF($A190="","",'03_設備台帳'!N190*'01_基本条件'!$B$20*(IF('01_基本条件'!$B$10='01_基本条件'!$B$11,$I190/(1+'01_基本条件'!$B$10),(1-((1+'01_基本条件'!$B$11)/(1+'01_基本条件'!$B$10))^$I190)/('01_基本条件'!$B$10-'01_基本条件'!$B$11))))</f>
        <v/>
      </c>
      <c r="X190" s="131">
        <f>IF($A190="","",'03_設備台帳'!O190*'01_基本条件'!$B$21*'03_設備台帳'!P190*'03_設備台帳'!M190*$L190*$M190*(IF('01_基本条件'!$B$10='01_基本条件'!$B$13,$I190/(1+'01_基本条件'!$B$10),(1-((1+'01_基本条件'!$B$13)/(1+'01_基本条件'!$B$10))^$I190)/('01_基本条件'!$B$10-'01_基本条件'!$B$13))))</f>
        <v/>
      </c>
      <c r="Y190" s="131">
        <f>IF($A190="","",'03_設備台帳'!R190*'03_設備台帳'!S190*$N190*(IF('01_基本条件'!$B$10='01_基本条件'!$B$12,$I190/(1+'01_基本条件'!$B$10),(1-((1+'01_基本条件'!$B$12)/(1+'01_基本条件'!$B$10))^$I190)/('01_基本条件'!$B$10-'01_基本条件'!$B$12))))</f>
        <v/>
      </c>
      <c r="Z190" s="131">
        <f>IF($A190="","",'03_設備台帳'!AC190*IFERROR(VLOOKUP($E190,'02_シナリオ条件'!$A$5:$K$13,8,FALSE),1)/(1+'01_基本条件'!$B$10)^$I190)</f>
        <v/>
      </c>
      <c r="AA190" s="131">
        <f>IF($A190="","",SUM($U190:$Y190)-$Z190)</f>
        <v/>
      </c>
      <c r="AB190" s="131">
        <f>IF($A190="","",(IF('01_基本条件'!$B$10=0,$T190/$H190,$T190*('01_基本条件'!$B$10*(1+'01_基本条件'!$B$10)^$H190)/((1+'01_基本条件'!$B$10)^$H190-1)))-(IF('01_基本条件'!$B$10=0,$AA190/$I190,$AA190*('01_基本条件'!$B$10*(1+'01_基本条件'!$B$10)^$I190)/((1+'01_基本条件'!$B$10)^$I190-1))))</f>
        <v/>
      </c>
      <c r="AC190" s="132">
        <f>IF($A190="","",IFERROR($AB190/(IF('01_基本条件'!$B$10=0,$T190/$H190,$T190*('01_基本条件'!$B$10*(1+'01_基本条件'!$B$10)^$H190)/((1+'01_基本条件'!$B$10)^$H190-1))),0))</f>
        <v/>
      </c>
      <c r="AD190" s="141">
        <f>IF($A190="","",IFERROR(IF((('03_設備台帳'!N190*$J190+'03_設備台帳'!O190*'03_設備台帳'!P190*'03_設備台帳'!M190*$L190*$M190+'03_設備台帳'!Q190*'03_設備台帳'!S190*$N190)-('03_設備台帳'!N190*'01_基本条件'!$B$20+'03_設備台帳'!O190*'01_基本条件'!$B$21*'03_設備台帳'!P190*'03_設備台帳'!M190*$L190*$M190+'03_設備台帳'!R190*'03_設備台帳'!S190*$N190))&lt;=0,"",MAX(0,($U190+$V190-$O190)/(('03_設備台帳'!N190*$J190+'03_設備台帳'!O190*'03_設備台帳'!P190*'03_設備台帳'!M190*$L190*$M190+'03_設備台帳'!Q190*'03_設備台帳'!S190*$N190)-('03_設備台帳'!N190*'01_基本条件'!$B$20+'03_設備台帳'!O190*'01_基本条件'!$B$21*'03_設備台帳'!P190*'03_設備台帳'!M190*$L190*$M190+'03_設備台帳'!R190*'03_設備台帳'!S190*$N190)))),""))</f>
        <v/>
      </c>
      <c r="AE190" s="41">
        <f>IF($A190="","",IF(AND('01_基本条件'!$B$19="はい",$G190="重大"),"更新",IF($AC190&gt;='01_基本条件'!$B$18,"更新",IF($AC190&lt;=-'01_基本条件'!$B$18,"修理/延命","再確認/試行"))))</f>
        <v/>
      </c>
      <c r="AF190" s="41">
        <f>IF($A190="","","EAC削減率="&amp;TEXT($AC190,"0.0%")&amp;"; 修理LCC="&amp;TEXT($T190,"#,##0")&amp;"; 更新LCC="&amp;TEXT($AA190,"#,##0"))</f>
        <v/>
      </c>
      <c r="AG190" s="41">
        <f>IF($A190="","",IF('01_基本条件'!$B$15="","予算未設定",IF($U190&lt;='01_基本条件'!$B$15,"予算内","予算超過")))</f>
        <v/>
      </c>
      <c r="AH190" s="41">
        <f>IF($A190="","",IF(OR($G190="重大",$F190="A-重要",$AC190&gt;=0.15),"高",IF(OR($G190="高",$AC190&gt;='01_基本条件'!$B$18),"中","低")))</f>
        <v/>
      </c>
      <c r="AI190" s="41">
        <f>IF($A190="","","")</f>
        <v/>
      </c>
      <c r="AJ190" s="41">
        <f>IF($A190="","",IF($AI190&lt;&gt;"",$AI190,IF(AND($AE190="更新",$AG190="予算超過"),"更新-予算承認要",$AE190)))</f>
        <v/>
      </c>
      <c r="AK190" s="85">
        <f>IF($A190="","","要評価")</f>
        <v/>
      </c>
      <c r="AL190" s="85">
        <f>IF($A190="","","")</f>
        <v/>
      </c>
      <c r="AM190" s="134">
        <f>IF($A190="","","")</f>
        <v/>
      </c>
    </row>
    <row r="191">
      <c r="A191" s="71">
        <f>IF('03_設備台帳'!A191="","",'03_設備台帳'!A191)</f>
        <v/>
      </c>
      <c r="B191" s="71">
        <f>IF($A191="","",'03_設備台帳'!E191)</f>
        <v/>
      </c>
      <c r="C191" s="71">
        <f>IF($A191="","",'03_設備台帳'!B191&amp;" / "&amp;'03_設備台帳'!C191)</f>
        <v/>
      </c>
      <c r="D191" s="71">
        <f>IF($A191="","",'03_設備台帳'!D191)</f>
        <v/>
      </c>
      <c r="E191" s="71">
        <f>IF($A191="","",'03_設備台帳'!I191)</f>
        <v/>
      </c>
      <c r="F191" s="71">
        <f>IF($A191="","",'03_設備台帳'!G191)</f>
        <v/>
      </c>
      <c r="G191" s="71">
        <f>IF($A191="","",'03_設備台帳'!AD191)</f>
        <v/>
      </c>
      <c r="H191" s="135">
        <f>IF($A191="","",MIN('01_基本条件'!$B$9,MAX(1,'03_設備台帳'!Z191)))</f>
        <v/>
      </c>
      <c r="I191" s="135">
        <f>IF($A191="","",MIN('01_基本条件'!$B$9,MAX(1,'03_設備台帳'!AA191)))</f>
        <v/>
      </c>
      <c r="J191" s="132">
        <f>IF($A191="","",IFERROR(VLOOKUP($E191,'02_シナリオ条件'!$A$5:$K$13,3,FALSE),1))</f>
        <v/>
      </c>
      <c r="K191" s="132">
        <f>IF($A191="","",IFERROR(VLOOKUP($E191,'02_シナリオ条件'!$A$5:$K$13,4,FALSE),1))</f>
        <v/>
      </c>
      <c r="L191" s="132">
        <f>IF($A191="","",IFERROR(VLOOKUP($E191,'02_シナリオ条件'!$A$5:$K$13,5,FALSE),1))</f>
        <v/>
      </c>
      <c r="M191" s="132">
        <f>IF($A191="","",IFERROR(VLOOKUP($E191,'02_シナリオ条件'!$A$5:$K$13,6,FALSE),1))</f>
        <v/>
      </c>
      <c r="N191" s="132">
        <f>IF($A191="","",IFERROR(VLOOKUP($E191,'02_シナリオ条件'!$A$5:$K$13,7,FALSE),1))</f>
        <v/>
      </c>
      <c r="O191" s="131">
        <f>IF($A191="","",'03_設備台帳'!T191*$J191)</f>
        <v/>
      </c>
      <c r="P191" s="131">
        <f>IF($A191="","",'03_設備台帳'!N191*$J191*(IF('01_基本条件'!$B$10='01_基本条件'!$B$11,$H191/(1+'01_基本条件'!$B$10),(1-((1+'01_基本条件'!$B$11)/(1+'01_基本条件'!$B$10))^$H191)/('01_基本条件'!$B$10-'01_基本条件'!$B$11))))</f>
        <v/>
      </c>
      <c r="Q191" s="131">
        <f>IF($A191="","",'03_設備台帳'!O191*'03_設備台帳'!P191*'03_設備台帳'!M191*$L191*$M191*(IF('01_基本条件'!$B$10='01_基本条件'!$B$13,$H191/(1+'01_基本条件'!$B$10),(1-((1+'01_基本条件'!$B$13)/(1+'01_基本条件'!$B$10))^$H191)/('01_基本条件'!$B$10-'01_基本条件'!$B$13))))</f>
        <v/>
      </c>
      <c r="R191" s="131">
        <f>IF($A191="","",'03_設備台帳'!Q191*'03_設備台帳'!S191*$N191*(IF('01_基本条件'!$B$10='01_基本条件'!$B$12,$H191/(1+'01_基本条件'!$B$10),(1-((1+'01_基本条件'!$B$12)/(1+'01_基本条件'!$B$10))^$H191)/('01_基本条件'!$B$10-'01_基本条件'!$B$12))))</f>
        <v/>
      </c>
      <c r="S191" s="131">
        <f>IF($A191="","",'03_設備台帳'!AB191*IFERROR(VLOOKUP($E191,'02_シナリオ条件'!$A$5:$K$13,8,FALSE),1)/(1+'01_基本条件'!$B$10)^$H191)</f>
        <v/>
      </c>
      <c r="T191" s="131">
        <f>IF($A191="","",SUM($O191:$R191)-$S191)</f>
        <v/>
      </c>
      <c r="U191" s="131">
        <f>IF($A191="","",('03_設備台帳'!U191+'03_設備台帳'!V191+'03_設備台帳'!W191+'03_設備台帳'!Y191)*$K191)</f>
        <v/>
      </c>
      <c r="V191" s="131">
        <f>IF($A191="","",'03_設備台帳'!X191*'03_設備台帳'!M191*$L191)</f>
        <v/>
      </c>
      <c r="W191" s="131">
        <f>IF($A191="","",'03_設備台帳'!N191*'01_基本条件'!$B$20*(IF('01_基本条件'!$B$10='01_基本条件'!$B$11,$I191/(1+'01_基本条件'!$B$10),(1-((1+'01_基本条件'!$B$11)/(1+'01_基本条件'!$B$10))^$I191)/('01_基本条件'!$B$10-'01_基本条件'!$B$11))))</f>
        <v/>
      </c>
      <c r="X191" s="131">
        <f>IF($A191="","",'03_設備台帳'!O191*'01_基本条件'!$B$21*'03_設備台帳'!P191*'03_設備台帳'!M191*$L191*$M191*(IF('01_基本条件'!$B$10='01_基本条件'!$B$13,$I191/(1+'01_基本条件'!$B$10),(1-((1+'01_基本条件'!$B$13)/(1+'01_基本条件'!$B$10))^$I191)/('01_基本条件'!$B$10-'01_基本条件'!$B$13))))</f>
        <v/>
      </c>
      <c r="Y191" s="131">
        <f>IF($A191="","",'03_設備台帳'!R191*'03_設備台帳'!S191*$N191*(IF('01_基本条件'!$B$10='01_基本条件'!$B$12,$I191/(1+'01_基本条件'!$B$10),(1-((1+'01_基本条件'!$B$12)/(1+'01_基本条件'!$B$10))^$I191)/('01_基本条件'!$B$10-'01_基本条件'!$B$12))))</f>
        <v/>
      </c>
      <c r="Z191" s="131">
        <f>IF($A191="","",'03_設備台帳'!AC191*IFERROR(VLOOKUP($E191,'02_シナリオ条件'!$A$5:$K$13,8,FALSE),1)/(1+'01_基本条件'!$B$10)^$I191)</f>
        <v/>
      </c>
      <c r="AA191" s="131">
        <f>IF($A191="","",SUM($U191:$Y191)-$Z191)</f>
        <v/>
      </c>
      <c r="AB191" s="131">
        <f>IF($A191="","",(IF('01_基本条件'!$B$10=0,$T191/$H191,$T191*('01_基本条件'!$B$10*(1+'01_基本条件'!$B$10)^$H191)/((1+'01_基本条件'!$B$10)^$H191-1)))-(IF('01_基本条件'!$B$10=0,$AA191/$I191,$AA191*('01_基本条件'!$B$10*(1+'01_基本条件'!$B$10)^$I191)/((1+'01_基本条件'!$B$10)^$I191-1))))</f>
        <v/>
      </c>
      <c r="AC191" s="132">
        <f>IF($A191="","",IFERROR($AB191/(IF('01_基本条件'!$B$10=0,$T191/$H191,$T191*('01_基本条件'!$B$10*(1+'01_基本条件'!$B$10)^$H191)/((1+'01_基本条件'!$B$10)^$H191-1))),0))</f>
        <v/>
      </c>
      <c r="AD191" s="141">
        <f>IF($A191="","",IFERROR(IF((('03_設備台帳'!N191*$J191+'03_設備台帳'!O191*'03_設備台帳'!P191*'03_設備台帳'!M191*$L191*$M191+'03_設備台帳'!Q191*'03_設備台帳'!S191*$N191)-('03_設備台帳'!N191*'01_基本条件'!$B$20+'03_設備台帳'!O191*'01_基本条件'!$B$21*'03_設備台帳'!P191*'03_設備台帳'!M191*$L191*$M191+'03_設備台帳'!R191*'03_設備台帳'!S191*$N191))&lt;=0,"",MAX(0,($U191+$V191-$O191)/(('03_設備台帳'!N191*$J191+'03_設備台帳'!O191*'03_設備台帳'!P191*'03_設備台帳'!M191*$L191*$M191+'03_設備台帳'!Q191*'03_設備台帳'!S191*$N191)-('03_設備台帳'!N191*'01_基本条件'!$B$20+'03_設備台帳'!O191*'01_基本条件'!$B$21*'03_設備台帳'!P191*'03_設備台帳'!M191*$L191*$M191+'03_設備台帳'!R191*'03_設備台帳'!S191*$N191)))),""))</f>
        <v/>
      </c>
      <c r="AE191" s="41">
        <f>IF($A191="","",IF(AND('01_基本条件'!$B$19="はい",$G191="重大"),"更新",IF($AC191&gt;='01_基本条件'!$B$18,"更新",IF($AC191&lt;=-'01_基本条件'!$B$18,"修理/延命","再確認/試行"))))</f>
        <v/>
      </c>
      <c r="AF191" s="41">
        <f>IF($A191="","","EAC削減率="&amp;TEXT($AC191,"0.0%")&amp;"; 修理LCC="&amp;TEXT($T191,"#,##0")&amp;"; 更新LCC="&amp;TEXT($AA191,"#,##0"))</f>
        <v/>
      </c>
      <c r="AG191" s="41">
        <f>IF($A191="","",IF('01_基本条件'!$B$15="","予算未設定",IF($U191&lt;='01_基本条件'!$B$15,"予算内","予算超過")))</f>
        <v/>
      </c>
      <c r="AH191" s="41">
        <f>IF($A191="","",IF(OR($G191="重大",$F191="A-重要",$AC191&gt;=0.15),"高",IF(OR($G191="高",$AC191&gt;='01_基本条件'!$B$18),"中","低")))</f>
        <v/>
      </c>
      <c r="AI191" s="41">
        <f>IF($A191="","","")</f>
        <v/>
      </c>
      <c r="AJ191" s="41">
        <f>IF($A191="","",IF($AI191&lt;&gt;"",$AI191,IF(AND($AE191="更新",$AG191="予算超過"),"更新-予算承認要",$AE191)))</f>
        <v/>
      </c>
      <c r="AK191" s="85">
        <f>IF($A191="","","要評価")</f>
        <v/>
      </c>
      <c r="AL191" s="85">
        <f>IF($A191="","","")</f>
        <v/>
      </c>
      <c r="AM191" s="134">
        <f>IF($A191="","","")</f>
        <v/>
      </c>
    </row>
    <row r="192">
      <c r="A192" s="71">
        <f>IF('03_設備台帳'!A192="","",'03_設備台帳'!A192)</f>
        <v/>
      </c>
      <c r="B192" s="71">
        <f>IF($A192="","",'03_設備台帳'!E192)</f>
        <v/>
      </c>
      <c r="C192" s="71">
        <f>IF($A192="","",'03_設備台帳'!B192&amp;" / "&amp;'03_設備台帳'!C192)</f>
        <v/>
      </c>
      <c r="D192" s="71">
        <f>IF($A192="","",'03_設備台帳'!D192)</f>
        <v/>
      </c>
      <c r="E192" s="71">
        <f>IF($A192="","",'03_設備台帳'!I192)</f>
        <v/>
      </c>
      <c r="F192" s="71">
        <f>IF($A192="","",'03_設備台帳'!G192)</f>
        <v/>
      </c>
      <c r="G192" s="71">
        <f>IF($A192="","",'03_設備台帳'!AD192)</f>
        <v/>
      </c>
      <c r="H192" s="135">
        <f>IF($A192="","",MIN('01_基本条件'!$B$9,MAX(1,'03_設備台帳'!Z192)))</f>
        <v/>
      </c>
      <c r="I192" s="135">
        <f>IF($A192="","",MIN('01_基本条件'!$B$9,MAX(1,'03_設備台帳'!AA192)))</f>
        <v/>
      </c>
      <c r="J192" s="132">
        <f>IF($A192="","",IFERROR(VLOOKUP($E192,'02_シナリオ条件'!$A$5:$K$13,3,FALSE),1))</f>
        <v/>
      </c>
      <c r="K192" s="132">
        <f>IF($A192="","",IFERROR(VLOOKUP($E192,'02_シナリオ条件'!$A$5:$K$13,4,FALSE),1))</f>
        <v/>
      </c>
      <c r="L192" s="132">
        <f>IF($A192="","",IFERROR(VLOOKUP($E192,'02_シナリオ条件'!$A$5:$K$13,5,FALSE),1))</f>
        <v/>
      </c>
      <c r="M192" s="132">
        <f>IF($A192="","",IFERROR(VLOOKUP($E192,'02_シナリオ条件'!$A$5:$K$13,6,FALSE),1))</f>
        <v/>
      </c>
      <c r="N192" s="132">
        <f>IF($A192="","",IFERROR(VLOOKUP($E192,'02_シナリオ条件'!$A$5:$K$13,7,FALSE),1))</f>
        <v/>
      </c>
      <c r="O192" s="131">
        <f>IF($A192="","",'03_設備台帳'!T192*$J192)</f>
        <v/>
      </c>
      <c r="P192" s="131">
        <f>IF($A192="","",'03_設備台帳'!N192*$J192*(IF('01_基本条件'!$B$10='01_基本条件'!$B$11,$H192/(1+'01_基本条件'!$B$10),(1-((1+'01_基本条件'!$B$11)/(1+'01_基本条件'!$B$10))^$H192)/('01_基本条件'!$B$10-'01_基本条件'!$B$11))))</f>
        <v/>
      </c>
      <c r="Q192" s="131">
        <f>IF($A192="","",'03_設備台帳'!O192*'03_設備台帳'!P192*'03_設備台帳'!M192*$L192*$M192*(IF('01_基本条件'!$B$10='01_基本条件'!$B$13,$H192/(1+'01_基本条件'!$B$10),(1-((1+'01_基本条件'!$B$13)/(1+'01_基本条件'!$B$10))^$H192)/('01_基本条件'!$B$10-'01_基本条件'!$B$13))))</f>
        <v/>
      </c>
      <c r="R192" s="131">
        <f>IF($A192="","",'03_設備台帳'!Q192*'03_設備台帳'!S192*$N192*(IF('01_基本条件'!$B$10='01_基本条件'!$B$12,$H192/(1+'01_基本条件'!$B$10),(1-((1+'01_基本条件'!$B$12)/(1+'01_基本条件'!$B$10))^$H192)/('01_基本条件'!$B$10-'01_基本条件'!$B$12))))</f>
        <v/>
      </c>
      <c r="S192" s="131">
        <f>IF($A192="","",'03_設備台帳'!AB192*IFERROR(VLOOKUP($E192,'02_シナリオ条件'!$A$5:$K$13,8,FALSE),1)/(1+'01_基本条件'!$B$10)^$H192)</f>
        <v/>
      </c>
      <c r="T192" s="131">
        <f>IF($A192="","",SUM($O192:$R192)-$S192)</f>
        <v/>
      </c>
      <c r="U192" s="131">
        <f>IF($A192="","",('03_設備台帳'!U192+'03_設備台帳'!V192+'03_設備台帳'!W192+'03_設備台帳'!Y192)*$K192)</f>
        <v/>
      </c>
      <c r="V192" s="131">
        <f>IF($A192="","",'03_設備台帳'!X192*'03_設備台帳'!M192*$L192)</f>
        <v/>
      </c>
      <c r="W192" s="131">
        <f>IF($A192="","",'03_設備台帳'!N192*'01_基本条件'!$B$20*(IF('01_基本条件'!$B$10='01_基本条件'!$B$11,$I192/(1+'01_基本条件'!$B$10),(1-((1+'01_基本条件'!$B$11)/(1+'01_基本条件'!$B$10))^$I192)/('01_基本条件'!$B$10-'01_基本条件'!$B$11))))</f>
        <v/>
      </c>
      <c r="X192" s="131">
        <f>IF($A192="","",'03_設備台帳'!O192*'01_基本条件'!$B$21*'03_設備台帳'!P192*'03_設備台帳'!M192*$L192*$M192*(IF('01_基本条件'!$B$10='01_基本条件'!$B$13,$I192/(1+'01_基本条件'!$B$10),(1-((1+'01_基本条件'!$B$13)/(1+'01_基本条件'!$B$10))^$I192)/('01_基本条件'!$B$10-'01_基本条件'!$B$13))))</f>
        <v/>
      </c>
      <c r="Y192" s="131">
        <f>IF($A192="","",'03_設備台帳'!R192*'03_設備台帳'!S192*$N192*(IF('01_基本条件'!$B$10='01_基本条件'!$B$12,$I192/(1+'01_基本条件'!$B$10),(1-((1+'01_基本条件'!$B$12)/(1+'01_基本条件'!$B$10))^$I192)/('01_基本条件'!$B$10-'01_基本条件'!$B$12))))</f>
        <v/>
      </c>
      <c r="Z192" s="131">
        <f>IF($A192="","",'03_設備台帳'!AC192*IFERROR(VLOOKUP($E192,'02_シナリオ条件'!$A$5:$K$13,8,FALSE),1)/(1+'01_基本条件'!$B$10)^$I192)</f>
        <v/>
      </c>
      <c r="AA192" s="131">
        <f>IF($A192="","",SUM($U192:$Y192)-$Z192)</f>
        <v/>
      </c>
      <c r="AB192" s="131">
        <f>IF($A192="","",(IF('01_基本条件'!$B$10=0,$T192/$H192,$T192*('01_基本条件'!$B$10*(1+'01_基本条件'!$B$10)^$H192)/((1+'01_基本条件'!$B$10)^$H192-1)))-(IF('01_基本条件'!$B$10=0,$AA192/$I192,$AA192*('01_基本条件'!$B$10*(1+'01_基本条件'!$B$10)^$I192)/((1+'01_基本条件'!$B$10)^$I192-1))))</f>
        <v/>
      </c>
      <c r="AC192" s="132">
        <f>IF($A192="","",IFERROR($AB192/(IF('01_基本条件'!$B$10=0,$T192/$H192,$T192*('01_基本条件'!$B$10*(1+'01_基本条件'!$B$10)^$H192)/((1+'01_基本条件'!$B$10)^$H192-1))),0))</f>
        <v/>
      </c>
      <c r="AD192" s="141">
        <f>IF($A192="","",IFERROR(IF((('03_設備台帳'!N192*$J192+'03_設備台帳'!O192*'03_設備台帳'!P192*'03_設備台帳'!M192*$L192*$M192+'03_設備台帳'!Q192*'03_設備台帳'!S192*$N192)-('03_設備台帳'!N192*'01_基本条件'!$B$20+'03_設備台帳'!O192*'01_基本条件'!$B$21*'03_設備台帳'!P192*'03_設備台帳'!M192*$L192*$M192+'03_設備台帳'!R192*'03_設備台帳'!S192*$N192))&lt;=0,"",MAX(0,($U192+$V192-$O192)/(('03_設備台帳'!N192*$J192+'03_設備台帳'!O192*'03_設備台帳'!P192*'03_設備台帳'!M192*$L192*$M192+'03_設備台帳'!Q192*'03_設備台帳'!S192*$N192)-('03_設備台帳'!N192*'01_基本条件'!$B$20+'03_設備台帳'!O192*'01_基本条件'!$B$21*'03_設備台帳'!P192*'03_設備台帳'!M192*$L192*$M192+'03_設備台帳'!R192*'03_設備台帳'!S192*$N192)))),""))</f>
        <v/>
      </c>
      <c r="AE192" s="41">
        <f>IF($A192="","",IF(AND('01_基本条件'!$B$19="はい",$G192="重大"),"更新",IF($AC192&gt;='01_基本条件'!$B$18,"更新",IF($AC192&lt;=-'01_基本条件'!$B$18,"修理/延命","再確認/試行"))))</f>
        <v/>
      </c>
      <c r="AF192" s="41">
        <f>IF($A192="","","EAC削減率="&amp;TEXT($AC192,"0.0%")&amp;"; 修理LCC="&amp;TEXT($T192,"#,##0")&amp;"; 更新LCC="&amp;TEXT($AA192,"#,##0"))</f>
        <v/>
      </c>
      <c r="AG192" s="41">
        <f>IF($A192="","",IF('01_基本条件'!$B$15="","予算未設定",IF($U192&lt;='01_基本条件'!$B$15,"予算内","予算超過")))</f>
        <v/>
      </c>
      <c r="AH192" s="41">
        <f>IF($A192="","",IF(OR($G192="重大",$F192="A-重要",$AC192&gt;=0.15),"高",IF(OR($G192="高",$AC192&gt;='01_基本条件'!$B$18),"中","低")))</f>
        <v/>
      </c>
      <c r="AI192" s="41">
        <f>IF($A192="","","")</f>
        <v/>
      </c>
      <c r="AJ192" s="41">
        <f>IF($A192="","",IF($AI192&lt;&gt;"",$AI192,IF(AND($AE192="更新",$AG192="予算超過"),"更新-予算承認要",$AE192)))</f>
        <v/>
      </c>
      <c r="AK192" s="85">
        <f>IF($A192="","","要評価")</f>
        <v/>
      </c>
      <c r="AL192" s="85">
        <f>IF($A192="","","")</f>
        <v/>
      </c>
      <c r="AM192" s="134">
        <f>IF($A192="","","")</f>
        <v/>
      </c>
    </row>
    <row r="193">
      <c r="A193" s="71">
        <f>IF('03_設備台帳'!A193="","",'03_設備台帳'!A193)</f>
        <v/>
      </c>
      <c r="B193" s="71">
        <f>IF($A193="","",'03_設備台帳'!E193)</f>
        <v/>
      </c>
      <c r="C193" s="71">
        <f>IF($A193="","",'03_設備台帳'!B193&amp;" / "&amp;'03_設備台帳'!C193)</f>
        <v/>
      </c>
      <c r="D193" s="71">
        <f>IF($A193="","",'03_設備台帳'!D193)</f>
        <v/>
      </c>
      <c r="E193" s="71">
        <f>IF($A193="","",'03_設備台帳'!I193)</f>
        <v/>
      </c>
      <c r="F193" s="71">
        <f>IF($A193="","",'03_設備台帳'!G193)</f>
        <v/>
      </c>
      <c r="G193" s="71">
        <f>IF($A193="","",'03_設備台帳'!AD193)</f>
        <v/>
      </c>
      <c r="H193" s="135">
        <f>IF($A193="","",MIN('01_基本条件'!$B$9,MAX(1,'03_設備台帳'!Z193)))</f>
        <v/>
      </c>
      <c r="I193" s="135">
        <f>IF($A193="","",MIN('01_基本条件'!$B$9,MAX(1,'03_設備台帳'!AA193)))</f>
        <v/>
      </c>
      <c r="J193" s="132">
        <f>IF($A193="","",IFERROR(VLOOKUP($E193,'02_シナリオ条件'!$A$5:$K$13,3,FALSE),1))</f>
        <v/>
      </c>
      <c r="K193" s="132">
        <f>IF($A193="","",IFERROR(VLOOKUP($E193,'02_シナリオ条件'!$A$5:$K$13,4,FALSE),1))</f>
        <v/>
      </c>
      <c r="L193" s="132">
        <f>IF($A193="","",IFERROR(VLOOKUP($E193,'02_シナリオ条件'!$A$5:$K$13,5,FALSE),1))</f>
        <v/>
      </c>
      <c r="M193" s="132">
        <f>IF($A193="","",IFERROR(VLOOKUP($E193,'02_シナリオ条件'!$A$5:$K$13,6,FALSE),1))</f>
        <v/>
      </c>
      <c r="N193" s="132">
        <f>IF($A193="","",IFERROR(VLOOKUP($E193,'02_シナリオ条件'!$A$5:$K$13,7,FALSE),1))</f>
        <v/>
      </c>
      <c r="O193" s="131">
        <f>IF($A193="","",'03_設備台帳'!T193*$J193)</f>
        <v/>
      </c>
      <c r="P193" s="131">
        <f>IF($A193="","",'03_設備台帳'!N193*$J193*(IF('01_基本条件'!$B$10='01_基本条件'!$B$11,$H193/(1+'01_基本条件'!$B$10),(1-((1+'01_基本条件'!$B$11)/(1+'01_基本条件'!$B$10))^$H193)/('01_基本条件'!$B$10-'01_基本条件'!$B$11))))</f>
        <v/>
      </c>
      <c r="Q193" s="131">
        <f>IF($A193="","",'03_設備台帳'!O193*'03_設備台帳'!P193*'03_設備台帳'!M193*$L193*$M193*(IF('01_基本条件'!$B$10='01_基本条件'!$B$13,$H193/(1+'01_基本条件'!$B$10),(1-((1+'01_基本条件'!$B$13)/(1+'01_基本条件'!$B$10))^$H193)/('01_基本条件'!$B$10-'01_基本条件'!$B$13))))</f>
        <v/>
      </c>
      <c r="R193" s="131">
        <f>IF($A193="","",'03_設備台帳'!Q193*'03_設備台帳'!S193*$N193*(IF('01_基本条件'!$B$10='01_基本条件'!$B$12,$H193/(1+'01_基本条件'!$B$10),(1-((1+'01_基本条件'!$B$12)/(1+'01_基本条件'!$B$10))^$H193)/('01_基本条件'!$B$10-'01_基本条件'!$B$12))))</f>
        <v/>
      </c>
      <c r="S193" s="131">
        <f>IF($A193="","",'03_設備台帳'!AB193*IFERROR(VLOOKUP($E193,'02_シナリオ条件'!$A$5:$K$13,8,FALSE),1)/(1+'01_基本条件'!$B$10)^$H193)</f>
        <v/>
      </c>
      <c r="T193" s="131">
        <f>IF($A193="","",SUM($O193:$R193)-$S193)</f>
        <v/>
      </c>
      <c r="U193" s="131">
        <f>IF($A193="","",('03_設備台帳'!U193+'03_設備台帳'!V193+'03_設備台帳'!W193+'03_設備台帳'!Y193)*$K193)</f>
        <v/>
      </c>
      <c r="V193" s="131">
        <f>IF($A193="","",'03_設備台帳'!X193*'03_設備台帳'!M193*$L193)</f>
        <v/>
      </c>
      <c r="W193" s="131">
        <f>IF($A193="","",'03_設備台帳'!N193*'01_基本条件'!$B$20*(IF('01_基本条件'!$B$10='01_基本条件'!$B$11,$I193/(1+'01_基本条件'!$B$10),(1-((1+'01_基本条件'!$B$11)/(1+'01_基本条件'!$B$10))^$I193)/('01_基本条件'!$B$10-'01_基本条件'!$B$11))))</f>
        <v/>
      </c>
      <c r="X193" s="131">
        <f>IF($A193="","",'03_設備台帳'!O193*'01_基本条件'!$B$21*'03_設備台帳'!P193*'03_設備台帳'!M193*$L193*$M193*(IF('01_基本条件'!$B$10='01_基本条件'!$B$13,$I193/(1+'01_基本条件'!$B$10),(1-((1+'01_基本条件'!$B$13)/(1+'01_基本条件'!$B$10))^$I193)/('01_基本条件'!$B$10-'01_基本条件'!$B$13))))</f>
        <v/>
      </c>
      <c r="Y193" s="131">
        <f>IF($A193="","",'03_設備台帳'!R193*'03_設備台帳'!S193*$N193*(IF('01_基本条件'!$B$10='01_基本条件'!$B$12,$I193/(1+'01_基本条件'!$B$10),(1-((1+'01_基本条件'!$B$12)/(1+'01_基本条件'!$B$10))^$I193)/('01_基本条件'!$B$10-'01_基本条件'!$B$12))))</f>
        <v/>
      </c>
      <c r="Z193" s="131">
        <f>IF($A193="","",'03_設備台帳'!AC193*IFERROR(VLOOKUP($E193,'02_シナリオ条件'!$A$5:$K$13,8,FALSE),1)/(1+'01_基本条件'!$B$10)^$I193)</f>
        <v/>
      </c>
      <c r="AA193" s="131">
        <f>IF($A193="","",SUM($U193:$Y193)-$Z193)</f>
        <v/>
      </c>
      <c r="AB193" s="131">
        <f>IF($A193="","",(IF('01_基本条件'!$B$10=0,$T193/$H193,$T193*('01_基本条件'!$B$10*(1+'01_基本条件'!$B$10)^$H193)/((1+'01_基本条件'!$B$10)^$H193-1)))-(IF('01_基本条件'!$B$10=0,$AA193/$I193,$AA193*('01_基本条件'!$B$10*(1+'01_基本条件'!$B$10)^$I193)/((1+'01_基本条件'!$B$10)^$I193-1))))</f>
        <v/>
      </c>
      <c r="AC193" s="132">
        <f>IF($A193="","",IFERROR($AB193/(IF('01_基本条件'!$B$10=0,$T193/$H193,$T193*('01_基本条件'!$B$10*(1+'01_基本条件'!$B$10)^$H193)/((1+'01_基本条件'!$B$10)^$H193-1))),0))</f>
        <v/>
      </c>
      <c r="AD193" s="141">
        <f>IF($A193="","",IFERROR(IF((('03_設備台帳'!N193*$J193+'03_設備台帳'!O193*'03_設備台帳'!P193*'03_設備台帳'!M193*$L193*$M193+'03_設備台帳'!Q193*'03_設備台帳'!S193*$N193)-('03_設備台帳'!N193*'01_基本条件'!$B$20+'03_設備台帳'!O193*'01_基本条件'!$B$21*'03_設備台帳'!P193*'03_設備台帳'!M193*$L193*$M193+'03_設備台帳'!R193*'03_設備台帳'!S193*$N193))&lt;=0,"",MAX(0,($U193+$V193-$O193)/(('03_設備台帳'!N193*$J193+'03_設備台帳'!O193*'03_設備台帳'!P193*'03_設備台帳'!M193*$L193*$M193+'03_設備台帳'!Q193*'03_設備台帳'!S193*$N193)-('03_設備台帳'!N193*'01_基本条件'!$B$20+'03_設備台帳'!O193*'01_基本条件'!$B$21*'03_設備台帳'!P193*'03_設備台帳'!M193*$L193*$M193+'03_設備台帳'!R193*'03_設備台帳'!S193*$N193)))),""))</f>
        <v/>
      </c>
      <c r="AE193" s="41">
        <f>IF($A193="","",IF(AND('01_基本条件'!$B$19="はい",$G193="重大"),"更新",IF($AC193&gt;='01_基本条件'!$B$18,"更新",IF($AC193&lt;=-'01_基本条件'!$B$18,"修理/延命","再確認/試行"))))</f>
        <v/>
      </c>
      <c r="AF193" s="41">
        <f>IF($A193="","","EAC削減率="&amp;TEXT($AC193,"0.0%")&amp;"; 修理LCC="&amp;TEXT($T193,"#,##0")&amp;"; 更新LCC="&amp;TEXT($AA193,"#,##0"))</f>
        <v/>
      </c>
      <c r="AG193" s="41">
        <f>IF($A193="","",IF('01_基本条件'!$B$15="","予算未設定",IF($U193&lt;='01_基本条件'!$B$15,"予算内","予算超過")))</f>
        <v/>
      </c>
      <c r="AH193" s="41">
        <f>IF($A193="","",IF(OR($G193="重大",$F193="A-重要",$AC193&gt;=0.15),"高",IF(OR($G193="高",$AC193&gt;='01_基本条件'!$B$18),"中","低")))</f>
        <v/>
      </c>
      <c r="AI193" s="41">
        <f>IF($A193="","","")</f>
        <v/>
      </c>
      <c r="AJ193" s="41">
        <f>IF($A193="","",IF($AI193&lt;&gt;"",$AI193,IF(AND($AE193="更新",$AG193="予算超過"),"更新-予算承認要",$AE193)))</f>
        <v/>
      </c>
      <c r="AK193" s="85">
        <f>IF($A193="","","要評価")</f>
        <v/>
      </c>
      <c r="AL193" s="85">
        <f>IF($A193="","","")</f>
        <v/>
      </c>
      <c r="AM193" s="134">
        <f>IF($A193="","","")</f>
        <v/>
      </c>
    </row>
    <row r="194">
      <c r="A194" s="71">
        <f>IF('03_設備台帳'!A194="","",'03_設備台帳'!A194)</f>
        <v/>
      </c>
      <c r="B194" s="71">
        <f>IF($A194="","",'03_設備台帳'!E194)</f>
        <v/>
      </c>
      <c r="C194" s="71">
        <f>IF($A194="","",'03_設備台帳'!B194&amp;" / "&amp;'03_設備台帳'!C194)</f>
        <v/>
      </c>
      <c r="D194" s="71">
        <f>IF($A194="","",'03_設備台帳'!D194)</f>
        <v/>
      </c>
      <c r="E194" s="71">
        <f>IF($A194="","",'03_設備台帳'!I194)</f>
        <v/>
      </c>
      <c r="F194" s="71">
        <f>IF($A194="","",'03_設備台帳'!G194)</f>
        <v/>
      </c>
      <c r="G194" s="71">
        <f>IF($A194="","",'03_設備台帳'!AD194)</f>
        <v/>
      </c>
      <c r="H194" s="135">
        <f>IF($A194="","",MIN('01_基本条件'!$B$9,MAX(1,'03_設備台帳'!Z194)))</f>
        <v/>
      </c>
      <c r="I194" s="135">
        <f>IF($A194="","",MIN('01_基本条件'!$B$9,MAX(1,'03_設備台帳'!AA194)))</f>
        <v/>
      </c>
      <c r="J194" s="132">
        <f>IF($A194="","",IFERROR(VLOOKUP($E194,'02_シナリオ条件'!$A$5:$K$13,3,FALSE),1))</f>
        <v/>
      </c>
      <c r="K194" s="132">
        <f>IF($A194="","",IFERROR(VLOOKUP($E194,'02_シナリオ条件'!$A$5:$K$13,4,FALSE),1))</f>
        <v/>
      </c>
      <c r="L194" s="132">
        <f>IF($A194="","",IFERROR(VLOOKUP($E194,'02_シナリオ条件'!$A$5:$K$13,5,FALSE),1))</f>
        <v/>
      </c>
      <c r="M194" s="132">
        <f>IF($A194="","",IFERROR(VLOOKUP($E194,'02_シナリオ条件'!$A$5:$K$13,6,FALSE),1))</f>
        <v/>
      </c>
      <c r="N194" s="132">
        <f>IF($A194="","",IFERROR(VLOOKUP($E194,'02_シナリオ条件'!$A$5:$K$13,7,FALSE),1))</f>
        <v/>
      </c>
      <c r="O194" s="131">
        <f>IF($A194="","",'03_設備台帳'!T194*$J194)</f>
        <v/>
      </c>
      <c r="P194" s="131">
        <f>IF($A194="","",'03_設備台帳'!N194*$J194*(IF('01_基本条件'!$B$10='01_基本条件'!$B$11,$H194/(1+'01_基本条件'!$B$10),(1-((1+'01_基本条件'!$B$11)/(1+'01_基本条件'!$B$10))^$H194)/('01_基本条件'!$B$10-'01_基本条件'!$B$11))))</f>
        <v/>
      </c>
      <c r="Q194" s="131">
        <f>IF($A194="","",'03_設備台帳'!O194*'03_設備台帳'!P194*'03_設備台帳'!M194*$L194*$M194*(IF('01_基本条件'!$B$10='01_基本条件'!$B$13,$H194/(1+'01_基本条件'!$B$10),(1-((1+'01_基本条件'!$B$13)/(1+'01_基本条件'!$B$10))^$H194)/('01_基本条件'!$B$10-'01_基本条件'!$B$13))))</f>
        <v/>
      </c>
      <c r="R194" s="131">
        <f>IF($A194="","",'03_設備台帳'!Q194*'03_設備台帳'!S194*$N194*(IF('01_基本条件'!$B$10='01_基本条件'!$B$12,$H194/(1+'01_基本条件'!$B$10),(1-((1+'01_基本条件'!$B$12)/(1+'01_基本条件'!$B$10))^$H194)/('01_基本条件'!$B$10-'01_基本条件'!$B$12))))</f>
        <v/>
      </c>
      <c r="S194" s="131">
        <f>IF($A194="","",'03_設備台帳'!AB194*IFERROR(VLOOKUP($E194,'02_シナリオ条件'!$A$5:$K$13,8,FALSE),1)/(1+'01_基本条件'!$B$10)^$H194)</f>
        <v/>
      </c>
      <c r="T194" s="131">
        <f>IF($A194="","",SUM($O194:$R194)-$S194)</f>
        <v/>
      </c>
      <c r="U194" s="131">
        <f>IF($A194="","",('03_設備台帳'!U194+'03_設備台帳'!V194+'03_設備台帳'!W194+'03_設備台帳'!Y194)*$K194)</f>
        <v/>
      </c>
      <c r="V194" s="131">
        <f>IF($A194="","",'03_設備台帳'!X194*'03_設備台帳'!M194*$L194)</f>
        <v/>
      </c>
      <c r="W194" s="131">
        <f>IF($A194="","",'03_設備台帳'!N194*'01_基本条件'!$B$20*(IF('01_基本条件'!$B$10='01_基本条件'!$B$11,$I194/(1+'01_基本条件'!$B$10),(1-((1+'01_基本条件'!$B$11)/(1+'01_基本条件'!$B$10))^$I194)/('01_基本条件'!$B$10-'01_基本条件'!$B$11))))</f>
        <v/>
      </c>
      <c r="X194" s="131">
        <f>IF($A194="","",'03_設備台帳'!O194*'01_基本条件'!$B$21*'03_設備台帳'!P194*'03_設備台帳'!M194*$L194*$M194*(IF('01_基本条件'!$B$10='01_基本条件'!$B$13,$I194/(1+'01_基本条件'!$B$10),(1-((1+'01_基本条件'!$B$13)/(1+'01_基本条件'!$B$10))^$I194)/('01_基本条件'!$B$10-'01_基本条件'!$B$13))))</f>
        <v/>
      </c>
      <c r="Y194" s="131">
        <f>IF($A194="","",'03_設備台帳'!R194*'03_設備台帳'!S194*$N194*(IF('01_基本条件'!$B$10='01_基本条件'!$B$12,$I194/(1+'01_基本条件'!$B$10),(1-((1+'01_基本条件'!$B$12)/(1+'01_基本条件'!$B$10))^$I194)/('01_基本条件'!$B$10-'01_基本条件'!$B$12))))</f>
        <v/>
      </c>
      <c r="Z194" s="131">
        <f>IF($A194="","",'03_設備台帳'!AC194*IFERROR(VLOOKUP($E194,'02_シナリオ条件'!$A$5:$K$13,8,FALSE),1)/(1+'01_基本条件'!$B$10)^$I194)</f>
        <v/>
      </c>
      <c r="AA194" s="131">
        <f>IF($A194="","",SUM($U194:$Y194)-$Z194)</f>
        <v/>
      </c>
      <c r="AB194" s="131">
        <f>IF($A194="","",(IF('01_基本条件'!$B$10=0,$T194/$H194,$T194*('01_基本条件'!$B$10*(1+'01_基本条件'!$B$10)^$H194)/((1+'01_基本条件'!$B$10)^$H194-1)))-(IF('01_基本条件'!$B$10=0,$AA194/$I194,$AA194*('01_基本条件'!$B$10*(1+'01_基本条件'!$B$10)^$I194)/((1+'01_基本条件'!$B$10)^$I194-1))))</f>
        <v/>
      </c>
      <c r="AC194" s="132">
        <f>IF($A194="","",IFERROR($AB194/(IF('01_基本条件'!$B$10=0,$T194/$H194,$T194*('01_基本条件'!$B$10*(1+'01_基本条件'!$B$10)^$H194)/((1+'01_基本条件'!$B$10)^$H194-1))),0))</f>
        <v/>
      </c>
      <c r="AD194" s="141">
        <f>IF($A194="","",IFERROR(IF((('03_設備台帳'!N194*$J194+'03_設備台帳'!O194*'03_設備台帳'!P194*'03_設備台帳'!M194*$L194*$M194+'03_設備台帳'!Q194*'03_設備台帳'!S194*$N194)-('03_設備台帳'!N194*'01_基本条件'!$B$20+'03_設備台帳'!O194*'01_基本条件'!$B$21*'03_設備台帳'!P194*'03_設備台帳'!M194*$L194*$M194+'03_設備台帳'!R194*'03_設備台帳'!S194*$N194))&lt;=0,"",MAX(0,($U194+$V194-$O194)/(('03_設備台帳'!N194*$J194+'03_設備台帳'!O194*'03_設備台帳'!P194*'03_設備台帳'!M194*$L194*$M194+'03_設備台帳'!Q194*'03_設備台帳'!S194*$N194)-('03_設備台帳'!N194*'01_基本条件'!$B$20+'03_設備台帳'!O194*'01_基本条件'!$B$21*'03_設備台帳'!P194*'03_設備台帳'!M194*$L194*$M194+'03_設備台帳'!R194*'03_設備台帳'!S194*$N194)))),""))</f>
        <v/>
      </c>
      <c r="AE194" s="41">
        <f>IF($A194="","",IF(AND('01_基本条件'!$B$19="はい",$G194="重大"),"更新",IF($AC194&gt;='01_基本条件'!$B$18,"更新",IF($AC194&lt;=-'01_基本条件'!$B$18,"修理/延命","再確認/試行"))))</f>
        <v/>
      </c>
      <c r="AF194" s="41">
        <f>IF($A194="","","EAC削減率="&amp;TEXT($AC194,"0.0%")&amp;"; 修理LCC="&amp;TEXT($T194,"#,##0")&amp;"; 更新LCC="&amp;TEXT($AA194,"#,##0"))</f>
        <v/>
      </c>
      <c r="AG194" s="41">
        <f>IF($A194="","",IF('01_基本条件'!$B$15="","予算未設定",IF($U194&lt;='01_基本条件'!$B$15,"予算内","予算超過")))</f>
        <v/>
      </c>
      <c r="AH194" s="41">
        <f>IF($A194="","",IF(OR($G194="重大",$F194="A-重要",$AC194&gt;=0.15),"高",IF(OR($G194="高",$AC194&gt;='01_基本条件'!$B$18),"中","低")))</f>
        <v/>
      </c>
      <c r="AI194" s="41">
        <f>IF($A194="","","")</f>
        <v/>
      </c>
      <c r="AJ194" s="41">
        <f>IF($A194="","",IF($AI194&lt;&gt;"",$AI194,IF(AND($AE194="更新",$AG194="予算超過"),"更新-予算承認要",$AE194)))</f>
        <v/>
      </c>
      <c r="AK194" s="85">
        <f>IF($A194="","","要評価")</f>
        <v/>
      </c>
      <c r="AL194" s="85">
        <f>IF($A194="","","")</f>
        <v/>
      </c>
      <c r="AM194" s="134">
        <f>IF($A194="","","")</f>
        <v/>
      </c>
    </row>
    <row r="195">
      <c r="A195" s="71">
        <f>IF('03_設備台帳'!A195="","",'03_設備台帳'!A195)</f>
        <v/>
      </c>
      <c r="B195" s="71">
        <f>IF($A195="","",'03_設備台帳'!E195)</f>
        <v/>
      </c>
      <c r="C195" s="71">
        <f>IF($A195="","",'03_設備台帳'!B195&amp;" / "&amp;'03_設備台帳'!C195)</f>
        <v/>
      </c>
      <c r="D195" s="71">
        <f>IF($A195="","",'03_設備台帳'!D195)</f>
        <v/>
      </c>
      <c r="E195" s="71">
        <f>IF($A195="","",'03_設備台帳'!I195)</f>
        <v/>
      </c>
      <c r="F195" s="71">
        <f>IF($A195="","",'03_設備台帳'!G195)</f>
        <v/>
      </c>
      <c r="G195" s="71">
        <f>IF($A195="","",'03_設備台帳'!AD195)</f>
        <v/>
      </c>
      <c r="H195" s="135">
        <f>IF($A195="","",MIN('01_基本条件'!$B$9,MAX(1,'03_設備台帳'!Z195)))</f>
        <v/>
      </c>
      <c r="I195" s="135">
        <f>IF($A195="","",MIN('01_基本条件'!$B$9,MAX(1,'03_設備台帳'!AA195)))</f>
        <v/>
      </c>
      <c r="J195" s="132">
        <f>IF($A195="","",IFERROR(VLOOKUP($E195,'02_シナリオ条件'!$A$5:$K$13,3,FALSE),1))</f>
        <v/>
      </c>
      <c r="K195" s="132">
        <f>IF($A195="","",IFERROR(VLOOKUP($E195,'02_シナリオ条件'!$A$5:$K$13,4,FALSE),1))</f>
        <v/>
      </c>
      <c r="L195" s="132">
        <f>IF($A195="","",IFERROR(VLOOKUP($E195,'02_シナリオ条件'!$A$5:$K$13,5,FALSE),1))</f>
        <v/>
      </c>
      <c r="M195" s="132">
        <f>IF($A195="","",IFERROR(VLOOKUP($E195,'02_シナリオ条件'!$A$5:$K$13,6,FALSE),1))</f>
        <v/>
      </c>
      <c r="N195" s="132">
        <f>IF($A195="","",IFERROR(VLOOKUP($E195,'02_シナリオ条件'!$A$5:$K$13,7,FALSE),1))</f>
        <v/>
      </c>
      <c r="O195" s="131">
        <f>IF($A195="","",'03_設備台帳'!T195*$J195)</f>
        <v/>
      </c>
      <c r="P195" s="131">
        <f>IF($A195="","",'03_設備台帳'!N195*$J195*(IF('01_基本条件'!$B$10='01_基本条件'!$B$11,$H195/(1+'01_基本条件'!$B$10),(1-((1+'01_基本条件'!$B$11)/(1+'01_基本条件'!$B$10))^$H195)/('01_基本条件'!$B$10-'01_基本条件'!$B$11))))</f>
        <v/>
      </c>
      <c r="Q195" s="131">
        <f>IF($A195="","",'03_設備台帳'!O195*'03_設備台帳'!P195*'03_設備台帳'!M195*$L195*$M195*(IF('01_基本条件'!$B$10='01_基本条件'!$B$13,$H195/(1+'01_基本条件'!$B$10),(1-((1+'01_基本条件'!$B$13)/(1+'01_基本条件'!$B$10))^$H195)/('01_基本条件'!$B$10-'01_基本条件'!$B$13))))</f>
        <v/>
      </c>
      <c r="R195" s="131">
        <f>IF($A195="","",'03_設備台帳'!Q195*'03_設備台帳'!S195*$N195*(IF('01_基本条件'!$B$10='01_基本条件'!$B$12,$H195/(1+'01_基本条件'!$B$10),(1-((1+'01_基本条件'!$B$12)/(1+'01_基本条件'!$B$10))^$H195)/('01_基本条件'!$B$10-'01_基本条件'!$B$12))))</f>
        <v/>
      </c>
      <c r="S195" s="131">
        <f>IF($A195="","",'03_設備台帳'!AB195*IFERROR(VLOOKUP($E195,'02_シナリオ条件'!$A$5:$K$13,8,FALSE),1)/(1+'01_基本条件'!$B$10)^$H195)</f>
        <v/>
      </c>
      <c r="T195" s="131">
        <f>IF($A195="","",SUM($O195:$R195)-$S195)</f>
        <v/>
      </c>
      <c r="U195" s="131">
        <f>IF($A195="","",('03_設備台帳'!U195+'03_設備台帳'!V195+'03_設備台帳'!W195+'03_設備台帳'!Y195)*$K195)</f>
        <v/>
      </c>
      <c r="V195" s="131">
        <f>IF($A195="","",'03_設備台帳'!X195*'03_設備台帳'!M195*$L195)</f>
        <v/>
      </c>
      <c r="W195" s="131">
        <f>IF($A195="","",'03_設備台帳'!N195*'01_基本条件'!$B$20*(IF('01_基本条件'!$B$10='01_基本条件'!$B$11,$I195/(1+'01_基本条件'!$B$10),(1-((1+'01_基本条件'!$B$11)/(1+'01_基本条件'!$B$10))^$I195)/('01_基本条件'!$B$10-'01_基本条件'!$B$11))))</f>
        <v/>
      </c>
      <c r="X195" s="131">
        <f>IF($A195="","",'03_設備台帳'!O195*'01_基本条件'!$B$21*'03_設備台帳'!P195*'03_設備台帳'!M195*$L195*$M195*(IF('01_基本条件'!$B$10='01_基本条件'!$B$13,$I195/(1+'01_基本条件'!$B$10),(1-((1+'01_基本条件'!$B$13)/(1+'01_基本条件'!$B$10))^$I195)/('01_基本条件'!$B$10-'01_基本条件'!$B$13))))</f>
        <v/>
      </c>
      <c r="Y195" s="131">
        <f>IF($A195="","",'03_設備台帳'!R195*'03_設備台帳'!S195*$N195*(IF('01_基本条件'!$B$10='01_基本条件'!$B$12,$I195/(1+'01_基本条件'!$B$10),(1-((1+'01_基本条件'!$B$12)/(1+'01_基本条件'!$B$10))^$I195)/('01_基本条件'!$B$10-'01_基本条件'!$B$12))))</f>
        <v/>
      </c>
      <c r="Z195" s="131">
        <f>IF($A195="","",'03_設備台帳'!AC195*IFERROR(VLOOKUP($E195,'02_シナリオ条件'!$A$5:$K$13,8,FALSE),1)/(1+'01_基本条件'!$B$10)^$I195)</f>
        <v/>
      </c>
      <c r="AA195" s="131">
        <f>IF($A195="","",SUM($U195:$Y195)-$Z195)</f>
        <v/>
      </c>
      <c r="AB195" s="131">
        <f>IF($A195="","",(IF('01_基本条件'!$B$10=0,$T195/$H195,$T195*('01_基本条件'!$B$10*(1+'01_基本条件'!$B$10)^$H195)/((1+'01_基本条件'!$B$10)^$H195-1)))-(IF('01_基本条件'!$B$10=0,$AA195/$I195,$AA195*('01_基本条件'!$B$10*(1+'01_基本条件'!$B$10)^$I195)/((1+'01_基本条件'!$B$10)^$I195-1))))</f>
        <v/>
      </c>
      <c r="AC195" s="132">
        <f>IF($A195="","",IFERROR($AB195/(IF('01_基本条件'!$B$10=0,$T195/$H195,$T195*('01_基本条件'!$B$10*(1+'01_基本条件'!$B$10)^$H195)/((1+'01_基本条件'!$B$10)^$H195-1))),0))</f>
        <v/>
      </c>
      <c r="AD195" s="141">
        <f>IF($A195="","",IFERROR(IF((('03_設備台帳'!N195*$J195+'03_設備台帳'!O195*'03_設備台帳'!P195*'03_設備台帳'!M195*$L195*$M195+'03_設備台帳'!Q195*'03_設備台帳'!S195*$N195)-('03_設備台帳'!N195*'01_基本条件'!$B$20+'03_設備台帳'!O195*'01_基本条件'!$B$21*'03_設備台帳'!P195*'03_設備台帳'!M195*$L195*$M195+'03_設備台帳'!R195*'03_設備台帳'!S195*$N195))&lt;=0,"",MAX(0,($U195+$V195-$O195)/(('03_設備台帳'!N195*$J195+'03_設備台帳'!O195*'03_設備台帳'!P195*'03_設備台帳'!M195*$L195*$M195+'03_設備台帳'!Q195*'03_設備台帳'!S195*$N195)-('03_設備台帳'!N195*'01_基本条件'!$B$20+'03_設備台帳'!O195*'01_基本条件'!$B$21*'03_設備台帳'!P195*'03_設備台帳'!M195*$L195*$M195+'03_設備台帳'!R195*'03_設備台帳'!S195*$N195)))),""))</f>
        <v/>
      </c>
      <c r="AE195" s="41">
        <f>IF($A195="","",IF(AND('01_基本条件'!$B$19="はい",$G195="重大"),"更新",IF($AC195&gt;='01_基本条件'!$B$18,"更新",IF($AC195&lt;=-'01_基本条件'!$B$18,"修理/延命","再確認/試行"))))</f>
        <v/>
      </c>
      <c r="AF195" s="41">
        <f>IF($A195="","","EAC削減率="&amp;TEXT($AC195,"0.0%")&amp;"; 修理LCC="&amp;TEXT($T195,"#,##0")&amp;"; 更新LCC="&amp;TEXT($AA195,"#,##0"))</f>
        <v/>
      </c>
      <c r="AG195" s="41">
        <f>IF($A195="","",IF('01_基本条件'!$B$15="","予算未設定",IF($U195&lt;='01_基本条件'!$B$15,"予算内","予算超過")))</f>
        <v/>
      </c>
      <c r="AH195" s="41">
        <f>IF($A195="","",IF(OR($G195="重大",$F195="A-重要",$AC195&gt;=0.15),"高",IF(OR($G195="高",$AC195&gt;='01_基本条件'!$B$18),"中","低")))</f>
        <v/>
      </c>
      <c r="AI195" s="41">
        <f>IF($A195="","","")</f>
        <v/>
      </c>
      <c r="AJ195" s="41">
        <f>IF($A195="","",IF($AI195&lt;&gt;"",$AI195,IF(AND($AE195="更新",$AG195="予算超過"),"更新-予算承認要",$AE195)))</f>
        <v/>
      </c>
      <c r="AK195" s="85">
        <f>IF($A195="","","要評価")</f>
        <v/>
      </c>
      <c r="AL195" s="85">
        <f>IF($A195="","","")</f>
        <v/>
      </c>
      <c r="AM195" s="134">
        <f>IF($A195="","","")</f>
        <v/>
      </c>
    </row>
    <row r="196">
      <c r="A196" s="71">
        <f>IF('03_設備台帳'!A196="","",'03_設備台帳'!A196)</f>
        <v/>
      </c>
      <c r="B196" s="71">
        <f>IF($A196="","",'03_設備台帳'!E196)</f>
        <v/>
      </c>
      <c r="C196" s="71">
        <f>IF($A196="","",'03_設備台帳'!B196&amp;" / "&amp;'03_設備台帳'!C196)</f>
        <v/>
      </c>
      <c r="D196" s="71">
        <f>IF($A196="","",'03_設備台帳'!D196)</f>
        <v/>
      </c>
      <c r="E196" s="71">
        <f>IF($A196="","",'03_設備台帳'!I196)</f>
        <v/>
      </c>
      <c r="F196" s="71">
        <f>IF($A196="","",'03_設備台帳'!G196)</f>
        <v/>
      </c>
      <c r="G196" s="71">
        <f>IF($A196="","",'03_設備台帳'!AD196)</f>
        <v/>
      </c>
      <c r="H196" s="135">
        <f>IF($A196="","",MIN('01_基本条件'!$B$9,MAX(1,'03_設備台帳'!Z196)))</f>
        <v/>
      </c>
      <c r="I196" s="135">
        <f>IF($A196="","",MIN('01_基本条件'!$B$9,MAX(1,'03_設備台帳'!AA196)))</f>
        <v/>
      </c>
      <c r="J196" s="132">
        <f>IF($A196="","",IFERROR(VLOOKUP($E196,'02_シナリオ条件'!$A$5:$K$13,3,FALSE),1))</f>
        <v/>
      </c>
      <c r="K196" s="132">
        <f>IF($A196="","",IFERROR(VLOOKUP($E196,'02_シナリオ条件'!$A$5:$K$13,4,FALSE),1))</f>
        <v/>
      </c>
      <c r="L196" s="132">
        <f>IF($A196="","",IFERROR(VLOOKUP($E196,'02_シナリオ条件'!$A$5:$K$13,5,FALSE),1))</f>
        <v/>
      </c>
      <c r="M196" s="132">
        <f>IF($A196="","",IFERROR(VLOOKUP($E196,'02_シナリオ条件'!$A$5:$K$13,6,FALSE),1))</f>
        <v/>
      </c>
      <c r="N196" s="132">
        <f>IF($A196="","",IFERROR(VLOOKUP($E196,'02_シナリオ条件'!$A$5:$K$13,7,FALSE),1))</f>
        <v/>
      </c>
      <c r="O196" s="131">
        <f>IF($A196="","",'03_設備台帳'!T196*$J196)</f>
        <v/>
      </c>
      <c r="P196" s="131">
        <f>IF($A196="","",'03_設備台帳'!N196*$J196*(IF('01_基本条件'!$B$10='01_基本条件'!$B$11,$H196/(1+'01_基本条件'!$B$10),(1-((1+'01_基本条件'!$B$11)/(1+'01_基本条件'!$B$10))^$H196)/('01_基本条件'!$B$10-'01_基本条件'!$B$11))))</f>
        <v/>
      </c>
      <c r="Q196" s="131">
        <f>IF($A196="","",'03_設備台帳'!O196*'03_設備台帳'!P196*'03_設備台帳'!M196*$L196*$M196*(IF('01_基本条件'!$B$10='01_基本条件'!$B$13,$H196/(1+'01_基本条件'!$B$10),(1-((1+'01_基本条件'!$B$13)/(1+'01_基本条件'!$B$10))^$H196)/('01_基本条件'!$B$10-'01_基本条件'!$B$13))))</f>
        <v/>
      </c>
      <c r="R196" s="131">
        <f>IF($A196="","",'03_設備台帳'!Q196*'03_設備台帳'!S196*$N196*(IF('01_基本条件'!$B$10='01_基本条件'!$B$12,$H196/(1+'01_基本条件'!$B$10),(1-((1+'01_基本条件'!$B$12)/(1+'01_基本条件'!$B$10))^$H196)/('01_基本条件'!$B$10-'01_基本条件'!$B$12))))</f>
        <v/>
      </c>
      <c r="S196" s="131">
        <f>IF($A196="","",'03_設備台帳'!AB196*IFERROR(VLOOKUP($E196,'02_シナリオ条件'!$A$5:$K$13,8,FALSE),1)/(1+'01_基本条件'!$B$10)^$H196)</f>
        <v/>
      </c>
      <c r="T196" s="131">
        <f>IF($A196="","",SUM($O196:$R196)-$S196)</f>
        <v/>
      </c>
      <c r="U196" s="131">
        <f>IF($A196="","",('03_設備台帳'!U196+'03_設備台帳'!V196+'03_設備台帳'!W196+'03_設備台帳'!Y196)*$K196)</f>
        <v/>
      </c>
      <c r="V196" s="131">
        <f>IF($A196="","",'03_設備台帳'!X196*'03_設備台帳'!M196*$L196)</f>
        <v/>
      </c>
      <c r="W196" s="131">
        <f>IF($A196="","",'03_設備台帳'!N196*'01_基本条件'!$B$20*(IF('01_基本条件'!$B$10='01_基本条件'!$B$11,$I196/(1+'01_基本条件'!$B$10),(1-((1+'01_基本条件'!$B$11)/(1+'01_基本条件'!$B$10))^$I196)/('01_基本条件'!$B$10-'01_基本条件'!$B$11))))</f>
        <v/>
      </c>
      <c r="X196" s="131">
        <f>IF($A196="","",'03_設備台帳'!O196*'01_基本条件'!$B$21*'03_設備台帳'!P196*'03_設備台帳'!M196*$L196*$M196*(IF('01_基本条件'!$B$10='01_基本条件'!$B$13,$I196/(1+'01_基本条件'!$B$10),(1-((1+'01_基本条件'!$B$13)/(1+'01_基本条件'!$B$10))^$I196)/('01_基本条件'!$B$10-'01_基本条件'!$B$13))))</f>
        <v/>
      </c>
      <c r="Y196" s="131">
        <f>IF($A196="","",'03_設備台帳'!R196*'03_設備台帳'!S196*$N196*(IF('01_基本条件'!$B$10='01_基本条件'!$B$12,$I196/(1+'01_基本条件'!$B$10),(1-((1+'01_基本条件'!$B$12)/(1+'01_基本条件'!$B$10))^$I196)/('01_基本条件'!$B$10-'01_基本条件'!$B$12))))</f>
        <v/>
      </c>
      <c r="Z196" s="131">
        <f>IF($A196="","",'03_設備台帳'!AC196*IFERROR(VLOOKUP($E196,'02_シナリオ条件'!$A$5:$K$13,8,FALSE),1)/(1+'01_基本条件'!$B$10)^$I196)</f>
        <v/>
      </c>
      <c r="AA196" s="131">
        <f>IF($A196="","",SUM($U196:$Y196)-$Z196)</f>
        <v/>
      </c>
      <c r="AB196" s="131">
        <f>IF($A196="","",(IF('01_基本条件'!$B$10=0,$T196/$H196,$T196*('01_基本条件'!$B$10*(1+'01_基本条件'!$B$10)^$H196)/((1+'01_基本条件'!$B$10)^$H196-1)))-(IF('01_基本条件'!$B$10=0,$AA196/$I196,$AA196*('01_基本条件'!$B$10*(1+'01_基本条件'!$B$10)^$I196)/((1+'01_基本条件'!$B$10)^$I196-1))))</f>
        <v/>
      </c>
      <c r="AC196" s="132">
        <f>IF($A196="","",IFERROR($AB196/(IF('01_基本条件'!$B$10=0,$T196/$H196,$T196*('01_基本条件'!$B$10*(1+'01_基本条件'!$B$10)^$H196)/((1+'01_基本条件'!$B$10)^$H196-1))),0))</f>
        <v/>
      </c>
      <c r="AD196" s="141">
        <f>IF($A196="","",IFERROR(IF((('03_設備台帳'!N196*$J196+'03_設備台帳'!O196*'03_設備台帳'!P196*'03_設備台帳'!M196*$L196*$M196+'03_設備台帳'!Q196*'03_設備台帳'!S196*$N196)-('03_設備台帳'!N196*'01_基本条件'!$B$20+'03_設備台帳'!O196*'01_基本条件'!$B$21*'03_設備台帳'!P196*'03_設備台帳'!M196*$L196*$M196+'03_設備台帳'!R196*'03_設備台帳'!S196*$N196))&lt;=0,"",MAX(0,($U196+$V196-$O196)/(('03_設備台帳'!N196*$J196+'03_設備台帳'!O196*'03_設備台帳'!P196*'03_設備台帳'!M196*$L196*$M196+'03_設備台帳'!Q196*'03_設備台帳'!S196*$N196)-('03_設備台帳'!N196*'01_基本条件'!$B$20+'03_設備台帳'!O196*'01_基本条件'!$B$21*'03_設備台帳'!P196*'03_設備台帳'!M196*$L196*$M196+'03_設備台帳'!R196*'03_設備台帳'!S196*$N196)))),""))</f>
        <v/>
      </c>
      <c r="AE196" s="41">
        <f>IF($A196="","",IF(AND('01_基本条件'!$B$19="はい",$G196="重大"),"更新",IF($AC196&gt;='01_基本条件'!$B$18,"更新",IF($AC196&lt;=-'01_基本条件'!$B$18,"修理/延命","再確認/試行"))))</f>
        <v/>
      </c>
      <c r="AF196" s="41">
        <f>IF($A196="","","EAC削減率="&amp;TEXT($AC196,"0.0%")&amp;"; 修理LCC="&amp;TEXT($T196,"#,##0")&amp;"; 更新LCC="&amp;TEXT($AA196,"#,##0"))</f>
        <v/>
      </c>
      <c r="AG196" s="41">
        <f>IF($A196="","",IF('01_基本条件'!$B$15="","予算未設定",IF($U196&lt;='01_基本条件'!$B$15,"予算内","予算超過")))</f>
        <v/>
      </c>
      <c r="AH196" s="41">
        <f>IF($A196="","",IF(OR($G196="重大",$F196="A-重要",$AC196&gt;=0.15),"高",IF(OR($G196="高",$AC196&gt;='01_基本条件'!$B$18),"中","低")))</f>
        <v/>
      </c>
      <c r="AI196" s="41">
        <f>IF($A196="","","")</f>
        <v/>
      </c>
      <c r="AJ196" s="41">
        <f>IF($A196="","",IF($AI196&lt;&gt;"",$AI196,IF(AND($AE196="更新",$AG196="予算超過"),"更新-予算承認要",$AE196)))</f>
        <v/>
      </c>
      <c r="AK196" s="85">
        <f>IF($A196="","","要評価")</f>
        <v/>
      </c>
      <c r="AL196" s="85">
        <f>IF($A196="","","")</f>
        <v/>
      </c>
      <c r="AM196" s="134">
        <f>IF($A196="","","")</f>
        <v/>
      </c>
    </row>
    <row r="197">
      <c r="A197" s="71">
        <f>IF('03_設備台帳'!A197="","",'03_設備台帳'!A197)</f>
        <v/>
      </c>
      <c r="B197" s="71">
        <f>IF($A197="","",'03_設備台帳'!E197)</f>
        <v/>
      </c>
      <c r="C197" s="71">
        <f>IF($A197="","",'03_設備台帳'!B197&amp;" / "&amp;'03_設備台帳'!C197)</f>
        <v/>
      </c>
      <c r="D197" s="71">
        <f>IF($A197="","",'03_設備台帳'!D197)</f>
        <v/>
      </c>
      <c r="E197" s="71">
        <f>IF($A197="","",'03_設備台帳'!I197)</f>
        <v/>
      </c>
      <c r="F197" s="71">
        <f>IF($A197="","",'03_設備台帳'!G197)</f>
        <v/>
      </c>
      <c r="G197" s="71">
        <f>IF($A197="","",'03_設備台帳'!AD197)</f>
        <v/>
      </c>
      <c r="H197" s="135">
        <f>IF($A197="","",MIN('01_基本条件'!$B$9,MAX(1,'03_設備台帳'!Z197)))</f>
        <v/>
      </c>
      <c r="I197" s="135">
        <f>IF($A197="","",MIN('01_基本条件'!$B$9,MAX(1,'03_設備台帳'!AA197)))</f>
        <v/>
      </c>
      <c r="J197" s="132">
        <f>IF($A197="","",IFERROR(VLOOKUP($E197,'02_シナリオ条件'!$A$5:$K$13,3,FALSE),1))</f>
        <v/>
      </c>
      <c r="K197" s="132">
        <f>IF($A197="","",IFERROR(VLOOKUP($E197,'02_シナリオ条件'!$A$5:$K$13,4,FALSE),1))</f>
        <v/>
      </c>
      <c r="L197" s="132">
        <f>IF($A197="","",IFERROR(VLOOKUP($E197,'02_シナリオ条件'!$A$5:$K$13,5,FALSE),1))</f>
        <v/>
      </c>
      <c r="M197" s="132">
        <f>IF($A197="","",IFERROR(VLOOKUP($E197,'02_シナリオ条件'!$A$5:$K$13,6,FALSE),1))</f>
        <v/>
      </c>
      <c r="N197" s="132">
        <f>IF($A197="","",IFERROR(VLOOKUP($E197,'02_シナリオ条件'!$A$5:$K$13,7,FALSE),1))</f>
        <v/>
      </c>
      <c r="O197" s="131">
        <f>IF($A197="","",'03_設備台帳'!T197*$J197)</f>
        <v/>
      </c>
      <c r="P197" s="131">
        <f>IF($A197="","",'03_設備台帳'!N197*$J197*(IF('01_基本条件'!$B$10='01_基本条件'!$B$11,$H197/(1+'01_基本条件'!$B$10),(1-((1+'01_基本条件'!$B$11)/(1+'01_基本条件'!$B$10))^$H197)/('01_基本条件'!$B$10-'01_基本条件'!$B$11))))</f>
        <v/>
      </c>
      <c r="Q197" s="131">
        <f>IF($A197="","",'03_設備台帳'!O197*'03_設備台帳'!P197*'03_設備台帳'!M197*$L197*$M197*(IF('01_基本条件'!$B$10='01_基本条件'!$B$13,$H197/(1+'01_基本条件'!$B$10),(1-((1+'01_基本条件'!$B$13)/(1+'01_基本条件'!$B$10))^$H197)/('01_基本条件'!$B$10-'01_基本条件'!$B$13))))</f>
        <v/>
      </c>
      <c r="R197" s="131">
        <f>IF($A197="","",'03_設備台帳'!Q197*'03_設備台帳'!S197*$N197*(IF('01_基本条件'!$B$10='01_基本条件'!$B$12,$H197/(1+'01_基本条件'!$B$10),(1-((1+'01_基本条件'!$B$12)/(1+'01_基本条件'!$B$10))^$H197)/('01_基本条件'!$B$10-'01_基本条件'!$B$12))))</f>
        <v/>
      </c>
      <c r="S197" s="131">
        <f>IF($A197="","",'03_設備台帳'!AB197*IFERROR(VLOOKUP($E197,'02_シナリオ条件'!$A$5:$K$13,8,FALSE),1)/(1+'01_基本条件'!$B$10)^$H197)</f>
        <v/>
      </c>
      <c r="T197" s="131">
        <f>IF($A197="","",SUM($O197:$R197)-$S197)</f>
        <v/>
      </c>
      <c r="U197" s="131">
        <f>IF($A197="","",('03_設備台帳'!U197+'03_設備台帳'!V197+'03_設備台帳'!W197+'03_設備台帳'!Y197)*$K197)</f>
        <v/>
      </c>
      <c r="V197" s="131">
        <f>IF($A197="","",'03_設備台帳'!X197*'03_設備台帳'!M197*$L197)</f>
        <v/>
      </c>
      <c r="W197" s="131">
        <f>IF($A197="","",'03_設備台帳'!N197*'01_基本条件'!$B$20*(IF('01_基本条件'!$B$10='01_基本条件'!$B$11,$I197/(1+'01_基本条件'!$B$10),(1-((1+'01_基本条件'!$B$11)/(1+'01_基本条件'!$B$10))^$I197)/('01_基本条件'!$B$10-'01_基本条件'!$B$11))))</f>
        <v/>
      </c>
      <c r="X197" s="131">
        <f>IF($A197="","",'03_設備台帳'!O197*'01_基本条件'!$B$21*'03_設備台帳'!P197*'03_設備台帳'!M197*$L197*$M197*(IF('01_基本条件'!$B$10='01_基本条件'!$B$13,$I197/(1+'01_基本条件'!$B$10),(1-((1+'01_基本条件'!$B$13)/(1+'01_基本条件'!$B$10))^$I197)/('01_基本条件'!$B$10-'01_基本条件'!$B$13))))</f>
        <v/>
      </c>
      <c r="Y197" s="131">
        <f>IF($A197="","",'03_設備台帳'!R197*'03_設備台帳'!S197*$N197*(IF('01_基本条件'!$B$10='01_基本条件'!$B$12,$I197/(1+'01_基本条件'!$B$10),(1-((1+'01_基本条件'!$B$12)/(1+'01_基本条件'!$B$10))^$I197)/('01_基本条件'!$B$10-'01_基本条件'!$B$12))))</f>
        <v/>
      </c>
      <c r="Z197" s="131">
        <f>IF($A197="","",'03_設備台帳'!AC197*IFERROR(VLOOKUP($E197,'02_シナリオ条件'!$A$5:$K$13,8,FALSE),1)/(1+'01_基本条件'!$B$10)^$I197)</f>
        <v/>
      </c>
      <c r="AA197" s="131">
        <f>IF($A197="","",SUM($U197:$Y197)-$Z197)</f>
        <v/>
      </c>
      <c r="AB197" s="131">
        <f>IF($A197="","",(IF('01_基本条件'!$B$10=0,$T197/$H197,$T197*('01_基本条件'!$B$10*(1+'01_基本条件'!$B$10)^$H197)/((1+'01_基本条件'!$B$10)^$H197-1)))-(IF('01_基本条件'!$B$10=0,$AA197/$I197,$AA197*('01_基本条件'!$B$10*(1+'01_基本条件'!$B$10)^$I197)/((1+'01_基本条件'!$B$10)^$I197-1))))</f>
        <v/>
      </c>
      <c r="AC197" s="132">
        <f>IF($A197="","",IFERROR($AB197/(IF('01_基本条件'!$B$10=0,$T197/$H197,$T197*('01_基本条件'!$B$10*(1+'01_基本条件'!$B$10)^$H197)/((1+'01_基本条件'!$B$10)^$H197-1))),0))</f>
        <v/>
      </c>
      <c r="AD197" s="141">
        <f>IF($A197="","",IFERROR(IF((('03_設備台帳'!N197*$J197+'03_設備台帳'!O197*'03_設備台帳'!P197*'03_設備台帳'!M197*$L197*$M197+'03_設備台帳'!Q197*'03_設備台帳'!S197*$N197)-('03_設備台帳'!N197*'01_基本条件'!$B$20+'03_設備台帳'!O197*'01_基本条件'!$B$21*'03_設備台帳'!P197*'03_設備台帳'!M197*$L197*$M197+'03_設備台帳'!R197*'03_設備台帳'!S197*$N197))&lt;=0,"",MAX(0,($U197+$V197-$O197)/(('03_設備台帳'!N197*$J197+'03_設備台帳'!O197*'03_設備台帳'!P197*'03_設備台帳'!M197*$L197*$M197+'03_設備台帳'!Q197*'03_設備台帳'!S197*$N197)-('03_設備台帳'!N197*'01_基本条件'!$B$20+'03_設備台帳'!O197*'01_基本条件'!$B$21*'03_設備台帳'!P197*'03_設備台帳'!M197*$L197*$M197+'03_設備台帳'!R197*'03_設備台帳'!S197*$N197)))),""))</f>
        <v/>
      </c>
      <c r="AE197" s="41">
        <f>IF($A197="","",IF(AND('01_基本条件'!$B$19="はい",$G197="重大"),"更新",IF($AC197&gt;='01_基本条件'!$B$18,"更新",IF($AC197&lt;=-'01_基本条件'!$B$18,"修理/延命","再確認/試行"))))</f>
        <v/>
      </c>
      <c r="AF197" s="41">
        <f>IF($A197="","","EAC削減率="&amp;TEXT($AC197,"0.0%")&amp;"; 修理LCC="&amp;TEXT($T197,"#,##0")&amp;"; 更新LCC="&amp;TEXT($AA197,"#,##0"))</f>
        <v/>
      </c>
      <c r="AG197" s="41">
        <f>IF($A197="","",IF('01_基本条件'!$B$15="","予算未設定",IF($U197&lt;='01_基本条件'!$B$15,"予算内","予算超過")))</f>
        <v/>
      </c>
      <c r="AH197" s="41">
        <f>IF($A197="","",IF(OR($G197="重大",$F197="A-重要",$AC197&gt;=0.15),"高",IF(OR($G197="高",$AC197&gt;='01_基本条件'!$B$18),"中","低")))</f>
        <v/>
      </c>
      <c r="AI197" s="41">
        <f>IF($A197="","","")</f>
        <v/>
      </c>
      <c r="AJ197" s="41">
        <f>IF($A197="","",IF($AI197&lt;&gt;"",$AI197,IF(AND($AE197="更新",$AG197="予算超過"),"更新-予算承認要",$AE197)))</f>
        <v/>
      </c>
      <c r="AK197" s="85">
        <f>IF($A197="","","要評価")</f>
        <v/>
      </c>
      <c r="AL197" s="85">
        <f>IF($A197="","","")</f>
        <v/>
      </c>
      <c r="AM197" s="134">
        <f>IF($A197="","","")</f>
        <v/>
      </c>
    </row>
    <row r="198">
      <c r="A198" s="71">
        <f>IF('03_設備台帳'!A198="","",'03_設備台帳'!A198)</f>
        <v/>
      </c>
      <c r="B198" s="71">
        <f>IF($A198="","",'03_設備台帳'!E198)</f>
        <v/>
      </c>
      <c r="C198" s="71">
        <f>IF($A198="","",'03_設備台帳'!B198&amp;" / "&amp;'03_設備台帳'!C198)</f>
        <v/>
      </c>
      <c r="D198" s="71">
        <f>IF($A198="","",'03_設備台帳'!D198)</f>
        <v/>
      </c>
      <c r="E198" s="71">
        <f>IF($A198="","",'03_設備台帳'!I198)</f>
        <v/>
      </c>
      <c r="F198" s="71">
        <f>IF($A198="","",'03_設備台帳'!G198)</f>
        <v/>
      </c>
      <c r="G198" s="71">
        <f>IF($A198="","",'03_設備台帳'!AD198)</f>
        <v/>
      </c>
      <c r="H198" s="135">
        <f>IF($A198="","",MIN('01_基本条件'!$B$9,MAX(1,'03_設備台帳'!Z198)))</f>
        <v/>
      </c>
      <c r="I198" s="135">
        <f>IF($A198="","",MIN('01_基本条件'!$B$9,MAX(1,'03_設備台帳'!AA198)))</f>
        <v/>
      </c>
      <c r="J198" s="132">
        <f>IF($A198="","",IFERROR(VLOOKUP($E198,'02_シナリオ条件'!$A$5:$K$13,3,FALSE),1))</f>
        <v/>
      </c>
      <c r="K198" s="132">
        <f>IF($A198="","",IFERROR(VLOOKUP($E198,'02_シナリオ条件'!$A$5:$K$13,4,FALSE),1))</f>
        <v/>
      </c>
      <c r="L198" s="132">
        <f>IF($A198="","",IFERROR(VLOOKUP($E198,'02_シナリオ条件'!$A$5:$K$13,5,FALSE),1))</f>
        <v/>
      </c>
      <c r="M198" s="132">
        <f>IF($A198="","",IFERROR(VLOOKUP($E198,'02_シナリオ条件'!$A$5:$K$13,6,FALSE),1))</f>
        <v/>
      </c>
      <c r="N198" s="132">
        <f>IF($A198="","",IFERROR(VLOOKUP($E198,'02_シナリオ条件'!$A$5:$K$13,7,FALSE),1))</f>
        <v/>
      </c>
      <c r="O198" s="131">
        <f>IF($A198="","",'03_設備台帳'!T198*$J198)</f>
        <v/>
      </c>
      <c r="P198" s="131">
        <f>IF($A198="","",'03_設備台帳'!N198*$J198*(IF('01_基本条件'!$B$10='01_基本条件'!$B$11,$H198/(1+'01_基本条件'!$B$10),(1-((1+'01_基本条件'!$B$11)/(1+'01_基本条件'!$B$10))^$H198)/('01_基本条件'!$B$10-'01_基本条件'!$B$11))))</f>
        <v/>
      </c>
      <c r="Q198" s="131">
        <f>IF($A198="","",'03_設備台帳'!O198*'03_設備台帳'!P198*'03_設備台帳'!M198*$L198*$M198*(IF('01_基本条件'!$B$10='01_基本条件'!$B$13,$H198/(1+'01_基本条件'!$B$10),(1-((1+'01_基本条件'!$B$13)/(1+'01_基本条件'!$B$10))^$H198)/('01_基本条件'!$B$10-'01_基本条件'!$B$13))))</f>
        <v/>
      </c>
      <c r="R198" s="131">
        <f>IF($A198="","",'03_設備台帳'!Q198*'03_設備台帳'!S198*$N198*(IF('01_基本条件'!$B$10='01_基本条件'!$B$12,$H198/(1+'01_基本条件'!$B$10),(1-((1+'01_基本条件'!$B$12)/(1+'01_基本条件'!$B$10))^$H198)/('01_基本条件'!$B$10-'01_基本条件'!$B$12))))</f>
        <v/>
      </c>
      <c r="S198" s="131">
        <f>IF($A198="","",'03_設備台帳'!AB198*IFERROR(VLOOKUP($E198,'02_シナリオ条件'!$A$5:$K$13,8,FALSE),1)/(1+'01_基本条件'!$B$10)^$H198)</f>
        <v/>
      </c>
      <c r="T198" s="131">
        <f>IF($A198="","",SUM($O198:$R198)-$S198)</f>
        <v/>
      </c>
      <c r="U198" s="131">
        <f>IF($A198="","",('03_設備台帳'!U198+'03_設備台帳'!V198+'03_設備台帳'!W198+'03_設備台帳'!Y198)*$K198)</f>
        <v/>
      </c>
      <c r="V198" s="131">
        <f>IF($A198="","",'03_設備台帳'!X198*'03_設備台帳'!M198*$L198)</f>
        <v/>
      </c>
      <c r="W198" s="131">
        <f>IF($A198="","",'03_設備台帳'!N198*'01_基本条件'!$B$20*(IF('01_基本条件'!$B$10='01_基本条件'!$B$11,$I198/(1+'01_基本条件'!$B$10),(1-((1+'01_基本条件'!$B$11)/(1+'01_基本条件'!$B$10))^$I198)/('01_基本条件'!$B$10-'01_基本条件'!$B$11))))</f>
        <v/>
      </c>
      <c r="X198" s="131">
        <f>IF($A198="","",'03_設備台帳'!O198*'01_基本条件'!$B$21*'03_設備台帳'!P198*'03_設備台帳'!M198*$L198*$M198*(IF('01_基本条件'!$B$10='01_基本条件'!$B$13,$I198/(1+'01_基本条件'!$B$10),(1-((1+'01_基本条件'!$B$13)/(1+'01_基本条件'!$B$10))^$I198)/('01_基本条件'!$B$10-'01_基本条件'!$B$13))))</f>
        <v/>
      </c>
      <c r="Y198" s="131">
        <f>IF($A198="","",'03_設備台帳'!R198*'03_設備台帳'!S198*$N198*(IF('01_基本条件'!$B$10='01_基本条件'!$B$12,$I198/(1+'01_基本条件'!$B$10),(1-((1+'01_基本条件'!$B$12)/(1+'01_基本条件'!$B$10))^$I198)/('01_基本条件'!$B$10-'01_基本条件'!$B$12))))</f>
        <v/>
      </c>
      <c r="Z198" s="131">
        <f>IF($A198="","",'03_設備台帳'!AC198*IFERROR(VLOOKUP($E198,'02_シナリオ条件'!$A$5:$K$13,8,FALSE),1)/(1+'01_基本条件'!$B$10)^$I198)</f>
        <v/>
      </c>
      <c r="AA198" s="131">
        <f>IF($A198="","",SUM($U198:$Y198)-$Z198)</f>
        <v/>
      </c>
      <c r="AB198" s="131">
        <f>IF($A198="","",(IF('01_基本条件'!$B$10=0,$T198/$H198,$T198*('01_基本条件'!$B$10*(1+'01_基本条件'!$B$10)^$H198)/((1+'01_基本条件'!$B$10)^$H198-1)))-(IF('01_基本条件'!$B$10=0,$AA198/$I198,$AA198*('01_基本条件'!$B$10*(1+'01_基本条件'!$B$10)^$I198)/((1+'01_基本条件'!$B$10)^$I198-1))))</f>
        <v/>
      </c>
      <c r="AC198" s="132">
        <f>IF($A198="","",IFERROR($AB198/(IF('01_基本条件'!$B$10=0,$T198/$H198,$T198*('01_基本条件'!$B$10*(1+'01_基本条件'!$B$10)^$H198)/((1+'01_基本条件'!$B$10)^$H198-1))),0))</f>
        <v/>
      </c>
      <c r="AD198" s="141">
        <f>IF($A198="","",IFERROR(IF((('03_設備台帳'!N198*$J198+'03_設備台帳'!O198*'03_設備台帳'!P198*'03_設備台帳'!M198*$L198*$M198+'03_設備台帳'!Q198*'03_設備台帳'!S198*$N198)-('03_設備台帳'!N198*'01_基本条件'!$B$20+'03_設備台帳'!O198*'01_基本条件'!$B$21*'03_設備台帳'!P198*'03_設備台帳'!M198*$L198*$M198+'03_設備台帳'!R198*'03_設備台帳'!S198*$N198))&lt;=0,"",MAX(0,($U198+$V198-$O198)/(('03_設備台帳'!N198*$J198+'03_設備台帳'!O198*'03_設備台帳'!P198*'03_設備台帳'!M198*$L198*$M198+'03_設備台帳'!Q198*'03_設備台帳'!S198*$N198)-('03_設備台帳'!N198*'01_基本条件'!$B$20+'03_設備台帳'!O198*'01_基本条件'!$B$21*'03_設備台帳'!P198*'03_設備台帳'!M198*$L198*$M198+'03_設備台帳'!R198*'03_設備台帳'!S198*$N198)))),""))</f>
        <v/>
      </c>
      <c r="AE198" s="41">
        <f>IF($A198="","",IF(AND('01_基本条件'!$B$19="はい",$G198="重大"),"更新",IF($AC198&gt;='01_基本条件'!$B$18,"更新",IF($AC198&lt;=-'01_基本条件'!$B$18,"修理/延命","再確認/試行"))))</f>
        <v/>
      </c>
      <c r="AF198" s="41">
        <f>IF($A198="","","EAC削減率="&amp;TEXT($AC198,"0.0%")&amp;"; 修理LCC="&amp;TEXT($T198,"#,##0")&amp;"; 更新LCC="&amp;TEXT($AA198,"#,##0"))</f>
        <v/>
      </c>
      <c r="AG198" s="41">
        <f>IF($A198="","",IF('01_基本条件'!$B$15="","予算未設定",IF($U198&lt;='01_基本条件'!$B$15,"予算内","予算超過")))</f>
        <v/>
      </c>
      <c r="AH198" s="41">
        <f>IF($A198="","",IF(OR($G198="重大",$F198="A-重要",$AC198&gt;=0.15),"高",IF(OR($G198="高",$AC198&gt;='01_基本条件'!$B$18),"中","低")))</f>
        <v/>
      </c>
      <c r="AI198" s="41">
        <f>IF($A198="","","")</f>
        <v/>
      </c>
      <c r="AJ198" s="41">
        <f>IF($A198="","",IF($AI198&lt;&gt;"",$AI198,IF(AND($AE198="更新",$AG198="予算超過"),"更新-予算承認要",$AE198)))</f>
        <v/>
      </c>
      <c r="AK198" s="85">
        <f>IF($A198="","","要評価")</f>
        <v/>
      </c>
      <c r="AL198" s="85">
        <f>IF($A198="","","")</f>
        <v/>
      </c>
      <c r="AM198" s="134">
        <f>IF($A198="","","")</f>
        <v/>
      </c>
    </row>
    <row r="199">
      <c r="A199" s="71">
        <f>IF('03_設備台帳'!A199="","",'03_設備台帳'!A199)</f>
        <v/>
      </c>
      <c r="B199" s="71">
        <f>IF($A199="","",'03_設備台帳'!E199)</f>
        <v/>
      </c>
      <c r="C199" s="71">
        <f>IF($A199="","",'03_設備台帳'!B199&amp;" / "&amp;'03_設備台帳'!C199)</f>
        <v/>
      </c>
      <c r="D199" s="71">
        <f>IF($A199="","",'03_設備台帳'!D199)</f>
        <v/>
      </c>
      <c r="E199" s="71">
        <f>IF($A199="","",'03_設備台帳'!I199)</f>
        <v/>
      </c>
      <c r="F199" s="71">
        <f>IF($A199="","",'03_設備台帳'!G199)</f>
        <v/>
      </c>
      <c r="G199" s="71">
        <f>IF($A199="","",'03_設備台帳'!AD199)</f>
        <v/>
      </c>
      <c r="H199" s="135">
        <f>IF($A199="","",MIN('01_基本条件'!$B$9,MAX(1,'03_設備台帳'!Z199)))</f>
        <v/>
      </c>
      <c r="I199" s="135">
        <f>IF($A199="","",MIN('01_基本条件'!$B$9,MAX(1,'03_設備台帳'!AA199)))</f>
        <v/>
      </c>
      <c r="J199" s="132">
        <f>IF($A199="","",IFERROR(VLOOKUP($E199,'02_シナリオ条件'!$A$5:$K$13,3,FALSE),1))</f>
        <v/>
      </c>
      <c r="K199" s="132">
        <f>IF($A199="","",IFERROR(VLOOKUP($E199,'02_シナリオ条件'!$A$5:$K$13,4,FALSE),1))</f>
        <v/>
      </c>
      <c r="L199" s="132">
        <f>IF($A199="","",IFERROR(VLOOKUP($E199,'02_シナリオ条件'!$A$5:$K$13,5,FALSE),1))</f>
        <v/>
      </c>
      <c r="M199" s="132">
        <f>IF($A199="","",IFERROR(VLOOKUP($E199,'02_シナリオ条件'!$A$5:$K$13,6,FALSE),1))</f>
        <v/>
      </c>
      <c r="N199" s="132">
        <f>IF($A199="","",IFERROR(VLOOKUP($E199,'02_シナリオ条件'!$A$5:$K$13,7,FALSE),1))</f>
        <v/>
      </c>
      <c r="O199" s="131">
        <f>IF($A199="","",'03_設備台帳'!T199*$J199)</f>
        <v/>
      </c>
      <c r="P199" s="131">
        <f>IF($A199="","",'03_設備台帳'!N199*$J199*(IF('01_基本条件'!$B$10='01_基本条件'!$B$11,$H199/(1+'01_基本条件'!$B$10),(1-((1+'01_基本条件'!$B$11)/(1+'01_基本条件'!$B$10))^$H199)/('01_基本条件'!$B$10-'01_基本条件'!$B$11))))</f>
        <v/>
      </c>
      <c r="Q199" s="131">
        <f>IF($A199="","",'03_設備台帳'!O199*'03_設備台帳'!P199*'03_設備台帳'!M199*$L199*$M199*(IF('01_基本条件'!$B$10='01_基本条件'!$B$13,$H199/(1+'01_基本条件'!$B$10),(1-((1+'01_基本条件'!$B$13)/(1+'01_基本条件'!$B$10))^$H199)/('01_基本条件'!$B$10-'01_基本条件'!$B$13))))</f>
        <v/>
      </c>
      <c r="R199" s="131">
        <f>IF($A199="","",'03_設備台帳'!Q199*'03_設備台帳'!S199*$N199*(IF('01_基本条件'!$B$10='01_基本条件'!$B$12,$H199/(1+'01_基本条件'!$B$10),(1-((1+'01_基本条件'!$B$12)/(1+'01_基本条件'!$B$10))^$H199)/('01_基本条件'!$B$10-'01_基本条件'!$B$12))))</f>
        <v/>
      </c>
      <c r="S199" s="131">
        <f>IF($A199="","",'03_設備台帳'!AB199*IFERROR(VLOOKUP($E199,'02_シナリオ条件'!$A$5:$K$13,8,FALSE),1)/(1+'01_基本条件'!$B$10)^$H199)</f>
        <v/>
      </c>
      <c r="T199" s="131">
        <f>IF($A199="","",SUM($O199:$R199)-$S199)</f>
        <v/>
      </c>
      <c r="U199" s="131">
        <f>IF($A199="","",('03_設備台帳'!U199+'03_設備台帳'!V199+'03_設備台帳'!W199+'03_設備台帳'!Y199)*$K199)</f>
        <v/>
      </c>
      <c r="V199" s="131">
        <f>IF($A199="","",'03_設備台帳'!X199*'03_設備台帳'!M199*$L199)</f>
        <v/>
      </c>
      <c r="W199" s="131">
        <f>IF($A199="","",'03_設備台帳'!N199*'01_基本条件'!$B$20*(IF('01_基本条件'!$B$10='01_基本条件'!$B$11,$I199/(1+'01_基本条件'!$B$10),(1-((1+'01_基本条件'!$B$11)/(1+'01_基本条件'!$B$10))^$I199)/('01_基本条件'!$B$10-'01_基本条件'!$B$11))))</f>
        <v/>
      </c>
      <c r="X199" s="131">
        <f>IF($A199="","",'03_設備台帳'!O199*'01_基本条件'!$B$21*'03_設備台帳'!P199*'03_設備台帳'!M199*$L199*$M199*(IF('01_基本条件'!$B$10='01_基本条件'!$B$13,$I199/(1+'01_基本条件'!$B$10),(1-((1+'01_基本条件'!$B$13)/(1+'01_基本条件'!$B$10))^$I199)/('01_基本条件'!$B$10-'01_基本条件'!$B$13))))</f>
        <v/>
      </c>
      <c r="Y199" s="131">
        <f>IF($A199="","",'03_設備台帳'!R199*'03_設備台帳'!S199*$N199*(IF('01_基本条件'!$B$10='01_基本条件'!$B$12,$I199/(1+'01_基本条件'!$B$10),(1-((1+'01_基本条件'!$B$12)/(1+'01_基本条件'!$B$10))^$I199)/('01_基本条件'!$B$10-'01_基本条件'!$B$12))))</f>
        <v/>
      </c>
      <c r="Z199" s="131">
        <f>IF($A199="","",'03_設備台帳'!AC199*IFERROR(VLOOKUP($E199,'02_シナリオ条件'!$A$5:$K$13,8,FALSE),1)/(1+'01_基本条件'!$B$10)^$I199)</f>
        <v/>
      </c>
      <c r="AA199" s="131">
        <f>IF($A199="","",SUM($U199:$Y199)-$Z199)</f>
        <v/>
      </c>
      <c r="AB199" s="131">
        <f>IF($A199="","",(IF('01_基本条件'!$B$10=0,$T199/$H199,$T199*('01_基本条件'!$B$10*(1+'01_基本条件'!$B$10)^$H199)/((1+'01_基本条件'!$B$10)^$H199-1)))-(IF('01_基本条件'!$B$10=0,$AA199/$I199,$AA199*('01_基本条件'!$B$10*(1+'01_基本条件'!$B$10)^$I199)/((1+'01_基本条件'!$B$10)^$I199-1))))</f>
        <v/>
      </c>
      <c r="AC199" s="132">
        <f>IF($A199="","",IFERROR($AB199/(IF('01_基本条件'!$B$10=0,$T199/$H199,$T199*('01_基本条件'!$B$10*(1+'01_基本条件'!$B$10)^$H199)/((1+'01_基本条件'!$B$10)^$H199-1))),0))</f>
        <v/>
      </c>
      <c r="AD199" s="141">
        <f>IF($A199="","",IFERROR(IF((('03_設備台帳'!N199*$J199+'03_設備台帳'!O199*'03_設備台帳'!P199*'03_設備台帳'!M199*$L199*$M199+'03_設備台帳'!Q199*'03_設備台帳'!S199*$N199)-('03_設備台帳'!N199*'01_基本条件'!$B$20+'03_設備台帳'!O199*'01_基本条件'!$B$21*'03_設備台帳'!P199*'03_設備台帳'!M199*$L199*$M199+'03_設備台帳'!R199*'03_設備台帳'!S199*$N199))&lt;=0,"",MAX(0,($U199+$V199-$O199)/(('03_設備台帳'!N199*$J199+'03_設備台帳'!O199*'03_設備台帳'!P199*'03_設備台帳'!M199*$L199*$M199+'03_設備台帳'!Q199*'03_設備台帳'!S199*$N199)-('03_設備台帳'!N199*'01_基本条件'!$B$20+'03_設備台帳'!O199*'01_基本条件'!$B$21*'03_設備台帳'!P199*'03_設備台帳'!M199*$L199*$M199+'03_設備台帳'!R199*'03_設備台帳'!S199*$N199)))),""))</f>
        <v/>
      </c>
      <c r="AE199" s="41">
        <f>IF($A199="","",IF(AND('01_基本条件'!$B$19="はい",$G199="重大"),"更新",IF($AC199&gt;='01_基本条件'!$B$18,"更新",IF($AC199&lt;=-'01_基本条件'!$B$18,"修理/延命","再確認/試行"))))</f>
        <v/>
      </c>
      <c r="AF199" s="41">
        <f>IF($A199="","","EAC削減率="&amp;TEXT($AC199,"0.0%")&amp;"; 修理LCC="&amp;TEXT($T199,"#,##0")&amp;"; 更新LCC="&amp;TEXT($AA199,"#,##0"))</f>
        <v/>
      </c>
      <c r="AG199" s="41">
        <f>IF($A199="","",IF('01_基本条件'!$B$15="","予算未設定",IF($U199&lt;='01_基本条件'!$B$15,"予算内","予算超過")))</f>
        <v/>
      </c>
      <c r="AH199" s="41">
        <f>IF($A199="","",IF(OR($G199="重大",$F199="A-重要",$AC199&gt;=0.15),"高",IF(OR($G199="高",$AC199&gt;='01_基本条件'!$B$18),"中","低")))</f>
        <v/>
      </c>
      <c r="AI199" s="41">
        <f>IF($A199="","","")</f>
        <v/>
      </c>
      <c r="AJ199" s="41">
        <f>IF($A199="","",IF($AI199&lt;&gt;"",$AI199,IF(AND($AE199="更新",$AG199="予算超過"),"更新-予算承認要",$AE199)))</f>
        <v/>
      </c>
      <c r="AK199" s="85">
        <f>IF($A199="","","要評価")</f>
        <v/>
      </c>
      <c r="AL199" s="85">
        <f>IF($A199="","","")</f>
        <v/>
      </c>
      <c r="AM199" s="134">
        <f>IF($A199="","","")</f>
        <v/>
      </c>
    </row>
    <row r="200">
      <c r="A200" s="71">
        <f>IF('03_設備台帳'!A200="","",'03_設備台帳'!A200)</f>
        <v/>
      </c>
      <c r="B200" s="71">
        <f>IF($A200="","",'03_設備台帳'!E200)</f>
        <v/>
      </c>
      <c r="C200" s="71">
        <f>IF($A200="","",'03_設備台帳'!B200&amp;" / "&amp;'03_設備台帳'!C200)</f>
        <v/>
      </c>
      <c r="D200" s="71">
        <f>IF($A200="","",'03_設備台帳'!D200)</f>
        <v/>
      </c>
      <c r="E200" s="71">
        <f>IF($A200="","",'03_設備台帳'!I200)</f>
        <v/>
      </c>
      <c r="F200" s="71">
        <f>IF($A200="","",'03_設備台帳'!G200)</f>
        <v/>
      </c>
      <c r="G200" s="71">
        <f>IF($A200="","",'03_設備台帳'!AD200)</f>
        <v/>
      </c>
      <c r="H200" s="135">
        <f>IF($A200="","",MIN('01_基本条件'!$B$9,MAX(1,'03_設備台帳'!Z200)))</f>
        <v/>
      </c>
      <c r="I200" s="135">
        <f>IF($A200="","",MIN('01_基本条件'!$B$9,MAX(1,'03_設備台帳'!AA200)))</f>
        <v/>
      </c>
      <c r="J200" s="132">
        <f>IF($A200="","",IFERROR(VLOOKUP($E200,'02_シナリオ条件'!$A$5:$K$13,3,FALSE),1))</f>
        <v/>
      </c>
      <c r="K200" s="132">
        <f>IF($A200="","",IFERROR(VLOOKUP($E200,'02_シナリオ条件'!$A$5:$K$13,4,FALSE),1))</f>
        <v/>
      </c>
      <c r="L200" s="132">
        <f>IF($A200="","",IFERROR(VLOOKUP($E200,'02_シナリオ条件'!$A$5:$K$13,5,FALSE),1))</f>
        <v/>
      </c>
      <c r="M200" s="132">
        <f>IF($A200="","",IFERROR(VLOOKUP($E200,'02_シナリオ条件'!$A$5:$K$13,6,FALSE),1))</f>
        <v/>
      </c>
      <c r="N200" s="132">
        <f>IF($A200="","",IFERROR(VLOOKUP($E200,'02_シナリオ条件'!$A$5:$K$13,7,FALSE),1))</f>
        <v/>
      </c>
      <c r="O200" s="131">
        <f>IF($A200="","",'03_設備台帳'!T200*$J200)</f>
        <v/>
      </c>
      <c r="P200" s="131">
        <f>IF($A200="","",'03_設備台帳'!N200*$J200*(IF('01_基本条件'!$B$10='01_基本条件'!$B$11,$H200/(1+'01_基本条件'!$B$10),(1-((1+'01_基本条件'!$B$11)/(1+'01_基本条件'!$B$10))^$H200)/('01_基本条件'!$B$10-'01_基本条件'!$B$11))))</f>
        <v/>
      </c>
      <c r="Q200" s="131">
        <f>IF($A200="","",'03_設備台帳'!O200*'03_設備台帳'!P200*'03_設備台帳'!M200*$L200*$M200*(IF('01_基本条件'!$B$10='01_基本条件'!$B$13,$H200/(1+'01_基本条件'!$B$10),(1-((1+'01_基本条件'!$B$13)/(1+'01_基本条件'!$B$10))^$H200)/('01_基本条件'!$B$10-'01_基本条件'!$B$13))))</f>
        <v/>
      </c>
      <c r="R200" s="131">
        <f>IF($A200="","",'03_設備台帳'!Q200*'03_設備台帳'!S200*$N200*(IF('01_基本条件'!$B$10='01_基本条件'!$B$12,$H200/(1+'01_基本条件'!$B$10),(1-((1+'01_基本条件'!$B$12)/(1+'01_基本条件'!$B$10))^$H200)/('01_基本条件'!$B$10-'01_基本条件'!$B$12))))</f>
        <v/>
      </c>
      <c r="S200" s="131">
        <f>IF($A200="","",'03_設備台帳'!AB200*IFERROR(VLOOKUP($E200,'02_シナリオ条件'!$A$5:$K$13,8,FALSE),1)/(1+'01_基本条件'!$B$10)^$H200)</f>
        <v/>
      </c>
      <c r="T200" s="131">
        <f>IF($A200="","",SUM($O200:$R200)-$S200)</f>
        <v/>
      </c>
      <c r="U200" s="131">
        <f>IF($A200="","",('03_設備台帳'!U200+'03_設備台帳'!V200+'03_設備台帳'!W200+'03_設備台帳'!Y200)*$K200)</f>
        <v/>
      </c>
      <c r="V200" s="131">
        <f>IF($A200="","",'03_設備台帳'!X200*'03_設備台帳'!M200*$L200)</f>
        <v/>
      </c>
      <c r="W200" s="131">
        <f>IF($A200="","",'03_設備台帳'!N200*'01_基本条件'!$B$20*(IF('01_基本条件'!$B$10='01_基本条件'!$B$11,$I200/(1+'01_基本条件'!$B$10),(1-((1+'01_基本条件'!$B$11)/(1+'01_基本条件'!$B$10))^$I200)/('01_基本条件'!$B$10-'01_基本条件'!$B$11))))</f>
        <v/>
      </c>
      <c r="X200" s="131">
        <f>IF($A200="","",'03_設備台帳'!O200*'01_基本条件'!$B$21*'03_設備台帳'!P200*'03_設備台帳'!M200*$L200*$M200*(IF('01_基本条件'!$B$10='01_基本条件'!$B$13,$I200/(1+'01_基本条件'!$B$10),(1-((1+'01_基本条件'!$B$13)/(1+'01_基本条件'!$B$10))^$I200)/('01_基本条件'!$B$10-'01_基本条件'!$B$13))))</f>
        <v/>
      </c>
      <c r="Y200" s="131">
        <f>IF($A200="","",'03_設備台帳'!R200*'03_設備台帳'!S200*$N200*(IF('01_基本条件'!$B$10='01_基本条件'!$B$12,$I200/(1+'01_基本条件'!$B$10),(1-((1+'01_基本条件'!$B$12)/(1+'01_基本条件'!$B$10))^$I200)/('01_基本条件'!$B$10-'01_基本条件'!$B$12))))</f>
        <v/>
      </c>
      <c r="Z200" s="131">
        <f>IF($A200="","",'03_設備台帳'!AC200*IFERROR(VLOOKUP($E200,'02_シナリオ条件'!$A$5:$K$13,8,FALSE),1)/(1+'01_基本条件'!$B$10)^$I200)</f>
        <v/>
      </c>
      <c r="AA200" s="131">
        <f>IF($A200="","",SUM($U200:$Y200)-$Z200)</f>
        <v/>
      </c>
      <c r="AB200" s="131">
        <f>IF($A200="","",(IF('01_基本条件'!$B$10=0,$T200/$H200,$T200*('01_基本条件'!$B$10*(1+'01_基本条件'!$B$10)^$H200)/((1+'01_基本条件'!$B$10)^$H200-1)))-(IF('01_基本条件'!$B$10=0,$AA200/$I200,$AA200*('01_基本条件'!$B$10*(1+'01_基本条件'!$B$10)^$I200)/((1+'01_基本条件'!$B$10)^$I200-1))))</f>
        <v/>
      </c>
      <c r="AC200" s="132">
        <f>IF($A200="","",IFERROR($AB200/(IF('01_基本条件'!$B$10=0,$T200/$H200,$T200*('01_基本条件'!$B$10*(1+'01_基本条件'!$B$10)^$H200)/((1+'01_基本条件'!$B$10)^$H200-1))),0))</f>
        <v/>
      </c>
      <c r="AD200" s="141">
        <f>IF($A200="","",IFERROR(IF((('03_設備台帳'!N200*$J200+'03_設備台帳'!O200*'03_設備台帳'!P200*'03_設備台帳'!M200*$L200*$M200+'03_設備台帳'!Q200*'03_設備台帳'!S200*$N200)-('03_設備台帳'!N200*'01_基本条件'!$B$20+'03_設備台帳'!O200*'01_基本条件'!$B$21*'03_設備台帳'!P200*'03_設備台帳'!M200*$L200*$M200+'03_設備台帳'!R200*'03_設備台帳'!S200*$N200))&lt;=0,"",MAX(0,($U200+$V200-$O200)/(('03_設備台帳'!N200*$J200+'03_設備台帳'!O200*'03_設備台帳'!P200*'03_設備台帳'!M200*$L200*$M200+'03_設備台帳'!Q200*'03_設備台帳'!S200*$N200)-('03_設備台帳'!N200*'01_基本条件'!$B$20+'03_設備台帳'!O200*'01_基本条件'!$B$21*'03_設備台帳'!P200*'03_設備台帳'!M200*$L200*$M200+'03_設備台帳'!R200*'03_設備台帳'!S200*$N200)))),""))</f>
        <v/>
      </c>
      <c r="AE200" s="41">
        <f>IF($A200="","",IF(AND('01_基本条件'!$B$19="はい",$G200="重大"),"更新",IF($AC200&gt;='01_基本条件'!$B$18,"更新",IF($AC200&lt;=-'01_基本条件'!$B$18,"修理/延命","再確認/試行"))))</f>
        <v/>
      </c>
      <c r="AF200" s="41">
        <f>IF($A200="","","EAC削減率="&amp;TEXT($AC200,"0.0%")&amp;"; 修理LCC="&amp;TEXT($T200,"#,##0")&amp;"; 更新LCC="&amp;TEXT($AA200,"#,##0"))</f>
        <v/>
      </c>
      <c r="AG200" s="41">
        <f>IF($A200="","",IF('01_基本条件'!$B$15="","予算未設定",IF($U200&lt;='01_基本条件'!$B$15,"予算内","予算超過")))</f>
        <v/>
      </c>
      <c r="AH200" s="41">
        <f>IF($A200="","",IF(OR($G200="重大",$F200="A-重要",$AC200&gt;=0.15),"高",IF(OR($G200="高",$AC200&gt;='01_基本条件'!$B$18),"中","低")))</f>
        <v/>
      </c>
      <c r="AI200" s="41">
        <f>IF($A200="","","")</f>
        <v/>
      </c>
      <c r="AJ200" s="41">
        <f>IF($A200="","",IF($AI200&lt;&gt;"",$AI200,IF(AND($AE200="更新",$AG200="予算超過"),"更新-予算承認要",$AE200)))</f>
        <v/>
      </c>
      <c r="AK200" s="85">
        <f>IF($A200="","","要評価")</f>
        <v/>
      </c>
      <c r="AL200" s="85">
        <f>IF($A200="","","")</f>
        <v/>
      </c>
      <c r="AM200" s="134">
        <f>IF($A200="","","")</f>
        <v/>
      </c>
    </row>
    <row r="201">
      <c r="A201" s="71">
        <f>IF('03_設備台帳'!A201="","",'03_設備台帳'!A201)</f>
        <v/>
      </c>
      <c r="B201" s="71">
        <f>IF($A201="","",'03_設備台帳'!E201)</f>
        <v/>
      </c>
      <c r="C201" s="71">
        <f>IF($A201="","",'03_設備台帳'!B201&amp;" / "&amp;'03_設備台帳'!C201)</f>
        <v/>
      </c>
      <c r="D201" s="71">
        <f>IF($A201="","",'03_設備台帳'!D201)</f>
        <v/>
      </c>
      <c r="E201" s="71">
        <f>IF($A201="","",'03_設備台帳'!I201)</f>
        <v/>
      </c>
      <c r="F201" s="71">
        <f>IF($A201="","",'03_設備台帳'!G201)</f>
        <v/>
      </c>
      <c r="G201" s="71">
        <f>IF($A201="","",'03_設備台帳'!AD201)</f>
        <v/>
      </c>
      <c r="H201" s="135">
        <f>IF($A201="","",MIN('01_基本条件'!$B$9,MAX(1,'03_設備台帳'!Z201)))</f>
        <v/>
      </c>
      <c r="I201" s="135">
        <f>IF($A201="","",MIN('01_基本条件'!$B$9,MAX(1,'03_設備台帳'!AA201)))</f>
        <v/>
      </c>
      <c r="J201" s="132">
        <f>IF($A201="","",IFERROR(VLOOKUP($E201,'02_シナリオ条件'!$A$5:$K$13,3,FALSE),1))</f>
        <v/>
      </c>
      <c r="K201" s="132">
        <f>IF($A201="","",IFERROR(VLOOKUP($E201,'02_シナリオ条件'!$A$5:$K$13,4,FALSE),1))</f>
        <v/>
      </c>
      <c r="L201" s="132">
        <f>IF($A201="","",IFERROR(VLOOKUP($E201,'02_シナリオ条件'!$A$5:$K$13,5,FALSE),1))</f>
        <v/>
      </c>
      <c r="M201" s="132">
        <f>IF($A201="","",IFERROR(VLOOKUP($E201,'02_シナリオ条件'!$A$5:$K$13,6,FALSE),1))</f>
        <v/>
      </c>
      <c r="N201" s="132">
        <f>IF($A201="","",IFERROR(VLOOKUP($E201,'02_シナリオ条件'!$A$5:$K$13,7,FALSE),1))</f>
        <v/>
      </c>
      <c r="O201" s="131">
        <f>IF($A201="","",'03_設備台帳'!T201*$J201)</f>
        <v/>
      </c>
      <c r="P201" s="131">
        <f>IF($A201="","",'03_設備台帳'!N201*$J201*(IF('01_基本条件'!$B$10='01_基本条件'!$B$11,$H201/(1+'01_基本条件'!$B$10),(1-((1+'01_基本条件'!$B$11)/(1+'01_基本条件'!$B$10))^$H201)/('01_基本条件'!$B$10-'01_基本条件'!$B$11))))</f>
        <v/>
      </c>
      <c r="Q201" s="131">
        <f>IF($A201="","",'03_設備台帳'!O201*'03_設備台帳'!P201*'03_設備台帳'!M201*$L201*$M201*(IF('01_基本条件'!$B$10='01_基本条件'!$B$13,$H201/(1+'01_基本条件'!$B$10),(1-((1+'01_基本条件'!$B$13)/(1+'01_基本条件'!$B$10))^$H201)/('01_基本条件'!$B$10-'01_基本条件'!$B$13))))</f>
        <v/>
      </c>
      <c r="R201" s="131">
        <f>IF($A201="","",'03_設備台帳'!Q201*'03_設備台帳'!S201*$N201*(IF('01_基本条件'!$B$10='01_基本条件'!$B$12,$H201/(1+'01_基本条件'!$B$10),(1-((1+'01_基本条件'!$B$12)/(1+'01_基本条件'!$B$10))^$H201)/('01_基本条件'!$B$10-'01_基本条件'!$B$12))))</f>
        <v/>
      </c>
      <c r="S201" s="131">
        <f>IF($A201="","",'03_設備台帳'!AB201*IFERROR(VLOOKUP($E201,'02_シナリオ条件'!$A$5:$K$13,8,FALSE),1)/(1+'01_基本条件'!$B$10)^$H201)</f>
        <v/>
      </c>
      <c r="T201" s="131">
        <f>IF($A201="","",SUM($O201:$R201)-$S201)</f>
        <v/>
      </c>
      <c r="U201" s="131">
        <f>IF($A201="","",('03_設備台帳'!U201+'03_設備台帳'!V201+'03_設備台帳'!W201+'03_設備台帳'!Y201)*$K201)</f>
        <v/>
      </c>
      <c r="V201" s="131">
        <f>IF($A201="","",'03_設備台帳'!X201*'03_設備台帳'!M201*$L201)</f>
        <v/>
      </c>
      <c r="W201" s="131">
        <f>IF($A201="","",'03_設備台帳'!N201*'01_基本条件'!$B$20*(IF('01_基本条件'!$B$10='01_基本条件'!$B$11,$I201/(1+'01_基本条件'!$B$10),(1-((1+'01_基本条件'!$B$11)/(1+'01_基本条件'!$B$10))^$I201)/('01_基本条件'!$B$10-'01_基本条件'!$B$11))))</f>
        <v/>
      </c>
      <c r="X201" s="131">
        <f>IF($A201="","",'03_設備台帳'!O201*'01_基本条件'!$B$21*'03_設備台帳'!P201*'03_設備台帳'!M201*$L201*$M201*(IF('01_基本条件'!$B$10='01_基本条件'!$B$13,$I201/(1+'01_基本条件'!$B$10),(1-((1+'01_基本条件'!$B$13)/(1+'01_基本条件'!$B$10))^$I201)/('01_基本条件'!$B$10-'01_基本条件'!$B$13))))</f>
        <v/>
      </c>
      <c r="Y201" s="131">
        <f>IF($A201="","",'03_設備台帳'!R201*'03_設備台帳'!S201*$N201*(IF('01_基本条件'!$B$10='01_基本条件'!$B$12,$I201/(1+'01_基本条件'!$B$10),(1-((1+'01_基本条件'!$B$12)/(1+'01_基本条件'!$B$10))^$I201)/('01_基本条件'!$B$10-'01_基本条件'!$B$12))))</f>
        <v/>
      </c>
      <c r="Z201" s="131">
        <f>IF($A201="","",'03_設備台帳'!AC201*IFERROR(VLOOKUP($E201,'02_シナリオ条件'!$A$5:$K$13,8,FALSE),1)/(1+'01_基本条件'!$B$10)^$I201)</f>
        <v/>
      </c>
      <c r="AA201" s="131">
        <f>IF($A201="","",SUM($U201:$Y201)-$Z201)</f>
        <v/>
      </c>
      <c r="AB201" s="131">
        <f>IF($A201="","",(IF('01_基本条件'!$B$10=0,$T201/$H201,$T201*('01_基本条件'!$B$10*(1+'01_基本条件'!$B$10)^$H201)/((1+'01_基本条件'!$B$10)^$H201-1)))-(IF('01_基本条件'!$B$10=0,$AA201/$I201,$AA201*('01_基本条件'!$B$10*(1+'01_基本条件'!$B$10)^$I201)/((1+'01_基本条件'!$B$10)^$I201-1))))</f>
        <v/>
      </c>
      <c r="AC201" s="132">
        <f>IF($A201="","",IFERROR($AB201/(IF('01_基本条件'!$B$10=0,$T201/$H201,$T201*('01_基本条件'!$B$10*(1+'01_基本条件'!$B$10)^$H201)/((1+'01_基本条件'!$B$10)^$H201-1))),0))</f>
        <v/>
      </c>
      <c r="AD201" s="141">
        <f>IF($A201="","",IFERROR(IF((('03_設備台帳'!N201*$J201+'03_設備台帳'!O201*'03_設備台帳'!P201*'03_設備台帳'!M201*$L201*$M201+'03_設備台帳'!Q201*'03_設備台帳'!S201*$N201)-('03_設備台帳'!N201*'01_基本条件'!$B$20+'03_設備台帳'!O201*'01_基本条件'!$B$21*'03_設備台帳'!P201*'03_設備台帳'!M201*$L201*$M201+'03_設備台帳'!R201*'03_設備台帳'!S201*$N201))&lt;=0,"",MAX(0,($U201+$V201-$O201)/(('03_設備台帳'!N201*$J201+'03_設備台帳'!O201*'03_設備台帳'!P201*'03_設備台帳'!M201*$L201*$M201+'03_設備台帳'!Q201*'03_設備台帳'!S201*$N201)-('03_設備台帳'!N201*'01_基本条件'!$B$20+'03_設備台帳'!O201*'01_基本条件'!$B$21*'03_設備台帳'!P201*'03_設備台帳'!M201*$L201*$M201+'03_設備台帳'!R201*'03_設備台帳'!S201*$N201)))),""))</f>
        <v/>
      </c>
      <c r="AE201" s="41">
        <f>IF($A201="","",IF(AND('01_基本条件'!$B$19="はい",$G201="重大"),"更新",IF($AC201&gt;='01_基本条件'!$B$18,"更新",IF($AC201&lt;=-'01_基本条件'!$B$18,"修理/延命","再確認/試行"))))</f>
        <v/>
      </c>
      <c r="AF201" s="41">
        <f>IF($A201="","","EAC削減率="&amp;TEXT($AC201,"0.0%")&amp;"; 修理LCC="&amp;TEXT($T201,"#,##0")&amp;"; 更新LCC="&amp;TEXT($AA201,"#,##0"))</f>
        <v/>
      </c>
      <c r="AG201" s="41">
        <f>IF($A201="","",IF('01_基本条件'!$B$15="","予算未設定",IF($U201&lt;='01_基本条件'!$B$15,"予算内","予算超過")))</f>
        <v/>
      </c>
      <c r="AH201" s="41">
        <f>IF($A201="","",IF(OR($G201="重大",$F201="A-重要",$AC201&gt;=0.15),"高",IF(OR($G201="高",$AC201&gt;='01_基本条件'!$B$18),"中","低")))</f>
        <v/>
      </c>
      <c r="AI201" s="41">
        <f>IF($A201="","","")</f>
        <v/>
      </c>
      <c r="AJ201" s="41">
        <f>IF($A201="","",IF($AI201&lt;&gt;"",$AI201,IF(AND($AE201="更新",$AG201="予算超過"),"更新-予算承認要",$AE201)))</f>
        <v/>
      </c>
      <c r="AK201" s="85">
        <f>IF($A201="","","要評価")</f>
        <v/>
      </c>
      <c r="AL201" s="85">
        <f>IF($A201="","","")</f>
        <v/>
      </c>
      <c r="AM201" s="134">
        <f>IF($A201="","","")</f>
        <v/>
      </c>
    </row>
    <row r="202">
      <c r="A202" s="71">
        <f>IF('03_設備台帳'!A202="","",'03_設備台帳'!A202)</f>
        <v/>
      </c>
      <c r="B202" s="71">
        <f>IF($A202="","",'03_設備台帳'!E202)</f>
        <v/>
      </c>
      <c r="C202" s="71">
        <f>IF($A202="","",'03_設備台帳'!B202&amp;" / "&amp;'03_設備台帳'!C202)</f>
        <v/>
      </c>
      <c r="D202" s="71">
        <f>IF($A202="","",'03_設備台帳'!D202)</f>
        <v/>
      </c>
      <c r="E202" s="71">
        <f>IF($A202="","",'03_設備台帳'!I202)</f>
        <v/>
      </c>
      <c r="F202" s="71">
        <f>IF($A202="","",'03_設備台帳'!G202)</f>
        <v/>
      </c>
      <c r="G202" s="71">
        <f>IF($A202="","",'03_設備台帳'!AD202)</f>
        <v/>
      </c>
      <c r="H202" s="135">
        <f>IF($A202="","",MIN('01_基本条件'!$B$9,MAX(1,'03_設備台帳'!Z202)))</f>
        <v/>
      </c>
      <c r="I202" s="135">
        <f>IF($A202="","",MIN('01_基本条件'!$B$9,MAX(1,'03_設備台帳'!AA202)))</f>
        <v/>
      </c>
      <c r="J202" s="132">
        <f>IF($A202="","",IFERROR(VLOOKUP($E202,'02_シナリオ条件'!$A$5:$K$13,3,FALSE),1))</f>
        <v/>
      </c>
      <c r="K202" s="132">
        <f>IF($A202="","",IFERROR(VLOOKUP($E202,'02_シナリオ条件'!$A$5:$K$13,4,FALSE),1))</f>
        <v/>
      </c>
      <c r="L202" s="132">
        <f>IF($A202="","",IFERROR(VLOOKUP($E202,'02_シナリオ条件'!$A$5:$K$13,5,FALSE),1))</f>
        <v/>
      </c>
      <c r="M202" s="132">
        <f>IF($A202="","",IFERROR(VLOOKUP($E202,'02_シナリオ条件'!$A$5:$K$13,6,FALSE),1))</f>
        <v/>
      </c>
      <c r="N202" s="132">
        <f>IF($A202="","",IFERROR(VLOOKUP($E202,'02_シナリオ条件'!$A$5:$K$13,7,FALSE),1))</f>
        <v/>
      </c>
      <c r="O202" s="131">
        <f>IF($A202="","",'03_設備台帳'!T202*$J202)</f>
        <v/>
      </c>
      <c r="P202" s="131">
        <f>IF($A202="","",'03_設備台帳'!N202*$J202*(IF('01_基本条件'!$B$10='01_基本条件'!$B$11,$H202/(1+'01_基本条件'!$B$10),(1-((1+'01_基本条件'!$B$11)/(1+'01_基本条件'!$B$10))^$H202)/('01_基本条件'!$B$10-'01_基本条件'!$B$11))))</f>
        <v/>
      </c>
      <c r="Q202" s="131">
        <f>IF($A202="","",'03_設備台帳'!O202*'03_設備台帳'!P202*'03_設備台帳'!M202*$L202*$M202*(IF('01_基本条件'!$B$10='01_基本条件'!$B$13,$H202/(1+'01_基本条件'!$B$10),(1-((1+'01_基本条件'!$B$13)/(1+'01_基本条件'!$B$10))^$H202)/('01_基本条件'!$B$10-'01_基本条件'!$B$13))))</f>
        <v/>
      </c>
      <c r="R202" s="131">
        <f>IF($A202="","",'03_設備台帳'!Q202*'03_設備台帳'!S202*$N202*(IF('01_基本条件'!$B$10='01_基本条件'!$B$12,$H202/(1+'01_基本条件'!$B$10),(1-((1+'01_基本条件'!$B$12)/(1+'01_基本条件'!$B$10))^$H202)/('01_基本条件'!$B$10-'01_基本条件'!$B$12))))</f>
        <v/>
      </c>
      <c r="S202" s="131">
        <f>IF($A202="","",'03_設備台帳'!AB202*IFERROR(VLOOKUP($E202,'02_シナリオ条件'!$A$5:$K$13,8,FALSE),1)/(1+'01_基本条件'!$B$10)^$H202)</f>
        <v/>
      </c>
      <c r="T202" s="131">
        <f>IF($A202="","",SUM($O202:$R202)-$S202)</f>
        <v/>
      </c>
      <c r="U202" s="131">
        <f>IF($A202="","",('03_設備台帳'!U202+'03_設備台帳'!V202+'03_設備台帳'!W202+'03_設備台帳'!Y202)*$K202)</f>
        <v/>
      </c>
      <c r="V202" s="131">
        <f>IF($A202="","",'03_設備台帳'!X202*'03_設備台帳'!M202*$L202)</f>
        <v/>
      </c>
      <c r="W202" s="131">
        <f>IF($A202="","",'03_設備台帳'!N202*'01_基本条件'!$B$20*(IF('01_基本条件'!$B$10='01_基本条件'!$B$11,$I202/(1+'01_基本条件'!$B$10),(1-((1+'01_基本条件'!$B$11)/(1+'01_基本条件'!$B$10))^$I202)/('01_基本条件'!$B$10-'01_基本条件'!$B$11))))</f>
        <v/>
      </c>
      <c r="X202" s="131">
        <f>IF($A202="","",'03_設備台帳'!O202*'01_基本条件'!$B$21*'03_設備台帳'!P202*'03_設備台帳'!M202*$L202*$M202*(IF('01_基本条件'!$B$10='01_基本条件'!$B$13,$I202/(1+'01_基本条件'!$B$10),(1-((1+'01_基本条件'!$B$13)/(1+'01_基本条件'!$B$10))^$I202)/('01_基本条件'!$B$10-'01_基本条件'!$B$13))))</f>
        <v/>
      </c>
      <c r="Y202" s="131">
        <f>IF($A202="","",'03_設備台帳'!R202*'03_設備台帳'!S202*$N202*(IF('01_基本条件'!$B$10='01_基本条件'!$B$12,$I202/(1+'01_基本条件'!$B$10),(1-((1+'01_基本条件'!$B$12)/(1+'01_基本条件'!$B$10))^$I202)/('01_基本条件'!$B$10-'01_基本条件'!$B$12))))</f>
        <v/>
      </c>
      <c r="Z202" s="131">
        <f>IF($A202="","",'03_設備台帳'!AC202*IFERROR(VLOOKUP($E202,'02_シナリオ条件'!$A$5:$K$13,8,FALSE),1)/(1+'01_基本条件'!$B$10)^$I202)</f>
        <v/>
      </c>
      <c r="AA202" s="131">
        <f>IF($A202="","",SUM($U202:$Y202)-$Z202)</f>
        <v/>
      </c>
      <c r="AB202" s="131">
        <f>IF($A202="","",(IF('01_基本条件'!$B$10=0,$T202/$H202,$T202*('01_基本条件'!$B$10*(1+'01_基本条件'!$B$10)^$H202)/((1+'01_基本条件'!$B$10)^$H202-1)))-(IF('01_基本条件'!$B$10=0,$AA202/$I202,$AA202*('01_基本条件'!$B$10*(1+'01_基本条件'!$B$10)^$I202)/((1+'01_基本条件'!$B$10)^$I202-1))))</f>
        <v/>
      </c>
      <c r="AC202" s="132">
        <f>IF($A202="","",IFERROR($AB202/(IF('01_基本条件'!$B$10=0,$T202/$H202,$T202*('01_基本条件'!$B$10*(1+'01_基本条件'!$B$10)^$H202)/((1+'01_基本条件'!$B$10)^$H202-1))),0))</f>
        <v/>
      </c>
      <c r="AD202" s="141">
        <f>IF($A202="","",IFERROR(IF((('03_設備台帳'!N202*$J202+'03_設備台帳'!O202*'03_設備台帳'!P202*'03_設備台帳'!M202*$L202*$M202+'03_設備台帳'!Q202*'03_設備台帳'!S202*$N202)-('03_設備台帳'!N202*'01_基本条件'!$B$20+'03_設備台帳'!O202*'01_基本条件'!$B$21*'03_設備台帳'!P202*'03_設備台帳'!M202*$L202*$M202+'03_設備台帳'!R202*'03_設備台帳'!S202*$N202))&lt;=0,"",MAX(0,($U202+$V202-$O202)/(('03_設備台帳'!N202*$J202+'03_設備台帳'!O202*'03_設備台帳'!P202*'03_設備台帳'!M202*$L202*$M202+'03_設備台帳'!Q202*'03_設備台帳'!S202*$N202)-('03_設備台帳'!N202*'01_基本条件'!$B$20+'03_設備台帳'!O202*'01_基本条件'!$B$21*'03_設備台帳'!P202*'03_設備台帳'!M202*$L202*$M202+'03_設備台帳'!R202*'03_設備台帳'!S202*$N202)))),""))</f>
        <v/>
      </c>
      <c r="AE202" s="41">
        <f>IF($A202="","",IF(AND('01_基本条件'!$B$19="はい",$G202="重大"),"更新",IF($AC202&gt;='01_基本条件'!$B$18,"更新",IF($AC202&lt;=-'01_基本条件'!$B$18,"修理/延命","再確認/試行"))))</f>
        <v/>
      </c>
      <c r="AF202" s="41">
        <f>IF($A202="","","EAC削減率="&amp;TEXT($AC202,"0.0%")&amp;"; 修理LCC="&amp;TEXT($T202,"#,##0")&amp;"; 更新LCC="&amp;TEXT($AA202,"#,##0"))</f>
        <v/>
      </c>
      <c r="AG202" s="41">
        <f>IF($A202="","",IF('01_基本条件'!$B$15="","予算未設定",IF($U202&lt;='01_基本条件'!$B$15,"予算内","予算超過")))</f>
        <v/>
      </c>
      <c r="AH202" s="41">
        <f>IF($A202="","",IF(OR($G202="重大",$F202="A-重要",$AC202&gt;=0.15),"高",IF(OR($G202="高",$AC202&gt;='01_基本条件'!$B$18),"中","低")))</f>
        <v/>
      </c>
      <c r="AI202" s="41">
        <f>IF($A202="","","")</f>
        <v/>
      </c>
      <c r="AJ202" s="41">
        <f>IF($A202="","",IF($AI202&lt;&gt;"",$AI202,IF(AND($AE202="更新",$AG202="予算超過"),"更新-予算承認要",$AE202)))</f>
        <v/>
      </c>
      <c r="AK202" s="85">
        <f>IF($A202="","","要評価")</f>
        <v/>
      </c>
      <c r="AL202" s="85">
        <f>IF($A202="","","")</f>
        <v/>
      </c>
      <c r="AM202" s="134">
        <f>IF($A202="","","")</f>
        <v/>
      </c>
    </row>
    <row r="203">
      <c r="A203" s="71">
        <f>IF('03_設備台帳'!A203="","",'03_設備台帳'!A203)</f>
        <v/>
      </c>
      <c r="B203" s="71">
        <f>IF($A203="","",'03_設備台帳'!E203)</f>
        <v/>
      </c>
      <c r="C203" s="71">
        <f>IF($A203="","",'03_設備台帳'!B203&amp;" / "&amp;'03_設備台帳'!C203)</f>
        <v/>
      </c>
      <c r="D203" s="71">
        <f>IF($A203="","",'03_設備台帳'!D203)</f>
        <v/>
      </c>
      <c r="E203" s="71">
        <f>IF($A203="","",'03_設備台帳'!I203)</f>
        <v/>
      </c>
      <c r="F203" s="71">
        <f>IF($A203="","",'03_設備台帳'!G203)</f>
        <v/>
      </c>
      <c r="G203" s="71">
        <f>IF($A203="","",'03_設備台帳'!AD203)</f>
        <v/>
      </c>
      <c r="H203" s="135">
        <f>IF($A203="","",MIN('01_基本条件'!$B$9,MAX(1,'03_設備台帳'!Z203)))</f>
        <v/>
      </c>
      <c r="I203" s="135">
        <f>IF($A203="","",MIN('01_基本条件'!$B$9,MAX(1,'03_設備台帳'!AA203)))</f>
        <v/>
      </c>
      <c r="J203" s="132">
        <f>IF($A203="","",IFERROR(VLOOKUP($E203,'02_シナリオ条件'!$A$5:$K$13,3,FALSE),1))</f>
        <v/>
      </c>
      <c r="K203" s="132">
        <f>IF($A203="","",IFERROR(VLOOKUP($E203,'02_シナリオ条件'!$A$5:$K$13,4,FALSE),1))</f>
        <v/>
      </c>
      <c r="L203" s="132">
        <f>IF($A203="","",IFERROR(VLOOKUP($E203,'02_シナリオ条件'!$A$5:$K$13,5,FALSE),1))</f>
        <v/>
      </c>
      <c r="M203" s="132">
        <f>IF($A203="","",IFERROR(VLOOKUP($E203,'02_シナリオ条件'!$A$5:$K$13,6,FALSE),1))</f>
        <v/>
      </c>
      <c r="N203" s="132">
        <f>IF($A203="","",IFERROR(VLOOKUP($E203,'02_シナリオ条件'!$A$5:$K$13,7,FALSE),1))</f>
        <v/>
      </c>
      <c r="O203" s="131">
        <f>IF($A203="","",'03_設備台帳'!T203*$J203)</f>
        <v/>
      </c>
      <c r="P203" s="131">
        <f>IF($A203="","",'03_設備台帳'!N203*$J203*(IF('01_基本条件'!$B$10='01_基本条件'!$B$11,$H203/(1+'01_基本条件'!$B$10),(1-((1+'01_基本条件'!$B$11)/(1+'01_基本条件'!$B$10))^$H203)/('01_基本条件'!$B$10-'01_基本条件'!$B$11))))</f>
        <v/>
      </c>
      <c r="Q203" s="131">
        <f>IF($A203="","",'03_設備台帳'!O203*'03_設備台帳'!P203*'03_設備台帳'!M203*$L203*$M203*(IF('01_基本条件'!$B$10='01_基本条件'!$B$13,$H203/(1+'01_基本条件'!$B$10),(1-((1+'01_基本条件'!$B$13)/(1+'01_基本条件'!$B$10))^$H203)/('01_基本条件'!$B$10-'01_基本条件'!$B$13))))</f>
        <v/>
      </c>
      <c r="R203" s="131">
        <f>IF($A203="","",'03_設備台帳'!Q203*'03_設備台帳'!S203*$N203*(IF('01_基本条件'!$B$10='01_基本条件'!$B$12,$H203/(1+'01_基本条件'!$B$10),(1-((1+'01_基本条件'!$B$12)/(1+'01_基本条件'!$B$10))^$H203)/('01_基本条件'!$B$10-'01_基本条件'!$B$12))))</f>
        <v/>
      </c>
      <c r="S203" s="131">
        <f>IF($A203="","",'03_設備台帳'!AB203*IFERROR(VLOOKUP($E203,'02_シナリオ条件'!$A$5:$K$13,8,FALSE),1)/(1+'01_基本条件'!$B$10)^$H203)</f>
        <v/>
      </c>
      <c r="T203" s="131">
        <f>IF($A203="","",SUM($O203:$R203)-$S203)</f>
        <v/>
      </c>
      <c r="U203" s="131">
        <f>IF($A203="","",('03_設備台帳'!U203+'03_設備台帳'!V203+'03_設備台帳'!W203+'03_設備台帳'!Y203)*$K203)</f>
        <v/>
      </c>
      <c r="V203" s="131">
        <f>IF($A203="","",'03_設備台帳'!X203*'03_設備台帳'!M203*$L203)</f>
        <v/>
      </c>
      <c r="W203" s="131">
        <f>IF($A203="","",'03_設備台帳'!N203*'01_基本条件'!$B$20*(IF('01_基本条件'!$B$10='01_基本条件'!$B$11,$I203/(1+'01_基本条件'!$B$10),(1-((1+'01_基本条件'!$B$11)/(1+'01_基本条件'!$B$10))^$I203)/('01_基本条件'!$B$10-'01_基本条件'!$B$11))))</f>
        <v/>
      </c>
      <c r="X203" s="131">
        <f>IF($A203="","",'03_設備台帳'!O203*'01_基本条件'!$B$21*'03_設備台帳'!P203*'03_設備台帳'!M203*$L203*$M203*(IF('01_基本条件'!$B$10='01_基本条件'!$B$13,$I203/(1+'01_基本条件'!$B$10),(1-((1+'01_基本条件'!$B$13)/(1+'01_基本条件'!$B$10))^$I203)/('01_基本条件'!$B$10-'01_基本条件'!$B$13))))</f>
        <v/>
      </c>
      <c r="Y203" s="131">
        <f>IF($A203="","",'03_設備台帳'!R203*'03_設備台帳'!S203*$N203*(IF('01_基本条件'!$B$10='01_基本条件'!$B$12,$I203/(1+'01_基本条件'!$B$10),(1-((1+'01_基本条件'!$B$12)/(1+'01_基本条件'!$B$10))^$I203)/('01_基本条件'!$B$10-'01_基本条件'!$B$12))))</f>
        <v/>
      </c>
      <c r="Z203" s="131">
        <f>IF($A203="","",'03_設備台帳'!AC203*IFERROR(VLOOKUP($E203,'02_シナリオ条件'!$A$5:$K$13,8,FALSE),1)/(1+'01_基本条件'!$B$10)^$I203)</f>
        <v/>
      </c>
      <c r="AA203" s="131">
        <f>IF($A203="","",SUM($U203:$Y203)-$Z203)</f>
        <v/>
      </c>
      <c r="AB203" s="131">
        <f>IF($A203="","",(IF('01_基本条件'!$B$10=0,$T203/$H203,$T203*('01_基本条件'!$B$10*(1+'01_基本条件'!$B$10)^$H203)/((1+'01_基本条件'!$B$10)^$H203-1)))-(IF('01_基本条件'!$B$10=0,$AA203/$I203,$AA203*('01_基本条件'!$B$10*(1+'01_基本条件'!$B$10)^$I203)/((1+'01_基本条件'!$B$10)^$I203-1))))</f>
        <v/>
      </c>
      <c r="AC203" s="132">
        <f>IF($A203="","",IFERROR($AB203/(IF('01_基本条件'!$B$10=0,$T203/$H203,$T203*('01_基本条件'!$B$10*(1+'01_基本条件'!$B$10)^$H203)/((1+'01_基本条件'!$B$10)^$H203-1))),0))</f>
        <v/>
      </c>
      <c r="AD203" s="141">
        <f>IF($A203="","",IFERROR(IF((('03_設備台帳'!N203*$J203+'03_設備台帳'!O203*'03_設備台帳'!P203*'03_設備台帳'!M203*$L203*$M203+'03_設備台帳'!Q203*'03_設備台帳'!S203*$N203)-('03_設備台帳'!N203*'01_基本条件'!$B$20+'03_設備台帳'!O203*'01_基本条件'!$B$21*'03_設備台帳'!P203*'03_設備台帳'!M203*$L203*$M203+'03_設備台帳'!R203*'03_設備台帳'!S203*$N203))&lt;=0,"",MAX(0,($U203+$V203-$O203)/(('03_設備台帳'!N203*$J203+'03_設備台帳'!O203*'03_設備台帳'!P203*'03_設備台帳'!M203*$L203*$M203+'03_設備台帳'!Q203*'03_設備台帳'!S203*$N203)-('03_設備台帳'!N203*'01_基本条件'!$B$20+'03_設備台帳'!O203*'01_基本条件'!$B$21*'03_設備台帳'!P203*'03_設備台帳'!M203*$L203*$M203+'03_設備台帳'!R203*'03_設備台帳'!S203*$N203)))),""))</f>
        <v/>
      </c>
      <c r="AE203" s="41">
        <f>IF($A203="","",IF(AND('01_基本条件'!$B$19="はい",$G203="重大"),"更新",IF($AC203&gt;='01_基本条件'!$B$18,"更新",IF($AC203&lt;=-'01_基本条件'!$B$18,"修理/延命","再確認/試行"))))</f>
        <v/>
      </c>
      <c r="AF203" s="41">
        <f>IF($A203="","","EAC削減率="&amp;TEXT($AC203,"0.0%")&amp;"; 修理LCC="&amp;TEXT($T203,"#,##0")&amp;"; 更新LCC="&amp;TEXT($AA203,"#,##0"))</f>
        <v/>
      </c>
      <c r="AG203" s="41">
        <f>IF($A203="","",IF('01_基本条件'!$B$15="","予算未設定",IF($U203&lt;='01_基本条件'!$B$15,"予算内","予算超過")))</f>
        <v/>
      </c>
      <c r="AH203" s="41">
        <f>IF($A203="","",IF(OR($G203="重大",$F203="A-重要",$AC203&gt;=0.15),"高",IF(OR($G203="高",$AC203&gt;='01_基本条件'!$B$18),"中","低")))</f>
        <v/>
      </c>
      <c r="AI203" s="41">
        <f>IF($A203="","","")</f>
        <v/>
      </c>
      <c r="AJ203" s="41">
        <f>IF($A203="","",IF($AI203&lt;&gt;"",$AI203,IF(AND($AE203="更新",$AG203="予算超過"),"更新-予算承認要",$AE203)))</f>
        <v/>
      </c>
      <c r="AK203" s="85">
        <f>IF($A203="","","要評価")</f>
        <v/>
      </c>
      <c r="AL203" s="85">
        <f>IF($A203="","","")</f>
        <v/>
      </c>
      <c r="AM203" s="134">
        <f>IF($A203="","","")</f>
        <v/>
      </c>
    </row>
    <row r="204">
      <c r="A204" s="71">
        <f>IF('03_設備台帳'!A204="","",'03_設備台帳'!A204)</f>
        <v/>
      </c>
      <c r="B204" s="71">
        <f>IF($A204="","",'03_設備台帳'!E204)</f>
        <v/>
      </c>
      <c r="C204" s="71">
        <f>IF($A204="","",'03_設備台帳'!B204&amp;" / "&amp;'03_設備台帳'!C204)</f>
        <v/>
      </c>
      <c r="D204" s="71">
        <f>IF($A204="","",'03_設備台帳'!D204)</f>
        <v/>
      </c>
      <c r="E204" s="71">
        <f>IF($A204="","",'03_設備台帳'!I204)</f>
        <v/>
      </c>
      <c r="F204" s="71">
        <f>IF($A204="","",'03_設備台帳'!G204)</f>
        <v/>
      </c>
      <c r="G204" s="71">
        <f>IF($A204="","",'03_設備台帳'!AD204)</f>
        <v/>
      </c>
      <c r="H204" s="135">
        <f>IF($A204="","",MIN('01_基本条件'!$B$9,MAX(1,'03_設備台帳'!Z204)))</f>
        <v/>
      </c>
      <c r="I204" s="135">
        <f>IF($A204="","",MIN('01_基本条件'!$B$9,MAX(1,'03_設備台帳'!AA204)))</f>
        <v/>
      </c>
      <c r="J204" s="132">
        <f>IF($A204="","",IFERROR(VLOOKUP($E204,'02_シナリオ条件'!$A$5:$K$13,3,FALSE),1))</f>
        <v/>
      </c>
      <c r="K204" s="132">
        <f>IF($A204="","",IFERROR(VLOOKUP($E204,'02_シナリオ条件'!$A$5:$K$13,4,FALSE),1))</f>
        <v/>
      </c>
      <c r="L204" s="132">
        <f>IF($A204="","",IFERROR(VLOOKUP($E204,'02_シナリオ条件'!$A$5:$K$13,5,FALSE),1))</f>
        <v/>
      </c>
      <c r="M204" s="132">
        <f>IF($A204="","",IFERROR(VLOOKUP($E204,'02_シナリオ条件'!$A$5:$K$13,6,FALSE),1))</f>
        <v/>
      </c>
      <c r="N204" s="132">
        <f>IF($A204="","",IFERROR(VLOOKUP($E204,'02_シナリオ条件'!$A$5:$K$13,7,FALSE),1))</f>
        <v/>
      </c>
      <c r="O204" s="131">
        <f>IF($A204="","",'03_設備台帳'!T204*$J204)</f>
        <v/>
      </c>
      <c r="P204" s="131">
        <f>IF($A204="","",'03_設備台帳'!N204*$J204*(IF('01_基本条件'!$B$10='01_基本条件'!$B$11,$H204/(1+'01_基本条件'!$B$10),(1-((1+'01_基本条件'!$B$11)/(1+'01_基本条件'!$B$10))^$H204)/('01_基本条件'!$B$10-'01_基本条件'!$B$11))))</f>
        <v/>
      </c>
      <c r="Q204" s="131">
        <f>IF($A204="","",'03_設備台帳'!O204*'03_設備台帳'!P204*'03_設備台帳'!M204*$L204*$M204*(IF('01_基本条件'!$B$10='01_基本条件'!$B$13,$H204/(1+'01_基本条件'!$B$10),(1-((1+'01_基本条件'!$B$13)/(1+'01_基本条件'!$B$10))^$H204)/('01_基本条件'!$B$10-'01_基本条件'!$B$13))))</f>
        <v/>
      </c>
      <c r="R204" s="131">
        <f>IF($A204="","",'03_設備台帳'!Q204*'03_設備台帳'!S204*$N204*(IF('01_基本条件'!$B$10='01_基本条件'!$B$12,$H204/(1+'01_基本条件'!$B$10),(1-((1+'01_基本条件'!$B$12)/(1+'01_基本条件'!$B$10))^$H204)/('01_基本条件'!$B$10-'01_基本条件'!$B$12))))</f>
        <v/>
      </c>
      <c r="S204" s="131">
        <f>IF($A204="","",'03_設備台帳'!AB204*IFERROR(VLOOKUP($E204,'02_シナリオ条件'!$A$5:$K$13,8,FALSE),1)/(1+'01_基本条件'!$B$10)^$H204)</f>
        <v/>
      </c>
      <c r="T204" s="131">
        <f>IF($A204="","",SUM($O204:$R204)-$S204)</f>
        <v/>
      </c>
      <c r="U204" s="131">
        <f>IF($A204="","",('03_設備台帳'!U204+'03_設備台帳'!V204+'03_設備台帳'!W204+'03_設備台帳'!Y204)*$K204)</f>
        <v/>
      </c>
      <c r="V204" s="131">
        <f>IF($A204="","",'03_設備台帳'!X204*'03_設備台帳'!M204*$L204)</f>
        <v/>
      </c>
      <c r="W204" s="131">
        <f>IF($A204="","",'03_設備台帳'!N204*'01_基本条件'!$B$20*(IF('01_基本条件'!$B$10='01_基本条件'!$B$11,$I204/(1+'01_基本条件'!$B$10),(1-((1+'01_基本条件'!$B$11)/(1+'01_基本条件'!$B$10))^$I204)/('01_基本条件'!$B$10-'01_基本条件'!$B$11))))</f>
        <v/>
      </c>
      <c r="X204" s="131">
        <f>IF($A204="","",'03_設備台帳'!O204*'01_基本条件'!$B$21*'03_設備台帳'!P204*'03_設備台帳'!M204*$L204*$M204*(IF('01_基本条件'!$B$10='01_基本条件'!$B$13,$I204/(1+'01_基本条件'!$B$10),(1-((1+'01_基本条件'!$B$13)/(1+'01_基本条件'!$B$10))^$I204)/('01_基本条件'!$B$10-'01_基本条件'!$B$13))))</f>
        <v/>
      </c>
      <c r="Y204" s="131">
        <f>IF($A204="","",'03_設備台帳'!R204*'03_設備台帳'!S204*$N204*(IF('01_基本条件'!$B$10='01_基本条件'!$B$12,$I204/(1+'01_基本条件'!$B$10),(1-((1+'01_基本条件'!$B$12)/(1+'01_基本条件'!$B$10))^$I204)/('01_基本条件'!$B$10-'01_基本条件'!$B$12))))</f>
        <v/>
      </c>
      <c r="Z204" s="131">
        <f>IF($A204="","",'03_設備台帳'!AC204*IFERROR(VLOOKUP($E204,'02_シナリオ条件'!$A$5:$K$13,8,FALSE),1)/(1+'01_基本条件'!$B$10)^$I204)</f>
        <v/>
      </c>
      <c r="AA204" s="131">
        <f>IF($A204="","",SUM($U204:$Y204)-$Z204)</f>
        <v/>
      </c>
      <c r="AB204" s="131">
        <f>IF($A204="","",(IF('01_基本条件'!$B$10=0,$T204/$H204,$T204*('01_基本条件'!$B$10*(1+'01_基本条件'!$B$10)^$H204)/((1+'01_基本条件'!$B$10)^$H204-1)))-(IF('01_基本条件'!$B$10=0,$AA204/$I204,$AA204*('01_基本条件'!$B$10*(1+'01_基本条件'!$B$10)^$I204)/((1+'01_基本条件'!$B$10)^$I204-1))))</f>
        <v/>
      </c>
      <c r="AC204" s="132">
        <f>IF($A204="","",IFERROR($AB204/(IF('01_基本条件'!$B$10=0,$T204/$H204,$T204*('01_基本条件'!$B$10*(1+'01_基本条件'!$B$10)^$H204)/((1+'01_基本条件'!$B$10)^$H204-1))),0))</f>
        <v/>
      </c>
      <c r="AD204" s="141">
        <f>IF($A204="","",IFERROR(IF((('03_設備台帳'!N204*$J204+'03_設備台帳'!O204*'03_設備台帳'!P204*'03_設備台帳'!M204*$L204*$M204+'03_設備台帳'!Q204*'03_設備台帳'!S204*$N204)-('03_設備台帳'!N204*'01_基本条件'!$B$20+'03_設備台帳'!O204*'01_基本条件'!$B$21*'03_設備台帳'!P204*'03_設備台帳'!M204*$L204*$M204+'03_設備台帳'!R204*'03_設備台帳'!S204*$N204))&lt;=0,"",MAX(0,($U204+$V204-$O204)/(('03_設備台帳'!N204*$J204+'03_設備台帳'!O204*'03_設備台帳'!P204*'03_設備台帳'!M204*$L204*$M204+'03_設備台帳'!Q204*'03_設備台帳'!S204*$N204)-('03_設備台帳'!N204*'01_基本条件'!$B$20+'03_設備台帳'!O204*'01_基本条件'!$B$21*'03_設備台帳'!P204*'03_設備台帳'!M204*$L204*$M204+'03_設備台帳'!R204*'03_設備台帳'!S204*$N204)))),""))</f>
        <v/>
      </c>
      <c r="AE204" s="41">
        <f>IF($A204="","",IF(AND('01_基本条件'!$B$19="はい",$G204="重大"),"更新",IF($AC204&gt;='01_基本条件'!$B$18,"更新",IF($AC204&lt;=-'01_基本条件'!$B$18,"修理/延命","再確認/試行"))))</f>
        <v/>
      </c>
      <c r="AF204" s="41">
        <f>IF($A204="","","EAC削減率="&amp;TEXT($AC204,"0.0%")&amp;"; 修理LCC="&amp;TEXT($T204,"#,##0")&amp;"; 更新LCC="&amp;TEXT($AA204,"#,##0"))</f>
        <v/>
      </c>
      <c r="AG204" s="41">
        <f>IF($A204="","",IF('01_基本条件'!$B$15="","予算未設定",IF($U204&lt;='01_基本条件'!$B$15,"予算内","予算超過")))</f>
        <v/>
      </c>
      <c r="AH204" s="41">
        <f>IF($A204="","",IF(OR($G204="重大",$F204="A-重要",$AC204&gt;=0.15),"高",IF(OR($G204="高",$AC204&gt;='01_基本条件'!$B$18),"中","低")))</f>
        <v/>
      </c>
      <c r="AI204" s="41">
        <f>IF($A204="","","")</f>
        <v/>
      </c>
      <c r="AJ204" s="41">
        <f>IF($A204="","",IF($AI204&lt;&gt;"",$AI204,IF(AND($AE204="更新",$AG204="予算超過"),"更新-予算承認要",$AE204)))</f>
        <v/>
      </c>
      <c r="AK204" s="85">
        <f>IF($A204="","","要評価")</f>
        <v/>
      </c>
      <c r="AL204" s="85">
        <f>IF($A204="","","")</f>
        <v/>
      </c>
      <c r="AM204" s="134">
        <f>IF($A204="","","")</f>
        <v/>
      </c>
    </row>
  </sheetData>
  <mergeCells count="2">
    <mergeCell ref="A2:AM2"/>
    <mergeCell ref="A1:AM1"/>
  </mergeCells>
  <conditionalFormatting sqref="AJ5:AJ204">
    <cfRule type="expression" priority="1" dxfId="2">
      <formula>LEFT($AJ5,2)="更新"</formula>
    </cfRule>
    <cfRule type="expression" priority="2" dxfId="3">
      <formula>LEFT($AJ5,2)="修理"</formula>
    </cfRule>
  </conditionalFormatting>
  <conditionalFormatting sqref="AH5:AH204">
    <cfRule type="expression" priority="3" dxfId="1">
      <formula>$AH5="高"</formula>
    </cfRule>
  </conditionalFormatting>
  <conditionalFormatting sqref="AC5:AC204">
    <cfRule type="colorScale" priority="4">
      <colorScale>
        <cfvo type="min"/>
        <cfvo type="percentile" val="50"/>
        <cfvo type="max"/>
        <color rgb="00FEE2E2"/>
        <color rgb="00FEF3C7"/>
        <color rgb="00DCFCE7"/>
      </colorScale>
    </cfRule>
  </conditionalFormatting>
  <dataValidations count="2">
    <dataValidation sqref="AI5:AI204" showDropDown="0" showInputMessage="0" showErrorMessage="0" allowBlank="0" type="list">
      <formula1>'07_データ辞書'!$D$4:$D$8</formula1>
    </dataValidation>
    <dataValidation sqref="AK5:AK204" showDropDown="0" showInputMessage="0" showErrorMessage="0" allowBlank="0" type="list">
      <formula1>'07_データ辞書'!$E$4:$E$9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M21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4" customWidth="1" min="13" max="13"/>
    <col width="36" customWidth="1" min="14" max="14"/>
  </cols>
  <sheetData>
    <row r="1" ht="34" customHeight="1">
      <c r="A1" s="118" t="inlineStr">
        <is>
          <t>多要素判断マトリクス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経済性、信頼性、安全・法令、生産継続性、エネルギー効率/炭素、実施難度を総合評価します。重みは調整でき、点数が高いほど優位です。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評価軸</t>
        </is>
      </c>
      <c r="B4" s="22" t="inlineStr">
        <is>
          <t>重み</t>
        </is>
      </c>
      <c r="C4" s="22" t="inlineStr">
        <is>
          <t>説明</t>
        </is>
      </c>
      <c r="D4" s="94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94" t="inlineStr">
        <is>
          <t>LCC経済性</t>
        </is>
      </c>
      <c r="B5" s="142" t="n">
        <v>0.35</v>
      </c>
      <c r="C5" s="94" t="inlineStr">
        <is>
          <t>LCCが低いほど高得点</t>
        </is>
      </c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94" t="inlineStr">
        <is>
          <t>信頼性</t>
        </is>
      </c>
      <c r="B6" s="142" t="n">
        <v>0.2</v>
      </c>
      <c r="C6" s="94" t="inlineStr">
        <is>
          <t>故障回数、年齢、寿命を総合評価</t>
        </is>
      </c>
      <c r="D6" s="94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94" t="inlineStr">
        <is>
          <t>安全/法令対応</t>
        </is>
      </c>
      <c r="B7" s="142" t="n">
        <v>0.2</v>
      </c>
      <c r="C7" s="94" t="inlineStr">
        <is>
          <t>リスクが低い、または更新でリスクを解消できるほど高得点</t>
        </is>
      </c>
      <c r="D7" s="94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inlineStr">
        <is>
          <t>生産継続性</t>
        </is>
      </c>
      <c r="B8" s="142" t="n">
        <v>0.1</v>
      </c>
      <c r="C8" s="94" t="inlineStr">
        <is>
          <t>故障停止と実施停止の影響</t>
        </is>
      </c>
      <c r="D8" s="94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inlineStr">
        <is>
          <t>省エネ/炭素</t>
        </is>
      </c>
      <c r="B9" s="142" t="n">
        <v>0.1</v>
      </c>
      <c r="C9" s="94" t="inlineStr">
        <is>
          <t>エネルギー消費が低いほど高得点</t>
        </is>
      </c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inlineStr">
        <is>
          <t>実施難度</t>
        </is>
      </c>
      <c r="B10" s="142" t="n">
        <v>0.05</v>
      </c>
      <c r="C10" s="94" t="inlineStr">
        <is>
          <t>通常、修理は実施難度が低く、更新は停止時間と移行条件で変わります</t>
        </is>
      </c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inlineStr">
        <is>
          <t>合計</t>
        </is>
      </c>
      <c r="B11" s="143">
        <f>SUM(B5:B10)</f>
        <v/>
      </c>
      <c r="C11" s="94" t="str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資産ID</t>
        </is>
      </c>
      <c r="B14" s="22" t="inlineStr">
        <is>
          <t>設備名</t>
        </is>
      </c>
      <c r="C14" s="22" t="inlineStr">
        <is>
          <t>シナリオ</t>
        </is>
      </c>
      <c r="D14" s="22" t="inlineStr">
        <is>
          <t>修理経済点</t>
        </is>
      </c>
      <c r="E14" s="22" t="inlineStr">
        <is>
          <t>更新経済点</t>
        </is>
      </c>
      <c r="F14" s="22" t="inlineStr">
        <is>
          <t>修理信頼点</t>
        </is>
      </c>
      <c r="G14" s="22" t="inlineStr">
        <is>
          <t>更新信頼点</t>
        </is>
      </c>
      <c r="H14" s="22" t="inlineStr">
        <is>
          <t>修理安全点</t>
        </is>
      </c>
      <c r="I14" s="22" t="inlineStr">
        <is>
          <t>更新安全点</t>
        </is>
      </c>
      <c r="J14" s="22" t="inlineStr">
        <is>
          <t>修理総合点</t>
        </is>
      </c>
      <c r="K14" s="22" t="inlineStr">
        <is>
          <t>更新総合点</t>
        </is>
      </c>
      <c r="L14" s="22" t="inlineStr">
        <is>
          <t>点差</t>
        </is>
      </c>
      <c r="M14" s="22" t="inlineStr">
        <is>
          <t>マトリクス提案</t>
        </is>
      </c>
      <c r="N14" s="22" t="inlineStr">
        <is>
          <t>備考</t>
        </is>
      </c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IF('04_LCC計算'!A5="","",'04_LCC計算'!A5)</f>
        <v/>
      </c>
      <c r="B15" s="71">
        <f>IF($A15="","",'04_LCC計算'!B5)</f>
        <v/>
      </c>
      <c r="C15" s="71">
        <f>IF($A15="","",'04_LCC計算'!E5)</f>
        <v/>
      </c>
      <c r="D15" s="141">
        <f>IF($A15="","",MAX(1,MIN(5,5*(IF('01_基本条件'!$B$10=0,'04_LCC計算'!AA5/'04_LCC計算'!I5,'04_LCC計算'!AA5*('01_基本条件'!$B$10*(1+'01_基本条件'!$B$10)^'04_LCC計算'!I5)/((1+'01_基本条件'!$B$10)^'04_LCC計算'!I5-1)))/MAX(1,(IF('01_基本条件'!$B$10=0,'04_LCC計算'!T5/'04_LCC計算'!H5,'04_LCC計算'!T5*('01_基本条件'!$B$10*(1+'01_基本条件'!$B$10)^'04_LCC計算'!H5)/((1+'01_基本条件'!$B$10)^'04_LCC計算'!H5-1)))))))</f>
        <v/>
      </c>
      <c r="E15" s="141">
        <f>IF($A15="","",MAX(1,MIN(5,5*(IF('01_基本条件'!$B$10=0,'04_LCC計算'!T5/'04_LCC計算'!H5,'04_LCC計算'!T5*('01_基本条件'!$B$10*(1+'01_基本条件'!$B$10)^'04_LCC計算'!H5)/((1+'01_基本条件'!$B$10)^'04_LCC計算'!H5-1)))/MAX(1,(IF('01_基本条件'!$B$10=0,'04_LCC計算'!AA5/'04_LCC計算'!I5,'04_LCC計算'!AA5*('01_基本条件'!$B$10*(1+'01_基本条件'!$B$10)^'04_LCC計算'!I5)/((1+'01_基本条件'!$B$10)^'04_LCC計算'!I5-1)))))))</f>
        <v/>
      </c>
      <c r="F15" s="141">
        <f>IF($A15="","",MAX(1,MIN(5,5-('03_設備台帳'!J5/MAX(1,'03_設備台帳'!K5))*2-'03_設備台帳'!O5*0.25)))</f>
        <v/>
      </c>
      <c r="G15" s="141">
        <f>IF($A15="","",4.5)</f>
        <v/>
      </c>
      <c r="H15" s="141">
        <f>IF($A15="","",IF('04_LCC計算'!G5="低",5,IF('04_LCC計算'!G5="中",4,IF('04_LCC計算'!G5="高",2,1))))</f>
        <v/>
      </c>
      <c r="I15" s="141">
        <f>IF($A15="","",IF('04_LCC計算'!G5="低",4,IF('04_LCC計算'!G5="中",4.5,5)))</f>
        <v/>
      </c>
      <c r="J15" s="141">
        <f>IF($A15="","",$D15*$B$5+$F15*$B$6+$H15*$B$7+MAX(1,MIN(5,5-'03_設備台帳'!O5*'03_設備台帳'!P5/20))*$B$8+MAX(1,MIN(5,5*'03_設備台帳'!R5/MAX(1,'03_設備台帳'!Q5)))*$B$9+5*$B$10)</f>
        <v/>
      </c>
      <c r="K15" s="141">
        <f>IF($A15="","",$E15*$B$5+$G15*$B$6+$I15*$B$7+MAX(1,MIN(5,5-'03_設備台帳'!X5/60))*$B$8+MAX(1,MIN(5,5*'03_設備台帳'!Q5/MAX(1,'03_設備台帳'!R5)))*$B$9+MAX(1,MIN(5,5-'03_設備台帳'!X5/80))*$B$10)</f>
        <v/>
      </c>
      <c r="L15" s="141">
        <f>IF($A15="","",$K15-$J15)</f>
        <v/>
      </c>
      <c r="M15" s="71">
        <f>IF($A15="","",IF($L15&gt;=0.3,"更新",IF($L15&lt;=-0.3,"修理/延命","再確認")))</f>
        <v/>
      </c>
      <c r="N15" s="71">
        <f>IF($A15="","","04表提案との照合: "&amp;'04_LCC計算'!AJ5)</f>
        <v/>
      </c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IF('04_LCC計算'!A6="","",'04_LCC計算'!A6)</f>
        <v/>
      </c>
      <c r="B16" s="71">
        <f>IF($A16="","",'04_LCC計算'!B6)</f>
        <v/>
      </c>
      <c r="C16" s="71">
        <f>IF($A16="","",'04_LCC計算'!E6)</f>
        <v/>
      </c>
      <c r="D16" s="141">
        <f>IF($A16="","",MAX(1,MIN(5,5*(IF('01_基本条件'!$B$10=0,'04_LCC計算'!AA6/'04_LCC計算'!I6,'04_LCC計算'!AA6*('01_基本条件'!$B$10*(1+'01_基本条件'!$B$10)^'04_LCC計算'!I6)/((1+'01_基本条件'!$B$10)^'04_LCC計算'!I6-1)))/MAX(1,(IF('01_基本条件'!$B$10=0,'04_LCC計算'!T6/'04_LCC計算'!H6,'04_LCC計算'!T6*('01_基本条件'!$B$10*(1+'01_基本条件'!$B$10)^'04_LCC計算'!H6)/((1+'01_基本条件'!$B$10)^'04_LCC計算'!H6-1)))))))</f>
        <v/>
      </c>
      <c r="E16" s="141">
        <f>IF($A16="","",MAX(1,MIN(5,5*(IF('01_基本条件'!$B$10=0,'04_LCC計算'!T6/'04_LCC計算'!H6,'04_LCC計算'!T6*('01_基本条件'!$B$10*(1+'01_基本条件'!$B$10)^'04_LCC計算'!H6)/((1+'01_基本条件'!$B$10)^'04_LCC計算'!H6-1)))/MAX(1,(IF('01_基本条件'!$B$10=0,'04_LCC計算'!AA6/'04_LCC計算'!I6,'04_LCC計算'!AA6*('01_基本条件'!$B$10*(1+'01_基本条件'!$B$10)^'04_LCC計算'!I6)/((1+'01_基本条件'!$B$10)^'04_LCC計算'!I6-1)))))))</f>
        <v/>
      </c>
      <c r="F16" s="141">
        <f>IF($A16="","",MAX(1,MIN(5,5-('03_設備台帳'!J6/MAX(1,'03_設備台帳'!K6))*2-'03_設備台帳'!O6*0.25)))</f>
        <v/>
      </c>
      <c r="G16" s="141">
        <f>IF($A16="","",4.5)</f>
        <v/>
      </c>
      <c r="H16" s="141">
        <f>IF($A16="","",IF('04_LCC計算'!G6="低",5,IF('04_LCC計算'!G6="中",4,IF('04_LCC計算'!G6="高",2,1))))</f>
        <v/>
      </c>
      <c r="I16" s="141">
        <f>IF($A16="","",IF('04_LCC計算'!G6="低",4,IF('04_LCC計算'!G6="中",4.5,5)))</f>
        <v/>
      </c>
      <c r="J16" s="141">
        <f>IF($A16="","",$D16*$B$5+$F16*$B$6+$H16*$B$7+MAX(1,MIN(5,5-'03_設備台帳'!O6*'03_設備台帳'!P6/20))*$B$8+MAX(1,MIN(5,5*'03_設備台帳'!R6/MAX(1,'03_設備台帳'!Q6)))*$B$9+5*$B$10)</f>
        <v/>
      </c>
      <c r="K16" s="141">
        <f>IF($A16="","",$E16*$B$5+$G16*$B$6+$I16*$B$7+MAX(1,MIN(5,5-'03_設備台帳'!X6/60))*$B$8+MAX(1,MIN(5,5*'03_設備台帳'!Q6/MAX(1,'03_設備台帳'!R6)))*$B$9+MAX(1,MIN(5,5-'03_設備台帳'!X6/80))*$B$10)</f>
        <v/>
      </c>
      <c r="L16" s="141">
        <f>IF($A16="","",$K16-$J16)</f>
        <v/>
      </c>
      <c r="M16" s="71">
        <f>IF($A16="","",IF($L16&gt;=0.3,"更新",IF($L16&lt;=-0.3,"修理/延命","再確認")))</f>
        <v/>
      </c>
      <c r="N16" s="71">
        <f>IF($A16="","","04表提案との照合: "&amp;'04_LCC計算'!AJ6)</f>
        <v/>
      </c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IF('04_LCC計算'!A7="","",'04_LCC計算'!A7)</f>
        <v/>
      </c>
      <c r="B17" s="71">
        <f>IF($A17="","",'04_LCC計算'!B7)</f>
        <v/>
      </c>
      <c r="C17" s="71">
        <f>IF($A17="","",'04_LCC計算'!E7)</f>
        <v/>
      </c>
      <c r="D17" s="141">
        <f>IF($A17="","",MAX(1,MIN(5,5*(IF('01_基本条件'!$B$10=0,'04_LCC計算'!AA7/'04_LCC計算'!I7,'04_LCC計算'!AA7*('01_基本条件'!$B$10*(1+'01_基本条件'!$B$10)^'04_LCC計算'!I7)/((1+'01_基本条件'!$B$10)^'04_LCC計算'!I7-1)))/MAX(1,(IF('01_基本条件'!$B$10=0,'04_LCC計算'!T7/'04_LCC計算'!H7,'04_LCC計算'!T7*('01_基本条件'!$B$10*(1+'01_基本条件'!$B$10)^'04_LCC計算'!H7)/((1+'01_基本条件'!$B$10)^'04_LCC計算'!H7-1)))))))</f>
        <v/>
      </c>
      <c r="E17" s="141">
        <f>IF($A17="","",MAX(1,MIN(5,5*(IF('01_基本条件'!$B$10=0,'04_LCC計算'!T7/'04_LCC計算'!H7,'04_LCC計算'!T7*('01_基本条件'!$B$10*(1+'01_基本条件'!$B$10)^'04_LCC計算'!H7)/((1+'01_基本条件'!$B$10)^'04_LCC計算'!H7-1)))/MAX(1,(IF('01_基本条件'!$B$10=0,'04_LCC計算'!AA7/'04_LCC計算'!I7,'04_LCC計算'!AA7*('01_基本条件'!$B$10*(1+'01_基本条件'!$B$10)^'04_LCC計算'!I7)/((1+'01_基本条件'!$B$10)^'04_LCC計算'!I7-1)))))))</f>
        <v/>
      </c>
      <c r="F17" s="141">
        <f>IF($A17="","",MAX(1,MIN(5,5-('03_設備台帳'!J7/MAX(1,'03_設備台帳'!K7))*2-'03_設備台帳'!O7*0.25)))</f>
        <v/>
      </c>
      <c r="G17" s="141">
        <f>IF($A17="","",4.5)</f>
        <v/>
      </c>
      <c r="H17" s="141">
        <f>IF($A17="","",IF('04_LCC計算'!G7="低",5,IF('04_LCC計算'!G7="中",4,IF('04_LCC計算'!G7="高",2,1))))</f>
        <v/>
      </c>
      <c r="I17" s="141">
        <f>IF($A17="","",IF('04_LCC計算'!G7="低",4,IF('04_LCC計算'!G7="中",4.5,5)))</f>
        <v/>
      </c>
      <c r="J17" s="141">
        <f>IF($A17="","",$D17*$B$5+$F17*$B$6+$H17*$B$7+MAX(1,MIN(5,5-'03_設備台帳'!O7*'03_設備台帳'!P7/20))*$B$8+MAX(1,MIN(5,5*'03_設備台帳'!R7/MAX(1,'03_設備台帳'!Q7)))*$B$9+5*$B$10)</f>
        <v/>
      </c>
      <c r="K17" s="141">
        <f>IF($A17="","",$E17*$B$5+$G17*$B$6+$I17*$B$7+MAX(1,MIN(5,5-'03_設備台帳'!X7/60))*$B$8+MAX(1,MIN(5,5*'03_設備台帳'!Q7/MAX(1,'03_設備台帳'!R7)))*$B$9+MAX(1,MIN(5,5-'03_設備台帳'!X7/80))*$B$10)</f>
        <v/>
      </c>
      <c r="L17" s="141">
        <f>IF($A17="","",$K17-$J17)</f>
        <v/>
      </c>
      <c r="M17" s="71">
        <f>IF($A17="","",IF($L17&gt;=0.3,"更新",IF($L17&lt;=-0.3,"修理/延命","再確認")))</f>
        <v/>
      </c>
      <c r="N17" s="71">
        <f>IF($A17="","","04表提案との照合: "&amp;'04_LCC計算'!AJ7)</f>
        <v/>
      </c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IF('04_LCC計算'!A8="","",'04_LCC計算'!A8)</f>
        <v/>
      </c>
      <c r="B18" s="71">
        <f>IF($A18="","",'04_LCC計算'!B8)</f>
        <v/>
      </c>
      <c r="C18" s="71">
        <f>IF($A18="","",'04_LCC計算'!E8)</f>
        <v/>
      </c>
      <c r="D18" s="141">
        <f>IF($A18="","",MAX(1,MIN(5,5*(IF('01_基本条件'!$B$10=0,'04_LCC計算'!AA8/'04_LCC計算'!I8,'04_LCC計算'!AA8*('01_基本条件'!$B$10*(1+'01_基本条件'!$B$10)^'04_LCC計算'!I8)/((1+'01_基本条件'!$B$10)^'04_LCC計算'!I8-1)))/MAX(1,(IF('01_基本条件'!$B$10=0,'04_LCC計算'!T8/'04_LCC計算'!H8,'04_LCC計算'!T8*('01_基本条件'!$B$10*(1+'01_基本条件'!$B$10)^'04_LCC計算'!H8)/((1+'01_基本条件'!$B$10)^'04_LCC計算'!H8-1)))))))</f>
        <v/>
      </c>
      <c r="E18" s="141">
        <f>IF($A18="","",MAX(1,MIN(5,5*(IF('01_基本条件'!$B$10=0,'04_LCC計算'!T8/'04_LCC計算'!H8,'04_LCC計算'!T8*('01_基本条件'!$B$10*(1+'01_基本条件'!$B$10)^'04_LCC計算'!H8)/((1+'01_基本条件'!$B$10)^'04_LCC計算'!H8-1)))/MAX(1,(IF('01_基本条件'!$B$10=0,'04_LCC計算'!AA8/'04_LCC計算'!I8,'04_LCC計算'!AA8*('01_基本条件'!$B$10*(1+'01_基本条件'!$B$10)^'04_LCC計算'!I8)/((1+'01_基本条件'!$B$10)^'04_LCC計算'!I8-1)))))))</f>
        <v/>
      </c>
      <c r="F18" s="141">
        <f>IF($A18="","",MAX(1,MIN(5,5-('03_設備台帳'!J8/MAX(1,'03_設備台帳'!K8))*2-'03_設備台帳'!O8*0.25)))</f>
        <v/>
      </c>
      <c r="G18" s="141">
        <f>IF($A18="","",4.5)</f>
        <v/>
      </c>
      <c r="H18" s="141">
        <f>IF($A18="","",IF('04_LCC計算'!G8="低",5,IF('04_LCC計算'!G8="中",4,IF('04_LCC計算'!G8="高",2,1))))</f>
        <v/>
      </c>
      <c r="I18" s="141">
        <f>IF($A18="","",IF('04_LCC計算'!G8="低",4,IF('04_LCC計算'!G8="中",4.5,5)))</f>
        <v/>
      </c>
      <c r="J18" s="141">
        <f>IF($A18="","",$D18*$B$5+$F18*$B$6+$H18*$B$7+MAX(1,MIN(5,5-'03_設備台帳'!O8*'03_設備台帳'!P8/20))*$B$8+MAX(1,MIN(5,5*'03_設備台帳'!R8/MAX(1,'03_設備台帳'!Q8)))*$B$9+5*$B$10)</f>
        <v/>
      </c>
      <c r="K18" s="141">
        <f>IF($A18="","",$E18*$B$5+$G18*$B$6+$I18*$B$7+MAX(1,MIN(5,5-'03_設備台帳'!X8/60))*$B$8+MAX(1,MIN(5,5*'03_設備台帳'!Q8/MAX(1,'03_設備台帳'!R8)))*$B$9+MAX(1,MIN(5,5-'03_設備台帳'!X8/80))*$B$10)</f>
        <v/>
      </c>
      <c r="L18" s="141">
        <f>IF($A18="","",$K18-$J18)</f>
        <v/>
      </c>
      <c r="M18" s="71">
        <f>IF($A18="","",IF($L18&gt;=0.3,"更新",IF($L18&lt;=-0.3,"修理/延命","再確認")))</f>
        <v/>
      </c>
      <c r="N18" s="71">
        <f>IF($A18="","","04表提案との照合: "&amp;'04_LCC計算'!AJ8)</f>
        <v/>
      </c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IF('04_LCC計算'!A9="","",'04_LCC計算'!A9)</f>
        <v/>
      </c>
      <c r="B19" s="71">
        <f>IF($A19="","",'04_LCC計算'!B9)</f>
        <v/>
      </c>
      <c r="C19" s="71">
        <f>IF($A19="","",'04_LCC計算'!E9)</f>
        <v/>
      </c>
      <c r="D19" s="141">
        <f>IF($A19="","",MAX(1,MIN(5,5*(IF('01_基本条件'!$B$10=0,'04_LCC計算'!AA9/'04_LCC計算'!I9,'04_LCC計算'!AA9*('01_基本条件'!$B$10*(1+'01_基本条件'!$B$10)^'04_LCC計算'!I9)/((1+'01_基本条件'!$B$10)^'04_LCC計算'!I9-1)))/MAX(1,(IF('01_基本条件'!$B$10=0,'04_LCC計算'!T9/'04_LCC計算'!H9,'04_LCC計算'!T9*('01_基本条件'!$B$10*(1+'01_基本条件'!$B$10)^'04_LCC計算'!H9)/((1+'01_基本条件'!$B$10)^'04_LCC計算'!H9-1)))))))</f>
        <v/>
      </c>
      <c r="E19" s="141">
        <f>IF($A19="","",MAX(1,MIN(5,5*(IF('01_基本条件'!$B$10=0,'04_LCC計算'!T9/'04_LCC計算'!H9,'04_LCC計算'!T9*('01_基本条件'!$B$10*(1+'01_基本条件'!$B$10)^'04_LCC計算'!H9)/((1+'01_基本条件'!$B$10)^'04_LCC計算'!H9-1)))/MAX(1,(IF('01_基本条件'!$B$10=0,'04_LCC計算'!AA9/'04_LCC計算'!I9,'04_LCC計算'!AA9*('01_基本条件'!$B$10*(1+'01_基本条件'!$B$10)^'04_LCC計算'!I9)/((1+'01_基本条件'!$B$10)^'04_LCC計算'!I9-1)))))))</f>
        <v/>
      </c>
      <c r="F19" s="141">
        <f>IF($A19="","",MAX(1,MIN(5,5-('03_設備台帳'!J9/MAX(1,'03_設備台帳'!K9))*2-'03_設備台帳'!O9*0.25)))</f>
        <v/>
      </c>
      <c r="G19" s="141">
        <f>IF($A19="","",4.5)</f>
        <v/>
      </c>
      <c r="H19" s="141">
        <f>IF($A19="","",IF('04_LCC計算'!G9="低",5,IF('04_LCC計算'!G9="中",4,IF('04_LCC計算'!G9="高",2,1))))</f>
        <v/>
      </c>
      <c r="I19" s="141">
        <f>IF($A19="","",IF('04_LCC計算'!G9="低",4,IF('04_LCC計算'!G9="中",4.5,5)))</f>
        <v/>
      </c>
      <c r="J19" s="141">
        <f>IF($A19="","",$D19*$B$5+$F19*$B$6+$H19*$B$7+MAX(1,MIN(5,5-'03_設備台帳'!O9*'03_設備台帳'!P9/20))*$B$8+MAX(1,MIN(5,5*'03_設備台帳'!R9/MAX(1,'03_設備台帳'!Q9)))*$B$9+5*$B$10)</f>
        <v/>
      </c>
      <c r="K19" s="141">
        <f>IF($A19="","",$E19*$B$5+$G19*$B$6+$I19*$B$7+MAX(1,MIN(5,5-'03_設備台帳'!X9/60))*$B$8+MAX(1,MIN(5,5*'03_設備台帳'!Q9/MAX(1,'03_設備台帳'!R9)))*$B$9+MAX(1,MIN(5,5-'03_設備台帳'!X9/80))*$B$10)</f>
        <v/>
      </c>
      <c r="L19" s="141">
        <f>IF($A19="","",$K19-$J19)</f>
        <v/>
      </c>
      <c r="M19" s="71">
        <f>IF($A19="","",IF($L19&gt;=0.3,"更新",IF($L19&lt;=-0.3,"修理/延命","再確認")))</f>
        <v/>
      </c>
      <c r="N19" s="71">
        <f>IF($A19="","","04表提案との照合: "&amp;'04_LCC計算'!AJ9)</f>
        <v/>
      </c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71">
        <f>IF('04_LCC計算'!A10="","",'04_LCC計算'!A10)</f>
        <v/>
      </c>
      <c r="B20" s="71">
        <f>IF($A20="","",'04_LCC計算'!B10)</f>
        <v/>
      </c>
      <c r="C20" s="71">
        <f>IF($A20="","",'04_LCC計算'!E10)</f>
        <v/>
      </c>
      <c r="D20" s="141">
        <f>IF($A20="","",MAX(1,MIN(5,5*(IF('01_基本条件'!$B$10=0,'04_LCC計算'!AA10/'04_LCC計算'!I10,'04_LCC計算'!AA10*('01_基本条件'!$B$10*(1+'01_基本条件'!$B$10)^'04_LCC計算'!I10)/((1+'01_基本条件'!$B$10)^'04_LCC計算'!I10-1)))/MAX(1,(IF('01_基本条件'!$B$10=0,'04_LCC計算'!T10/'04_LCC計算'!H10,'04_LCC計算'!T10*('01_基本条件'!$B$10*(1+'01_基本条件'!$B$10)^'04_LCC計算'!H10)/((1+'01_基本条件'!$B$10)^'04_LCC計算'!H10-1)))))))</f>
        <v/>
      </c>
      <c r="E20" s="141">
        <f>IF($A20="","",MAX(1,MIN(5,5*(IF('01_基本条件'!$B$10=0,'04_LCC計算'!T10/'04_LCC計算'!H10,'04_LCC計算'!T10*('01_基本条件'!$B$10*(1+'01_基本条件'!$B$10)^'04_LCC計算'!H10)/((1+'01_基本条件'!$B$10)^'04_LCC計算'!H10-1)))/MAX(1,(IF('01_基本条件'!$B$10=0,'04_LCC計算'!AA10/'04_LCC計算'!I10,'04_LCC計算'!AA10*('01_基本条件'!$B$10*(1+'01_基本条件'!$B$10)^'04_LCC計算'!I10)/((1+'01_基本条件'!$B$10)^'04_LCC計算'!I10-1)))))))</f>
        <v/>
      </c>
      <c r="F20" s="141">
        <f>IF($A20="","",MAX(1,MIN(5,5-('03_設備台帳'!J10/MAX(1,'03_設備台帳'!K10))*2-'03_設備台帳'!O10*0.25)))</f>
        <v/>
      </c>
      <c r="G20" s="141">
        <f>IF($A20="","",4.5)</f>
        <v/>
      </c>
      <c r="H20" s="141">
        <f>IF($A20="","",IF('04_LCC計算'!G10="低",5,IF('04_LCC計算'!G10="中",4,IF('04_LCC計算'!G10="高",2,1))))</f>
        <v/>
      </c>
      <c r="I20" s="141">
        <f>IF($A20="","",IF('04_LCC計算'!G10="低",4,IF('04_LCC計算'!G10="中",4.5,5)))</f>
        <v/>
      </c>
      <c r="J20" s="141">
        <f>IF($A20="","",$D20*$B$5+$F20*$B$6+$H20*$B$7+MAX(1,MIN(5,5-'03_設備台帳'!O10*'03_設備台帳'!P10/20))*$B$8+MAX(1,MIN(5,5*'03_設備台帳'!R10/MAX(1,'03_設備台帳'!Q10)))*$B$9+5*$B$10)</f>
        <v/>
      </c>
      <c r="K20" s="141">
        <f>IF($A20="","",$E20*$B$5+$G20*$B$6+$I20*$B$7+MAX(1,MIN(5,5-'03_設備台帳'!X10/60))*$B$8+MAX(1,MIN(5,5*'03_設備台帳'!Q10/MAX(1,'03_設備台帳'!R10)))*$B$9+MAX(1,MIN(5,5-'03_設備台帳'!X10/80))*$B$10)</f>
        <v/>
      </c>
      <c r="L20" s="141">
        <f>IF($A20="","",$K20-$J20)</f>
        <v/>
      </c>
      <c r="M20" s="71">
        <f>IF($A20="","",IF($L20&gt;=0.3,"更新",IF($L20&lt;=-0.3,"修理/延命","再確認")))</f>
        <v/>
      </c>
      <c r="N20" s="71">
        <f>IF($A20="","","04表提案との照合: "&amp;'04_LCC計算'!AJ10)</f>
        <v/>
      </c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71">
        <f>IF('04_LCC計算'!A11="","",'04_LCC計算'!A11)</f>
        <v/>
      </c>
      <c r="B21" s="71">
        <f>IF($A21="","",'04_LCC計算'!B11)</f>
        <v/>
      </c>
      <c r="C21" s="71">
        <f>IF($A21="","",'04_LCC計算'!E11)</f>
        <v/>
      </c>
      <c r="D21" s="141">
        <f>IF($A21="","",MAX(1,MIN(5,5*(IF('01_基本条件'!$B$10=0,'04_LCC計算'!AA11/'04_LCC計算'!I11,'04_LCC計算'!AA11*('01_基本条件'!$B$10*(1+'01_基本条件'!$B$10)^'04_LCC計算'!I11)/((1+'01_基本条件'!$B$10)^'04_LCC計算'!I11-1)))/MAX(1,(IF('01_基本条件'!$B$10=0,'04_LCC計算'!T11/'04_LCC計算'!H11,'04_LCC計算'!T11*('01_基本条件'!$B$10*(1+'01_基本条件'!$B$10)^'04_LCC計算'!H11)/((1+'01_基本条件'!$B$10)^'04_LCC計算'!H11-1)))))))</f>
        <v/>
      </c>
      <c r="E21" s="141">
        <f>IF($A21="","",MAX(1,MIN(5,5*(IF('01_基本条件'!$B$10=0,'04_LCC計算'!T11/'04_LCC計算'!H11,'04_LCC計算'!T11*('01_基本条件'!$B$10*(1+'01_基本条件'!$B$10)^'04_LCC計算'!H11)/((1+'01_基本条件'!$B$10)^'04_LCC計算'!H11-1)))/MAX(1,(IF('01_基本条件'!$B$10=0,'04_LCC計算'!AA11/'04_LCC計算'!I11,'04_LCC計算'!AA11*('01_基本条件'!$B$10*(1+'01_基本条件'!$B$10)^'04_LCC計算'!I11)/((1+'01_基本条件'!$B$10)^'04_LCC計算'!I11-1)))))))</f>
        <v/>
      </c>
      <c r="F21" s="141">
        <f>IF($A21="","",MAX(1,MIN(5,5-('03_設備台帳'!J11/MAX(1,'03_設備台帳'!K11))*2-'03_設備台帳'!O11*0.25)))</f>
        <v/>
      </c>
      <c r="G21" s="141">
        <f>IF($A21="","",4.5)</f>
        <v/>
      </c>
      <c r="H21" s="141">
        <f>IF($A21="","",IF('04_LCC計算'!G11="低",5,IF('04_LCC計算'!G11="中",4,IF('04_LCC計算'!G11="高",2,1))))</f>
        <v/>
      </c>
      <c r="I21" s="141">
        <f>IF($A21="","",IF('04_LCC計算'!G11="低",4,IF('04_LCC計算'!G11="中",4.5,5)))</f>
        <v/>
      </c>
      <c r="J21" s="141">
        <f>IF($A21="","",$D21*$B$5+$F21*$B$6+$H21*$B$7+MAX(1,MIN(5,5-'03_設備台帳'!O11*'03_設備台帳'!P11/20))*$B$8+MAX(1,MIN(5,5*'03_設備台帳'!R11/MAX(1,'03_設備台帳'!Q11)))*$B$9+5*$B$10)</f>
        <v/>
      </c>
      <c r="K21" s="141">
        <f>IF($A21="","",$E21*$B$5+$G21*$B$6+$I21*$B$7+MAX(1,MIN(5,5-'03_設備台帳'!X11/60))*$B$8+MAX(1,MIN(5,5*'03_設備台帳'!Q11/MAX(1,'03_設備台帳'!R11)))*$B$9+MAX(1,MIN(5,5-'03_設備台帳'!X11/80))*$B$10)</f>
        <v/>
      </c>
      <c r="L21" s="141">
        <f>IF($A21="","",$K21-$J21)</f>
        <v/>
      </c>
      <c r="M21" s="71">
        <f>IF($A21="","",IF($L21&gt;=0.3,"更新",IF($L21&lt;=-0.3,"修理/延命","再確認")))</f>
        <v/>
      </c>
      <c r="N21" s="71">
        <f>IF($A21="","","04表提案との照合: "&amp;'04_LCC計算'!AJ11)</f>
        <v/>
      </c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71">
        <f>IF('04_LCC計算'!A12="","",'04_LCC計算'!A12)</f>
        <v/>
      </c>
      <c r="B22" s="71">
        <f>IF($A22="","",'04_LCC計算'!B12)</f>
        <v/>
      </c>
      <c r="C22" s="71">
        <f>IF($A22="","",'04_LCC計算'!E12)</f>
        <v/>
      </c>
      <c r="D22" s="141">
        <f>IF($A22="","",MAX(1,MIN(5,5*(IF('01_基本条件'!$B$10=0,'04_LCC計算'!AA12/'04_LCC計算'!I12,'04_LCC計算'!AA12*('01_基本条件'!$B$10*(1+'01_基本条件'!$B$10)^'04_LCC計算'!I12)/((1+'01_基本条件'!$B$10)^'04_LCC計算'!I12-1)))/MAX(1,(IF('01_基本条件'!$B$10=0,'04_LCC計算'!T12/'04_LCC計算'!H12,'04_LCC計算'!T12*('01_基本条件'!$B$10*(1+'01_基本条件'!$B$10)^'04_LCC計算'!H12)/((1+'01_基本条件'!$B$10)^'04_LCC計算'!H12-1)))))))</f>
        <v/>
      </c>
      <c r="E22" s="141">
        <f>IF($A22="","",MAX(1,MIN(5,5*(IF('01_基本条件'!$B$10=0,'04_LCC計算'!T12/'04_LCC計算'!H12,'04_LCC計算'!T12*('01_基本条件'!$B$10*(1+'01_基本条件'!$B$10)^'04_LCC計算'!H12)/((1+'01_基本条件'!$B$10)^'04_LCC計算'!H12-1)))/MAX(1,(IF('01_基本条件'!$B$10=0,'04_LCC計算'!AA12/'04_LCC計算'!I12,'04_LCC計算'!AA12*('01_基本条件'!$B$10*(1+'01_基本条件'!$B$10)^'04_LCC計算'!I12)/((1+'01_基本条件'!$B$10)^'04_LCC計算'!I12-1)))))))</f>
        <v/>
      </c>
      <c r="F22" s="141">
        <f>IF($A22="","",MAX(1,MIN(5,5-('03_設備台帳'!J12/MAX(1,'03_設備台帳'!K12))*2-'03_設備台帳'!O12*0.25)))</f>
        <v/>
      </c>
      <c r="G22" s="141">
        <f>IF($A22="","",4.5)</f>
        <v/>
      </c>
      <c r="H22" s="141">
        <f>IF($A22="","",IF('04_LCC計算'!G12="低",5,IF('04_LCC計算'!G12="中",4,IF('04_LCC計算'!G12="高",2,1))))</f>
        <v/>
      </c>
      <c r="I22" s="141">
        <f>IF($A22="","",IF('04_LCC計算'!G12="低",4,IF('04_LCC計算'!G12="中",4.5,5)))</f>
        <v/>
      </c>
      <c r="J22" s="141">
        <f>IF($A22="","",$D22*$B$5+$F22*$B$6+$H22*$B$7+MAX(1,MIN(5,5-'03_設備台帳'!O12*'03_設備台帳'!P12/20))*$B$8+MAX(1,MIN(5,5*'03_設備台帳'!R12/MAX(1,'03_設備台帳'!Q12)))*$B$9+5*$B$10)</f>
        <v/>
      </c>
      <c r="K22" s="141">
        <f>IF($A22="","",$E22*$B$5+$G22*$B$6+$I22*$B$7+MAX(1,MIN(5,5-'03_設備台帳'!X12/60))*$B$8+MAX(1,MIN(5,5*'03_設備台帳'!Q12/MAX(1,'03_設備台帳'!R12)))*$B$9+MAX(1,MIN(5,5-'03_設備台帳'!X12/80))*$B$10)</f>
        <v/>
      </c>
      <c r="L22" s="141">
        <f>IF($A22="","",$K22-$J22)</f>
        <v/>
      </c>
      <c r="M22" s="71">
        <f>IF($A22="","",IF($L22&gt;=0.3,"更新",IF($L22&lt;=-0.3,"修理/延命","再確認")))</f>
        <v/>
      </c>
      <c r="N22" s="71">
        <f>IF($A22="","","04表提案との照合: "&amp;'04_LCC計算'!AJ12)</f>
        <v/>
      </c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71">
        <f>IF('04_LCC計算'!A13="","",'04_LCC計算'!A13)</f>
        <v/>
      </c>
      <c r="B23" s="71">
        <f>IF($A23="","",'04_LCC計算'!B13)</f>
        <v/>
      </c>
      <c r="C23" s="71">
        <f>IF($A23="","",'04_LCC計算'!E13)</f>
        <v/>
      </c>
      <c r="D23" s="141">
        <f>IF($A23="","",MAX(1,MIN(5,5*(IF('01_基本条件'!$B$10=0,'04_LCC計算'!AA13/'04_LCC計算'!I13,'04_LCC計算'!AA13*('01_基本条件'!$B$10*(1+'01_基本条件'!$B$10)^'04_LCC計算'!I13)/((1+'01_基本条件'!$B$10)^'04_LCC計算'!I13-1)))/MAX(1,(IF('01_基本条件'!$B$10=0,'04_LCC計算'!T13/'04_LCC計算'!H13,'04_LCC計算'!T13*('01_基本条件'!$B$10*(1+'01_基本条件'!$B$10)^'04_LCC計算'!H13)/((1+'01_基本条件'!$B$10)^'04_LCC計算'!H13-1)))))))</f>
        <v/>
      </c>
      <c r="E23" s="141">
        <f>IF($A23="","",MAX(1,MIN(5,5*(IF('01_基本条件'!$B$10=0,'04_LCC計算'!T13/'04_LCC計算'!H13,'04_LCC計算'!T13*('01_基本条件'!$B$10*(1+'01_基本条件'!$B$10)^'04_LCC計算'!H13)/((1+'01_基本条件'!$B$10)^'04_LCC計算'!H13-1)))/MAX(1,(IF('01_基本条件'!$B$10=0,'04_LCC計算'!AA13/'04_LCC計算'!I13,'04_LCC計算'!AA13*('01_基本条件'!$B$10*(1+'01_基本条件'!$B$10)^'04_LCC計算'!I13)/((1+'01_基本条件'!$B$10)^'04_LCC計算'!I13-1)))))))</f>
        <v/>
      </c>
      <c r="F23" s="141">
        <f>IF($A23="","",MAX(1,MIN(5,5-('03_設備台帳'!J13/MAX(1,'03_設備台帳'!K13))*2-'03_設備台帳'!O13*0.25)))</f>
        <v/>
      </c>
      <c r="G23" s="141">
        <f>IF($A23="","",4.5)</f>
        <v/>
      </c>
      <c r="H23" s="141">
        <f>IF($A23="","",IF('04_LCC計算'!G13="低",5,IF('04_LCC計算'!G13="中",4,IF('04_LCC計算'!G13="高",2,1))))</f>
        <v/>
      </c>
      <c r="I23" s="141">
        <f>IF($A23="","",IF('04_LCC計算'!G13="低",4,IF('04_LCC計算'!G13="中",4.5,5)))</f>
        <v/>
      </c>
      <c r="J23" s="141">
        <f>IF($A23="","",$D23*$B$5+$F23*$B$6+$H23*$B$7+MAX(1,MIN(5,5-'03_設備台帳'!O13*'03_設備台帳'!P13/20))*$B$8+MAX(1,MIN(5,5*'03_設備台帳'!R13/MAX(1,'03_設備台帳'!Q13)))*$B$9+5*$B$10)</f>
        <v/>
      </c>
      <c r="K23" s="141">
        <f>IF($A23="","",$E23*$B$5+$G23*$B$6+$I23*$B$7+MAX(1,MIN(5,5-'03_設備台帳'!X13/60))*$B$8+MAX(1,MIN(5,5*'03_設備台帳'!Q13/MAX(1,'03_設備台帳'!R13)))*$B$9+MAX(1,MIN(5,5-'03_設備台帳'!X13/80))*$B$10)</f>
        <v/>
      </c>
      <c r="L23" s="141">
        <f>IF($A23="","",$K23-$J23)</f>
        <v/>
      </c>
      <c r="M23" s="71">
        <f>IF($A23="","",IF($L23&gt;=0.3,"更新",IF($L23&lt;=-0.3,"修理/延命","再確認")))</f>
        <v/>
      </c>
      <c r="N23" s="71">
        <f>IF($A23="","","04表提案との照合: "&amp;'04_LCC計算'!AJ13)</f>
        <v/>
      </c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71">
        <f>IF('04_LCC計算'!A14="","",'04_LCC計算'!A14)</f>
        <v/>
      </c>
      <c r="B24" s="71">
        <f>IF($A24="","",'04_LCC計算'!B14)</f>
        <v/>
      </c>
      <c r="C24" s="71">
        <f>IF($A24="","",'04_LCC計算'!E14)</f>
        <v/>
      </c>
      <c r="D24" s="141">
        <f>IF($A24="","",MAX(1,MIN(5,5*(IF('01_基本条件'!$B$10=0,'04_LCC計算'!AA14/'04_LCC計算'!I14,'04_LCC計算'!AA14*('01_基本条件'!$B$10*(1+'01_基本条件'!$B$10)^'04_LCC計算'!I14)/((1+'01_基本条件'!$B$10)^'04_LCC計算'!I14-1)))/MAX(1,(IF('01_基本条件'!$B$10=0,'04_LCC計算'!T14/'04_LCC計算'!H14,'04_LCC計算'!T14*('01_基本条件'!$B$10*(1+'01_基本条件'!$B$10)^'04_LCC計算'!H14)/((1+'01_基本条件'!$B$10)^'04_LCC計算'!H14-1)))))))</f>
        <v/>
      </c>
      <c r="E24" s="141">
        <f>IF($A24="","",MAX(1,MIN(5,5*(IF('01_基本条件'!$B$10=0,'04_LCC計算'!T14/'04_LCC計算'!H14,'04_LCC計算'!T14*('01_基本条件'!$B$10*(1+'01_基本条件'!$B$10)^'04_LCC計算'!H14)/((1+'01_基本条件'!$B$10)^'04_LCC計算'!H14-1)))/MAX(1,(IF('01_基本条件'!$B$10=0,'04_LCC計算'!AA14/'04_LCC計算'!I14,'04_LCC計算'!AA14*('01_基本条件'!$B$10*(1+'01_基本条件'!$B$10)^'04_LCC計算'!I14)/((1+'01_基本条件'!$B$10)^'04_LCC計算'!I14-1)))))))</f>
        <v/>
      </c>
      <c r="F24" s="141">
        <f>IF($A24="","",MAX(1,MIN(5,5-('03_設備台帳'!J14/MAX(1,'03_設備台帳'!K14))*2-'03_設備台帳'!O14*0.25)))</f>
        <v/>
      </c>
      <c r="G24" s="141">
        <f>IF($A24="","",4.5)</f>
        <v/>
      </c>
      <c r="H24" s="141">
        <f>IF($A24="","",IF('04_LCC計算'!G14="低",5,IF('04_LCC計算'!G14="中",4,IF('04_LCC計算'!G14="高",2,1))))</f>
        <v/>
      </c>
      <c r="I24" s="141">
        <f>IF($A24="","",IF('04_LCC計算'!G14="低",4,IF('04_LCC計算'!G14="中",4.5,5)))</f>
        <v/>
      </c>
      <c r="J24" s="141">
        <f>IF($A24="","",$D24*$B$5+$F24*$B$6+$H24*$B$7+MAX(1,MIN(5,5-'03_設備台帳'!O14*'03_設備台帳'!P14/20))*$B$8+MAX(1,MIN(5,5*'03_設備台帳'!R14/MAX(1,'03_設備台帳'!Q14)))*$B$9+5*$B$10)</f>
        <v/>
      </c>
      <c r="K24" s="141">
        <f>IF($A24="","",$E24*$B$5+$G24*$B$6+$I24*$B$7+MAX(1,MIN(5,5-'03_設備台帳'!X14/60))*$B$8+MAX(1,MIN(5,5*'03_設備台帳'!Q14/MAX(1,'03_設備台帳'!R14)))*$B$9+MAX(1,MIN(5,5-'03_設備台帳'!X14/80))*$B$10)</f>
        <v/>
      </c>
      <c r="L24" s="141">
        <f>IF($A24="","",$K24-$J24)</f>
        <v/>
      </c>
      <c r="M24" s="71">
        <f>IF($A24="","",IF($L24&gt;=0.3,"更新",IF($L24&lt;=-0.3,"修理/延命","再確認")))</f>
        <v/>
      </c>
      <c r="N24" s="71">
        <f>IF($A24="","","04表提案との照合: "&amp;'04_LCC計算'!AJ14)</f>
        <v/>
      </c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71">
        <f>IF('04_LCC計算'!A15="","",'04_LCC計算'!A15)</f>
        <v/>
      </c>
      <c r="B25" s="71">
        <f>IF($A25="","",'04_LCC計算'!B15)</f>
        <v/>
      </c>
      <c r="C25" s="71">
        <f>IF($A25="","",'04_LCC計算'!E15)</f>
        <v/>
      </c>
      <c r="D25" s="141">
        <f>IF($A25="","",MAX(1,MIN(5,5*(IF('01_基本条件'!$B$10=0,'04_LCC計算'!AA15/'04_LCC計算'!I15,'04_LCC計算'!AA15*('01_基本条件'!$B$10*(1+'01_基本条件'!$B$10)^'04_LCC計算'!I15)/((1+'01_基本条件'!$B$10)^'04_LCC計算'!I15-1)))/MAX(1,(IF('01_基本条件'!$B$10=0,'04_LCC計算'!T15/'04_LCC計算'!H15,'04_LCC計算'!T15*('01_基本条件'!$B$10*(1+'01_基本条件'!$B$10)^'04_LCC計算'!H15)/((1+'01_基本条件'!$B$10)^'04_LCC計算'!H15-1)))))))</f>
        <v/>
      </c>
      <c r="E25" s="141">
        <f>IF($A25="","",MAX(1,MIN(5,5*(IF('01_基本条件'!$B$10=0,'04_LCC計算'!T15/'04_LCC計算'!H15,'04_LCC計算'!T15*('01_基本条件'!$B$10*(1+'01_基本条件'!$B$10)^'04_LCC計算'!H15)/((1+'01_基本条件'!$B$10)^'04_LCC計算'!H15-1)))/MAX(1,(IF('01_基本条件'!$B$10=0,'04_LCC計算'!AA15/'04_LCC計算'!I15,'04_LCC計算'!AA15*('01_基本条件'!$B$10*(1+'01_基本条件'!$B$10)^'04_LCC計算'!I15)/((1+'01_基本条件'!$B$10)^'04_LCC計算'!I15-1)))))))</f>
        <v/>
      </c>
      <c r="F25" s="141">
        <f>IF($A25="","",MAX(1,MIN(5,5-('03_設備台帳'!J15/MAX(1,'03_設備台帳'!K15))*2-'03_設備台帳'!O15*0.25)))</f>
        <v/>
      </c>
      <c r="G25" s="141">
        <f>IF($A25="","",4.5)</f>
        <v/>
      </c>
      <c r="H25" s="141">
        <f>IF($A25="","",IF('04_LCC計算'!G15="低",5,IF('04_LCC計算'!G15="中",4,IF('04_LCC計算'!G15="高",2,1))))</f>
        <v/>
      </c>
      <c r="I25" s="141">
        <f>IF($A25="","",IF('04_LCC計算'!G15="低",4,IF('04_LCC計算'!G15="中",4.5,5)))</f>
        <v/>
      </c>
      <c r="J25" s="141">
        <f>IF($A25="","",$D25*$B$5+$F25*$B$6+$H25*$B$7+MAX(1,MIN(5,5-'03_設備台帳'!O15*'03_設備台帳'!P15/20))*$B$8+MAX(1,MIN(5,5*'03_設備台帳'!R15/MAX(1,'03_設備台帳'!Q15)))*$B$9+5*$B$10)</f>
        <v/>
      </c>
      <c r="K25" s="141">
        <f>IF($A25="","",$E25*$B$5+$G25*$B$6+$I25*$B$7+MAX(1,MIN(5,5-'03_設備台帳'!X15/60))*$B$8+MAX(1,MIN(5,5*'03_設備台帳'!Q15/MAX(1,'03_設備台帳'!R15)))*$B$9+MAX(1,MIN(5,5-'03_設備台帳'!X15/80))*$B$10)</f>
        <v/>
      </c>
      <c r="L25" s="141">
        <f>IF($A25="","",$K25-$J25)</f>
        <v/>
      </c>
      <c r="M25" s="71">
        <f>IF($A25="","",IF($L25&gt;=0.3,"更新",IF($L25&lt;=-0.3,"修理/延命","再確認")))</f>
        <v/>
      </c>
      <c r="N25" s="71">
        <f>IF($A25="","","04表提案との照合: "&amp;'04_LCC計算'!AJ15)</f>
        <v/>
      </c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71">
        <f>IF('04_LCC計算'!A16="","",'04_LCC計算'!A16)</f>
        <v/>
      </c>
      <c r="B26" s="71">
        <f>IF($A26="","",'04_LCC計算'!B16)</f>
        <v/>
      </c>
      <c r="C26" s="71">
        <f>IF($A26="","",'04_LCC計算'!E16)</f>
        <v/>
      </c>
      <c r="D26" s="141">
        <f>IF($A26="","",MAX(1,MIN(5,5*(IF('01_基本条件'!$B$10=0,'04_LCC計算'!AA16/'04_LCC計算'!I16,'04_LCC計算'!AA16*('01_基本条件'!$B$10*(1+'01_基本条件'!$B$10)^'04_LCC計算'!I16)/((1+'01_基本条件'!$B$10)^'04_LCC計算'!I16-1)))/MAX(1,(IF('01_基本条件'!$B$10=0,'04_LCC計算'!T16/'04_LCC計算'!H16,'04_LCC計算'!T16*('01_基本条件'!$B$10*(1+'01_基本条件'!$B$10)^'04_LCC計算'!H16)/((1+'01_基本条件'!$B$10)^'04_LCC計算'!H16-1)))))))</f>
        <v/>
      </c>
      <c r="E26" s="141">
        <f>IF($A26="","",MAX(1,MIN(5,5*(IF('01_基本条件'!$B$10=0,'04_LCC計算'!T16/'04_LCC計算'!H16,'04_LCC計算'!T16*('01_基本条件'!$B$10*(1+'01_基本条件'!$B$10)^'04_LCC計算'!H16)/((1+'01_基本条件'!$B$10)^'04_LCC計算'!H16-1)))/MAX(1,(IF('01_基本条件'!$B$10=0,'04_LCC計算'!AA16/'04_LCC計算'!I16,'04_LCC計算'!AA16*('01_基本条件'!$B$10*(1+'01_基本条件'!$B$10)^'04_LCC計算'!I16)/((1+'01_基本条件'!$B$10)^'04_LCC計算'!I16-1)))))))</f>
        <v/>
      </c>
      <c r="F26" s="141">
        <f>IF($A26="","",MAX(1,MIN(5,5-('03_設備台帳'!J16/MAX(1,'03_設備台帳'!K16))*2-'03_設備台帳'!O16*0.25)))</f>
        <v/>
      </c>
      <c r="G26" s="141">
        <f>IF($A26="","",4.5)</f>
        <v/>
      </c>
      <c r="H26" s="141">
        <f>IF($A26="","",IF('04_LCC計算'!G16="低",5,IF('04_LCC計算'!G16="中",4,IF('04_LCC計算'!G16="高",2,1))))</f>
        <v/>
      </c>
      <c r="I26" s="141">
        <f>IF($A26="","",IF('04_LCC計算'!G16="低",4,IF('04_LCC計算'!G16="中",4.5,5)))</f>
        <v/>
      </c>
      <c r="J26" s="141">
        <f>IF($A26="","",$D26*$B$5+$F26*$B$6+$H26*$B$7+MAX(1,MIN(5,5-'03_設備台帳'!O16*'03_設備台帳'!P16/20))*$B$8+MAX(1,MIN(5,5*'03_設備台帳'!R16/MAX(1,'03_設備台帳'!Q16)))*$B$9+5*$B$10)</f>
        <v/>
      </c>
      <c r="K26" s="141">
        <f>IF($A26="","",$E26*$B$5+$G26*$B$6+$I26*$B$7+MAX(1,MIN(5,5-'03_設備台帳'!X16/60))*$B$8+MAX(1,MIN(5,5*'03_設備台帳'!Q16/MAX(1,'03_設備台帳'!R16)))*$B$9+MAX(1,MIN(5,5-'03_設備台帳'!X16/80))*$B$10)</f>
        <v/>
      </c>
      <c r="L26" s="141">
        <f>IF($A26="","",$K26-$J26)</f>
        <v/>
      </c>
      <c r="M26" s="71">
        <f>IF($A26="","",IF($L26&gt;=0.3,"更新",IF($L26&lt;=-0.3,"修理/延命","再確認")))</f>
        <v/>
      </c>
      <c r="N26" s="71">
        <f>IF($A26="","","04表提案との照合: "&amp;'04_LCC計算'!AJ16)</f>
        <v/>
      </c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71">
        <f>IF('04_LCC計算'!A17="","",'04_LCC計算'!A17)</f>
        <v/>
      </c>
      <c r="B27" s="71">
        <f>IF($A27="","",'04_LCC計算'!B17)</f>
        <v/>
      </c>
      <c r="C27" s="71">
        <f>IF($A27="","",'04_LCC計算'!E17)</f>
        <v/>
      </c>
      <c r="D27" s="141">
        <f>IF($A27="","",MAX(1,MIN(5,5*(IF('01_基本条件'!$B$10=0,'04_LCC計算'!AA17/'04_LCC計算'!I17,'04_LCC計算'!AA17*('01_基本条件'!$B$10*(1+'01_基本条件'!$B$10)^'04_LCC計算'!I17)/((1+'01_基本条件'!$B$10)^'04_LCC計算'!I17-1)))/MAX(1,(IF('01_基本条件'!$B$10=0,'04_LCC計算'!T17/'04_LCC計算'!H17,'04_LCC計算'!T17*('01_基本条件'!$B$10*(1+'01_基本条件'!$B$10)^'04_LCC計算'!H17)/((1+'01_基本条件'!$B$10)^'04_LCC計算'!H17-1)))))))</f>
        <v/>
      </c>
      <c r="E27" s="141">
        <f>IF($A27="","",MAX(1,MIN(5,5*(IF('01_基本条件'!$B$10=0,'04_LCC計算'!T17/'04_LCC計算'!H17,'04_LCC計算'!T17*('01_基本条件'!$B$10*(1+'01_基本条件'!$B$10)^'04_LCC計算'!H17)/((1+'01_基本条件'!$B$10)^'04_LCC計算'!H17-1)))/MAX(1,(IF('01_基本条件'!$B$10=0,'04_LCC計算'!AA17/'04_LCC計算'!I17,'04_LCC計算'!AA17*('01_基本条件'!$B$10*(1+'01_基本条件'!$B$10)^'04_LCC計算'!I17)/((1+'01_基本条件'!$B$10)^'04_LCC計算'!I17-1)))))))</f>
        <v/>
      </c>
      <c r="F27" s="141">
        <f>IF($A27="","",MAX(1,MIN(5,5-('03_設備台帳'!J17/MAX(1,'03_設備台帳'!K17))*2-'03_設備台帳'!O17*0.25)))</f>
        <v/>
      </c>
      <c r="G27" s="141">
        <f>IF($A27="","",4.5)</f>
        <v/>
      </c>
      <c r="H27" s="141">
        <f>IF($A27="","",IF('04_LCC計算'!G17="低",5,IF('04_LCC計算'!G17="中",4,IF('04_LCC計算'!G17="高",2,1))))</f>
        <v/>
      </c>
      <c r="I27" s="141">
        <f>IF($A27="","",IF('04_LCC計算'!G17="低",4,IF('04_LCC計算'!G17="中",4.5,5)))</f>
        <v/>
      </c>
      <c r="J27" s="141">
        <f>IF($A27="","",$D27*$B$5+$F27*$B$6+$H27*$B$7+MAX(1,MIN(5,5-'03_設備台帳'!O17*'03_設備台帳'!P17/20))*$B$8+MAX(1,MIN(5,5*'03_設備台帳'!R17/MAX(1,'03_設備台帳'!Q17)))*$B$9+5*$B$10)</f>
        <v/>
      </c>
      <c r="K27" s="141">
        <f>IF($A27="","",$E27*$B$5+$G27*$B$6+$I27*$B$7+MAX(1,MIN(5,5-'03_設備台帳'!X17/60))*$B$8+MAX(1,MIN(5,5*'03_設備台帳'!Q17/MAX(1,'03_設備台帳'!R17)))*$B$9+MAX(1,MIN(5,5-'03_設備台帳'!X17/80))*$B$10)</f>
        <v/>
      </c>
      <c r="L27" s="141">
        <f>IF($A27="","",$K27-$J27)</f>
        <v/>
      </c>
      <c r="M27" s="71">
        <f>IF($A27="","",IF($L27&gt;=0.3,"更新",IF($L27&lt;=-0.3,"修理/延命","再確認")))</f>
        <v/>
      </c>
      <c r="N27" s="71">
        <f>IF($A27="","","04表提案との照合: "&amp;'04_LCC計算'!AJ17)</f>
        <v/>
      </c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71">
        <f>IF('04_LCC計算'!A18="","",'04_LCC計算'!A18)</f>
        <v/>
      </c>
      <c r="B28" s="71">
        <f>IF($A28="","",'04_LCC計算'!B18)</f>
        <v/>
      </c>
      <c r="C28" s="71">
        <f>IF($A28="","",'04_LCC計算'!E18)</f>
        <v/>
      </c>
      <c r="D28" s="141">
        <f>IF($A28="","",MAX(1,MIN(5,5*(IF('01_基本条件'!$B$10=0,'04_LCC計算'!AA18/'04_LCC計算'!I18,'04_LCC計算'!AA18*('01_基本条件'!$B$10*(1+'01_基本条件'!$B$10)^'04_LCC計算'!I18)/((1+'01_基本条件'!$B$10)^'04_LCC計算'!I18-1)))/MAX(1,(IF('01_基本条件'!$B$10=0,'04_LCC計算'!T18/'04_LCC計算'!H18,'04_LCC計算'!T18*('01_基本条件'!$B$10*(1+'01_基本条件'!$B$10)^'04_LCC計算'!H18)/((1+'01_基本条件'!$B$10)^'04_LCC計算'!H18-1)))))))</f>
        <v/>
      </c>
      <c r="E28" s="141">
        <f>IF($A28="","",MAX(1,MIN(5,5*(IF('01_基本条件'!$B$10=0,'04_LCC計算'!T18/'04_LCC計算'!H18,'04_LCC計算'!T18*('01_基本条件'!$B$10*(1+'01_基本条件'!$B$10)^'04_LCC計算'!H18)/((1+'01_基本条件'!$B$10)^'04_LCC計算'!H18-1)))/MAX(1,(IF('01_基本条件'!$B$10=0,'04_LCC計算'!AA18/'04_LCC計算'!I18,'04_LCC計算'!AA18*('01_基本条件'!$B$10*(1+'01_基本条件'!$B$10)^'04_LCC計算'!I18)/((1+'01_基本条件'!$B$10)^'04_LCC計算'!I18-1)))))))</f>
        <v/>
      </c>
      <c r="F28" s="141">
        <f>IF($A28="","",MAX(1,MIN(5,5-('03_設備台帳'!J18/MAX(1,'03_設備台帳'!K18))*2-'03_設備台帳'!O18*0.25)))</f>
        <v/>
      </c>
      <c r="G28" s="141">
        <f>IF($A28="","",4.5)</f>
        <v/>
      </c>
      <c r="H28" s="141">
        <f>IF($A28="","",IF('04_LCC計算'!G18="低",5,IF('04_LCC計算'!G18="中",4,IF('04_LCC計算'!G18="高",2,1))))</f>
        <v/>
      </c>
      <c r="I28" s="141">
        <f>IF($A28="","",IF('04_LCC計算'!G18="低",4,IF('04_LCC計算'!G18="中",4.5,5)))</f>
        <v/>
      </c>
      <c r="J28" s="141">
        <f>IF($A28="","",$D28*$B$5+$F28*$B$6+$H28*$B$7+MAX(1,MIN(5,5-'03_設備台帳'!O18*'03_設備台帳'!P18/20))*$B$8+MAX(1,MIN(5,5*'03_設備台帳'!R18/MAX(1,'03_設備台帳'!Q18)))*$B$9+5*$B$10)</f>
        <v/>
      </c>
      <c r="K28" s="141">
        <f>IF($A28="","",$E28*$B$5+$G28*$B$6+$I28*$B$7+MAX(1,MIN(5,5-'03_設備台帳'!X18/60))*$B$8+MAX(1,MIN(5,5*'03_設備台帳'!Q18/MAX(1,'03_設備台帳'!R18)))*$B$9+MAX(1,MIN(5,5-'03_設備台帳'!X18/80))*$B$10)</f>
        <v/>
      </c>
      <c r="L28" s="141">
        <f>IF($A28="","",$K28-$J28)</f>
        <v/>
      </c>
      <c r="M28" s="71">
        <f>IF($A28="","",IF($L28&gt;=0.3,"更新",IF($L28&lt;=-0.3,"修理/延命","再確認")))</f>
        <v/>
      </c>
      <c r="N28" s="71">
        <f>IF($A28="","","04表提案との照合: "&amp;'04_LCC計算'!AJ18)</f>
        <v/>
      </c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71">
        <f>IF('04_LCC計算'!A19="","",'04_LCC計算'!A19)</f>
        <v/>
      </c>
      <c r="B29" s="71">
        <f>IF($A29="","",'04_LCC計算'!B19)</f>
        <v/>
      </c>
      <c r="C29" s="71">
        <f>IF($A29="","",'04_LCC計算'!E19)</f>
        <v/>
      </c>
      <c r="D29" s="141">
        <f>IF($A29="","",MAX(1,MIN(5,5*(IF('01_基本条件'!$B$10=0,'04_LCC計算'!AA19/'04_LCC計算'!I19,'04_LCC計算'!AA19*('01_基本条件'!$B$10*(1+'01_基本条件'!$B$10)^'04_LCC計算'!I19)/((1+'01_基本条件'!$B$10)^'04_LCC計算'!I19-1)))/MAX(1,(IF('01_基本条件'!$B$10=0,'04_LCC計算'!T19/'04_LCC計算'!H19,'04_LCC計算'!T19*('01_基本条件'!$B$10*(1+'01_基本条件'!$B$10)^'04_LCC計算'!H19)/((1+'01_基本条件'!$B$10)^'04_LCC計算'!H19-1)))))))</f>
        <v/>
      </c>
      <c r="E29" s="141">
        <f>IF($A29="","",MAX(1,MIN(5,5*(IF('01_基本条件'!$B$10=0,'04_LCC計算'!T19/'04_LCC計算'!H19,'04_LCC計算'!T19*('01_基本条件'!$B$10*(1+'01_基本条件'!$B$10)^'04_LCC計算'!H19)/((1+'01_基本条件'!$B$10)^'04_LCC計算'!H19-1)))/MAX(1,(IF('01_基本条件'!$B$10=0,'04_LCC計算'!AA19/'04_LCC計算'!I19,'04_LCC計算'!AA19*('01_基本条件'!$B$10*(1+'01_基本条件'!$B$10)^'04_LCC計算'!I19)/((1+'01_基本条件'!$B$10)^'04_LCC計算'!I19-1)))))))</f>
        <v/>
      </c>
      <c r="F29" s="141">
        <f>IF($A29="","",MAX(1,MIN(5,5-('03_設備台帳'!J19/MAX(1,'03_設備台帳'!K19))*2-'03_設備台帳'!O19*0.25)))</f>
        <v/>
      </c>
      <c r="G29" s="141">
        <f>IF($A29="","",4.5)</f>
        <v/>
      </c>
      <c r="H29" s="141">
        <f>IF($A29="","",IF('04_LCC計算'!G19="低",5,IF('04_LCC計算'!G19="中",4,IF('04_LCC計算'!G19="高",2,1))))</f>
        <v/>
      </c>
      <c r="I29" s="141">
        <f>IF($A29="","",IF('04_LCC計算'!G19="低",4,IF('04_LCC計算'!G19="中",4.5,5)))</f>
        <v/>
      </c>
      <c r="J29" s="141">
        <f>IF($A29="","",$D29*$B$5+$F29*$B$6+$H29*$B$7+MAX(1,MIN(5,5-'03_設備台帳'!O19*'03_設備台帳'!P19/20))*$B$8+MAX(1,MIN(5,5*'03_設備台帳'!R19/MAX(1,'03_設備台帳'!Q19)))*$B$9+5*$B$10)</f>
        <v/>
      </c>
      <c r="K29" s="141">
        <f>IF($A29="","",$E29*$B$5+$G29*$B$6+$I29*$B$7+MAX(1,MIN(5,5-'03_設備台帳'!X19/60))*$B$8+MAX(1,MIN(5,5*'03_設備台帳'!Q19/MAX(1,'03_設備台帳'!R19)))*$B$9+MAX(1,MIN(5,5-'03_設備台帳'!X19/80))*$B$10)</f>
        <v/>
      </c>
      <c r="L29" s="141">
        <f>IF($A29="","",$K29-$J29)</f>
        <v/>
      </c>
      <c r="M29" s="71">
        <f>IF($A29="","",IF($L29&gt;=0.3,"更新",IF($L29&lt;=-0.3,"修理/延命","再確認")))</f>
        <v/>
      </c>
      <c r="N29" s="71">
        <f>IF($A29="","","04表提案との照合: "&amp;'04_LCC計算'!AJ19)</f>
        <v/>
      </c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71">
        <f>IF('04_LCC計算'!A20="","",'04_LCC計算'!A20)</f>
        <v/>
      </c>
      <c r="B30" s="71">
        <f>IF($A30="","",'04_LCC計算'!B20)</f>
        <v/>
      </c>
      <c r="C30" s="71">
        <f>IF($A30="","",'04_LCC計算'!E20)</f>
        <v/>
      </c>
      <c r="D30" s="141">
        <f>IF($A30="","",MAX(1,MIN(5,5*(IF('01_基本条件'!$B$10=0,'04_LCC計算'!AA20/'04_LCC計算'!I20,'04_LCC計算'!AA20*('01_基本条件'!$B$10*(1+'01_基本条件'!$B$10)^'04_LCC計算'!I20)/((1+'01_基本条件'!$B$10)^'04_LCC計算'!I20-1)))/MAX(1,(IF('01_基本条件'!$B$10=0,'04_LCC計算'!T20/'04_LCC計算'!H20,'04_LCC計算'!T20*('01_基本条件'!$B$10*(1+'01_基本条件'!$B$10)^'04_LCC計算'!H20)/((1+'01_基本条件'!$B$10)^'04_LCC計算'!H20-1)))))))</f>
        <v/>
      </c>
      <c r="E30" s="141">
        <f>IF($A30="","",MAX(1,MIN(5,5*(IF('01_基本条件'!$B$10=0,'04_LCC計算'!T20/'04_LCC計算'!H20,'04_LCC計算'!T20*('01_基本条件'!$B$10*(1+'01_基本条件'!$B$10)^'04_LCC計算'!H20)/((1+'01_基本条件'!$B$10)^'04_LCC計算'!H20-1)))/MAX(1,(IF('01_基本条件'!$B$10=0,'04_LCC計算'!AA20/'04_LCC計算'!I20,'04_LCC計算'!AA20*('01_基本条件'!$B$10*(1+'01_基本条件'!$B$10)^'04_LCC計算'!I20)/((1+'01_基本条件'!$B$10)^'04_LCC計算'!I20-1)))))))</f>
        <v/>
      </c>
      <c r="F30" s="141">
        <f>IF($A30="","",MAX(1,MIN(5,5-('03_設備台帳'!J20/MAX(1,'03_設備台帳'!K20))*2-'03_設備台帳'!O20*0.25)))</f>
        <v/>
      </c>
      <c r="G30" s="141">
        <f>IF($A30="","",4.5)</f>
        <v/>
      </c>
      <c r="H30" s="141">
        <f>IF($A30="","",IF('04_LCC計算'!G20="低",5,IF('04_LCC計算'!G20="中",4,IF('04_LCC計算'!G20="高",2,1))))</f>
        <v/>
      </c>
      <c r="I30" s="141">
        <f>IF($A30="","",IF('04_LCC計算'!G20="低",4,IF('04_LCC計算'!G20="中",4.5,5)))</f>
        <v/>
      </c>
      <c r="J30" s="141">
        <f>IF($A30="","",$D30*$B$5+$F30*$B$6+$H30*$B$7+MAX(1,MIN(5,5-'03_設備台帳'!O20*'03_設備台帳'!P20/20))*$B$8+MAX(1,MIN(5,5*'03_設備台帳'!R20/MAX(1,'03_設備台帳'!Q20)))*$B$9+5*$B$10)</f>
        <v/>
      </c>
      <c r="K30" s="141">
        <f>IF($A30="","",$E30*$B$5+$G30*$B$6+$I30*$B$7+MAX(1,MIN(5,5-'03_設備台帳'!X20/60))*$B$8+MAX(1,MIN(5,5*'03_設備台帳'!Q20/MAX(1,'03_設備台帳'!R20)))*$B$9+MAX(1,MIN(5,5-'03_設備台帳'!X20/80))*$B$10)</f>
        <v/>
      </c>
      <c r="L30" s="141">
        <f>IF($A30="","",$K30-$J30)</f>
        <v/>
      </c>
      <c r="M30" s="71">
        <f>IF($A30="","",IF($L30&gt;=0.3,"更新",IF($L30&lt;=-0.3,"修理/延命","再確認")))</f>
        <v/>
      </c>
      <c r="N30" s="71">
        <f>IF($A30="","","04表提案との照合: "&amp;'04_LCC計算'!AJ20)</f>
        <v/>
      </c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71">
        <f>IF('04_LCC計算'!A21="","",'04_LCC計算'!A21)</f>
        <v/>
      </c>
      <c r="B31" s="71">
        <f>IF($A31="","",'04_LCC計算'!B21)</f>
        <v/>
      </c>
      <c r="C31" s="71">
        <f>IF($A31="","",'04_LCC計算'!E21)</f>
        <v/>
      </c>
      <c r="D31" s="141">
        <f>IF($A31="","",MAX(1,MIN(5,5*(IF('01_基本条件'!$B$10=0,'04_LCC計算'!AA21/'04_LCC計算'!I21,'04_LCC計算'!AA21*('01_基本条件'!$B$10*(1+'01_基本条件'!$B$10)^'04_LCC計算'!I21)/((1+'01_基本条件'!$B$10)^'04_LCC計算'!I21-1)))/MAX(1,(IF('01_基本条件'!$B$10=0,'04_LCC計算'!T21/'04_LCC計算'!H21,'04_LCC計算'!T21*('01_基本条件'!$B$10*(1+'01_基本条件'!$B$10)^'04_LCC計算'!H21)/((1+'01_基本条件'!$B$10)^'04_LCC計算'!H21-1)))))))</f>
        <v/>
      </c>
      <c r="E31" s="141">
        <f>IF($A31="","",MAX(1,MIN(5,5*(IF('01_基本条件'!$B$10=0,'04_LCC計算'!T21/'04_LCC計算'!H21,'04_LCC計算'!T21*('01_基本条件'!$B$10*(1+'01_基本条件'!$B$10)^'04_LCC計算'!H21)/((1+'01_基本条件'!$B$10)^'04_LCC計算'!H21-1)))/MAX(1,(IF('01_基本条件'!$B$10=0,'04_LCC計算'!AA21/'04_LCC計算'!I21,'04_LCC計算'!AA21*('01_基本条件'!$B$10*(1+'01_基本条件'!$B$10)^'04_LCC計算'!I21)/((1+'01_基本条件'!$B$10)^'04_LCC計算'!I21-1)))))))</f>
        <v/>
      </c>
      <c r="F31" s="141">
        <f>IF($A31="","",MAX(1,MIN(5,5-('03_設備台帳'!J21/MAX(1,'03_設備台帳'!K21))*2-'03_設備台帳'!O21*0.25)))</f>
        <v/>
      </c>
      <c r="G31" s="141">
        <f>IF($A31="","",4.5)</f>
        <v/>
      </c>
      <c r="H31" s="141">
        <f>IF($A31="","",IF('04_LCC計算'!G21="低",5,IF('04_LCC計算'!G21="中",4,IF('04_LCC計算'!G21="高",2,1))))</f>
        <v/>
      </c>
      <c r="I31" s="141">
        <f>IF($A31="","",IF('04_LCC計算'!G21="低",4,IF('04_LCC計算'!G21="中",4.5,5)))</f>
        <v/>
      </c>
      <c r="J31" s="141">
        <f>IF($A31="","",$D31*$B$5+$F31*$B$6+$H31*$B$7+MAX(1,MIN(5,5-'03_設備台帳'!O21*'03_設備台帳'!P21/20))*$B$8+MAX(1,MIN(5,5*'03_設備台帳'!R21/MAX(1,'03_設備台帳'!Q21)))*$B$9+5*$B$10)</f>
        <v/>
      </c>
      <c r="K31" s="141">
        <f>IF($A31="","",$E31*$B$5+$G31*$B$6+$I31*$B$7+MAX(1,MIN(5,5-'03_設備台帳'!X21/60))*$B$8+MAX(1,MIN(5,5*'03_設備台帳'!Q21/MAX(1,'03_設備台帳'!R21)))*$B$9+MAX(1,MIN(5,5-'03_設備台帳'!X21/80))*$B$10)</f>
        <v/>
      </c>
      <c r="L31" s="141">
        <f>IF($A31="","",$K31-$J31)</f>
        <v/>
      </c>
      <c r="M31" s="71">
        <f>IF($A31="","",IF($L31&gt;=0.3,"更新",IF($L31&lt;=-0.3,"修理/延命","再確認")))</f>
        <v/>
      </c>
      <c r="N31" s="71">
        <f>IF($A31="","","04表提案との照合: "&amp;'04_LCC計算'!AJ21)</f>
        <v/>
      </c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71">
        <f>IF('04_LCC計算'!A22="","",'04_LCC計算'!A22)</f>
        <v/>
      </c>
      <c r="B32" s="71">
        <f>IF($A32="","",'04_LCC計算'!B22)</f>
        <v/>
      </c>
      <c r="C32" s="71">
        <f>IF($A32="","",'04_LCC計算'!E22)</f>
        <v/>
      </c>
      <c r="D32" s="141">
        <f>IF($A32="","",MAX(1,MIN(5,5*(IF('01_基本条件'!$B$10=0,'04_LCC計算'!AA22/'04_LCC計算'!I22,'04_LCC計算'!AA22*('01_基本条件'!$B$10*(1+'01_基本条件'!$B$10)^'04_LCC計算'!I22)/((1+'01_基本条件'!$B$10)^'04_LCC計算'!I22-1)))/MAX(1,(IF('01_基本条件'!$B$10=0,'04_LCC計算'!T22/'04_LCC計算'!H22,'04_LCC計算'!T22*('01_基本条件'!$B$10*(1+'01_基本条件'!$B$10)^'04_LCC計算'!H22)/((1+'01_基本条件'!$B$10)^'04_LCC計算'!H22-1)))))))</f>
        <v/>
      </c>
      <c r="E32" s="141">
        <f>IF($A32="","",MAX(1,MIN(5,5*(IF('01_基本条件'!$B$10=0,'04_LCC計算'!T22/'04_LCC計算'!H22,'04_LCC計算'!T22*('01_基本条件'!$B$10*(1+'01_基本条件'!$B$10)^'04_LCC計算'!H22)/((1+'01_基本条件'!$B$10)^'04_LCC計算'!H22-1)))/MAX(1,(IF('01_基本条件'!$B$10=0,'04_LCC計算'!AA22/'04_LCC計算'!I22,'04_LCC計算'!AA22*('01_基本条件'!$B$10*(1+'01_基本条件'!$B$10)^'04_LCC計算'!I22)/((1+'01_基本条件'!$B$10)^'04_LCC計算'!I22-1)))))))</f>
        <v/>
      </c>
      <c r="F32" s="141">
        <f>IF($A32="","",MAX(1,MIN(5,5-('03_設備台帳'!J22/MAX(1,'03_設備台帳'!K22))*2-'03_設備台帳'!O22*0.25)))</f>
        <v/>
      </c>
      <c r="G32" s="141">
        <f>IF($A32="","",4.5)</f>
        <v/>
      </c>
      <c r="H32" s="141">
        <f>IF($A32="","",IF('04_LCC計算'!G22="低",5,IF('04_LCC計算'!G22="中",4,IF('04_LCC計算'!G22="高",2,1))))</f>
        <v/>
      </c>
      <c r="I32" s="141">
        <f>IF($A32="","",IF('04_LCC計算'!G22="低",4,IF('04_LCC計算'!G22="中",4.5,5)))</f>
        <v/>
      </c>
      <c r="J32" s="141">
        <f>IF($A32="","",$D32*$B$5+$F32*$B$6+$H32*$B$7+MAX(1,MIN(5,5-'03_設備台帳'!O22*'03_設備台帳'!P22/20))*$B$8+MAX(1,MIN(5,5*'03_設備台帳'!R22/MAX(1,'03_設備台帳'!Q22)))*$B$9+5*$B$10)</f>
        <v/>
      </c>
      <c r="K32" s="141">
        <f>IF($A32="","",$E32*$B$5+$G32*$B$6+$I32*$B$7+MAX(1,MIN(5,5-'03_設備台帳'!X22/60))*$B$8+MAX(1,MIN(5,5*'03_設備台帳'!Q22/MAX(1,'03_設備台帳'!R22)))*$B$9+MAX(1,MIN(5,5-'03_設備台帳'!X22/80))*$B$10)</f>
        <v/>
      </c>
      <c r="L32" s="141">
        <f>IF($A32="","",$K32-$J32)</f>
        <v/>
      </c>
      <c r="M32" s="71">
        <f>IF($A32="","",IF($L32&gt;=0.3,"更新",IF($L32&lt;=-0.3,"修理/延命","再確認")))</f>
        <v/>
      </c>
      <c r="N32" s="71">
        <f>IF($A32="","","04表提案との照合: "&amp;'04_LCC計算'!AJ22)</f>
        <v/>
      </c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71">
        <f>IF('04_LCC計算'!A23="","",'04_LCC計算'!A23)</f>
        <v/>
      </c>
      <c r="B33" s="71">
        <f>IF($A33="","",'04_LCC計算'!B23)</f>
        <v/>
      </c>
      <c r="C33" s="71">
        <f>IF($A33="","",'04_LCC計算'!E23)</f>
        <v/>
      </c>
      <c r="D33" s="141">
        <f>IF($A33="","",MAX(1,MIN(5,5*(IF('01_基本条件'!$B$10=0,'04_LCC計算'!AA23/'04_LCC計算'!I23,'04_LCC計算'!AA23*('01_基本条件'!$B$10*(1+'01_基本条件'!$B$10)^'04_LCC計算'!I23)/((1+'01_基本条件'!$B$10)^'04_LCC計算'!I23-1)))/MAX(1,(IF('01_基本条件'!$B$10=0,'04_LCC計算'!T23/'04_LCC計算'!H23,'04_LCC計算'!T23*('01_基本条件'!$B$10*(1+'01_基本条件'!$B$10)^'04_LCC計算'!H23)/((1+'01_基本条件'!$B$10)^'04_LCC計算'!H23-1)))))))</f>
        <v/>
      </c>
      <c r="E33" s="141">
        <f>IF($A33="","",MAX(1,MIN(5,5*(IF('01_基本条件'!$B$10=0,'04_LCC計算'!T23/'04_LCC計算'!H23,'04_LCC計算'!T23*('01_基本条件'!$B$10*(1+'01_基本条件'!$B$10)^'04_LCC計算'!H23)/((1+'01_基本条件'!$B$10)^'04_LCC計算'!H23-1)))/MAX(1,(IF('01_基本条件'!$B$10=0,'04_LCC計算'!AA23/'04_LCC計算'!I23,'04_LCC計算'!AA23*('01_基本条件'!$B$10*(1+'01_基本条件'!$B$10)^'04_LCC計算'!I23)/((1+'01_基本条件'!$B$10)^'04_LCC計算'!I23-1)))))))</f>
        <v/>
      </c>
      <c r="F33" s="141">
        <f>IF($A33="","",MAX(1,MIN(5,5-('03_設備台帳'!J23/MAX(1,'03_設備台帳'!K23))*2-'03_設備台帳'!O23*0.25)))</f>
        <v/>
      </c>
      <c r="G33" s="141">
        <f>IF($A33="","",4.5)</f>
        <v/>
      </c>
      <c r="H33" s="141">
        <f>IF($A33="","",IF('04_LCC計算'!G23="低",5,IF('04_LCC計算'!G23="中",4,IF('04_LCC計算'!G23="高",2,1))))</f>
        <v/>
      </c>
      <c r="I33" s="141">
        <f>IF($A33="","",IF('04_LCC計算'!G23="低",4,IF('04_LCC計算'!G23="中",4.5,5)))</f>
        <v/>
      </c>
      <c r="J33" s="141">
        <f>IF($A33="","",$D33*$B$5+$F33*$B$6+$H33*$B$7+MAX(1,MIN(5,5-'03_設備台帳'!O23*'03_設備台帳'!P23/20))*$B$8+MAX(1,MIN(5,5*'03_設備台帳'!R23/MAX(1,'03_設備台帳'!Q23)))*$B$9+5*$B$10)</f>
        <v/>
      </c>
      <c r="K33" s="141">
        <f>IF($A33="","",$E33*$B$5+$G33*$B$6+$I33*$B$7+MAX(1,MIN(5,5-'03_設備台帳'!X23/60))*$B$8+MAX(1,MIN(5,5*'03_設備台帳'!Q23/MAX(1,'03_設備台帳'!R23)))*$B$9+MAX(1,MIN(5,5-'03_設備台帳'!X23/80))*$B$10)</f>
        <v/>
      </c>
      <c r="L33" s="141">
        <f>IF($A33="","",$K33-$J33)</f>
        <v/>
      </c>
      <c r="M33" s="71">
        <f>IF($A33="","",IF($L33&gt;=0.3,"更新",IF($L33&lt;=-0.3,"修理/延命","再確認")))</f>
        <v/>
      </c>
      <c r="N33" s="71">
        <f>IF($A33="","","04表提案との照合: "&amp;'04_LCC計算'!AJ23)</f>
        <v/>
      </c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71">
        <f>IF('04_LCC計算'!A24="","",'04_LCC計算'!A24)</f>
        <v/>
      </c>
      <c r="B34" s="71">
        <f>IF($A34="","",'04_LCC計算'!B24)</f>
        <v/>
      </c>
      <c r="C34" s="71">
        <f>IF($A34="","",'04_LCC計算'!E24)</f>
        <v/>
      </c>
      <c r="D34" s="141">
        <f>IF($A34="","",MAX(1,MIN(5,5*(IF('01_基本条件'!$B$10=0,'04_LCC計算'!AA24/'04_LCC計算'!I24,'04_LCC計算'!AA24*('01_基本条件'!$B$10*(1+'01_基本条件'!$B$10)^'04_LCC計算'!I24)/((1+'01_基本条件'!$B$10)^'04_LCC計算'!I24-1)))/MAX(1,(IF('01_基本条件'!$B$10=0,'04_LCC計算'!T24/'04_LCC計算'!H24,'04_LCC計算'!T24*('01_基本条件'!$B$10*(1+'01_基本条件'!$B$10)^'04_LCC計算'!H24)/((1+'01_基本条件'!$B$10)^'04_LCC計算'!H24-1)))))))</f>
        <v/>
      </c>
      <c r="E34" s="141">
        <f>IF($A34="","",MAX(1,MIN(5,5*(IF('01_基本条件'!$B$10=0,'04_LCC計算'!T24/'04_LCC計算'!H24,'04_LCC計算'!T24*('01_基本条件'!$B$10*(1+'01_基本条件'!$B$10)^'04_LCC計算'!H24)/((1+'01_基本条件'!$B$10)^'04_LCC計算'!H24-1)))/MAX(1,(IF('01_基本条件'!$B$10=0,'04_LCC計算'!AA24/'04_LCC計算'!I24,'04_LCC計算'!AA24*('01_基本条件'!$B$10*(1+'01_基本条件'!$B$10)^'04_LCC計算'!I24)/((1+'01_基本条件'!$B$10)^'04_LCC計算'!I24-1)))))))</f>
        <v/>
      </c>
      <c r="F34" s="141">
        <f>IF($A34="","",MAX(1,MIN(5,5-('03_設備台帳'!J24/MAX(1,'03_設備台帳'!K24))*2-'03_設備台帳'!O24*0.25)))</f>
        <v/>
      </c>
      <c r="G34" s="141">
        <f>IF($A34="","",4.5)</f>
        <v/>
      </c>
      <c r="H34" s="141">
        <f>IF($A34="","",IF('04_LCC計算'!G24="低",5,IF('04_LCC計算'!G24="中",4,IF('04_LCC計算'!G24="高",2,1))))</f>
        <v/>
      </c>
      <c r="I34" s="141">
        <f>IF($A34="","",IF('04_LCC計算'!G24="低",4,IF('04_LCC計算'!G24="中",4.5,5)))</f>
        <v/>
      </c>
      <c r="J34" s="141">
        <f>IF($A34="","",$D34*$B$5+$F34*$B$6+$H34*$B$7+MAX(1,MIN(5,5-'03_設備台帳'!O24*'03_設備台帳'!P24/20))*$B$8+MAX(1,MIN(5,5*'03_設備台帳'!R24/MAX(1,'03_設備台帳'!Q24)))*$B$9+5*$B$10)</f>
        <v/>
      </c>
      <c r="K34" s="141">
        <f>IF($A34="","",$E34*$B$5+$G34*$B$6+$I34*$B$7+MAX(1,MIN(5,5-'03_設備台帳'!X24/60))*$B$8+MAX(1,MIN(5,5*'03_設備台帳'!Q24/MAX(1,'03_設備台帳'!R24)))*$B$9+MAX(1,MIN(5,5-'03_設備台帳'!X24/80))*$B$10)</f>
        <v/>
      </c>
      <c r="L34" s="141">
        <f>IF($A34="","",$K34-$J34)</f>
        <v/>
      </c>
      <c r="M34" s="71">
        <f>IF($A34="","",IF($L34&gt;=0.3,"更新",IF($L34&lt;=-0.3,"修理/延命","再確認")))</f>
        <v/>
      </c>
      <c r="N34" s="71">
        <f>IF($A34="","","04表提案との照合: "&amp;'04_LCC計算'!AJ24)</f>
        <v/>
      </c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71">
        <f>IF('04_LCC計算'!A25="","",'04_LCC計算'!A25)</f>
        <v/>
      </c>
      <c r="B35" s="71">
        <f>IF($A35="","",'04_LCC計算'!B25)</f>
        <v/>
      </c>
      <c r="C35" s="71">
        <f>IF($A35="","",'04_LCC計算'!E25)</f>
        <v/>
      </c>
      <c r="D35" s="141">
        <f>IF($A35="","",MAX(1,MIN(5,5*(IF('01_基本条件'!$B$10=0,'04_LCC計算'!AA25/'04_LCC計算'!I25,'04_LCC計算'!AA25*('01_基本条件'!$B$10*(1+'01_基本条件'!$B$10)^'04_LCC計算'!I25)/((1+'01_基本条件'!$B$10)^'04_LCC計算'!I25-1)))/MAX(1,(IF('01_基本条件'!$B$10=0,'04_LCC計算'!T25/'04_LCC計算'!H25,'04_LCC計算'!T25*('01_基本条件'!$B$10*(1+'01_基本条件'!$B$10)^'04_LCC計算'!H25)/((1+'01_基本条件'!$B$10)^'04_LCC計算'!H25-1)))))))</f>
        <v/>
      </c>
      <c r="E35" s="141">
        <f>IF($A35="","",MAX(1,MIN(5,5*(IF('01_基本条件'!$B$10=0,'04_LCC計算'!T25/'04_LCC計算'!H25,'04_LCC計算'!T25*('01_基本条件'!$B$10*(1+'01_基本条件'!$B$10)^'04_LCC計算'!H25)/((1+'01_基本条件'!$B$10)^'04_LCC計算'!H25-1)))/MAX(1,(IF('01_基本条件'!$B$10=0,'04_LCC計算'!AA25/'04_LCC計算'!I25,'04_LCC計算'!AA25*('01_基本条件'!$B$10*(1+'01_基本条件'!$B$10)^'04_LCC計算'!I25)/((1+'01_基本条件'!$B$10)^'04_LCC計算'!I25-1)))))))</f>
        <v/>
      </c>
      <c r="F35" s="141">
        <f>IF($A35="","",MAX(1,MIN(5,5-('03_設備台帳'!J25/MAX(1,'03_設備台帳'!K25))*2-'03_設備台帳'!O25*0.25)))</f>
        <v/>
      </c>
      <c r="G35" s="141">
        <f>IF($A35="","",4.5)</f>
        <v/>
      </c>
      <c r="H35" s="141">
        <f>IF($A35="","",IF('04_LCC計算'!G25="低",5,IF('04_LCC計算'!G25="中",4,IF('04_LCC計算'!G25="高",2,1))))</f>
        <v/>
      </c>
      <c r="I35" s="141">
        <f>IF($A35="","",IF('04_LCC計算'!G25="低",4,IF('04_LCC計算'!G25="中",4.5,5)))</f>
        <v/>
      </c>
      <c r="J35" s="141">
        <f>IF($A35="","",$D35*$B$5+$F35*$B$6+$H35*$B$7+MAX(1,MIN(5,5-'03_設備台帳'!O25*'03_設備台帳'!P25/20))*$B$8+MAX(1,MIN(5,5*'03_設備台帳'!R25/MAX(1,'03_設備台帳'!Q25)))*$B$9+5*$B$10)</f>
        <v/>
      </c>
      <c r="K35" s="141">
        <f>IF($A35="","",$E35*$B$5+$G35*$B$6+$I35*$B$7+MAX(1,MIN(5,5-'03_設備台帳'!X25/60))*$B$8+MAX(1,MIN(5,5*'03_設備台帳'!Q25/MAX(1,'03_設備台帳'!R25)))*$B$9+MAX(1,MIN(5,5-'03_設備台帳'!X25/80))*$B$10)</f>
        <v/>
      </c>
      <c r="L35" s="141">
        <f>IF($A35="","",$K35-$J35)</f>
        <v/>
      </c>
      <c r="M35" s="71">
        <f>IF($A35="","",IF($L35&gt;=0.3,"更新",IF($L35&lt;=-0.3,"修理/延命","再確認")))</f>
        <v/>
      </c>
      <c r="N35" s="71">
        <f>IF($A35="","","04表提案との照合: "&amp;'04_LCC計算'!AJ25)</f>
        <v/>
      </c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71">
        <f>IF('04_LCC計算'!A26="","",'04_LCC計算'!A26)</f>
        <v/>
      </c>
      <c r="B36" s="71">
        <f>IF($A36="","",'04_LCC計算'!B26)</f>
        <v/>
      </c>
      <c r="C36" s="71">
        <f>IF($A36="","",'04_LCC計算'!E26)</f>
        <v/>
      </c>
      <c r="D36" s="141">
        <f>IF($A36="","",MAX(1,MIN(5,5*(IF('01_基本条件'!$B$10=0,'04_LCC計算'!AA26/'04_LCC計算'!I26,'04_LCC計算'!AA26*('01_基本条件'!$B$10*(1+'01_基本条件'!$B$10)^'04_LCC計算'!I26)/((1+'01_基本条件'!$B$10)^'04_LCC計算'!I26-1)))/MAX(1,(IF('01_基本条件'!$B$10=0,'04_LCC計算'!T26/'04_LCC計算'!H26,'04_LCC計算'!T26*('01_基本条件'!$B$10*(1+'01_基本条件'!$B$10)^'04_LCC計算'!H26)/((1+'01_基本条件'!$B$10)^'04_LCC計算'!H26-1)))))))</f>
        <v/>
      </c>
      <c r="E36" s="141">
        <f>IF($A36="","",MAX(1,MIN(5,5*(IF('01_基本条件'!$B$10=0,'04_LCC計算'!T26/'04_LCC計算'!H26,'04_LCC計算'!T26*('01_基本条件'!$B$10*(1+'01_基本条件'!$B$10)^'04_LCC計算'!H26)/((1+'01_基本条件'!$B$10)^'04_LCC計算'!H26-1)))/MAX(1,(IF('01_基本条件'!$B$10=0,'04_LCC計算'!AA26/'04_LCC計算'!I26,'04_LCC計算'!AA26*('01_基本条件'!$B$10*(1+'01_基本条件'!$B$10)^'04_LCC計算'!I26)/((1+'01_基本条件'!$B$10)^'04_LCC計算'!I26-1)))))))</f>
        <v/>
      </c>
      <c r="F36" s="141">
        <f>IF($A36="","",MAX(1,MIN(5,5-('03_設備台帳'!J26/MAX(1,'03_設備台帳'!K26))*2-'03_設備台帳'!O26*0.25)))</f>
        <v/>
      </c>
      <c r="G36" s="141">
        <f>IF($A36="","",4.5)</f>
        <v/>
      </c>
      <c r="H36" s="141">
        <f>IF($A36="","",IF('04_LCC計算'!G26="低",5,IF('04_LCC計算'!G26="中",4,IF('04_LCC計算'!G26="高",2,1))))</f>
        <v/>
      </c>
      <c r="I36" s="141">
        <f>IF($A36="","",IF('04_LCC計算'!G26="低",4,IF('04_LCC計算'!G26="中",4.5,5)))</f>
        <v/>
      </c>
      <c r="J36" s="141">
        <f>IF($A36="","",$D36*$B$5+$F36*$B$6+$H36*$B$7+MAX(1,MIN(5,5-'03_設備台帳'!O26*'03_設備台帳'!P26/20))*$B$8+MAX(1,MIN(5,5*'03_設備台帳'!R26/MAX(1,'03_設備台帳'!Q26)))*$B$9+5*$B$10)</f>
        <v/>
      </c>
      <c r="K36" s="141">
        <f>IF($A36="","",$E36*$B$5+$G36*$B$6+$I36*$B$7+MAX(1,MIN(5,5-'03_設備台帳'!X26/60))*$B$8+MAX(1,MIN(5,5*'03_設備台帳'!Q26/MAX(1,'03_設備台帳'!R26)))*$B$9+MAX(1,MIN(5,5-'03_設備台帳'!X26/80))*$B$10)</f>
        <v/>
      </c>
      <c r="L36" s="141">
        <f>IF($A36="","",$K36-$J36)</f>
        <v/>
      </c>
      <c r="M36" s="71">
        <f>IF($A36="","",IF($L36&gt;=0.3,"更新",IF($L36&lt;=-0.3,"修理/延命","再確認")))</f>
        <v/>
      </c>
      <c r="N36" s="71">
        <f>IF($A36="","","04表提案との照合: "&amp;'04_LCC計算'!AJ26)</f>
        <v/>
      </c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71">
        <f>IF('04_LCC計算'!A27="","",'04_LCC計算'!A27)</f>
        <v/>
      </c>
      <c r="B37" s="71">
        <f>IF($A37="","",'04_LCC計算'!B27)</f>
        <v/>
      </c>
      <c r="C37" s="71">
        <f>IF($A37="","",'04_LCC計算'!E27)</f>
        <v/>
      </c>
      <c r="D37" s="141">
        <f>IF($A37="","",MAX(1,MIN(5,5*(IF('01_基本条件'!$B$10=0,'04_LCC計算'!AA27/'04_LCC計算'!I27,'04_LCC計算'!AA27*('01_基本条件'!$B$10*(1+'01_基本条件'!$B$10)^'04_LCC計算'!I27)/((1+'01_基本条件'!$B$10)^'04_LCC計算'!I27-1)))/MAX(1,(IF('01_基本条件'!$B$10=0,'04_LCC計算'!T27/'04_LCC計算'!H27,'04_LCC計算'!T27*('01_基本条件'!$B$10*(1+'01_基本条件'!$B$10)^'04_LCC計算'!H27)/((1+'01_基本条件'!$B$10)^'04_LCC計算'!H27-1)))))))</f>
        <v/>
      </c>
      <c r="E37" s="141">
        <f>IF($A37="","",MAX(1,MIN(5,5*(IF('01_基本条件'!$B$10=0,'04_LCC計算'!T27/'04_LCC計算'!H27,'04_LCC計算'!T27*('01_基本条件'!$B$10*(1+'01_基本条件'!$B$10)^'04_LCC計算'!H27)/((1+'01_基本条件'!$B$10)^'04_LCC計算'!H27-1)))/MAX(1,(IF('01_基本条件'!$B$10=0,'04_LCC計算'!AA27/'04_LCC計算'!I27,'04_LCC計算'!AA27*('01_基本条件'!$B$10*(1+'01_基本条件'!$B$10)^'04_LCC計算'!I27)/((1+'01_基本条件'!$B$10)^'04_LCC計算'!I27-1)))))))</f>
        <v/>
      </c>
      <c r="F37" s="141">
        <f>IF($A37="","",MAX(1,MIN(5,5-('03_設備台帳'!J27/MAX(1,'03_設備台帳'!K27))*2-'03_設備台帳'!O27*0.25)))</f>
        <v/>
      </c>
      <c r="G37" s="141">
        <f>IF($A37="","",4.5)</f>
        <v/>
      </c>
      <c r="H37" s="141">
        <f>IF($A37="","",IF('04_LCC計算'!G27="低",5,IF('04_LCC計算'!G27="中",4,IF('04_LCC計算'!G27="高",2,1))))</f>
        <v/>
      </c>
      <c r="I37" s="141">
        <f>IF($A37="","",IF('04_LCC計算'!G27="低",4,IF('04_LCC計算'!G27="中",4.5,5)))</f>
        <v/>
      </c>
      <c r="J37" s="141">
        <f>IF($A37="","",$D37*$B$5+$F37*$B$6+$H37*$B$7+MAX(1,MIN(5,5-'03_設備台帳'!O27*'03_設備台帳'!P27/20))*$B$8+MAX(1,MIN(5,5*'03_設備台帳'!R27/MAX(1,'03_設備台帳'!Q27)))*$B$9+5*$B$10)</f>
        <v/>
      </c>
      <c r="K37" s="141">
        <f>IF($A37="","",$E37*$B$5+$G37*$B$6+$I37*$B$7+MAX(1,MIN(5,5-'03_設備台帳'!X27/60))*$B$8+MAX(1,MIN(5,5*'03_設備台帳'!Q27/MAX(1,'03_設備台帳'!R27)))*$B$9+MAX(1,MIN(5,5-'03_設備台帳'!X27/80))*$B$10)</f>
        <v/>
      </c>
      <c r="L37" s="141">
        <f>IF($A37="","",$K37-$J37)</f>
        <v/>
      </c>
      <c r="M37" s="71">
        <f>IF($A37="","",IF($L37&gt;=0.3,"更新",IF($L37&lt;=-0.3,"修理/延命","再確認")))</f>
        <v/>
      </c>
      <c r="N37" s="71">
        <f>IF($A37="","","04表提案との照合: "&amp;'04_LCC計算'!AJ27)</f>
        <v/>
      </c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71">
        <f>IF('04_LCC計算'!A28="","",'04_LCC計算'!A28)</f>
        <v/>
      </c>
      <c r="B38" s="71">
        <f>IF($A38="","",'04_LCC計算'!B28)</f>
        <v/>
      </c>
      <c r="C38" s="71">
        <f>IF($A38="","",'04_LCC計算'!E28)</f>
        <v/>
      </c>
      <c r="D38" s="141">
        <f>IF($A38="","",MAX(1,MIN(5,5*(IF('01_基本条件'!$B$10=0,'04_LCC計算'!AA28/'04_LCC計算'!I28,'04_LCC計算'!AA28*('01_基本条件'!$B$10*(1+'01_基本条件'!$B$10)^'04_LCC計算'!I28)/((1+'01_基本条件'!$B$10)^'04_LCC計算'!I28-1)))/MAX(1,(IF('01_基本条件'!$B$10=0,'04_LCC計算'!T28/'04_LCC計算'!H28,'04_LCC計算'!T28*('01_基本条件'!$B$10*(1+'01_基本条件'!$B$10)^'04_LCC計算'!H28)/((1+'01_基本条件'!$B$10)^'04_LCC計算'!H28-1)))))))</f>
        <v/>
      </c>
      <c r="E38" s="141">
        <f>IF($A38="","",MAX(1,MIN(5,5*(IF('01_基本条件'!$B$10=0,'04_LCC計算'!T28/'04_LCC計算'!H28,'04_LCC計算'!T28*('01_基本条件'!$B$10*(1+'01_基本条件'!$B$10)^'04_LCC計算'!H28)/((1+'01_基本条件'!$B$10)^'04_LCC計算'!H28-1)))/MAX(1,(IF('01_基本条件'!$B$10=0,'04_LCC計算'!AA28/'04_LCC計算'!I28,'04_LCC計算'!AA28*('01_基本条件'!$B$10*(1+'01_基本条件'!$B$10)^'04_LCC計算'!I28)/((1+'01_基本条件'!$B$10)^'04_LCC計算'!I28-1)))))))</f>
        <v/>
      </c>
      <c r="F38" s="141">
        <f>IF($A38="","",MAX(1,MIN(5,5-('03_設備台帳'!J28/MAX(1,'03_設備台帳'!K28))*2-'03_設備台帳'!O28*0.25)))</f>
        <v/>
      </c>
      <c r="G38" s="141">
        <f>IF($A38="","",4.5)</f>
        <v/>
      </c>
      <c r="H38" s="141">
        <f>IF($A38="","",IF('04_LCC計算'!G28="低",5,IF('04_LCC計算'!G28="中",4,IF('04_LCC計算'!G28="高",2,1))))</f>
        <v/>
      </c>
      <c r="I38" s="141">
        <f>IF($A38="","",IF('04_LCC計算'!G28="低",4,IF('04_LCC計算'!G28="中",4.5,5)))</f>
        <v/>
      </c>
      <c r="J38" s="141">
        <f>IF($A38="","",$D38*$B$5+$F38*$B$6+$H38*$B$7+MAX(1,MIN(5,5-'03_設備台帳'!O28*'03_設備台帳'!P28/20))*$B$8+MAX(1,MIN(5,5*'03_設備台帳'!R28/MAX(1,'03_設備台帳'!Q28)))*$B$9+5*$B$10)</f>
        <v/>
      </c>
      <c r="K38" s="141">
        <f>IF($A38="","",$E38*$B$5+$G38*$B$6+$I38*$B$7+MAX(1,MIN(5,5-'03_設備台帳'!X28/60))*$B$8+MAX(1,MIN(5,5*'03_設備台帳'!Q28/MAX(1,'03_設備台帳'!R28)))*$B$9+MAX(1,MIN(5,5-'03_設備台帳'!X28/80))*$B$10)</f>
        <v/>
      </c>
      <c r="L38" s="141">
        <f>IF($A38="","",$K38-$J38)</f>
        <v/>
      </c>
      <c r="M38" s="71">
        <f>IF($A38="","",IF($L38&gt;=0.3,"更新",IF($L38&lt;=-0.3,"修理/延命","再確認")))</f>
        <v/>
      </c>
      <c r="N38" s="71">
        <f>IF($A38="","","04表提案との照合: "&amp;'04_LCC計算'!AJ28)</f>
        <v/>
      </c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71">
        <f>IF('04_LCC計算'!A29="","",'04_LCC計算'!A29)</f>
        <v/>
      </c>
      <c r="B39" s="71">
        <f>IF($A39="","",'04_LCC計算'!B29)</f>
        <v/>
      </c>
      <c r="C39" s="71">
        <f>IF($A39="","",'04_LCC計算'!E29)</f>
        <v/>
      </c>
      <c r="D39" s="141">
        <f>IF($A39="","",MAX(1,MIN(5,5*(IF('01_基本条件'!$B$10=0,'04_LCC計算'!AA29/'04_LCC計算'!I29,'04_LCC計算'!AA29*('01_基本条件'!$B$10*(1+'01_基本条件'!$B$10)^'04_LCC計算'!I29)/((1+'01_基本条件'!$B$10)^'04_LCC計算'!I29-1)))/MAX(1,(IF('01_基本条件'!$B$10=0,'04_LCC計算'!T29/'04_LCC計算'!H29,'04_LCC計算'!T29*('01_基本条件'!$B$10*(1+'01_基本条件'!$B$10)^'04_LCC計算'!H29)/((1+'01_基本条件'!$B$10)^'04_LCC計算'!H29-1)))))))</f>
        <v/>
      </c>
      <c r="E39" s="141">
        <f>IF($A39="","",MAX(1,MIN(5,5*(IF('01_基本条件'!$B$10=0,'04_LCC計算'!T29/'04_LCC計算'!H29,'04_LCC計算'!T29*('01_基本条件'!$B$10*(1+'01_基本条件'!$B$10)^'04_LCC計算'!H29)/((1+'01_基本条件'!$B$10)^'04_LCC計算'!H29-1)))/MAX(1,(IF('01_基本条件'!$B$10=0,'04_LCC計算'!AA29/'04_LCC計算'!I29,'04_LCC計算'!AA29*('01_基本条件'!$B$10*(1+'01_基本条件'!$B$10)^'04_LCC計算'!I29)/((1+'01_基本条件'!$B$10)^'04_LCC計算'!I29-1)))))))</f>
        <v/>
      </c>
      <c r="F39" s="141">
        <f>IF($A39="","",MAX(1,MIN(5,5-('03_設備台帳'!J29/MAX(1,'03_設備台帳'!K29))*2-'03_設備台帳'!O29*0.25)))</f>
        <v/>
      </c>
      <c r="G39" s="141">
        <f>IF($A39="","",4.5)</f>
        <v/>
      </c>
      <c r="H39" s="141">
        <f>IF($A39="","",IF('04_LCC計算'!G29="低",5,IF('04_LCC計算'!G29="中",4,IF('04_LCC計算'!G29="高",2,1))))</f>
        <v/>
      </c>
      <c r="I39" s="141">
        <f>IF($A39="","",IF('04_LCC計算'!G29="低",4,IF('04_LCC計算'!G29="中",4.5,5)))</f>
        <v/>
      </c>
      <c r="J39" s="141">
        <f>IF($A39="","",$D39*$B$5+$F39*$B$6+$H39*$B$7+MAX(1,MIN(5,5-'03_設備台帳'!O29*'03_設備台帳'!P29/20))*$B$8+MAX(1,MIN(5,5*'03_設備台帳'!R29/MAX(1,'03_設備台帳'!Q29)))*$B$9+5*$B$10)</f>
        <v/>
      </c>
      <c r="K39" s="141">
        <f>IF($A39="","",$E39*$B$5+$G39*$B$6+$I39*$B$7+MAX(1,MIN(5,5-'03_設備台帳'!X29/60))*$B$8+MAX(1,MIN(5,5*'03_設備台帳'!Q29/MAX(1,'03_設備台帳'!R29)))*$B$9+MAX(1,MIN(5,5-'03_設備台帳'!X29/80))*$B$10)</f>
        <v/>
      </c>
      <c r="L39" s="141">
        <f>IF($A39="","",$K39-$J39)</f>
        <v/>
      </c>
      <c r="M39" s="71">
        <f>IF($A39="","",IF($L39&gt;=0.3,"更新",IF($L39&lt;=-0.3,"修理/延命","再確認")))</f>
        <v/>
      </c>
      <c r="N39" s="71">
        <f>IF($A39="","","04表提案との照合: "&amp;'04_LCC計算'!AJ29)</f>
        <v/>
      </c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71">
        <f>IF('04_LCC計算'!A30="","",'04_LCC計算'!A30)</f>
        <v/>
      </c>
      <c r="B40" s="71">
        <f>IF($A40="","",'04_LCC計算'!B30)</f>
        <v/>
      </c>
      <c r="C40" s="71">
        <f>IF($A40="","",'04_LCC計算'!E30)</f>
        <v/>
      </c>
      <c r="D40" s="141">
        <f>IF($A40="","",MAX(1,MIN(5,5*(IF('01_基本条件'!$B$10=0,'04_LCC計算'!AA30/'04_LCC計算'!I30,'04_LCC計算'!AA30*('01_基本条件'!$B$10*(1+'01_基本条件'!$B$10)^'04_LCC計算'!I30)/((1+'01_基本条件'!$B$10)^'04_LCC計算'!I30-1)))/MAX(1,(IF('01_基本条件'!$B$10=0,'04_LCC計算'!T30/'04_LCC計算'!H30,'04_LCC計算'!T30*('01_基本条件'!$B$10*(1+'01_基本条件'!$B$10)^'04_LCC計算'!H30)/((1+'01_基本条件'!$B$10)^'04_LCC計算'!H30-1)))))))</f>
        <v/>
      </c>
      <c r="E40" s="141">
        <f>IF($A40="","",MAX(1,MIN(5,5*(IF('01_基本条件'!$B$10=0,'04_LCC計算'!T30/'04_LCC計算'!H30,'04_LCC計算'!T30*('01_基本条件'!$B$10*(1+'01_基本条件'!$B$10)^'04_LCC計算'!H30)/((1+'01_基本条件'!$B$10)^'04_LCC計算'!H30-1)))/MAX(1,(IF('01_基本条件'!$B$10=0,'04_LCC計算'!AA30/'04_LCC計算'!I30,'04_LCC計算'!AA30*('01_基本条件'!$B$10*(1+'01_基本条件'!$B$10)^'04_LCC計算'!I30)/((1+'01_基本条件'!$B$10)^'04_LCC計算'!I30-1)))))))</f>
        <v/>
      </c>
      <c r="F40" s="141">
        <f>IF($A40="","",MAX(1,MIN(5,5-('03_設備台帳'!J30/MAX(1,'03_設備台帳'!K30))*2-'03_設備台帳'!O30*0.25)))</f>
        <v/>
      </c>
      <c r="G40" s="141">
        <f>IF($A40="","",4.5)</f>
        <v/>
      </c>
      <c r="H40" s="141">
        <f>IF($A40="","",IF('04_LCC計算'!G30="低",5,IF('04_LCC計算'!G30="中",4,IF('04_LCC計算'!G30="高",2,1))))</f>
        <v/>
      </c>
      <c r="I40" s="141">
        <f>IF($A40="","",IF('04_LCC計算'!G30="低",4,IF('04_LCC計算'!G30="中",4.5,5)))</f>
        <v/>
      </c>
      <c r="J40" s="141">
        <f>IF($A40="","",$D40*$B$5+$F40*$B$6+$H40*$B$7+MAX(1,MIN(5,5-'03_設備台帳'!O30*'03_設備台帳'!P30/20))*$B$8+MAX(1,MIN(5,5*'03_設備台帳'!R30/MAX(1,'03_設備台帳'!Q30)))*$B$9+5*$B$10)</f>
        <v/>
      </c>
      <c r="K40" s="141">
        <f>IF($A40="","",$E40*$B$5+$G40*$B$6+$I40*$B$7+MAX(1,MIN(5,5-'03_設備台帳'!X30/60))*$B$8+MAX(1,MIN(5,5*'03_設備台帳'!Q30/MAX(1,'03_設備台帳'!R30)))*$B$9+MAX(1,MIN(5,5-'03_設備台帳'!X30/80))*$B$10)</f>
        <v/>
      </c>
      <c r="L40" s="141">
        <f>IF($A40="","",$K40-$J40)</f>
        <v/>
      </c>
      <c r="M40" s="71">
        <f>IF($A40="","",IF($L40&gt;=0.3,"更新",IF($L40&lt;=-0.3,"修理/延命","再確認")))</f>
        <v/>
      </c>
      <c r="N40" s="71">
        <f>IF($A40="","","04表提案との照合: "&amp;'04_LCC計算'!AJ30)</f>
        <v/>
      </c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71">
        <f>IF('04_LCC計算'!A31="","",'04_LCC計算'!A31)</f>
        <v/>
      </c>
      <c r="B41" s="71">
        <f>IF($A41="","",'04_LCC計算'!B31)</f>
        <v/>
      </c>
      <c r="C41" s="71">
        <f>IF($A41="","",'04_LCC計算'!E31)</f>
        <v/>
      </c>
      <c r="D41" s="141">
        <f>IF($A41="","",MAX(1,MIN(5,5*(IF('01_基本条件'!$B$10=0,'04_LCC計算'!AA31/'04_LCC計算'!I31,'04_LCC計算'!AA31*('01_基本条件'!$B$10*(1+'01_基本条件'!$B$10)^'04_LCC計算'!I31)/((1+'01_基本条件'!$B$10)^'04_LCC計算'!I31-1)))/MAX(1,(IF('01_基本条件'!$B$10=0,'04_LCC計算'!T31/'04_LCC計算'!H31,'04_LCC計算'!T31*('01_基本条件'!$B$10*(1+'01_基本条件'!$B$10)^'04_LCC計算'!H31)/((1+'01_基本条件'!$B$10)^'04_LCC計算'!H31-1)))))))</f>
        <v/>
      </c>
      <c r="E41" s="141">
        <f>IF($A41="","",MAX(1,MIN(5,5*(IF('01_基本条件'!$B$10=0,'04_LCC計算'!T31/'04_LCC計算'!H31,'04_LCC計算'!T31*('01_基本条件'!$B$10*(1+'01_基本条件'!$B$10)^'04_LCC計算'!H31)/((1+'01_基本条件'!$B$10)^'04_LCC計算'!H31-1)))/MAX(1,(IF('01_基本条件'!$B$10=0,'04_LCC計算'!AA31/'04_LCC計算'!I31,'04_LCC計算'!AA31*('01_基本条件'!$B$10*(1+'01_基本条件'!$B$10)^'04_LCC計算'!I31)/((1+'01_基本条件'!$B$10)^'04_LCC計算'!I31-1)))))))</f>
        <v/>
      </c>
      <c r="F41" s="141">
        <f>IF($A41="","",MAX(1,MIN(5,5-('03_設備台帳'!J31/MAX(1,'03_設備台帳'!K31))*2-'03_設備台帳'!O31*0.25)))</f>
        <v/>
      </c>
      <c r="G41" s="141">
        <f>IF($A41="","",4.5)</f>
        <v/>
      </c>
      <c r="H41" s="141">
        <f>IF($A41="","",IF('04_LCC計算'!G31="低",5,IF('04_LCC計算'!G31="中",4,IF('04_LCC計算'!G31="高",2,1))))</f>
        <v/>
      </c>
      <c r="I41" s="141">
        <f>IF($A41="","",IF('04_LCC計算'!G31="低",4,IF('04_LCC計算'!G31="中",4.5,5)))</f>
        <v/>
      </c>
      <c r="J41" s="141">
        <f>IF($A41="","",$D41*$B$5+$F41*$B$6+$H41*$B$7+MAX(1,MIN(5,5-'03_設備台帳'!O31*'03_設備台帳'!P31/20))*$B$8+MAX(1,MIN(5,5*'03_設備台帳'!R31/MAX(1,'03_設備台帳'!Q31)))*$B$9+5*$B$10)</f>
        <v/>
      </c>
      <c r="K41" s="141">
        <f>IF($A41="","",$E41*$B$5+$G41*$B$6+$I41*$B$7+MAX(1,MIN(5,5-'03_設備台帳'!X31/60))*$B$8+MAX(1,MIN(5,5*'03_設備台帳'!Q31/MAX(1,'03_設備台帳'!R31)))*$B$9+MAX(1,MIN(5,5-'03_設備台帳'!X31/80))*$B$10)</f>
        <v/>
      </c>
      <c r="L41" s="141">
        <f>IF($A41="","",$K41-$J41)</f>
        <v/>
      </c>
      <c r="M41" s="71">
        <f>IF($A41="","",IF($L41&gt;=0.3,"更新",IF($L41&lt;=-0.3,"修理/延命","再確認")))</f>
        <v/>
      </c>
      <c r="N41" s="71">
        <f>IF($A41="","","04表提案との照合: "&amp;'04_LCC計算'!AJ31)</f>
        <v/>
      </c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71">
        <f>IF('04_LCC計算'!A32="","",'04_LCC計算'!A32)</f>
        <v/>
      </c>
      <c r="B42" s="71">
        <f>IF($A42="","",'04_LCC計算'!B32)</f>
        <v/>
      </c>
      <c r="C42" s="71">
        <f>IF($A42="","",'04_LCC計算'!E32)</f>
        <v/>
      </c>
      <c r="D42" s="141">
        <f>IF($A42="","",MAX(1,MIN(5,5*(IF('01_基本条件'!$B$10=0,'04_LCC計算'!AA32/'04_LCC計算'!I32,'04_LCC計算'!AA32*('01_基本条件'!$B$10*(1+'01_基本条件'!$B$10)^'04_LCC計算'!I32)/((1+'01_基本条件'!$B$10)^'04_LCC計算'!I32-1)))/MAX(1,(IF('01_基本条件'!$B$10=0,'04_LCC計算'!T32/'04_LCC計算'!H32,'04_LCC計算'!T32*('01_基本条件'!$B$10*(1+'01_基本条件'!$B$10)^'04_LCC計算'!H32)/((1+'01_基本条件'!$B$10)^'04_LCC計算'!H32-1)))))))</f>
        <v/>
      </c>
      <c r="E42" s="141">
        <f>IF($A42="","",MAX(1,MIN(5,5*(IF('01_基本条件'!$B$10=0,'04_LCC計算'!T32/'04_LCC計算'!H32,'04_LCC計算'!T32*('01_基本条件'!$B$10*(1+'01_基本条件'!$B$10)^'04_LCC計算'!H32)/((1+'01_基本条件'!$B$10)^'04_LCC計算'!H32-1)))/MAX(1,(IF('01_基本条件'!$B$10=0,'04_LCC計算'!AA32/'04_LCC計算'!I32,'04_LCC計算'!AA32*('01_基本条件'!$B$10*(1+'01_基本条件'!$B$10)^'04_LCC計算'!I32)/((1+'01_基本条件'!$B$10)^'04_LCC計算'!I32-1)))))))</f>
        <v/>
      </c>
      <c r="F42" s="141">
        <f>IF($A42="","",MAX(1,MIN(5,5-('03_設備台帳'!J32/MAX(1,'03_設備台帳'!K32))*2-'03_設備台帳'!O32*0.25)))</f>
        <v/>
      </c>
      <c r="G42" s="141">
        <f>IF($A42="","",4.5)</f>
        <v/>
      </c>
      <c r="H42" s="141">
        <f>IF($A42="","",IF('04_LCC計算'!G32="低",5,IF('04_LCC計算'!G32="中",4,IF('04_LCC計算'!G32="高",2,1))))</f>
        <v/>
      </c>
      <c r="I42" s="141">
        <f>IF($A42="","",IF('04_LCC計算'!G32="低",4,IF('04_LCC計算'!G32="中",4.5,5)))</f>
        <v/>
      </c>
      <c r="J42" s="141">
        <f>IF($A42="","",$D42*$B$5+$F42*$B$6+$H42*$B$7+MAX(1,MIN(5,5-'03_設備台帳'!O32*'03_設備台帳'!P32/20))*$B$8+MAX(1,MIN(5,5*'03_設備台帳'!R32/MAX(1,'03_設備台帳'!Q32)))*$B$9+5*$B$10)</f>
        <v/>
      </c>
      <c r="K42" s="141">
        <f>IF($A42="","",$E42*$B$5+$G42*$B$6+$I42*$B$7+MAX(1,MIN(5,5-'03_設備台帳'!X32/60))*$B$8+MAX(1,MIN(5,5*'03_設備台帳'!Q32/MAX(1,'03_設備台帳'!R32)))*$B$9+MAX(1,MIN(5,5-'03_設備台帳'!X32/80))*$B$10)</f>
        <v/>
      </c>
      <c r="L42" s="141">
        <f>IF($A42="","",$K42-$J42)</f>
        <v/>
      </c>
      <c r="M42" s="71">
        <f>IF($A42="","",IF($L42&gt;=0.3,"更新",IF($L42&lt;=-0.3,"修理/延命","再確認")))</f>
        <v/>
      </c>
      <c r="N42" s="71">
        <f>IF($A42="","","04表提案との照合: "&amp;'04_LCC計算'!AJ32)</f>
        <v/>
      </c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71">
        <f>IF('04_LCC計算'!A33="","",'04_LCC計算'!A33)</f>
        <v/>
      </c>
      <c r="B43" s="71">
        <f>IF($A43="","",'04_LCC計算'!B33)</f>
        <v/>
      </c>
      <c r="C43" s="71">
        <f>IF($A43="","",'04_LCC計算'!E33)</f>
        <v/>
      </c>
      <c r="D43" s="141">
        <f>IF($A43="","",MAX(1,MIN(5,5*(IF('01_基本条件'!$B$10=0,'04_LCC計算'!AA33/'04_LCC計算'!I33,'04_LCC計算'!AA33*('01_基本条件'!$B$10*(1+'01_基本条件'!$B$10)^'04_LCC計算'!I33)/((1+'01_基本条件'!$B$10)^'04_LCC計算'!I33-1)))/MAX(1,(IF('01_基本条件'!$B$10=0,'04_LCC計算'!T33/'04_LCC計算'!H33,'04_LCC計算'!T33*('01_基本条件'!$B$10*(1+'01_基本条件'!$B$10)^'04_LCC計算'!H33)/((1+'01_基本条件'!$B$10)^'04_LCC計算'!H33-1)))))))</f>
        <v/>
      </c>
      <c r="E43" s="141">
        <f>IF($A43="","",MAX(1,MIN(5,5*(IF('01_基本条件'!$B$10=0,'04_LCC計算'!T33/'04_LCC計算'!H33,'04_LCC計算'!T33*('01_基本条件'!$B$10*(1+'01_基本条件'!$B$10)^'04_LCC計算'!H33)/((1+'01_基本条件'!$B$10)^'04_LCC計算'!H33-1)))/MAX(1,(IF('01_基本条件'!$B$10=0,'04_LCC計算'!AA33/'04_LCC計算'!I33,'04_LCC計算'!AA33*('01_基本条件'!$B$10*(1+'01_基本条件'!$B$10)^'04_LCC計算'!I33)/((1+'01_基本条件'!$B$10)^'04_LCC計算'!I33-1)))))))</f>
        <v/>
      </c>
      <c r="F43" s="141">
        <f>IF($A43="","",MAX(1,MIN(5,5-('03_設備台帳'!J33/MAX(1,'03_設備台帳'!K33))*2-'03_設備台帳'!O33*0.25)))</f>
        <v/>
      </c>
      <c r="G43" s="141">
        <f>IF($A43="","",4.5)</f>
        <v/>
      </c>
      <c r="H43" s="141">
        <f>IF($A43="","",IF('04_LCC計算'!G33="低",5,IF('04_LCC計算'!G33="中",4,IF('04_LCC計算'!G33="高",2,1))))</f>
        <v/>
      </c>
      <c r="I43" s="141">
        <f>IF($A43="","",IF('04_LCC計算'!G33="低",4,IF('04_LCC計算'!G33="中",4.5,5)))</f>
        <v/>
      </c>
      <c r="J43" s="141">
        <f>IF($A43="","",$D43*$B$5+$F43*$B$6+$H43*$B$7+MAX(1,MIN(5,5-'03_設備台帳'!O33*'03_設備台帳'!P33/20))*$B$8+MAX(1,MIN(5,5*'03_設備台帳'!R33/MAX(1,'03_設備台帳'!Q33)))*$B$9+5*$B$10)</f>
        <v/>
      </c>
      <c r="K43" s="141">
        <f>IF($A43="","",$E43*$B$5+$G43*$B$6+$I43*$B$7+MAX(1,MIN(5,5-'03_設備台帳'!X33/60))*$B$8+MAX(1,MIN(5,5*'03_設備台帳'!Q33/MAX(1,'03_設備台帳'!R33)))*$B$9+MAX(1,MIN(5,5-'03_設備台帳'!X33/80))*$B$10)</f>
        <v/>
      </c>
      <c r="L43" s="141">
        <f>IF($A43="","",$K43-$J43)</f>
        <v/>
      </c>
      <c r="M43" s="71">
        <f>IF($A43="","",IF($L43&gt;=0.3,"更新",IF($L43&lt;=-0.3,"修理/延命","再確認")))</f>
        <v/>
      </c>
      <c r="N43" s="71">
        <f>IF($A43="","","04表提案との照合: "&amp;'04_LCC計算'!AJ33)</f>
        <v/>
      </c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71">
        <f>IF('04_LCC計算'!A34="","",'04_LCC計算'!A34)</f>
        <v/>
      </c>
      <c r="B44" s="71">
        <f>IF($A44="","",'04_LCC計算'!B34)</f>
        <v/>
      </c>
      <c r="C44" s="71">
        <f>IF($A44="","",'04_LCC計算'!E34)</f>
        <v/>
      </c>
      <c r="D44" s="141">
        <f>IF($A44="","",MAX(1,MIN(5,5*(IF('01_基本条件'!$B$10=0,'04_LCC計算'!AA34/'04_LCC計算'!I34,'04_LCC計算'!AA34*('01_基本条件'!$B$10*(1+'01_基本条件'!$B$10)^'04_LCC計算'!I34)/((1+'01_基本条件'!$B$10)^'04_LCC計算'!I34-1)))/MAX(1,(IF('01_基本条件'!$B$10=0,'04_LCC計算'!T34/'04_LCC計算'!H34,'04_LCC計算'!T34*('01_基本条件'!$B$10*(1+'01_基本条件'!$B$10)^'04_LCC計算'!H34)/((1+'01_基本条件'!$B$10)^'04_LCC計算'!H34-1)))))))</f>
        <v/>
      </c>
      <c r="E44" s="141">
        <f>IF($A44="","",MAX(1,MIN(5,5*(IF('01_基本条件'!$B$10=0,'04_LCC計算'!T34/'04_LCC計算'!H34,'04_LCC計算'!T34*('01_基本条件'!$B$10*(1+'01_基本条件'!$B$10)^'04_LCC計算'!H34)/((1+'01_基本条件'!$B$10)^'04_LCC計算'!H34-1)))/MAX(1,(IF('01_基本条件'!$B$10=0,'04_LCC計算'!AA34/'04_LCC計算'!I34,'04_LCC計算'!AA34*('01_基本条件'!$B$10*(1+'01_基本条件'!$B$10)^'04_LCC計算'!I34)/((1+'01_基本条件'!$B$10)^'04_LCC計算'!I34-1)))))))</f>
        <v/>
      </c>
      <c r="F44" s="141">
        <f>IF($A44="","",MAX(1,MIN(5,5-('03_設備台帳'!J34/MAX(1,'03_設備台帳'!K34))*2-'03_設備台帳'!O34*0.25)))</f>
        <v/>
      </c>
      <c r="G44" s="141">
        <f>IF($A44="","",4.5)</f>
        <v/>
      </c>
      <c r="H44" s="141">
        <f>IF($A44="","",IF('04_LCC計算'!G34="低",5,IF('04_LCC計算'!G34="中",4,IF('04_LCC計算'!G34="高",2,1))))</f>
        <v/>
      </c>
      <c r="I44" s="141">
        <f>IF($A44="","",IF('04_LCC計算'!G34="低",4,IF('04_LCC計算'!G34="中",4.5,5)))</f>
        <v/>
      </c>
      <c r="J44" s="141">
        <f>IF($A44="","",$D44*$B$5+$F44*$B$6+$H44*$B$7+MAX(1,MIN(5,5-'03_設備台帳'!O34*'03_設備台帳'!P34/20))*$B$8+MAX(1,MIN(5,5*'03_設備台帳'!R34/MAX(1,'03_設備台帳'!Q34)))*$B$9+5*$B$10)</f>
        <v/>
      </c>
      <c r="K44" s="141">
        <f>IF($A44="","",$E44*$B$5+$G44*$B$6+$I44*$B$7+MAX(1,MIN(5,5-'03_設備台帳'!X34/60))*$B$8+MAX(1,MIN(5,5*'03_設備台帳'!Q34/MAX(1,'03_設備台帳'!R34)))*$B$9+MAX(1,MIN(5,5-'03_設備台帳'!X34/80))*$B$10)</f>
        <v/>
      </c>
      <c r="L44" s="141">
        <f>IF($A44="","",$K44-$J44)</f>
        <v/>
      </c>
      <c r="M44" s="71">
        <f>IF($A44="","",IF($L44&gt;=0.3,"更新",IF($L44&lt;=-0.3,"修理/延命","再確認")))</f>
        <v/>
      </c>
      <c r="N44" s="71">
        <f>IF($A44="","","04表提案との照合: "&amp;'04_LCC計算'!AJ34)</f>
        <v/>
      </c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71">
        <f>IF('04_LCC計算'!A35="","",'04_LCC計算'!A35)</f>
        <v/>
      </c>
      <c r="B45" s="71">
        <f>IF($A45="","",'04_LCC計算'!B35)</f>
        <v/>
      </c>
      <c r="C45" s="71">
        <f>IF($A45="","",'04_LCC計算'!E35)</f>
        <v/>
      </c>
      <c r="D45" s="141">
        <f>IF($A45="","",MAX(1,MIN(5,5*(IF('01_基本条件'!$B$10=0,'04_LCC計算'!AA35/'04_LCC計算'!I35,'04_LCC計算'!AA35*('01_基本条件'!$B$10*(1+'01_基本条件'!$B$10)^'04_LCC計算'!I35)/((1+'01_基本条件'!$B$10)^'04_LCC計算'!I35-1)))/MAX(1,(IF('01_基本条件'!$B$10=0,'04_LCC計算'!T35/'04_LCC計算'!H35,'04_LCC計算'!T35*('01_基本条件'!$B$10*(1+'01_基本条件'!$B$10)^'04_LCC計算'!H35)/((1+'01_基本条件'!$B$10)^'04_LCC計算'!H35-1)))))))</f>
        <v/>
      </c>
      <c r="E45" s="141">
        <f>IF($A45="","",MAX(1,MIN(5,5*(IF('01_基本条件'!$B$10=0,'04_LCC計算'!T35/'04_LCC計算'!H35,'04_LCC計算'!T35*('01_基本条件'!$B$10*(1+'01_基本条件'!$B$10)^'04_LCC計算'!H35)/((1+'01_基本条件'!$B$10)^'04_LCC計算'!H35-1)))/MAX(1,(IF('01_基本条件'!$B$10=0,'04_LCC計算'!AA35/'04_LCC計算'!I35,'04_LCC計算'!AA35*('01_基本条件'!$B$10*(1+'01_基本条件'!$B$10)^'04_LCC計算'!I35)/((1+'01_基本条件'!$B$10)^'04_LCC計算'!I35-1)))))))</f>
        <v/>
      </c>
      <c r="F45" s="141">
        <f>IF($A45="","",MAX(1,MIN(5,5-('03_設備台帳'!J35/MAX(1,'03_設備台帳'!K35))*2-'03_設備台帳'!O35*0.25)))</f>
        <v/>
      </c>
      <c r="G45" s="141">
        <f>IF($A45="","",4.5)</f>
        <v/>
      </c>
      <c r="H45" s="141">
        <f>IF($A45="","",IF('04_LCC計算'!G35="低",5,IF('04_LCC計算'!G35="中",4,IF('04_LCC計算'!G35="高",2,1))))</f>
        <v/>
      </c>
      <c r="I45" s="141">
        <f>IF($A45="","",IF('04_LCC計算'!G35="低",4,IF('04_LCC計算'!G35="中",4.5,5)))</f>
        <v/>
      </c>
      <c r="J45" s="141">
        <f>IF($A45="","",$D45*$B$5+$F45*$B$6+$H45*$B$7+MAX(1,MIN(5,5-'03_設備台帳'!O35*'03_設備台帳'!P35/20))*$B$8+MAX(1,MIN(5,5*'03_設備台帳'!R35/MAX(1,'03_設備台帳'!Q35)))*$B$9+5*$B$10)</f>
        <v/>
      </c>
      <c r="K45" s="141">
        <f>IF($A45="","",$E45*$B$5+$G45*$B$6+$I45*$B$7+MAX(1,MIN(5,5-'03_設備台帳'!X35/60))*$B$8+MAX(1,MIN(5,5*'03_設備台帳'!Q35/MAX(1,'03_設備台帳'!R35)))*$B$9+MAX(1,MIN(5,5-'03_設備台帳'!X35/80))*$B$10)</f>
        <v/>
      </c>
      <c r="L45" s="141">
        <f>IF($A45="","",$K45-$J45)</f>
        <v/>
      </c>
      <c r="M45" s="71">
        <f>IF($A45="","",IF($L45&gt;=0.3,"更新",IF($L45&lt;=-0.3,"修理/延命","再確認")))</f>
        <v/>
      </c>
      <c r="N45" s="71">
        <f>IF($A45="","","04表提案との照合: "&amp;'04_LCC計算'!AJ35)</f>
        <v/>
      </c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71">
        <f>IF('04_LCC計算'!A36="","",'04_LCC計算'!A36)</f>
        <v/>
      </c>
      <c r="B46" s="71">
        <f>IF($A46="","",'04_LCC計算'!B36)</f>
        <v/>
      </c>
      <c r="C46" s="71">
        <f>IF($A46="","",'04_LCC計算'!E36)</f>
        <v/>
      </c>
      <c r="D46" s="141">
        <f>IF($A46="","",MAX(1,MIN(5,5*(IF('01_基本条件'!$B$10=0,'04_LCC計算'!AA36/'04_LCC計算'!I36,'04_LCC計算'!AA36*('01_基本条件'!$B$10*(1+'01_基本条件'!$B$10)^'04_LCC計算'!I36)/((1+'01_基本条件'!$B$10)^'04_LCC計算'!I36-1)))/MAX(1,(IF('01_基本条件'!$B$10=0,'04_LCC計算'!T36/'04_LCC計算'!H36,'04_LCC計算'!T36*('01_基本条件'!$B$10*(1+'01_基本条件'!$B$10)^'04_LCC計算'!H36)/((1+'01_基本条件'!$B$10)^'04_LCC計算'!H36-1)))))))</f>
        <v/>
      </c>
      <c r="E46" s="141">
        <f>IF($A46="","",MAX(1,MIN(5,5*(IF('01_基本条件'!$B$10=0,'04_LCC計算'!T36/'04_LCC計算'!H36,'04_LCC計算'!T36*('01_基本条件'!$B$10*(1+'01_基本条件'!$B$10)^'04_LCC計算'!H36)/((1+'01_基本条件'!$B$10)^'04_LCC計算'!H36-1)))/MAX(1,(IF('01_基本条件'!$B$10=0,'04_LCC計算'!AA36/'04_LCC計算'!I36,'04_LCC計算'!AA36*('01_基本条件'!$B$10*(1+'01_基本条件'!$B$10)^'04_LCC計算'!I36)/((1+'01_基本条件'!$B$10)^'04_LCC計算'!I36-1)))))))</f>
        <v/>
      </c>
      <c r="F46" s="141">
        <f>IF($A46="","",MAX(1,MIN(5,5-('03_設備台帳'!J36/MAX(1,'03_設備台帳'!K36))*2-'03_設備台帳'!O36*0.25)))</f>
        <v/>
      </c>
      <c r="G46" s="141">
        <f>IF($A46="","",4.5)</f>
        <v/>
      </c>
      <c r="H46" s="141">
        <f>IF($A46="","",IF('04_LCC計算'!G36="低",5,IF('04_LCC計算'!G36="中",4,IF('04_LCC計算'!G36="高",2,1))))</f>
        <v/>
      </c>
      <c r="I46" s="141">
        <f>IF($A46="","",IF('04_LCC計算'!G36="低",4,IF('04_LCC計算'!G36="中",4.5,5)))</f>
        <v/>
      </c>
      <c r="J46" s="141">
        <f>IF($A46="","",$D46*$B$5+$F46*$B$6+$H46*$B$7+MAX(1,MIN(5,5-'03_設備台帳'!O36*'03_設備台帳'!P36/20))*$B$8+MAX(1,MIN(5,5*'03_設備台帳'!R36/MAX(1,'03_設備台帳'!Q36)))*$B$9+5*$B$10)</f>
        <v/>
      </c>
      <c r="K46" s="141">
        <f>IF($A46="","",$E46*$B$5+$G46*$B$6+$I46*$B$7+MAX(1,MIN(5,5-'03_設備台帳'!X36/60))*$B$8+MAX(1,MIN(5,5*'03_設備台帳'!Q36/MAX(1,'03_設備台帳'!R36)))*$B$9+MAX(1,MIN(5,5-'03_設備台帳'!X36/80))*$B$10)</f>
        <v/>
      </c>
      <c r="L46" s="141">
        <f>IF($A46="","",$K46-$J46)</f>
        <v/>
      </c>
      <c r="M46" s="71">
        <f>IF($A46="","",IF($L46&gt;=0.3,"更新",IF($L46&lt;=-0.3,"修理/延命","再確認")))</f>
        <v/>
      </c>
      <c r="N46" s="71">
        <f>IF($A46="","","04表提案との照合: "&amp;'04_LCC計算'!AJ36)</f>
        <v/>
      </c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71">
        <f>IF('04_LCC計算'!A37="","",'04_LCC計算'!A37)</f>
        <v/>
      </c>
      <c r="B47" s="71">
        <f>IF($A47="","",'04_LCC計算'!B37)</f>
        <v/>
      </c>
      <c r="C47" s="71">
        <f>IF($A47="","",'04_LCC計算'!E37)</f>
        <v/>
      </c>
      <c r="D47" s="141">
        <f>IF($A47="","",MAX(1,MIN(5,5*(IF('01_基本条件'!$B$10=0,'04_LCC計算'!AA37/'04_LCC計算'!I37,'04_LCC計算'!AA37*('01_基本条件'!$B$10*(1+'01_基本条件'!$B$10)^'04_LCC計算'!I37)/((1+'01_基本条件'!$B$10)^'04_LCC計算'!I37-1)))/MAX(1,(IF('01_基本条件'!$B$10=0,'04_LCC計算'!T37/'04_LCC計算'!H37,'04_LCC計算'!T37*('01_基本条件'!$B$10*(1+'01_基本条件'!$B$10)^'04_LCC計算'!H37)/((1+'01_基本条件'!$B$10)^'04_LCC計算'!H37-1)))))))</f>
        <v/>
      </c>
      <c r="E47" s="141">
        <f>IF($A47="","",MAX(1,MIN(5,5*(IF('01_基本条件'!$B$10=0,'04_LCC計算'!T37/'04_LCC計算'!H37,'04_LCC計算'!T37*('01_基本条件'!$B$10*(1+'01_基本条件'!$B$10)^'04_LCC計算'!H37)/((1+'01_基本条件'!$B$10)^'04_LCC計算'!H37-1)))/MAX(1,(IF('01_基本条件'!$B$10=0,'04_LCC計算'!AA37/'04_LCC計算'!I37,'04_LCC計算'!AA37*('01_基本条件'!$B$10*(1+'01_基本条件'!$B$10)^'04_LCC計算'!I37)/((1+'01_基本条件'!$B$10)^'04_LCC計算'!I37-1)))))))</f>
        <v/>
      </c>
      <c r="F47" s="141">
        <f>IF($A47="","",MAX(1,MIN(5,5-('03_設備台帳'!J37/MAX(1,'03_設備台帳'!K37))*2-'03_設備台帳'!O37*0.25)))</f>
        <v/>
      </c>
      <c r="G47" s="141">
        <f>IF($A47="","",4.5)</f>
        <v/>
      </c>
      <c r="H47" s="141">
        <f>IF($A47="","",IF('04_LCC計算'!G37="低",5,IF('04_LCC計算'!G37="中",4,IF('04_LCC計算'!G37="高",2,1))))</f>
        <v/>
      </c>
      <c r="I47" s="141">
        <f>IF($A47="","",IF('04_LCC計算'!G37="低",4,IF('04_LCC計算'!G37="中",4.5,5)))</f>
        <v/>
      </c>
      <c r="J47" s="141">
        <f>IF($A47="","",$D47*$B$5+$F47*$B$6+$H47*$B$7+MAX(1,MIN(5,5-'03_設備台帳'!O37*'03_設備台帳'!P37/20))*$B$8+MAX(1,MIN(5,5*'03_設備台帳'!R37/MAX(1,'03_設備台帳'!Q37)))*$B$9+5*$B$10)</f>
        <v/>
      </c>
      <c r="K47" s="141">
        <f>IF($A47="","",$E47*$B$5+$G47*$B$6+$I47*$B$7+MAX(1,MIN(5,5-'03_設備台帳'!X37/60))*$B$8+MAX(1,MIN(5,5*'03_設備台帳'!Q37/MAX(1,'03_設備台帳'!R37)))*$B$9+MAX(1,MIN(5,5-'03_設備台帳'!X37/80))*$B$10)</f>
        <v/>
      </c>
      <c r="L47" s="141">
        <f>IF($A47="","",$K47-$J47)</f>
        <v/>
      </c>
      <c r="M47" s="71">
        <f>IF($A47="","",IF($L47&gt;=0.3,"更新",IF($L47&lt;=-0.3,"修理/延命","再確認")))</f>
        <v/>
      </c>
      <c r="N47" s="71">
        <f>IF($A47="","","04表提案との照合: "&amp;'04_LCC計算'!AJ37)</f>
        <v/>
      </c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71">
        <f>IF('04_LCC計算'!A38="","",'04_LCC計算'!A38)</f>
        <v/>
      </c>
      <c r="B48" s="71">
        <f>IF($A48="","",'04_LCC計算'!B38)</f>
        <v/>
      </c>
      <c r="C48" s="71">
        <f>IF($A48="","",'04_LCC計算'!E38)</f>
        <v/>
      </c>
      <c r="D48" s="141">
        <f>IF($A48="","",MAX(1,MIN(5,5*(IF('01_基本条件'!$B$10=0,'04_LCC計算'!AA38/'04_LCC計算'!I38,'04_LCC計算'!AA38*('01_基本条件'!$B$10*(1+'01_基本条件'!$B$10)^'04_LCC計算'!I38)/((1+'01_基本条件'!$B$10)^'04_LCC計算'!I38-1)))/MAX(1,(IF('01_基本条件'!$B$10=0,'04_LCC計算'!T38/'04_LCC計算'!H38,'04_LCC計算'!T38*('01_基本条件'!$B$10*(1+'01_基本条件'!$B$10)^'04_LCC計算'!H38)/((1+'01_基本条件'!$B$10)^'04_LCC計算'!H38-1)))))))</f>
        <v/>
      </c>
      <c r="E48" s="141">
        <f>IF($A48="","",MAX(1,MIN(5,5*(IF('01_基本条件'!$B$10=0,'04_LCC計算'!T38/'04_LCC計算'!H38,'04_LCC計算'!T38*('01_基本条件'!$B$10*(1+'01_基本条件'!$B$10)^'04_LCC計算'!H38)/((1+'01_基本条件'!$B$10)^'04_LCC計算'!H38-1)))/MAX(1,(IF('01_基本条件'!$B$10=0,'04_LCC計算'!AA38/'04_LCC計算'!I38,'04_LCC計算'!AA38*('01_基本条件'!$B$10*(1+'01_基本条件'!$B$10)^'04_LCC計算'!I38)/((1+'01_基本条件'!$B$10)^'04_LCC計算'!I38-1)))))))</f>
        <v/>
      </c>
      <c r="F48" s="141">
        <f>IF($A48="","",MAX(1,MIN(5,5-('03_設備台帳'!J38/MAX(1,'03_設備台帳'!K38))*2-'03_設備台帳'!O38*0.25)))</f>
        <v/>
      </c>
      <c r="G48" s="141">
        <f>IF($A48="","",4.5)</f>
        <v/>
      </c>
      <c r="H48" s="141">
        <f>IF($A48="","",IF('04_LCC計算'!G38="低",5,IF('04_LCC計算'!G38="中",4,IF('04_LCC計算'!G38="高",2,1))))</f>
        <v/>
      </c>
      <c r="I48" s="141">
        <f>IF($A48="","",IF('04_LCC計算'!G38="低",4,IF('04_LCC計算'!G38="中",4.5,5)))</f>
        <v/>
      </c>
      <c r="J48" s="141">
        <f>IF($A48="","",$D48*$B$5+$F48*$B$6+$H48*$B$7+MAX(1,MIN(5,5-'03_設備台帳'!O38*'03_設備台帳'!P38/20))*$B$8+MAX(1,MIN(5,5*'03_設備台帳'!R38/MAX(1,'03_設備台帳'!Q38)))*$B$9+5*$B$10)</f>
        <v/>
      </c>
      <c r="K48" s="141">
        <f>IF($A48="","",$E48*$B$5+$G48*$B$6+$I48*$B$7+MAX(1,MIN(5,5-'03_設備台帳'!X38/60))*$B$8+MAX(1,MIN(5,5*'03_設備台帳'!Q38/MAX(1,'03_設備台帳'!R38)))*$B$9+MAX(1,MIN(5,5-'03_設備台帳'!X38/80))*$B$10)</f>
        <v/>
      </c>
      <c r="L48" s="141">
        <f>IF($A48="","",$K48-$J48)</f>
        <v/>
      </c>
      <c r="M48" s="71">
        <f>IF($A48="","",IF($L48&gt;=0.3,"更新",IF($L48&lt;=-0.3,"修理/延命","再確認")))</f>
        <v/>
      </c>
      <c r="N48" s="71">
        <f>IF($A48="","","04表提案との照合: "&amp;'04_LCC計算'!AJ38)</f>
        <v/>
      </c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71">
        <f>IF('04_LCC計算'!A39="","",'04_LCC計算'!A39)</f>
        <v/>
      </c>
      <c r="B49" s="71">
        <f>IF($A49="","",'04_LCC計算'!B39)</f>
        <v/>
      </c>
      <c r="C49" s="71">
        <f>IF($A49="","",'04_LCC計算'!E39)</f>
        <v/>
      </c>
      <c r="D49" s="141">
        <f>IF($A49="","",MAX(1,MIN(5,5*(IF('01_基本条件'!$B$10=0,'04_LCC計算'!AA39/'04_LCC計算'!I39,'04_LCC計算'!AA39*('01_基本条件'!$B$10*(1+'01_基本条件'!$B$10)^'04_LCC計算'!I39)/((1+'01_基本条件'!$B$10)^'04_LCC計算'!I39-1)))/MAX(1,(IF('01_基本条件'!$B$10=0,'04_LCC計算'!T39/'04_LCC計算'!H39,'04_LCC計算'!T39*('01_基本条件'!$B$10*(1+'01_基本条件'!$B$10)^'04_LCC計算'!H39)/((1+'01_基本条件'!$B$10)^'04_LCC計算'!H39-1)))))))</f>
        <v/>
      </c>
      <c r="E49" s="141">
        <f>IF($A49="","",MAX(1,MIN(5,5*(IF('01_基本条件'!$B$10=0,'04_LCC計算'!T39/'04_LCC計算'!H39,'04_LCC計算'!T39*('01_基本条件'!$B$10*(1+'01_基本条件'!$B$10)^'04_LCC計算'!H39)/((1+'01_基本条件'!$B$10)^'04_LCC計算'!H39-1)))/MAX(1,(IF('01_基本条件'!$B$10=0,'04_LCC計算'!AA39/'04_LCC計算'!I39,'04_LCC計算'!AA39*('01_基本条件'!$B$10*(1+'01_基本条件'!$B$10)^'04_LCC計算'!I39)/((1+'01_基本条件'!$B$10)^'04_LCC計算'!I39-1)))))))</f>
        <v/>
      </c>
      <c r="F49" s="141">
        <f>IF($A49="","",MAX(1,MIN(5,5-('03_設備台帳'!J39/MAX(1,'03_設備台帳'!K39))*2-'03_設備台帳'!O39*0.25)))</f>
        <v/>
      </c>
      <c r="G49" s="141">
        <f>IF($A49="","",4.5)</f>
        <v/>
      </c>
      <c r="H49" s="141">
        <f>IF($A49="","",IF('04_LCC計算'!G39="低",5,IF('04_LCC計算'!G39="中",4,IF('04_LCC計算'!G39="高",2,1))))</f>
        <v/>
      </c>
      <c r="I49" s="141">
        <f>IF($A49="","",IF('04_LCC計算'!G39="低",4,IF('04_LCC計算'!G39="中",4.5,5)))</f>
        <v/>
      </c>
      <c r="J49" s="141">
        <f>IF($A49="","",$D49*$B$5+$F49*$B$6+$H49*$B$7+MAX(1,MIN(5,5-'03_設備台帳'!O39*'03_設備台帳'!P39/20))*$B$8+MAX(1,MIN(5,5*'03_設備台帳'!R39/MAX(1,'03_設備台帳'!Q39)))*$B$9+5*$B$10)</f>
        <v/>
      </c>
      <c r="K49" s="141">
        <f>IF($A49="","",$E49*$B$5+$G49*$B$6+$I49*$B$7+MAX(1,MIN(5,5-'03_設備台帳'!X39/60))*$B$8+MAX(1,MIN(5,5*'03_設備台帳'!Q39/MAX(1,'03_設備台帳'!R39)))*$B$9+MAX(1,MIN(5,5-'03_設備台帳'!X39/80))*$B$10)</f>
        <v/>
      </c>
      <c r="L49" s="141">
        <f>IF($A49="","",$K49-$J49)</f>
        <v/>
      </c>
      <c r="M49" s="71">
        <f>IF($A49="","",IF($L49&gt;=0.3,"更新",IF($L49&lt;=-0.3,"修理/延命","再確認")))</f>
        <v/>
      </c>
      <c r="N49" s="71">
        <f>IF($A49="","","04表提案との照合: "&amp;'04_LCC計算'!AJ39)</f>
        <v/>
      </c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71">
        <f>IF('04_LCC計算'!A40="","",'04_LCC計算'!A40)</f>
        <v/>
      </c>
      <c r="B50" s="71">
        <f>IF($A50="","",'04_LCC計算'!B40)</f>
        <v/>
      </c>
      <c r="C50" s="71">
        <f>IF($A50="","",'04_LCC計算'!E40)</f>
        <v/>
      </c>
      <c r="D50" s="141">
        <f>IF($A50="","",MAX(1,MIN(5,5*(IF('01_基本条件'!$B$10=0,'04_LCC計算'!AA40/'04_LCC計算'!I40,'04_LCC計算'!AA40*('01_基本条件'!$B$10*(1+'01_基本条件'!$B$10)^'04_LCC計算'!I40)/((1+'01_基本条件'!$B$10)^'04_LCC計算'!I40-1)))/MAX(1,(IF('01_基本条件'!$B$10=0,'04_LCC計算'!T40/'04_LCC計算'!H40,'04_LCC計算'!T40*('01_基本条件'!$B$10*(1+'01_基本条件'!$B$10)^'04_LCC計算'!H40)/((1+'01_基本条件'!$B$10)^'04_LCC計算'!H40-1)))))))</f>
        <v/>
      </c>
      <c r="E50" s="141">
        <f>IF($A50="","",MAX(1,MIN(5,5*(IF('01_基本条件'!$B$10=0,'04_LCC計算'!T40/'04_LCC計算'!H40,'04_LCC計算'!T40*('01_基本条件'!$B$10*(1+'01_基本条件'!$B$10)^'04_LCC計算'!H40)/((1+'01_基本条件'!$B$10)^'04_LCC計算'!H40-1)))/MAX(1,(IF('01_基本条件'!$B$10=0,'04_LCC計算'!AA40/'04_LCC計算'!I40,'04_LCC計算'!AA40*('01_基本条件'!$B$10*(1+'01_基本条件'!$B$10)^'04_LCC計算'!I40)/((1+'01_基本条件'!$B$10)^'04_LCC計算'!I40-1)))))))</f>
        <v/>
      </c>
      <c r="F50" s="141">
        <f>IF($A50="","",MAX(1,MIN(5,5-('03_設備台帳'!J40/MAX(1,'03_設備台帳'!K40))*2-'03_設備台帳'!O40*0.25)))</f>
        <v/>
      </c>
      <c r="G50" s="141">
        <f>IF($A50="","",4.5)</f>
        <v/>
      </c>
      <c r="H50" s="141">
        <f>IF($A50="","",IF('04_LCC計算'!G40="低",5,IF('04_LCC計算'!G40="中",4,IF('04_LCC計算'!G40="高",2,1))))</f>
        <v/>
      </c>
      <c r="I50" s="141">
        <f>IF($A50="","",IF('04_LCC計算'!G40="低",4,IF('04_LCC計算'!G40="中",4.5,5)))</f>
        <v/>
      </c>
      <c r="J50" s="141">
        <f>IF($A50="","",$D50*$B$5+$F50*$B$6+$H50*$B$7+MAX(1,MIN(5,5-'03_設備台帳'!O40*'03_設備台帳'!P40/20))*$B$8+MAX(1,MIN(5,5*'03_設備台帳'!R40/MAX(1,'03_設備台帳'!Q40)))*$B$9+5*$B$10)</f>
        <v/>
      </c>
      <c r="K50" s="141">
        <f>IF($A50="","",$E50*$B$5+$G50*$B$6+$I50*$B$7+MAX(1,MIN(5,5-'03_設備台帳'!X40/60))*$B$8+MAX(1,MIN(5,5*'03_設備台帳'!Q40/MAX(1,'03_設備台帳'!R40)))*$B$9+MAX(1,MIN(5,5-'03_設備台帳'!X40/80))*$B$10)</f>
        <v/>
      </c>
      <c r="L50" s="141">
        <f>IF($A50="","",$K50-$J50)</f>
        <v/>
      </c>
      <c r="M50" s="71">
        <f>IF($A50="","",IF($L50&gt;=0.3,"更新",IF($L50&lt;=-0.3,"修理/延命","再確認")))</f>
        <v/>
      </c>
      <c r="N50" s="71">
        <f>IF($A50="","","04表提案との照合: "&amp;'04_LCC計算'!AJ40)</f>
        <v/>
      </c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71">
        <f>IF('04_LCC計算'!A41="","",'04_LCC計算'!A41)</f>
        <v/>
      </c>
      <c r="B51" s="71">
        <f>IF($A51="","",'04_LCC計算'!B41)</f>
        <v/>
      </c>
      <c r="C51" s="71">
        <f>IF($A51="","",'04_LCC計算'!E41)</f>
        <v/>
      </c>
      <c r="D51" s="141">
        <f>IF($A51="","",MAX(1,MIN(5,5*(IF('01_基本条件'!$B$10=0,'04_LCC計算'!AA41/'04_LCC計算'!I41,'04_LCC計算'!AA41*('01_基本条件'!$B$10*(1+'01_基本条件'!$B$10)^'04_LCC計算'!I41)/((1+'01_基本条件'!$B$10)^'04_LCC計算'!I41-1)))/MAX(1,(IF('01_基本条件'!$B$10=0,'04_LCC計算'!T41/'04_LCC計算'!H41,'04_LCC計算'!T41*('01_基本条件'!$B$10*(1+'01_基本条件'!$B$10)^'04_LCC計算'!H41)/((1+'01_基本条件'!$B$10)^'04_LCC計算'!H41-1)))))))</f>
        <v/>
      </c>
      <c r="E51" s="141">
        <f>IF($A51="","",MAX(1,MIN(5,5*(IF('01_基本条件'!$B$10=0,'04_LCC計算'!T41/'04_LCC計算'!H41,'04_LCC計算'!T41*('01_基本条件'!$B$10*(1+'01_基本条件'!$B$10)^'04_LCC計算'!H41)/((1+'01_基本条件'!$B$10)^'04_LCC計算'!H41-1)))/MAX(1,(IF('01_基本条件'!$B$10=0,'04_LCC計算'!AA41/'04_LCC計算'!I41,'04_LCC計算'!AA41*('01_基本条件'!$B$10*(1+'01_基本条件'!$B$10)^'04_LCC計算'!I41)/((1+'01_基本条件'!$B$10)^'04_LCC計算'!I41-1)))))))</f>
        <v/>
      </c>
      <c r="F51" s="141">
        <f>IF($A51="","",MAX(1,MIN(5,5-('03_設備台帳'!J41/MAX(1,'03_設備台帳'!K41))*2-'03_設備台帳'!O41*0.25)))</f>
        <v/>
      </c>
      <c r="G51" s="141">
        <f>IF($A51="","",4.5)</f>
        <v/>
      </c>
      <c r="H51" s="141">
        <f>IF($A51="","",IF('04_LCC計算'!G41="低",5,IF('04_LCC計算'!G41="中",4,IF('04_LCC計算'!G41="高",2,1))))</f>
        <v/>
      </c>
      <c r="I51" s="141">
        <f>IF($A51="","",IF('04_LCC計算'!G41="低",4,IF('04_LCC計算'!G41="中",4.5,5)))</f>
        <v/>
      </c>
      <c r="J51" s="141">
        <f>IF($A51="","",$D51*$B$5+$F51*$B$6+$H51*$B$7+MAX(1,MIN(5,5-'03_設備台帳'!O41*'03_設備台帳'!P41/20))*$B$8+MAX(1,MIN(5,5*'03_設備台帳'!R41/MAX(1,'03_設備台帳'!Q41)))*$B$9+5*$B$10)</f>
        <v/>
      </c>
      <c r="K51" s="141">
        <f>IF($A51="","",$E51*$B$5+$G51*$B$6+$I51*$B$7+MAX(1,MIN(5,5-'03_設備台帳'!X41/60))*$B$8+MAX(1,MIN(5,5*'03_設備台帳'!Q41/MAX(1,'03_設備台帳'!R41)))*$B$9+MAX(1,MIN(5,5-'03_設備台帳'!X41/80))*$B$10)</f>
        <v/>
      </c>
      <c r="L51" s="141">
        <f>IF($A51="","",$K51-$J51)</f>
        <v/>
      </c>
      <c r="M51" s="71">
        <f>IF($A51="","",IF($L51&gt;=0.3,"更新",IF($L51&lt;=-0.3,"修理/延命","再確認")))</f>
        <v/>
      </c>
      <c r="N51" s="71">
        <f>IF($A51="","","04表提案との照合: "&amp;'04_LCC計算'!AJ41)</f>
        <v/>
      </c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71">
        <f>IF('04_LCC計算'!A42="","",'04_LCC計算'!A42)</f>
        <v/>
      </c>
      <c r="B52" s="71">
        <f>IF($A52="","",'04_LCC計算'!B42)</f>
        <v/>
      </c>
      <c r="C52" s="71">
        <f>IF($A52="","",'04_LCC計算'!E42)</f>
        <v/>
      </c>
      <c r="D52" s="141">
        <f>IF($A52="","",MAX(1,MIN(5,5*(IF('01_基本条件'!$B$10=0,'04_LCC計算'!AA42/'04_LCC計算'!I42,'04_LCC計算'!AA42*('01_基本条件'!$B$10*(1+'01_基本条件'!$B$10)^'04_LCC計算'!I42)/((1+'01_基本条件'!$B$10)^'04_LCC計算'!I42-1)))/MAX(1,(IF('01_基本条件'!$B$10=0,'04_LCC計算'!T42/'04_LCC計算'!H42,'04_LCC計算'!T42*('01_基本条件'!$B$10*(1+'01_基本条件'!$B$10)^'04_LCC計算'!H42)/((1+'01_基本条件'!$B$10)^'04_LCC計算'!H42-1)))))))</f>
        <v/>
      </c>
      <c r="E52" s="141">
        <f>IF($A52="","",MAX(1,MIN(5,5*(IF('01_基本条件'!$B$10=0,'04_LCC計算'!T42/'04_LCC計算'!H42,'04_LCC計算'!T42*('01_基本条件'!$B$10*(1+'01_基本条件'!$B$10)^'04_LCC計算'!H42)/((1+'01_基本条件'!$B$10)^'04_LCC計算'!H42-1)))/MAX(1,(IF('01_基本条件'!$B$10=0,'04_LCC計算'!AA42/'04_LCC計算'!I42,'04_LCC計算'!AA42*('01_基本条件'!$B$10*(1+'01_基本条件'!$B$10)^'04_LCC計算'!I42)/((1+'01_基本条件'!$B$10)^'04_LCC計算'!I42-1)))))))</f>
        <v/>
      </c>
      <c r="F52" s="141">
        <f>IF($A52="","",MAX(1,MIN(5,5-('03_設備台帳'!J42/MAX(1,'03_設備台帳'!K42))*2-'03_設備台帳'!O42*0.25)))</f>
        <v/>
      </c>
      <c r="G52" s="141">
        <f>IF($A52="","",4.5)</f>
        <v/>
      </c>
      <c r="H52" s="141">
        <f>IF($A52="","",IF('04_LCC計算'!G42="低",5,IF('04_LCC計算'!G42="中",4,IF('04_LCC計算'!G42="高",2,1))))</f>
        <v/>
      </c>
      <c r="I52" s="141">
        <f>IF($A52="","",IF('04_LCC計算'!G42="低",4,IF('04_LCC計算'!G42="中",4.5,5)))</f>
        <v/>
      </c>
      <c r="J52" s="141">
        <f>IF($A52="","",$D52*$B$5+$F52*$B$6+$H52*$B$7+MAX(1,MIN(5,5-'03_設備台帳'!O42*'03_設備台帳'!P42/20))*$B$8+MAX(1,MIN(5,5*'03_設備台帳'!R42/MAX(1,'03_設備台帳'!Q42)))*$B$9+5*$B$10)</f>
        <v/>
      </c>
      <c r="K52" s="141">
        <f>IF($A52="","",$E52*$B$5+$G52*$B$6+$I52*$B$7+MAX(1,MIN(5,5-'03_設備台帳'!X42/60))*$B$8+MAX(1,MIN(5,5*'03_設備台帳'!Q42/MAX(1,'03_設備台帳'!R42)))*$B$9+MAX(1,MIN(5,5-'03_設備台帳'!X42/80))*$B$10)</f>
        <v/>
      </c>
      <c r="L52" s="141">
        <f>IF($A52="","",$K52-$J52)</f>
        <v/>
      </c>
      <c r="M52" s="71">
        <f>IF($A52="","",IF($L52&gt;=0.3,"更新",IF($L52&lt;=-0.3,"修理/延命","再確認")))</f>
        <v/>
      </c>
      <c r="N52" s="71">
        <f>IF($A52="","","04表提案との照合: "&amp;'04_LCC計算'!AJ42)</f>
        <v/>
      </c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71">
        <f>IF('04_LCC計算'!A43="","",'04_LCC計算'!A43)</f>
        <v/>
      </c>
      <c r="B53" s="71">
        <f>IF($A53="","",'04_LCC計算'!B43)</f>
        <v/>
      </c>
      <c r="C53" s="71">
        <f>IF($A53="","",'04_LCC計算'!E43)</f>
        <v/>
      </c>
      <c r="D53" s="141">
        <f>IF($A53="","",MAX(1,MIN(5,5*(IF('01_基本条件'!$B$10=0,'04_LCC計算'!AA43/'04_LCC計算'!I43,'04_LCC計算'!AA43*('01_基本条件'!$B$10*(1+'01_基本条件'!$B$10)^'04_LCC計算'!I43)/((1+'01_基本条件'!$B$10)^'04_LCC計算'!I43-1)))/MAX(1,(IF('01_基本条件'!$B$10=0,'04_LCC計算'!T43/'04_LCC計算'!H43,'04_LCC計算'!T43*('01_基本条件'!$B$10*(1+'01_基本条件'!$B$10)^'04_LCC計算'!H43)/((1+'01_基本条件'!$B$10)^'04_LCC計算'!H43-1)))))))</f>
        <v/>
      </c>
      <c r="E53" s="141">
        <f>IF($A53="","",MAX(1,MIN(5,5*(IF('01_基本条件'!$B$10=0,'04_LCC計算'!T43/'04_LCC計算'!H43,'04_LCC計算'!T43*('01_基本条件'!$B$10*(1+'01_基本条件'!$B$10)^'04_LCC計算'!H43)/((1+'01_基本条件'!$B$10)^'04_LCC計算'!H43-1)))/MAX(1,(IF('01_基本条件'!$B$10=0,'04_LCC計算'!AA43/'04_LCC計算'!I43,'04_LCC計算'!AA43*('01_基本条件'!$B$10*(1+'01_基本条件'!$B$10)^'04_LCC計算'!I43)/((1+'01_基本条件'!$B$10)^'04_LCC計算'!I43-1)))))))</f>
        <v/>
      </c>
      <c r="F53" s="141">
        <f>IF($A53="","",MAX(1,MIN(5,5-('03_設備台帳'!J43/MAX(1,'03_設備台帳'!K43))*2-'03_設備台帳'!O43*0.25)))</f>
        <v/>
      </c>
      <c r="G53" s="141">
        <f>IF($A53="","",4.5)</f>
        <v/>
      </c>
      <c r="H53" s="141">
        <f>IF($A53="","",IF('04_LCC計算'!G43="低",5,IF('04_LCC計算'!G43="中",4,IF('04_LCC計算'!G43="高",2,1))))</f>
        <v/>
      </c>
      <c r="I53" s="141">
        <f>IF($A53="","",IF('04_LCC計算'!G43="低",4,IF('04_LCC計算'!G43="中",4.5,5)))</f>
        <v/>
      </c>
      <c r="J53" s="141">
        <f>IF($A53="","",$D53*$B$5+$F53*$B$6+$H53*$B$7+MAX(1,MIN(5,5-'03_設備台帳'!O43*'03_設備台帳'!P43/20))*$B$8+MAX(1,MIN(5,5*'03_設備台帳'!R43/MAX(1,'03_設備台帳'!Q43)))*$B$9+5*$B$10)</f>
        <v/>
      </c>
      <c r="K53" s="141">
        <f>IF($A53="","",$E53*$B$5+$G53*$B$6+$I53*$B$7+MAX(1,MIN(5,5-'03_設備台帳'!X43/60))*$B$8+MAX(1,MIN(5,5*'03_設備台帳'!Q43/MAX(1,'03_設備台帳'!R43)))*$B$9+MAX(1,MIN(5,5-'03_設備台帳'!X43/80))*$B$10)</f>
        <v/>
      </c>
      <c r="L53" s="141">
        <f>IF($A53="","",$K53-$J53)</f>
        <v/>
      </c>
      <c r="M53" s="71">
        <f>IF($A53="","",IF($L53&gt;=0.3,"更新",IF($L53&lt;=-0.3,"修理/延命","再確認")))</f>
        <v/>
      </c>
      <c r="N53" s="71">
        <f>IF($A53="","","04表提案との照合: "&amp;'04_LCC計算'!AJ43)</f>
        <v/>
      </c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71">
        <f>IF('04_LCC計算'!A44="","",'04_LCC計算'!A44)</f>
        <v/>
      </c>
      <c r="B54" s="71">
        <f>IF($A54="","",'04_LCC計算'!B44)</f>
        <v/>
      </c>
      <c r="C54" s="71">
        <f>IF($A54="","",'04_LCC計算'!E44)</f>
        <v/>
      </c>
      <c r="D54" s="141">
        <f>IF($A54="","",MAX(1,MIN(5,5*(IF('01_基本条件'!$B$10=0,'04_LCC計算'!AA44/'04_LCC計算'!I44,'04_LCC計算'!AA44*('01_基本条件'!$B$10*(1+'01_基本条件'!$B$10)^'04_LCC計算'!I44)/((1+'01_基本条件'!$B$10)^'04_LCC計算'!I44-1)))/MAX(1,(IF('01_基本条件'!$B$10=0,'04_LCC計算'!T44/'04_LCC計算'!H44,'04_LCC計算'!T44*('01_基本条件'!$B$10*(1+'01_基本条件'!$B$10)^'04_LCC計算'!H44)/((1+'01_基本条件'!$B$10)^'04_LCC計算'!H44-1)))))))</f>
        <v/>
      </c>
      <c r="E54" s="141">
        <f>IF($A54="","",MAX(1,MIN(5,5*(IF('01_基本条件'!$B$10=0,'04_LCC計算'!T44/'04_LCC計算'!H44,'04_LCC計算'!T44*('01_基本条件'!$B$10*(1+'01_基本条件'!$B$10)^'04_LCC計算'!H44)/((1+'01_基本条件'!$B$10)^'04_LCC計算'!H44-1)))/MAX(1,(IF('01_基本条件'!$B$10=0,'04_LCC計算'!AA44/'04_LCC計算'!I44,'04_LCC計算'!AA44*('01_基本条件'!$B$10*(1+'01_基本条件'!$B$10)^'04_LCC計算'!I44)/((1+'01_基本条件'!$B$10)^'04_LCC計算'!I44-1)))))))</f>
        <v/>
      </c>
      <c r="F54" s="141">
        <f>IF($A54="","",MAX(1,MIN(5,5-('03_設備台帳'!J44/MAX(1,'03_設備台帳'!K44))*2-'03_設備台帳'!O44*0.25)))</f>
        <v/>
      </c>
      <c r="G54" s="141">
        <f>IF($A54="","",4.5)</f>
        <v/>
      </c>
      <c r="H54" s="141">
        <f>IF($A54="","",IF('04_LCC計算'!G44="低",5,IF('04_LCC計算'!G44="中",4,IF('04_LCC計算'!G44="高",2,1))))</f>
        <v/>
      </c>
      <c r="I54" s="141">
        <f>IF($A54="","",IF('04_LCC計算'!G44="低",4,IF('04_LCC計算'!G44="中",4.5,5)))</f>
        <v/>
      </c>
      <c r="J54" s="141">
        <f>IF($A54="","",$D54*$B$5+$F54*$B$6+$H54*$B$7+MAX(1,MIN(5,5-'03_設備台帳'!O44*'03_設備台帳'!P44/20))*$B$8+MAX(1,MIN(5,5*'03_設備台帳'!R44/MAX(1,'03_設備台帳'!Q44)))*$B$9+5*$B$10)</f>
        <v/>
      </c>
      <c r="K54" s="141">
        <f>IF($A54="","",$E54*$B$5+$G54*$B$6+$I54*$B$7+MAX(1,MIN(5,5-'03_設備台帳'!X44/60))*$B$8+MAX(1,MIN(5,5*'03_設備台帳'!Q44/MAX(1,'03_設備台帳'!R44)))*$B$9+MAX(1,MIN(5,5-'03_設備台帳'!X44/80))*$B$10)</f>
        <v/>
      </c>
      <c r="L54" s="141">
        <f>IF($A54="","",$K54-$J54)</f>
        <v/>
      </c>
      <c r="M54" s="71">
        <f>IF($A54="","",IF($L54&gt;=0.3,"更新",IF($L54&lt;=-0.3,"修理/延命","再確認")))</f>
        <v/>
      </c>
      <c r="N54" s="71">
        <f>IF($A54="","","04表提案との照合: "&amp;'04_LCC計算'!AJ44)</f>
        <v/>
      </c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71">
        <f>IF('04_LCC計算'!A45="","",'04_LCC計算'!A45)</f>
        <v/>
      </c>
      <c r="B55" s="71">
        <f>IF($A55="","",'04_LCC計算'!B45)</f>
        <v/>
      </c>
      <c r="C55" s="71">
        <f>IF($A55="","",'04_LCC計算'!E45)</f>
        <v/>
      </c>
      <c r="D55" s="141">
        <f>IF($A55="","",MAX(1,MIN(5,5*(IF('01_基本条件'!$B$10=0,'04_LCC計算'!AA45/'04_LCC計算'!I45,'04_LCC計算'!AA45*('01_基本条件'!$B$10*(1+'01_基本条件'!$B$10)^'04_LCC計算'!I45)/((1+'01_基本条件'!$B$10)^'04_LCC計算'!I45-1)))/MAX(1,(IF('01_基本条件'!$B$10=0,'04_LCC計算'!T45/'04_LCC計算'!H45,'04_LCC計算'!T45*('01_基本条件'!$B$10*(1+'01_基本条件'!$B$10)^'04_LCC計算'!H45)/((1+'01_基本条件'!$B$10)^'04_LCC計算'!H45-1)))))))</f>
        <v/>
      </c>
      <c r="E55" s="141">
        <f>IF($A55="","",MAX(1,MIN(5,5*(IF('01_基本条件'!$B$10=0,'04_LCC計算'!T45/'04_LCC計算'!H45,'04_LCC計算'!T45*('01_基本条件'!$B$10*(1+'01_基本条件'!$B$10)^'04_LCC計算'!H45)/((1+'01_基本条件'!$B$10)^'04_LCC計算'!H45-1)))/MAX(1,(IF('01_基本条件'!$B$10=0,'04_LCC計算'!AA45/'04_LCC計算'!I45,'04_LCC計算'!AA45*('01_基本条件'!$B$10*(1+'01_基本条件'!$B$10)^'04_LCC計算'!I45)/((1+'01_基本条件'!$B$10)^'04_LCC計算'!I45-1)))))))</f>
        <v/>
      </c>
      <c r="F55" s="141">
        <f>IF($A55="","",MAX(1,MIN(5,5-('03_設備台帳'!J45/MAX(1,'03_設備台帳'!K45))*2-'03_設備台帳'!O45*0.25)))</f>
        <v/>
      </c>
      <c r="G55" s="141">
        <f>IF($A55="","",4.5)</f>
        <v/>
      </c>
      <c r="H55" s="141">
        <f>IF($A55="","",IF('04_LCC計算'!G45="低",5,IF('04_LCC計算'!G45="中",4,IF('04_LCC計算'!G45="高",2,1))))</f>
        <v/>
      </c>
      <c r="I55" s="141">
        <f>IF($A55="","",IF('04_LCC計算'!G45="低",4,IF('04_LCC計算'!G45="中",4.5,5)))</f>
        <v/>
      </c>
      <c r="J55" s="141">
        <f>IF($A55="","",$D55*$B$5+$F55*$B$6+$H55*$B$7+MAX(1,MIN(5,5-'03_設備台帳'!O45*'03_設備台帳'!P45/20))*$B$8+MAX(1,MIN(5,5*'03_設備台帳'!R45/MAX(1,'03_設備台帳'!Q45)))*$B$9+5*$B$10)</f>
        <v/>
      </c>
      <c r="K55" s="141">
        <f>IF($A55="","",$E55*$B$5+$G55*$B$6+$I55*$B$7+MAX(1,MIN(5,5-'03_設備台帳'!X45/60))*$B$8+MAX(1,MIN(5,5*'03_設備台帳'!Q45/MAX(1,'03_設備台帳'!R45)))*$B$9+MAX(1,MIN(5,5-'03_設備台帳'!X45/80))*$B$10)</f>
        <v/>
      </c>
      <c r="L55" s="141">
        <f>IF($A55="","",$K55-$J55)</f>
        <v/>
      </c>
      <c r="M55" s="71">
        <f>IF($A55="","",IF($L55&gt;=0.3,"更新",IF($L55&lt;=-0.3,"修理/延命","再確認")))</f>
        <v/>
      </c>
      <c r="N55" s="71">
        <f>IF($A55="","","04表提案との照合: "&amp;'04_LCC計算'!AJ45)</f>
        <v/>
      </c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71">
        <f>IF('04_LCC計算'!A46="","",'04_LCC計算'!A46)</f>
        <v/>
      </c>
      <c r="B56" s="71">
        <f>IF($A56="","",'04_LCC計算'!B46)</f>
        <v/>
      </c>
      <c r="C56" s="71">
        <f>IF($A56="","",'04_LCC計算'!E46)</f>
        <v/>
      </c>
      <c r="D56" s="141">
        <f>IF($A56="","",MAX(1,MIN(5,5*(IF('01_基本条件'!$B$10=0,'04_LCC計算'!AA46/'04_LCC計算'!I46,'04_LCC計算'!AA46*('01_基本条件'!$B$10*(1+'01_基本条件'!$B$10)^'04_LCC計算'!I46)/((1+'01_基本条件'!$B$10)^'04_LCC計算'!I46-1)))/MAX(1,(IF('01_基本条件'!$B$10=0,'04_LCC計算'!T46/'04_LCC計算'!H46,'04_LCC計算'!T46*('01_基本条件'!$B$10*(1+'01_基本条件'!$B$10)^'04_LCC計算'!H46)/((1+'01_基本条件'!$B$10)^'04_LCC計算'!H46-1)))))))</f>
        <v/>
      </c>
      <c r="E56" s="141">
        <f>IF($A56="","",MAX(1,MIN(5,5*(IF('01_基本条件'!$B$10=0,'04_LCC計算'!T46/'04_LCC計算'!H46,'04_LCC計算'!T46*('01_基本条件'!$B$10*(1+'01_基本条件'!$B$10)^'04_LCC計算'!H46)/((1+'01_基本条件'!$B$10)^'04_LCC計算'!H46-1)))/MAX(1,(IF('01_基本条件'!$B$10=0,'04_LCC計算'!AA46/'04_LCC計算'!I46,'04_LCC計算'!AA46*('01_基本条件'!$B$10*(1+'01_基本条件'!$B$10)^'04_LCC計算'!I46)/((1+'01_基本条件'!$B$10)^'04_LCC計算'!I46-1)))))))</f>
        <v/>
      </c>
      <c r="F56" s="141">
        <f>IF($A56="","",MAX(1,MIN(5,5-('03_設備台帳'!J46/MAX(1,'03_設備台帳'!K46))*2-'03_設備台帳'!O46*0.25)))</f>
        <v/>
      </c>
      <c r="G56" s="141">
        <f>IF($A56="","",4.5)</f>
        <v/>
      </c>
      <c r="H56" s="141">
        <f>IF($A56="","",IF('04_LCC計算'!G46="低",5,IF('04_LCC計算'!G46="中",4,IF('04_LCC計算'!G46="高",2,1))))</f>
        <v/>
      </c>
      <c r="I56" s="141">
        <f>IF($A56="","",IF('04_LCC計算'!G46="低",4,IF('04_LCC計算'!G46="中",4.5,5)))</f>
        <v/>
      </c>
      <c r="J56" s="141">
        <f>IF($A56="","",$D56*$B$5+$F56*$B$6+$H56*$B$7+MAX(1,MIN(5,5-'03_設備台帳'!O46*'03_設備台帳'!P46/20))*$B$8+MAX(1,MIN(5,5*'03_設備台帳'!R46/MAX(1,'03_設備台帳'!Q46)))*$B$9+5*$B$10)</f>
        <v/>
      </c>
      <c r="K56" s="141">
        <f>IF($A56="","",$E56*$B$5+$G56*$B$6+$I56*$B$7+MAX(1,MIN(5,5-'03_設備台帳'!X46/60))*$B$8+MAX(1,MIN(5,5*'03_設備台帳'!Q46/MAX(1,'03_設備台帳'!R46)))*$B$9+MAX(1,MIN(5,5-'03_設備台帳'!X46/80))*$B$10)</f>
        <v/>
      </c>
      <c r="L56" s="141">
        <f>IF($A56="","",$K56-$J56)</f>
        <v/>
      </c>
      <c r="M56" s="71">
        <f>IF($A56="","",IF($L56&gt;=0.3,"更新",IF($L56&lt;=-0.3,"修理/延命","再確認")))</f>
        <v/>
      </c>
      <c r="N56" s="71">
        <f>IF($A56="","","04表提案との照合: "&amp;'04_LCC計算'!AJ46)</f>
        <v/>
      </c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71">
        <f>IF('04_LCC計算'!A47="","",'04_LCC計算'!A47)</f>
        <v/>
      </c>
      <c r="B57" s="71">
        <f>IF($A57="","",'04_LCC計算'!B47)</f>
        <v/>
      </c>
      <c r="C57" s="71">
        <f>IF($A57="","",'04_LCC計算'!E47)</f>
        <v/>
      </c>
      <c r="D57" s="141">
        <f>IF($A57="","",MAX(1,MIN(5,5*(IF('01_基本条件'!$B$10=0,'04_LCC計算'!AA47/'04_LCC計算'!I47,'04_LCC計算'!AA47*('01_基本条件'!$B$10*(1+'01_基本条件'!$B$10)^'04_LCC計算'!I47)/((1+'01_基本条件'!$B$10)^'04_LCC計算'!I47-1)))/MAX(1,(IF('01_基本条件'!$B$10=0,'04_LCC計算'!T47/'04_LCC計算'!H47,'04_LCC計算'!T47*('01_基本条件'!$B$10*(1+'01_基本条件'!$B$10)^'04_LCC計算'!H47)/((1+'01_基本条件'!$B$10)^'04_LCC計算'!H47-1)))))))</f>
        <v/>
      </c>
      <c r="E57" s="141">
        <f>IF($A57="","",MAX(1,MIN(5,5*(IF('01_基本条件'!$B$10=0,'04_LCC計算'!T47/'04_LCC計算'!H47,'04_LCC計算'!T47*('01_基本条件'!$B$10*(1+'01_基本条件'!$B$10)^'04_LCC計算'!H47)/((1+'01_基本条件'!$B$10)^'04_LCC計算'!H47-1)))/MAX(1,(IF('01_基本条件'!$B$10=0,'04_LCC計算'!AA47/'04_LCC計算'!I47,'04_LCC計算'!AA47*('01_基本条件'!$B$10*(1+'01_基本条件'!$B$10)^'04_LCC計算'!I47)/((1+'01_基本条件'!$B$10)^'04_LCC計算'!I47-1)))))))</f>
        <v/>
      </c>
      <c r="F57" s="141">
        <f>IF($A57="","",MAX(1,MIN(5,5-('03_設備台帳'!J47/MAX(1,'03_設備台帳'!K47))*2-'03_設備台帳'!O47*0.25)))</f>
        <v/>
      </c>
      <c r="G57" s="141">
        <f>IF($A57="","",4.5)</f>
        <v/>
      </c>
      <c r="H57" s="141">
        <f>IF($A57="","",IF('04_LCC計算'!G47="低",5,IF('04_LCC計算'!G47="中",4,IF('04_LCC計算'!G47="高",2,1))))</f>
        <v/>
      </c>
      <c r="I57" s="141">
        <f>IF($A57="","",IF('04_LCC計算'!G47="低",4,IF('04_LCC計算'!G47="中",4.5,5)))</f>
        <v/>
      </c>
      <c r="J57" s="141">
        <f>IF($A57="","",$D57*$B$5+$F57*$B$6+$H57*$B$7+MAX(1,MIN(5,5-'03_設備台帳'!O47*'03_設備台帳'!P47/20))*$B$8+MAX(1,MIN(5,5*'03_設備台帳'!R47/MAX(1,'03_設備台帳'!Q47)))*$B$9+5*$B$10)</f>
        <v/>
      </c>
      <c r="K57" s="141">
        <f>IF($A57="","",$E57*$B$5+$G57*$B$6+$I57*$B$7+MAX(1,MIN(5,5-'03_設備台帳'!X47/60))*$B$8+MAX(1,MIN(5,5*'03_設備台帳'!Q47/MAX(1,'03_設備台帳'!R47)))*$B$9+MAX(1,MIN(5,5-'03_設備台帳'!X47/80))*$B$10)</f>
        <v/>
      </c>
      <c r="L57" s="141">
        <f>IF($A57="","",$K57-$J57)</f>
        <v/>
      </c>
      <c r="M57" s="71">
        <f>IF($A57="","",IF($L57&gt;=0.3,"更新",IF($L57&lt;=-0.3,"修理/延命","再確認")))</f>
        <v/>
      </c>
      <c r="N57" s="71">
        <f>IF($A57="","","04表提案との照合: "&amp;'04_LCC計算'!AJ47)</f>
        <v/>
      </c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71">
        <f>IF('04_LCC計算'!A48="","",'04_LCC計算'!A48)</f>
        <v/>
      </c>
      <c r="B58" s="71">
        <f>IF($A58="","",'04_LCC計算'!B48)</f>
        <v/>
      </c>
      <c r="C58" s="71">
        <f>IF($A58="","",'04_LCC計算'!E48)</f>
        <v/>
      </c>
      <c r="D58" s="141">
        <f>IF($A58="","",MAX(1,MIN(5,5*(IF('01_基本条件'!$B$10=0,'04_LCC計算'!AA48/'04_LCC計算'!I48,'04_LCC計算'!AA48*('01_基本条件'!$B$10*(1+'01_基本条件'!$B$10)^'04_LCC計算'!I48)/((1+'01_基本条件'!$B$10)^'04_LCC計算'!I48-1)))/MAX(1,(IF('01_基本条件'!$B$10=0,'04_LCC計算'!T48/'04_LCC計算'!H48,'04_LCC計算'!T48*('01_基本条件'!$B$10*(1+'01_基本条件'!$B$10)^'04_LCC計算'!H48)/((1+'01_基本条件'!$B$10)^'04_LCC計算'!H48-1)))))))</f>
        <v/>
      </c>
      <c r="E58" s="141">
        <f>IF($A58="","",MAX(1,MIN(5,5*(IF('01_基本条件'!$B$10=0,'04_LCC計算'!T48/'04_LCC計算'!H48,'04_LCC計算'!T48*('01_基本条件'!$B$10*(1+'01_基本条件'!$B$10)^'04_LCC計算'!H48)/((1+'01_基本条件'!$B$10)^'04_LCC計算'!H48-1)))/MAX(1,(IF('01_基本条件'!$B$10=0,'04_LCC計算'!AA48/'04_LCC計算'!I48,'04_LCC計算'!AA48*('01_基本条件'!$B$10*(1+'01_基本条件'!$B$10)^'04_LCC計算'!I48)/((1+'01_基本条件'!$B$10)^'04_LCC計算'!I48-1)))))))</f>
        <v/>
      </c>
      <c r="F58" s="141">
        <f>IF($A58="","",MAX(1,MIN(5,5-('03_設備台帳'!J48/MAX(1,'03_設備台帳'!K48))*2-'03_設備台帳'!O48*0.25)))</f>
        <v/>
      </c>
      <c r="G58" s="141">
        <f>IF($A58="","",4.5)</f>
        <v/>
      </c>
      <c r="H58" s="141">
        <f>IF($A58="","",IF('04_LCC計算'!G48="低",5,IF('04_LCC計算'!G48="中",4,IF('04_LCC計算'!G48="高",2,1))))</f>
        <v/>
      </c>
      <c r="I58" s="141">
        <f>IF($A58="","",IF('04_LCC計算'!G48="低",4,IF('04_LCC計算'!G48="中",4.5,5)))</f>
        <v/>
      </c>
      <c r="J58" s="141">
        <f>IF($A58="","",$D58*$B$5+$F58*$B$6+$H58*$B$7+MAX(1,MIN(5,5-'03_設備台帳'!O48*'03_設備台帳'!P48/20))*$B$8+MAX(1,MIN(5,5*'03_設備台帳'!R48/MAX(1,'03_設備台帳'!Q48)))*$B$9+5*$B$10)</f>
        <v/>
      </c>
      <c r="K58" s="141">
        <f>IF($A58="","",$E58*$B$5+$G58*$B$6+$I58*$B$7+MAX(1,MIN(5,5-'03_設備台帳'!X48/60))*$B$8+MAX(1,MIN(5,5*'03_設備台帳'!Q48/MAX(1,'03_設備台帳'!R48)))*$B$9+MAX(1,MIN(5,5-'03_設備台帳'!X48/80))*$B$10)</f>
        <v/>
      </c>
      <c r="L58" s="141">
        <f>IF($A58="","",$K58-$J58)</f>
        <v/>
      </c>
      <c r="M58" s="71">
        <f>IF($A58="","",IF($L58&gt;=0.3,"更新",IF($L58&lt;=-0.3,"修理/延命","再確認")))</f>
        <v/>
      </c>
      <c r="N58" s="71">
        <f>IF($A58="","","04表提案との照合: "&amp;'04_LCC計算'!AJ48)</f>
        <v/>
      </c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71">
        <f>IF('04_LCC計算'!A49="","",'04_LCC計算'!A49)</f>
        <v/>
      </c>
      <c r="B59" s="71">
        <f>IF($A59="","",'04_LCC計算'!B49)</f>
        <v/>
      </c>
      <c r="C59" s="71">
        <f>IF($A59="","",'04_LCC計算'!E49)</f>
        <v/>
      </c>
      <c r="D59" s="141">
        <f>IF($A59="","",MAX(1,MIN(5,5*(IF('01_基本条件'!$B$10=0,'04_LCC計算'!AA49/'04_LCC計算'!I49,'04_LCC計算'!AA49*('01_基本条件'!$B$10*(1+'01_基本条件'!$B$10)^'04_LCC計算'!I49)/((1+'01_基本条件'!$B$10)^'04_LCC計算'!I49-1)))/MAX(1,(IF('01_基本条件'!$B$10=0,'04_LCC計算'!T49/'04_LCC計算'!H49,'04_LCC計算'!T49*('01_基本条件'!$B$10*(1+'01_基本条件'!$B$10)^'04_LCC計算'!H49)/((1+'01_基本条件'!$B$10)^'04_LCC計算'!H49-1)))))))</f>
        <v/>
      </c>
      <c r="E59" s="141">
        <f>IF($A59="","",MAX(1,MIN(5,5*(IF('01_基本条件'!$B$10=0,'04_LCC計算'!T49/'04_LCC計算'!H49,'04_LCC計算'!T49*('01_基本条件'!$B$10*(1+'01_基本条件'!$B$10)^'04_LCC計算'!H49)/((1+'01_基本条件'!$B$10)^'04_LCC計算'!H49-1)))/MAX(1,(IF('01_基本条件'!$B$10=0,'04_LCC計算'!AA49/'04_LCC計算'!I49,'04_LCC計算'!AA49*('01_基本条件'!$B$10*(1+'01_基本条件'!$B$10)^'04_LCC計算'!I49)/((1+'01_基本条件'!$B$10)^'04_LCC計算'!I49-1)))))))</f>
        <v/>
      </c>
      <c r="F59" s="141">
        <f>IF($A59="","",MAX(1,MIN(5,5-('03_設備台帳'!J49/MAX(1,'03_設備台帳'!K49))*2-'03_設備台帳'!O49*0.25)))</f>
        <v/>
      </c>
      <c r="G59" s="141">
        <f>IF($A59="","",4.5)</f>
        <v/>
      </c>
      <c r="H59" s="141">
        <f>IF($A59="","",IF('04_LCC計算'!G49="低",5,IF('04_LCC計算'!G49="中",4,IF('04_LCC計算'!G49="高",2,1))))</f>
        <v/>
      </c>
      <c r="I59" s="141">
        <f>IF($A59="","",IF('04_LCC計算'!G49="低",4,IF('04_LCC計算'!G49="中",4.5,5)))</f>
        <v/>
      </c>
      <c r="J59" s="141">
        <f>IF($A59="","",$D59*$B$5+$F59*$B$6+$H59*$B$7+MAX(1,MIN(5,5-'03_設備台帳'!O49*'03_設備台帳'!P49/20))*$B$8+MAX(1,MIN(5,5*'03_設備台帳'!R49/MAX(1,'03_設備台帳'!Q49)))*$B$9+5*$B$10)</f>
        <v/>
      </c>
      <c r="K59" s="141">
        <f>IF($A59="","",$E59*$B$5+$G59*$B$6+$I59*$B$7+MAX(1,MIN(5,5-'03_設備台帳'!X49/60))*$B$8+MAX(1,MIN(5,5*'03_設備台帳'!Q49/MAX(1,'03_設備台帳'!R49)))*$B$9+MAX(1,MIN(5,5-'03_設備台帳'!X49/80))*$B$10)</f>
        <v/>
      </c>
      <c r="L59" s="141">
        <f>IF($A59="","",$K59-$J59)</f>
        <v/>
      </c>
      <c r="M59" s="71">
        <f>IF($A59="","",IF($L59&gt;=0.3,"更新",IF($L59&lt;=-0.3,"修理/延命","再確認")))</f>
        <v/>
      </c>
      <c r="N59" s="71">
        <f>IF($A59="","","04表提案との照合: "&amp;'04_LCC計算'!AJ49)</f>
        <v/>
      </c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71">
        <f>IF('04_LCC計算'!A50="","",'04_LCC計算'!A50)</f>
        <v/>
      </c>
      <c r="B60" s="71">
        <f>IF($A60="","",'04_LCC計算'!B50)</f>
        <v/>
      </c>
      <c r="C60" s="71">
        <f>IF($A60="","",'04_LCC計算'!E50)</f>
        <v/>
      </c>
      <c r="D60" s="141">
        <f>IF($A60="","",MAX(1,MIN(5,5*(IF('01_基本条件'!$B$10=0,'04_LCC計算'!AA50/'04_LCC計算'!I50,'04_LCC計算'!AA50*('01_基本条件'!$B$10*(1+'01_基本条件'!$B$10)^'04_LCC計算'!I50)/((1+'01_基本条件'!$B$10)^'04_LCC計算'!I50-1)))/MAX(1,(IF('01_基本条件'!$B$10=0,'04_LCC計算'!T50/'04_LCC計算'!H50,'04_LCC計算'!T50*('01_基本条件'!$B$10*(1+'01_基本条件'!$B$10)^'04_LCC計算'!H50)/((1+'01_基本条件'!$B$10)^'04_LCC計算'!H50-1)))))))</f>
        <v/>
      </c>
      <c r="E60" s="141">
        <f>IF($A60="","",MAX(1,MIN(5,5*(IF('01_基本条件'!$B$10=0,'04_LCC計算'!T50/'04_LCC計算'!H50,'04_LCC計算'!T50*('01_基本条件'!$B$10*(1+'01_基本条件'!$B$10)^'04_LCC計算'!H50)/((1+'01_基本条件'!$B$10)^'04_LCC計算'!H50-1)))/MAX(1,(IF('01_基本条件'!$B$10=0,'04_LCC計算'!AA50/'04_LCC計算'!I50,'04_LCC計算'!AA50*('01_基本条件'!$B$10*(1+'01_基本条件'!$B$10)^'04_LCC計算'!I50)/((1+'01_基本条件'!$B$10)^'04_LCC計算'!I50-1)))))))</f>
        <v/>
      </c>
      <c r="F60" s="141">
        <f>IF($A60="","",MAX(1,MIN(5,5-('03_設備台帳'!J50/MAX(1,'03_設備台帳'!K50))*2-'03_設備台帳'!O50*0.25)))</f>
        <v/>
      </c>
      <c r="G60" s="141">
        <f>IF($A60="","",4.5)</f>
        <v/>
      </c>
      <c r="H60" s="141">
        <f>IF($A60="","",IF('04_LCC計算'!G50="低",5,IF('04_LCC計算'!G50="中",4,IF('04_LCC計算'!G50="高",2,1))))</f>
        <v/>
      </c>
      <c r="I60" s="141">
        <f>IF($A60="","",IF('04_LCC計算'!G50="低",4,IF('04_LCC計算'!G50="中",4.5,5)))</f>
        <v/>
      </c>
      <c r="J60" s="141">
        <f>IF($A60="","",$D60*$B$5+$F60*$B$6+$H60*$B$7+MAX(1,MIN(5,5-'03_設備台帳'!O50*'03_設備台帳'!P50/20))*$B$8+MAX(1,MIN(5,5*'03_設備台帳'!R50/MAX(1,'03_設備台帳'!Q50)))*$B$9+5*$B$10)</f>
        <v/>
      </c>
      <c r="K60" s="141">
        <f>IF($A60="","",$E60*$B$5+$G60*$B$6+$I60*$B$7+MAX(1,MIN(5,5-'03_設備台帳'!X50/60))*$B$8+MAX(1,MIN(5,5*'03_設備台帳'!Q50/MAX(1,'03_設備台帳'!R50)))*$B$9+MAX(1,MIN(5,5-'03_設備台帳'!X50/80))*$B$10)</f>
        <v/>
      </c>
      <c r="L60" s="141">
        <f>IF($A60="","",$K60-$J60)</f>
        <v/>
      </c>
      <c r="M60" s="71">
        <f>IF($A60="","",IF($L60&gt;=0.3,"更新",IF($L60&lt;=-0.3,"修理/延命","再確認")))</f>
        <v/>
      </c>
      <c r="N60" s="71">
        <f>IF($A60="","","04表提案との照合: "&amp;'04_LCC計算'!AJ50)</f>
        <v/>
      </c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71">
        <f>IF('04_LCC計算'!A51="","",'04_LCC計算'!A51)</f>
        <v/>
      </c>
      <c r="B61" s="71">
        <f>IF($A61="","",'04_LCC計算'!B51)</f>
        <v/>
      </c>
      <c r="C61" s="71">
        <f>IF($A61="","",'04_LCC計算'!E51)</f>
        <v/>
      </c>
      <c r="D61" s="141">
        <f>IF($A61="","",MAX(1,MIN(5,5*(IF('01_基本条件'!$B$10=0,'04_LCC計算'!AA51/'04_LCC計算'!I51,'04_LCC計算'!AA51*('01_基本条件'!$B$10*(1+'01_基本条件'!$B$10)^'04_LCC計算'!I51)/((1+'01_基本条件'!$B$10)^'04_LCC計算'!I51-1)))/MAX(1,(IF('01_基本条件'!$B$10=0,'04_LCC計算'!T51/'04_LCC計算'!H51,'04_LCC計算'!T51*('01_基本条件'!$B$10*(1+'01_基本条件'!$B$10)^'04_LCC計算'!H51)/((1+'01_基本条件'!$B$10)^'04_LCC計算'!H51-1)))))))</f>
        <v/>
      </c>
      <c r="E61" s="141">
        <f>IF($A61="","",MAX(1,MIN(5,5*(IF('01_基本条件'!$B$10=0,'04_LCC計算'!T51/'04_LCC計算'!H51,'04_LCC計算'!T51*('01_基本条件'!$B$10*(1+'01_基本条件'!$B$10)^'04_LCC計算'!H51)/((1+'01_基本条件'!$B$10)^'04_LCC計算'!H51-1)))/MAX(1,(IF('01_基本条件'!$B$10=0,'04_LCC計算'!AA51/'04_LCC計算'!I51,'04_LCC計算'!AA51*('01_基本条件'!$B$10*(1+'01_基本条件'!$B$10)^'04_LCC計算'!I51)/((1+'01_基本条件'!$B$10)^'04_LCC計算'!I51-1)))))))</f>
        <v/>
      </c>
      <c r="F61" s="141">
        <f>IF($A61="","",MAX(1,MIN(5,5-('03_設備台帳'!J51/MAX(1,'03_設備台帳'!K51))*2-'03_設備台帳'!O51*0.25)))</f>
        <v/>
      </c>
      <c r="G61" s="141">
        <f>IF($A61="","",4.5)</f>
        <v/>
      </c>
      <c r="H61" s="141">
        <f>IF($A61="","",IF('04_LCC計算'!G51="低",5,IF('04_LCC計算'!G51="中",4,IF('04_LCC計算'!G51="高",2,1))))</f>
        <v/>
      </c>
      <c r="I61" s="141">
        <f>IF($A61="","",IF('04_LCC計算'!G51="低",4,IF('04_LCC計算'!G51="中",4.5,5)))</f>
        <v/>
      </c>
      <c r="J61" s="141">
        <f>IF($A61="","",$D61*$B$5+$F61*$B$6+$H61*$B$7+MAX(1,MIN(5,5-'03_設備台帳'!O51*'03_設備台帳'!P51/20))*$B$8+MAX(1,MIN(5,5*'03_設備台帳'!R51/MAX(1,'03_設備台帳'!Q51)))*$B$9+5*$B$10)</f>
        <v/>
      </c>
      <c r="K61" s="141">
        <f>IF($A61="","",$E61*$B$5+$G61*$B$6+$I61*$B$7+MAX(1,MIN(5,5-'03_設備台帳'!X51/60))*$B$8+MAX(1,MIN(5,5*'03_設備台帳'!Q51/MAX(1,'03_設備台帳'!R51)))*$B$9+MAX(1,MIN(5,5-'03_設備台帳'!X51/80))*$B$10)</f>
        <v/>
      </c>
      <c r="L61" s="141">
        <f>IF($A61="","",$K61-$J61)</f>
        <v/>
      </c>
      <c r="M61" s="71">
        <f>IF($A61="","",IF($L61&gt;=0.3,"更新",IF($L61&lt;=-0.3,"修理/延命","再確認")))</f>
        <v/>
      </c>
      <c r="N61" s="71">
        <f>IF($A61="","","04表提案との照合: "&amp;'04_LCC計算'!AJ51)</f>
        <v/>
      </c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71">
        <f>IF('04_LCC計算'!A52="","",'04_LCC計算'!A52)</f>
        <v/>
      </c>
      <c r="B62" s="71">
        <f>IF($A62="","",'04_LCC計算'!B52)</f>
        <v/>
      </c>
      <c r="C62" s="71">
        <f>IF($A62="","",'04_LCC計算'!E52)</f>
        <v/>
      </c>
      <c r="D62" s="141">
        <f>IF($A62="","",MAX(1,MIN(5,5*(IF('01_基本条件'!$B$10=0,'04_LCC計算'!AA52/'04_LCC計算'!I52,'04_LCC計算'!AA52*('01_基本条件'!$B$10*(1+'01_基本条件'!$B$10)^'04_LCC計算'!I52)/((1+'01_基本条件'!$B$10)^'04_LCC計算'!I52-1)))/MAX(1,(IF('01_基本条件'!$B$10=0,'04_LCC計算'!T52/'04_LCC計算'!H52,'04_LCC計算'!T52*('01_基本条件'!$B$10*(1+'01_基本条件'!$B$10)^'04_LCC計算'!H52)/((1+'01_基本条件'!$B$10)^'04_LCC計算'!H52-1)))))))</f>
        <v/>
      </c>
      <c r="E62" s="141">
        <f>IF($A62="","",MAX(1,MIN(5,5*(IF('01_基本条件'!$B$10=0,'04_LCC計算'!T52/'04_LCC計算'!H52,'04_LCC計算'!T52*('01_基本条件'!$B$10*(1+'01_基本条件'!$B$10)^'04_LCC計算'!H52)/((1+'01_基本条件'!$B$10)^'04_LCC計算'!H52-1)))/MAX(1,(IF('01_基本条件'!$B$10=0,'04_LCC計算'!AA52/'04_LCC計算'!I52,'04_LCC計算'!AA52*('01_基本条件'!$B$10*(1+'01_基本条件'!$B$10)^'04_LCC計算'!I52)/((1+'01_基本条件'!$B$10)^'04_LCC計算'!I52-1)))))))</f>
        <v/>
      </c>
      <c r="F62" s="141">
        <f>IF($A62="","",MAX(1,MIN(5,5-('03_設備台帳'!J52/MAX(1,'03_設備台帳'!K52))*2-'03_設備台帳'!O52*0.25)))</f>
        <v/>
      </c>
      <c r="G62" s="141">
        <f>IF($A62="","",4.5)</f>
        <v/>
      </c>
      <c r="H62" s="141">
        <f>IF($A62="","",IF('04_LCC計算'!G52="低",5,IF('04_LCC計算'!G52="中",4,IF('04_LCC計算'!G52="高",2,1))))</f>
        <v/>
      </c>
      <c r="I62" s="141">
        <f>IF($A62="","",IF('04_LCC計算'!G52="低",4,IF('04_LCC計算'!G52="中",4.5,5)))</f>
        <v/>
      </c>
      <c r="J62" s="141">
        <f>IF($A62="","",$D62*$B$5+$F62*$B$6+$H62*$B$7+MAX(1,MIN(5,5-'03_設備台帳'!O52*'03_設備台帳'!P52/20))*$B$8+MAX(1,MIN(5,5*'03_設備台帳'!R52/MAX(1,'03_設備台帳'!Q52)))*$B$9+5*$B$10)</f>
        <v/>
      </c>
      <c r="K62" s="141">
        <f>IF($A62="","",$E62*$B$5+$G62*$B$6+$I62*$B$7+MAX(1,MIN(5,5-'03_設備台帳'!X52/60))*$B$8+MAX(1,MIN(5,5*'03_設備台帳'!Q52/MAX(1,'03_設備台帳'!R52)))*$B$9+MAX(1,MIN(5,5-'03_設備台帳'!X52/80))*$B$10)</f>
        <v/>
      </c>
      <c r="L62" s="141">
        <f>IF($A62="","",$K62-$J62)</f>
        <v/>
      </c>
      <c r="M62" s="71">
        <f>IF($A62="","",IF($L62&gt;=0.3,"更新",IF($L62&lt;=-0.3,"修理/延命","再確認")))</f>
        <v/>
      </c>
      <c r="N62" s="71">
        <f>IF($A62="","","04表提案との照合: "&amp;'04_LCC計算'!AJ52)</f>
        <v/>
      </c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71">
        <f>IF('04_LCC計算'!A53="","",'04_LCC計算'!A53)</f>
        <v/>
      </c>
      <c r="B63" s="71">
        <f>IF($A63="","",'04_LCC計算'!B53)</f>
        <v/>
      </c>
      <c r="C63" s="71">
        <f>IF($A63="","",'04_LCC計算'!E53)</f>
        <v/>
      </c>
      <c r="D63" s="141">
        <f>IF($A63="","",MAX(1,MIN(5,5*(IF('01_基本条件'!$B$10=0,'04_LCC計算'!AA53/'04_LCC計算'!I53,'04_LCC計算'!AA53*('01_基本条件'!$B$10*(1+'01_基本条件'!$B$10)^'04_LCC計算'!I53)/((1+'01_基本条件'!$B$10)^'04_LCC計算'!I53-1)))/MAX(1,(IF('01_基本条件'!$B$10=0,'04_LCC計算'!T53/'04_LCC計算'!H53,'04_LCC計算'!T53*('01_基本条件'!$B$10*(1+'01_基本条件'!$B$10)^'04_LCC計算'!H53)/((1+'01_基本条件'!$B$10)^'04_LCC計算'!H53-1)))))))</f>
        <v/>
      </c>
      <c r="E63" s="141">
        <f>IF($A63="","",MAX(1,MIN(5,5*(IF('01_基本条件'!$B$10=0,'04_LCC計算'!T53/'04_LCC計算'!H53,'04_LCC計算'!T53*('01_基本条件'!$B$10*(1+'01_基本条件'!$B$10)^'04_LCC計算'!H53)/((1+'01_基本条件'!$B$10)^'04_LCC計算'!H53-1)))/MAX(1,(IF('01_基本条件'!$B$10=0,'04_LCC計算'!AA53/'04_LCC計算'!I53,'04_LCC計算'!AA53*('01_基本条件'!$B$10*(1+'01_基本条件'!$B$10)^'04_LCC計算'!I53)/((1+'01_基本条件'!$B$10)^'04_LCC計算'!I53-1)))))))</f>
        <v/>
      </c>
      <c r="F63" s="141">
        <f>IF($A63="","",MAX(1,MIN(5,5-('03_設備台帳'!J53/MAX(1,'03_設備台帳'!K53))*2-'03_設備台帳'!O53*0.25)))</f>
        <v/>
      </c>
      <c r="G63" s="141">
        <f>IF($A63="","",4.5)</f>
        <v/>
      </c>
      <c r="H63" s="141">
        <f>IF($A63="","",IF('04_LCC計算'!G53="低",5,IF('04_LCC計算'!G53="中",4,IF('04_LCC計算'!G53="高",2,1))))</f>
        <v/>
      </c>
      <c r="I63" s="141">
        <f>IF($A63="","",IF('04_LCC計算'!G53="低",4,IF('04_LCC計算'!G53="中",4.5,5)))</f>
        <v/>
      </c>
      <c r="J63" s="141">
        <f>IF($A63="","",$D63*$B$5+$F63*$B$6+$H63*$B$7+MAX(1,MIN(5,5-'03_設備台帳'!O53*'03_設備台帳'!P53/20))*$B$8+MAX(1,MIN(5,5*'03_設備台帳'!R53/MAX(1,'03_設備台帳'!Q53)))*$B$9+5*$B$10)</f>
        <v/>
      </c>
      <c r="K63" s="141">
        <f>IF($A63="","",$E63*$B$5+$G63*$B$6+$I63*$B$7+MAX(1,MIN(5,5-'03_設備台帳'!X53/60))*$B$8+MAX(1,MIN(5,5*'03_設備台帳'!Q53/MAX(1,'03_設備台帳'!R53)))*$B$9+MAX(1,MIN(5,5-'03_設備台帳'!X53/80))*$B$10)</f>
        <v/>
      </c>
      <c r="L63" s="141">
        <f>IF($A63="","",$K63-$J63)</f>
        <v/>
      </c>
      <c r="M63" s="71">
        <f>IF($A63="","",IF($L63&gt;=0.3,"更新",IF($L63&lt;=-0.3,"修理/延命","再確認")))</f>
        <v/>
      </c>
      <c r="N63" s="71">
        <f>IF($A63="","","04表提案との照合: "&amp;'04_LCC計算'!AJ53)</f>
        <v/>
      </c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71">
        <f>IF('04_LCC計算'!A54="","",'04_LCC計算'!A54)</f>
        <v/>
      </c>
      <c r="B64" s="71">
        <f>IF($A64="","",'04_LCC計算'!B54)</f>
        <v/>
      </c>
      <c r="C64" s="71">
        <f>IF($A64="","",'04_LCC計算'!E54)</f>
        <v/>
      </c>
      <c r="D64" s="141">
        <f>IF($A64="","",MAX(1,MIN(5,5*(IF('01_基本条件'!$B$10=0,'04_LCC計算'!AA54/'04_LCC計算'!I54,'04_LCC計算'!AA54*('01_基本条件'!$B$10*(1+'01_基本条件'!$B$10)^'04_LCC計算'!I54)/((1+'01_基本条件'!$B$10)^'04_LCC計算'!I54-1)))/MAX(1,(IF('01_基本条件'!$B$10=0,'04_LCC計算'!T54/'04_LCC計算'!H54,'04_LCC計算'!T54*('01_基本条件'!$B$10*(1+'01_基本条件'!$B$10)^'04_LCC計算'!H54)/((1+'01_基本条件'!$B$10)^'04_LCC計算'!H54-1)))))))</f>
        <v/>
      </c>
      <c r="E64" s="141">
        <f>IF($A64="","",MAX(1,MIN(5,5*(IF('01_基本条件'!$B$10=0,'04_LCC計算'!T54/'04_LCC計算'!H54,'04_LCC計算'!T54*('01_基本条件'!$B$10*(1+'01_基本条件'!$B$10)^'04_LCC計算'!H54)/((1+'01_基本条件'!$B$10)^'04_LCC計算'!H54-1)))/MAX(1,(IF('01_基本条件'!$B$10=0,'04_LCC計算'!AA54/'04_LCC計算'!I54,'04_LCC計算'!AA54*('01_基本条件'!$B$10*(1+'01_基本条件'!$B$10)^'04_LCC計算'!I54)/((1+'01_基本条件'!$B$10)^'04_LCC計算'!I54-1)))))))</f>
        <v/>
      </c>
      <c r="F64" s="141">
        <f>IF($A64="","",MAX(1,MIN(5,5-('03_設備台帳'!J54/MAX(1,'03_設備台帳'!K54))*2-'03_設備台帳'!O54*0.25)))</f>
        <v/>
      </c>
      <c r="G64" s="141">
        <f>IF($A64="","",4.5)</f>
        <v/>
      </c>
      <c r="H64" s="141">
        <f>IF($A64="","",IF('04_LCC計算'!G54="低",5,IF('04_LCC計算'!G54="中",4,IF('04_LCC計算'!G54="高",2,1))))</f>
        <v/>
      </c>
      <c r="I64" s="141">
        <f>IF($A64="","",IF('04_LCC計算'!G54="低",4,IF('04_LCC計算'!G54="中",4.5,5)))</f>
        <v/>
      </c>
      <c r="J64" s="141">
        <f>IF($A64="","",$D64*$B$5+$F64*$B$6+$H64*$B$7+MAX(1,MIN(5,5-'03_設備台帳'!O54*'03_設備台帳'!P54/20))*$B$8+MAX(1,MIN(5,5*'03_設備台帳'!R54/MAX(1,'03_設備台帳'!Q54)))*$B$9+5*$B$10)</f>
        <v/>
      </c>
      <c r="K64" s="141">
        <f>IF($A64="","",$E64*$B$5+$G64*$B$6+$I64*$B$7+MAX(1,MIN(5,5-'03_設備台帳'!X54/60))*$B$8+MAX(1,MIN(5,5*'03_設備台帳'!Q54/MAX(1,'03_設備台帳'!R54)))*$B$9+MAX(1,MIN(5,5-'03_設備台帳'!X54/80))*$B$10)</f>
        <v/>
      </c>
      <c r="L64" s="141">
        <f>IF($A64="","",$K64-$J64)</f>
        <v/>
      </c>
      <c r="M64" s="71">
        <f>IF($A64="","",IF($L64&gt;=0.3,"更新",IF($L64&lt;=-0.3,"修理/延命","再確認")))</f>
        <v/>
      </c>
      <c r="N64" s="71">
        <f>IF($A64="","","04表提案との照合: "&amp;'04_LCC計算'!AJ54)</f>
        <v/>
      </c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71">
        <f>IF('04_LCC計算'!A55="","",'04_LCC計算'!A55)</f>
        <v/>
      </c>
      <c r="B65" s="71">
        <f>IF($A65="","",'04_LCC計算'!B55)</f>
        <v/>
      </c>
      <c r="C65" s="71">
        <f>IF($A65="","",'04_LCC計算'!E55)</f>
        <v/>
      </c>
      <c r="D65" s="141">
        <f>IF($A65="","",MAX(1,MIN(5,5*(IF('01_基本条件'!$B$10=0,'04_LCC計算'!AA55/'04_LCC計算'!I55,'04_LCC計算'!AA55*('01_基本条件'!$B$10*(1+'01_基本条件'!$B$10)^'04_LCC計算'!I55)/((1+'01_基本条件'!$B$10)^'04_LCC計算'!I55-1)))/MAX(1,(IF('01_基本条件'!$B$10=0,'04_LCC計算'!T55/'04_LCC計算'!H55,'04_LCC計算'!T55*('01_基本条件'!$B$10*(1+'01_基本条件'!$B$10)^'04_LCC計算'!H55)/((1+'01_基本条件'!$B$10)^'04_LCC計算'!H55-1)))))))</f>
        <v/>
      </c>
      <c r="E65" s="141">
        <f>IF($A65="","",MAX(1,MIN(5,5*(IF('01_基本条件'!$B$10=0,'04_LCC計算'!T55/'04_LCC計算'!H55,'04_LCC計算'!T55*('01_基本条件'!$B$10*(1+'01_基本条件'!$B$10)^'04_LCC計算'!H55)/((1+'01_基本条件'!$B$10)^'04_LCC計算'!H55-1)))/MAX(1,(IF('01_基本条件'!$B$10=0,'04_LCC計算'!AA55/'04_LCC計算'!I55,'04_LCC計算'!AA55*('01_基本条件'!$B$10*(1+'01_基本条件'!$B$10)^'04_LCC計算'!I55)/((1+'01_基本条件'!$B$10)^'04_LCC計算'!I55-1)))))))</f>
        <v/>
      </c>
      <c r="F65" s="141">
        <f>IF($A65="","",MAX(1,MIN(5,5-('03_設備台帳'!J55/MAX(1,'03_設備台帳'!K55))*2-'03_設備台帳'!O55*0.25)))</f>
        <v/>
      </c>
      <c r="G65" s="141">
        <f>IF($A65="","",4.5)</f>
        <v/>
      </c>
      <c r="H65" s="141">
        <f>IF($A65="","",IF('04_LCC計算'!G55="低",5,IF('04_LCC計算'!G55="中",4,IF('04_LCC計算'!G55="高",2,1))))</f>
        <v/>
      </c>
      <c r="I65" s="141">
        <f>IF($A65="","",IF('04_LCC計算'!G55="低",4,IF('04_LCC計算'!G55="中",4.5,5)))</f>
        <v/>
      </c>
      <c r="J65" s="141">
        <f>IF($A65="","",$D65*$B$5+$F65*$B$6+$H65*$B$7+MAX(1,MIN(5,5-'03_設備台帳'!O55*'03_設備台帳'!P55/20))*$B$8+MAX(1,MIN(5,5*'03_設備台帳'!R55/MAX(1,'03_設備台帳'!Q55)))*$B$9+5*$B$10)</f>
        <v/>
      </c>
      <c r="K65" s="141">
        <f>IF($A65="","",$E65*$B$5+$G65*$B$6+$I65*$B$7+MAX(1,MIN(5,5-'03_設備台帳'!X55/60))*$B$8+MAX(1,MIN(5,5*'03_設備台帳'!Q55/MAX(1,'03_設備台帳'!R55)))*$B$9+MAX(1,MIN(5,5-'03_設備台帳'!X55/80))*$B$10)</f>
        <v/>
      </c>
      <c r="L65" s="141">
        <f>IF($A65="","",$K65-$J65)</f>
        <v/>
      </c>
      <c r="M65" s="71">
        <f>IF($A65="","",IF($L65&gt;=0.3,"更新",IF($L65&lt;=-0.3,"修理/延命","再確認")))</f>
        <v/>
      </c>
      <c r="N65" s="71">
        <f>IF($A65="","","04表提案との照合: "&amp;'04_LCC計算'!AJ55)</f>
        <v/>
      </c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71">
        <f>IF('04_LCC計算'!A56="","",'04_LCC計算'!A56)</f>
        <v/>
      </c>
      <c r="B66" s="71">
        <f>IF($A66="","",'04_LCC計算'!B56)</f>
        <v/>
      </c>
      <c r="C66" s="71">
        <f>IF($A66="","",'04_LCC計算'!E56)</f>
        <v/>
      </c>
      <c r="D66" s="141">
        <f>IF($A66="","",MAX(1,MIN(5,5*(IF('01_基本条件'!$B$10=0,'04_LCC計算'!AA56/'04_LCC計算'!I56,'04_LCC計算'!AA56*('01_基本条件'!$B$10*(1+'01_基本条件'!$B$10)^'04_LCC計算'!I56)/((1+'01_基本条件'!$B$10)^'04_LCC計算'!I56-1)))/MAX(1,(IF('01_基本条件'!$B$10=0,'04_LCC計算'!T56/'04_LCC計算'!H56,'04_LCC計算'!T56*('01_基本条件'!$B$10*(1+'01_基本条件'!$B$10)^'04_LCC計算'!H56)/((1+'01_基本条件'!$B$10)^'04_LCC計算'!H56-1)))))))</f>
        <v/>
      </c>
      <c r="E66" s="141">
        <f>IF($A66="","",MAX(1,MIN(5,5*(IF('01_基本条件'!$B$10=0,'04_LCC計算'!T56/'04_LCC計算'!H56,'04_LCC計算'!T56*('01_基本条件'!$B$10*(1+'01_基本条件'!$B$10)^'04_LCC計算'!H56)/((1+'01_基本条件'!$B$10)^'04_LCC計算'!H56-1)))/MAX(1,(IF('01_基本条件'!$B$10=0,'04_LCC計算'!AA56/'04_LCC計算'!I56,'04_LCC計算'!AA56*('01_基本条件'!$B$10*(1+'01_基本条件'!$B$10)^'04_LCC計算'!I56)/((1+'01_基本条件'!$B$10)^'04_LCC計算'!I56-1)))))))</f>
        <v/>
      </c>
      <c r="F66" s="141">
        <f>IF($A66="","",MAX(1,MIN(5,5-('03_設備台帳'!J56/MAX(1,'03_設備台帳'!K56))*2-'03_設備台帳'!O56*0.25)))</f>
        <v/>
      </c>
      <c r="G66" s="141">
        <f>IF($A66="","",4.5)</f>
        <v/>
      </c>
      <c r="H66" s="141">
        <f>IF($A66="","",IF('04_LCC計算'!G56="低",5,IF('04_LCC計算'!G56="中",4,IF('04_LCC計算'!G56="高",2,1))))</f>
        <v/>
      </c>
      <c r="I66" s="141">
        <f>IF($A66="","",IF('04_LCC計算'!G56="低",4,IF('04_LCC計算'!G56="中",4.5,5)))</f>
        <v/>
      </c>
      <c r="J66" s="141">
        <f>IF($A66="","",$D66*$B$5+$F66*$B$6+$H66*$B$7+MAX(1,MIN(5,5-'03_設備台帳'!O56*'03_設備台帳'!P56/20))*$B$8+MAX(1,MIN(5,5*'03_設備台帳'!R56/MAX(1,'03_設備台帳'!Q56)))*$B$9+5*$B$10)</f>
        <v/>
      </c>
      <c r="K66" s="141">
        <f>IF($A66="","",$E66*$B$5+$G66*$B$6+$I66*$B$7+MAX(1,MIN(5,5-'03_設備台帳'!X56/60))*$B$8+MAX(1,MIN(5,5*'03_設備台帳'!Q56/MAX(1,'03_設備台帳'!R56)))*$B$9+MAX(1,MIN(5,5-'03_設備台帳'!X56/80))*$B$10)</f>
        <v/>
      </c>
      <c r="L66" s="141">
        <f>IF($A66="","",$K66-$J66)</f>
        <v/>
      </c>
      <c r="M66" s="71">
        <f>IF($A66="","",IF($L66&gt;=0.3,"更新",IF($L66&lt;=-0.3,"修理/延命","再確認")))</f>
        <v/>
      </c>
      <c r="N66" s="71">
        <f>IF($A66="","","04表提案との照合: "&amp;'04_LCC計算'!AJ56)</f>
        <v/>
      </c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71">
        <f>IF('04_LCC計算'!A57="","",'04_LCC計算'!A57)</f>
        <v/>
      </c>
      <c r="B67" s="71">
        <f>IF($A67="","",'04_LCC計算'!B57)</f>
        <v/>
      </c>
      <c r="C67" s="71">
        <f>IF($A67="","",'04_LCC計算'!E57)</f>
        <v/>
      </c>
      <c r="D67" s="141">
        <f>IF($A67="","",MAX(1,MIN(5,5*(IF('01_基本条件'!$B$10=0,'04_LCC計算'!AA57/'04_LCC計算'!I57,'04_LCC計算'!AA57*('01_基本条件'!$B$10*(1+'01_基本条件'!$B$10)^'04_LCC計算'!I57)/((1+'01_基本条件'!$B$10)^'04_LCC計算'!I57-1)))/MAX(1,(IF('01_基本条件'!$B$10=0,'04_LCC計算'!T57/'04_LCC計算'!H57,'04_LCC計算'!T57*('01_基本条件'!$B$10*(1+'01_基本条件'!$B$10)^'04_LCC計算'!H57)/((1+'01_基本条件'!$B$10)^'04_LCC計算'!H57-1)))))))</f>
        <v/>
      </c>
      <c r="E67" s="141">
        <f>IF($A67="","",MAX(1,MIN(5,5*(IF('01_基本条件'!$B$10=0,'04_LCC計算'!T57/'04_LCC計算'!H57,'04_LCC計算'!T57*('01_基本条件'!$B$10*(1+'01_基本条件'!$B$10)^'04_LCC計算'!H57)/((1+'01_基本条件'!$B$10)^'04_LCC計算'!H57-1)))/MAX(1,(IF('01_基本条件'!$B$10=0,'04_LCC計算'!AA57/'04_LCC計算'!I57,'04_LCC計算'!AA57*('01_基本条件'!$B$10*(1+'01_基本条件'!$B$10)^'04_LCC計算'!I57)/((1+'01_基本条件'!$B$10)^'04_LCC計算'!I57-1)))))))</f>
        <v/>
      </c>
      <c r="F67" s="141">
        <f>IF($A67="","",MAX(1,MIN(5,5-('03_設備台帳'!J57/MAX(1,'03_設備台帳'!K57))*2-'03_設備台帳'!O57*0.25)))</f>
        <v/>
      </c>
      <c r="G67" s="141">
        <f>IF($A67="","",4.5)</f>
        <v/>
      </c>
      <c r="H67" s="141">
        <f>IF($A67="","",IF('04_LCC計算'!G57="低",5,IF('04_LCC計算'!G57="中",4,IF('04_LCC計算'!G57="高",2,1))))</f>
        <v/>
      </c>
      <c r="I67" s="141">
        <f>IF($A67="","",IF('04_LCC計算'!G57="低",4,IF('04_LCC計算'!G57="中",4.5,5)))</f>
        <v/>
      </c>
      <c r="J67" s="141">
        <f>IF($A67="","",$D67*$B$5+$F67*$B$6+$H67*$B$7+MAX(1,MIN(5,5-'03_設備台帳'!O57*'03_設備台帳'!P57/20))*$B$8+MAX(1,MIN(5,5*'03_設備台帳'!R57/MAX(1,'03_設備台帳'!Q57)))*$B$9+5*$B$10)</f>
        <v/>
      </c>
      <c r="K67" s="141">
        <f>IF($A67="","",$E67*$B$5+$G67*$B$6+$I67*$B$7+MAX(1,MIN(5,5-'03_設備台帳'!X57/60))*$B$8+MAX(1,MIN(5,5*'03_設備台帳'!Q57/MAX(1,'03_設備台帳'!R57)))*$B$9+MAX(1,MIN(5,5-'03_設備台帳'!X57/80))*$B$10)</f>
        <v/>
      </c>
      <c r="L67" s="141">
        <f>IF($A67="","",$K67-$J67)</f>
        <v/>
      </c>
      <c r="M67" s="71">
        <f>IF($A67="","",IF($L67&gt;=0.3,"更新",IF($L67&lt;=-0.3,"修理/延命","再確認")))</f>
        <v/>
      </c>
      <c r="N67" s="71">
        <f>IF($A67="","","04表提案との照合: "&amp;'04_LCC計算'!AJ57)</f>
        <v/>
      </c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71">
        <f>IF('04_LCC計算'!A58="","",'04_LCC計算'!A58)</f>
        <v/>
      </c>
      <c r="B68" s="71">
        <f>IF($A68="","",'04_LCC計算'!B58)</f>
        <v/>
      </c>
      <c r="C68" s="71">
        <f>IF($A68="","",'04_LCC計算'!E58)</f>
        <v/>
      </c>
      <c r="D68" s="141">
        <f>IF($A68="","",MAX(1,MIN(5,5*(IF('01_基本条件'!$B$10=0,'04_LCC計算'!AA58/'04_LCC計算'!I58,'04_LCC計算'!AA58*('01_基本条件'!$B$10*(1+'01_基本条件'!$B$10)^'04_LCC計算'!I58)/((1+'01_基本条件'!$B$10)^'04_LCC計算'!I58-1)))/MAX(1,(IF('01_基本条件'!$B$10=0,'04_LCC計算'!T58/'04_LCC計算'!H58,'04_LCC計算'!T58*('01_基本条件'!$B$10*(1+'01_基本条件'!$B$10)^'04_LCC計算'!H58)/((1+'01_基本条件'!$B$10)^'04_LCC計算'!H58-1)))))))</f>
        <v/>
      </c>
      <c r="E68" s="141">
        <f>IF($A68="","",MAX(1,MIN(5,5*(IF('01_基本条件'!$B$10=0,'04_LCC計算'!T58/'04_LCC計算'!H58,'04_LCC計算'!T58*('01_基本条件'!$B$10*(1+'01_基本条件'!$B$10)^'04_LCC計算'!H58)/((1+'01_基本条件'!$B$10)^'04_LCC計算'!H58-1)))/MAX(1,(IF('01_基本条件'!$B$10=0,'04_LCC計算'!AA58/'04_LCC計算'!I58,'04_LCC計算'!AA58*('01_基本条件'!$B$10*(1+'01_基本条件'!$B$10)^'04_LCC計算'!I58)/((1+'01_基本条件'!$B$10)^'04_LCC計算'!I58-1)))))))</f>
        <v/>
      </c>
      <c r="F68" s="141">
        <f>IF($A68="","",MAX(1,MIN(5,5-('03_設備台帳'!J58/MAX(1,'03_設備台帳'!K58))*2-'03_設備台帳'!O58*0.25)))</f>
        <v/>
      </c>
      <c r="G68" s="141">
        <f>IF($A68="","",4.5)</f>
        <v/>
      </c>
      <c r="H68" s="141">
        <f>IF($A68="","",IF('04_LCC計算'!G58="低",5,IF('04_LCC計算'!G58="中",4,IF('04_LCC計算'!G58="高",2,1))))</f>
        <v/>
      </c>
      <c r="I68" s="141">
        <f>IF($A68="","",IF('04_LCC計算'!G58="低",4,IF('04_LCC計算'!G58="中",4.5,5)))</f>
        <v/>
      </c>
      <c r="J68" s="141">
        <f>IF($A68="","",$D68*$B$5+$F68*$B$6+$H68*$B$7+MAX(1,MIN(5,5-'03_設備台帳'!O58*'03_設備台帳'!P58/20))*$B$8+MAX(1,MIN(5,5*'03_設備台帳'!R58/MAX(1,'03_設備台帳'!Q58)))*$B$9+5*$B$10)</f>
        <v/>
      </c>
      <c r="K68" s="141">
        <f>IF($A68="","",$E68*$B$5+$G68*$B$6+$I68*$B$7+MAX(1,MIN(5,5-'03_設備台帳'!X58/60))*$B$8+MAX(1,MIN(5,5*'03_設備台帳'!Q58/MAX(1,'03_設備台帳'!R58)))*$B$9+MAX(1,MIN(5,5-'03_設備台帳'!X58/80))*$B$10)</f>
        <v/>
      </c>
      <c r="L68" s="141">
        <f>IF($A68="","",$K68-$J68)</f>
        <v/>
      </c>
      <c r="M68" s="71">
        <f>IF($A68="","",IF($L68&gt;=0.3,"更新",IF($L68&lt;=-0.3,"修理/延命","再確認")))</f>
        <v/>
      </c>
      <c r="N68" s="71">
        <f>IF($A68="","","04表提案との照合: "&amp;'04_LCC計算'!AJ58)</f>
        <v/>
      </c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71">
        <f>IF('04_LCC計算'!A59="","",'04_LCC計算'!A59)</f>
        <v/>
      </c>
      <c r="B69" s="71">
        <f>IF($A69="","",'04_LCC計算'!B59)</f>
        <v/>
      </c>
      <c r="C69" s="71">
        <f>IF($A69="","",'04_LCC計算'!E59)</f>
        <v/>
      </c>
      <c r="D69" s="141">
        <f>IF($A69="","",MAX(1,MIN(5,5*(IF('01_基本条件'!$B$10=0,'04_LCC計算'!AA59/'04_LCC計算'!I59,'04_LCC計算'!AA59*('01_基本条件'!$B$10*(1+'01_基本条件'!$B$10)^'04_LCC計算'!I59)/((1+'01_基本条件'!$B$10)^'04_LCC計算'!I59-1)))/MAX(1,(IF('01_基本条件'!$B$10=0,'04_LCC計算'!T59/'04_LCC計算'!H59,'04_LCC計算'!T59*('01_基本条件'!$B$10*(1+'01_基本条件'!$B$10)^'04_LCC計算'!H59)/((1+'01_基本条件'!$B$10)^'04_LCC計算'!H59-1)))))))</f>
        <v/>
      </c>
      <c r="E69" s="141">
        <f>IF($A69="","",MAX(1,MIN(5,5*(IF('01_基本条件'!$B$10=0,'04_LCC計算'!T59/'04_LCC計算'!H59,'04_LCC計算'!T59*('01_基本条件'!$B$10*(1+'01_基本条件'!$B$10)^'04_LCC計算'!H59)/((1+'01_基本条件'!$B$10)^'04_LCC計算'!H59-1)))/MAX(1,(IF('01_基本条件'!$B$10=0,'04_LCC計算'!AA59/'04_LCC計算'!I59,'04_LCC計算'!AA59*('01_基本条件'!$B$10*(1+'01_基本条件'!$B$10)^'04_LCC計算'!I59)/((1+'01_基本条件'!$B$10)^'04_LCC計算'!I59-1)))))))</f>
        <v/>
      </c>
      <c r="F69" s="141">
        <f>IF($A69="","",MAX(1,MIN(5,5-('03_設備台帳'!J59/MAX(1,'03_設備台帳'!K59))*2-'03_設備台帳'!O59*0.25)))</f>
        <v/>
      </c>
      <c r="G69" s="141">
        <f>IF($A69="","",4.5)</f>
        <v/>
      </c>
      <c r="H69" s="141">
        <f>IF($A69="","",IF('04_LCC計算'!G59="低",5,IF('04_LCC計算'!G59="中",4,IF('04_LCC計算'!G59="高",2,1))))</f>
        <v/>
      </c>
      <c r="I69" s="141">
        <f>IF($A69="","",IF('04_LCC計算'!G59="低",4,IF('04_LCC計算'!G59="中",4.5,5)))</f>
        <v/>
      </c>
      <c r="J69" s="141">
        <f>IF($A69="","",$D69*$B$5+$F69*$B$6+$H69*$B$7+MAX(1,MIN(5,5-'03_設備台帳'!O59*'03_設備台帳'!P59/20))*$B$8+MAX(1,MIN(5,5*'03_設備台帳'!R59/MAX(1,'03_設備台帳'!Q59)))*$B$9+5*$B$10)</f>
        <v/>
      </c>
      <c r="K69" s="141">
        <f>IF($A69="","",$E69*$B$5+$G69*$B$6+$I69*$B$7+MAX(1,MIN(5,5-'03_設備台帳'!X59/60))*$B$8+MAX(1,MIN(5,5*'03_設備台帳'!Q59/MAX(1,'03_設備台帳'!R59)))*$B$9+MAX(1,MIN(5,5-'03_設備台帳'!X59/80))*$B$10)</f>
        <v/>
      </c>
      <c r="L69" s="141">
        <f>IF($A69="","",$K69-$J69)</f>
        <v/>
      </c>
      <c r="M69" s="71">
        <f>IF($A69="","",IF($L69&gt;=0.3,"更新",IF($L69&lt;=-0.3,"修理/延命","再確認")))</f>
        <v/>
      </c>
      <c r="N69" s="71">
        <f>IF($A69="","","04表提案との照合: "&amp;'04_LCC計算'!AJ59)</f>
        <v/>
      </c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71">
        <f>IF('04_LCC計算'!A60="","",'04_LCC計算'!A60)</f>
        <v/>
      </c>
      <c r="B70" s="71">
        <f>IF($A70="","",'04_LCC計算'!B60)</f>
        <v/>
      </c>
      <c r="C70" s="71">
        <f>IF($A70="","",'04_LCC計算'!E60)</f>
        <v/>
      </c>
      <c r="D70" s="141">
        <f>IF($A70="","",MAX(1,MIN(5,5*(IF('01_基本条件'!$B$10=0,'04_LCC計算'!AA60/'04_LCC計算'!I60,'04_LCC計算'!AA60*('01_基本条件'!$B$10*(1+'01_基本条件'!$B$10)^'04_LCC計算'!I60)/((1+'01_基本条件'!$B$10)^'04_LCC計算'!I60-1)))/MAX(1,(IF('01_基本条件'!$B$10=0,'04_LCC計算'!T60/'04_LCC計算'!H60,'04_LCC計算'!T60*('01_基本条件'!$B$10*(1+'01_基本条件'!$B$10)^'04_LCC計算'!H60)/((1+'01_基本条件'!$B$10)^'04_LCC計算'!H60-1)))))))</f>
        <v/>
      </c>
      <c r="E70" s="141">
        <f>IF($A70="","",MAX(1,MIN(5,5*(IF('01_基本条件'!$B$10=0,'04_LCC計算'!T60/'04_LCC計算'!H60,'04_LCC計算'!T60*('01_基本条件'!$B$10*(1+'01_基本条件'!$B$10)^'04_LCC計算'!H60)/((1+'01_基本条件'!$B$10)^'04_LCC計算'!H60-1)))/MAX(1,(IF('01_基本条件'!$B$10=0,'04_LCC計算'!AA60/'04_LCC計算'!I60,'04_LCC計算'!AA60*('01_基本条件'!$B$10*(1+'01_基本条件'!$B$10)^'04_LCC計算'!I60)/((1+'01_基本条件'!$B$10)^'04_LCC計算'!I60-1)))))))</f>
        <v/>
      </c>
      <c r="F70" s="141">
        <f>IF($A70="","",MAX(1,MIN(5,5-('03_設備台帳'!J60/MAX(1,'03_設備台帳'!K60))*2-'03_設備台帳'!O60*0.25)))</f>
        <v/>
      </c>
      <c r="G70" s="141">
        <f>IF($A70="","",4.5)</f>
        <v/>
      </c>
      <c r="H70" s="141">
        <f>IF($A70="","",IF('04_LCC計算'!G60="低",5,IF('04_LCC計算'!G60="中",4,IF('04_LCC計算'!G60="高",2,1))))</f>
        <v/>
      </c>
      <c r="I70" s="141">
        <f>IF($A70="","",IF('04_LCC計算'!G60="低",4,IF('04_LCC計算'!G60="中",4.5,5)))</f>
        <v/>
      </c>
      <c r="J70" s="141">
        <f>IF($A70="","",$D70*$B$5+$F70*$B$6+$H70*$B$7+MAX(1,MIN(5,5-'03_設備台帳'!O60*'03_設備台帳'!P60/20))*$B$8+MAX(1,MIN(5,5*'03_設備台帳'!R60/MAX(1,'03_設備台帳'!Q60)))*$B$9+5*$B$10)</f>
        <v/>
      </c>
      <c r="K70" s="141">
        <f>IF($A70="","",$E70*$B$5+$G70*$B$6+$I70*$B$7+MAX(1,MIN(5,5-'03_設備台帳'!X60/60))*$B$8+MAX(1,MIN(5,5*'03_設備台帳'!Q60/MAX(1,'03_設備台帳'!R60)))*$B$9+MAX(1,MIN(5,5-'03_設備台帳'!X60/80))*$B$10)</f>
        <v/>
      </c>
      <c r="L70" s="141">
        <f>IF($A70="","",$K70-$J70)</f>
        <v/>
      </c>
      <c r="M70" s="71">
        <f>IF($A70="","",IF($L70&gt;=0.3,"更新",IF($L70&lt;=-0.3,"修理/延命","再確認")))</f>
        <v/>
      </c>
      <c r="N70" s="71">
        <f>IF($A70="","","04表提案との照合: "&amp;'04_LCC計算'!AJ60)</f>
        <v/>
      </c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71">
        <f>IF('04_LCC計算'!A61="","",'04_LCC計算'!A61)</f>
        <v/>
      </c>
      <c r="B71" s="71">
        <f>IF($A71="","",'04_LCC計算'!B61)</f>
        <v/>
      </c>
      <c r="C71" s="71">
        <f>IF($A71="","",'04_LCC計算'!E61)</f>
        <v/>
      </c>
      <c r="D71" s="141">
        <f>IF($A71="","",MAX(1,MIN(5,5*(IF('01_基本条件'!$B$10=0,'04_LCC計算'!AA61/'04_LCC計算'!I61,'04_LCC計算'!AA61*('01_基本条件'!$B$10*(1+'01_基本条件'!$B$10)^'04_LCC計算'!I61)/((1+'01_基本条件'!$B$10)^'04_LCC計算'!I61-1)))/MAX(1,(IF('01_基本条件'!$B$10=0,'04_LCC計算'!T61/'04_LCC計算'!H61,'04_LCC計算'!T61*('01_基本条件'!$B$10*(1+'01_基本条件'!$B$10)^'04_LCC計算'!H61)/((1+'01_基本条件'!$B$10)^'04_LCC計算'!H61-1)))))))</f>
        <v/>
      </c>
      <c r="E71" s="141">
        <f>IF($A71="","",MAX(1,MIN(5,5*(IF('01_基本条件'!$B$10=0,'04_LCC計算'!T61/'04_LCC計算'!H61,'04_LCC計算'!T61*('01_基本条件'!$B$10*(1+'01_基本条件'!$B$10)^'04_LCC計算'!H61)/((1+'01_基本条件'!$B$10)^'04_LCC計算'!H61-1)))/MAX(1,(IF('01_基本条件'!$B$10=0,'04_LCC計算'!AA61/'04_LCC計算'!I61,'04_LCC計算'!AA61*('01_基本条件'!$B$10*(1+'01_基本条件'!$B$10)^'04_LCC計算'!I61)/((1+'01_基本条件'!$B$10)^'04_LCC計算'!I61-1)))))))</f>
        <v/>
      </c>
      <c r="F71" s="141">
        <f>IF($A71="","",MAX(1,MIN(5,5-('03_設備台帳'!J61/MAX(1,'03_設備台帳'!K61))*2-'03_設備台帳'!O61*0.25)))</f>
        <v/>
      </c>
      <c r="G71" s="141">
        <f>IF($A71="","",4.5)</f>
        <v/>
      </c>
      <c r="H71" s="141">
        <f>IF($A71="","",IF('04_LCC計算'!G61="低",5,IF('04_LCC計算'!G61="中",4,IF('04_LCC計算'!G61="高",2,1))))</f>
        <v/>
      </c>
      <c r="I71" s="141">
        <f>IF($A71="","",IF('04_LCC計算'!G61="低",4,IF('04_LCC計算'!G61="中",4.5,5)))</f>
        <v/>
      </c>
      <c r="J71" s="141">
        <f>IF($A71="","",$D71*$B$5+$F71*$B$6+$H71*$B$7+MAX(1,MIN(5,5-'03_設備台帳'!O61*'03_設備台帳'!P61/20))*$B$8+MAX(1,MIN(5,5*'03_設備台帳'!R61/MAX(1,'03_設備台帳'!Q61)))*$B$9+5*$B$10)</f>
        <v/>
      </c>
      <c r="K71" s="141">
        <f>IF($A71="","",$E71*$B$5+$G71*$B$6+$I71*$B$7+MAX(1,MIN(5,5-'03_設備台帳'!X61/60))*$B$8+MAX(1,MIN(5,5*'03_設備台帳'!Q61/MAX(1,'03_設備台帳'!R61)))*$B$9+MAX(1,MIN(5,5-'03_設備台帳'!X61/80))*$B$10)</f>
        <v/>
      </c>
      <c r="L71" s="141">
        <f>IF($A71="","",$K71-$J71)</f>
        <v/>
      </c>
      <c r="M71" s="71">
        <f>IF($A71="","",IF($L71&gt;=0.3,"更新",IF($L71&lt;=-0.3,"修理/延命","再確認")))</f>
        <v/>
      </c>
      <c r="N71" s="71">
        <f>IF($A71="","","04表提案との照合: "&amp;'04_LCC計算'!AJ61)</f>
        <v/>
      </c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71">
        <f>IF('04_LCC計算'!A62="","",'04_LCC計算'!A62)</f>
        <v/>
      </c>
      <c r="B72" s="71">
        <f>IF($A72="","",'04_LCC計算'!B62)</f>
        <v/>
      </c>
      <c r="C72" s="71">
        <f>IF($A72="","",'04_LCC計算'!E62)</f>
        <v/>
      </c>
      <c r="D72" s="141">
        <f>IF($A72="","",MAX(1,MIN(5,5*(IF('01_基本条件'!$B$10=0,'04_LCC計算'!AA62/'04_LCC計算'!I62,'04_LCC計算'!AA62*('01_基本条件'!$B$10*(1+'01_基本条件'!$B$10)^'04_LCC計算'!I62)/((1+'01_基本条件'!$B$10)^'04_LCC計算'!I62-1)))/MAX(1,(IF('01_基本条件'!$B$10=0,'04_LCC計算'!T62/'04_LCC計算'!H62,'04_LCC計算'!T62*('01_基本条件'!$B$10*(1+'01_基本条件'!$B$10)^'04_LCC計算'!H62)/((1+'01_基本条件'!$B$10)^'04_LCC計算'!H62-1)))))))</f>
        <v/>
      </c>
      <c r="E72" s="141">
        <f>IF($A72="","",MAX(1,MIN(5,5*(IF('01_基本条件'!$B$10=0,'04_LCC計算'!T62/'04_LCC計算'!H62,'04_LCC計算'!T62*('01_基本条件'!$B$10*(1+'01_基本条件'!$B$10)^'04_LCC計算'!H62)/((1+'01_基本条件'!$B$10)^'04_LCC計算'!H62-1)))/MAX(1,(IF('01_基本条件'!$B$10=0,'04_LCC計算'!AA62/'04_LCC計算'!I62,'04_LCC計算'!AA62*('01_基本条件'!$B$10*(1+'01_基本条件'!$B$10)^'04_LCC計算'!I62)/((1+'01_基本条件'!$B$10)^'04_LCC計算'!I62-1)))))))</f>
        <v/>
      </c>
      <c r="F72" s="141">
        <f>IF($A72="","",MAX(1,MIN(5,5-('03_設備台帳'!J62/MAX(1,'03_設備台帳'!K62))*2-'03_設備台帳'!O62*0.25)))</f>
        <v/>
      </c>
      <c r="G72" s="141">
        <f>IF($A72="","",4.5)</f>
        <v/>
      </c>
      <c r="H72" s="141">
        <f>IF($A72="","",IF('04_LCC計算'!G62="低",5,IF('04_LCC計算'!G62="中",4,IF('04_LCC計算'!G62="高",2,1))))</f>
        <v/>
      </c>
      <c r="I72" s="141">
        <f>IF($A72="","",IF('04_LCC計算'!G62="低",4,IF('04_LCC計算'!G62="中",4.5,5)))</f>
        <v/>
      </c>
      <c r="J72" s="141">
        <f>IF($A72="","",$D72*$B$5+$F72*$B$6+$H72*$B$7+MAX(1,MIN(5,5-'03_設備台帳'!O62*'03_設備台帳'!P62/20))*$B$8+MAX(1,MIN(5,5*'03_設備台帳'!R62/MAX(1,'03_設備台帳'!Q62)))*$B$9+5*$B$10)</f>
        <v/>
      </c>
      <c r="K72" s="141">
        <f>IF($A72="","",$E72*$B$5+$G72*$B$6+$I72*$B$7+MAX(1,MIN(5,5-'03_設備台帳'!X62/60))*$B$8+MAX(1,MIN(5,5*'03_設備台帳'!Q62/MAX(1,'03_設備台帳'!R62)))*$B$9+MAX(1,MIN(5,5-'03_設備台帳'!X62/80))*$B$10)</f>
        <v/>
      </c>
      <c r="L72" s="141">
        <f>IF($A72="","",$K72-$J72)</f>
        <v/>
      </c>
      <c r="M72" s="71">
        <f>IF($A72="","",IF($L72&gt;=0.3,"更新",IF($L72&lt;=-0.3,"修理/延命","再確認")))</f>
        <v/>
      </c>
      <c r="N72" s="71">
        <f>IF($A72="","","04表提案との照合: "&amp;'04_LCC計算'!AJ62)</f>
        <v/>
      </c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71">
        <f>IF('04_LCC計算'!A63="","",'04_LCC計算'!A63)</f>
        <v/>
      </c>
      <c r="B73" s="71">
        <f>IF($A73="","",'04_LCC計算'!B63)</f>
        <v/>
      </c>
      <c r="C73" s="71">
        <f>IF($A73="","",'04_LCC計算'!E63)</f>
        <v/>
      </c>
      <c r="D73" s="141">
        <f>IF($A73="","",MAX(1,MIN(5,5*(IF('01_基本条件'!$B$10=0,'04_LCC計算'!AA63/'04_LCC計算'!I63,'04_LCC計算'!AA63*('01_基本条件'!$B$10*(1+'01_基本条件'!$B$10)^'04_LCC計算'!I63)/((1+'01_基本条件'!$B$10)^'04_LCC計算'!I63-1)))/MAX(1,(IF('01_基本条件'!$B$10=0,'04_LCC計算'!T63/'04_LCC計算'!H63,'04_LCC計算'!T63*('01_基本条件'!$B$10*(1+'01_基本条件'!$B$10)^'04_LCC計算'!H63)/((1+'01_基本条件'!$B$10)^'04_LCC計算'!H63-1)))))))</f>
        <v/>
      </c>
      <c r="E73" s="141">
        <f>IF($A73="","",MAX(1,MIN(5,5*(IF('01_基本条件'!$B$10=0,'04_LCC計算'!T63/'04_LCC計算'!H63,'04_LCC計算'!T63*('01_基本条件'!$B$10*(1+'01_基本条件'!$B$10)^'04_LCC計算'!H63)/((1+'01_基本条件'!$B$10)^'04_LCC計算'!H63-1)))/MAX(1,(IF('01_基本条件'!$B$10=0,'04_LCC計算'!AA63/'04_LCC計算'!I63,'04_LCC計算'!AA63*('01_基本条件'!$B$10*(1+'01_基本条件'!$B$10)^'04_LCC計算'!I63)/((1+'01_基本条件'!$B$10)^'04_LCC計算'!I63-1)))))))</f>
        <v/>
      </c>
      <c r="F73" s="141">
        <f>IF($A73="","",MAX(1,MIN(5,5-('03_設備台帳'!J63/MAX(1,'03_設備台帳'!K63))*2-'03_設備台帳'!O63*0.25)))</f>
        <v/>
      </c>
      <c r="G73" s="141">
        <f>IF($A73="","",4.5)</f>
        <v/>
      </c>
      <c r="H73" s="141">
        <f>IF($A73="","",IF('04_LCC計算'!G63="低",5,IF('04_LCC計算'!G63="中",4,IF('04_LCC計算'!G63="高",2,1))))</f>
        <v/>
      </c>
      <c r="I73" s="141">
        <f>IF($A73="","",IF('04_LCC計算'!G63="低",4,IF('04_LCC計算'!G63="中",4.5,5)))</f>
        <v/>
      </c>
      <c r="J73" s="141">
        <f>IF($A73="","",$D73*$B$5+$F73*$B$6+$H73*$B$7+MAX(1,MIN(5,5-'03_設備台帳'!O63*'03_設備台帳'!P63/20))*$B$8+MAX(1,MIN(5,5*'03_設備台帳'!R63/MAX(1,'03_設備台帳'!Q63)))*$B$9+5*$B$10)</f>
        <v/>
      </c>
      <c r="K73" s="141">
        <f>IF($A73="","",$E73*$B$5+$G73*$B$6+$I73*$B$7+MAX(1,MIN(5,5-'03_設備台帳'!X63/60))*$B$8+MAX(1,MIN(5,5*'03_設備台帳'!Q63/MAX(1,'03_設備台帳'!R63)))*$B$9+MAX(1,MIN(5,5-'03_設備台帳'!X63/80))*$B$10)</f>
        <v/>
      </c>
      <c r="L73" s="141">
        <f>IF($A73="","",$K73-$J73)</f>
        <v/>
      </c>
      <c r="M73" s="71">
        <f>IF($A73="","",IF($L73&gt;=0.3,"更新",IF($L73&lt;=-0.3,"修理/延命","再確認")))</f>
        <v/>
      </c>
      <c r="N73" s="71">
        <f>IF($A73="","","04表提案との照合: "&amp;'04_LCC計算'!AJ63)</f>
        <v/>
      </c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71">
        <f>IF('04_LCC計算'!A64="","",'04_LCC計算'!A64)</f>
        <v/>
      </c>
      <c r="B74" s="71">
        <f>IF($A74="","",'04_LCC計算'!B64)</f>
        <v/>
      </c>
      <c r="C74" s="71">
        <f>IF($A74="","",'04_LCC計算'!E64)</f>
        <v/>
      </c>
      <c r="D74" s="141">
        <f>IF($A74="","",MAX(1,MIN(5,5*(IF('01_基本条件'!$B$10=0,'04_LCC計算'!AA64/'04_LCC計算'!I64,'04_LCC計算'!AA64*('01_基本条件'!$B$10*(1+'01_基本条件'!$B$10)^'04_LCC計算'!I64)/((1+'01_基本条件'!$B$10)^'04_LCC計算'!I64-1)))/MAX(1,(IF('01_基本条件'!$B$10=0,'04_LCC計算'!T64/'04_LCC計算'!H64,'04_LCC計算'!T64*('01_基本条件'!$B$10*(1+'01_基本条件'!$B$10)^'04_LCC計算'!H64)/((1+'01_基本条件'!$B$10)^'04_LCC計算'!H64-1)))))))</f>
        <v/>
      </c>
      <c r="E74" s="141">
        <f>IF($A74="","",MAX(1,MIN(5,5*(IF('01_基本条件'!$B$10=0,'04_LCC計算'!T64/'04_LCC計算'!H64,'04_LCC計算'!T64*('01_基本条件'!$B$10*(1+'01_基本条件'!$B$10)^'04_LCC計算'!H64)/((1+'01_基本条件'!$B$10)^'04_LCC計算'!H64-1)))/MAX(1,(IF('01_基本条件'!$B$10=0,'04_LCC計算'!AA64/'04_LCC計算'!I64,'04_LCC計算'!AA64*('01_基本条件'!$B$10*(1+'01_基本条件'!$B$10)^'04_LCC計算'!I64)/((1+'01_基本条件'!$B$10)^'04_LCC計算'!I64-1)))))))</f>
        <v/>
      </c>
      <c r="F74" s="141">
        <f>IF($A74="","",MAX(1,MIN(5,5-('03_設備台帳'!J64/MAX(1,'03_設備台帳'!K64))*2-'03_設備台帳'!O64*0.25)))</f>
        <v/>
      </c>
      <c r="G74" s="141">
        <f>IF($A74="","",4.5)</f>
        <v/>
      </c>
      <c r="H74" s="141">
        <f>IF($A74="","",IF('04_LCC計算'!G64="低",5,IF('04_LCC計算'!G64="中",4,IF('04_LCC計算'!G64="高",2,1))))</f>
        <v/>
      </c>
      <c r="I74" s="141">
        <f>IF($A74="","",IF('04_LCC計算'!G64="低",4,IF('04_LCC計算'!G64="中",4.5,5)))</f>
        <v/>
      </c>
      <c r="J74" s="141">
        <f>IF($A74="","",$D74*$B$5+$F74*$B$6+$H74*$B$7+MAX(1,MIN(5,5-'03_設備台帳'!O64*'03_設備台帳'!P64/20))*$B$8+MAX(1,MIN(5,5*'03_設備台帳'!R64/MAX(1,'03_設備台帳'!Q64)))*$B$9+5*$B$10)</f>
        <v/>
      </c>
      <c r="K74" s="141">
        <f>IF($A74="","",$E74*$B$5+$G74*$B$6+$I74*$B$7+MAX(1,MIN(5,5-'03_設備台帳'!X64/60))*$B$8+MAX(1,MIN(5,5*'03_設備台帳'!Q64/MAX(1,'03_設備台帳'!R64)))*$B$9+MAX(1,MIN(5,5-'03_設備台帳'!X64/80))*$B$10)</f>
        <v/>
      </c>
      <c r="L74" s="141">
        <f>IF($A74="","",$K74-$J74)</f>
        <v/>
      </c>
      <c r="M74" s="71">
        <f>IF($A74="","",IF($L74&gt;=0.3,"更新",IF($L74&lt;=-0.3,"修理/延命","再確認")))</f>
        <v/>
      </c>
      <c r="N74" s="71">
        <f>IF($A74="","","04表提案との照合: "&amp;'04_LCC計算'!AJ64)</f>
        <v/>
      </c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71">
        <f>IF('04_LCC計算'!A65="","",'04_LCC計算'!A65)</f>
        <v/>
      </c>
      <c r="B75" s="71">
        <f>IF($A75="","",'04_LCC計算'!B65)</f>
        <v/>
      </c>
      <c r="C75" s="71">
        <f>IF($A75="","",'04_LCC計算'!E65)</f>
        <v/>
      </c>
      <c r="D75" s="141">
        <f>IF($A75="","",MAX(1,MIN(5,5*(IF('01_基本条件'!$B$10=0,'04_LCC計算'!AA65/'04_LCC計算'!I65,'04_LCC計算'!AA65*('01_基本条件'!$B$10*(1+'01_基本条件'!$B$10)^'04_LCC計算'!I65)/((1+'01_基本条件'!$B$10)^'04_LCC計算'!I65-1)))/MAX(1,(IF('01_基本条件'!$B$10=0,'04_LCC計算'!T65/'04_LCC計算'!H65,'04_LCC計算'!T65*('01_基本条件'!$B$10*(1+'01_基本条件'!$B$10)^'04_LCC計算'!H65)/((1+'01_基本条件'!$B$10)^'04_LCC計算'!H65-1)))))))</f>
        <v/>
      </c>
      <c r="E75" s="141">
        <f>IF($A75="","",MAX(1,MIN(5,5*(IF('01_基本条件'!$B$10=0,'04_LCC計算'!T65/'04_LCC計算'!H65,'04_LCC計算'!T65*('01_基本条件'!$B$10*(1+'01_基本条件'!$B$10)^'04_LCC計算'!H65)/((1+'01_基本条件'!$B$10)^'04_LCC計算'!H65-1)))/MAX(1,(IF('01_基本条件'!$B$10=0,'04_LCC計算'!AA65/'04_LCC計算'!I65,'04_LCC計算'!AA65*('01_基本条件'!$B$10*(1+'01_基本条件'!$B$10)^'04_LCC計算'!I65)/((1+'01_基本条件'!$B$10)^'04_LCC計算'!I65-1)))))))</f>
        <v/>
      </c>
      <c r="F75" s="141">
        <f>IF($A75="","",MAX(1,MIN(5,5-('03_設備台帳'!J65/MAX(1,'03_設備台帳'!K65))*2-'03_設備台帳'!O65*0.25)))</f>
        <v/>
      </c>
      <c r="G75" s="141">
        <f>IF($A75="","",4.5)</f>
        <v/>
      </c>
      <c r="H75" s="141">
        <f>IF($A75="","",IF('04_LCC計算'!G65="低",5,IF('04_LCC計算'!G65="中",4,IF('04_LCC計算'!G65="高",2,1))))</f>
        <v/>
      </c>
      <c r="I75" s="141">
        <f>IF($A75="","",IF('04_LCC計算'!G65="低",4,IF('04_LCC計算'!G65="中",4.5,5)))</f>
        <v/>
      </c>
      <c r="J75" s="141">
        <f>IF($A75="","",$D75*$B$5+$F75*$B$6+$H75*$B$7+MAX(1,MIN(5,5-'03_設備台帳'!O65*'03_設備台帳'!P65/20))*$B$8+MAX(1,MIN(5,5*'03_設備台帳'!R65/MAX(1,'03_設備台帳'!Q65)))*$B$9+5*$B$10)</f>
        <v/>
      </c>
      <c r="K75" s="141">
        <f>IF($A75="","",$E75*$B$5+$G75*$B$6+$I75*$B$7+MAX(1,MIN(5,5-'03_設備台帳'!X65/60))*$B$8+MAX(1,MIN(5,5*'03_設備台帳'!Q65/MAX(1,'03_設備台帳'!R65)))*$B$9+MAX(1,MIN(5,5-'03_設備台帳'!X65/80))*$B$10)</f>
        <v/>
      </c>
      <c r="L75" s="141">
        <f>IF($A75="","",$K75-$J75)</f>
        <v/>
      </c>
      <c r="M75" s="71">
        <f>IF($A75="","",IF($L75&gt;=0.3,"更新",IF($L75&lt;=-0.3,"修理/延命","再確認")))</f>
        <v/>
      </c>
      <c r="N75" s="71">
        <f>IF($A75="","","04表提案との照合: "&amp;'04_LCC計算'!AJ65)</f>
        <v/>
      </c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71">
        <f>IF('04_LCC計算'!A66="","",'04_LCC計算'!A66)</f>
        <v/>
      </c>
      <c r="B76" s="71">
        <f>IF($A76="","",'04_LCC計算'!B66)</f>
        <v/>
      </c>
      <c r="C76" s="71">
        <f>IF($A76="","",'04_LCC計算'!E66)</f>
        <v/>
      </c>
      <c r="D76" s="141">
        <f>IF($A76="","",MAX(1,MIN(5,5*(IF('01_基本条件'!$B$10=0,'04_LCC計算'!AA66/'04_LCC計算'!I66,'04_LCC計算'!AA66*('01_基本条件'!$B$10*(1+'01_基本条件'!$B$10)^'04_LCC計算'!I66)/((1+'01_基本条件'!$B$10)^'04_LCC計算'!I66-1)))/MAX(1,(IF('01_基本条件'!$B$10=0,'04_LCC計算'!T66/'04_LCC計算'!H66,'04_LCC計算'!T66*('01_基本条件'!$B$10*(1+'01_基本条件'!$B$10)^'04_LCC計算'!H66)/((1+'01_基本条件'!$B$10)^'04_LCC計算'!H66-1)))))))</f>
        <v/>
      </c>
      <c r="E76" s="141">
        <f>IF($A76="","",MAX(1,MIN(5,5*(IF('01_基本条件'!$B$10=0,'04_LCC計算'!T66/'04_LCC計算'!H66,'04_LCC計算'!T66*('01_基本条件'!$B$10*(1+'01_基本条件'!$B$10)^'04_LCC計算'!H66)/((1+'01_基本条件'!$B$10)^'04_LCC計算'!H66-1)))/MAX(1,(IF('01_基本条件'!$B$10=0,'04_LCC計算'!AA66/'04_LCC計算'!I66,'04_LCC計算'!AA66*('01_基本条件'!$B$10*(1+'01_基本条件'!$B$10)^'04_LCC計算'!I66)/((1+'01_基本条件'!$B$10)^'04_LCC計算'!I66-1)))))))</f>
        <v/>
      </c>
      <c r="F76" s="141">
        <f>IF($A76="","",MAX(1,MIN(5,5-('03_設備台帳'!J66/MAX(1,'03_設備台帳'!K66))*2-'03_設備台帳'!O66*0.25)))</f>
        <v/>
      </c>
      <c r="G76" s="141">
        <f>IF($A76="","",4.5)</f>
        <v/>
      </c>
      <c r="H76" s="141">
        <f>IF($A76="","",IF('04_LCC計算'!G66="低",5,IF('04_LCC計算'!G66="中",4,IF('04_LCC計算'!G66="高",2,1))))</f>
        <v/>
      </c>
      <c r="I76" s="141">
        <f>IF($A76="","",IF('04_LCC計算'!G66="低",4,IF('04_LCC計算'!G66="中",4.5,5)))</f>
        <v/>
      </c>
      <c r="J76" s="141">
        <f>IF($A76="","",$D76*$B$5+$F76*$B$6+$H76*$B$7+MAX(1,MIN(5,5-'03_設備台帳'!O66*'03_設備台帳'!P66/20))*$B$8+MAX(1,MIN(5,5*'03_設備台帳'!R66/MAX(1,'03_設備台帳'!Q66)))*$B$9+5*$B$10)</f>
        <v/>
      </c>
      <c r="K76" s="141">
        <f>IF($A76="","",$E76*$B$5+$G76*$B$6+$I76*$B$7+MAX(1,MIN(5,5-'03_設備台帳'!X66/60))*$B$8+MAX(1,MIN(5,5*'03_設備台帳'!Q66/MAX(1,'03_設備台帳'!R66)))*$B$9+MAX(1,MIN(5,5-'03_設備台帳'!X66/80))*$B$10)</f>
        <v/>
      </c>
      <c r="L76" s="141">
        <f>IF($A76="","",$K76-$J76)</f>
        <v/>
      </c>
      <c r="M76" s="71">
        <f>IF($A76="","",IF($L76&gt;=0.3,"更新",IF($L76&lt;=-0.3,"修理/延命","再確認")))</f>
        <v/>
      </c>
      <c r="N76" s="71">
        <f>IF($A76="","","04表提案との照合: "&amp;'04_LCC計算'!AJ66)</f>
        <v/>
      </c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71">
        <f>IF('04_LCC計算'!A67="","",'04_LCC計算'!A67)</f>
        <v/>
      </c>
      <c r="B77" s="71">
        <f>IF($A77="","",'04_LCC計算'!B67)</f>
        <v/>
      </c>
      <c r="C77" s="71">
        <f>IF($A77="","",'04_LCC計算'!E67)</f>
        <v/>
      </c>
      <c r="D77" s="141">
        <f>IF($A77="","",MAX(1,MIN(5,5*(IF('01_基本条件'!$B$10=0,'04_LCC計算'!AA67/'04_LCC計算'!I67,'04_LCC計算'!AA67*('01_基本条件'!$B$10*(1+'01_基本条件'!$B$10)^'04_LCC計算'!I67)/((1+'01_基本条件'!$B$10)^'04_LCC計算'!I67-1)))/MAX(1,(IF('01_基本条件'!$B$10=0,'04_LCC計算'!T67/'04_LCC計算'!H67,'04_LCC計算'!T67*('01_基本条件'!$B$10*(1+'01_基本条件'!$B$10)^'04_LCC計算'!H67)/((1+'01_基本条件'!$B$10)^'04_LCC計算'!H67-1)))))))</f>
        <v/>
      </c>
      <c r="E77" s="141">
        <f>IF($A77="","",MAX(1,MIN(5,5*(IF('01_基本条件'!$B$10=0,'04_LCC計算'!T67/'04_LCC計算'!H67,'04_LCC計算'!T67*('01_基本条件'!$B$10*(1+'01_基本条件'!$B$10)^'04_LCC計算'!H67)/((1+'01_基本条件'!$B$10)^'04_LCC計算'!H67-1)))/MAX(1,(IF('01_基本条件'!$B$10=0,'04_LCC計算'!AA67/'04_LCC計算'!I67,'04_LCC計算'!AA67*('01_基本条件'!$B$10*(1+'01_基本条件'!$B$10)^'04_LCC計算'!I67)/((1+'01_基本条件'!$B$10)^'04_LCC計算'!I67-1)))))))</f>
        <v/>
      </c>
      <c r="F77" s="141">
        <f>IF($A77="","",MAX(1,MIN(5,5-('03_設備台帳'!J67/MAX(1,'03_設備台帳'!K67))*2-'03_設備台帳'!O67*0.25)))</f>
        <v/>
      </c>
      <c r="G77" s="141">
        <f>IF($A77="","",4.5)</f>
        <v/>
      </c>
      <c r="H77" s="141">
        <f>IF($A77="","",IF('04_LCC計算'!G67="低",5,IF('04_LCC計算'!G67="中",4,IF('04_LCC計算'!G67="高",2,1))))</f>
        <v/>
      </c>
      <c r="I77" s="141">
        <f>IF($A77="","",IF('04_LCC計算'!G67="低",4,IF('04_LCC計算'!G67="中",4.5,5)))</f>
        <v/>
      </c>
      <c r="J77" s="141">
        <f>IF($A77="","",$D77*$B$5+$F77*$B$6+$H77*$B$7+MAX(1,MIN(5,5-'03_設備台帳'!O67*'03_設備台帳'!P67/20))*$B$8+MAX(1,MIN(5,5*'03_設備台帳'!R67/MAX(1,'03_設備台帳'!Q67)))*$B$9+5*$B$10)</f>
        <v/>
      </c>
      <c r="K77" s="141">
        <f>IF($A77="","",$E77*$B$5+$G77*$B$6+$I77*$B$7+MAX(1,MIN(5,5-'03_設備台帳'!X67/60))*$B$8+MAX(1,MIN(5,5*'03_設備台帳'!Q67/MAX(1,'03_設備台帳'!R67)))*$B$9+MAX(1,MIN(5,5-'03_設備台帳'!X67/80))*$B$10)</f>
        <v/>
      </c>
      <c r="L77" s="141">
        <f>IF($A77="","",$K77-$J77)</f>
        <v/>
      </c>
      <c r="M77" s="71">
        <f>IF($A77="","",IF($L77&gt;=0.3,"更新",IF($L77&lt;=-0.3,"修理/延命","再確認")))</f>
        <v/>
      </c>
      <c r="N77" s="71">
        <f>IF($A77="","","04表提案との照合: "&amp;'04_LCC計算'!AJ67)</f>
        <v/>
      </c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71">
        <f>IF('04_LCC計算'!A68="","",'04_LCC計算'!A68)</f>
        <v/>
      </c>
      <c r="B78" s="71">
        <f>IF($A78="","",'04_LCC計算'!B68)</f>
        <v/>
      </c>
      <c r="C78" s="71">
        <f>IF($A78="","",'04_LCC計算'!E68)</f>
        <v/>
      </c>
      <c r="D78" s="141">
        <f>IF($A78="","",MAX(1,MIN(5,5*(IF('01_基本条件'!$B$10=0,'04_LCC計算'!AA68/'04_LCC計算'!I68,'04_LCC計算'!AA68*('01_基本条件'!$B$10*(1+'01_基本条件'!$B$10)^'04_LCC計算'!I68)/((1+'01_基本条件'!$B$10)^'04_LCC計算'!I68-1)))/MAX(1,(IF('01_基本条件'!$B$10=0,'04_LCC計算'!T68/'04_LCC計算'!H68,'04_LCC計算'!T68*('01_基本条件'!$B$10*(1+'01_基本条件'!$B$10)^'04_LCC計算'!H68)/((1+'01_基本条件'!$B$10)^'04_LCC計算'!H68-1)))))))</f>
        <v/>
      </c>
      <c r="E78" s="141">
        <f>IF($A78="","",MAX(1,MIN(5,5*(IF('01_基本条件'!$B$10=0,'04_LCC計算'!T68/'04_LCC計算'!H68,'04_LCC計算'!T68*('01_基本条件'!$B$10*(1+'01_基本条件'!$B$10)^'04_LCC計算'!H68)/((1+'01_基本条件'!$B$10)^'04_LCC計算'!H68-1)))/MAX(1,(IF('01_基本条件'!$B$10=0,'04_LCC計算'!AA68/'04_LCC計算'!I68,'04_LCC計算'!AA68*('01_基本条件'!$B$10*(1+'01_基本条件'!$B$10)^'04_LCC計算'!I68)/((1+'01_基本条件'!$B$10)^'04_LCC計算'!I68-1)))))))</f>
        <v/>
      </c>
      <c r="F78" s="141">
        <f>IF($A78="","",MAX(1,MIN(5,5-('03_設備台帳'!J68/MAX(1,'03_設備台帳'!K68))*2-'03_設備台帳'!O68*0.25)))</f>
        <v/>
      </c>
      <c r="G78" s="141">
        <f>IF($A78="","",4.5)</f>
        <v/>
      </c>
      <c r="H78" s="141">
        <f>IF($A78="","",IF('04_LCC計算'!G68="低",5,IF('04_LCC計算'!G68="中",4,IF('04_LCC計算'!G68="高",2,1))))</f>
        <v/>
      </c>
      <c r="I78" s="141">
        <f>IF($A78="","",IF('04_LCC計算'!G68="低",4,IF('04_LCC計算'!G68="中",4.5,5)))</f>
        <v/>
      </c>
      <c r="J78" s="141">
        <f>IF($A78="","",$D78*$B$5+$F78*$B$6+$H78*$B$7+MAX(1,MIN(5,5-'03_設備台帳'!O68*'03_設備台帳'!P68/20))*$B$8+MAX(1,MIN(5,5*'03_設備台帳'!R68/MAX(1,'03_設備台帳'!Q68)))*$B$9+5*$B$10)</f>
        <v/>
      </c>
      <c r="K78" s="141">
        <f>IF($A78="","",$E78*$B$5+$G78*$B$6+$I78*$B$7+MAX(1,MIN(5,5-'03_設備台帳'!X68/60))*$B$8+MAX(1,MIN(5,5*'03_設備台帳'!Q68/MAX(1,'03_設備台帳'!R68)))*$B$9+MAX(1,MIN(5,5-'03_設備台帳'!X68/80))*$B$10)</f>
        <v/>
      </c>
      <c r="L78" s="141">
        <f>IF($A78="","",$K78-$J78)</f>
        <v/>
      </c>
      <c r="M78" s="71">
        <f>IF($A78="","",IF($L78&gt;=0.3,"更新",IF($L78&lt;=-0.3,"修理/延命","再確認")))</f>
        <v/>
      </c>
      <c r="N78" s="71">
        <f>IF($A78="","","04表提案との照合: "&amp;'04_LCC計算'!AJ68)</f>
        <v/>
      </c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71">
        <f>IF('04_LCC計算'!A69="","",'04_LCC計算'!A69)</f>
        <v/>
      </c>
      <c r="B79" s="71">
        <f>IF($A79="","",'04_LCC計算'!B69)</f>
        <v/>
      </c>
      <c r="C79" s="71">
        <f>IF($A79="","",'04_LCC計算'!E69)</f>
        <v/>
      </c>
      <c r="D79" s="141">
        <f>IF($A79="","",MAX(1,MIN(5,5*(IF('01_基本条件'!$B$10=0,'04_LCC計算'!AA69/'04_LCC計算'!I69,'04_LCC計算'!AA69*('01_基本条件'!$B$10*(1+'01_基本条件'!$B$10)^'04_LCC計算'!I69)/((1+'01_基本条件'!$B$10)^'04_LCC計算'!I69-1)))/MAX(1,(IF('01_基本条件'!$B$10=0,'04_LCC計算'!T69/'04_LCC計算'!H69,'04_LCC計算'!T69*('01_基本条件'!$B$10*(1+'01_基本条件'!$B$10)^'04_LCC計算'!H69)/((1+'01_基本条件'!$B$10)^'04_LCC計算'!H69-1)))))))</f>
        <v/>
      </c>
      <c r="E79" s="141">
        <f>IF($A79="","",MAX(1,MIN(5,5*(IF('01_基本条件'!$B$10=0,'04_LCC計算'!T69/'04_LCC計算'!H69,'04_LCC計算'!T69*('01_基本条件'!$B$10*(1+'01_基本条件'!$B$10)^'04_LCC計算'!H69)/((1+'01_基本条件'!$B$10)^'04_LCC計算'!H69-1)))/MAX(1,(IF('01_基本条件'!$B$10=0,'04_LCC計算'!AA69/'04_LCC計算'!I69,'04_LCC計算'!AA69*('01_基本条件'!$B$10*(1+'01_基本条件'!$B$10)^'04_LCC計算'!I69)/((1+'01_基本条件'!$B$10)^'04_LCC計算'!I69-1)))))))</f>
        <v/>
      </c>
      <c r="F79" s="141">
        <f>IF($A79="","",MAX(1,MIN(5,5-('03_設備台帳'!J69/MAX(1,'03_設備台帳'!K69))*2-'03_設備台帳'!O69*0.25)))</f>
        <v/>
      </c>
      <c r="G79" s="141">
        <f>IF($A79="","",4.5)</f>
        <v/>
      </c>
      <c r="H79" s="141">
        <f>IF($A79="","",IF('04_LCC計算'!G69="低",5,IF('04_LCC計算'!G69="中",4,IF('04_LCC計算'!G69="高",2,1))))</f>
        <v/>
      </c>
      <c r="I79" s="141">
        <f>IF($A79="","",IF('04_LCC計算'!G69="低",4,IF('04_LCC計算'!G69="中",4.5,5)))</f>
        <v/>
      </c>
      <c r="J79" s="141">
        <f>IF($A79="","",$D79*$B$5+$F79*$B$6+$H79*$B$7+MAX(1,MIN(5,5-'03_設備台帳'!O69*'03_設備台帳'!P69/20))*$B$8+MAX(1,MIN(5,5*'03_設備台帳'!R69/MAX(1,'03_設備台帳'!Q69)))*$B$9+5*$B$10)</f>
        <v/>
      </c>
      <c r="K79" s="141">
        <f>IF($A79="","",$E79*$B$5+$G79*$B$6+$I79*$B$7+MAX(1,MIN(5,5-'03_設備台帳'!X69/60))*$B$8+MAX(1,MIN(5,5*'03_設備台帳'!Q69/MAX(1,'03_設備台帳'!R69)))*$B$9+MAX(1,MIN(5,5-'03_設備台帳'!X69/80))*$B$10)</f>
        <v/>
      </c>
      <c r="L79" s="141">
        <f>IF($A79="","",$K79-$J79)</f>
        <v/>
      </c>
      <c r="M79" s="71">
        <f>IF($A79="","",IF($L79&gt;=0.3,"更新",IF($L79&lt;=-0.3,"修理/延命","再確認")))</f>
        <v/>
      </c>
      <c r="N79" s="71">
        <f>IF($A79="","","04表提案との照合: "&amp;'04_LCC計算'!AJ69)</f>
        <v/>
      </c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71">
        <f>IF('04_LCC計算'!A70="","",'04_LCC計算'!A70)</f>
        <v/>
      </c>
      <c r="B80" s="71">
        <f>IF($A80="","",'04_LCC計算'!B70)</f>
        <v/>
      </c>
      <c r="C80" s="71">
        <f>IF($A80="","",'04_LCC計算'!E70)</f>
        <v/>
      </c>
      <c r="D80" s="141">
        <f>IF($A80="","",MAX(1,MIN(5,5*(IF('01_基本条件'!$B$10=0,'04_LCC計算'!AA70/'04_LCC計算'!I70,'04_LCC計算'!AA70*('01_基本条件'!$B$10*(1+'01_基本条件'!$B$10)^'04_LCC計算'!I70)/((1+'01_基本条件'!$B$10)^'04_LCC計算'!I70-1)))/MAX(1,(IF('01_基本条件'!$B$10=0,'04_LCC計算'!T70/'04_LCC計算'!H70,'04_LCC計算'!T70*('01_基本条件'!$B$10*(1+'01_基本条件'!$B$10)^'04_LCC計算'!H70)/((1+'01_基本条件'!$B$10)^'04_LCC計算'!H70-1)))))))</f>
        <v/>
      </c>
      <c r="E80" s="141">
        <f>IF($A80="","",MAX(1,MIN(5,5*(IF('01_基本条件'!$B$10=0,'04_LCC計算'!T70/'04_LCC計算'!H70,'04_LCC計算'!T70*('01_基本条件'!$B$10*(1+'01_基本条件'!$B$10)^'04_LCC計算'!H70)/((1+'01_基本条件'!$B$10)^'04_LCC計算'!H70-1)))/MAX(1,(IF('01_基本条件'!$B$10=0,'04_LCC計算'!AA70/'04_LCC計算'!I70,'04_LCC計算'!AA70*('01_基本条件'!$B$10*(1+'01_基本条件'!$B$10)^'04_LCC計算'!I70)/((1+'01_基本条件'!$B$10)^'04_LCC計算'!I70-1)))))))</f>
        <v/>
      </c>
      <c r="F80" s="141">
        <f>IF($A80="","",MAX(1,MIN(5,5-('03_設備台帳'!J70/MAX(1,'03_設備台帳'!K70))*2-'03_設備台帳'!O70*0.25)))</f>
        <v/>
      </c>
      <c r="G80" s="141">
        <f>IF($A80="","",4.5)</f>
        <v/>
      </c>
      <c r="H80" s="141">
        <f>IF($A80="","",IF('04_LCC計算'!G70="低",5,IF('04_LCC計算'!G70="中",4,IF('04_LCC計算'!G70="高",2,1))))</f>
        <v/>
      </c>
      <c r="I80" s="141">
        <f>IF($A80="","",IF('04_LCC計算'!G70="低",4,IF('04_LCC計算'!G70="中",4.5,5)))</f>
        <v/>
      </c>
      <c r="J80" s="141">
        <f>IF($A80="","",$D80*$B$5+$F80*$B$6+$H80*$B$7+MAX(1,MIN(5,5-'03_設備台帳'!O70*'03_設備台帳'!P70/20))*$B$8+MAX(1,MIN(5,5*'03_設備台帳'!R70/MAX(1,'03_設備台帳'!Q70)))*$B$9+5*$B$10)</f>
        <v/>
      </c>
      <c r="K80" s="141">
        <f>IF($A80="","",$E80*$B$5+$G80*$B$6+$I80*$B$7+MAX(1,MIN(5,5-'03_設備台帳'!X70/60))*$B$8+MAX(1,MIN(5,5*'03_設備台帳'!Q70/MAX(1,'03_設備台帳'!R70)))*$B$9+MAX(1,MIN(5,5-'03_設備台帳'!X70/80))*$B$10)</f>
        <v/>
      </c>
      <c r="L80" s="141">
        <f>IF($A80="","",$K80-$J80)</f>
        <v/>
      </c>
      <c r="M80" s="71">
        <f>IF($A80="","",IF($L80&gt;=0.3,"更新",IF($L80&lt;=-0.3,"修理/延命","再確認")))</f>
        <v/>
      </c>
      <c r="N80" s="71">
        <f>IF($A80="","","04表提案との照合: "&amp;'04_LCC計算'!AJ70)</f>
        <v/>
      </c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71">
        <f>IF('04_LCC計算'!A71="","",'04_LCC計算'!A71)</f>
        <v/>
      </c>
      <c r="B81" s="71">
        <f>IF($A81="","",'04_LCC計算'!B71)</f>
        <v/>
      </c>
      <c r="C81" s="71">
        <f>IF($A81="","",'04_LCC計算'!E71)</f>
        <v/>
      </c>
      <c r="D81" s="141">
        <f>IF($A81="","",MAX(1,MIN(5,5*(IF('01_基本条件'!$B$10=0,'04_LCC計算'!AA71/'04_LCC計算'!I71,'04_LCC計算'!AA71*('01_基本条件'!$B$10*(1+'01_基本条件'!$B$10)^'04_LCC計算'!I71)/((1+'01_基本条件'!$B$10)^'04_LCC計算'!I71-1)))/MAX(1,(IF('01_基本条件'!$B$10=0,'04_LCC計算'!T71/'04_LCC計算'!H71,'04_LCC計算'!T71*('01_基本条件'!$B$10*(1+'01_基本条件'!$B$10)^'04_LCC計算'!H71)/((1+'01_基本条件'!$B$10)^'04_LCC計算'!H71-1)))))))</f>
        <v/>
      </c>
      <c r="E81" s="141">
        <f>IF($A81="","",MAX(1,MIN(5,5*(IF('01_基本条件'!$B$10=0,'04_LCC計算'!T71/'04_LCC計算'!H71,'04_LCC計算'!T71*('01_基本条件'!$B$10*(1+'01_基本条件'!$B$10)^'04_LCC計算'!H71)/((1+'01_基本条件'!$B$10)^'04_LCC計算'!H71-1)))/MAX(1,(IF('01_基本条件'!$B$10=0,'04_LCC計算'!AA71/'04_LCC計算'!I71,'04_LCC計算'!AA71*('01_基本条件'!$B$10*(1+'01_基本条件'!$B$10)^'04_LCC計算'!I71)/((1+'01_基本条件'!$B$10)^'04_LCC計算'!I71-1)))))))</f>
        <v/>
      </c>
      <c r="F81" s="141">
        <f>IF($A81="","",MAX(1,MIN(5,5-('03_設備台帳'!J71/MAX(1,'03_設備台帳'!K71))*2-'03_設備台帳'!O71*0.25)))</f>
        <v/>
      </c>
      <c r="G81" s="141">
        <f>IF($A81="","",4.5)</f>
        <v/>
      </c>
      <c r="H81" s="141">
        <f>IF($A81="","",IF('04_LCC計算'!G71="低",5,IF('04_LCC計算'!G71="中",4,IF('04_LCC計算'!G71="高",2,1))))</f>
        <v/>
      </c>
      <c r="I81" s="141">
        <f>IF($A81="","",IF('04_LCC計算'!G71="低",4,IF('04_LCC計算'!G71="中",4.5,5)))</f>
        <v/>
      </c>
      <c r="J81" s="141">
        <f>IF($A81="","",$D81*$B$5+$F81*$B$6+$H81*$B$7+MAX(1,MIN(5,5-'03_設備台帳'!O71*'03_設備台帳'!P71/20))*$B$8+MAX(1,MIN(5,5*'03_設備台帳'!R71/MAX(1,'03_設備台帳'!Q71)))*$B$9+5*$B$10)</f>
        <v/>
      </c>
      <c r="K81" s="141">
        <f>IF($A81="","",$E81*$B$5+$G81*$B$6+$I81*$B$7+MAX(1,MIN(5,5-'03_設備台帳'!X71/60))*$B$8+MAX(1,MIN(5,5*'03_設備台帳'!Q71/MAX(1,'03_設備台帳'!R71)))*$B$9+MAX(1,MIN(5,5-'03_設備台帳'!X71/80))*$B$10)</f>
        <v/>
      </c>
      <c r="L81" s="141">
        <f>IF($A81="","",$K81-$J81)</f>
        <v/>
      </c>
      <c r="M81" s="71">
        <f>IF($A81="","",IF($L81&gt;=0.3,"更新",IF($L81&lt;=-0.3,"修理/延命","再確認")))</f>
        <v/>
      </c>
      <c r="N81" s="71">
        <f>IF($A81="","","04表提案との照合: "&amp;'04_LCC計算'!AJ71)</f>
        <v/>
      </c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71">
        <f>IF('04_LCC計算'!A72="","",'04_LCC計算'!A72)</f>
        <v/>
      </c>
      <c r="B82" s="71">
        <f>IF($A82="","",'04_LCC計算'!B72)</f>
        <v/>
      </c>
      <c r="C82" s="71">
        <f>IF($A82="","",'04_LCC計算'!E72)</f>
        <v/>
      </c>
      <c r="D82" s="141">
        <f>IF($A82="","",MAX(1,MIN(5,5*(IF('01_基本条件'!$B$10=0,'04_LCC計算'!AA72/'04_LCC計算'!I72,'04_LCC計算'!AA72*('01_基本条件'!$B$10*(1+'01_基本条件'!$B$10)^'04_LCC計算'!I72)/((1+'01_基本条件'!$B$10)^'04_LCC計算'!I72-1)))/MAX(1,(IF('01_基本条件'!$B$10=0,'04_LCC計算'!T72/'04_LCC計算'!H72,'04_LCC計算'!T72*('01_基本条件'!$B$10*(1+'01_基本条件'!$B$10)^'04_LCC計算'!H72)/((1+'01_基本条件'!$B$10)^'04_LCC計算'!H72-1)))))))</f>
        <v/>
      </c>
      <c r="E82" s="141">
        <f>IF($A82="","",MAX(1,MIN(5,5*(IF('01_基本条件'!$B$10=0,'04_LCC計算'!T72/'04_LCC計算'!H72,'04_LCC計算'!T72*('01_基本条件'!$B$10*(1+'01_基本条件'!$B$10)^'04_LCC計算'!H72)/((1+'01_基本条件'!$B$10)^'04_LCC計算'!H72-1)))/MAX(1,(IF('01_基本条件'!$B$10=0,'04_LCC計算'!AA72/'04_LCC計算'!I72,'04_LCC計算'!AA72*('01_基本条件'!$B$10*(1+'01_基本条件'!$B$10)^'04_LCC計算'!I72)/((1+'01_基本条件'!$B$10)^'04_LCC計算'!I72-1)))))))</f>
        <v/>
      </c>
      <c r="F82" s="141">
        <f>IF($A82="","",MAX(1,MIN(5,5-('03_設備台帳'!J72/MAX(1,'03_設備台帳'!K72))*2-'03_設備台帳'!O72*0.25)))</f>
        <v/>
      </c>
      <c r="G82" s="141">
        <f>IF($A82="","",4.5)</f>
        <v/>
      </c>
      <c r="H82" s="141">
        <f>IF($A82="","",IF('04_LCC計算'!G72="低",5,IF('04_LCC計算'!G72="中",4,IF('04_LCC計算'!G72="高",2,1))))</f>
        <v/>
      </c>
      <c r="I82" s="141">
        <f>IF($A82="","",IF('04_LCC計算'!G72="低",4,IF('04_LCC計算'!G72="中",4.5,5)))</f>
        <v/>
      </c>
      <c r="J82" s="141">
        <f>IF($A82="","",$D82*$B$5+$F82*$B$6+$H82*$B$7+MAX(1,MIN(5,5-'03_設備台帳'!O72*'03_設備台帳'!P72/20))*$B$8+MAX(1,MIN(5,5*'03_設備台帳'!R72/MAX(1,'03_設備台帳'!Q72)))*$B$9+5*$B$10)</f>
        <v/>
      </c>
      <c r="K82" s="141">
        <f>IF($A82="","",$E82*$B$5+$G82*$B$6+$I82*$B$7+MAX(1,MIN(5,5-'03_設備台帳'!X72/60))*$B$8+MAX(1,MIN(5,5*'03_設備台帳'!Q72/MAX(1,'03_設備台帳'!R72)))*$B$9+MAX(1,MIN(5,5-'03_設備台帳'!X72/80))*$B$10)</f>
        <v/>
      </c>
      <c r="L82" s="141">
        <f>IF($A82="","",$K82-$J82)</f>
        <v/>
      </c>
      <c r="M82" s="71">
        <f>IF($A82="","",IF($L82&gt;=0.3,"更新",IF($L82&lt;=-0.3,"修理/延命","再確認")))</f>
        <v/>
      </c>
      <c r="N82" s="71">
        <f>IF($A82="","","04表提案との照合: "&amp;'04_LCC計算'!AJ72)</f>
        <v/>
      </c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71">
        <f>IF('04_LCC計算'!A73="","",'04_LCC計算'!A73)</f>
        <v/>
      </c>
      <c r="B83" s="71">
        <f>IF($A83="","",'04_LCC計算'!B73)</f>
        <v/>
      </c>
      <c r="C83" s="71">
        <f>IF($A83="","",'04_LCC計算'!E73)</f>
        <v/>
      </c>
      <c r="D83" s="141">
        <f>IF($A83="","",MAX(1,MIN(5,5*(IF('01_基本条件'!$B$10=0,'04_LCC計算'!AA73/'04_LCC計算'!I73,'04_LCC計算'!AA73*('01_基本条件'!$B$10*(1+'01_基本条件'!$B$10)^'04_LCC計算'!I73)/((1+'01_基本条件'!$B$10)^'04_LCC計算'!I73-1)))/MAX(1,(IF('01_基本条件'!$B$10=0,'04_LCC計算'!T73/'04_LCC計算'!H73,'04_LCC計算'!T73*('01_基本条件'!$B$10*(1+'01_基本条件'!$B$10)^'04_LCC計算'!H73)/((1+'01_基本条件'!$B$10)^'04_LCC計算'!H73-1)))))))</f>
        <v/>
      </c>
      <c r="E83" s="141">
        <f>IF($A83="","",MAX(1,MIN(5,5*(IF('01_基本条件'!$B$10=0,'04_LCC計算'!T73/'04_LCC計算'!H73,'04_LCC計算'!T73*('01_基本条件'!$B$10*(1+'01_基本条件'!$B$10)^'04_LCC計算'!H73)/((1+'01_基本条件'!$B$10)^'04_LCC計算'!H73-1)))/MAX(1,(IF('01_基本条件'!$B$10=0,'04_LCC計算'!AA73/'04_LCC計算'!I73,'04_LCC計算'!AA73*('01_基本条件'!$B$10*(1+'01_基本条件'!$B$10)^'04_LCC計算'!I73)/((1+'01_基本条件'!$B$10)^'04_LCC計算'!I73-1)))))))</f>
        <v/>
      </c>
      <c r="F83" s="141">
        <f>IF($A83="","",MAX(1,MIN(5,5-('03_設備台帳'!J73/MAX(1,'03_設備台帳'!K73))*2-'03_設備台帳'!O73*0.25)))</f>
        <v/>
      </c>
      <c r="G83" s="141">
        <f>IF($A83="","",4.5)</f>
        <v/>
      </c>
      <c r="H83" s="141">
        <f>IF($A83="","",IF('04_LCC計算'!G73="低",5,IF('04_LCC計算'!G73="中",4,IF('04_LCC計算'!G73="高",2,1))))</f>
        <v/>
      </c>
      <c r="I83" s="141">
        <f>IF($A83="","",IF('04_LCC計算'!G73="低",4,IF('04_LCC計算'!G73="中",4.5,5)))</f>
        <v/>
      </c>
      <c r="J83" s="141">
        <f>IF($A83="","",$D83*$B$5+$F83*$B$6+$H83*$B$7+MAX(1,MIN(5,5-'03_設備台帳'!O73*'03_設備台帳'!P73/20))*$B$8+MAX(1,MIN(5,5*'03_設備台帳'!R73/MAX(1,'03_設備台帳'!Q73)))*$B$9+5*$B$10)</f>
        <v/>
      </c>
      <c r="K83" s="141">
        <f>IF($A83="","",$E83*$B$5+$G83*$B$6+$I83*$B$7+MAX(1,MIN(5,5-'03_設備台帳'!X73/60))*$B$8+MAX(1,MIN(5,5*'03_設備台帳'!Q73/MAX(1,'03_設備台帳'!R73)))*$B$9+MAX(1,MIN(5,5-'03_設備台帳'!X73/80))*$B$10)</f>
        <v/>
      </c>
      <c r="L83" s="141">
        <f>IF($A83="","",$K83-$J83)</f>
        <v/>
      </c>
      <c r="M83" s="71">
        <f>IF($A83="","",IF($L83&gt;=0.3,"更新",IF($L83&lt;=-0.3,"修理/延命","再確認")))</f>
        <v/>
      </c>
      <c r="N83" s="71">
        <f>IF($A83="","","04表提案との照合: "&amp;'04_LCC計算'!AJ73)</f>
        <v/>
      </c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71">
        <f>IF('04_LCC計算'!A74="","",'04_LCC計算'!A74)</f>
        <v/>
      </c>
      <c r="B84" s="71">
        <f>IF($A84="","",'04_LCC計算'!B74)</f>
        <v/>
      </c>
      <c r="C84" s="71">
        <f>IF($A84="","",'04_LCC計算'!E74)</f>
        <v/>
      </c>
      <c r="D84" s="141">
        <f>IF($A84="","",MAX(1,MIN(5,5*(IF('01_基本条件'!$B$10=0,'04_LCC計算'!AA74/'04_LCC計算'!I74,'04_LCC計算'!AA74*('01_基本条件'!$B$10*(1+'01_基本条件'!$B$10)^'04_LCC計算'!I74)/((1+'01_基本条件'!$B$10)^'04_LCC計算'!I74-1)))/MAX(1,(IF('01_基本条件'!$B$10=0,'04_LCC計算'!T74/'04_LCC計算'!H74,'04_LCC計算'!T74*('01_基本条件'!$B$10*(1+'01_基本条件'!$B$10)^'04_LCC計算'!H74)/((1+'01_基本条件'!$B$10)^'04_LCC計算'!H74-1)))))))</f>
        <v/>
      </c>
      <c r="E84" s="141">
        <f>IF($A84="","",MAX(1,MIN(5,5*(IF('01_基本条件'!$B$10=0,'04_LCC計算'!T74/'04_LCC計算'!H74,'04_LCC計算'!T74*('01_基本条件'!$B$10*(1+'01_基本条件'!$B$10)^'04_LCC計算'!H74)/((1+'01_基本条件'!$B$10)^'04_LCC計算'!H74-1)))/MAX(1,(IF('01_基本条件'!$B$10=0,'04_LCC計算'!AA74/'04_LCC計算'!I74,'04_LCC計算'!AA74*('01_基本条件'!$B$10*(1+'01_基本条件'!$B$10)^'04_LCC計算'!I74)/((1+'01_基本条件'!$B$10)^'04_LCC計算'!I74-1)))))))</f>
        <v/>
      </c>
      <c r="F84" s="141">
        <f>IF($A84="","",MAX(1,MIN(5,5-('03_設備台帳'!J74/MAX(1,'03_設備台帳'!K74))*2-'03_設備台帳'!O74*0.25)))</f>
        <v/>
      </c>
      <c r="G84" s="141">
        <f>IF($A84="","",4.5)</f>
        <v/>
      </c>
      <c r="H84" s="141">
        <f>IF($A84="","",IF('04_LCC計算'!G74="低",5,IF('04_LCC計算'!G74="中",4,IF('04_LCC計算'!G74="高",2,1))))</f>
        <v/>
      </c>
      <c r="I84" s="141">
        <f>IF($A84="","",IF('04_LCC計算'!G74="低",4,IF('04_LCC計算'!G74="中",4.5,5)))</f>
        <v/>
      </c>
      <c r="J84" s="141">
        <f>IF($A84="","",$D84*$B$5+$F84*$B$6+$H84*$B$7+MAX(1,MIN(5,5-'03_設備台帳'!O74*'03_設備台帳'!P74/20))*$B$8+MAX(1,MIN(5,5*'03_設備台帳'!R74/MAX(1,'03_設備台帳'!Q74)))*$B$9+5*$B$10)</f>
        <v/>
      </c>
      <c r="K84" s="141">
        <f>IF($A84="","",$E84*$B$5+$G84*$B$6+$I84*$B$7+MAX(1,MIN(5,5-'03_設備台帳'!X74/60))*$B$8+MAX(1,MIN(5,5*'03_設備台帳'!Q74/MAX(1,'03_設備台帳'!R74)))*$B$9+MAX(1,MIN(5,5-'03_設備台帳'!X74/80))*$B$10)</f>
        <v/>
      </c>
      <c r="L84" s="141">
        <f>IF($A84="","",$K84-$J84)</f>
        <v/>
      </c>
      <c r="M84" s="71">
        <f>IF($A84="","",IF($L84&gt;=0.3,"更新",IF($L84&lt;=-0.3,"修理/延命","再確認")))</f>
        <v/>
      </c>
      <c r="N84" s="71">
        <f>IF($A84="","","04表提案との照合: "&amp;'04_LCC計算'!AJ74)</f>
        <v/>
      </c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71">
        <f>IF('04_LCC計算'!A75="","",'04_LCC計算'!A75)</f>
        <v/>
      </c>
      <c r="B85" s="71">
        <f>IF($A85="","",'04_LCC計算'!B75)</f>
        <v/>
      </c>
      <c r="C85" s="71">
        <f>IF($A85="","",'04_LCC計算'!E75)</f>
        <v/>
      </c>
      <c r="D85" s="141">
        <f>IF($A85="","",MAX(1,MIN(5,5*(IF('01_基本条件'!$B$10=0,'04_LCC計算'!AA75/'04_LCC計算'!I75,'04_LCC計算'!AA75*('01_基本条件'!$B$10*(1+'01_基本条件'!$B$10)^'04_LCC計算'!I75)/((1+'01_基本条件'!$B$10)^'04_LCC計算'!I75-1)))/MAX(1,(IF('01_基本条件'!$B$10=0,'04_LCC計算'!T75/'04_LCC計算'!H75,'04_LCC計算'!T75*('01_基本条件'!$B$10*(1+'01_基本条件'!$B$10)^'04_LCC計算'!H75)/((1+'01_基本条件'!$B$10)^'04_LCC計算'!H75-1)))))))</f>
        <v/>
      </c>
      <c r="E85" s="141">
        <f>IF($A85="","",MAX(1,MIN(5,5*(IF('01_基本条件'!$B$10=0,'04_LCC計算'!T75/'04_LCC計算'!H75,'04_LCC計算'!T75*('01_基本条件'!$B$10*(1+'01_基本条件'!$B$10)^'04_LCC計算'!H75)/((1+'01_基本条件'!$B$10)^'04_LCC計算'!H75-1)))/MAX(1,(IF('01_基本条件'!$B$10=0,'04_LCC計算'!AA75/'04_LCC計算'!I75,'04_LCC計算'!AA75*('01_基本条件'!$B$10*(1+'01_基本条件'!$B$10)^'04_LCC計算'!I75)/((1+'01_基本条件'!$B$10)^'04_LCC計算'!I75-1)))))))</f>
        <v/>
      </c>
      <c r="F85" s="141">
        <f>IF($A85="","",MAX(1,MIN(5,5-('03_設備台帳'!J75/MAX(1,'03_設備台帳'!K75))*2-'03_設備台帳'!O75*0.25)))</f>
        <v/>
      </c>
      <c r="G85" s="141">
        <f>IF($A85="","",4.5)</f>
        <v/>
      </c>
      <c r="H85" s="141">
        <f>IF($A85="","",IF('04_LCC計算'!G75="低",5,IF('04_LCC計算'!G75="中",4,IF('04_LCC計算'!G75="高",2,1))))</f>
        <v/>
      </c>
      <c r="I85" s="141">
        <f>IF($A85="","",IF('04_LCC計算'!G75="低",4,IF('04_LCC計算'!G75="中",4.5,5)))</f>
        <v/>
      </c>
      <c r="J85" s="141">
        <f>IF($A85="","",$D85*$B$5+$F85*$B$6+$H85*$B$7+MAX(1,MIN(5,5-'03_設備台帳'!O75*'03_設備台帳'!P75/20))*$B$8+MAX(1,MIN(5,5*'03_設備台帳'!R75/MAX(1,'03_設備台帳'!Q75)))*$B$9+5*$B$10)</f>
        <v/>
      </c>
      <c r="K85" s="141">
        <f>IF($A85="","",$E85*$B$5+$G85*$B$6+$I85*$B$7+MAX(1,MIN(5,5-'03_設備台帳'!X75/60))*$B$8+MAX(1,MIN(5,5*'03_設備台帳'!Q75/MAX(1,'03_設備台帳'!R75)))*$B$9+MAX(1,MIN(5,5-'03_設備台帳'!X75/80))*$B$10)</f>
        <v/>
      </c>
      <c r="L85" s="141">
        <f>IF($A85="","",$K85-$J85)</f>
        <v/>
      </c>
      <c r="M85" s="71">
        <f>IF($A85="","",IF($L85&gt;=0.3,"更新",IF($L85&lt;=-0.3,"修理/延命","再確認")))</f>
        <v/>
      </c>
      <c r="N85" s="71">
        <f>IF($A85="","","04表提案との照合: "&amp;'04_LCC計算'!AJ75)</f>
        <v/>
      </c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71">
        <f>IF('04_LCC計算'!A76="","",'04_LCC計算'!A76)</f>
        <v/>
      </c>
      <c r="B86" s="71">
        <f>IF($A86="","",'04_LCC計算'!B76)</f>
        <v/>
      </c>
      <c r="C86" s="71">
        <f>IF($A86="","",'04_LCC計算'!E76)</f>
        <v/>
      </c>
      <c r="D86" s="141">
        <f>IF($A86="","",MAX(1,MIN(5,5*(IF('01_基本条件'!$B$10=0,'04_LCC計算'!AA76/'04_LCC計算'!I76,'04_LCC計算'!AA76*('01_基本条件'!$B$10*(1+'01_基本条件'!$B$10)^'04_LCC計算'!I76)/((1+'01_基本条件'!$B$10)^'04_LCC計算'!I76-1)))/MAX(1,(IF('01_基本条件'!$B$10=0,'04_LCC計算'!T76/'04_LCC計算'!H76,'04_LCC計算'!T76*('01_基本条件'!$B$10*(1+'01_基本条件'!$B$10)^'04_LCC計算'!H76)/((1+'01_基本条件'!$B$10)^'04_LCC計算'!H76-1)))))))</f>
        <v/>
      </c>
      <c r="E86" s="141">
        <f>IF($A86="","",MAX(1,MIN(5,5*(IF('01_基本条件'!$B$10=0,'04_LCC計算'!T76/'04_LCC計算'!H76,'04_LCC計算'!T76*('01_基本条件'!$B$10*(1+'01_基本条件'!$B$10)^'04_LCC計算'!H76)/((1+'01_基本条件'!$B$10)^'04_LCC計算'!H76-1)))/MAX(1,(IF('01_基本条件'!$B$10=0,'04_LCC計算'!AA76/'04_LCC計算'!I76,'04_LCC計算'!AA76*('01_基本条件'!$B$10*(1+'01_基本条件'!$B$10)^'04_LCC計算'!I76)/((1+'01_基本条件'!$B$10)^'04_LCC計算'!I76-1)))))))</f>
        <v/>
      </c>
      <c r="F86" s="141">
        <f>IF($A86="","",MAX(1,MIN(5,5-('03_設備台帳'!J76/MAX(1,'03_設備台帳'!K76))*2-'03_設備台帳'!O76*0.25)))</f>
        <v/>
      </c>
      <c r="G86" s="141">
        <f>IF($A86="","",4.5)</f>
        <v/>
      </c>
      <c r="H86" s="141">
        <f>IF($A86="","",IF('04_LCC計算'!G76="低",5,IF('04_LCC計算'!G76="中",4,IF('04_LCC計算'!G76="高",2,1))))</f>
        <v/>
      </c>
      <c r="I86" s="141">
        <f>IF($A86="","",IF('04_LCC計算'!G76="低",4,IF('04_LCC計算'!G76="中",4.5,5)))</f>
        <v/>
      </c>
      <c r="J86" s="141">
        <f>IF($A86="","",$D86*$B$5+$F86*$B$6+$H86*$B$7+MAX(1,MIN(5,5-'03_設備台帳'!O76*'03_設備台帳'!P76/20))*$B$8+MAX(1,MIN(5,5*'03_設備台帳'!R76/MAX(1,'03_設備台帳'!Q76)))*$B$9+5*$B$10)</f>
        <v/>
      </c>
      <c r="K86" s="141">
        <f>IF($A86="","",$E86*$B$5+$G86*$B$6+$I86*$B$7+MAX(1,MIN(5,5-'03_設備台帳'!X76/60))*$B$8+MAX(1,MIN(5,5*'03_設備台帳'!Q76/MAX(1,'03_設備台帳'!R76)))*$B$9+MAX(1,MIN(5,5-'03_設備台帳'!X76/80))*$B$10)</f>
        <v/>
      </c>
      <c r="L86" s="141">
        <f>IF($A86="","",$K86-$J86)</f>
        <v/>
      </c>
      <c r="M86" s="71">
        <f>IF($A86="","",IF($L86&gt;=0.3,"更新",IF($L86&lt;=-0.3,"修理/延命","再確認")))</f>
        <v/>
      </c>
      <c r="N86" s="71">
        <f>IF($A86="","","04表提案との照合: "&amp;'04_LCC計算'!AJ76)</f>
        <v/>
      </c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71">
        <f>IF('04_LCC計算'!A77="","",'04_LCC計算'!A77)</f>
        <v/>
      </c>
      <c r="B87" s="71">
        <f>IF($A87="","",'04_LCC計算'!B77)</f>
        <v/>
      </c>
      <c r="C87" s="71">
        <f>IF($A87="","",'04_LCC計算'!E77)</f>
        <v/>
      </c>
      <c r="D87" s="141">
        <f>IF($A87="","",MAX(1,MIN(5,5*(IF('01_基本条件'!$B$10=0,'04_LCC計算'!AA77/'04_LCC計算'!I77,'04_LCC計算'!AA77*('01_基本条件'!$B$10*(1+'01_基本条件'!$B$10)^'04_LCC計算'!I77)/((1+'01_基本条件'!$B$10)^'04_LCC計算'!I77-1)))/MAX(1,(IF('01_基本条件'!$B$10=0,'04_LCC計算'!T77/'04_LCC計算'!H77,'04_LCC計算'!T77*('01_基本条件'!$B$10*(1+'01_基本条件'!$B$10)^'04_LCC計算'!H77)/((1+'01_基本条件'!$B$10)^'04_LCC計算'!H77-1)))))))</f>
        <v/>
      </c>
      <c r="E87" s="141">
        <f>IF($A87="","",MAX(1,MIN(5,5*(IF('01_基本条件'!$B$10=0,'04_LCC計算'!T77/'04_LCC計算'!H77,'04_LCC計算'!T77*('01_基本条件'!$B$10*(1+'01_基本条件'!$B$10)^'04_LCC計算'!H77)/((1+'01_基本条件'!$B$10)^'04_LCC計算'!H77-1)))/MAX(1,(IF('01_基本条件'!$B$10=0,'04_LCC計算'!AA77/'04_LCC計算'!I77,'04_LCC計算'!AA77*('01_基本条件'!$B$10*(1+'01_基本条件'!$B$10)^'04_LCC計算'!I77)/((1+'01_基本条件'!$B$10)^'04_LCC計算'!I77-1)))))))</f>
        <v/>
      </c>
      <c r="F87" s="141">
        <f>IF($A87="","",MAX(1,MIN(5,5-('03_設備台帳'!J77/MAX(1,'03_設備台帳'!K77))*2-'03_設備台帳'!O77*0.25)))</f>
        <v/>
      </c>
      <c r="G87" s="141">
        <f>IF($A87="","",4.5)</f>
        <v/>
      </c>
      <c r="H87" s="141">
        <f>IF($A87="","",IF('04_LCC計算'!G77="低",5,IF('04_LCC計算'!G77="中",4,IF('04_LCC計算'!G77="高",2,1))))</f>
        <v/>
      </c>
      <c r="I87" s="141">
        <f>IF($A87="","",IF('04_LCC計算'!G77="低",4,IF('04_LCC計算'!G77="中",4.5,5)))</f>
        <v/>
      </c>
      <c r="J87" s="141">
        <f>IF($A87="","",$D87*$B$5+$F87*$B$6+$H87*$B$7+MAX(1,MIN(5,5-'03_設備台帳'!O77*'03_設備台帳'!P77/20))*$B$8+MAX(1,MIN(5,5*'03_設備台帳'!R77/MAX(1,'03_設備台帳'!Q77)))*$B$9+5*$B$10)</f>
        <v/>
      </c>
      <c r="K87" s="141">
        <f>IF($A87="","",$E87*$B$5+$G87*$B$6+$I87*$B$7+MAX(1,MIN(5,5-'03_設備台帳'!X77/60))*$B$8+MAX(1,MIN(5,5*'03_設備台帳'!Q77/MAX(1,'03_設備台帳'!R77)))*$B$9+MAX(1,MIN(5,5-'03_設備台帳'!X77/80))*$B$10)</f>
        <v/>
      </c>
      <c r="L87" s="141">
        <f>IF($A87="","",$K87-$J87)</f>
        <v/>
      </c>
      <c r="M87" s="71">
        <f>IF($A87="","",IF($L87&gt;=0.3,"更新",IF($L87&lt;=-0.3,"修理/延命","再確認")))</f>
        <v/>
      </c>
      <c r="N87" s="71">
        <f>IF($A87="","","04表提案との照合: "&amp;'04_LCC計算'!AJ77)</f>
        <v/>
      </c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71">
        <f>IF('04_LCC計算'!A78="","",'04_LCC計算'!A78)</f>
        <v/>
      </c>
      <c r="B88" s="71">
        <f>IF($A88="","",'04_LCC計算'!B78)</f>
        <v/>
      </c>
      <c r="C88" s="71">
        <f>IF($A88="","",'04_LCC計算'!E78)</f>
        <v/>
      </c>
      <c r="D88" s="141">
        <f>IF($A88="","",MAX(1,MIN(5,5*(IF('01_基本条件'!$B$10=0,'04_LCC計算'!AA78/'04_LCC計算'!I78,'04_LCC計算'!AA78*('01_基本条件'!$B$10*(1+'01_基本条件'!$B$10)^'04_LCC計算'!I78)/((1+'01_基本条件'!$B$10)^'04_LCC計算'!I78-1)))/MAX(1,(IF('01_基本条件'!$B$10=0,'04_LCC計算'!T78/'04_LCC計算'!H78,'04_LCC計算'!T78*('01_基本条件'!$B$10*(1+'01_基本条件'!$B$10)^'04_LCC計算'!H78)/((1+'01_基本条件'!$B$10)^'04_LCC計算'!H78-1)))))))</f>
        <v/>
      </c>
      <c r="E88" s="141">
        <f>IF($A88="","",MAX(1,MIN(5,5*(IF('01_基本条件'!$B$10=0,'04_LCC計算'!T78/'04_LCC計算'!H78,'04_LCC計算'!T78*('01_基本条件'!$B$10*(1+'01_基本条件'!$B$10)^'04_LCC計算'!H78)/((1+'01_基本条件'!$B$10)^'04_LCC計算'!H78-1)))/MAX(1,(IF('01_基本条件'!$B$10=0,'04_LCC計算'!AA78/'04_LCC計算'!I78,'04_LCC計算'!AA78*('01_基本条件'!$B$10*(1+'01_基本条件'!$B$10)^'04_LCC計算'!I78)/((1+'01_基本条件'!$B$10)^'04_LCC計算'!I78-1)))))))</f>
        <v/>
      </c>
      <c r="F88" s="141">
        <f>IF($A88="","",MAX(1,MIN(5,5-('03_設備台帳'!J78/MAX(1,'03_設備台帳'!K78))*2-'03_設備台帳'!O78*0.25)))</f>
        <v/>
      </c>
      <c r="G88" s="141">
        <f>IF($A88="","",4.5)</f>
        <v/>
      </c>
      <c r="H88" s="141">
        <f>IF($A88="","",IF('04_LCC計算'!G78="低",5,IF('04_LCC計算'!G78="中",4,IF('04_LCC計算'!G78="高",2,1))))</f>
        <v/>
      </c>
      <c r="I88" s="141">
        <f>IF($A88="","",IF('04_LCC計算'!G78="低",4,IF('04_LCC計算'!G78="中",4.5,5)))</f>
        <v/>
      </c>
      <c r="J88" s="141">
        <f>IF($A88="","",$D88*$B$5+$F88*$B$6+$H88*$B$7+MAX(1,MIN(5,5-'03_設備台帳'!O78*'03_設備台帳'!P78/20))*$B$8+MAX(1,MIN(5,5*'03_設備台帳'!R78/MAX(1,'03_設備台帳'!Q78)))*$B$9+5*$B$10)</f>
        <v/>
      </c>
      <c r="K88" s="141">
        <f>IF($A88="","",$E88*$B$5+$G88*$B$6+$I88*$B$7+MAX(1,MIN(5,5-'03_設備台帳'!X78/60))*$B$8+MAX(1,MIN(5,5*'03_設備台帳'!Q78/MAX(1,'03_設備台帳'!R78)))*$B$9+MAX(1,MIN(5,5-'03_設備台帳'!X78/80))*$B$10)</f>
        <v/>
      </c>
      <c r="L88" s="141">
        <f>IF($A88="","",$K88-$J88)</f>
        <v/>
      </c>
      <c r="M88" s="71">
        <f>IF($A88="","",IF($L88&gt;=0.3,"更新",IF($L88&lt;=-0.3,"修理/延命","再確認")))</f>
        <v/>
      </c>
      <c r="N88" s="71">
        <f>IF($A88="","","04表提案との照合: "&amp;'04_LCC計算'!AJ78)</f>
        <v/>
      </c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71">
        <f>IF('04_LCC計算'!A79="","",'04_LCC計算'!A79)</f>
        <v/>
      </c>
      <c r="B89" s="71">
        <f>IF($A89="","",'04_LCC計算'!B79)</f>
        <v/>
      </c>
      <c r="C89" s="71">
        <f>IF($A89="","",'04_LCC計算'!E79)</f>
        <v/>
      </c>
      <c r="D89" s="141">
        <f>IF($A89="","",MAX(1,MIN(5,5*(IF('01_基本条件'!$B$10=0,'04_LCC計算'!AA79/'04_LCC計算'!I79,'04_LCC計算'!AA79*('01_基本条件'!$B$10*(1+'01_基本条件'!$B$10)^'04_LCC計算'!I79)/((1+'01_基本条件'!$B$10)^'04_LCC計算'!I79-1)))/MAX(1,(IF('01_基本条件'!$B$10=0,'04_LCC計算'!T79/'04_LCC計算'!H79,'04_LCC計算'!T79*('01_基本条件'!$B$10*(1+'01_基本条件'!$B$10)^'04_LCC計算'!H79)/((1+'01_基本条件'!$B$10)^'04_LCC計算'!H79-1)))))))</f>
        <v/>
      </c>
      <c r="E89" s="141">
        <f>IF($A89="","",MAX(1,MIN(5,5*(IF('01_基本条件'!$B$10=0,'04_LCC計算'!T79/'04_LCC計算'!H79,'04_LCC計算'!T79*('01_基本条件'!$B$10*(1+'01_基本条件'!$B$10)^'04_LCC計算'!H79)/((1+'01_基本条件'!$B$10)^'04_LCC計算'!H79-1)))/MAX(1,(IF('01_基本条件'!$B$10=0,'04_LCC計算'!AA79/'04_LCC計算'!I79,'04_LCC計算'!AA79*('01_基本条件'!$B$10*(1+'01_基本条件'!$B$10)^'04_LCC計算'!I79)/((1+'01_基本条件'!$B$10)^'04_LCC計算'!I79-1)))))))</f>
        <v/>
      </c>
      <c r="F89" s="141">
        <f>IF($A89="","",MAX(1,MIN(5,5-('03_設備台帳'!J79/MAX(1,'03_設備台帳'!K79))*2-'03_設備台帳'!O79*0.25)))</f>
        <v/>
      </c>
      <c r="G89" s="141">
        <f>IF($A89="","",4.5)</f>
        <v/>
      </c>
      <c r="H89" s="141">
        <f>IF($A89="","",IF('04_LCC計算'!G79="低",5,IF('04_LCC計算'!G79="中",4,IF('04_LCC計算'!G79="高",2,1))))</f>
        <v/>
      </c>
      <c r="I89" s="141">
        <f>IF($A89="","",IF('04_LCC計算'!G79="低",4,IF('04_LCC計算'!G79="中",4.5,5)))</f>
        <v/>
      </c>
      <c r="J89" s="141">
        <f>IF($A89="","",$D89*$B$5+$F89*$B$6+$H89*$B$7+MAX(1,MIN(5,5-'03_設備台帳'!O79*'03_設備台帳'!P79/20))*$B$8+MAX(1,MIN(5,5*'03_設備台帳'!R79/MAX(1,'03_設備台帳'!Q79)))*$B$9+5*$B$10)</f>
        <v/>
      </c>
      <c r="K89" s="141">
        <f>IF($A89="","",$E89*$B$5+$G89*$B$6+$I89*$B$7+MAX(1,MIN(5,5-'03_設備台帳'!X79/60))*$B$8+MAX(1,MIN(5,5*'03_設備台帳'!Q79/MAX(1,'03_設備台帳'!R79)))*$B$9+MAX(1,MIN(5,5-'03_設備台帳'!X79/80))*$B$10)</f>
        <v/>
      </c>
      <c r="L89" s="141">
        <f>IF($A89="","",$K89-$J89)</f>
        <v/>
      </c>
      <c r="M89" s="71">
        <f>IF($A89="","",IF($L89&gt;=0.3,"更新",IF($L89&lt;=-0.3,"修理/延命","再確認")))</f>
        <v/>
      </c>
      <c r="N89" s="71">
        <f>IF($A89="","","04表提案との照合: "&amp;'04_LCC計算'!AJ79)</f>
        <v/>
      </c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71">
        <f>IF('04_LCC計算'!A80="","",'04_LCC計算'!A80)</f>
        <v/>
      </c>
      <c r="B90" s="71">
        <f>IF($A90="","",'04_LCC計算'!B80)</f>
        <v/>
      </c>
      <c r="C90" s="71">
        <f>IF($A90="","",'04_LCC計算'!E80)</f>
        <v/>
      </c>
      <c r="D90" s="141">
        <f>IF($A90="","",MAX(1,MIN(5,5*(IF('01_基本条件'!$B$10=0,'04_LCC計算'!AA80/'04_LCC計算'!I80,'04_LCC計算'!AA80*('01_基本条件'!$B$10*(1+'01_基本条件'!$B$10)^'04_LCC計算'!I80)/((1+'01_基本条件'!$B$10)^'04_LCC計算'!I80-1)))/MAX(1,(IF('01_基本条件'!$B$10=0,'04_LCC計算'!T80/'04_LCC計算'!H80,'04_LCC計算'!T80*('01_基本条件'!$B$10*(1+'01_基本条件'!$B$10)^'04_LCC計算'!H80)/((1+'01_基本条件'!$B$10)^'04_LCC計算'!H80-1)))))))</f>
        <v/>
      </c>
      <c r="E90" s="141">
        <f>IF($A90="","",MAX(1,MIN(5,5*(IF('01_基本条件'!$B$10=0,'04_LCC計算'!T80/'04_LCC計算'!H80,'04_LCC計算'!T80*('01_基本条件'!$B$10*(1+'01_基本条件'!$B$10)^'04_LCC計算'!H80)/((1+'01_基本条件'!$B$10)^'04_LCC計算'!H80-1)))/MAX(1,(IF('01_基本条件'!$B$10=0,'04_LCC計算'!AA80/'04_LCC計算'!I80,'04_LCC計算'!AA80*('01_基本条件'!$B$10*(1+'01_基本条件'!$B$10)^'04_LCC計算'!I80)/((1+'01_基本条件'!$B$10)^'04_LCC計算'!I80-1)))))))</f>
        <v/>
      </c>
      <c r="F90" s="141">
        <f>IF($A90="","",MAX(1,MIN(5,5-('03_設備台帳'!J80/MAX(1,'03_設備台帳'!K80))*2-'03_設備台帳'!O80*0.25)))</f>
        <v/>
      </c>
      <c r="G90" s="141">
        <f>IF($A90="","",4.5)</f>
        <v/>
      </c>
      <c r="H90" s="141">
        <f>IF($A90="","",IF('04_LCC計算'!G80="低",5,IF('04_LCC計算'!G80="中",4,IF('04_LCC計算'!G80="高",2,1))))</f>
        <v/>
      </c>
      <c r="I90" s="141">
        <f>IF($A90="","",IF('04_LCC計算'!G80="低",4,IF('04_LCC計算'!G80="中",4.5,5)))</f>
        <v/>
      </c>
      <c r="J90" s="141">
        <f>IF($A90="","",$D90*$B$5+$F90*$B$6+$H90*$B$7+MAX(1,MIN(5,5-'03_設備台帳'!O80*'03_設備台帳'!P80/20))*$B$8+MAX(1,MIN(5,5*'03_設備台帳'!R80/MAX(1,'03_設備台帳'!Q80)))*$B$9+5*$B$10)</f>
        <v/>
      </c>
      <c r="K90" s="141">
        <f>IF($A90="","",$E90*$B$5+$G90*$B$6+$I90*$B$7+MAX(1,MIN(5,5-'03_設備台帳'!X80/60))*$B$8+MAX(1,MIN(5,5*'03_設備台帳'!Q80/MAX(1,'03_設備台帳'!R80)))*$B$9+MAX(1,MIN(5,5-'03_設備台帳'!X80/80))*$B$10)</f>
        <v/>
      </c>
      <c r="L90" s="141">
        <f>IF($A90="","",$K90-$J90)</f>
        <v/>
      </c>
      <c r="M90" s="71">
        <f>IF($A90="","",IF($L90&gt;=0.3,"更新",IF($L90&lt;=-0.3,"修理/延命","再確認")))</f>
        <v/>
      </c>
      <c r="N90" s="71">
        <f>IF($A90="","","04表提案との照合: "&amp;'04_LCC計算'!AJ80)</f>
        <v/>
      </c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71">
        <f>IF('04_LCC計算'!A81="","",'04_LCC計算'!A81)</f>
        <v/>
      </c>
      <c r="B91" s="71">
        <f>IF($A91="","",'04_LCC計算'!B81)</f>
        <v/>
      </c>
      <c r="C91" s="71">
        <f>IF($A91="","",'04_LCC計算'!E81)</f>
        <v/>
      </c>
      <c r="D91" s="141">
        <f>IF($A91="","",MAX(1,MIN(5,5*(IF('01_基本条件'!$B$10=0,'04_LCC計算'!AA81/'04_LCC計算'!I81,'04_LCC計算'!AA81*('01_基本条件'!$B$10*(1+'01_基本条件'!$B$10)^'04_LCC計算'!I81)/((1+'01_基本条件'!$B$10)^'04_LCC計算'!I81-1)))/MAX(1,(IF('01_基本条件'!$B$10=0,'04_LCC計算'!T81/'04_LCC計算'!H81,'04_LCC計算'!T81*('01_基本条件'!$B$10*(1+'01_基本条件'!$B$10)^'04_LCC計算'!H81)/((1+'01_基本条件'!$B$10)^'04_LCC計算'!H81-1)))))))</f>
        <v/>
      </c>
      <c r="E91" s="141">
        <f>IF($A91="","",MAX(1,MIN(5,5*(IF('01_基本条件'!$B$10=0,'04_LCC計算'!T81/'04_LCC計算'!H81,'04_LCC計算'!T81*('01_基本条件'!$B$10*(1+'01_基本条件'!$B$10)^'04_LCC計算'!H81)/((1+'01_基本条件'!$B$10)^'04_LCC計算'!H81-1)))/MAX(1,(IF('01_基本条件'!$B$10=0,'04_LCC計算'!AA81/'04_LCC計算'!I81,'04_LCC計算'!AA81*('01_基本条件'!$B$10*(1+'01_基本条件'!$B$10)^'04_LCC計算'!I81)/((1+'01_基本条件'!$B$10)^'04_LCC計算'!I81-1)))))))</f>
        <v/>
      </c>
      <c r="F91" s="141">
        <f>IF($A91="","",MAX(1,MIN(5,5-('03_設備台帳'!J81/MAX(1,'03_設備台帳'!K81))*2-'03_設備台帳'!O81*0.25)))</f>
        <v/>
      </c>
      <c r="G91" s="141">
        <f>IF($A91="","",4.5)</f>
        <v/>
      </c>
      <c r="H91" s="141">
        <f>IF($A91="","",IF('04_LCC計算'!G81="低",5,IF('04_LCC計算'!G81="中",4,IF('04_LCC計算'!G81="高",2,1))))</f>
        <v/>
      </c>
      <c r="I91" s="141">
        <f>IF($A91="","",IF('04_LCC計算'!G81="低",4,IF('04_LCC計算'!G81="中",4.5,5)))</f>
        <v/>
      </c>
      <c r="J91" s="141">
        <f>IF($A91="","",$D91*$B$5+$F91*$B$6+$H91*$B$7+MAX(1,MIN(5,5-'03_設備台帳'!O81*'03_設備台帳'!P81/20))*$B$8+MAX(1,MIN(5,5*'03_設備台帳'!R81/MAX(1,'03_設備台帳'!Q81)))*$B$9+5*$B$10)</f>
        <v/>
      </c>
      <c r="K91" s="141">
        <f>IF($A91="","",$E91*$B$5+$G91*$B$6+$I91*$B$7+MAX(1,MIN(5,5-'03_設備台帳'!X81/60))*$B$8+MAX(1,MIN(5,5*'03_設備台帳'!Q81/MAX(1,'03_設備台帳'!R81)))*$B$9+MAX(1,MIN(5,5-'03_設備台帳'!X81/80))*$B$10)</f>
        <v/>
      </c>
      <c r="L91" s="141">
        <f>IF($A91="","",$K91-$J91)</f>
        <v/>
      </c>
      <c r="M91" s="71">
        <f>IF($A91="","",IF($L91&gt;=0.3,"更新",IF($L91&lt;=-0.3,"修理/延命","再確認")))</f>
        <v/>
      </c>
      <c r="N91" s="71">
        <f>IF($A91="","","04表提案との照合: "&amp;'04_LCC計算'!AJ81)</f>
        <v/>
      </c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71">
        <f>IF('04_LCC計算'!A82="","",'04_LCC計算'!A82)</f>
        <v/>
      </c>
      <c r="B92" s="71">
        <f>IF($A92="","",'04_LCC計算'!B82)</f>
        <v/>
      </c>
      <c r="C92" s="71">
        <f>IF($A92="","",'04_LCC計算'!E82)</f>
        <v/>
      </c>
      <c r="D92" s="141">
        <f>IF($A92="","",MAX(1,MIN(5,5*(IF('01_基本条件'!$B$10=0,'04_LCC計算'!AA82/'04_LCC計算'!I82,'04_LCC計算'!AA82*('01_基本条件'!$B$10*(1+'01_基本条件'!$B$10)^'04_LCC計算'!I82)/((1+'01_基本条件'!$B$10)^'04_LCC計算'!I82-1)))/MAX(1,(IF('01_基本条件'!$B$10=0,'04_LCC計算'!T82/'04_LCC計算'!H82,'04_LCC計算'!T82*('01_基本条件'!$B$10*(1+'01_基本条件'!$B$10)^'04_LCC計算'!H82)/((1+'01_基本条件'!$B$10)^'04_LCC計算'!H82-1)))))))</f>
        <v/>
      </c>
      <c r="E92" s="141">
        <f>IF($A92="","",MAX(1,MIN(5,5*(IF('01_基本条件'!$B$10=0,'04_LCC計算'!T82/'04_LCC計算'!H82,'04_LCC計算'!T82*('01_基本条件'!$B$10*(1+'01_基本条件'!$B$10)^'04_LCC計算'!H82)/((1+'01_基本条件'!$B$10)^'04_LCC計算'!H82-1)))/MAX(1,(IF('01_基本条件'!$B$10=0,'04_LCC計算'!AA82/'04_LCC計算'!I82,'04_LCC計算'!AA82*('01_基本条件'!$B$10*(1+'01_基本条件'!$B$10)^'04_LCC計算'!I82)/((1+'01_基本条件'!$B$10)^'04_LCC計算'!I82-1)))))))</f>
        <v/>
      </c>
      <c r="F92" s="141">
        <f>IF($A92="","",MAX(1,MIN(5,5-('03_設備台帳'!J82/MAX(1,'03_設備台帳'!K82))*2-'03_設備台帳'!O82*0.25)))</f>
        <v/>
      </c>
      <c r="G92" s="141">
        <f>IF($A92="","",4.5)</f>
        <v/>
      </c>
      <c r="H92" s="141">
        <f>IF($A92="","",IF('04_LCC計算'!G82="低",5,IF('04_LCC計算'!G82="中",4,IF('04_LCC計算'!G82="高",2,1))))</f>
        <v/>
      </c>
      <c r="I92" s="141">
        <f>IF($A92="","",IF('04_LCC計算'!G82="低",4,IF('04_LCC計算'!G82="中",4.5,5)))</f>
        <v/>
      </c>
      <c r="J92" s="141">
        <f>IF($A92="","",$D92*$B$5+$F92*$B$6+$H92*$B$7+MAX(1,MIN(5,5-'03_設備台帳'!O82*'03_設備台帳'!P82/20))*$B$8+MAX(1,MIN(5,5*'03_設備台帳'!R82/MAX(1,'03_設備台帳'!Q82)))*$B$9+5*$B$10)</f>
        <v/>
      </c>
      <c r="K92" s="141">
        <f>IF($A92="","",$E92*$B$5+$G92*$B$6+$I92*$B$7+MAX(1,MIN(5,5-'03_設備台帳'!X82/60))*$B$8+MAX(1,MIN(5,5*'03_設備台帳'!Q82/MAX(1,'03_設備台帳'!R82)))*$B$9+MAX(1,MIN(5,5-'03_設備台帳'!X82/80))*$B$10)</f>
        <v/>
      </c>
      <c r="L92" s="141">
        <f>IF($A92="","",$K92-$J92)</f>
        <v/>
      </c>
      <c r="M92" s="71">
        <f>IF($A92="","",IF($L92&gt;=0.3,"更新",IF($L92&lt;=-0.3,"修理/延命","再確認")))</f>
        <v/>
      </c>
      <c r="N92" s="71">
        <f>IF($A92="","","04表提案との照合: "&amp;'04_LCC計算'!AJ82)</f>
        <v/>
      </c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71">
        <f>IF('04_LCC計算'!A83="","",'04_LCC計算'!A83)</f>
        <v/>
      </c>
      <c r="B93" s="71">
        <f>IF($A93="","",'04_LCC計算'!B83)</f>
        <v/>
      </c>
      <c r="C93" s="71">
        <f>IF($A93="","",'04_LCC計算'!E83)</f>
        <v/>
      </c>
      <c r="D93" s="141">
        <f>IF($A93="","",MAX(1,MIN(5,5*(IF('01_基本条件'!$B$10=0,'04_LCC計算'!AA83/'04_LCC計算'!I83,'04_LCC計算'!AA83*('01_基本条件'!$B$10*(1+'01_基本条件'!$B$10)^'04_LCC計算'!I83)/((1+'01_基本条件'!$B$10)^'04_LCC計算'!I83-1)))/MAX(1,(IF('01_基本条件'!$B$10=0,'04_LCC計算'!T83/'04_LCC計算'!H83,'04_LCC計算'!T83*('01_基本条件'!$B$10*(1+'01_基本条件'!$B$10)^'04_LCC計算'!H83)/((1+'01_基本条件'!$B$10)^'04_LCC計算'!H83-1)))))))</f>
        <v/>
      </c>
      <c r="E93" s="141">
        <f>IF($A93="","",MAX(1,MIN(5,5*(IF('01_基本条件'!$B$10=0,'04_LCC計算'!T83/'04_LCC計算'!H83,'04_LCC計算'!T83*('01_基本条件'!$B$10*(1+'01_基本条件'!$B$10)^'04_LCC計算'!H83)/((1+'01_基本条件'!$B$10)^'04_LCC計算'!H83-1)))/MAX(1,(IF('01_基本条件'!$B$10=0,'04_LCC計算'!AA83/'04_LCC計算'!I83,'04_LCC計算'!AA83*('01_基本条件'!$B$10*(1+'01_基本条件'!$B$10)^'04_LCC計算'!I83)/((1+'01_基本条件'!$B$10)^'04_LCC計算'!I83-1)))))))</f>
        <v/>
      </c>
      <c r="F93" s="141">
        <f>IF($A93="","",MAX(1,MIN(5,5-('03_設備台帳'!J83/MAX(1,'03_設備台帳'!K83))*2-'03_設備台帳'!O83*0.25)))</f>
        <v/>
      </c>
      <c r="G93" s="141">
        <f>IF($A93="","",4.5)</f>
        <v/>
      </c>
      <c r="H93" s="141">
        <f>IF($A93="","",IF('04_LCC計算'!G83="低",5,IF('04_LCC計算'!G83="中",4,IF('04_LCC計算'!G83="高",2,1))))</f>
        <v/>
      </c>
      <c r="I93" s="141">
        <f>IF($A93="","",IF('04_LCC計算'!G83="低",4,IF('04_LCC計算'!G83="中",4.5,5)))</f>
        <v/>
      </c>
      <c r="J93" s="141">
        <f>IF($A93="","",$D93*$B$5+$F93*$B$6+$H93*$B$7+MAX(1,MIN(5,5-'03_設備台帳'!O83*'03_設備台帳'!P83/20))*$B$8+MAX(1,MIN(5,5*'03_設備台帳'!R83/MAX(1,'03_設備台帳'!Q83)))*$B$9+5*$B$10)</f>
        <v/>
      </c>
      <c r="K93" s="141">
        <f>IF($A93="","",$E93*$B$5+$G93*$B$6+$I93*$B$7+MAX(1,MIN(5,5-'03_設備台帳'!X83/60))*$B$8+MAX(1,MIN(5,5*'03_設備台帳'!Q83/MAX(1,'03_設備台帳'!R83)))*$B$9+MAX(1,MIN(5,5-'03_設備台帳'!X83/80))*$B$10)</f>
        <v/>
      </c>
      <c r="L93" s="141">
        <f>IF($A93="","",$K93-$J93)</f>
        <v/>
      </c>
      <c r="M93" s="71">
        <f>IF($A93="","",IF($L93&gt;=0.3,"更新",IF($L93&lt;=-0.3,"修理/延命","再確認")))</f>
        <v/>
      </c>
      <c r="N93" s="71">
        <f>IF($A93="","","04表提案との照合: "&amp;'04_LCC計算'!AJ83)</f>
        <v/>
      </c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71">
        <f>IF('04_LCC計算'!A84="","",'04_LCC計算'!A84)</f>
        <v/>
      </c>
      <c r="B94" s="71">
        <f>IF($A94="","",'04_LCC計算'!B84)</f>
        <v/>
      </c>
      <c r="C94" s="71">
        <f>IF($A94="","",'04_LCC計算'!E84)</f>
        <v/>
      </c>
      <c r="D94" s="141">
        <f>IF($A94="","",MAX(1,MIN(5,5*(IF('01_基本条件'!$B$10=0,'04_LCC計算'!AA84/'04_LCC計算'!I84,'04_LCC計算'!AA84*('01_基本条件'!$B$10*(1+'01_基本条件'!$B$10)^'04_LCC計算'!I84)/((1+'01_基本条件'!$B$10)^'04_LCC計算'!I84-1)))/MAX(1,(IF('01_基本条件'!$B$10=0,'04_LCC計算'!T84/'04_LCC計算'!H84,'04_LCC計算'!T84*('01_基本条件'!$B$10*(1+'01_基本条件'!$B$10)^'04_LCC計算'!H84)/((1+'01_基本条件'!$B$10)^'04_LCC計算'!H84-1)))))))</f>
        <v/>
      </c>
      <c r="E94" s="141">
        <f>IF($A94="","",MAX(1,MIN(5,5*(IF('01_基本条件'!$B$10=0,'04_LCC計算'!T84/'04_LCC計算'!H84,'04_LCC計算'!T84*('01_基本条件'!$B$10*(1+'01_基本条件'!$B$10)^'04_LCC計算'!H84)/((1+'01_基本条件'!$B$10)^'04_LCC計算'!H84-1)))/MAX(1,(IF('01_基本条件'!$B$10=0,'04_LCC計算'!AA84/'04_LCC計算'!I84,'04_LCC計算'!AA84*('01_基本条件'!$B$10*(1+'01_基本条件'!$B$10)^'04_LCC計算'!I84)/((1+'01_基本条件'!$B$10)^'04_LCC計算'!I84-1)))))))</f>
        <v/>
      </c>
      <c r="F94" s="141">
        <f>IF($A94="","",MAX(1,MIN(5,5-('03_設備台帳'!J84/MAX(1,'03_設備台帳'!K84))*2-'03_設備台帳'!O84*0.25)))</f>
        <v/>
      </c>
      <c r="G94" s="141">
        <f>IF($A94="","",4.5)</f>
        <v/>
      </c>
      <c r="H94" s="141">
        <f>IF($A94="","",IF('04_LCC計算'!G84="低",5,IF('04_LCC計算'!G84="中",4,IF('04_LCC計算'!G84="高",2,1))))</f>
        <v/>
      </c>
      <c r="I94" s="141">
        <f>IF($A94="","",IF('04_LCC計算'!G84="低",4,IF('04_LCC計算'!G84="中",4.5,5)))</f>
        <v/>
      </c>
      <c r="J94" s="141">
        <f>IF($A94="","",$D94*$B$5+$F94*$B$6+$H94*$B$7+MAX(1,MIN(5,5-'03_設備台帳'!O84*'03_設備台帳'!P84/20))*$B$8+MAX(1,MIN(5,5*'03_設備台帳'!R84/MAX(1,'03_設備台帳'!Q84)))*$B$9+5*$B$10)</f>
        <v/>
      </c>
      <c r="K94" s="141">
        <f>IF($A94="","",$E94*$B$5+$G94*$B$6+$I94*$B$7+MAX(1,MIN(5,5-'03_設備台帳'!X84/60))*$B$8+MAX(1,MIN(5,5*'03_設備台帳'!Q84/MAX(1,'03_設備台帳'!R84)))*$B$9+MAX(1,MIN(5,5-'03_設備台帳'!X84/80))*$B$10)</f>
        <v/>
      </c>
      <c r="L94" s="141">
        <f>IF($A94="","",$K94-$J94)</f>
        <v/>
      </c>
      <c r="M94" s="71">
        <f>IF($A94="","",IF($L94&gt;=0.3,"更新",IF($L94&lt;=-0.3,"修理/延命","再確認")))</f>
        <v/>
      </c>
      <c r="N94" s="71">
        <f>IF($A94="","","04表提案との照合: "&amp;'04_LCC計算'!AJ84)</f>
        <v/>
      </c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71">
        <f>IF('04_LCC計算'!A85="","",'04_LCC計算'!A85)</f>
        <v/>
      </c>
      <c r="B95" s="71">
        <f>IF($A95="","",'04_LCC計算'!B85)</f>
        <v/>
      </c>
      <c r="C95" s="71">
        <f>IF($A95="","",'04_LCC計算'!E85)</f>
        <v/>
      </c>
      <c r="D95" s="141">
        <f>IF($A95="","",MAX(1,MIN(5,5*(IF('01_基本条件'!$B$10=0,'04_LCC計算'!AA85/'04_LCC計算'!I85,'04_LCC計算'!AA85*('01_基本条件'!$B$10*(1+'01_基本条件'!$B$10)^'04_LCC計算'!I85)/((1+'01_基本条件'!$B$10)^'04_LCC計算'!I85-1)))/MAX(1,(IF('01_基本条件'!$B$10=0,'04_LCC計算'!T85/'04_LCC計算'!H85,'04_LCC計算'!T85*('01_基本条件'!$B$10*(1+'01_基本条件'!$B$10)^'04_LCC計算'!H85)/((1+'01_基本条件'!$B$10)^'04_LCC計算'!H85-1)))))))</f>
        <v/>
      </c>
      <c r="E95" s="141">
        <f>IF($A95="","",MAX(1,MIN(5,5*(IF('01_基本条件'!$B$10=0,'04_LCC計算'!T85/'04_LCC計算'!H85,'04_LCC計算'!T85*('01_基本条件'!$B$10*(1+'01_基本条件'!$B$10)^'04_LCC計算'!H85)/((1+'01_基本条件'!$B$10)^'04_LCC計算'!H85-1)))/MAX(1,(IF('01_基本条件'!$B$10=0,'04_LCC計算'!AA85/'04_LCC計算'!I85,'04_LCC計算'!AA85*('01_基本条件'!$B$10*(1+'01_基本条件'!$B$10)^'04_LCC計算'!I85)/((1+'01_基本条件'!$B$10)^'04_LCC計算'!I85-1)))))))</f>
        <v/>
      </c>
      <c r="F95" s="141">
        <f>IF($A95="","",MAX(1,MIN(5,5-('03_設備台帳'!J85/MAX(1,'03_設備台帳'!K85))*2-'03_設備台帳'!O85*0.25)))</f>
        <v/>
      </c>
      <c r="G95" s="141">
        <f>IF($A95="","",4.5)</f>
        <v/>
      </c>
      <c r="H95" s="141">
        <f>IF($A95="","",IF('04_LCC計算'!G85="低",5,IF('04_LCC計算'!G85="中",4,IF('04_LCC計算'!G85="高",2,1))))</f>
        <v/>
      </c>
      <c r="I95" s="141">
        <f>IF($A95="","",IF('04_LCC計算'!G85="低",4,IF('04_LCC計算'!G85="中",4.5,5)))</f>
        <v/>
      </c>
      <c r="J95" s="141">
        <f>IF($A95="","",$D95*$B$5+$F95*$B$6+$H95*$B$7+MAX(1,MIN(5,5-'03_設備台帳'!O85*'03_設備台帳'!P85/20))*$B$8+MAX(1,MIN(5,5*'03_設備台帳'!R85/MAX(1,'03_設備台帳'!Q85)))*$B$9+5*$B$10)</f>
        <v/>
      </c>
      <c r="K95" s="141">
        <f>IF($A95="","",$E95*$B$5+$G95*$B$6+$I95*$B$7+MAX(1,MIN(5,5-'03_設備台帳'!X85/60))*$B$8+MAX(1,MIN(5,5*'03_設備台帳'!Q85/MAX(1,'03_設備台帳'!R85)))*$B$9+MAX(1,MIN(5,5-'03_設備台帳'!X85/80))*$B$10)</f>
        <v/>
      </c>
      <c r="L95" s="141">
        <f>IF($A95="","",$K95-$J95)</f>
        <v/>
      </c>
      <c r="M95" s="71">
        <f>IF($A95="","",IF($L95&gt;=0.3,"更新",IF($L95&lt;=-0.3,"修理/延命","再確認")))</f>
        <v/>
      </c>
      <c r="N95" s="71">
        <f>IF($A95="","","04表提案との照合: "&amp;'04_LCC計算'!AJ85)</f>
        <v/>
      </c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71">
        <f>IF('04_LCC計算'!A86="","",'04_LCC計算'!A86)</f>
        <v/>
      </c>
      <c r="B96" s="71">
        <f>IF($A96="","",'04_LCC計算'!B86)</f>
        <v/>
      </c>
      <c r="C96" s="71">
        <f>IF($A96="","",'04_LCC計算'!E86)</f>
        <v/>
      </c>
      <c r="D96" s="141">
        <f>IF($A96="","",MAX(1,MIN(5,5*(IF('01_基本条件'!$B$10=0,'04_LCC計算'!AA86/'04_LCC計算'!I86,'04_LCC計算'!AA86*('01_基本条件'!$B$10*(1+'01_基本条件'!$B$10)^'04_LCC計算'!I86)/((1+'01_基本条件'!$B$10)^'04_LCC計算'!I86-1)))/MAX(1,(IF('01_基本条件'!$B$10=0,'04_LCC計算'!T86/'04_LCC計算'!H86,'04_LCC計算'!T86*('01_基本条件'!$B$10*(1+'01_基本条件'!$B$10)^'04_LCC計算'!H86)/((1+'01_基本条件'!$B$10)^'04_LCC計算'!H86-1)))))))</f>
        <v/>
      </c>
      <c r="E96" s="141">
        <f>IF($A96="","",MAX(1,MIN(5,5*(IF('01_基本条件'!$B$10=0,'04_LCC計算'!T86/'04_LCC計算'!H86,'04_LCC計算'!T86*('01_基本条件'!$B$10*(1+'01_基本条件'!$B$10)^'04_LCC計算'!H86)/((1+'01_基本条件'!$B$10)^'04_LCC計算'!H86-1)))/MAX(1,(IF('01_基本条件'!$B$10=0,'04_LCC計算'!AA86/'04_LCC計算'!I86,'04_LCC計算'!AA86*('01_基本条件'!$B$10*(1+'01_基本条件'!$B$10)^'04_LCC計算'!I86)/((1+'01_基本条件'!$B$10)^'04_LCC計算'!I86-1)))))))</f>
        <v/>
      </c>
      <c r="F96" s="141">
        <f>IF($A96="","",MAX(1,MIN(5,5-('03_設備台帳'!J86/MAX(1,'03_設備台帳'!K86))*2-'03_設備台帳'!O86*0.25)))</f>
        <v/>
      </c>
      <c r="G96" s="141">
        <f>IF($A96="","",4.5)</f>
        <v/>
      </c>
      <c r="H96" s="141">
        <f>IF($A96="","",IF('04_LCC計算'!G86="低",5,IF('04_LCC計算'!G86="中",4,IF('04_LCC計算'!G86="高",2,1))))</f>
        <v/>
      </c>
      <c r="I96" s="141">
        <f>IF($A96="","",IF('04_LCC計算'!G86="低",4,IF('04_LCC計算'!G86="中",4.5,5)))</f>
        <v/>
      </c>
      <c r="J96" s="141">
        <f>IF($A96="","",$D96*$B$5+$F96*$B$6+$H96*$B$7+MAX(1,MIN(5,5-'03_設備台帳'!O86*'03_設備台帳'!P86/20))*$B$8+MAX(1,MIN(5,5*'03_設備台帳'!R86/MAX(1,'03_設備台帳'!Q86)))*$B$9+5*$B$10)</f>
        <v/>
      </c>
      <c r="K96" s="141">
        <f>IF($A96="","",$E96*$B$5+$G96*$B$6+$I96*$B$7+MAX(1,MIN(5,5-'03_設備台帳'!X86/60))*$B$8+MAX(1,MIN(5,5*'03_設備台帳'!Q86/MAX(1,'03_設備台帳'!R86)))*$B$9+MAX(1,MIN(5,5-'03_設備台帳'!X86/80))*$B$10)</f>
        <v/>
      </c>
      <c r="L96" s="141">
        <f>IF($A96="","",$K96-$J96)</f>
        <v/>
      </c>
      <c r="M96" s="71">
        <f>IF($A96="","",IF($L96&gt;=0.3,"更新",IF($L96&lt;=-0.3,"修理/延命","再確認")))</f>
        <v/>
      </c>
      <c r="N96" s="71">
        <f>IF($A96="","","04表提案との照合: "&amp;'04_LCC計算'!AJ86)</f>
        <v/>
      </c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71">
        <f>IF('04_LCC計算'!A87="","",'04_LCC計算'!A87)</f>
        <v/>
      </c>
      <c r="B97" s="71">
        <f>IF($A97="","",'04_LCC計算'!B87)</f>
        <v/>
      </c>
      <c r="C97" s="71">
        <f>IF($A97="","",'04_LCC計算'!E87)</f>
        <v/>
      </c>
      <c r="D97" s="141">
        <f>IF($A97="","",MAX(1,MIN(5,5*(IF('01_基本条件'!$B$10=0,'04_LCC計算'!AA87/'04_LCC計算'!I87,'04_LCC計算'!AA87*('01_基本条件'!$B$10*(1+'01_基本条件'!$B$10)^'04_LCC計算'!I87)/((1+'01_基本条件'!$B$10)^'04_LCC計算'!I87-1)))/MAX(1,(IF('01_基本条件'!$B$10=0,'04_LCC計算'!T87/'04_LCC計算'!H87,'04_LCC計算'!T87*('01_基本条件'!$B$10*(1+'01_基本条件'!$B$10)^'04_LCC計算'!H87)/((1+'01_基本条件'!$B$10)^'04_LCC計算'!H87-1)))))))</f>
        <v/>
      </c>
      <c r="E97" s="141">
        <f>IF($A97="","",MAX(1,MIN(5,5*(IF('01_基本条件'!$B$10=0,'04_LCC計算'!T87/'04_LCC計算'!H87,'04_LCC計算'!T87*('01_基本条件'!$B$10*(1+'01_基本条件'!$B$10)^'04_LCC計算'!H87)/((1+'01_基本条件'!$B$10)^'04_LCC計算'!H87-1)))/MAX(1,(IF('01_基本条件'!$B$10=0,'04_LCC計算'!AA87/'04_LCC計算'!I87,'04_LCC計算'!AA87*('01_基本条件'!$B$10*(1+'01_基本条件'!$B$10)^'04_LCC計算'!I87)/((1+'01_基本条件'!$B$10)^'04_LCC計算'!I87-1)))))))</f>
        <v/>
      </c>
      <c r="F97" s="141">
        <f>IF($A97="","",MAX(1,MIN(5,5-('03_設備台帳'!J87/MAX(1,'03_設備台帳'!K87))*2-'03_設備台帳'!O87*0.25)))</f>
        <v/>
      </c>
      <c r="G97" s="141">
        <f>IF($A97="","",4.5)</f>
        <v/>
      </c>
      <c r="H97" s="141">
        <f>IF($A97="","",IF('04_LCC計算'!G87="低",5,IF('04_LCC計算'!G87="中",4,IF('04_LCC計算'!G87="高",2,1))))</f>
        <v/>
      </c>
      <c r="I97" s="141">
        <f>IF($A97="","",IF('04_LCC計算'!G87="低",4,IF('04_LCC計算'!G87="中",4.5,5)))</f>
        <v/>
      </c>
      <c r="J97" s="141">
        <f>IF($A97="","",$D97*$B$5+$F97*$B$6+$H97*$B$7+MAX(1,MIN(5,5-'03_設備台帳'!O87*'03_設備台帳'!P87/20))*$B$8+MAX(1,MIN(5,5*'03_設備台帳'!R87/MAX(1,'03_設備台帳'!Q87)))*$B$9+5*$B$10)</f>
        <v/>
      </c>
      <c r="K97" s="141">
        <f>IF($A97="","",$E97*$B$5+$G97*$B$6+$I97*$B$7+MAX(1,MIN(5,5-'03_設備台帳'!X87/60))*$B$8+MAX(1,MIN(5,5*'03_設備台帳'!Q87/MAX(1,'03_設備台帳'!R87)))*$B$9+MAX(1,MIN(5,5-'03_設備台帳'!X87/80))*$B$10)</f>
        <v/>
      </c>
      <c r="L97" s="141">
        <f>IF($A97="","",$K97-$J97)</f>
        <v/>
      </c>
      <c r="M97" s="71">
        <f>IF($A97="","",IF($L97&gt;=0.3,"更新",IF($L97&lt;=-0.3,"修理/延命","再確認")))</f>
        <v/>
      </c>
      <c r="N97" s="71">
        <f>IF($A97="","","04表提案との照合: "&amp;'04_LCC計算'!AJ87)</f>
        <v/>
      </c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71">
        <f>IF('04_LCC計算'!A88="","",'04_LCC計算'!A88)</f>
        <v/>
      </c>
      <c r="B98" s="71">
        <f>IF($A98="","",'04_LCC計算'!B88)</f>
        <v/>
      </c>
      <c r="C98" s="71">
        <f>IF($A98="","",'04_LCC計算'!E88)</f>
        <v/>
      </c>
      <c r="D98" s="141">
        <f>IF($A98="","",MAX(1,MIN(5,5*(IF('01_基本条件'!$B$10=0,'04_LCC計算'!AA88/'04_LCC計算'!I88,'04_LCC計算'!AA88*('01_基本条件'!$B$10*(1+'01_基本条件'!$B$10)^'04_LCC計算'!I88)/((1+'01_基本条件'!$B$10)^'04_LCC計算'!I88-1)))/MAX(1,(IF('01_基本条件'!$B$10=0,'04_LCC計算'!T88/'04_LCC計算'!H88,'04_LCC計算'!T88*('01_基本条件'!$B$10*(1+'01_基本条件'!$B$10)^'04_LCC計算'!H88)/((1+'01_基本条件'!$B$10)^'04_LCC計算'!H88-1)))))))</f>
        <v/>
      </c>
      <c r="E98" s="141">
        <f>IF($A98="","",MAX(1,MIN(5,5*(IF('01_基本条件'!$B$10=0,'04_LCC計算'!T88/'04_LCC計算'!H88,'04_LCC計算'!T88*('01_基本条件'!$B$10*(1+'01_基本条件'!$B$10)^'04_LCC計算'!H88)/((1+'01_基本条件'!$B$10)^'04_LCC計算'!H88-1)))/MAX(1,(IF('01_基本条件'!$B$10=0,'04_LCC計算'!AA88/'04_LCC計算'!I88,'04_LCC計算'!AA88*('01_基本条件'!$B$10*(1+'01_基本条件'!$B$10)^'04_LCC計算'!I88)/((1+'01_基本条件'!$B$10)^'04_LCC計算'!I88-1)))))))</f>
        <v/>
      </c>
      <c r="F98" s="141">
        <f>IF($A98="","",MAX(1,MIN(5,5-('03_設備台帳'!J88/MAX(1,'03_設備台帳'!K88))*2-'03_設備台帳'!O88*0.25)))</f>
        <v/>
      </c>
      <c r="G98" s="141">
        <f>IF($A98="","",4.5)</f>
        <v/>
      </c>
      <c r="H98" s="141">
        <f>IF($A98="","",IF('04_LCC計算'!G88="低",5,IF('04_LCC計算'!G88="中",4,IF('04_LCC計算'!G88="高",2,1))))</f>
        <v/>
      </c>
      <c r="I98" s="141">
        <f>IF($A98="","",IF('04_LCC計算'!G88="低",4,IF('04_LCC計算'!G88="中",4.5,5)))</f>
        <v/>
      </c>
      <c r="J98" s="141">
        <f>IF($A98="","",$D98*$B$5+$F98*$B$6+$H98*$B$7+MAX(1,MIN(5,5-'03_設備台帳'!O88*'03_設備台帳'!P88/20))*$B$8+MAX(1,MIN(5,5*'03_設備台帳'!R88/MAX(1,'03_設備台帳'!Q88)))*$B$9+5*$B$10)</f>
        <v/>
      </c>
      <c r="K98" s="141">
        <f>IF($A98="","",$E98*$B$5+$G98*$B$6+$I98*$B$7+MAX(1,MIN(5,5-'03_設備台帳'!X88/60))*$B$8+MAX(1,MIN(5,5*'03_設備台帳'!Q88/MAX(1,'03_設備台帳'!R88)))*$B$9+MAX(1,MIN(5,5-'03_設備台帳'!X88/80))*$B$10)</f>
        <v/>
      </c>
      <c r="L98" s="141">
        <f>IF($A98="","",$K98-$J98)</f>
        <v/>
      </c>
      <c r="M98" s="71">
        <f>IF($A98="","",IF($L98&gt;=0.3,"更新",IF($L98&lt;=-0.3,"修理/延命","再確認")))</f>
        <v/>
      </c>
      <c r="N98" s="71">
        <f>IF($A98="","","04表提案との照合: "&amp;'04_LCC計算'!AJ88)</f>
        <v/>
      </c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71">
        <f>IF('04_LCC計算'!A89="","",'04_LCC計算'!A89)</f>
        <v/>
      </c>
      <c r="B99" s="71">
        <f>IF($A99="","",'04_LCC計算'!B89)</f>
        <v/>
      </c>
      <c r="C99" s="71">
        <f>IF($A99="","",'04_LCC計算'!E89)</f>
        <v/>
      </c>
      <c r="D99" s="141">
        <f>IF($A99="","",MAX(1,MIN(5,5*(IF('01_基本条件'!$B$10=0,'04_LCC計算'!AA89/'04_LCC計算'!I89,'04_LCC計算'!AA89*('01_基本条件'!$B$10*(1+'01_基本条件'!$B$10)^'04_LCC計算'!I89)/((1+'01_基本条件'!$B$10)^'04_LCC計算'!I89-1)))/MAX(1,(IF('01_基本条件'!$B$10=0,'04_LCC計算'!T89/'04_LCC計算'!H89,'04_LCC計算'!T89*('01_基本条件'!$B$10*(1+'01_基本条件'!$B$10)^'04_LCC計算'!H89)/((1+'01_基本条件'!$B$10)^'04_LCC計算'!H89-1)))))))</f>
        <v/>
      </c>
      <c r="E99" s="141">
        <f>IF($A99="","",MAX(1,MIN(5,5*(IF('01_基本条件'!$B$10=0,'04_LCC計算'!T89/'04_LCC計算'!H89,'04_LCC計算'!T89*('01_基本条件'!$B$10*(1+'01_基本条件'!$B$10)^'04_LCC計算'!H89)/((1+'01_基本条件'!$B$10)^'04_LCC計算'!H89-1)))/MAX(1,(IF('01_基本条件'!$B$10=0,'04_LCC計算'!AA89/'04_LCC計算'!I89,'04_LCC計算'!AA89*('01_基本条件'!$B$10*(1+'01_基本条件'!$B$10)^'04_LCC計算'!I89)/((1+'01_基本条件'!$B$10)^'04_LCC計算'!I89-1)))))))</f>
        <v/>
      </c>
      <c r="F99" s="141">
        <f>IF($A99="","",MAX(1,MIN(5,5-('03_設備台帳'!J89/MAX(1,'03_設備台帳'!K89))*2-'03_設備台帳'!O89*0.25)))</f>
        <v/>
      </c>
      <c r="G99" s="141">
        <f>IF($A99="","",4.5)</f>
        <v/>
      </c>
      <c r="H99" s="141">
        <f>IF($A99="","",IF('04_LCC計算'!G89="低",5,IF('04_LCC計算'!G89="中",4,IF('04_LCC計算'!G89="高",2,1))))</f>
        <v/>
      </c>
      <c r="I99" s="141">
        <f>IF($A99="","",IF('04_LCC計算'!G89="低",4,IF('04_LCC計算'!G89="中",4.5,5)))</f>
        <v/>
      </c>
      <c r="J99" s="141">
        <f>IF($A99="","",$D99*$B$5+$F99*$B$6+$H99*$B$7+MAX(1,MIN(5,5-'03_設備台帳'!O89*'03_設備台帳'!P89/20))*$B$8+MAX(1,MIN(5,5*'03_設備台帳'!R89/MAX(1,'03_設備台帳'!Q89)))*$B$9+5*$B$10)</f>
        <v/>
      </c>
      <c r="K99" s="141">
        <f>IF($A99="","",$E99*$B$5+$G99*$B$6+$I99*$B$7+MAX(1,MIN(5,5-'03_設備台帳'!X89/60))*$B$8+MAX(1,MIN(5,5*'03_設備台帳'!Q89/MAX(1,'03_設備台帳'!R89)))*$B$9+MAX(1,MIN(5,5-'03_設備台帳'!X89/80))*$B$10)</f>
        <v/>
      </c>
      <c r="L99" s="141">
        <f>IF($A99="","",$K99-$J99)</f>
        <v/>
      </c>
      <c r="M99" s="71">
        <f>IF($A99="","",IF($L99&gt;=0.3,"更新",IF($L99&lt;=-0.3,"修理/延命","再確認")))</f>
        <v/>
      </c>
      <c r="N99" s="71">
        <f>IF($A99="","","04表提案との照合: "&amp;'04_LCC計算'!AJ89)</f>
        <v/>
      </c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71">
        <f>IF('04_LCC計算'!A90="","",'04_LCC計算'!A90)</f>
        <v/>
      </c>
      <c r="B100" s="71">
        <f>IF($A100="","",'04_LCC計算'!B90)</f>
        <v/>
      </c>
      <c r="C100" s="71">
        <f>IF($A100="","",'04_LCC計算'!E90)</f>
        <v/>
      </c>
      <c r="D100" s="141">
        <f>IF($A100="","",MAX(1,MIN(5,5*(IF('01_基本条件'!$B$10=0,'04_LCC計算'!AA90/'04_LCC計算'!I90,'04_LCC計算'!AA90*('01_基本条件'!$B$10*(1+'01_基本条件'!$B$10)^'04_LCC計算'!I90)/((1+'01_基本条件'!$B$10)^'04_LCC計算'!I90-1)))/MAX(1,(IF('01_基本条件'!$B$10=0,'04_LCC計算'!T90/'04_LCC計算'!H90,'04_LCC計算'!T90*('01_基本条件'!$B$10*(1+'01_基本条件'!$B$10)^'04_LCC計算'!H90)/((1+'01_基本条件'!$B$10)^'04_LCC計算'!H90-1)))))))</f>
        <v/>
      </c>
      <c r="E100" s="141">
        <f>IF($A100="","",MAX(1,MIN(5,5*(IF('01_基本条件'!$B$10=0,'04_LCC計算'!T90/'04_LCC計算'!H90,'04_LCC計算'!T90*('01_基本条件'!$B$10*(1+'01_基本条件'!$B$10)^'04_LCC計算'!H90)/((1+'01_基本条件'!$B$10)^'04_LCC計算'!H90-1)))/MAX(1,(IF('01_基本条件'!$B$10=0,'04_LCC計算'!AA90/'04_LCC計算'!I90,'04_LCC計算'!AA90*('01_基本条件'!$B$10*(1+'01_基本条件'!$B$10)^'04_LCC計算'!I90)/((1+'01_基本条件'!$B$10)^'04_LCC計算'!I90-1)))))))</f>
        <v/>
      </c>
      <c r="F100" s="141">
        <f>IF($A100="","",MAX(1,MIN(5,5-('03_設備台帳'!J90/MAX(1,'03_設備台帳'!K90))*2-'03_設備台帳'!O90*0.25)))</f>
        <v/>
      </c>
      <c r="G100" s="141">
        <f>IF($A100="","",4.5)</f>
        <v/>
      </c>
      <c r="H100" s="141">
        <f>IF($A100="","",IF('04_LCC計算'!G90="低",5,IF('04_LCC計算'!G90="中",4,IF('04_LCC計算'!G90="高",2,1))))</f>
        <v/>
      </c>
      <c r="I100" s="141">
        <f>IF($A100="","",IF('04_LCC計算'!G90="低",4,IF('04_LCC計算'!G90="中",4.5,5)))</f>
        <v/>
      </c>
      <c r="J100" s="141">
        <f>IF($A100="","",$D100*$B$5+$F100*$B$6+$H100*$B$7+MAX(1,MIN(5,5-'03_設備台帳'!O90*'03_設備台帳'!P90/20))*$B$8+MAX(1,MIN(5,5*'03_設備台帳'!R90/MAX(1,'03_設備台帳'!Q90)))*$B$9+5*$B$10)</f>
        <v/>
      </c>
      <c r="K100" s="141">
        <f>IF($A100="","",$E100*$B$5+$G100*$B$6+$I100*$B$7+MAX(1,MIN(5,5-'03_設備台帳'!X90/60))*$B$8+MAX(1,MIN(5,5*'03_設備台帳'!Q90/MAX(1,'03_設備台帳'!R90)))*$B$9+MAX(1,MIN(5,5-'03_設備台帳'!X90/80))*$B$10)</f>
        <v/>
      </c>
      <c r="L100" s="141">
        <f>IF($A100="","",$K100-$J100)</f>
        <v/>
      </c>
      <c r="M100" s="71">
        <f>IF($A100="","",IF($L100&gt;=0.3,"更新",IF($L100&lt;=-0.3,"修理/延命","再確認")))</f>
        <v/>
      </c>
      <c r="N100" s="71">
        <f>IF($A100="","","04表提案との照合: "&amp;'04_LCC計算'!AJ90)</f>
        <v/>
      </c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71">
        <f>IF('04_LCC計算'!A91="","",'04_LCC計算'!A91)</f>
        <v/>
      </c>
      <c r="B101" s="71">
        <f>IF($A101="","",'04_LCC計算'!B91)</f>
        <v/>
      </c>
      <c r="C101" s="71">
        <f>IF($A101="","",'04_LCC計算'!E91)</f>
        <v/>
      </c>
      <c r="D101" s="141">
        <f>IF($A101="","",MAX(1,MIN(5,5*(IF('01_基本条件'!$B$10=0,'04_LCC計算'!AA91/'04_LCC計算'!I91,'04_LCC計算'!AA91*('01_基本条件'!$B$10*(1+'01_基本条件'!$B$10)^'04_LCC計算'!I91)/((1+'01_基本条件'!$B$10)^'04_LCC計算'!I91-1)))/MAX(1,(IF('01_基本条件'!$B$10=0,'04_LCC計算'!T91/'04_LCC計算'!H91,'04_LCC計算'!T91*('01_基本条件'!$B$10*(1+'01_基本条件'!$B$10)^'04_LCC計算'!H91)/((1+'01_基本条件'!$B$10)^'04_LCC計算'!H91-1)))))))</f>
        <v/>
      </c>
      <c r="E101" s="141">
        <f>IF($A101="","",MAX(1,MIN(5,5*(IF('01_基本条件'!$B$10=0,'04_LCC計算'!T91/'04_LCC計算'!H91,'04_LCC計算'!T91*('01_基本条件'!$B$10*(1+'01_基本条件'!$B$10)^'04_LCC計算'!H91)/((1+'01_基本条件'!$B$10)^'04_LCC計算'!H91-1)))/MAX(1,(IF('01_基本条件'!$B$10=0,'04_LCC計算'!AA91/'04_LCC計算'!I91,'04_LCC計算'!AA91*('01_基本条件'!$B$10*(1+'01_基本条件'!$B$10)^'04_LCC計算'!I91)/((1+'01_基本条件'!$B$10)^'04_LCC計算'!I91-1)))))))</f>
        <v/>
      </c>
      <c r="F101" s="141">
        <f>IF($A101="","",MAX(1,MIN(5,5-('03_設備台帳'!J91/MAX(1,'03_設備台帳'!K91))*2-'03_設備台帳'!O91*0.25)))</f>
        <v/>
      </c>
      <c r="G101" s="141">
        <f>IF($A101="","",4.5)</f>
        <v/>
      </c>
      <c r="H101" s="141">
        <f>IF($A101="","",IF('04_LCC計算'!G91="低",5,IF('04_LCC計算'!G91="中",4,IF('04_LCC計算'!G91="高",2,1))))</f>
        <v/>
      </c>
      <c r="I101" s="141">
        <f>IF($A101="","",IF('04_LCC計算'!G91="低",4,IF('04_LCC計算'!G91="中",4.5,5)))</f>
        <v/>
      </c>
      <c r="J101" s="141">
        <f>IF($A101="","",$D101*$B$5+$F101*$B$6+$H101*$B$7+MAX(1,MIN(5,5-'03_設備台帳'!O91*'03_設備台帳'!P91/20))*$B$8+MAX(1,MIN(5,5*'03_設備台帳'!R91/MAX(1,'03_設備台帳'!Q91)))*$B$9+5*$B$10)</f>
        <v/>
      </c>
      <c r="K101" s="141">
        <f>IF($A101="","",$E101*$B$5+$G101*$B$6+$I101*$B$7+MAX(1,MIN(5,5-'03_設備台帳'!X91/60))*$B$8+MAX(1,MIN(5,5*'03_設備台帳'!Q91/MAX(1,'03_設備台帳'!R91)))*$B$9+MAX(1,MIN(5,5-'03_設備台帳'!X91/80))*$B$10)</f>
        <v/>
      </c>
      <c r="L101" s="141">
        <f>IF($A101="","",$K101-$J101)</f>
        <v/>
      </c>
      <c r="M101" s="71">
        <f>IF($A101="","",IF($L101&gt;=0.3,"更新",IF($L101&lt;=-0.3,"修理/延命","再確認")))</f>
        <v/>
      </c>
      <c r="N101" s="71">
        <f>IF($A101="","","04表提案との照合: "&amp;'04_LCC計算'!AJ91)</f>
        <v/>
      </c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71">
        <f>IF('04_LCC計算'!A92="","",'04_LCC計算'!A92)</f>
        <v/>
      </c>
      <c r="B102" s="71">
        <f>IF($A102="","",'04_LCC計算'!B92)</f>
        <v/>
      </c>
      <c r="C102" s="71">
        <f>IF($A102="","",'04_LCC計算'!E92)</f>
        <v/>
      </c>
      <c r="D102" s="141">
        <f>IF($A102="","",MAX(1,MIN(5,5*(IF('01_基本条件'!$B$10=0,'04_LCC計算'!AA92/'04_LCC計算'!I92,'04_LCC計算'!AA92*('01_基本条件'!$B$10*(1+'01_基本条件'!$B$10)^'04_LCC計算'!I92)/((1+'01_基本条件'!$B$10)^'04_LCC計算'!I92-1)))/MAX(1,(IF('01_基本条件'!$B$10=0,'04_LCC計算'!T92/'04_LCC計算'!H92,'04_LCC計算'!T92*('01_基本条件'!$B$10*(1+'01_基本条件'!$B$10)^'04_LCC計算'!H92)/((1+'01_基本条件'!$B$10)^'04_LCC計算'!H92-1)))))))</f>
        <v/>
      </c>
      <c r="E102" s="141">
        <f>IF($A102="","",MAX(1,MIN(5,5*(IF('01_基本条件'!$B$10=0,'04_LCC計算'!T92/'04_LCC計算'!H92,'04_LCC計算'!T92*('01_基本条件'!$B$10*(1+'01_基本条件'!$B$10)^'04_LCC計算'!H92)/((1+'01_基本条件'!$B$10)^'04_LCC計算'!H92-1)))/MAX(1,(IF('01_基本条件'!$B$10=0,'04_LCC計算'!AA92/'04_LCC計算'!I92,'04_LCC計算'!AA92*('01_基本条件'!$B$10*(1+'01_基本条件'!$B$10)^'04_LCC計算'!I92)/((1+'01_基本条件'!$B$10)^'04_LCC計算'!I92-1)))))))</f>
        <v/>
      </c>
      <c r="F102" s="141">
        <f>IF($A102="","",MAX(1,MIN(5,5-('03_設備台帳'!J92/MAX(1,'03_設備台帳'!K92))*2-'03_設備台帳'!O92*0.25)))</f>
        <v/>
      </c>
      <c r="G102" s="141">
        <f>IF($A102="","",4.5)</f>
        <v/>
      </c>
      <c r="H102" s="141">
        <f>IF($A102="","",IF('04_LCC計算'!G92="低",5,IF('04_LCC計算'!G92="中",4,IF('04_LCC計算'!G92="高",2,1))))</f>
        <v/>
      </c>
      <c r="I102" s="141">
        <f>IF($A102="","",IF('04_LCC計算'!G92="低",4,IF('04_LCC計算'!G92="中",4.5,5)))</f>
        <v/>
      </c>
      <c r="J102" s="141">
        <f>IF($A102="","",$D102*$B$5+$F102*$B$6+$H102*$B$7+MAX(1,MIN(5,5-'03_設備台帳'!O92*'03_設備台帳'!P92/20))*$B$8+MAX(1,MIN(5,5*'03_設備台帳'!R92/MAX(1,'03_設備台帳'!Q92)))*$B$9+5*$B$10)</f>
        <v/>
      </c>
      <c r="K102" s="141">
        <f>IF($A102="","",$E102*$B$5+$G102*$B$6+$I102*$B$7+MAX(1,MIN(5,5-'03_設備台帳'!X92/60))*$B$8+MAX(1,MIN(5,5*'03_設備台帳'!Q92/MAX(1,'03_設備台帳'!R92)))*$B$9+MAX(1,MIN(5,5-'03_設備台帳'!X92/80))*$B$10)</f>
        <v/>
      </c>
      <c r="L102" s="141">
        <f>IF($A102="","",$K102-$J102)</f>
        <v/>
      </c>
      <c r="M102" s="71">
        <f>IF($A102="","",IF($L102&gt;=0.3,"更新",IF($L102&lt;=-0.3,"修理/延命","再確認")))</f>
        <v/>
      </c>
      <c r="N102" s="71">
        <f>IF($A102="","","04表提案との照合: "&amp;'04_LCC計算'!AJ92)</f>
        <v/>
      </c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71">
        <f>IF('04_LCC計算'!A93="","",'04_LCC計算'!A93)</f>
        <v/>
      </c>
      <c r="B103" s="71">
        <f>IF($A103="","",'04_LCC計算'!B93)</f>
        <v/>
      </c>
      <c r="C103" s="71">
        <f>IF($A103="","",'04_LCC計算'!E93)</f>
        <v/>
      </c>
      <c r="D103" s="141">
        <f>IF($A103="","",MAX(1,MIN(5,5*(IF('01_基本条件'!$B$10=0,'04_LCC計算'!AA93/'04_LCC計算'!I93,'04_LCC計算'!AA93*('01_基本条件'!$B$10*(1+'01_基本条件'!$B$10)^'04_LCC計算'!I93)/((1+'01_基本条件'!$B$10)^'04_LCC計算'!I93-1)))/MAX(1,(IF('01_基本条件'!$B$10=0,'04_LCC計算'!T93/'04_LCC計算'!H93,'04_LCC計算'!T93*('01_基本条件'!$B$10*(1+'01_基本条件'!$B$10)^'04_LCC計算'!H93)/((1+'01_基本条件'!$B$10)^'04_LCC計算'!H93-1)))))))</f>
        <v/>
      </c>
      <c r="E103" s="141">
        <f>IF($A103="","",MAX(1,MIN(5,5*(IF('01_基本条件'!$B$10=0,'04_LCC計算'!T93/'04_LCC計算'!H93,'04_LCC計算'!T93*('01_基本条件'!$B$10*(1+'01_基本条件'!$B$10)^'04_LCC計算'!H93)/((1+'01_基本条件'!$B$10)^'04_LCC計算'!H93-1)))/MAX(1,(IF('01_基本条件'!$B$10=0,'04_LCC計算'!AA93/'04_LCC計算'!I93,'04_LCC計算'!AA93*('01_基本条件'!$B$10*(1+'01_基本条件'!$B$10)^'04_LCC計算'!I93)/((1+'01_基本条件'!$B$10)^'04_LCC計算'!I93-1)))))))</f>
        <v/>
      </c>
      <c r="F103" s="141">
        <f>IF($A103="","",MAX(1,MIN(5,5-('03_設備台帳'!J93/MAX(1,'03_設備台帳'!K93))*2-'03_設備台帳'!O93*0.25)))</f>
        <v/>
      </c>
      <c r="G103" s="141">
        <f>IF($A103="","",4.5)</f>
        <v/>
      </c>
      <c r="H103" s="141">
        <f>IF($A103="","",IF('04_LCC計算'!G93="低",5,IF('04_LCC計算'!G93="中",4,IF('04_LCC計算'!G93="高",2,1))))</f>
        <v/>
      </c>
      <c r="I103" s="141">
        <f>IF($A103="","",IF('04_LCC計算'!G93="低",4,IF('04_LCC計算'!G93="中",4.5,5)))</f>
        <v/>
      </c>
      <c r="J103" s="141">
        <f>IF($A103="","",$D103*$B$5+$F103*$B$6+$H103*$B$7+MAX(1,MIN(5,5-'03_設備台帳'!O93*'03_設備台帳'!P93/20))*$B$8+MAX(1,MIN(5,5*'03_設備台帳'!R93/MAX(1,'03_設備台帳'!Q93)))*$B$9+5*$B$10)</f>
        <v/>
      </c>
      <c r="K103" s="141">
        <f>IF($A103="","",$E103*$B$5+$G103*$B$6+$I103*$B$7+MAX(1,MIN(5,5-'03_設備台帳'!X93/60))*$B$8+MAX(1,MIN(5,5*'03_設備台帳'!Q93/MAX(1,'03_設備台帳'!R93)))*$B$9+MAX(1,MIN(5,5-'03_設備台帳'!X93/80))*$B$10)</f>
        <v/>
      </c>
      <c r="L103" s="141">
        <f>IF($A103="","",$K103-$J103)</f>
        <v/>
      </c>
      <c r="M103" s="71">
        <f>IF($A103="","",IF($L103&gt;=0.3,"更新",IF($L103&lt;=-0.3,"修理/延命","再確認")))</f>
        <v/>
      </c>
      <c r="N103" s="71">
        <f>IF($A103="","","04表提案との照合: "&amp;'04_LCC計算'!AJ93)</f>
        <v/>
      </c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71">
        <f>IF('04_LCC計算'!A94="","",'04_LCC計算'!A94)</f>
        <v/>
      </c>
      <c r="B104" s="71">
        <f>IF($A104="","",'04_LCC計算'!B94)</f>
        <v/>
      </c>
      <c r="C104" s="71">
        <f>IF($A104="","",'04_LCC計算'!E94)</f>
        <v/>
      </c>
      <c r="D104" s="141">
        <f>IF($A104="","",MAX(1,MIN(5,5*(IF('01_基本条件'!$B$10=0,'04_LCC計算'!AA94/'04_LCC計算'!I94,'04_LCC計算'!AA94*('01_基本条件'!$B$10*(1+'01_基本条件'!$B$10)^'04_LCC計算'!I94)/((1+'01_基本条件'!$B$10)^'04_LCC計算'!I94-1)))/MAX(1,(IF('01_基本条件'!$B$10=0,'04_LCC計算'!T94/'04_LCC計算'!H94,'04_LCC計算'!T94*('01_基本条件'!$B$10*(1+'01_基本条件'!$B$10)^'04_LCC計算'!H94)/((1+'01_基本条件'!$B$10)^'04_LCC計算'!H94-1)))))))</f>
        <v/>
      </c>
      <c r="E104" s="141">
        <f>IF($A104="","",MAX(1,MIN(5,5*(IF('01_基本条件'!$B$10=0,'04_LCC計算'!T94/'04_LCC計算'!H94,'04_LCC計算'!T94*('01_基本条件'!$B$10*(1+'01_基本条件'!$B$10)^'04_LCC計算'!H94)/((1+'01_基本条件'!$B$10)^'04_LCC計算'!H94-1)))/MAX(1,(IF('01_基本条件'!$B$10=0,'04_LCC計算'!AA94/'04_LCC計算'!I94,'04_LCC計算'!AA94*('01_基本条件'!$B$10*(1+'01_基本条件'!$B$10)^'04_LCC計算'!I94)/((1+'01_基本条件'!$B$10)^'04_LCC計算'!I94-1)))))))</f>
        <v/>
      </c>
      <c r="F104" s="141">
        <f>IF($A104="","",MAX(1,MIN(5,5-('03_設備台帳'!J94/MAX(1,'03_設備台帳'!K94))*2-'03_設備台帳'!O94*0.25)))</f>
        <v/>
      </c>
      <c r="G104" s="141">
        <f>IF($A104="","",4.5)</f>
        <v/>
      </c>
      <c r="H104" s="141">
        <f>IF($A104="","",IF('04_LCC計算'!G94="低",5,IF('04_LCC計算'!G94="中",4,IF('04_LCC計算'!G94="高",2,1))))</f>
        <v/>
      </c>
      <c r="I104" s="141">
        <f>IF($A104="","",IF('04_LCC計算'!G94="低",4,IF('04_LCC計算'!G94="中",4.5,5)))</f>
        <v/>
      </c>
      <c r="J104" s="141">
        <f>IF($A104="","",$D104*$B$5+$F104*$B$6+$H104*$B$7+MAX(1,MIN(5,5-'03_設備台帳'!O94*'03_設備台帳'!P94/20))*$B$8+MAX(1,MIN(5,5*'03_設備台帳'!R94/MAX(1,'03_設備台帳'!Q94)))*$B$9+5*$B$10)</f>
        <v/>
      </c>
      <c r="K104" s="141">
        <f>IF($A104="","",$E104*$B$5+$G104*$B$6+$I104*$B$7+MAX(1,MIN(5,5-'03_設備台帳'!X94/60))*$B$8+MAX(1,MIN(5,5*'03_設備台帳'!Q94/MAX(1,'03_設備台帳'!R94)))*$B$9+MAX(1,MIN(5,5-'03_設備台帳'!X94/80))*$B$10)</f>
        <v/>
      </c>
      <c r="L104" s="141">
        <f>IF($A104="","",$K104-$J104)</f>
        <v/>
      </c>
      <c r="M104" s="71">
        <f>IF($A104="","",IF($L104&gt;=0.3,"更新",IF($L104&lt;=-0.3,"修理/延命","再確認")))</f>
        <v/>
      </c>
      <c r="N104" s="71">
        <f>IF($A104="","","04表提案との照合: "&amp;'04_LCC計算'!AJ94)</f>
        <v/>
      </c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71">
        <f>IF('04_LCC計算'!A95="","",'04_LCC計算'!A95)</f>
        <v/>
      </c>
      <c r="B105" s="71">
        <f>IF($A105="","",'04_LCC計算'!B95)</f>
        <v/>
      </c>
      <c r="C105" s="71">
        <f>IF($A105="","",'04_LCC計算'!E95)</f>
        <v/>
      </c>
      <c r="D105" s="141">
        <f>IF($A105="","",MAX(1,MIN(5,5*(IF('01_基本条件'!$B$10=0,'04_LCC計算'!AA95/'04_LCC計算'!I95,'04_LCC計算'!AA95*('01_基本条件'!$B$10*(1+'01_基本条件'!$B$10)^'04_LCC計算'!I95)/((1+'01_基本条件'!$B$10)^'04_LCC計算'!I95-1)))/MAX(1,(IF('01_基本条件'!$B$10=0,'04_LCC計算'!T95/'04_LCC計算'!H95,'04_LCC計算'!T95*('01_基本条件'!$B$10*(1+'01_基本条件'!$B$10)^'04_LCC計算'!H95)/((1+'01_基本条件'!$B$10)^'04_LCC計算'!H95-1)))))))</f>
        <v/>
      </c>
      <c r="E105" s="141">
        <f>IF($A105="","",MAX(1,MIN(5,5*(IF('01_基本条件'!$B$10=0,'04_LCC計算'!T95/'04_LCC計算'!H95,'04_LCC計算'!T95*('01_基本条件'!$B$10*(1+'01_基本条件'!$B$10)^'04_LCC計算'!H95)/((1+'01_基本条件'!$B$10)^'04_LCC計算'!H95-1)))/MAX(1,(IF('01_基本条件'!$B$10=0,'04_LCC計算'!AA95/'04_LCC計算'!I95,'04_LCC計算'!AA95*('01_基本条件'!$B$10*(1+'01_基本条件'!$B$10)^'04_LCC計算'!I95)/((1+'01_基本条件'!$B$10)^'04_LCC計算'!I95-1)))))))</f>
        <v/>
      </c>
      <c r="F105" s="141">
        <f>IF($A105="","",MAX(1,MIN(5,5-('03_設備台帳'!J95/MAX(1,'03_設備台帳'!K95))*2-'03_設備台帳'!O95*0.25)))</f>
        <v/>
      </c>
      <c r="G105" s="141">
        <f>IF($A105="","",4.5)</f>
        <v/>
      </c>
      <c r="H105" s="141">
        <f>IF($A105="","",IF('04_LCC計算'!G95="低",5,IF('04_LCC計算'!G95="中",4,IF('04_LCC計算'!G95="高",2,1))))</f>
        <v/>
      </c>
      <c r="I105" s="141">
        <f>IF($A105="","",IF('04_LCC計算'!G95="低",4,IF('04_LCC計算'!G95="中",4.5,5)))</f>
        <v/>
      </c>
      <c r="J105" s="141">
        <f>IF($A105="","",$D105*$B$5+$F105*$B$6+$H105*$B$7+MAX(1,MIN(5,5-'03_設備台帳'!O95*'03_設備台帳'!P95/20))*$B$8+MAX(1,MIN(5,5*'03_設備台帳'!R95/MAX(1,'03_設備台帳'!Q95)))*$B$9+5*$B$10)</f>
        <v/>
      </c>
      <c r="K105" s="141">
        <f>IF($A105="","",$E105*$B$5+$G105*$B$6+$I105*$B$7+MAX(1,MIN(5,5-'03_設備台帳'!X95/60))*$B$8+MAX(1,MIN(5,5*'03_設備台帳'!Q95/MAX(1,'03_設備台帳'!R95)))*$B$9+MAX(1,MIN(5,5-'03_設備台帳'!X95/80))*$B$10)</f>
        <v/>
      </c>
      <c r="L105" s="141">
        <f>IF($A105="","",$K105-$J105)</f>
        <v/>
      </c>
      <c r="M105" s="71">
        <f>IF($A105="","",IF($L105&gt;=0.3,"更新",IF($L105&lt;=-0.3,"修理/延命","再確認")))</f>
        <v/>
      </c>
      <c r="N105" s="71">
        <f>IF($A105="","","04表提案との照合: "&amp;'04_LCC計算'!AJ95)</f>
        <v/>
      </c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71">
        <f>IF('04_LCC計算'!A96="","",'04_LCC計算'!A96)</f>
        <v/>
      </c>
      <c r="B106" s="71">
        <f>IF($A106="","",'04_LCC計算'!B96)</f>
        <v/>
      </c>
      <c r="C106" s="71">
        <f>IF($A106="","",'04_LCC計算'!E96)</f>
        <v/>
      </c>
      <c r="D106" s="141">
        <f>IF($A106="","",MAX(1,MIN(5,5*(IF('01_基本条件'!$B$10=0,'04_LCC計算'!AA96/'04_LCC計算'!I96,'04_LCC計算'!AA96*('01_基本条件'!$B$10*(1+'01_基本条件'!$B$10)^'04_LCC計算'!I96)/((1+'01_基本条件'!$B$10)^'04_LCC計算'!I96-1)))/MAX(1,(IF('01_基本条件'!$B$10=0,'04_LCC計算'!T96/'04_LCC計算'!H96,'04_LCC計算'!T96*('01_基本条件'!$B$10*(1+'01_基本条件'!$B$10)^'04_LCC計算'!H96)/((1+'01_基本条件'!$B$10)^'04_LCC計算'!H96-1)))))))</f>
        <v/>
      </c>
      <c r="E106" s="141">
        <f>IF($A106="","",MAX(1,MIN(5,5*(IF('01_基本条件'!$B$10=0,'04_LCC計算'!T96/'04_LCC計算'!H96,'04_LCC計算'!T96*('01_基本条件'!$B$10*(1+'01_基本条件'!$B$10)^'04_LCC計算'!H96)/((1+'01_基本条件'!$B$10)^'04_LCC計算'!H96-1)))/MAX(1,(IF('01_基本条件'!$B$10=0,'04_LCC計算'!AA96/'04_LCC計算'!I96,'04_LCC計算'!AA96*('01_基本条件'!$B$10*(1+'01_基本条件'!$B$10)^'04_LCC計算'!I96)/((1+'01_基本条件'!$B$10)^'04_LCC計算'!I96-1)))))))</f>
        <v/>
      </c>
      <c r="F106" s="141">
        <f>IF($A106="","",MAX(1,MIN(5,5-('03_設備台帳'!J96/MAX(1,'03_設備台帳'!K96))*2-'03_設備台帳'!O96*0.25)))</f>
        <v/>
      </c>
      <c r="G106" s="141">
        <f>IF($A106="","",4.5)</f>
        <v/>
      </c>
      <c r="H106" s="141">
        <f>IF($A106="","",IF('04_LCC計算'!G96="低",5,IF('04_LCC計算'!G96="中",4,IF('04_LCC計算'!G96="高",2,1))))</f>
        <v/>
      </c>
      <c r="I106" s="141">
        <f>IF($A106="","",IF('04_LCC計算'!G96="低",4,IF('04_LCC計算'!G96="中",4.5,5)))</f>
        <v/>
      </c>
      <c r="J106" s="141">
        <f>IF($A106="","",$D106*$B$5+$F106*$B$6+$H106*$B$7+MAX(1,MIN(5,5-'03_設備台帳'!O96*'03_設備台帳'!P96/20))*$B$8+MAX(1,MIN(5,5*'03_設備台帳'!R96/MAX(1,'03_設備台帳'!Q96)))*$B$9+5*$B$10)</f>
        <v/>
      </c>
      <c r="K106" s="141">
        <f>IF($A106="","",$E106*$B$5+$G106*$B$6+$I106*$B$7+MAX(1,MIN(5,5-'03_設備台帳'!X96/60))*$B$8+MAX(1,MIN(5,5*'03_設備台帳'!Q96/MAX(1,'03_設備台帳'!R96)))*$B$9+MAX(1,MIN(5,5-'03_設備台帳'!X96/80))*$B$10)</f>
        <v/>
      </c>
      <c r="L106" s="141">
        <f>IF($A106="","",$K106-$J106)</f>
        <v/>
      </c>
      <c r="M106" s="71">
        <f>IF($A106="","",IF($L106&gt;=0.3,"更新",IF($L106&lt;=-0.3,"修理/延命","再確認")))</f>
        <v/>
      </c>
      <c r="N106" s="71">
        <f>IF($A106="","","04表提案との照合: "&amp;'04_LCC計算'!AJ96)</f>
        <v/>
      </c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71">
        <f>IF('04_LCC計算'!A97="","",'04_LCC計算'!A97)</f>
        <v/>
      </c>
      <c r="B107" s="71">
        <f>IF($A107="","",'04_LCC計算'!B97)</f>
        <v/>
      </c>
      <c r="C107" s="71">
        <f>IF($A107="","",'04_LCC計算'!E97)</f>
        <v/>
      </c>
      <c r="D107" s="141">
        <f>IF($A107="","",MAX(1,MIN(5,5*(IF('01_基本条件'!$B$10=0,'04_LCC計算'!AA97/'04_LCC計算'!I97,'04_LCC計算'!AA97*('01_基本条件'!$B$10*(1+'01_基本条件'!$B$10)^'04_LCC計算'!I97)/((1+'01_基本条件'!$B$10)^'04_LCC計算'!I97-1)))/MAX(1,(IF('01_基本条件'!$B$10=0,'04_LCC計算'!T97/'04_LCC計算'!H97,'04_LCC計算'!T97*('01_基本条件'!$B$10*(1+'01_基本条件'!$B$10)^'04_LCC計算'!H97)/((1+'01_基本条件'!$B$10)^'04_LCC計算'!H97-1)))))))</f>
        <v/>
      </c>
      <c r="E107" s="141">
        <f>IF($A107="","",MAX(1,MIN(5,5*(IF('01_基本条件'!$B$10=0,'04_LCC計算'!T97/'04_LCC計算'!H97,'04_LCC計算'!T97*('01_基本条件'!$B$10*(1+'01_基本条件'!$B$10)^'04_LCC計算'!H97)/((1+'01_基本条件'!$B$10)^'04_LCC計算'!H97-1)))/MAX(1,(IF('01_基本条件'!$B$10=0,'04_LCC計算'!AA97/'04_LCC計算'!I97,'04_LCC計算'!AA97*('01_基本条件'!$B$10*(1+'01_基本条件'!$B$10)^'04_LCC計算'!I97)/((1+'01_基本条件'!$B$10)^'04_LCC計算'!I97-1)))))))</f>
        <v/>
      </c>
      <c r="F107" s="141">
        <f>IF($A107="","",MAX(1,MIN(5,5-('03_設備台帳'!J97/MAX(1,'03_設備台帳'!K97))*2-'03_設備台帳'!O97*0.25)))</f>
        <v/>
      </c>
      <c r="G107" s="141">
        <f>IF($A107="","",4.5)</f>
        <v/>
      </c>
      <c r="H107" s="141">
        <f>IF($A107="","",IF('04_LCC計算'!G97="低",5,IF('04_LCC計算'!G97="中",4,IF('04_LCC計算'!G97="高",2,1))))</f>
        <v/>
      </c>
      <c r="I107" s="141">
        <f>IF($A107="","",IF('04_LCC計算'!G97="低",4,IF('04_LCC計算'!G97="中",4.5,5)))</f>
        <v/>
      </c>
      <c r="J107" s="141">
        <f>IF($A107="","",$D107*$B$5+$F107*$B$6+$H107*$B$7+MAX(1,MIN(5,5-'03_設備台帳'!O97*'03_設備台帳'!P97/20))*$B$8+MAX(1,MIN(5,5*'03_設備台帳'!R97/MAX(1,'03_設備台帳'!Q97)))*$B$9+5*$B$10)</f>
        <v/>
      </c>
      <c r="K107" s="141">
        <f>IF($A107="","",$E107*$B$5+$G107*$B$6+$I107*$B$7+MAX(1,MIN(5,5-'03_設備台帳'!X97/60))*$B$8+MAX(1,MIN(5,5*'03_設備台帳'!Q97/MAX(1,'03_設備台帳'!R97)))*$B$9+MAX(1,MIN(5,5-'03_設備台帳'!X97/80))*$B$10)</f>
        <v/>
      </c>
      <c r="L107" s="141">
        <f>IF($A107="","",$K107-$J107)</f>
        <v/>
      </c>
      <c r="M107" s="71">
        <f>IF($A107="","",IF($L107&gt;=0.3,"更新",IF($L107&lt;=-0.3,"修理/延命","再確認")))</f>
        <v/>
      </c>
      <c r="N107" s="71">
        <f>IF($A107="","","04表提案との照合: "&amp;'04_LCC計算'!AJ97)</f>
        <v/>
      </c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71">
        <f>IF('04_LCC計算'!A98="","",'04_LCC計算'!A98)</f>
        <v/>
      </c>
      <c r="B108" s="71">
        <f>IF($A108="","",'04_LCC計算'!B98)</f>
        <v/>
      </c>
      <c r="C108" s="71">
        <f>IF($A108="","",'04_LCC計算'!E98)</f>
        <v/>
      </c>
      <c r="D108" s="141">
        <f>IF($A108="","",MAX(1,MIN(5,5*(IF('01_基本条件'!$B$10=0,'04_LCC計算'!AA98/'04_LCC計算'!I98,'04_LCC計算'!AA98*('01_基本条件'!$B$10*(1+'01_基本条件'!$B$10)^'04_LCC計算'!I98)/((1+'01_基本条件'!$B$10)^'04_LCC計算'!I98-1)))/MAX(1,(IF('01_基本条件'!$B$10=0,'04_LCC計算'!T98/'04_LCC計算'!H98,'04_LCC計算'!T98*('01_基本条件'!$B$10*(1+'01_基本条件'!$B$10)^'04_LCC計算'!H98)/((1+'01_基本条件'!$B$10)^'04_LCC計算'!H98-1)))))))</f>
        <v/>
      </c>
      <c r="E108" s="141">
        <f>IF($A108="","",MAX(1,MIN(5,5*(IF('01_基本条件'!$B$10=0,'04_LCC計算'!T98/'04_LCC計算'!H98,'04_LCC計算'!T98*('01_基本条件'!$B$10*(1+'01_基本条件'!$B$10)^'04_LCC計算'!H98)/((1+'01_基本条件'!$B$10)^'04_LCC計算'!H98-1)))/MAX(1,(IF('01_基本条件'!$B$10=0,'04_LCC計算'!AA98/'04_LCC計算'!I98,'04_LCC計算'!AA98*('01_基本条件'!$B$10*(1+'01_基本条件'!$B$10)^'04_LCC計算'!I98)/((1+'01_基本条件'!$B$10)^'04_LCC計算'!I98-1)))))))</f>
        <v/>
      </c>
      <c r="F108" s="141">
        <f>IF($A108="","",MAX(1,MIN(5,5-('03_設備台帳'!J98/MAX(1,'03_設備台帳'!K98))*2-'03_設備台帳'!O98*0.25)))</f>
        <v/>
      </c>
      <c r="G108" s="141">
        <f>IF($A108="","",4.5)</f>
        <v/>
      </c>
      <c r="H108" s="141">
        <f>IF($A108="","",IF('04_LCC計算'!G98="低",5,IF('04_LCC計算'!G98="中",4,IF('04_LCC計算'!G98="高",2,1))))</f>
        <v/>
      </c>
      <c r="I108" s="141">
        <f>IF($A108="","",IF('04_LCC計算'!G98="低",4,IF('04_LCC計算'!G98="中",4.5,5)))</f>
        <v/>
      </c>
      <c r="J108" s="141">
        <f>IF($A108="","",$D108*$B$5+$F108*$B$6+$H108*$B$7+MAX(1,MIN(5,5-'03_設備台帳'!O98*'03_設備台帳'!P98/20))*$B$8+MAX(1,MIN(5,5*'03_設備台帳'!R98/MAX(1,'03_設備台帳'!Q98)))*$B$9+5*$B$10)</f>
        <v/>
      </c>
      <c r="K108" s="141">
        <f>IF($A108="","",$E108*$B$5+$G108*$B$6+$I108*$B$7+MAX(1,MIN(5,5-'03_設備台帳'!X98/60))*$B$8+MAX(1,MIN(5,5*'03_設備台帳'!Q98/MAX(1,'03_設備台帳'!R98)))*$B$9+MAX(1,MIN(5,5-'03_設備台帳'!X98/80))*$B$10)</f>
        <v/>
      </c>
      <c r="L108" s="141">
        <f>IF($A108="","",$K108-$J108)</f>
        <v/>
      </c>
      <c r="M108" s="71">
        <f>IF($A108="","",IF($L108&gt;=0.3,"更新",IF($L108&lt;=-0.3,"修理/延命","再確認")))</f>
        <v/>
      </c>
      <c r="N108" s="71">
        <f>IF($A108="","","04表提案との照合: "&amp;'04_LCC計算'!AJ98)</f>
        <v/>
      </c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71">
        <f>IF('04_LCC計算'!A99="","",'04_LCC計算'!A99)</f>
        <v/>
      </c>
      <c r="B109" s="71">
        <f>IF($A109="","",'04_LCC計算'!B99)</f>
        <v/>
      </c>
      <c r="C109" s="71">
        <f>IF($A109="","",'04_LCC計算'!E99)</f>
        <v/>
      </c>
      <c r="D109" s="141">
        <f>IF($A109="","",MAX(1,MIN(5,5*(IF('01_基本条件'!$B$10=0,'04_LCC計算'!AA99/'04_LCC計算'!I99,'04_LCC計算'!AA99*('01_基本条件'!$B$10*(1+'01_基本条件'!$B$10)^'04_LCC計算'!I99)/((1+'01_基本条件'!$B$10)^'04_LCC計算'!I99-1)))/MAX(1,(IF('01_基本条件'!$B$10=0,'04_LCC計算'!T99/'04_LCC計算'!H99,'04_LCC計算'!T99*('01_基本条件'!$B$10*(1+'01_基本条件'!$B$10)^'04_LCC計算'!H99)/((1+'01_基本条件'!$B$10)^'04_LCC計算'!H99-1)))))))</f>
        <v/>
      </c>
      <c r="E109" s="141">
        <f>IF($A109="","",MAX(1,MIN(5,5*(IF('01_基本条件'!$B$10=0,'04_LCC計算'!T99/'04_LCC計算'!H99,'04_LCC計算'!T99*('01_基本条件'!$B$10*(1+'01_基本条件'!$B$10)^'04_LCC計算'!H99)/((1+'01_基本条件'!$B$10)^'04_LCC計算'!H99-1)))/MAX(1,(IF('01_基本条件'!$B$10=0,'04_LCC計算'!AA99/'04_LCC計算'!I99,'04_LCC計算'!AA99*('01_基本条件'!$B$10*(1+'01_基本条件'!$B$10)^'04_LCC計算'!I99)/((1+'01_基本条件'!$B$10)^'04_LCC計算'!I99-1)))))))</f>
        <v/>
      </c>
      <c r="F109" s="141">
        <f>IF($A109="","",MAX(1,MIN(5,5-('03_設備台帳'!J99/MAX(1,'03_設備台帳'!K99))*2-'03_設備台帳'!O99*0.25)))</f>
        <v/>
      </c>
      <c r="G109" s="141">
        <f>IF($A109="","",4.5)</f>
        <v/>
      </c>
      <c r="H109" s="141">
        <f>IF($A109="","",IF('04_LCC計算'!G99="低",5,IF('04_LCC計算'!G99="中",4,IF('04_LCC計算'!G99="高",2,1))))</f>
        <v/>
      </c>
      <c r="I109" s="141">
        <f>IF($A109="","",IF('04_LCC計算'!G99="低",4,IF('04_LCC計算'!G99="中",4.5,5)))</f>
        <v/>
      </c>
      <c r="J109" s="141">
        <f>IF($A109="","",$D109*$B$5+$F109*$B$6+$H109*$B$7+MAX(1,MIN(5,5-'03_設備台帳'!O99*'03_設備台帳'!P99/20))*$B$8+MAX(1,MIN(5,5*'03_設備台帳'!R99/MAX(1,'03_設備台帳'!Q99)))*$B$9+5*$B$10)</f>
        <v/>
      </c>
      <c r="K109" s="141">
        <f>IF($A109="","",$E109*$B$5+$G109*$B$6+$I109*$B$7+MAX(1,MIN(5,5-'03_設備台帳'!X99/60))*$B$8+MAX(1,MIN(5,5*'03_設備台帳'!Q99/MAX(1,'03_設備台帳'!R99)))*$B$9+MAX(1,MIN(5,5-'03_設備台帳'!X99/80))*$B$10)</f>
        <v/>
      </c>
      <c r="L109" s="141">
        <f>IF($A109="","",$K109-$J109)</f>
        <v/>
      </c>
      <c r="M109" s="71">
        <f>IF($A109="","",IF($L109&gt;=0.3,"更新",IF($L109&lt;=-0.3,"修理/延命","再確認")))</f>
        <v/>
      </c>
      <c r="N109" s="71">
        <f>IF($A109="","","04表提案との照合: "&amp;'04_LCC計算'!AJ99)</f>
        <v/>
      </c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71">
        <f>IF('04_LCC計算'!A100="","",'04_LCC計算'!A100)</f>
        <v/>
      </c>
      <c r="B110" s="71">
        <f>IF($A110="","",'04_LCC計算'!B100)</f>
        <v/>
      </c>
      <c r="C110" s="71">
        <f>IF($A110="","",'04_LCC計算'!E100)</f>
        <v/>
      </c>
      <c r="D110" s="141">
        <f>IF($A110="","",MAX(1,MIN(5,5*(IF('01_基本条件'!$B$10=0,'04_LCC計算'!AA100/'04_LCC計算'!I100,'04_LCC計算'!AA100*('01_基本条件'!$B$10*(1+'01_基本条件'!$B$10)^'04_LCC計算'!I100)/((1+'01_基本条件'!$B$10)^'04_LCC計算'!I100-1)))/MAX(1,(IF('01_基本条件'!$B$10=0,'04_LCC計算'!T100/'04_LCC計算'!H100,'04_LCC計算'!T100*('01_基本条件'!$B$10*(1+'01_基本条件'!$B$10)^'04_LCC計算'!H100)/((1+'01_基本条件'!$B$10)^'04_LCC計算'!H100-1)))))))</f>
        <v/>
      </c>
      <c r="E110" s="141">
        <f>IF($A110="","",MAX(1,MIN(5,5*(IF('01_基本条件'!$B$10=0,'04_LCC計算'!T100/'04_LCC計算'!H100,'04_LCC計算'!T100*('01_基本条件'!$B$10*(1+'01_基本条件'!$B$10)^'04_LCC計算'!H100)/((1+'01_基本条件'!$B$10)^'04_LCC計算'!H100-1)))/MAX(1,(IF('01_基本条件'!$B$10=0,'04_LCC計算'!AA100/'04_LCC計算'!I100,'04_LCC計算'!AA100*('01_基本条件'!$B$10*(1+'01_基本条件'!$B$10)^'04_LCC計算'!I100)/((1+'01_基本条件'!$B$10)^'04_LCC計算'!I100-1)))))))</f>
        <v/>
      </c>
      <c r="F110" s="141">
        <f>IF($A110="","",MAX(1,MIN(5,5-('03_設備台帳'!J100/MAX(1,'03_設備台帳'!K100))*2-'03_設備台帳'!O100*0.25)))</f>
        <v/>
      </c>
      <c r="G110" s="141">
        <f>IF($A110="","",4.5)</f>
        <v/>
      </c>
      <c r="H110" s="141">
        <f>IF($A110="","",IF('04_LCC計算'!G100="低",5,IF('04_LCC計算'!G100="中",4,IF('04_LCC計算'!G100="高",2,1))))</f>
        <v/>
      </c>
      <c r="I110" s="141">
        <f>IF($A110="","",IF('04_LCC計算'!G100="低",4,IF('04_LCC計算'!G100="中",4.5,5)))</f>
        <v/>
      </c>
      <c r="J110" s="141">
        <f>IF($A110="","",$D110*$B$5+$F110*$B$6+$H110*$B$7+MAX(1,MIN(5,5-'03_設備台帳'!O100*'03_設備台帳'!P100/20))*$B$8+MAX(1,MIN(5,5*'03_設備台帳'!R100/MAX(1,'03_設備台帳'!Q100)))*$B$9+5*$B$10)</f>
        <v/>
      </c>
      <c r="K110" s="141">
        <f>IF($A110="","",$E110*$B$5+$G110*$B$6+$I110*$B$7+MAX(1,MIN(5,5-'03_設備台帳'!X100/60))*$B$8+MAX(1,MIN(5,5*'03_設備台帳'!Q100/MAX(1,'03_設備台帳'!R100)))*$B$9+MAX(1,MIN(5,5-'03_設備台帳'!X100/80))*$B$10)</f>
        <v/>
      </c>
      <c r="L110" s="141">
        <f>IF($A110="","",$K110-$J110)</f>
        <v/>
      </c>
      <c r="M110" s="71">
        <f>IF($A110="","",IF($L110&gt;=0.3,"更新",IF($L110&lt;=-0.3,"修理/延命","再確認")))</f>
        <v/>
      </c>
      <c r="N110" s="71">
        <f>IF($A110="","","04表提案との照合: "&amp;'04_LCC計算'!AJ100)</f>
        <v/>
      </c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71">
        <f>IF('04_LCC計算'!A101="","",'04_LCC計算'!A101)</f>
        <v/>
      </c>
      <c r="B111" s="71">
        <f>IF($A111="","",'04_LCC計算'!B101)</f>
        <v/>
      </c>
      <c r="C111" s="71">
        <f>IF($A111="","",'04_LCC計算'!E101)</f>
        <v/>
      </c>
      <c r="D111" s="141">
        <f>IF($A111="","",MAX(1,MIN(5,5*(IF('01_基本条件'!$B$10=0,'04_LCC計算'!AA101/'04_LCC計算'!I101,'04_LCC計算'!AA101*('01_基本条件'!$B$10*(1+'01_基本条件'!$B$10)^'04_LCC計算'!I101)/((1+'01_基本条件'!$B$10)^'04_LCC計算'!I101-1)))/MAX(1,(IF('01_基本条件'!$B$10=0,'04_LCC計算'!T101/'04_LCC計算'!H101,'04_LCC計算'!T101*('01_基本条件'!$B$10*(1+'01_基本条件'!$B$10)^'04_LCC計算'!H101)/((1+'01_基本条件'!$B$10)^'04_LCC計算'!H101-1)))))))</f>
        <v/>
      </c>
      <c r="E111" s="141">
        <f>IF($A111="","",MAX(1,MIN(5,5*(IF('01_基本条件'!$B$10=0,'04_LCC計算'!T101/'04_LCC計算'!H101,'04_LCC計算'!T101*('01_基本条件'!$B$10*(1+'01_基本条件'!$B$10)^'04_LCC計算'!H101)/((1+'01_基本条件'!$B$10)^'04_LCC計算'!H101-1)))/MAX(1,(IF('01_基本条件'!$B$10=0,'04_LCC計算'!AA101/'04_LCC計算'!I101,'04_LCC計算'!AA101*('01_基本条件'!$B$10*(1+'01_基本条件'!$B$10)^'04_LCC計算'!I101)/((1+'01_基本条件'!$B$10)^'04_LCC計算'!I101-1)))))))</f>
        <v/>
      </c>
      <c r="F111" s="141">
        <f>IF($A111="","",MAX(1,MIN(5,5-('03_設備台帳'!J101/MAX(1,'03_設備台帳'!K101))*2-'03_設備台帳'!O101*0.25)))</f>
        <v/>
      </c>
      <c r="G111" s="141">
        <f>IF($A111="","",4.5)</f>
        <v/>
      </c>
      <c r="H111" s="141">
        <f>IF($A111="","",IF('04_LCC計算'!G101="低",5,IF('04_LCC計算'!G101="中",4,IF('04_LCC計算'!G101="高",2,1))))</f>
        <v/>
      </c>
      <c r="I111" s="141">
        <f>IF($A111="","",IF('04_LCC計算'!G101="低",4,IF('04_LCC計算'!G101="中",4.5,5)))</f>
        <v/>
      </c>
      <c r="J111" s="141">
        <f>IF($A111="","",$D111*$B$5+$F111*$B$6+$H111*$B$7+MAX(1,MIN(5,5-'03_設備台帳'!O101*'03_設備台帳'!P101/20))*$B$8+MAX(1,MIN(5,5*'03_設備台帳'!R101/MAX(1,'03_設備台帳'!Q101)))*$B$9+5*$B$10)</f>
        <v/>
      </c>
      <c r="K111" s="141">
        <f>IF($A111="","",$E111*$B$5+$G111*$B$6+$I111*$B$7+MAX(1,MIN(5,5-'03_設備台帳'!X101/60))*$B$8+MAX(1,MIN(5,5*'03_設備台帳'!Q101/MAX(1,'03_設備台帳'!R101)))*$B$9+MAX(1,MIN(5,5-'03_設備台帳'!X101/80))*$B$10)</f>
        <v/>
      </c>
      <c r="L111" s="141">
        <f>IF($A111="","",$K111-$J111)</f>
        <v/>
      </c>
      <c r="M111" s="71">
        <f>IF($A111="","",IF($L111&gt;=0.3,"更新",IF($L111&lt;=-0.3,"修理/延命","再確認")))</f>
        <v/>
      </c>
      <c r="N111" s="71">
        <f>IF($A111="","","04表提案との照合: "&amp;'04_LCC計算'!AJ101)</f>
        <v/>
      </c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71">
        <f>IF('04_LCC計算'!A102="","",'04_LCC計算'!A102)</f>
        <v/>
      </c>
      <c r="B112" s="71">
        <f>IF($A112="","",'04_LCC計算'!B102)</f>
        <v/>
      </c>
      <c r="C112" s="71">
        <f>IF($A112="","",'04_LCC計算'!E102)</f>
        <v/>
      </c>
      <c r="D112" s="141">
        <f>IF($A112="","",MAX(1,MIN(5,5*(IF('01_基本条件'!$B$10=0,'04_LCC計算'!AA102/'04_LCC計算'!I102,'04_LCC計算'!AA102*('01_基本条件'!$B$10*(1+'01_基本条件'!$B$10)^'04_LCC計算'!I102)/((1+'01_基本条件'!$B$10)^'04_LCC計算'!I102-1)))/MAX(1,(IF('01_基本条件'!$B$10=0,'04_LCC計算'!T102/'04_LCC計算'!H102,'04_LCC計算'!T102*('01_基本条件'!$B$10*(1+'01_基本条件'!$B$10)^'04_LCC計算'!H102)/((1+'01_基本条件'!$B$10)^'04_LCC計算'!H102-1)))))))</f>
        <v/>
      </c>
      <c r="E112" s="141">
        <f>IF($A112="","",MAX(1,MIN(5,5*(IF('01_基本条件'!$B$10=0,'04_LCC計算'!T102/'04_LCC計算'!H102,'04_LCC計算'!T102*('01_基本条件'!$B$10*(1+'01_基本条件'!$B$10)^'04_LCC計算'!H102)/((1+'01_基本条件'!$B$10)^'04_LCC計算'!H102-1)))/MAX(1,(IF('01_基本条件'!$B$10=0,'04_LCC計算'!AA102/'04_LCC計算'!I102,'04_LCC計算'!AA102*('01_基本条件'!$B$10*(1+'01_基本条件'!$B$10)^'04_LCC計算'!I102)/((1+'01_基本条件'!$B$10)^'04_LCC計算'!I102-1)))))))</f>
        <v/>
      </c>
      <c r="F112" s="141">
        <f>IF($A112="","",MAX(1,MIN(5,5-('03_設備台帳'!J102/MAX(1,'03_設備台帳'!K102))*2-'03_設備台帳'!O102*0.25)))</f>
        <v/>
      </c>
      <c r="G112" s="141">
        <f>IF($A112="","",4.5)</f>
        <v/>
      </c>
      <c r="H112" s="141">
        <f>IF($A112="","",IF('04_LCC計算'!G102="低",5,IF('04_LCC計算'!G102="中",4,IF('04_LCC計算'!G102="高",2,1))))</f>
        <v/>
      </c>
      <c r="I112" s="141">
        <f>IF($A112="","",IF('04_LCC計算'!G102="低",4,IF('04_LCC計算'!G102="中",4.5,5)))</f>
        <v/>
      </c>
      <c r="J112" s="141">
        <f>IF($A112="","",$D112*$B$5+$F112*$B$6+$H112*$B$7+MAX(1,MIN(5,5-'03_設備台帳'!O102*'03_設備台帳'!P102/20))*$B$8+MAX(1,MIN(5,5*'03_設備台帳'!R102/MAX(1,'03_設備台帳'!Q102)))*$B$9+5*$B$10)</f>
        <v/>
      </c>
      <c r="K112" s="141">
        <f>IF($A112="","",$E112*$B$5+$G112*$B$6+$I112*$B$7+MAX(1,MIN(5,5-'03_設備台帳'!X102/60))*$B$8+MAX(1,MIN(5,5*'03_設備台帳'!Q102/MAX(1,'03_設備台帳'!R102)))*$B$9+MAX(1,MIN(5,5-'03_設備台帳'!X102/80))*$B$10)</f>
        <v/>
      </c>
      <c r="L112" s="141">
        <f>IF($A112="","",$K112-$J112)</f>
        <v/>
      </c>
      <c r="M112" s="71">
        <f>IF($A112="","",IF($L112&gt;=0.3,"更新",IF($L112&lt;=-0.3,"修理/延命","再確認")))</f>
        <v/>
      </c>
      <c r="N112" s="71">
        <f>IF($A112="","","04表提案との照合: "&amp;'04_LCC計算'!AJ102)</f>
        <v/>
      </c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71">
        <f>IF('04_LCC計算'!A103="","",'04_LCC計算'!A103)</f>
        <v/>
      </c>
      <c r="B113" s="71">
        <f>IF($A113="","",'04_LCC計算'!B103)</f>
        <v/>
      </c>
      <c r="C113" s="71">
        <f>IF($A113="","",'04_LCC計算'!E103)</f>
        <v/>
      </c>
      <c r="D113" s="141">
        <f>IF($A113="","",MAX(1,MIN(5,5*(IF('01_基本条件'!$B$10=0,'04_LCC計算'!AA103/'04_LCC計算'!I103,'04_LCC計算'!AA103*('01_基本条件'!$B$10*(1+'01_基本条件'!$B$10)^'04_LCC計算'!I103)/((1+'01_基本条件'!$B$10)^'04_LCC計算'!I103-1)))/MAX(1,(IF('01_基本条件'!$B$10=0,'04_LCC計算'!T103/'04_LCC計算'!H103,'04_LCC計算'!T103*('01_基本条件'!$B$10*(1+'01_基本条件'!$B$10)^'04_LCC計算'!H103)/((1+'01_基本条件'!$B$10)^'04_LCC計算'!H103-1)))))))</f>
        <v/>
      </c>
      <c r="E113" s="141">
        <f>IF($A113="","",MAX(1,MIN(5,5*(IF('01_基本条件'!$B$10=0,'04_LCC計算'!T103/'04_LCC計算'!H103,'04_LCC計算'!T103*('01_基本条件'!$B$10*(1+'01_基本条件'!$B$10)^'04_LCC計算'!H103)/((1+'01_基本条件'!$B$10)^'04_LCC計算'!H103-1)))/MAX(1,(IF('01_基本条件'!$B$10=0,'04_LCC計算'!AA103/'04_LCC計算'!I103,'04_LCC計算'!AA103*('01_基本条件'!$B$10*(1+'01_基本条件'!$B$10)^'04_LCC計算'!I103)/((1+'01_基本条件'!$B$10)^'04_LCC計算'!I103-1)))))))</f>
        <v/>
      </c>
      <c r="F113" s="141">
        <f>IF($A113="","",MAX(1,MIN(5,5-('03_設備台帳'!J103/MAX(1,'03_設備台帳'!K103))*2-'03_設備台帳'!O103*0.25)))</f>
        <v/>
      </c>
      <c r="G113" s="141">
        <f>IF($A113="","",4.5)</f>
        <v/>
      </c>
      <c r="H113" s="141">
        <f>IF($A113="","",IF('04_LCC計算'!G103="低",5,IF('04_LCC計算'!G103="中",4,IF('04_LCC計算'!G103="高",2,1))))</f>
        <v/>
      </c>
      <c r="I113" s="141">
        <f>IF($A113="","",IF('04_LCC計算'!G103="低",4,IF('04_LCC計算'!G103="中",4.5,5)))</f>
        <v/>
      </c>
      <c r="J113" s="141">
        <f>IF($A113="","",$D113*$B$5+$F113*$B$6+$H113*$B$7+MAX(1,MIN(5,5-'03_設備台帳'!O103*'03_設備台帳'!P103/20))*$B$8+MAX(1,MIN(5,5*'03_設備台帳'!R103/MAX(1,'03_設備台帳'!Q103)))*$B$9+5*$B$10)</f>
        <v/>
      </c>
      <c r="K113" s="141">
        <f>IF($A113="","",$E113*$B$5+$G113*$B$6+$I113*$B$7+MAX(1,MIN(5,5-'03_設備台帳'!X103/60))*$B$8+MAX(1,MIN(5,5*'03_設備台帳'!Q103/MAX(1,'03_設備台帳'!R103)))*$B$9+MAX(1,MIN(5,5-'03_設備台帳'!X103/80))*$B$10)</f>
        <v/>
      </c>
      <c r="L113" s="141">
        <f>IF($A113="","",$K113-$J113)</f>
        <v/>
      </c>
      <c r="M113" s="71">
        <f>IF($A113="","",IF($L113&gt;=0.3,"更新",IF($L113&lt;=-0.3,"修理/延命","再確認")))</f>
        <v/>
      </c>
      <c r="N113" s="71">
        <f>IF($A113="","","04表提案との照合: "&amp;'04_LCC計算'!AJ103)</f>
        <v/>
      </c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71">
        <f>IF('04_LCC計算'!A104="","",'04_LCC計算'!A104)</f>
        <v/>
      </c>
      <c r="B114" s="71">
        <f>IF($A114="","",'04_LCC計算'!B104)</f>
        <v/>
      </c>
      <c r="C114" s="71">
        <f>IF($A114="","",'04_LCC計算'!E104)</f>
        <v/>
      </c>
      <c r="D114" s="141">
        <f>IF($A114="","",MAX(1,MIN(5,5*(IF('01_基本条件'!$B$10=0,'04_LCC計算'!AA104/'04_LCC計算'!I104,'04_LCC計算'!AA104*('01_基本条件'!$B$10*(1+'01_基本条件'!$B$10)^'04_LCC計算'!I104)/((1+'01_基本条件'!$B$10)^'04_LCC計算'!I104-1)))/MAX(1,(IF('01_基本条件'!$B$10=0,'04_LCC計算'!T104/'04_LCC計算'!H104,'04_LCC計算'!T104*('01_基本条件'!$B$10*(1+'01_基本条件'!$B$10)^'04_LCC計算'!H104)/((1+'01_基本条件'!$B$10)^'04_LCC計算'!H104-1)))))))</f>
        <v/>
      </c>
      <c r="E114" s="141">
        <f>IF($A114="","",MAX(1,MIN(5,5*(IF('01_基本条件'!$B$10=0,'04_LCC計算'!T104/'04_LCC計算'!H104,'04_LCC計算'!T104*('01_基本条件'!$B$10*(1+'01_基本条件'!$B$10)^'04_LCC計算'!H104)/((1+'01_基本条件'!$B$10)^'04_LCC計算'!H104-1)))/MAX(1,(IF('01_基本条件'!$B$10=0,'04_LCC計算'!AA104/'04_LCC計算'!I104,'04_LCC計算'!AA104*('01_基本条件'!$B$10*(1+'01_基本条件'!$B$10)^'04_LCC計算'!I104)/((1+'01_基本条件'!$B$10)^'04_LCC計算'!I104-1)))))))</f>
        <v/>
      </c>
      <c r="F114" s="141">
        <f>IF($A114="","",MAX(1,MIN(5,5-('03_設備台帳'!J104/MAX(1,'03_設備台帳'!K104))*2-'03_設備台帳'!O104*0.25)))</f>
        <v/>
      </c>
      <c r="G114" s="141">
        <f>IF($A114="","",4.5)</f>
        <v/>
      </c>
      <c r="H114" s="141">
        <f>IF($A114="","",IF('04_LCC計算'!G104="低",5,IF('04_LCC計算'!G104="中",4,IF('04_LCC計算'!G104="高",2,1))))</f>
        <v/>
      </c>
      <c r="I114" s="141">
        <f>IF($A114="","",IF('04_LCC計算'!G104="低",4,IF('04_LCC計算'!G104="中",4.5,5)))</f>
        <v/>
      </c>
      <c r="J114" s="141">
        <f>IF($A114="","",$D114*$B$5+$F114*$B$6+$H114*$B$7+MAX(1,MIN(5,5-'03_設備台帳'!O104*'03_設備台帳'!P104/20))*$B$8+MAX(1,MIN(5,5*'03_設備台帳'!R104/MAX(1,'03_設備台帳'!Q104)))*$B$9+5*$B$10)</f>
        <v/>
      </c>
      <c r="K114" s="141">
        <f>IF($A114="","",$E114*$B$5+$G114*$B$6+$I114*$B$7+MAX(1,MIN(5,5-'03_設備台帳'!X104/60))*$B$8+MAX(1,MIN(5,5*'03_設備台帳'!Q104/MAX(1,'03_設備台帳'!R104)))*$B$9+MAX(1,MIN(5,5-'03_設備台帳'!X104/80))*$B$10)</f>
        <v/>
      </c>
      <c r="L114" s="141">
        <f>IF($A114="","",$K114-$J114)</f>
        <v/>
      </c>
      <c r="M114" s="71">
        <f>IF($A114="","",IF($L114&gt;=0.3,"更新",IF($L114&lt;=-0.3,"修理/延命","再確認")))</f>
        <v/>
      </c>
      <c r="N114" s="71">
        <f>IF($A114="","","04表提案との照合: "&amp;'04_LCC計算'!AJ104)</f>
        <v/>
      </c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71">
        <f>IF('04_LCC計算'!A105="","",'04_LCC計算'!A105)</f>
        <v/>
      </c>
      <c r="B115" s="71">
        <f>IF($A115="","",'04_LCC計算'!B105)</f>
        <v/>
      </c>
      <c r="C115" s="71">
        <f>IF($A115="","",'04_LCC計算'!E105)</f>
        <v/>
      </c>
      <c r="D115" s="141">
        <f>IF($A115="","",MAX(1,MIN(5,5*(IF('01_基本条件'!$B$10=0,'04_LCC計算'!AA105/'04_LCC計算'!I105,'04_LCC計算'!AA105*('01_基本条件'!$B$10*(1+'01_基本条件'!$B$10)^'04_LCC計算'!I105)/((1+'01_基本条件'!$B$10)^'04_LCC計算'!I105-1)))/MAX(1,(IF('01_基本条件'!$B$10=0,'04_LCC計算'!T105/'04_LCC計算'!H105,'04_LCC計算'!T105*('01_基本条件'!$B$10*(1+'01_基本条件'!$B$10)^'04_LCC計算'!H105)/((1+'01_基本条件'!$B$10)^'04_LCC計算'!H105-1)))))))</f>
        <v/>
      </c>
      <c r="E115" s="141">
        <f>IF($A115="","",MAX(1,MIN(5,5*(IF('01_基本条件'!$B$10=0,'04_LCC計算'!T105/'04_LCC計算'!H105,'04_LCC計算'!T105*('01_基本条件'!$B$10*(1+'01_基本条件'!$B$10)^'04_LCC計算'!H105)/((1+'01_基本条件'!$B$10)^'04_LCC計算'!H105-1)))/MAX(1,(IF('01_基本条件'!$B$10=0,'04_LCC計算'!AA105/'04_LCC計算'!I105,'04_LCC計算'!AA105*('01_基本条件'!$B$10*(1+'01_基本条件'!$B$10)^'04_LCC計算'!I105)/((1+'01_基本条件'!$B$10)^'04_LCC計算'!I105-1)))))))</f>
        <v/>
      </c>
      <c r="F115" s="141">
        <f>IF($A115="","",MAX(1,MIN(5,5-('03_設備台帳'!J105/MAX(1,'03_設備台帳'!K105))*2-'03_設備台帳'!O105*0.25)))</f>
        <v/>
      </c>
      <c r="G115" s="141">
        <f>IF($A115="","",4.5)</f>
        <v/>
      </c>
      <c r="H115" s="141">
        <f>IF($A115="","",IF('04_LCC計算'!G105="低",5,IF('04_LCC計算'!G105="中",4,IF('04_LCC計算'!G105="高",2,1))))</f>
        <v/>
      </c>
      <c r="I115" s="141">
        <f>IF($A115="","",IF('04_LCC計算'!G105="低",4,IF('04_LCC計算'!G105="中",4.5,5)))</f>
        <v/>
      </c>
      <c r="J115" s="141">
        <f>IF($A115="","",$D115*$B$5+$F115*$B$6+$H115*$B$7+MAX(1,MIN(5,5-'03_設備台帳'!O105*'03_設備台帳'!P105/20))*$B$8+MAX(1,MIN(5,5*'03_設備台帳'!R105/MAX(1,'03_設備台帳'!Q105)))*$B$9+5*$B$10)</f>
        <v/>
      </c>
      <c r="K115" s="141">
        <f>IF($A115="","",$E115*$B$5+$G115*$B$6+$I115*$B$7+MAX(1,MIN(5,5-'03_設備台帳'!X105/60))*$B$8+MAX(1,MIN(5,5*'03_設備台帳'!Q105/MAX(1,'03_設備台帳'!R105)))*$B$9+MAX(1,MIN(5,5-'03_設備台帳'!X105/80))*$B$10)</f>
        <v/>
      </c>
      <c r="L115" s="141">
        <f>IF($A115="","",$K115-$J115)</f>
        <v/>
      </c>
      <c r="M115" s="71">
        <f>IF($A115="","",IF($L115&gt;=0.3,"更新",IF($L115&lt;=-0.3,"修理/延命","再確認")))</f>
        <v/>
      </c>
      <c r="N115" s="71">
        <f>IF($A115="","","04表提案との照合: "&amp;'04_LCC計算'!AJ105)</f>
        <v/>
      </c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71">
        <f>IF('04_LCC計算'!A106="","",'04_LCC計算'!A106)</f>
        <v/>
      </c>
      <c r="B116" s="71">
        <f>IF($A116="","",'04_LCC計算'!B106)</f>
        <v/>
      </c>
      <c r="C116" s="71">
        <f>IF($A116="","",'04_LCC計算'!E106)</f>
        <v/>
      </c>
      <c r="D116" s="141">
        <f>IF($A116="","",MAX(1,MIN(5,5*(IF('01_基本条件'!$B$10=0,'04_LCC計算'!AA106/'04_LCC計算'!I106,'04_LCC計算'!AA106*('01_基本条件'!$B$10*(1+'01_基本条件'!$B$10)^'04_LCC計算'!I106)/((1+'01_基本条件'!$B$10)^'04_LCC計算'!I106-1)))/MAX(1,(IF('01_基本条件'!$B$10=0,'04_LCC計算'!T106/'04_LCC計算'!H106,'04_LCC計算'!T106*('01_基本条件'!$B$10*(1+'01_基本条件'!$B$10)^'04_LCC計算'!H106)/((1+'01_基本条件'!$B$10)^'04_LCC計算'!H106-1)))))))</f>
        <v/>
      </c>
      <c r="E116" s="141">
        <f>IF($A116="","",MAX(1,MIN(5,5*(IF('01_基本条件'!$B$10=0,'04_LCC計算'!T106/'04_LCC計算'!H106,'04_LCC計算'!T106*('01_基本条件'!$B$10*(1+'01_基本条件'!$B$10)^'04_LCC計算'!H106)/((1+'01_基本条件'!$B$10)^'04_LCC計算'!H106-1)))/MAX(1,(IF('01_基本条件'!$B$10=0,'04_LCC計算'!AA106/'04_LCC計算'!I106,'04_LCC計算'!AA106*('01_基本条件'!$B$10*(1+'01_基本条件'!$B$10)^'04_LCC計算'!I106)/((1+'01_基本条件'!$B$10)^'04_LCC計算'!I106-1)))))))</f>
        <v/>
      </c>
      <c r="F116" s="141">
        <f>IF($A116="","",MAX(1,MIN(5,5-('03_設備台帳'!J106/MAX(1,'03_設備台帳'!K106))*2-'03_設備台帳'!O106*0.25)))</f>
        <v/>
      </c>
      <c r="G116" s="141">
        <f>IF($A116="","",4.5)</f>
        <v/>
      </c>
      <c r="H116" s="141">
        <f>IF($A116="","",IF('04_LCC計算'!G106="低",5,IF('04_LCC計算'!G106="中",4,IF('04_LCC計算'!G106="高",2,1))))</f>
        <v/>
      </c>
      <c r="I116" s="141">
        <f>IF($A116="","",IF('04_LCC計算'!G106="低",4,IF('04_LCC計算'!G106="中",4.5,5)))</f>
        <v/>
      </c>
      <c r="J116" s="141">
        <f>IF($A116="","",$D116*$B$5+$F116*$B$6+$H116*$B$7+MAX(1,MIN(5,5-'03_設備台帳'!O106*'03_設備台帳'!P106/20))*$B$8+MAX(1,MIN(5,5*'03_設備台帳'!R106/MAX(1,'03_設備台帳'!Q106)))*$B$9+5*$B$10)</f>
        <v/>
      </c>
      <c r="K116" s="141">
        <f>IF($A116="","",$E116*$B$5+$G116*$B$6+$I116*$B$7+MAX(1,MIN(5,5-'03_設備台帳'!X106/60))*$B$8+MAX(1,MIN(5,5*'03_設備台帳'!Q106/MAX(1,'03_設備台帳'!R106)))*$B$9+MAX(1,MIN(5,5-'03_設備台帳'!X106/80))*$B$10)</f>
        <v/>
      </c>
      <c r="L116" s="141">
        <f>IF($A116="","",$K116-$J116)</f>
        <v/>
      </c>
      <c r="M116" s="71">
        <f>IF($A116="","",IF($L116&gt;=0.3,"更新",IF($L116&lt;=-0.3,"修理/延命","再確認")))</f>
        <v/>
      </c>
      <c r="N116" s="71">
        <f>IF($A116="","","04表提案との照合: "&amp;'04_LCC計算'!AJ106)</f>
        <v/>
      </c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71">
        <f>IF('04_LCC計算'!A107="","",'04_LCC計算'!A107)</f>
        <v/>
      </c>
      <c r="B117" s="71">
        <f>IF($A117="","",'04_LCC計算'!B107)</f>
        <v/>
      </c>
      <c r="C117" s="71">
        <f>IF($A117="","",'04_LCC計算'!E107)</f>
        <v/>
      </c>
      <c r="D117" s="141">
        <f>IF($A117="","",MAX(1,MIN(5,5*(IF('01_基本条件'!$B$10=0,'04_LCC計算'!AA107/'04_LCC計算'!I107,'04_LCC計算'!AA107*('01_基本条件'!$B$10*(1+'01_基本条件'!$B$10)^'04_LCC計算'!I107)/((1+'01_基本条件'!$B$10)^'04_LCC計算'!I107-1)))/MAX(1,(IF('01_基本条件'!$B$10=0,'04_LCC計算'!T107/'04_LCC計算'!H107,'04_LCC計算'!T107*('01_基本条件'!$B$10*(1+'01_基本条件'!$B$10)^'04_LCC計算'!H107)/((1+'01_基本条件'!$B$10)^'04_LCC計算'!H107-1)))))))</f>
        <v/>
      </c>
      <c r="E117" s="141">
        <f>IF($A117="","",MAX(1,MIN(5,5*(IF('01_基本条件'!$B$10=0,'04_LCC計算'!T107/'04_LCC計算'!H107,'04_LCC計算'!T107*('01_基本条件'!$B$10*(1+'01_基本条件'!$B$10)^'04_LCC計算'!H107)/((1+'01_基本条件'!$B$10)^'04_LCC計算'!H107-1)))/MAX(1,(IF('01_基本条件'!$B$10=0,'04_LCC計算'!AA107/'04_LCC計算'!I107,'04_LCC計算'!AA107*('01_基本条件'!$B$10*(1+'01_基本条件'!$B$10)^'04_LCC計算'!I107)/((1+'01_基本条件'!$B$10)^'04_LCC計算'!I107-1)))))))</f>
        <v/>
      </c>
      <c r="F117" s="141">
        <f>IF($A117="","",MAX(1,MIN(5,5-('03_設備台帳'!J107/MAX(1,'03_設備台帳'!K107))*2-'03_設備台帳'!O107*0.25)))</f>
        <v/>
      </c>
      <c r="G117" s="141">
        <f>IF($A117="","",4.5)</f>
        <v/>
      </c>
      <c r="H117" s="141">
        <f>IF($A117="","",IF('04_LCC計算'!G107="低",5,IF('04_LCC計算'!G107="中",4,IF('04_LCC計算'!G107="高",2,1))))</f>
        <v/>
      </c>
      <c r="I117" s="141">
        <f>IF($A117="","",IF('04_LCC計算'!G107="低",4,IF('04_LCC計算'!G107="中",4.5,5)))</f>
        <v/>
      </c>
      <c r="J117" s="141">
        <f>IF($A117="","",$D117*$B$5+$F117*$B$6+$H117*$B$7+MAX(1,MIN(5,5-'03_設備台帳'!O107*'03_設備台帳'!P107/20))*$B$8+MAX(1,MIN(5,5*'03_設備台帳'!R107/MAX(1,'03_設備台帳'!Q107)))*$B$9+5*$B$10)</f>
        <v/>
      </c>
      <c r="K117" s="141">
        <f>IF($A117="","",$E117*$B$5+$G117*$B$6+$I117*$B$7+MAX(1,MIN(5,5-'03_設備台帳'!X107/60))*$B$8+MAX(1,MIN(5,5*'03_設備台帳'!Q107/MAX(1,'03_設備台帳'!R107)))*$B$9+MAX(1,MIN(5,5-'03_設備台帳'!X107/80))*$B$10)</f>
        <v/>
      </c>
      <c r="L117" s="141">
        <f>IF($A117="","",$K117-$J117)</f>
        <v/>
      </c>
      <c r="M117" s="71">
        <f>IF($A117="","",IF($L117&gt;=0.3,"更新",IF($L117&lt;=-0.3,"修理/延命","再確認")))</f>
        <v/>
      </c>
      <c r="N117" s="71">
        <f>IF($A117="","","04表提案との照合: "&amp;'04_LCC計算'!AJ107)</f>
        <v/>
      </c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71">
        <f>IF('04_LCC計算'!A108="","",'04_LCC計算'!A108)</f>
        <v/>
      </c>
      <c r="B118" s="71">
        <f>IF($A118="","",'04_LCC計算'!B108)</f>
        <v/>
      </c>
      <c r="C118" s="71">
        <f>IF($A118="","",'04_LCC計算'!E108)</f>
        <v/>
      </c>
      <c r="D118" s="141">
        <f>IF($A118="","",MAX(1,MIN(5,5*(IF('01_基本条件'!$B$10=0,'04_LCC計算'!AA108/'04_LCC計算'!I108,'04_LCC計算'!AA108*('01_基本条件'!$B$10*(1+'01_基本条件'!$B$10)^'04_LCC計算'!I108)/((1+'01_基本条件'!$B$10)^'04_LCC計算'!I108-1)))/MAX(1,(IF('01_基本条件'!$B$10=0,'04_LCC計算'!T108/'04_LCC計算'!H108,'04_LCC計算'!T108*('01_基本条件'!$B$10*(1+'01_基本条件'!$B$10)^'04_LCC計算'!H108)/((1+'01_基本条件'!$B$10)^'04_LCC計算'!H108-1)))))))</f>
        <v/>
      </c>
      <c r="E118" s="141">
        <f>IF($A118="","",MAX(1,MIN(5,5*(IF('01_基本条件'!$B$10=0,'04_LCC計算'!T108/'04_LCC計算'!H108,'04_LCC計算'!T108*('01_基本条件'!$B$10*(1+'01_基本条件'!$B$10)^'04_LCC計算'!H108)/((1+'01_基本条件'!$B$10)^'04_LCC計算'!H108-1)))/MAX(1,(IF('01_基本条件'!$B$10=0,'04_LCC計算'!AA108/'04_LCC計算'!I108,'04_LCC計算'!AA108*('01_基本条件'!$B$10*(1+'01_基本条件'!$B$10)^'04_LCC計算'!I108)/((1+'01_基本条件'!$B$10)^'04_LCC計算'!I108-1)))))))</f>
        <v/>
      </c>
      <c r="F118" s="141">
        <f>IF($A118="","",MAX(1,MIN(5,5-('03_設備台帳'!J108/MAX(1,'03_設備台帳'!K108))*2-'03_設備台帳'!O108*0.25)))</f>
        <v/>
      </c>
      <c r="G118" s="141">
        <f>IF($A118="","",4.5)</f>
        <v/>
      </c>
      <c r="H118" s="141">
        <f>IF($A118="","",IF('04_LCC計算'!G108="低",5,IF('04_LCC計算'!G108="中",4,IF('04_LCC計算'!G108="高",2,1))))</f>
        <v/>
      </c>
      <c r="I118" s="141">
        <f>IF($A118="","",IF('04_LCC計算'!G108="低",4,IF('04_LCC計算'!G108="中",4.5,5)))</f>
        <v/>
      </c>
      <c r="J118" s="141">
        <f>IF($A118="","",$D118*$B$5+$F118*$B$6+$H118*$B$7+MAX(1,MIN(5,5-'03_設備台帳'!O108*'03_設備台帳'!P108/20))*$B$8+MAX(1,MIN(5,5*'03_設備台帳'!R108/MAX(1,'03_設備台帳'!Q108)))*$B$9+5*$B$10)</f>
        <v/>
      </c>
      <c r="K118" s="141">
        <f>IF($A118="","",$E118*$B$5+$G118*$B$6+$I118*$B$7+MAX(1,MIN(5,5-'03_設備台帳'!X108/60))*$B$8+MAX(1,MIN(5,5*'03_設備台帳'!Q108/MAX(1,'03_設備台帳'!R108)))*$B$9+MAX(1,MIN(5,5-'03_設備台帳'!X108/80))*$B$10)</f>
        <v/>
      </c>
      <c r="L118" s="141">
        <f>IF($A118="","",$K118-$J118)</f>
        <v/>
      </c>
      <c r="M118" s="71">
        <f>IF($A118="","",IF($L118&gt;=0.3,"更新",IF($L118&lt;=-0.3,"修理/延命","再確認")))</f>
        <v/>
      </c>
      <c r="N118" s="71">
        <f>IF($A118="","","04表提案との照合: "&amp;'04_LCC計算'!AJ108)</f>
        <v/>
      </c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71">
        <f>IF('04_LCC計算'!A109="","",'04_LCC計算'!A109)</f>
        <v/>
      </c>
      <c r="B119" s="71">
        <f>IF($A119="","",'04_LCC計算'!B109)</f>
        <v/>
      </c>
      <c r="C119" s="71">
        <f>IF($A119="","",'04_LCC計算'!E109)</f>
        <v/>
      </c>
      <c r="D119" s="141">
        <f>IF($A119="","",MAX(1,MIN(5,5*(IF('01_基本条件'!$B$10=0,'04_LCC計算'!AA109/'04_LCC計算'!I109,'04_LCC計算'!AA109*('01_基本条件'!$B$10*(1+'01_基本条件'!$B$10)^'04_LCC計算'!I109)/((1+'01_基本条件'!$B$10)^'04_LCC計算'!I109-1)))/MAX(1,(IF('01_基本条件'!$B$10=0,'04_LCC計算'!T109/'04_LCC計算'!H109,'04_LCC計算'!T109*('01_基本条件'!$B$10*(1+'01_基本条件'!$B$10)^'04_LCC計算'!H109)/((1+'01_基本条件'!$B$10)^'04_LCC計算'!H109-1)))))))</f>
        <v/>
      </c>
      <c r="E119" s="141">
        <f>IF($A119="","",MAX(1,MIN(5,5*(IF('01_基本条件'!$B$10=0,'04_LCC計算'!T109/'04_LCC計算'!H109,'04_LCC計算'!T109*('01_基本条件'!$B$10*(1+'01_基本条件'!$B$10)^'04_LCC計算'!H109)/((1+'01_基本条件'!$B$10)^'04_LCC計算'!H109-1)))/MAX(1,(IF('01_基本条件'!$B$10=0,'04_LCC計算'!AA109/'04_LCC計算'!I109,'04_LCC計算'!AA109*('01_基本条件'!$B$10*(1+'01_基本条件'!$B$10)^'04_LCC計算'!I109)/((1+'01_基本条件'!$B$10)^'04_LCC計算'!I109-1)))))))</f>
        <v/>
      </c>
      <c r="F119" s="141">
        <f>IF($A119="","",MAX(1,MIN(5,5-('03_設備台帳'!J109/MAX(1,'03_設備台帳'!K109))*2-'03_設備台帳'!O109*0.25)))</f>
        <v/>
      </c>
      <c r="G119" s="141">
        <f>IF($A119="","",4.5)</f>
        <v/>
      </c>
      <c r="H119" s="141">
        <f>IF($A119="","",IF('04_LCC計算'!G109="低",5,IF('04_LCC計算'!G109="中",4,IF('04_LCC計算'!G109="高",2,1))))</f>
        <v/>
      </c>
      <c r="I119" s="141">
        <f>IF($A119="","",IF('04_LCC計算'!G109="低",4,IF('04_LCC計算'!G109="中",4.5,5)))</f>
        <v/>
      </c>
      <c r="J119" s="141">
        <f>IF($A119="","",$D119*$B$5+$F119*$B$6+$H119*$B$7+MAX(1,MIN(5,5-'03_設備台帳'!O109*'03_設備台帳'!P109/20))*$B$8+MAX(1,MIN(5,5*'03_設備台帳'!R109/MAX(1,'03_設備台帳'!Q109)))*$B$9+5*$B$10)</f>
        <v/>
      </c>
      <c r="K119" s="141">
        <f>IF($A119="","",$E119*$B$5+$G119*$B$6+$I119*$B$7+MAX(1,MIN(5,5-'03_設備台帳'!X109/60))*$B$8+MAX(1,MIN(5,5*'03_設備台帳'!Q109/MAX(1,'03_設備台帳'!R109)))*$B$9+MAX(1,MIN(5,5-'03_設備台帳'!X109/80))*$B$10)</f>
        <v/>
      </c>
      <c r="L119" s="141">
        <f>IF($A119="","",$K119-$J119)</f>
        <v/>
      </c>
      <c r="M119" s="71">
        <f>IF($A119="","",IF($L119&gt;=0.3,"更新",IF($L119&lt;=-0.3,"修理/延命","再確認")))</f>
        <v/>
      </c>
      <c r="N119" s="71">
        <f>IF($A119="","","04表提案との照合: "&amp;'04_LCC計算'!AJ109)</f>
        <v/>
      </c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71">
        <f>IF('04_LCC計算'!A110="","",'04_LCC計算'!A110)</f>
        <v/>
      </c>
      <c r="B120" s="71">
        <f>IF($A120="","",'04_LCC計算'!B110)</f>
        <v/>
      </c>
      <c r="C120" s="71">
        <f>IF($A120="","",'04_LCC計算'!E110)</f>
        <v/>
      </c>
      <c r="D120" s="141">
        <f>IF($A120="","",MAX(1,MIN(5,5*(IF('01_基本条件'!$B$10=0,'04_LCC計算'!AA110/'04_LCC計算'!I110,'04_LCC計算'!AA110*('01_基本条件'!$B$10*(1+'01_基本条件'!$B$10)^'04_LCC計算'!I110)/((1+'01_基本条件'!$B$10)^'04_LCC計算'!I110-1)))/MAX(1,(IF('01_基本条件'!$B$10=0,'04_LCC計算'!T110/'04_LCC計算'!H110,'04_LCC計算'!T110*('01_基本条件'!$B$10*(1+'01_基本条件'!$B$10)^'04_LCC計算'!H110)/((1+'01_基本条件'!$B$10)^'04_LCC計算'!H110-1)))))))</f>
        <v/>
      </c>
      <c r="E120" s="141">
        <f>IF($A120="","",MAX(1,MIN(5,5*(IF('01_基本条件'!$B$10=0,'04_LCC計算'!T110/'04_LCC計算'!H110,'04_LCC計算'!T110*('01_基本条件'!$B$10*(1+'01_基本条件'!$B$10)^'04_LCC計算'!H110)/((1+'01_基本条件'!$B$10)^'04_LCC計算'!H110-1)))/MAX(1,(IF('01_基本条件'!$B$10=0,'04_LCC計算'!AA110/'04_LCC計算'!I110,'04_LCC計算'!AA110*('01_基本条件'!$B$10*(1+'01_基本条件'!$B$10)^'04_LCC計算'!I110)/((1+'01_基本条件'!$B$10)^'04_LCC計算'!I110-1)))))))</f>
        <v/>
      </c>
      <c r="F120" s="141">
        <f>IF($A120="","",MAX(1,MIN(5,5-('03_設備台帳'!J110/MAX(1,'03_設備台帳'!K110))*2-'03_設備台帳'!O110*0.25)))</f>
        <v/>
      </c>
      <c r="G120" s="141">
        <f>IF($A120="","",4.5)</f>
        <v/>
      </c>
      <c r="H120" s="141">
        <f>IF($A120="","",IF('04_LCC計算'!G110="低",5,IF('04_LCC計算'!G110="中",4,IF('04_LCC計算'!G110="高",2,1))))</f>
        <v/>
      </c>
      <c r="I120" s="141">
        <f>IF($A120="","",IF('04_LCC計算'!G110="低",4,IF('04_LCC計算'!G110="中",4.5,5)))</f>
        <v/>
      </c>
      <c r="J120" s="141">
        <f>IF($A120="","",$D120*$B$5+$F120*$B$6+$H120*$B$7+MAX(1,MIN(5,5-'03_設備台帳'!O110*'03_設備台帳'!P110/20))*$B$8+MAX(1,MIN(5,5*'03_設備台帳'!R110/MAX(1,'03_設備台帳'!Q110)))*$B$9+5*$B$10)</f>
        <v/>
      </c>
      <c r="K120" s="141">
        <f>IF($A120="","",$E120*$B$5+$G120*$B$6+$I120*$B$7+MAX(1,MIN(5,5-'03_設備台帳'!X110/60))*$B$8+MAX(1,MIN(5,5*'03_設備台帳'!Q110/MAX(1,'03_設備台帳'!R110)))*$B$9+MAX(1,MIN(5,5-'03_設備台帳'!X110/80))*$B$10)</f>
        <v/>
      </c>
      <c r="L120" s="141">
        <f>IF($A120="","",$K120-$J120)</f>
        <v/>
      </c>
      <c r="M120" s="71">
        <f>IF($A120="","",IF($L120&gt;=0.3,"更新",IF($L120&lt;=-0.3,"修理/延命","再確認")))</f>
        <v/>
      </c>
      <c r="N120" s="71">
        <f>IF($A120="","","04表提案との照合: "&amp;'04_LCC計算'!AJ110)</f>
        <v/>
      </c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71">
        <f>IF('04_LCC計算'!A111="","",'04_LCC計算'!A111)</f>
        <v/>
      </c>
      <c r="B121" s="71">
        <f>IF($A121="","",'04_LCC計算'!B111)</f>
        <v/>
      </c>
      <c r="C121" s="71">
        <f>IF($A121="","",'04_LCC計算'!E111)</f>
        <v/>
      </c>
      <c r="D121" s="141">
        <f>IF($A121="","",MAX(1,MIN(5,5*(IF('01_基本条件'!$B$10=0,'04_LCC計算'!AA111/'04_LCC計算'!I111,'04_LCC計算'!AA111*('01_基本条件'!$B$10*(1+'01_基本条件'!$B$10)^'04_LCC計算'!I111)/((1+'01_基本条件'!$B$10)^'04_LCC計算'!I111-1)))/MAX(1,(IF('01_基本条件'!$B$10=0,'04_LCC計算'!T111/'04_LCC計算'!H111,'04_LCC計算'!T111*('01_基本条件'!$B$10*(1+'01_基本条件'!$B$10)^'04_LCC計算'!H111)/((1+'01_基本条件'!$B$10)^'04_LCC計算'!H111-1)))))))</f>
        <v/>
      </c>
      <c r="E121" s="141">
        <f>IF($A121="","",MAX(1,MIN(5,5*(IF('01_基本条件'!$B$10=0,'04_LCC計算'!T111/'04_LCC計算'!H111,'04_LCC計算'!T111*('01_基本条件'!$B$10*(1+'01_基本条件'!$B$10)^'04_LCC計算'!H111)/((1+'01_基本条件'!$B$10)^'04_LCC計算'!H111-1)))/MAX(1,(IF('01_基本条件'!$B$10=0,'04_LCC計算'!AA111/'04_LCC計算'!I111,'04_LCC計算'!AA111*('01_基本条件'!$B$10*(1+'01_基本条件'!$B$10)^'04_LCC計算'!I111)/((1+'01_基本条件'!$B$10)^'04_LCC計算'!I111-1)))))))</f>
        <v/>
      </c>
      <c r="F121" s="141">
        <f>IF($A121="","",MAX(1,MIN(5,5-('03_設備台帳'!J111/MAX(1,'03_設備台帳'!K111))*2-'03_設備台帳'!O111*0.25)))</f>
        <v/>
      </c>
      <c r="G121" s="141">
        <f>IF($A121="","",4.5)</f>
        <v/>
      </c>
      <c r="H121" s="141">
        <f>IF($A121="","",IF('04_LCC計算'!G111="低",5,IF('04_LCC計算'!G111="中",4,IF('04_LCC計算'!G111="高",2,1))))</f>
        <v/>
      </c>
      <c r="I121" s="141">
        <f>IF($A121="","",IF('04_LCC計算'!G111="低",4,IF('04_LCC計算'!G111="中",4.5,5)))</f>
        <v/>
      </c>
      <c r="J121" s="141">
        <f>IF($A121="","",$D121*$B$5+$F121*$B$6+$H121*$B$7+MAX(1,MIN(5,5-'03_設備台帳'!O111*'03_設備台帳'!P111/20))*$B$8+MAX(1,MIN(5,5*'03_設備台帳'!R111/MAX(1,'03_設備台帳'!Q111)))*$B$9+5*$B$10)</f>
        <v/>
      </c>
      <c r="K121" s="141">
        <f>IF($A121="","",$E121*$B$5+$G121*$B$6+$I121*$B$7+MAX(1,MIN(5,5-'03_設備台帳'!X111/60))*$B$8+MAX(1,MIN(5,5*'03_設備台帳'!Q111/MAX(1,'03_設備台帳'!R111)))*$B$9+MAX(1,MIN(5,5-'03_設備台帳'!X111/80))*$B$10)</f>
        <v/>
      </c>
      <c r="L121" s="141">
        <f>IF($A121="","",$K121-$J121)</f>
        <v/>
      </c>
      <c r="M121" s="71">
        <f>IF($A121="","",IF($L121&gt;=0.3,"更新",IF($L121&lt;=-0.3,"修理/延命","再確認")))</f>
        <v/>
      </c>
      <c r="N121" s="71">
        <f>IF($A121="","","04表提案との照合: "&amp;'04_LCC計算'!AJ111)</f>
        <v/>
      </c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71">
        <f>IF('04_LCC計算'!A112="","",'04_LCC計算'!A112)</f>
        <v/>
      </c>
      <c r="B122" s="71">
        <f>IF($A122="","",'04_LCC計算'!B112)</f>
        <v/>
      </c>
      <c r="C122" s="71">
        <f>IF($A122="","",'04_LCC計算'!E112)</f>
        <v/>
      </c>
      <c r="D122" s="141">
        <f>IF($A122="","",MAX(1,MIN(5,5*(IF('01_基本条件'!$B$10=0,'04_LCC計算'!AA112/'04_LCC計算'!I112,'04_LCC計算'!AA112*('01_基本条件'!$B$10*(1+'01_基本条件'!$B$10)^'04_LCC計算'!I112)/((1+'01_基本条件'!$B$10)^'04_LCC計算'!I112-1)))/MAX(1,(IF('01_基本条件'!$B$10=0,'04_LCC計算'!T112/'04_LCC計算'!H112,'04_LCC計算'!T112*('01_基本条件'!$B$10*(1+'01_基本条件'!$B$10)^'04_LCC計算'!H112)/((1+'01_基本条件'!$B$10)^'04_LCC計算'!H112-1)))))))</f>
        <v/>
      </c>
      <c r="E122" s="141">
        <f>IF($A122="","",MAX(1,MIN(5,5*(IF('01_基本条件'!$B$10=0,'04_LCC計算'!T112/'04_LCC計算'!H112,'04_LCC計算'!T112*('01_基本条件'!$B$10*(1+'01_基本条件'!$B$10)^'04_LCC計算'!H112)/((1+'01_基本条件'!$B$10)^'04_LCC計算'!H112-1)))/MAX(1,(IF('01_基本条件'!$B$10=0,'04_LCC計算'!AA112/'04_LCC計算'!I112,'04_LCC計算'!AA112*('01_基本条件'!$B$10*(1+'01_基本条件'!$B$10)^'04_LCC計算'!I112)/((1+'01_基本条件'!$B$10)^'04_LCC計算'!I112-1)))))))</f>
        <v/>
      </c>
      <c r="F122" s="141">
        <f>IF($A122="","",MAX(1,MIN(5,5-('03_設備台帳'!J112/MAX(1,'03_設備台帳'!K112))*2-'03_設備台帳'!O112*0.25)))</f>
        <v/>
      </c>
      <c r="G122" s="141">
        <f>IF($A122="","",4.5)</f>
        <v/>
      </c>
      <c r="H122" s="141">
        <f>IF($A122="","",IF('04_LCC計算'!G112="低",5,IF('04_LCC計算'!G112="中",4,IF('04_LCC計算'!G112="高",2,1))))</f>
        <v/>
      </c>
      <c r="I122" s="141">
        <f>IF($A122="","",IF('04_LCC計算'!G112="低",4,IF('04_LCC計算'!G112="中",4.5,5)))</f>
        <v/>
      </c>
      <c r="J122" s="141">
        <f>IF($A122="","",$D122*$B$5+$F122*$B$6+$H122*$B$7+MAX(1,MIN(5,5-'03_設備台帳'!O112*'03_設備台帳'!P112/20))*$B$8+MAX(1,MIN(5,5*'03_設備台帳'!R112/MAX(1,'03_設備台帳'!Q112)))*$B$9+5*$B$10)</f>
        <v/>
      </c>
      <c r="K122" s="141">
        <f>IF($A122="","",$E122*$B$5+$G122*$B$6+$I122*$B$7+MAX(1,MIN(5,5-'03_設備台帳'!X112/60))*$B$8+MAX(1,MIN(5,5*'03_設備台帳'!Q112/MAX(1,'03_設備台帳'!R112)))*$B$9+MAX(1,MIN(5,5-'03_設備台帳'!X112/80))*$B$10)</f>
        <v/>
      </c>
      <c r="L122" s="141">
        <f>IF($A122="","",$K122-$J122)</f>
        <v/>
      </c>
      <c r="M122" s="71">
        <f>IF($A122="","",IF($L122&gt;=0.3,"更新",IF($L122&lt;=-0.3,"修理/延命","再確認")))</f>
        <v/>
      </c>
      <c r="N122" s="71">
        <f>IF($A122="","","04表提案との照合: "&amp;'04_LCC計算'!AJ112)</f>
        <v/>
      </c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71">
        <f>IF('04_LCC計算'!A113="","",'04_LCC計算'!A113)</f>
        <v/>
      </c>
      <c r="B123" s="71">
        <f>IF($A123="","",'04_LCC計算'!B113)</f>
        <v/>
      </c>
      <c r="C123" s="71">
        <f>IF($A123="","",'04_LCC計算'!E113)</f>
        <v/>
      </c>
      <c r="D123" s="141">
        <f>IF($A123="","",MAX(1,MIN(5,5*(IF('01_基本条件'!$B$10=0,'04_LCC計算'!AA113/'04_LCC計算'!I113,'04_LCC計算'!AA113*('01_基本条件'!$B$10*(1+'01_基本条件'!$B$10)^'04_LCC計算'!I113)/((1+'01_基本条件'!$B$10)^'04_LCC計算'!I113-1)))/MAX(1,(IF('01_基本条件'!$B$10=0,'04_LCC計算'!T113/'04_LCC計算'!H113,'04_LCC計算'!T113*('01_基本条件'!$B$10*(1+'01_基本条件'!$B$10)^'04_LCC計算'!H113)/((1+'01_基本条件'!$B$10)^'04_LCC計算'!H113-1)))))))</f>
        <v/>
      </c>
      <c r="E123" s="141">
        <f>IF($A123="","",MAX(1,MIN(5,5*(IF('01_基本条件'!$B$10=0,'04_LCC計算'!T113/'04_LCC計算'!H113,'04_LCC計算'!T113*('01_基本条件'!$B$10*(1+'01_基本条件'!$B$10)^'04_LCC計算'!H113)/((1+'01_基本条件'!$B$10)^'04_LCC計算'!H113-1)))/MAX(1,(IF('01_基本条件'!$B$10=0,'04_LCC計算'!AA113/'04_LCC計算'!I113,'04_LCC計算'!AA113*('01_基本条件'!$B$10*(1+'01_基本条件'!$B$10)^'04_LCC計算'!I113)/((1+'01_基本条件'!$B$10)^'04_LCC計算'!I113-1)))))))</f>
        <v/>
      </c>
      <c r="F123" s="141">
        <f>IF($A123="","",MAX(1,MIN(5,5-('03_設備台帳'!J113/MAX(1,'03_設備台帳'!K113))*2-'03_設備台帳'!O113*0.25)))</f>
        <v/>
      </c>
      <c r="G123" s="141">
        <f>IF($A123="","",4.5)</f>
        <v/>
      </c>
      <c r="H123" s="141">
        <f>IF($A123="","",IF('04_LCC計算'!G113="低",5,IF('04_LCC計算'!G113="中",4,IF('04_LCC計算'!G113="高",2,1))))</f>
        <v/>
      </c>
      <c r="I123" s="141">
        <f>IF($A123="","",IF('04_LCC計算'!G113="低",4,IF('04_LCC計算'!G113="中",4.5,5)))</f>
        <v/>
      </c>
      <c r="J123" s="141">
        <f>IF($A123="","",$D123*$B$5+$F123*$B$6+$H123*$B$7+MAX(1,MIN(5,5-'03_設備台帳'!O113*'03_設備台帳'!P113/20))*$B$8+MAX(1,MIN(5,5*'03_設備台帳'!R113/MAX(1,'03_設備台帳'!Q113)))*$B$9+5*$B$10)</f>
        <v/>
      </c>
      <c r="K123" s="141">
        <f>IF($A123="","",$E123*$B$5+$G123*$B$6+$I123*$B$7+MAX(1,MIN(5,5-'03_設備台帳'!X113/60))*$B$8+MAX(1,MIN(5,5*'03_設備台帳'!Q113/MAX(1,'03_設備台帳'!R113)))*$B$9+MAX(1,MIN(5,5-'03_設備台帳'!X113/80))*$B$10)</f>
        <v/>
      </c>
      <c r="L123" s="141">
        <f>IF($A123="","",$K123-$J123)</f>
        <v/>
      </c>
      <c r="M123" s="71">
        <f>IF($A123="","",IF($L123&gt;=0.3,"更新",IF($L123&lt;=-0.3,"修理/延命","再確認")))</f>
        <v/>
      </c>
      <c r="N123" s="71">
        <f>IF($A123="","","04表提案との照合: "&amp;'04_LCC計算'!AJ113)</f>
        <v/>
      </c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71">
        <f>IF('04_LCC計算'!A114="","",'04_LCC計算'!A114)</f>
        <v/>
      </c>
      <c r="B124" s="71">
        <f>IF($A124="","",'04_LCC計算'!B114)</f>
        <v/>
      </c>
      <c r="C124" s="71">
        <f>IF($A124="","",'04_LCC計算'!E114)</f>
        <v/>
      </c>
      <c r="D124" s="141">
        <f>IF($A124="","",MAX(1,MIN(5,5*(IF('01_基本条件'!$B$10=0,'04_LCC計算'!AA114/'04_LCC計算'!I114,'04_LCC計算'!AA114*('01_基本条件'!$B$10*(1+'01_基本条件'!$B$10)^'04_LCC計算'!I114)/((1+'01_基本条件'!$B$10)^'04_LCC計算'!I114-1)))/MAX(1,(IF('01_基本条件'!$B$10=0,'04_LCC計算'!T114/'04_LCC計算'!H114,'04_LCC計算'!T114*('01_基本条件'!$B$10*(1+'01_基本条件'!$B$10)^'04_LCC計算'!H114)/((1+'01_基本条件'!$B$10)^'04_LCC計算'!H114-1)))))))</f>
        <v/>
      </c>
      <c r="E124" s="141">
        <f>IF($A124="","",MAX(1,MIN(5,5*(IF('01_基本条件'!$B$10=0,'04_LCC計算'!T114/'04_LCC計算'!H114,'04_LCC計算'!T114*('01_基本条件'!$B$10*(1+'01_基本条件'!$B$10)^'04_LCC計算'!H114)/((1+'01_基本条件'!$B$10)^'04_LCC計算'!H114-1)))/MAX(1,(IF('01_基本条件'!$B$10=0,'04_LCC計算'!AA114/'04_LCC計算'!I114,'04_LCC計算'!AA114*('01_基本条件'!$B$10*(1+'01_基本条件'!$B$10)^'04_LCC計算'!I114)/((1+'01_基本条件'!$B$10)^'04_LCC計算'!I114-1)))))))</f>
        <v/>
      </c>
      <c r="F124" s="141">
        <f>IF($A124="","",MAX(1,MIN(5,5-('03_設備台帳'!J114/MAX(1,'03_設備台帳'!K114))*2-'03_設備台帳'!O114*0.25)))</f>
        <v/>
      </c>
      <c r="G124" s="141">
        <f>IF($A124="","",4.5)</f>
        <v/>
      </c>
      <c r="H124" s="141">
        <f>IF($A124="","",IF('04_LCC計算'!G114="低",5,IF('04_LCC計算'!G114="中",4,IF('04_LCC計算'!G114="高",2,1))))</f>
        <v/>
      </c>
      <c r="I124" s="141">
        <f>IF($A124="","",IF('04_LCC計算'!G114="低",4,IF('04_LCC計算'!G114="中",4.5,5)))</f>
        <v/>
      </c>
      <c r="J124" s="141">
        <f>IF($A124="","",$D124*$B$5+$F124*$B$6+$H124*$B$7+MAX(1,MIN(5,5-'03_設備台帳'!O114*'03_設備台帳'!P114/20))*$B$8+MAX(1,MIN(5,5*'03_設備台帳'!R114/MAX(1,'03_設備台帳'!Q114)))*$B$9+5*$B$10)</f>
        <v/>
      </c>
      <c r="K124" s="141">
        <f>IF($A124="","",$E124*$B$5+$G124*$B$6+$I124*$B$7+MAX(1,MIN(5,5-'03_設備台帳'!X114/60))*$B$8+MAX(1,MIN(5,5*'03_設備台帳'!Q114/MAX(1,'03_設備台帳'!R114)))*$B$9+MAX(1,MIN(5,5-'03_設備台帳'!X114/80))*$B$10)</f>
        <v/>
      </c>
      <c r="L124" s="141">
        <f>IF($A124="","",$K124-$J124)</f>
        <v/>
      </c>
      <c r="M124" s="71">
        <f>IF($A124="","",IF($L124&gt;=0.3,"更新",IF($L124&lt;=-0.3,"修理/延命","再確認")))</f>
        <v/>
      </c>
      <c r="N124" s="71">
        <f>IF($A124="","","04表提案との照合: "&amp;'04_LCC計算'!AJ114)</f>
        <v/>
      </c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71">
        <f>IF('04_LCC計算'!A115="","",'04_LCC計算'!A115)</f>
        <v/>
      </c>
      <c r="B125" s="71">
        <f>IF($A125="","",'04_LCC計算'!B115)</f>
        <v/>
      </c>
      <c r="C125" s="71">
        <f>IF($A125="","",'04_LCC計算'!E115)</f>
        <v/>
      </c>
      <c r="D125" s="141">
        <f>IF($A125="","",MAX(1,MIN(5,5*(IF('01_基本条件'!$B$10=0,'04_LCC計算'!AA115/'04_LCC計算'!I115,'04_LCC計算'!AA115*('01_基本条件'!$B$10*(1+'01_基本条件'!$B$10)^'04_LCC計算'!I115)/((1+'01_基本条件'!$B$10)^'04_LCC計算'!I115-1)))/MAX(1,(IF('01_基本条件'!$B$10=0,'04_LCC計算'!T115/'04_LCC計算'!H115,'04_LCC計算'!T115*('01_基本条件'!$B$10*(1+'01_基本条件'!$B$10)^'04_LCC計算'!H115)/((1+'01_基本条件'!$B$10)^'04_LCC計算'!H115-1)))))))</f>
        <v/>
      </c>
      <c r="E125" s="141">
        <f>IF($A125="","",MAX(1,MIN(5,5*(IF('01_基本条件'!$B$10=0,'04_LCC計算'!T115/'04_LCC計算'!H115,'04_LCC計算'!T115*('01_基本条件'!$B$10*(1+'01_基本条件'!$B$10)^'04_LCC計算'!H115)/((1+'01_基本条件'!$B$10)^'04_LCC計算'!H115-1)))/MAX(1,(IF('01_基本条件'!$B$10=0,'04_LCC計算'!AA115/'04_LCC計算'!I115,'04_LCC計算'!AA115*('01_基本条件'!$B$10*(1+'01_基本条件'!$B$10)^'04_LCC計算'!I115)/((1+'01_基本条件'!$B$10)^'04_LCC計算'!I115-1)))))))</f>
        <v/>
      </c>
      <c r="F125" s="141">
        <f>IF($A125="","",MAX(1,MIN(5,5-('03_設備台帳'!J115/MAX(1,'03_設備台帳'!K115))*2-'03_設備台帳'!O115*0.25)))</f>
        <v/>
      </c>
      <c r="G125" s="141">
        <f>IF($A125="","",4.5)</f>
        <v/>
      </c>
      <c r="H125" s="141">
        <f>IF($A125="","",IF('04_LCC計算'!G115="低",5,IF('04_LCC計算'!G115="中",4,IF('04_LCC計算'!G115="高",2,1))))</f>
        <v/>
      </c>
      <c r="I125" s="141">
        <f>IF($A125="","",IF('04_LCC計算'!G115="低",4,IF('04_LCC計算'!G115="中",4.5,5)))</f>
        <v/>
      </c>
      <c r="J125" s="141">
        <f>IF($A125="","",$D125*$B$5+$F125*$B$6+$H125*$B$7+MAX(1,MIN(5,5-'03_設備台帳'!O115*'03_設備台帳'!P115/20))*$B$8+MAX(1,MIN(5,5*'03_設備台帳'!R115/MAX(1,'03_設備台帳'!Q115)))*$B$9+5*$B$10)</f>
        <v/>
      </c>
      <c r="K125" s="141">
        <f>IF($A125="","",$E125*$B$5+$G125*$B$6+$I125*$B$7+MAX(1,MIN(5,5-'03_設備台帳'!X115/60))*$B$8+MAX(1,MIN(5,5*'03_設備台帳'!Q115/MAX(1,'03_設備台帳'!R115)))*$B$9+MAX(1,MIN(5,5-'03_設備台帳'!X115/80))*$B$10)</f>
        <v/>
      </c>
      <c r="L125" s="141">
        <f>IF($A125="","",$K125-$J125)</f>
        <v/>
      </c>
      <c r="M125" s="71">
        <f>IF($A125="","",IF($L125&gt;=0.3,"更新",IF($L125&lt;=-0.3,"修理/延命","再確認")))</f>
        <v/>
      </c>
      <c r="N125" s="71">
        <f>IF($A125="","","04表提案との照合: "&amp;'04_LCC計算'!AJ115)</f>
        <v/>
      </c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71">
        <f>IF('04_LCC計算'!A116="","",'04_LCC計算'!A116)</f>
        <v/>
      </c>
      <c r="B126" s="71">
        <f>IF($A126="","",'04_LCC計算'!B116)</f>
        <v/>
      </c>
      <c r="C126" s="71">
        <f>IF($A126="","",'04_LCC計算'!E116)</f>
        <v/>
      </c>
      <c r="D126" s="141">
        <f>IF($A126="","",MAX(1,MIN(5,5*(IF('01_基本条件'!$B$10=0,'04_LCC計算'!AA116/'04_LCC計算'!I116,'04_LCC計算'!AA116*('01_基本条件'!$B$10*(1+'01_基本条件'!$B$10)^'04_LCC計算'!I116)/((1+'01_基本条件'!$B$10)^'04_LCC計算'!I116-1)))/MAX(1,(IF('01_基本条件'!$B$10=0,'04_LCC計算'!T116/'04_LCC計算'!H116,'04_LCC計算'!T116*('01_基本条件'!$B$10*(1+'01_基本条件'!$B$10)^'04_LCC計算'!H116)/((1+'01_基本条件'!$B$10)^'04_LCC計算'!H116-1)))))))</f>
        <v/>
      </c>
      <c r="E126" s="141">
        <f>IF($A126="","",MAX(1,MIN(5,5*(IF('01_基本条件'!$B$10=0,'04_LCC計算'!T116/'04_LCC計算'!H116,'04_LCC計算'!T116*('01_基本条件'!$B$10*(1+'01_基本条件'!$B$10)^'04_LCC計算'!H116)/((1+'01_基本条件'!$B$10)^'04_LCC計算'!H116-1)))/MAX(1,(IF('01_基本条件'!$B$10=0,'04_LCC計算'!AA116/'04_LCC計算'!I116,'04_LCC計算'!AA116*('01_基本条件'!$B$10*(1+'01_基本条件'!$B$10)^'04_LCC計算'!I116)/((1+'01_基本条件'!$B$10)^'04_LCC計算'!I116-1)))))))</f>
        <v/>
      </c>
      <c r="F126" s="141">
        <f>IF($A126="","",MAX(1,MIN(5,5-('03_設備台帳'!J116/MAX(1,'03_設備台帳'!K116))*2-'03_設備台帳'!O116*0.25)))</f>
        <v/>
      </c>
      <c r="G126" s="141">
        <f>IF($A126="","",4.5)</f>
        <v/>
      </c>
      <c r="H126" s="141">
        <f>IF($A126="","",IF('04_LCC計算'!G116="低",5,IF('04_LCC計算'!G116="中",4,IF('04_LCC計算'!G116="高",2,1))))</f>
        <v/>
      </c>
      <c r="I126" s="141">
        <f>IF($A126="","",IF('04_LCC計算'!G116="低",4,IF('04_LCC計算'!G116="中",4.5,5)))</f>
        <v/>
      </c>
      <c r="J126" s="141">
        <f>IF($A126="","",$D126*$B$5+$F126*$B$6+$H126*$B$7+MAX(1,MIN(5,5-'03_設備台帳'!O116*'03_設備台帳'!P116/20))*$B$8+MAX(1,MIN(5,5*'03_設備台帳'!R116/MAX(1,'03_設備台帳'!Q116)))*$B$9+5*$B$10)</f>
        <v/>
      </c>
      <c r="K126" s="141">
        <f>IF($A126="","",$E126*$B$5+$G126*$B$6+$I126*$B$7+MAX(1,MIN(5,5-'03_設備台帳'!X116/60))*$B$8+MAX(1,MIN(5,5*'03_設備台帳'!Q116/MAX(1,'03_設備台帳'!R116)))*$B$9+MAX(1,MIN(5,5-'03_設備台帳'!X116/80))*$B$10)</f>
        <v/>
      </c>
      <c r="L126" s="141">
        <f>IF($A126="","",$K126-$J126)</f>
        <v/>
      </c>
      <c r="M126" s="71">
        <f>IF($A126="","",IF($L126&gt;=0.3,"更新",IF($L126&lt;=-0.3,"修理/延命","再確認")))</f>
        <v/>
      </c>
      <c r="N126" s="71">
        <f>IF($A126="","","04表提案との照合: "&amp;'04_LCC計算'!AJ116)</f>
        <v/>
      </c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71">
        <f>IF('04_LCC計算'!A117="","",'04_LCC計算'!A117)</f>
        <v/>
      </c>
      <c r="B127" s="71">
        <f>IF($A127="","",'04_LCC計算'!B117)</f>
        <v/>
      </c>
      <c r="C127" s="71">
        <f>IF($A127="","",'04_LCC計算'!E117)</f>
        <v/>
      </c>
      <c r="D127" s="141">
        <f>IF($A127="","",MAX(1,MIN(5,5*(IF('01_基本条件'!$B$10=0,'04_LCC計算'!AA117/'04_LCC計算'!I117,'04_LCC計算'!AA117*('01_基本条件'!$B$10*(1+'01_基本条件'!$B$10)^'04_LCC計算'!I117)/((1+'01_基本条件'!$B$10)^'04_LCC計算'!I117-1)))/MAX(1,(IF('01_基本条件'!$B$10=0,'04_LCC計算'!T117/'04_LCC計算'!H117,'04_LCC計算'!T117*('01_基本条件'!$B$10*(1+'01_基本条件'!$B$10)^'04_LCC計算'!H117)/((1+'01_基本条件'!$B$10)^'04_LCC計算'!H117-1)))))))</f>
        <v/>
      </c>
      <c r="E127" s="141">
        <f>IF($A127="","",MAX(1,MIN(5,5*(IF('01_基本条件'!$B$10=0,'04_LCC計算'!T117/'04_LCC計算'!H117,'04_LCC計算'!T117*('01_基本条件'!$B$10*(1+'01_基本条件'!$B$10)^'04_LCC計算'!H117)/((1+'01_基本条件'!$B$10)^'04_LCC計算'!H117-1)))/MAX(1,(IF('01_基本条件'!$B$10=0,'04_LCC計算'!AA117/'04_LCC計算'!I117,'04_LCC計算'!AA117*('01_基本条件'!$B$10*(1+'01_基本条件'!$B$10)^'04_LCC計算'!I117)/((1+'01_基本条件'!$B$10)^'04_LCC計算'!I117-1)))))))</f>
        <v/>
      </c>
      <c r="F127" s="141">
        <f>IF($A127="","",MAX(1,MIN(5,5-('03_設備台帳'!J117/MAX(1,'03_設備台帳'!K117))*2-'03_設備台帳'!O117*0.25)))</f>
        <v/>
      </c>
      <c r="G127" s="141">
        <f>IF($A127="","",4.5)</f>
        <v/>
      </c>
      <c r="H127" s="141">
        <f>IF($A127="","",IF('04_LCC計算'!G117="低",5,IF('04_LCC計算'!G117="中",4,IF('04_LCC計算'!G117="高",2,1))))</f>
        <v/>
      </c>
      <c r="I127" s="141">
        <f>IF($A127="","",IF('04_LCC計算'!G117="低",4,IF('04_LCC計算'!G117="中",4.5,5)))</f>
        <v/>
      </c>
      <c r="J127" s="141">
        <f>IF($A127="","",$D127*$B$5+$F127*$B$6+$H127*$B$7+MAX(1,MIN(5,5-'03_設備台帳'!O117*'03_設備台帳'!P117/20))*$B$8+MAX(1,MIN(5,5*'03_設備台帳'!R117/MAX(1,'03_設備台帳'!Q117)))*$B$9+5*$B$10)</f>
        <v/>
      </c>
      <c r="K127" s="141">
        <f>IF($A127="","",$E127*$B$5+$G127*$B$6+$I127*$B$7+MAX(1,MIN(5,5-'03_設備台帳'!X117/60))*$B$8+MAX(1,MIN(5,5*'03_設備台帳'!Q117/MAX(1,'03_設備台帳'!R117)))*$B$9+MAX(1,MIN(5,5-'03_設備台帳'!X117/80))*$B$10)</f>
        <v/>
      </c>
      <c r="L127" s="141">
        <f>IF($A127="","",$K127-$J127)</f>
        <v/>
      </c>
      <c r="M127" s="71">
        <f>IF($A127="","",IF($L127&gt;=0.3,"更新",IF($L127&lt;=-0.3,"修理/延命","再確認")))</f>
        <v/>
      </c>
      <c r="N127" s="71">
        <f>IF($A127="","","04表提案との照合: "&amp;'04_LCC計算'!AJ117)</f>
        <v/>
      </c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71">
        <f>IF('04_LCC計算'!A118="","",'04_LCC計算'!A118)</f>
        <v/>
      </c>
      <c r="B128" s="71">
        <f>IF($A128="","",'04_LCC計算'!B118)</f>
        <v/>
      </c>
      <c r="C128" s="71">
        <f>IF($A128="","",'04_LCC計算'!E118)</f>
        <v/>
      </c>
      <c r="D128" s="141">
        <f>IF($A128="","",MAX(1,MIN(5,5*(IF('01_基本条件'!$B$10=0,'04_LCC計算'!AA118/'04_LCC計算'!I118,'04_LCC計算'!AA118*('01_基本条件'!$B$10*(1+'01_基本条件'!$B$10)^'04_LCC計算'!I118)/((1+'01_基本条件'!$B$10)^'04_LCC計算'!I118-1)))/MAX(1,(IF('01_基本条件'!$B$10=0,'04_LCC計算'!T118/'04_LCC計算'!H118,'04_LCC計算'!T118*('01_基本条件'!$B$10*(1+'01_基本条件'!$B$10)^'04_LCC計算'!H118)/((1+'01_基本条件'!$B$10)^'04_LCC計算'!H118-1)))))))</f>
        <v/>
      </c>
      <c r="E128" s="141">
        <f>IF($A128="","",MAX(1,MIN(5,5*(IF('01_基本条件'!$B$10=0,'04_LCC計算'!T118/'04_LCC計算'!H118,'04_LCC計算'!T118*('01_基本条件'!$B$10*(1+'01_基本条件'!$B$10)^'04_LCC計算'!H118)/((1+'01_基本条件'!$B$10)^'04_LCC計算'!H118-1)))/MAX(1,(IF('01_基本条件'!$B$10=0,'04_LCC計算'!AA118/'04_LCC計算'!I118,'04_LCC計算'!AA118*('01_基本条件'!$B$10*(1+'01_基本条件'!$B$10)^'04_LCC計算'!I118)/((1+'01_基本条件'!$B$10)^'04_LCC計算'!I118-1)))))))</f>
        <v/>
      </c>
      <c r="F128" s="141">
        <f>IF($A128="","",MAX(1,MIN(5,5-('03_設備台帳'!J118/MAX(1,'03_設備台帳'!K118))*2-'03_設備台帳'!O118*0.25)))</f>
        <v/>
      </c>
      <c r="G128" s="141">
        <f>IF($A128="","",4.5)</f>
        <v/>
      </c>
      <c r="H128" s="141">
        <f>IF($A128="","",IF('04_LCC計算'!G118="低",5,IF('04_LCC計算'!G118="中",4,IF('04_LCC計算'!G118="高",2,1))))</f>
        <v/>
      </c>
      <c r="I128" s="141">
        <f>IF($A128="","",IF('04_LCC計算'!G118="低",4,IF('04_LCC計算'!G118="中",4.5,5)))</f>
        <v/>
      </c>
      <c r="J128" s="141">
        <f>IF($A128="","",$D128*$B$5+$F128*$B$6+$H128*$B$7+MAX(1,MIN(5,5-'03_設備台帳'!O118*'03_設備台帳'!P118/20))*$B$8+MAX(1,MIN(5,5*'03_設備台帳'!R118/MAX(1,'03_設備台帳'!Q118)))*$B$9+5*$B$10)</f>
        <v/>
      </c>
      <c r="K128" s="141">
        <f>IF($A128="","",$E128*$B$5+$G128*$B$6+$I128*$B$7+MAX(1,MIN(5,5-'03_設備台帳'!X118/60))*$B$8+MAX(1,MIN(5,5*'03_設備台帳'!Q118/MAX(1,'03_設備台帳'!R118)))*$B$9+MAX(1,MIN(5,5-'03_設備台帳'!X118/80))*$B$10)</f>
        <v/>
      </c>
      <c r="L128" s="141">
        <f>IF($A128="","",$K128-$J128)</f>
        <v/>
      </c>
      <c r="M128" s="71">
        <f>IF($A128="","",IF($L128&gt;=0.3,"更新",IF($L128&lt;=-0.3,"修理/延命","再確認")))</f>
        <v/>
      </c>
      <c r="N128" s="71">
        <f>IF($A128="","","04表提案との照合: "&amp;'04_LCC計算'!AJ118)</f>
        <v/>
      </c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71">
        <f>IF('04_LCC計算'!A119="","",'04_LCC計算'!A119)</f>
        <v/>
      </c>
      <c r="B129" s="71">
        <f>IF($A129="","",'04_LCC計算'!B119)</f>
        <v/>
      </c>
      <c r="C129" s="71">
        <f>IF($A129="","",'04_LCC計算'!E119)</f>
        <v/>
      </c>
      <c r="D129" s="141">
        <f>IF($A129="","",MAX(1,MIN(5,5*(IF('01_基本条件'!$B$10=0,'04_LCC計算'!AA119/'04_LCC計算'!I119,'04_LCC計算'!AA119*('01_基本条件'!$B$10*(1+'01_基本条件'!$B$10)^'04_LCC計算'!I119)/((1+'01_基本条件'!$B$10)^'04_LCC計算'!I119-1)))/MAX(1,(IF('01_基本条件'!$B$10=0,'04_LCC計算'!T119/'04_LCC計算'!H119,'04_LCC計算'!T119*('01_基本条件'!$B$10*(1+'01_基本条件'!$B$10)^'04_LCC計算'!H119)/((1+'01_基本条件'!$B$10)^'04_LCC計算'!H119-1)))))))</f>
        <v/>
      </c>
      <c r="E129" s="141">
        <f>IF($A129="","",MAX(1,MIN(5,5*(IF('01_基本条件'!$B$10=0,'04_LCC計算'!T119/'04_LCC計算'!H119,'04_LCC計算'!T119*('01_基本条件'!$B$10*(1+'01_基本条件'!$B$10)^'04_LCC計算'!H119)/((1+'01_基本条件'!$B$10)^'04_LCC計算'!H119-1)))/MAX(1,(IF('01_基本条件'!$B$10=0,'04_LCC計算'!AA119/'04_LCC計算'!I119,'04_LCC計算'!AA119*('01_基本条件'!$B$10*(1+'01_基本条件'!$B$10)^'04_LCC計算'!I119)/((1+'01_基本条件'!$B$10)^'04_LCC計算'!I119-1)))))))</f>
        <v/>
      </c>
      <c r="F129" s="141">
        <f>IF($A129="","",MAX(1,MIN(5,5-('03_設備台帳'!J119/MAX(1,'03_設備台帳'!K119))*2-'03_設備台帳'!O119*0.25)))</f>
        <v/>
      </c>
      <c r="G129" s="141">
        <f>IF($A129="","",4.5)</f>
        <v/>
      </c>
      <c r="H129" s="141">
        <f>IF($A129="","",IF('04_LCC計算'!G119="低",5,IF('04_LCC計算'!G119="中",4,IF('04_LCC計算'!G119="高",2,1))))</f>
        <v/>
      </c>
      <c r="I129" s="141">
        <f>IF($A129="","",IF('04_LCC計算'!G119="低",4,IF('04_LCC計算'!G119="中",4.5,5)))</f>
        <v/>
      </c>
      <c r="J129" s="141">
        <f>IF($A129="","",$D129*$B$5+$F129*$B$6+$H129*$B$7+MAX(1,MIN(5,5-'03_設備台帳'!O119*'03_設備台帳'!P119/20))*$B$8+MAX(1,MIN(5,5*'03_設備台帳'!R119/MAX(1,'03_設備台帳'!Q119)))*$B$9+5*$B$10)</f>
        <v/>
      </c>
      <c r="K129" s="141">
        <f>IF($A129="","",$E129*$B$5+$G129*$B$6+$I129*$B$7+MAX(1,MIN(5,5-'03_設備台帳'!X119/60))*$B$8+MAX(1,MIN(5,5*'03_設備台帳'!Q119/MAX(1,'03_設備台帳'!R119)))*$B$9+MAX(1,MIN(5,5-'03_設備台帳'!X119/80))*$B$10)</f>
        <v/>
      </c>
      <c r="L129" s="141">
        <f>IF($A129="","",$K129-$J129)</f>
        <v/>
      </c>
      <c r="M129" s="71">
        <f>IF($A129="","",IF($L129&gt;=0.3,"更新",IF($L129&lt;=-0.3,"修理/延命","再確認")))</f>
        <v/>
      </c>
      <c r="N129" s="71">
        <f>IF($A129="","","04表提案との照合: "&amp;'04_LCC計算'!AJ119)</f>
        <v/>
      </c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71">
        <f>IF('04_LCC計算'!A120="","",'04_LCC計算'!A120)</f>
        <v/>
      </c>
      <c r="B130" s="71">
        <f>IF($A130="","",'04_LCC計算'!B120)</f>
        <v/>
      </c>
      <c r="C130" s="71">
        <f>IF($A130="","",'04_LCC計算'!E120)</f>
        <v/>
      </c>
      <c r="D130" s="141">
        <f>IF($A130="","",MAX(1,MIN(5,5*(IF('01_基本条件'!$B$10=0,'04_LCC計算'!AA120/'04_LCC計算'!I120,'04_LCC計算'!AA120*('01_基本条件'!$B$10*(1+'01_基本条件'!$B$10)^'04_LCC計算'!I120)/((1+'01_基本条件'!$B$10)^'04_LCC計算'!I120-1)))/MAX(1,(IF('01_基本条件'!$B$10=0,'04_LCC計算'!T120/'04_LCC計算'!H120,'04_LCC計算'!T120*('01_基本条件'!$B$10*(1+'01_基本条件'!$B$10)^'04_LCC計算'!H120)/((1+'01_基本条件'!$B$10)^'04_LCC計算'!H120-1)))))))</f>
        <v/>
      </c>
      <c r="E130" s="141">
        <f>IF($A130="","",MAX(1,MIN(5,5*(IF('01_基本条件'!$B$10=0,'04_LCC計算'!T120/'04_LCC計算'!H120,'04_LCC計算'!T120*('01_基本条件'!$B$10*(1+'01_基本条件'!$B$10)^'04_LCC計算'!H120)/((1+'01_基本条件'!$B$10)^'04_LCC計算'!H120-1)))/MAX(1,(IF('01_基本条件'!$B$10=0,'04_LCC計算'!AA120/'04_LCC計算'!I120,'04_LCC計算'!AA120*('01_基本条件'!$B$10*(1+'01_基本条件'!$B$10)^'04_LCC計算'!I120)/((1+'01_基本条件'!$B$10)^'04_LCC計算'!I120-1)))))))</f>
        <v/>
      </c>
      <c r="F130" s="141">
        <f>IF($A130="","",MAX(1,MIN(5,5-('03_設備台帳'!J120/MAX(1,'03_設備台帳'!K120))*2-'03_設備台帳'!O120*0.25)))</f>
        <v/>
      </c>
      <c r="G130" s="141">
        <f>IF($A130="","",4.5)</f>
        <v/>
      </c>
      <c r="H130" s="141">
        <f>IF($A130="","",IF('04_LCC計算'!G120="低",5,IF('04_LCC計算'!G120="中",4,IF('04_LCC計算'!G120="高",2,1))))</f>
        <v/>
      </c>
      <c r="I130" s="141">
        <f>IF($A130="","",IF('04_LCC計算'!G120="低",4,IF('04_LCC計算'!G120="中",4.5,5)))</f>
        <v/>
      </c>
      <c r="J130" s="141">
        <f>IF($A130="","",$D130*$B$5+$F130*$B$6+$H130*$B$7+MAX(1,MIN(5,5-'03_設備台帳'!O120*'03_設備台帳'!P120/20))*$B$8+MAX(1,MIN(5,5*'03_設備台帳'!R120/MAX(1,'03_設備台帳'!Q120)))*$B$9+5*$B$10)</f>
        <v/>
      </c>
      <c r="K130" s="141">
        <f>IF($A130="","",$E130*$B$5+$G130*$B$6+$I130*$B$7+MAX(1,MIN(5,5-'03_設備台帳'!X120/60))*$B$8+MAX(1,MIN(5,5*'03_設備台帳'!Q120/MAX(1,'03_設備台帳'!R120)))*$B$9+MAX(1,MIN(5,5-'03_設備台帳'!X120/80))*$B$10)</f>
        <v/>
      </c>
      <c r="L130" s="141">
        <f>IF($A130="","",$K130-$J130)</f>
        <v/>
      </c>
      <c r="M130" s="71">
        <f>IF($A130="","",IF($L130&gt;=0.3,"更新",IF($L130&lt;=-0.3,"修理/延命","再確認")))</f>
        <v/>
      </c>
      <c r="N130" s="71">
        <f>IF($A130="","","04表提案との照合: "&amp;'04_LCC計算'!AJ120)</f>
        <v/>
      </c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71">
        <f>IF('04_LCC計算'!A121="","",'04_LCC計算'!A121)</f>
        <v/>
      </c>
      <c r="B131" s="71">
        <f>IF($A131="","",'04_LCC計算'!B121)</f>
        <v/>
      </c>
      <c r="C131" s="71">
        <f>IF($A131="","",'04_LCC計算'!E121)</f>
        <v/>
      </c>
      <c r="D131" s="141">
        <f>IF($A131="","",MAX(1,MIN(5,5*(IF('01_基本条件'!$B$10=0,'04_LCC計算'!AA121/'04_LCC計算'!I121,'04_LCC計算'!AA121*('01_基本条件'!$B$10*(1+'01_基本条件'!$B$10)^'04_LCC計算'!I121)/((1+'01_基本条件'!$B$10)^'04_LCC計算'!I121-1)))/MAX(1,(IF('01_基本条件'!$B$10=0,'04_LCC計算'!T121/'04_LCC計算'!H121,'04_LCC計算'!T121*('01_基本条件'!$B$10*(1+'01_基本条件'!$B$10)^'04_LCC計算'!H121)/((1+'01_基本条件'!$B$10)^'04_LCC計算'!H121-1)))))))</f>
        <v/>
      </c>
      <c r="E131" s="141">
        <f>IF($A131="","",MAX(1,MIN(5,5*(IF('01_基本条件'!$B$10=0,'04_LCC計算'!T121/'04_LCC計算'!H121,'04_LCC計算'!T121*('01_基本条件'!$B$10*(1+'01_基本条件'!$B$10)^'04_LCC計算'!H121)/((1+'01_基本条件'!$B$10)^'04_LCC計算'!H121-1)))/MAX(1,(IF('01_基本条件'!$B$10=0,'04_LCC計算'!AA121/'04_LCC計算'!I121,'04_LCC計算'!AA121*('01_基本条件'!$B$10*(1+'01_基本条件'!$B$10)^'04_LCC計算'!I121)/((1+'01_基本条件'!$B$10)^'04_LCC計算'!I121-1)))))))</f>
        <v/>
      </c>
      <c r="F131" s="141">
        <f>IF($A131="","",MAX(1,MIN(5,5-('03_設備台帳'!J121/MAX(1,'03_設備台帳'!K121))*2-'03_設備台帳'!O121*0.25)))</f>
        <v/>
      </c>
      <c r="G131" s="141">
        <f>IF($A131="","",4.5)</f>
        <v/>
      </c>
      <c r="H131" s="141">
        <f>IF($A131="","",IF('04_LCC計算'!G121="低",5,IF('04_LCC計算'!G121="中",4,IF('04_LCC計算'!G121="高",2,1))))</f>
        <v/>
      </c>
      <c r="I131" s="141">
        <f>IF($A131="","",IF('04_LCC計算'!G121="低",4,IF('04_LCC計算'!G121="中",4.5,5)))</f>
        <v/>
      </c>
      <c r="J131" s="141">
        <f>IF($A131="","",$D131*$B$5+$F131*$B$6+$H131*$B$7+MAX(1,MIN(5,5-'03_設備台帳'!O121*'03_設備台帳'!P121/20))*$B$8+MAX(1,MIN(5,5*'03_設備台帳'!R121/MAX(1,'03_設備台帳'!Q121)))*$B$9+5*$B$10)</f>
        <v/>
      </c>
      <c r="K131" s="141">
        <f>IF($A131="","",$E131*$B$5+$G131*$B$6+$I131*$B$7+MAX(1,MIN(5,5-'03_設備台帳'!X121/60))*$B$8+MAX(1,MIN(5,5*'03_設備台帳'!Q121/MAX(1,'03_設備台帳'!R121)))*$B$9+MAX(1,MIN(5,5-'03_設備台帳'!X121/80))*$B$10)</f>
        <v/>
      </c>
      <c r="L131" s="141">
        <f>IF($A131="","",$K131-$J131)</f>
        <v/>
      </c>
      <c r="M131" s="71">
        <f>IF($A131="","",IF($L131&gt;=0.3,"更新",IF($L131&lt;=-0.3,"修理/延命","再確認")))</f>
        <v/>
      </c>
      <c r="N131" s="71">
        <f>IF($A131="","","04表提案との照合: "&amp;'04_LCC計算'!AJ121)</f>
        <v/>
      </c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71">
        <f>IF('04_LCC計算'!A122="","",'04_LCC計算'!A122)</f>
        <v/>
      </c>
      <c r="B132" s="71">
        <f>IF($A132="","",'04_LCC計算'!B122)</f>
        <v/>
      </c>
      <c r="C132" s="71">
        <f>IF($A132="","",'04_LCC計算'!E122)</f>
        <v/>
      </c>
      <c r="D132" s="141">
        <f>IF($A132="","",MAX(1,MIN(5,5*(IF('01_基本条件'!$B$10=0,'04_LCC計算'!AA122/'04_LCC計算'!I122,'04_LCC計算'!AA122*('01_基本条件'!$B$10*(1+'01_基本条件'!$B$10)^'04_LCC計算'!I122)/((1+'01_基本条件'!$B$10)^'04_LCC計算'!I122-1)))/MAX(1,(IF('01_基本条件'!$B$10=0,'04_LCC計算'!T122/'04_LCC計算'!H122,'04_LCC計算'!T122*('01_基本条件'!$B$10*(1+'01_基本条件'!$B$10)^'04_LCC計算'!H122)/((1+'01_基本条件'!$B$10)^'04_LCC計算'!H122-1)))))))</f>
        <v/>
      </c>
      <c r="E132" s="141">
        <f>IF($A132="","",MAX(1,MIN(5,5*(IF('01_基本条件'!$B$10=0,'04_LCC計算'!T122/'04_LCC計算'!H122,'04_LCC計算'!T122*('01_基本条件'!$B$10*(1+'01_基本条件'!$B$10)^'04_LCC計算'!H122)/((1+'01_基本条件'!$B$10)^'04_LCC計算'!H122-1)))/MAX(1,(IF('01_基本条件'!$B$10=0,'04_LCC計算'!AA122/'04_LCC計算'!I122,'04_LCC計算'!AA122*('01_基本条件'!$B$10*(1+'01_基本条件'!$B$10)^'04_LCC計算'!I122)/((1+'01_基本条件'!$B$10)^'04_LCC計算'!I122-1)))))))</f>
        <v/>
      </c>
      <c r="F132" s="141">
        <f>IF($A132="","",MAX(1,MIN(5,5-('03_設備台帳'!J122/MAX(1,'03_設備台帳'!K122))*2-'03_設備台帳'!O122*0.25)))</f>
        <v/>
      </c>
      <c r="G132" s="141">
        <f>IF($A132="","",4.5)</f>
        <v/>
      </c>
      <c r="H132" s="141">
        <f>IF($A132="","",IF('04_LCC計算'!G122="低",5,IF('04_LCC計算'!G122="中",4,IF('04_LCC計算'!G122="高",2,1))))</f>
        <v/>
      </c>
      <c r="I132" s="141">
        <f>IF($A132="","",IF('04_LCC計算'!G122="低",4,IF('04_LCC計算'!G122="中",4.5,5)))</f>
        <v/>
      </c>
      <c r="J132" s="141">
        <f>IF($A132="","",$D132*$B$5+$F132*$B$6+$H132*$B$7+MAX(1,MIN(5,5-'03_設備台帳'!O122*'03_設備台帳'!P122/20))*$B$8+MAX(1,MIN(5,5*'03_設備台帳'!R122/MAX(1,'03_設備台帳'!Q122)))*$B$9+5*$B$10)</f>
        <v/>
      </c>
      <c r="K132" s="141">
        <f>IF($A132="","",$E132*$B$5+$G132*$B$6+$I132*$B$7+MAX(1,MIN(5,5-'03_設備台帳'!X122/60))*$B$8+MAX(1,MIN(5,5*'03_設備台帳'!Q122/MAX(1,'03_設備台帳'!R122)))*$B$9+MAX(1,MIN(5,5-'03_設備台帳'!X122/80))*$B$10)</f>
        <v/>
      </c>
      <c r="L132" s="141">
        <f>IF($A132="","",$K132-$J132)</f>
        <v/>
      </c>
      <c r="M132" s="71">
        <f>IF($A132="","",IF($L132&gt;=0.3,"更新",IF($L132&lt;=-0.3,"修理/延命","再確認")))</f>
        <v/>
      </c>
      <c r="N132" s="71">
        <f>IF($A132="","","04表提案との照合: "&amp;'04_LCC計算'!AJ122)</f>
        <v/>
      </c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71">
        <f>IF('04_LCC計算'!A123="","",'04_LCC計算'!A123)</f>
        <v/>
      </c>
      <c r="B133" s="71">
        <f>IF($A133="","",'04_LCC計算'!B123)</f>
        <v/>
      </c>
      <c r="C133" s="71">
        <f>IF($A133="","",'04_LCC計算'!E123)</f>
        <v/>
      </c>
      <c r="D133" s="141">
        <f>IF($A133="","",MAX(1,MIN(5,5*(IF('01_基本条件'!$B$10=0,'04_LCC計算'!AA123/'04_LCC計算'!I123,'04_LCC計算'!AA123*('01_基本条件'!$B$10*(1+'01_基本条件'!$B$10)^'04_LCC計算'!I123)/((1+'01_基本条件'!$B$10)^'04_LCC計算'!I123-1)))/MAX(1,(IF('01_基本条件'!$B$10=0,'04_LCC計算'!T123/'04_LCC計算'!H123,'04_LCC計算'!T123*('01_基本条件'!$B$10*(1+'01_基本条件'!$B$10)^'04_LCC計算'!H123)/((1+'01_基本条件'!$B$10)^'04_LCC計算'!H123-1)))))))</f>
        <v/>
      </c>
      <c r="E133" s="141">
        <f>IF($A133="","",MAX(1,MIN(5,5*(IF('01_基本条件'!$B$10=0,'04_LCC計算'!T123/'04_LCC計算'!H123,'04_LCC計算'!T123*('01_基本条件'!$B$10*(1+'01_基本条件'!$B$10)^'04_LCC計算'!H123)/((1+'01_基本条件'!$B$10)^'04_LCC計算'!H123-1)))/MAX(1,(IF('01_基本条件'!$B$10=0,'04_LCC計算'!AA123/'04_LCC計算'!I123,'04_LCC計算'!AA123*('01_基本条件'!$B$10*(1+'01_基本条件'!$B$10)^'04_LCC計算'!I123)/((1+'01_基本条件'!$B$10)^'04_LCC計算'!I123-1)))))))</f>
        <v/>
      </c>
      <c r="F133" s="141">
        <f>IF($A133="","",MAX(1,MIN(5,5-('03_設備台帳'!J123/MAX(1,'03_設備台帳'!K123))*2-'03_設備台帳'!O123*0.25)))</f>
        <v/>
      </c>
      <c r="G133" s="141">
        <f>IF($A133="","",4.5)</f>
        <v/>
      </c>
      <c r="H133" s="141">
        <f>IF($A133="","",IF('04_LCC計算'!G123="低",5,IF('04_LCC計算'!G123="中",4,IF('04_LCC計算'!G123="高",2,1))))</f>
        <v/>
      </c>
      <c r="I133" s="141">
        <f>IF($A133="","",IF('04_LCC計算'!G123="低",4,IF('04_LCC計算'!G123="中",4.5,5)))</f>
        <v/>
      </c>
      <c r="J133" s="141">
        <f>IF($A133="","",$D133*$B$5+$F133*$B$6+$H133*$B$7+MAX(1,MIN(5,5-'03_設備台帳'!O123*'03_設備台帳'!P123/20))*$B$8+MAX(1,MIN(5,5*'03_設備台帳'!R123/MAX(1,'03_設備台帳'!Q123)))*$B$9+5*$B$10)</f>
        <v/>
      </c>
      <c r="K133" s="141">
        <f>IF($A133="","",$E133*$B$5+$G133*$B$6+$I133*$B$7+MAX(1,MIN(5,5-'03_設備台帳'!X123/60))*$B$8+MAX(1,MIN(5,5*'03_設備台帳'!Q123/MAX(1,'03_設備台帳'!R123)))*$B$9+MAX(1,MIN(5,5-'03_設備台帳'!X123/80))*$B$10)</f>
        <v/>
      </c>
      <c r="L133" s="141">
        <f>IF($A133="","",$K133-$J133)</f>
        <v/>
      </c>
      <c r="M133" s="71">
        <f>IF($A133="","",IF($L133&gt;=0.3,"更新",IF($L133&lt;=-0.3,"修理/延命","再確認")))</f>
        <v/>
      </c>
      <c r="N133" s="71">
        <f>IF($A133="","","04表提案との照合: "&amp;'04_LCC計算'!AJ123)</f>
        <v/>
      </c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71">
        <f>IF('04_LCC計算'!A124="","",'04_LCC計算'!A124)</f>
        <v/>
      </c>
      <c r="B134" s="71">
        <f>IF($A134="","",'04_LCC計算'!B124)</f>
        <v/>
      </c>
      <c r="C134" s="71">
        <f>IF($A134="","",'04_LCC計算'!E124)</f>
        <v/>
      </c>
      <c r="D134" s="141">
        <f>IF($A134="","",MAX(1,MIN(5,5*(IF('01_基本条件'!$B$10=0,'04_LCC計算'!AA124/'04_LCC計算'!I124,'04_LCC計算'!AA124*('01_基本条件'!$B$10*(1+'01_基本条件'!$B$10)^'04_LCC計算'!I124)/((1+'01_基本条件'!$B$10)^'04_LCC計算'!I124-1)))/MAX(1,(IF('01_基本条件'!$B$10=0,'04_LCC計算'!T124/'04_LCC計算'!H124,'04_LCC計算'!T124*('01_基本条件'!$B$10*(1+'01_基本条件'!$B$10)^'04_LCC計算'!H124)/((1+'01_基本条件'!$B$10)^'04_LCC計算'!H124-1)))))))</f>
        <v/>
      </c>
      <c r="E134" s="141">
        <f>IF($A134="","",MAX(1,MIN(5,5*(IF('01_基本条件'!$B$10=0,'04_LCC計算'!T124/'04_LCC計算'!H124,'04_LCC計算'!T124*('01_基本条件'!$B$10*(1+'01_基本条件'!$B$10)^'04_LCC計算'!H124)/((1+'01_基本条件'!$B$10)^'04_LCC計算'!H124-1)))/MAX(1,(IF('01_基本条件'!$B$10=0,'04_LCC計算'!AA124/'04_LCC計算'!I124,'04_LCC計算'!AA124*('01_基本条件'!$B$10*(1+'01_基本条件'!$B$10)^'04_LCC計算'!I124)/((1+'01_基本条件'!$B$10)^'04_LCC計算'!I124-1)))))))</f>
        <v/>
      </c>
      <c r="F134" s="141">
        <f>IF($A134="","",MAX(1,MIN(5,5-('03_設備台帳'!J124/MAX(1,'03_設備台帳'!K124))*2-'03_設備台帳'!O124*0.25)))</f>
        <v/>
      </c>
      <c r="G134" s="141">
        <f>IF($A134="","",4.5)</f>
        <v/>
      </c>
      <c r="H134" s="141">
        <f>IF($A134="","",IF('04_LCC計算'!G124="低",5,IF('04_LCC計算'!G124="中",4,IF('04_LCC計算'!G124="高",2,1))))</f>
        <v/>
      </c>
      <c r="I134" s="141">
        <f>IF($A134="","",IF('04_LCC計算'!G124="低",4,IF('04_LCC計算'!G124="中",4.5,5)))</f>
        <v/>
      </c>
      <c r="J134" s="141">
        <f>IF($A134="","",$D134*$B$5+$F134*$B$6+$H134*$B$7+MAX(1,MIN(5,5-'03_設備台帳'!O124*'03_設備台帳'!P124/20))*$B$8+MAX(1,MIN(5,5*'03_設備台帳'!R124/MAX(1,'03_設備台帳'!Q124)))*$B$9+5*$B$10)</f>
        <v/>
      </c>
      <c r="K134" s="141">
        <f>IF($A134="","",$E134*$B$5+$G134*$B$6+$I134*$B$7+MAX(1,MIN(5,5-'03_設備台帳'!X124/60))*$B$8+MAX(1,MIN(5,5*'03_設備台帳'!Q124/MAX(1,'03_設備台帳'!R124)))*$B$9+MAX(1,MIN(5,5-'03_設備台帳'!X124/80))*$B$10)</f>
        <v/>
      </c>
      <c r="L134" s="141">
        <f>IF($A134="","",$K134-$J134)</f>
        <v/>
      </c>
      <c r="M134" s="71">
        <f>IF($A134="","",IF($L134&gt;=0.3,"更新",IF($L134&lt;=-0.3,"修理/延命","再確認")))</f>
        <v/>
      </c>
      <c r="N134" s="71">
        <f>IF($A134="","","04表提案との照合: "&amp;'04_LCC計算'!AJ124)</f>
        <v/>
      </c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71">
        <f>IF('04_LCC計算'!A125="","",'04_LCC計算'!A125)</f>
        <v/>
      </c>
      <c r="B135" s="71">
        <f>IF($A135="","",'04_LCC計算'!B125)</f>
        <v/>
      </c>
      <c r="C135" s="71">
        <f>IF($A135="","",'04_LCC計算'!E125)</f>
        <v/>
      </c>
      <c r="D135" s="141">
        <f>IF($A135="","",MAX(1,MIN(5,5*(IF('01_基本条件'!$B$10=0,'04_LCC計算'!AA125/'04_LCC計算'!I125,'04_LCC計算'!AA125*('01_基本条件'!$B$10*(1+'01_基本条件'!$B$10)^'04_LCC計算'!I125)/((1+'01_基本条件'!$B$10)^'04_LCC計算'!I125-1)))/MAX(1,(IF('01_基本条件'!$B$10=0,'04_LCC計算'!T125/'04_LCC計算'!H125,'04_LCC計算'!T125*('01_基本条件'!$B$10*(1+'01_基本条件'!$B$10)^'04_LCC計算'!H125)/((1+'01_基本条件'!$B$10)^'04_LCC計算'!H125-1)))))))</f>
        <v/>
      </c>
      <c r="E135" s="141">
        <f>IF($A135="","",MAX(1,MIN(5,5*(IF('01_基本条件'!$B$10=0,'04_LCC計算'!T125/'04_LCC計算'!H125,'04_LCC計算'!T125*('01_基本条件'!$B$10*(1+'01_基本条件'!$B$10)^'04_LCC計算'!H125)/((1+'01_基本条件'!$B$10)^'04_LCC計算'!H125-1)))/MAX(1,(IF('01_基本条件'!$B$10=0,'04_LCC計算'!AA125/'04_LCC計算'!I125,'04_LCC計算'!AA125*('01_基本条件'!$B$10*(1+'01_基本条件'!$B$10)^'04_LCC計算'!I125)/((1+'01_基本条件'!$B$10)^'04_LCC計算'!I125-1)))))))</f>
        <v/>
      </c>
      <c r="F135" s="141">
        <f>IF($A135="","",MAX(1,MIN(5,5-('03_設備台帳'!J125/MAX(1,'03_設備台帳'!K125))*2-'03_設備台帳'!O125*0.25)))</f>
        <v/>
      </c>
      <c r="G135" s="141">
        <f>IF($A135="","",4.5)</f>
        <v/>
      </c>
      <c r="H135" s="141">
        <f>IF($A135="","",IF('04_LCC計算'!G125="低",5,IF('04_LCC計算'!G125="中",4,IF('04_LCC計算'!G125="高",2,1))))</f>
        <v/>
      </c>
      <c r="I135" s="141">
        <f>IF($A135="","",IF('04_LCC計算'!G125="低",4,IF('04_LCC計算'!G125="中",4.5,5)))</f>
        <v/>
      </c>
      <c r="J135" s="141">
        <f>IF($A135="","",$D135*$B$5+$F135*$B$6+$H135*$B$7+MAX(1,MIN(5,5-'03_設備台帳'!O125*'03_設備台帳'!P125/20))*$B$8+MAX(1,MIN(5,5*'03_設備台帳'!R125/MAX(1,'03_設備台帳'!Q125)))*$B$9+5*$B$10)</f>
        <v/>
      </c>
      <c r="K135" s="141">
        <f>IF($A135="","",$E135*$B$5+$G135*$B$6+$I135*$B$7+MAX(1,MIN(5,5-'03_設備台帳'!X125/60))*$B$8+MAX(1,MIN(5,5*'03_設備台帳'!Q125/MAX(1,'03_設備台帳'!R125)))*$B$9+MAX(1,MIN(5,5-'03_設備台帳'!X125/80))*$B$10)</f>
        <v/>
      </c>
      <c r="L135" s="141">
        <f>IF($A135="","",$K135-$J135)</f>
        <v/>
      </c>
      <c r="M135" s="71">
        <f>IF($A135="","",IF($L135&gt;=0.3,"更新",IF($L135&lt;=-0.3,"修理/延命","再確認")))</f>
        <v/>
      </c>
      <c r="N135" s="71">
        <f>IF($A135="","","04表提案との照合: "&amp;'04_LCC計算'!AJ125)</f>
        <v/>
      </c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71">
        <f>IF('04_LCC計算'!A126="","",'04_LCC計算'!A126)</f>
        <v/>
      </c>
      <c r="B136" s="71">
        <f>IF($A136="","",'04_LCC計算'!B126)</f>
        <v/>
      </c>
      <c r="C136" s="71">
        <f>IF($A136="","",'04_LCC計算'!E126)</f>
        <v/>
      </c>
      <c r="D136" s="141">
        <f>IF($A136="","",MAX(1,MIN(5,5*(IF('01_基本条件'!$B$10=0,'04_LCC計算'!AA126/'04_LCC計算'!I126,'04_LCC計算'!AA126*('01_基本条件'!$B$10*(1+'01_基本条件'!$B$10)^'04_LCC計算'!I126)/((1+'01_基本条件'!$B$10)^'04_LCC計算'!I126-1)))/MAX(1,(IF('01_基本条件'!$B$10=0,'04_LCC計算'!T126/'04_LCC計算'!H126,'04_LCC計算'!T126*('01_基本条件'!$B$10*(1+'01_基本条件'!$B$10)^'04_LCC計算'!H126)/((1+'01_基本条件'!$B$10)^'04_LCC計算'!H126-1)))))))</f>
        <v/>
      </c>
      <c r="E136" s="141">
        <f>IF($A136="","",MAX(1,MIN(5,5*(IF('01_基本条件'!$B$10=0,'04_LCC計算'!T126/'04_LCC計算'!H126,'04_LCC計算'!T126*('01_基本条件'!$B$10*(1+'01_基本条件'!$B$10)^'04_LCC計算'!H126)/((1+'01_基本条件'!$B$10)^'04_LCC計算'!H126-1)))/MAX(1,(IF('01_基本条件'!$B$10=0,'04_LCC計算'!AA126/'04_LCC計算'!I126,'04_LCC計算'!AA126*('01_基本条件'!$B$10*(1+'01_基本条件'!$B$10)^'04_LCC計算'!I126)/((1+'01_基本条件'!$B$10)^'04_LCC計算'!I126-1)))))))</f>
        <v/>
      </c>
      <c r="F136" s="141">
        <f>IF($A136="","",MAX(1,MIN(5,5-('03_設備台帳'!J126/MAX(1,'03_設備台帳'!K126))*2-'03_設備台帳'!O126*0.25)))</f>
        <v/>
      </c>
      <c r="G136" s="141">
        <f>IF($A136="","",4.5)</f>
        <v/>
      </c>
      <c r="H136" s="141">
        <f>IF($A136="","",IF('04_LCC計算'!G126="低",5,IF('04_LCC計算'!G126="中",4,IF('04_LCC計算'!G126="高",2,1))))</f>
        <v/>
      </c>
      <c r="I136" s="141">
        <f>IF($A136="","",IF('04_LCC計算'!G126="低",4,IF('04_LCC計算'!G126="中",4.5,5)))</f>
        <v/>
      </c>
      <c r="J136" s="141">
        <f>IF($A136="","",$D136*$B$5+$F136*$B$6+$H136*$B$7+MAX(1,MIN(5,5-'03_設備台帳'!O126*'03_設備台帳'!P126/20))*$B$8+MAX(1,MIN(5,5*'03_設備台帳'!R126/MAX(1,'03_設備台帳'!Q126)))*$B$9+5*$B$10)</f>
        <v/>
      </c>
      <c r="K136" s="141">
        <f>IF($A136="","",$E136*$B$5+$G136*$B$6+$I136*$B$7+MAX(1,MIN(5,5-'03_設備台帳'!X126/60))*$B$8+MAX(1,MIN(5,5*'03_設備台帳'!Q126/MAX(1,'03_設備台帳'!R126)))*$B$9+MAX(1,MIN(5,5-'03_設備台帳'!X126/80))*$B$10)</f>
        <v/>
      </c>
      <c r="L136" s="141">
        <f>IF($A136="","",$K136-$J136)</f>
        <v/>
      </c>
      <c r="M136" s="71">
        <f>IF($A136="","",IF($L136&gt;=0.3,"更新",IF($L136&lt;=-0.3,"修理/延命","再確認")))</f>
        <v/>
      </c>
      <c r="N136" s="71">
        <f>IF($A136="","","04表提案との照合: "&amp;'04_LCC計算'!AJ126)</f>
        <v/>
      </c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71">
        <f>IF('04_LCC計算'!A127="","",'04_LCC計算'!A127)</f>
        <v/>
      </c>
      <c r="B137" s="71">
        <f>IF($A137="","",'04_LCC計算'!B127)</f>
        <v/>
      </c>
      <c r="C137" s="71">
        <f>IF($A137="","",'04_LCC計算'!E127)</f>
        <v/>
      </c>
      <c r="D137" s="141">
        <f>IF($A137="","",MAX(1,MIN(5,5*(IF('01_基本条件'!$B$10=0,'04_LCC計算'!AA127/'04_LCC計算'!I127,'04_LCC計算'!AA127*('01_基本条件'!$B$10*(1+'01_基本条件'!$B$10)^'04_LCC計算'!I127)/((1+'01_基本条件'!$B$10)^'04_LCC計算'!I127-1)))/MAX(1,(IF('01_基本条件'!$B$10=0,'04_LCC計算'!T127/'04_LCC計算'!H127,'04_LCC計算'!T127*('01_基本条件'!$B$10*(1+'01_基本条件'!$B$10)^'04_LCC計算'!H127)/((1+'01_基本条件'!$B$10)^'04_LCC計算'!H127-1)))))))</f>
        <v/>
      </c>
      <c r="E137" s="141">
        <f>IF($A137="","",MAX(1,MIN(5,5*(IF('01_基本条件'!$B$10=0,'04_LCC計算'!T127/'04_LCC計算'!H127,'04_LCC計算'!T127*('01_基本条件'!$B$10*(1+'01_基本条件'!$B$10)^'04_LCC計算'!H127)/((1+'01_基本条件'!$B$10)^'04_LCC計算'!H127-1)))/MAX(1,(IF('01_基本条件'!$B$10=0,'04_LCC計算'!AA127/'04_LCC計算'!I127,'04_LCC計算'!AA127*('01_基本条件'!$B$10*(1+'01_基本条件'!$B$10)^'04_LCC計算'!I127)/((1+'01_基本条件'!$B$10)^'04_LCC計算'!I127-1)))))))</f>
        <v/>
      </c>
      <c r="F137" s="141">
        <f>IF($A137="","",MAX(1,MIN(5,5-('03_設備台帳'!J127/MAX(1,'03_設備台帳'!K127))*2-'03_設備台帳'!O127*0.25)))</f>
        <v/>
      </c>
      <c r="G137" s="141">
        <f>IF($A137="","",4.5)</f>
        <v/>
      </c>
      <c r="H137" s="141">
        <f>IF($A137="","",IF('04_LCC計算'!G127="低",5,IF('04_LCC計算'!G127="中",4,IF('04_LCC計算'!G127="高",2,1))))</f>
        <v/>
      </c>
      <c r="I137" s="141">
        <f>IF($A137="","",IF('04_LCC計算'!G127="低",4,IF('04_LCC計算'!G127="中",4.5,5)))</f>
        <v/>
      </c>
      <c r="J137" s="141">
        <f>IF($A137="","",$D137*$B$5+$F137*$B$6+$H137*$B$7+MAX(1,MIN(5,5-'03_設備台帳'!O127*'03_設備台帳'!P127/20))*$B$8+MAX(1,MIN(5,5*'03_設備台帳'!R127/MAX(1,'03_設備台帳'!Q127)))*$B$9+5*$B$10)</f>
        <v/>
      </c>
      <c r="K137" s="141">
        <f>IF($A137="","",$E137*$B$5+$G137*$B$6+$I137*$B$7+MAX(1,MIN(5,5-'03_設備台帳'!X127/60))*$B$8+MAX(1,MIN(5,5*'03_設備台帳'!Q127/MAX(1,'03_設備台帳'!R127)))*$B$9+MAX(1,MIN(5,5-'03_設備台帳'!X127/80))*$B$10)</f>
        <v/>
      </c>
      <c r="L137" s="141">
        <f>IF($A137="","",$K137-$J137)</f>
        <v/>
      </c>
      <c r="M137" s="71">
        <f>IF($A137="","",IF($L137&gt;=0.3,"更新",IF($L137&lt;=-0.3,"修理/延命","再確認")))</f>
        <v/>
      </c>
      <c r="N137" s="71">
        <f>IF($A137="","","04表提案との照合: "&amp;'04_LCC計算'!AJ127)</f>
        <v/>
      </c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71">
        <f>IF('04_LCC計算'!A128="","",'04_LCC計算'!A128)</f>
        <v/>
      </c>
      <c r="B138" s="71">
        <f>IF($A138="","",'04_LCC計算'!B128)</f>
        <v/>
      </c>
      <c r="C138" s="71">
        <f>IF($A138="","",'04_LCC計算'!E128)</f>
        <v/>
      </c>
      <c r="D138" s="141">
        <f>IF($A138="","",MAX(1,MIN(5,5*(IF('01_基本条件'!$B$10=0,'04_LCC計算'!AA128/'04_LCC計算'!I128,'04_LCC計算'!AA128*('01_基本条件'!$B$10*(1+'01_基本条件'!$B$10)^'04_LCC計算'!I128)/((1+'01_基本条件'!$B$10)^'04_LCC計算'!I128-1)))/MAX(1,(IF('01_基本条件'!$B$10=0,'04_LCC計算'!T128/'04_LCC計算'!H128,'04_LCC計算'!T128*('01_基本条件'!$B$10*(1+'01_基本条件'!$B$10)^'04_LCC計算'!H128)/((1+'01_基本条件'!$B$10)^'04_LCC計算'!H128-1)))))))</f>
        <v/>
      </c>
      <c r="E138" s="141">
        <f>IF($A138="","",MAX(1,MIN(5,5*(IF('01_基本条件'!$B$10=0,'04_LCC計算'!T128/'04_LCC計算'!H128,'04_LCC計算'!T128*('01_基本条件'!$B$10*(1+'01_基本条件'!$B$10)^'04_LCC計算'!H128)/((1+'01_基本条件'!$B$10)^'04_LCC計算'!H128-1)))/MAX(1,(IF('01_基本条件'!$B$10=0,'04_LCC計算'!AA128/'04_LCC計算'!I128,'04_LCC計算'!AA128*('01_基本条件'!$B$10*(1+'01_基本条件'!$B$10)^'04_LCC計算'!I128)/((1+'01_基本条件'!$B$10)^'04_LCC計算'!I128-1)))))))</f>
        <v/>
      </c>
      <c r="F138" s="141">
        <f>IF($A138="","",MAX(1,MIN(5,5-('03_設備台帳'!J128/MAX(1,'03_設備台帳'!K128))*2-'03_設備台帳'!O128*0.25)))</f>
        <v/>
      </c>
      <c r="G138" s="141">
        <f>IF($A138="","",4.5)</f>
        <v/>
      </c>
      <c r="H138" s="141">
        <f>IF($A138="","",IF('04_LCC計算'!G128="低",5,IF('04_LCC計算'!G128="中",4,IF('04_LCC計算'!G128="高",2,1))))</f>
        <v/>
      </c>
      <c r="I138" s="141">
        <f>IF($A138="","",IF('04_LCC計算'!G128="低",4,IF('04_LCC計算'!G128="中",4.5,5)))</f>
        <v/>
      </c>
      <c r="J138" s="141">
        <f>IF($A138="","",$D138*$B$5+$F138*$B$6+$H138*$B$7+MAX(1,MIN(5,5-'03_設備台帳'!O128*'03_設備台帳'!P128/20))*$B$8+MAX(1,MIN(5,5*'03_設備台帳'!R128/MAX(1,'03_設備台帳'!Q128)))*$B$9+5*$B$10)</f>
        <v/>
      </c>
      <c r="K138" s="141">
        <f>IF($A138="","",$E138*$B$5+$G138*$B$6+$I138*$B$7+MAX(1,MIN(5,5-'03_設備台帳'!X128/60))*$B$8+MAX(1,MIN(5,5*'03_設備台帳'!Q128/MAX(1,'03_設備台帳'!R128)))*$B$9+MAX(1,MIN(5,5-'03_設備台帳'!X128/80))*$B$10)</f>
        <v/>
      </c>
      <c r="L138" s="141">
        <f>IF($A138="","",$K138-$J138)</f>
        <v/>
      </c>
      <c r="M138" s="71">
        <f>IF($A138="","",IF($L138&gt;=0.3,"更新",IF($L138&lt;=-0.3,"修理/延命","再確認")))</f>
        <v/>
      </c>
      <c r="N138" s="71">
        <f>IF($A138="","","04表提案との照合: "&amp;'04_LCC計算'!AJ128)</f>
        <v/>
      </c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71">
        <f>IF('04_LCC計算'!A129="","",'04_LCC計算'!A129)</f>
        <v/>
      </c>
      <c r="B139" s="71">
        <f>IF($A139="","",'04_LCC計算'!B129)</f>
        <v/>
      </c>
      <c r="C139" s="71">
        <f>IF($A139="","",'04_LCC計算'!E129)</f>
        <v/>
      </c>
      <c r="D139" s="141">
        <f>IF($A139="","",MAX(1,MIN(5,5*(IF('01_基本条件'!$B$10=0,'04_LCC計算'!AA129/'04_LCC計算'!I129,'04_LCC計算'!AA129*('01_基本条件'!$B$10*(1+'01_基本条件'!$B$10)^'04_LCC計算'!I129)/((1+'01_基本条件'!$B$10)^'04_LCC計算'!I129-1)))/MAX(1,(IF('01_基本条件'!$B$10=0,'04_LCC計算'!T129/'04_LCC計算'!H129,'04_LCC計算'!T129*('01_基本条件'!$B$10*(1+'01_基本条件'!$B$10)^'04_LCC計算'!H129)/((1+'01_基本条件'!$B$10)^'04_LCC計算'!H129-1)))))))</f>
        <v/>
      </c>
      <c r="E139" s="141">
        <f>IF($A139="","",MAX(1,MIN(5,5*(IF('01_基本条件'!$B$10=0,'04_LCC計算'!T129/'04_LCC計算'!H129,'04_LCC計算'!T129*('01_基本条件'!$B$10*(1+'01_基本条件'!$B$10)^'04_LCC計算'!H129)/((1+'01_基本条件'!$B$10)^'04_LCC計算'!H129-1)))/MAX(1,(IF('01_基本条件'!$B$10=0,'04_LCC計算'!AA129/'04_LCC計算'!I129,'04_LCC計算'!AA129*('01_基本条件'!$B$10*(1+'01_基本条件'!$B$10)^'04_LCC計算'!I129)/((1+'01_基本条件'!$B$10)^'04_LCC計算'!I129-1)))))))</f>
        <v/>
      </c>
      <c r="F139" s="141">
        <f>IF($A139="","",MAX(1,MIN(5,5-('03_設備台帳'!J129/MAX(1,'03_設備台帳'!K129))*2-'03_設備台帳'!O129*0.25)))</f>
        <v/>
      </c>
      <c r="G139" s="141">
        <f>IF($A139="","",4.5)</f>
        <v/>
      </c>
      <c r="H139" s="141">
        <f>IF($A139="","",IF('04_LCC計算'!G129="低",5,IF('04_LCC計算'!G129="中",4,IF('04_LCC計算'!G129="高",2,1))))</f>
        <v/>
      </c>
      <c r="I139" s="141">
        <f>IF($A139="","",IF('04_LCC計算'!G129="低",4,IF('04_LCC計算'!G129="中",4.5,5)))</f>
        <v/>
      </c>
      <c r="J139" s="141">
        <f>IF($A139="","",$D139*$B$5+$F139*$B$6+$H139*$B$7+MAX(1,MIN(5,5-'03_設備台帳'!O129*'03_設備台帳'!P129/20))*$B$8+MAX(1,MIN(5,5*'03_設備台帳'!R129/MAX(1,'03_設備台帳'!Q129)))*$B$9+5*$B$10)</f>
        <v/>
      </c>
      <c r="K139" s="141">
        <f>IF($A139="","",$E139*$B$5+$G139*$B$6+$I139*$B$7+MAX(1,MIN(5,5-'03_設備台帳'!X129/60))*$B$8+MAX(1,MIN(5,5*'03_設備台帳'!Q129/MAX(1,'03_設備台帳'!R129)))*$B$9+MAX(1,MIN(5,5-'03_設備台帳'!X129/80))*$B$10)</f>
        <v/>
      </c>
      <c r="L139" s="141">
        <f>IF($A139="","",$K139-$J139)</f>
        <v/>
      </c>
      <c r="M139" s="71">
        <f>IF($A139="","",IF($L139&gt;=0.3,"更新",IF($L139&lt;=-0.3,"修理/延命","再確認")))</f>
        <v/>
      </c>
      <c r="N139" s="71">
        <f>IF($A139="","","04表提案との照合: "&amp;'04_LCC計算'!AJ129)</f>
        <v/>
      </c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71">
        <f>IF('04_LCC計算'!A130="","",'04_LCC計算'!A130)</f>
        <v/>
      </c>
      <c r="B140" s="71">
        <f>IF($A140="","",'04_LCC計算'!B130)</f>
        <v/>
      </c>
      <c r="C140" s="71">
        <f>IF($A140="","",'04_LCC計算'!E130)</f>
        <v/>
      </c>
      <c r="D140" s="141">
        <f>IF($A140="","",MAX(1,MIN(5,5*(IF('01_基本条件'!$B$10=0,'04_LCC計算'!AA130/'04_LCC計算'!I130,'04_LCC計算'!AA130*('01_基本条件'!$B$10*(1+'01_基本条件'!$B$10)^'04_LCC計算'!I130)/((1+'01_基本条件'!$B$10)^'04_LCC計算'!I130-1)))/MAX(1,(IF('01_基本条件'!$B$10=0,'04_LCC計算'!T130/'04_LCC計算'!H130,'04_LCC計算'!T130*('01_基本条件'!$B$10*(1+'01_基本条件'!$B$10)^'04_LCC計算'!H130)/((1+'01_基本条件'!$B$10)^'04_LCC計算'!H130-1)))))))</f>
        <v/>
      </c>
      <c r="E140" s="141">
        <f>IF($A140="","",MAX(1,MIN(5,5*(IF('01_基本条件'!$B$10=0,'04_LCC計算'!T130/'04_LCC計算'!H130,'04_LCC計算'!T130*('01_基本条件'!$B$10*(1+'01_基本条件'!$B$10)^'04_LCC計算'!H130)/((1+'01_基本条件'!$B$10)^'04_LCC計算'!H130-1)))/MAX(1,(IF('01_基本条件'!$B$10=0,'04_LCC計算'!AA130/'04_LCC計算'!I130,'04_LCC計算'!AA130*('01_基本条件'!$B$10*(1+'01_基本条件'!$B$10)^'04_LCC計算'!I130)/((1+'01_基本条件'!$B$10)^'04_LCC計算'!I130-1)))))))</f>
        <v/>
      </c>
      <c r="F140" s="141">
        <f>IF($A140="","",MAX(1,MIN(5,5-('03_設備台帳'!J130/MAX(1,'03_設備台帳'!K130))*2-'03_設備台帳'!O130*0.25)))</f>
        <v/>
      </c>
      <c r="G140" s="141">
        <f>IF($A140="","",4.5)</f>
        <v/>
      </c>
      <c r="H140" s="141">
        <f>IF($A140="","",IF('04_LCC計算'!G130="低",5,IF('04_LCC計算'!G130="中",4,IF('04_LCC計算'!G130="高",2,1))))</f>
        <v/>
      </c>
      <c r="I140" s="141">
        <f>IF($A140="","",IF('04_LCC計算'!G130="低",4,IF('04_LCC計算'!G130="中",4.5,5)))</f>
        <v/>
      </c>
      <c r="J140" s="141">
        <f>IF($A140="","",$D140*$B$5+$F140*$B$6+$H140*$B$7+MAX(1,MIN(5,5-'03_設備台帳'!O130*'03_設備台帳'!P130/20))*$B$8+MAX(1,MIN(5,5*'03_設備台帳'!R130/MAX(1,'03_設備台帳'!Q130)))*$B$9+5*$B$10)</f>
        <v/>
      </c>
      <c r="K140" s="141">
        <f>IF($A140="","",$E140*$B$5+$G140*$B$6+$I140*$B$7+MAX(1,MIN(5,5-'03_設備台帳'!X130/60))*$B$8+MAX(1,MIN(5,5*'03_設備台帳'!Q130/MAX(1,'03_設備台帳'!R130)))*$B$9+MAX(1,MIN(5,5-'03_設備台帳'!X130/80))*$B$10)</f>
        <v/>
      </c>
      <c r="L140" s="141">
        <f>IF($A140="","",$K140-$J140)</f>
        <v/>
      </c>
      <c r="M140" s="71">
        <f>IF($A140="","",IF($L140&gt;=0.3,"更新",IF($L140&lt;=-0.3,"修理/延命","再確認")))</f>
        <v/>
      </c>
      <c r="N140" s="71">
        <f>IF($A140="","","04表提案との照合: "&amp;'04_LCC計算'!AJ130)</f>
        <v/>
      </c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71">
        <f>IF('04_LCC計算'!A131="","",'04_LCC計算'!A131)</f>
        <v/>
      </c>
      <c r="B141" s="71">
        <f>IF($A141="","",'04_LCC計算'!B131)</f>
        <v/>
      </c>
      <c r="C141" s="71">
        <f>IF($A141="","",'04_LCC計算'!E131)</f>
        <v/>
      </c>
      <c r="D141" s="141">
        <f>IF($A141="","",MAX(1,MIN(5,5*(IF('01_基本条件'!$B$10=0,'04_LCC計算'!AA131/'04_LCC計算'!I131,'04_LCC計算'!AA131*('01_基本条件'!$B$10*(1+'01_基本条件'!$B$10)^'04_LCC計算'!I131)/((1+'01_基本条件'!$B$10)^'04_LCC計算'!I131-1)))/MAX(1,(IF('01_基本条件'!$B$10=0,'04_LCC計算'!T131/'04_LCC計算'!H131,'04_LCC計算'!T131*('01_基本条件'!$B$10*(1+'01_基本条件'!$B$10)^'04_LCC計算'!H131)/((1+'01_基本条件'!$B$10)^'04_LCC計算'!H131-1)))))))</f>
        <v/>
      </c>
      <c r="E141" s="141">
        <f>IF($A141="","",MAX(1,MIN(5,5*(IF('01_基本条件'!$B$10=0,'04_LCC計算'!T131/'04_LCC計算'!H131,'04_LCC計算'!T131*('01_基本条件'!$B$10*(1+'01_基本条件'!$B$10)^'04_LCC計算'!H131)/((1+'01_基本条件'!$B$10)^'04_LCC計算'!H131-1)))/MAX(1,(IF('01_基本条件'!$B$10=0,'04_LCC計算'!AA131/'04_LCC計算'!I131,'04_LCC計算'!AA131*('01_基本条件'!$B$10*(1+'01_基本条件'!$B$10)^'04_LCC計算'!I131)/((1+'01_基本条件'!$B$10)^'04_LCC計算'!I131-1)))))))</f>
        <v/>
      </c>
      <c r="F141" s="141">
        <f>IF($A141="","",MAX(1,MIN(5,5-('03_設備台帳'!J131/MAX(1,'03_設備台帳'!K131))*2-'03_設備台帳'!O131*0.25)))</f>
        <v/>
      </c>
      <c r="G141" s="141">
        <f>IF($A141="","",4.5)</f>
        <v/>
      </c>
      <c r="H141" s="141">
        <f>IF($A141="","",IF('04_LCC計算'!G131="低",5,IF('04_LCC計算'!G131="中",4,IF('04_LCC計算'!G131="高",2,1))))</f>
        <v/>
      </c>
      <c r="I141" s="141">
        <f>IF($A141="","",IF('04_LCC計算'!G131="低",4,IF('04_LCC計算'!G131="中",4.5,5)))</f>
        <v/>
      </c>
      <c r="J141" s="141">
        <f>IF($A141="","",$D141*$B$5+$F141*$B$6+$H141*$B$7+MAX(1,MIN(5,5-'03_設備台帳'!O131*'03_設備台帳'!P131/20))*$B$8+MAX(1,MIN(5,5*'03_設備台帳'!R131/MAX(1,'03_設備台帳'!Q131)))*$B$9+5*$B$10)</f>
        <v/>
      </c>
      <c r="K141" s="141">
        <f>IF($A141="","",$E141*$B$5+$G141*$B$6+$I141*$B$7+MAX(1,MIN(5,5-'03_設備台帳'!X131/60))*$B$8+MAX(1,MIN(5,5*'03_設備台帳'!Q131/MAX(1,'03_設備台帳'!R131)))*$B$9+MAX(1,MIN(5,5-'03_設備台帳'!X131/80))*$B$10)</f>
        <v/>
      </c>
      <c r="L141" s="141">
        <f>IF($A141="","",$K141-$J141)</f>
        <v/>
      </c>
      <c r="M141" s="71">
        <f>IF($A141="","",IF($L141&gt;=0.3,"更新",IF($L141&lt;=-0.3,"修理/延命","再確認")))</f>
        <v/>
      </c>
      <c r="N141" s="71">
        <f>IF($A141="","","04表提案との照合: "&amp;'04_LCC計算'!AJ131)</f>
        <v/>
      </c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71">
        <f>IF('04_LCC計算'!A132="","",'04_LCC計算'!A132)</f>
        <v/>
      </c>
      <c r="B142" s="71">
        <f>IF($A142="","",'04_LCC計算'!B132)</f>
        <v/>
      </c>
      <c r="C142" s="71">
        <f>IF($A142="","",'04_LCC計算'!E132)</f>
        <v/>
      </c>
      <c r="D142" s="141">
        <f>IF($A142="","",MAX(1,MIN(5,5*(IF('01_基本条件'!$B$10=0,'04_LCC計算'!AA132/'04_LCC計算'!I132,'04_LCC計算'!AA132*('01_基本条件'!$B$10*(1+'01_基本条件'!$B$10)^'04_LCC計算'!I132)/((1+'01_基本条件'!$B$10)^'04_LCC計算'!I132-1)))/MAX(1,(IF('01_基本条件'!$B$10=0,'04_LCC計算'!T132/'04_LCC計算'!H132,'04_LCC計算'!T132*('01_基本条件'!$B$10*(1+'01_基本条件'!$B$10)^'04_LCC計算'!H132)/((1+'01_基本条件'!$B$10)^'04_LCC計算'!H132-1)))))))</f>
        <v/>
      </c>
      <c r="E142" s="141">
        <f>IF($A142="","",MAX(1,MIN(5,5*(IF('01_基本条件'!$B$10=0,'04_LCC計算'!T132/'04_LCC計算'!H132,'04_LCC計算'!T132*('01_基本条件'!$B$10*(1+'01_基本条件'!$B$10)^'04_LCC計算'!H132)/((1+'01_基本条件'!$B$10)^'04_LCC計算'!H132-1)))/MAX(1,(IF('01_基本条件'!$B$10=0,'04_LCC計算'!AA132/'04_LCC計算'!I132,'04_LCC計算'!AA132*('01_基本条件'!$B$10*(1+'01_基本条件'!$B$10)^'04_LCC計算'!I132)/((1+'01_基本条件'!$B$10)^'04_LCC計算'!I132-1)))))))</f>
        <v/>
      </c>
      <c r="F142" s="141">
        <f>IF($A142="","",MAX(1,MIN(5,5-('03_設備台帳'!J132/MAX(1,'03_設備台帳'!K132))*2-'03_設備台帳'!O132*0.25)))</f>
        <v/>
      </c>
      <c r="G142" s="141">
        <f>IF($A142="","",4.5)</f>
        <v/>
      </c>
      <c r="H142" s="141">
        <f>IF($A142="","",IF('04_LCC計算'!G132="低",5,IF('04_LCC計算'!G132="中",4,IF('04_LCC計算'!G132="高",2,1))))</f>
        <v/>
      </c>
      <c r="I142" s="141">
        <f>IF($A142="","",IF('04_LCC計算'!G132="低",4,IF('04_LCC計算'!G132="中",4.5,5)))</f>
        <v/>
      </c>
      <c r="J142" s="141">
        <f>IF($A142="","",$D142*$B$5+$F142*$B$6+$H142*$B$7+MAX(1,MIN(5,5-'03_設備台帳'!O132*'03_設備台帳'!P132/20))*$B$8+MAX(1,MIN(5,5*'03_設備台帳'!R132/MAX(1,'03_設備台帳'!Q132)))*$B$9+5*$B$10)</f>
        <v/>
      </c>
      <c r="K142" s="141">
        <f>IF($A142="","",$E142*$B$5+$G142*$B$6+$I142*$B$7+MAX(1,MIN(5,5-'03_設備台帳'!X132/60))*$B$8+MAX(1,MIN(5,5*'03_設備台帳'!Q132/MAX(1,'03_設備台帳'!R132)))*$B$9+MAX(1,MIN(5,5-'03_設備台帳'!X132/80))*$B$10)</f>
        <v/>
      </c>
      <c r="L142" s="141">
        <f>IF($A142="","",$K142-$J142)</f>
        <v/>
      </c>
      <c r="M142" s="71">
        <f>IF($A142="","",IF($L142&gt;=0.3,"更新",IF($L142&lt;=-0.3,"修理/延命","再確認")))</f>
        <v/>
      </c>
      <c r="N142" s="71">
        <f>IF($A142="","","04表提案との照合: "&amp;'04_LCC計算'!AJ132)</f>
        <v/>
      </c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71">
        <f>IF('04_LCC計算'!A133="","",'04_LCC計算'!A133)</f>
        <v/>
      </c>
      <c r="B143" s="71">
        <f>IF($A143="","",'04_LCC計算'!B133)</f>
        <v/>
      </c>
      <c r="C143" s="71">
        <f>IF($A143="","",'04_LCC計算'!E133)</f>
        <v/>
      </c>
      <c r="D143" s="141">
        <f>IF($A143="","",MAX(1,MIN(5,5*(IF('01_基本条件'!$B$10=0,'04_LCC計算'!AA133/'04_LCC計算'!I133,'04_LCC計算'!AA133*('01_基本条件'!$B$10*(1+'01_基本条件'!$B$10)^'04_LCC計算'!I133)/((1+'01_基本条件'!$B$10)^'04_LCC計算'!I133-1)))/MAX(1,(IF('01_基本条件'!$B$10=0,'04_LCC計算'!T133/'04_LCC計算'!H133,'04_LCC計算'!T133*('01_基本条件'!$B$10*(1+'01_基本条件'!$B$10)^'04_LCC計算'!H133)/((1+'01_基本条件'!$B$10)^'04_LCC計算'!H133-1)))))))</f>
        <v/>
      </c>
      <c r="E143" s="141">
        <f>IF($A143="","",MAX(1,MIN(5,5*(IF('01_基本条件'!$B$10=0,'04_LCC計算'!T133/'04_LCC計算'!H133,'04_LCC計算'!T133*('01_基本条件'!$B$10*(1+'01_基本条件'!$B$10)^'04_LCC計算'!H133)/((1+'01_基本条件'!$B$10)^'04_LCC計算'!H133-1)))/MAX(1,(IF('01_基本条件'!$B$10=0,'04_LCC計算'!AA133/'04_LCC計算'!I133,'04_LCC計算'!AA133*('01_基本条件'!$B$10*(1+'01_基本条件'!$B$10)^'04_LCC計算'!I133)/((1+'01_基本条件'!$B$10)^'04_LCC計算'!I133-1)))))))</f>
        <v/>
      </c>
      <c r="F143" s="141">
        <f>IF($A143="","",MAX(1,MIN(5,5-('03_設備台帳'!J133/MAX(1,'03_設備台帳'!K133))*2-'03_設備台帳'!O133*0.25)))</f>
        <v/>
      </c>
      <c r="G143" s="141">
        <f>IF($A143="","",4.5)</f>
        <v/>
      </c>
      <c r="H143" s="141">
        <f>IF($A143="","",IF('04_LCC計算'!G133="低",5,IF('04_LCC計算'!G133="中",4,IF('04_LCC計算'!G133="高",2,1))))</f>
        <v/>
      </c>
      <c r="I143" s="141">
        <f>IF($A143="","",IF('04_LCC計算'!G133="低",4,IF('04_LCC計算'!G133="中",4.5,5)))</f>
        <v/>
      </c>
      <c r="J143" s="141">
        <f>IF($A143="","",$D143*$B$5+$F143*$B$6+$H143*$B$7+MAX(1,MIN(5,5-'03_設備台帳'!O133*'03_設備台帳'!P133/20))*$B$8+MAX(1,MIN(5,5*'03_設備台帳'!R133/MAX(1,'03_設備台帳'!Q133)))*$B$9+5*$B$10)</f>
        <v/>
      </c>
      <c r="K143" s="141">
        <f>IF($A143="","",$E143*$B$5+$G143*$B$6+$I143*$B$7+MAX(1,MIN(5,5-'03_設備台帳'!X133/60))*$B$8+MAX(1,MIN(5,5*'03_設備台帳'!Q133/MAX(1,'03_設備台帳'!R133)))*$B$9+MAX(1,MIN(5,5-'03_設備台帳'!X133/80))*$B$10)</f>
        <v/>
      </c>
      <c r="L143" s="141">
        <f>IF($A143="","",$K143-$J143)</f>
        <v/>
      </c>
      <c r="M143" s="71">
        <f>IF($A143="","",IF($L143&gt;=0.3,"更新",IF($L143&lt;=-0.3,"修理/延命","再確認")))</f>
        <v/>
      </c>
      <c r="N143" s="71">
        <f>IF($A143="","","04表提案との照合: "&amp;'04_LCC計算'!AJ133)</f>
        <v/>
      </c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71">
        <f>IF('04_LCC計算'!A134="","",'04_LCC計算'!A134)</f>
        <v/>
      </c>
      <c r="B144" s="71">
        <f>IF($A144="","",'04_LCC計算'!B134)</f>
        <v/>
      </c>
      <c r="C144" s="71">
        <f>IF($A144="","",'04_LCC計算'!E134)</f>
        <v/>
      </c>
      <c r="D144" s="141">
        <f>IF($A144="","",MAX(1,MIN(5,5*(IF('01_基本条件'!$B$10=0,'04_LCC計算'!AA134/'04_LCC計算'!I134,'04_LCC計算'!AA134*('01_基本条件'!$B$10*(1+'01_基本条件'!$B$10)^'04_LCC計算'!I134)/((1+'01_基本条件'!$B$10)^'04_LCC計算'!I134-1)))/MAX(1,(IF('01_基本条件'!$B$10=0,'04_LCC計算'!T134/'04_LCC計算'!H134,'04_LCC計算'!T134*('01_基本条件'!$B$10*(1+'01_基本条件'!$B$10)^'04_LCC計算'!H134)/((1+'01_基本条件'!$B$10)^'04_LCC計算'!H134-1)))))))</f>
        <v/>
      </c>
      <c r="E144" s="141">
        <f>IF($A144="","",MAX(1,MIN(5,5*(IF('01_基本条件'!$B$10=0,'04_LCC計算'!T134/'04_LCC計算'!H134,'04_LCC計算'!T134*('01_基本条件'!$B$10*(1+'01_基本条件'!$B$10)^'04_LCC計算'!H134)/((1+'01_基本条件'!$B$10)^'04_LCC計算'!H134-1)))/MAX(1,(IF('01_基本条件'!$B$10=0,'04_LCC計算'!AA134/'04_LCC計算'!I134,'04_LCC計算'!AA134*('01_基本条件'!$B$10*(1+'01_基本条件'!$B$10)^'04_LCC計算'!I134)/((1+'01_基本条件'!$B$10)^'04_LCC計算'!I134-1)))))))</f>
        <v/>
      </c>
      <c r="F144" s="141">
        <f>IF($A144="","",MAX(1,MIN(5,5-('03_設備台帳'!J134/MAX(1,'03_設備台帳'!K134))*2-'03_設備台帳'!O134*0.25)))</f>
        <v/>
      </c>
      <c r="G144" s="141">
        <f>IF($A144="","",4.5)</f>
        <v/>
      </c>
      <c r="H144" s="141">
        <f>IF($A144="","",IF('04_LCC計算'!G134="低",5,IF('04_LCC計算'!G134="中",4,IF('04_LCC計算'!G134="高",2,1))))</f>
        <v/>
      </c>
      <c r="I144" s="141">
        <f>IF($A144="","",IF('04_LCC計算'!G134="低",4,IF('04_LCC計算'!G134="中",4.5,5)))</f>
        <v/>
      </c>
      <c r="J144" s="141">
        <f>IF($A144="","",$D144*$B$5+$F144*$B$6+$H144*$B$7+MAX(1,MIN(5,5-'03_設備台帳'!O134*'03_設備台帳'!P134/20))*$B$8+MAX(1,MIN(5,5*'03_設備台帳'!R134/MAX(1,'03_設備台帳'!Q134)))*$B$9+5*$B$10)</f>
        <v/>
      </c>
      <c r="K144" s="141">
        <f>IF($A144="","",$E144*$B$5+$G144*$B$6+$I144*$B$7+MAX(1,MIN(5,5-'03_設備台帳'!X134/60))*$B$8+MAX(1,MIN(5,5*'03_設備台帳'!Q134/MAX(1,'03_設備台帳'!R134)))*$B$9+MAX(1,MIN(5,5-'03_設備台帳'!X134/80))*$B$10)</f>
        <v/>
      </c>
      <c r="L144" s="141">
        <f>IF($A144="","",$K144-$J144)</f>
        <v/>
      </c>
      <c r="M144" s="71">
        <f>IF($A144="","",IF($L144&gt;=0.3,"更新",IF($L144&lt;=-0.3,"修理/延命","再確認")))</f>
        <v/>
      </c>
      <c r="N144" s="71">
        <f>IF($A144="","","04表提案との照合: "&amp;'04_LCC計算'!AJ134)</f>
        <v/>
      </c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71">
        <f>IF('04_LCC計算'!A135="","",'04_LCC計算'!A135)</f>
        <v/>
      </c>
      <c r="B145" s="71">
        <f>IF($A145="","",'04_LCC計算'!B135)</f>
        <v/>
      </c>
      <c r="C145" s="71">
        <f>IF($A145="","",'04_LCC計算'!E135)</f>
        <v/>
      </c>
      <c r="D145" s="141">
        <f>IF($A145="","",MAX(1,MIN(5,5*(IF('01_基本条件'!$B$10=0,'04_LCC計算'!AA135/'04_LCC計算'!I135,'04_LCC計算'!AA135*('01_基本条件'!$B$10*(1+'01_基本条件'!$B$10)^'04_LCC計算'!I135)/((1+'01_基本条件'!$B$10)^'04_LCC計算'!I135-1)))/MAX(1,(IF('01_基本条件'!$B$10=0,'04_LCC計算'!T135/'04_LCC計算'!H135,'04_LCC計算'!T135*('01_基本条件'!$B$10*(1+'01_基本条件'!$B$10)^'04_LCC計算'!H135)/((1+'01_基本条件'!$B$10)^'04_LCC計算'!H135-1)))))))</f>
        <v/>
      </c>
      <c r="E145" s="141">
        <f>IF($A145="","",MAX(1,MIN(5,5*(IF('01_基本条件'!$B$10=0,'04_LCC計算'!T135/'04_LCC計算'!H135,'04_LCC計算'!T135*('01_基本条件'!$B$10*(1+'01_基本条件'!$B$10)^'04_LCC計算'!H135)/((1+'01_基本条件'!$B$10)^'04_LCC計算'!H135-1)))/MAX(1,(IF('01_基本条件'!$B$10=0,'04_LCC計算'!AA135/'04_LCC計算'!I135,'04_LCC計算'!AA135*('01_基本条件'!$B$10*(1+'01_基本条件'!$B$10)^'04_LCC計算'!I135)/((1+'01_基本条件'!$B$10)^'04_LCC計算'!I135-1)))))))</f>
        <v/>
      </c>
      <c r="F145" s="141">
        <f>IF($A145="","",MAX(1,MIN(5,5-('03_設備台帳'!J135/MAX(1,'03_設備台帳'!K135))*2-'03_設備台帳'!O135*0.25)))</f>
        <v/>
      </c>
      <c r="G145" s="141">
        <f>IF($A145="","",4.5)</f>
        <v/>
      </c>
      <c r="H145" s="141">
        <f>IF($A145="","",IF('04_LCC計算'!G135="低",5,IF('04_LCC計算'!G135="中",4,IF('04_LCC計算'!G135="高",2,1))))</f>
        <v/>
      </c>
      <c r="I145" s="141">
        <f>IF($A145="","",IF('04_LCC計算'!G135="低",4,IF('04_LCC計算'!G135="中",4.5,5)))</f>
        <v/>
      </c>
      <c r="J145" s="141">
        <f>IF($A145="","",$D145*$B$5+$F145*$B$6+$H145*$B$7+MAX(1,MIN(5,5-'03_設備台帳'!O135*'03_設備台帳'!P135/20))*$B$8+MAX(1,MIN(5,5*'03_設備台帳'!R135/MAX(1,'03_設備台帳'!Q135)))*$B$9+5*$B$10)</f>
        <v/>
      </c>
      <c r="K145" s="141">
        <f>IF($A145="","",$E145*$B$5+$G145*$B$6+$I145*$B$7+MAX(1,MIN(5,5-'03_設備台帳'!X135/60))*$B$8+MAX(1,MIN(5,5*'03_設備台帳'!Q135/MAX(1,'03_設備台帳'!R135)))*$B$9+MAX(1,MIN(5,5-'03_設備台帳'!X135/80))*$B$10)</f>
        <v/>
      </c>
      <c r="L145" s="141">
        <f>IF($A145="","",$K145-$J145)</f>
        <v/>
      </c>
      <c r="M145" s="71">
        <f>IF($A145="","",IF($L145&gt;=0.3,"更新",IF($L145&lt;=-0.3,"修理/延命","再確認")))</f>
        <v/>
      </c>
      <c r="N145" s="71">
        <f>IF($A145="","","04表提案との照合: "&amp;'04_LCC計算'!AJ135)</f>
        <v/>
      </c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71">
        <f>IF('04_LCC計算'!A136="","",'04_LCC計算'!A136)</f>
        <v/>
      </c>
      <c r="B146" s="71">
        <f>IF($A146="","",'04_LCC計算'!B136)</f>
        <v/>
      </c>
      <c r="C146" s="71">
        <f>IF($A146="","",'04_LCC計算'!E136)</f>
        <v/>
      </c>
      <c r="D146" s="141">
        <f>IF($A146="","",MAX(1,MIN(5,5*(IF('01_基本条件'!$B$10=0,'04_LCC計算'!AA136/'04_LCC計算'!I136,'04_LCC計算'!AA136*('01_基本条件'!$B$10*(1+'01_基本条件'!$B$10)^'04_LCC計算'!I136)/((1+'01_基本条件'!$B$10)^'04_LCC計算'!I136-1)))/MAX(1,(IF('01_基本条件'!$B$10=0,'04_LCC計算'!T136/'04_LCC計算'!H136,'04_LCC計算'!T136*('01_基本条件'!$B$10*(1+'01_基本条件'!$B$10)^'04_LCC計算'!H136)/((1+'01_基本条件'!$B$10)^'04_LCC計算'!H136-1)))))))</f>
        <v/>
      </c>
      <c r="E146" s="141">
        <f>IF($A146="","",MAX(1,MIN(5,5*(IF('01_基本条件'!$B$10=0,'04_LCC計算'!T136/'04_LCC計算'!H136,'04_LCC計算'!T136*('01_基本条件'!$B$10*(1+'01_基本条件'!$B$10)^'04_LCC計算'!H136)/((1+'01_基本条件'!$B$10)^'04_LCC計算'!H136-1)))/MAX(1,(IF('01_基本条件'!$B$10=0,'04_LCC計算'!AA136/'04_LCC計算'!I136,'04_LCC計算'!AA136*('01_基本条件'!$B$10*(1+'01_基本条件'!$B$10)^'04_LCC計算'!I136)/((1+'01_基本条件'!$B$10)^'04_LCC計算'!I136-1)))))))</f>
        <v/>
      </c>
      <c r="F146" s="141">
        <f>IF($A146="","",MAX(1,MIN(5,5-('03_設備台帳'!J136/MAX(1,'03_設備台帳'!K136))*2-'03_設備台帳'!O136*0.25)))</f>
        <v/>
      </c>
      <c r="G146" s="141">
        <f>IF($A146="","",4.5)</f>
        <v/>
      </c>
      <c r="H146" s="141">
        <f>IF($A146="","",IF('04_LCC計算'!G136="低",5,IF('04_LCC計算'!G136="中",4,IF('04_LCC計算'!G136="高",2,1))))</f>
        <v/>
      </c>
      <c r="I146" s="141">
        <f>IF($A146="","",IF('04_LCC計算'!G136="低",4,IF('04_LCC計算'!G136="中",4.5,5)))</f>
        <v/>
      </c>
      <c r="J146" s="141">
        <f>IF($A146="","",$D146*$B$5+$F146*$B$6+$H146*$B$7+MAX(1,MIN(5,5-'03_設備台帳'!O136*'03_設備台帳'!P136/20))*$B$8+MAX(1,MIN(5,5*'03_設備台帳'!R136/MAX(1,'03_設備台帳'!Q136)))*$B$9+5*$B$10)</f>
        <v/>
      </c>
      <c r="K146" s="141">
        <f>IF($A146="","",$E146*$B$5+$G146*$B$6+$I146*$B$7+MAX(1,MIN(5,5-'03_設備台帳'!X136/60))*$B$8+MAX(1,MIN(5,5*'03_設備台帳'!Q136/MAX(1,'03_設備台帳'!R136)))*$B$9+MAX(1,MIN(5,5-'03_設備台帳'!X136/80))*$B$10)</f>
        <v/>
      </c>
      <c r="L146" s="141">
        <f>IF($A146="","",$K146-$J146)</f>
        <v/>
      </c>
      <c r="M146" s="71">
        <f>IF($A146="","",IF($L146&gt;=0.3,"更新",IF($L146&lt;=-0.3,"修理/延命","再確認")))</f>
        <v/>
      </c>
      <c r="N146" s="71">
        <f>IF($A146="","","04表提案との照合: "&amp;'04_LCC計算'!AJ136)</f>
        <v/>
      </c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71">
        <f>IF('04_LCC計算'!A137="","",'04_LCC計算'!A137)</f>
        <v/>
      </c>
      <c r="B147" s="71">
        <f>IF($A147="","",'04_LCC計算'!B137)</f>
        <v/>
      </c>
      <c r="C147" s="71">
        <f>IF($A147="","",'04_LCC計算'!E137)</f>
        <v/>
      </c>
      <c r="D147" s="141">
        <f>IF($A147="","",MAX(1,MIN(5,5*(IF('01_基本条件'!$B$10=0,'04_LCC計算'!AA137/'04_LCC計算'!I137,'04_LCC計算'!AA137*('01_基本条件'!$B$10*(1+'01_基本条件'!$B$10)^'04_LCC計算'!I137)/((1+'01_基本条件'!$B$10)^'04_LCC計算'!I137-1)))/MAX(1,(IF('01_基本条件'!$B$10=0,'04_LCC計算'!T137/'04_LCC計算'!H137,'04_LCC計算'!T137*('01_基本条件'!$B$10*(1+'01_基本条件'!$B$10)^'04_LCC計算'!H137)/((1+'01_基本条件'!$B$10)^'04_LCC計算'!H137-1)))))))</f>
        <v/>
      </c>
      <c r="E147" s="141">
        <f>IF($A147="","",MAX(1,MIN(5,5*(IF('01_基本条件'!$B$10=0,'04_LCC計算'!T137/'04_LCC計算'!H137,'04_LCC計算'!T137*('01_基本条件'!$B$10*(1+'01_基本条件'!$B$10)^'04_LCC計算'!H137)/((1+'01_基本条件'!$B$10)^'04_LCC計算'!H137-1)))/MAX(1,(IF('01_基本条件'!$B$10=0,'04_LCC計算'!AA137/'04_LCC計算'!I137,'04_LCC計算'!AA137*('01_基本条件'!$B$10*(1+'01_基本条件'!$B$10)^'04_LCC計算'!I137)/((1+'01_基本条件'!$B$10)^'04_LCC計算'!I137-1)))))))</f>
        <v/>
      </c>
      <c r="F147" s="141">
        <f>IF($A147="","",MAX(1,MIN(5,5-('03_設備台帳'!J137/MAX(1,'03_設備台帳'!K137))*2-'03_設備台帳'!O137*0.25)))</f>
        <v/>
      </c>
      <c r="G147" s="141">
        <f>IF($A147="","",4.5)</f>
        <v/>
      </c>
      <c r="H147" s="141">
        <f>IF($A147="","",IF('04_LCC計算'!G137="低",5,IF('04_LCC計算'!G137="中",4,IF('04_LCC計算'!G137="高",2,1))))</f>
        <v/>
      </c>
      <c r="I147" s="141">
        <f>IF($A147="","",IF('04_LCC計算'!G137="低",4,IF('04_LCC計算'!G137="中",4.5,5)))</f>
        <v/>
      </c>
      <c r="J147" s="141">
        <f>IF($A147="","",$D147*$B$5+$F147*$B$6+$H147*$B$7+MAX(1,MIN(5,5-'03_設備台帳'!O137*'03_設備台帳'!P137/20))*$B$8+MAX(1,MIN(5,5*'03_設備台帳'!R137/MAX(1,'03_設備台帳'!Q137)))*$B$9+5*$B$10)</f>
        <v/>
      </c>
      <c r="K147" s="141">
        <f>IF($A147="","",$E147*$B$5+$G147*$B$6+$I147*$B$7+MAX(1,MIN(5,5-'03_設備台帳'!X137/60))*$B$8+MAX(1,MIN(5,5*'03_設備台帳'!Q137/MAX(1,'03_設備台帳'!R137)))*$B$9+MAX(1,MIN(5,5-'03_設備台帳'!X137/80))*$B$10)</f>
        <v/>
      </c>
      <c r="L147" s="141">
        <f>IF($A147="","",$K147-$J147)</f>
        <v/>
      </c>
      <c r="M147" s="71">
        <f>IF($A147="","",IF($L147&gt;=0.3,"更新",IF($L147&lt;=-0.3,"修理/延命","再確認")))</f>
        <v/>
      </c>
      <c r="N147" s="71">
        <f>IF($A147="","","04表提案との照合: "&amp;'04_LCC計算'!AJ137)</f>
        <v/>
      </c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71">
        <f>IF('04_LCC計算'!A138="","",'04_LCC計算'!A138)</f>
        <v/>
      </c>
      <c r="B148" s="71">
        <f>IF($A148="","",'04_LCC計算'!B138)</f>
        <v/>
      </c>
      <c r="C148" s="71">
        <f>IF($A148="","",'04_LCC計算'!E138)</f>
        <v/>
      </c>
      <c r="D148" s="141">
        <f>IF($A148="","",MAX(1,MIN(5,5*(IF('01_基本条件'!$B$10=0,'04_LCC計算'!AA138/'04_LCC計算'!I138,'04_LCC計算'!AA138*('01_基本条件'!$B$10*(1+'01_基本条件'!$B$10)^'04_LCC計算'!I138)/((1+'01_基本条件'!$B$10)^'04_LCC計算'!I138-1)))/MAX(1,(IF('01_基本条件'!$B$10=0,'04_LCC計算'!T138/'04_LCC計算'!H138,'04_LCC計算'!T138*('01_基本条件'!$B$10*(1+'01_基本条件'!$B$10)^'04_LCC計算'!H138)/((1+'01_基本条件'!$B$10)^'04_LCC計算'!H138-1)))))))</f>
        <v/>
      </c>
      <c r="E148" s="141">
        <f>IF($A148="","",MAX(1,MIN(5,5*(IF('01_基本条件'!$B$10=0,'04_LCC計算'!T138/'04_LCC計算'!H138,'04_LCC計算'!T138*('01_基本条件'!$B$10*(1+'01_基本条件'!$B$10)^'04_LCC計算'!H138)/((1+'01_基本条件'!$B$10)^'04_LCC計算'!H138-1)))/MAX(1,(IF('01_基本条件'!$B$10=0,'04_LCC計算'!AA138/'04_LCC計算'!I138,'04_LCC計算'!AA138*('01_基本条件'!$B$10*(1+'01_基本条件'!$B$10)^'04_LCC計算'!I138)/((1+'01_基本条件'!$B$10)^'04_LCC計算'!I138-1)))))))</f>
        <v/>
      </c>
      <c r="F148" s="141">
        <f>IF($A148="","",MAX(1,MIN(5,5-('03_設備台帳'!J138/MAX(1,'03_設備台帳'!K138))*2-'03_設備台帳'!O138*0.25)))</f>
        <v/>
      </c>
      <c r="G148" s="141">
        <f>IF($A148="","",4.5)</f>
        <v/>
      </c>
      <c r="H148" s="141">
        <f>IF($A148="","",IF('04_LCC計算'!G138="低",5,IF('04_LCC計算'!G138="中",4,IF('04_LCC計算'!G138="高",2,1))))</f>
        <v/>
      </c>
      <c r="I148" s="141">
        <f>IF($A148="","",IF('04_LCC計算'!G138="低",4,IF('04_LCC計算'!G138="中",4.5,5)))</f>
        <v/>
      </c>
      <c r="J148" s="141">
        <f>IF($A148="","",$D148*$B$5+$F148*$B$6+$H148*$B$7+MAX(1,MIN(5,5-'03_設備台帳'!O138*'03_設備台帳'!P138/20))*$B$8+MAX(1,MIN(5,5*'03_設備台帳'!R138/MAX(1,'03_設備台帳'!Q138)))*$B$9+5*$B$10)</f>
        <v/>
      </c>
      <c r="K148" s="141">
        <f>IF($A148="","",$E148*$B$5+$G148*$B$6+$I148*$B$7+MAX(1,MIN(5,5-'03_設備台帳'!X138/60))*$B$8+MAX(1,MIN(5,5*'03_設備台帳'!Q138/MAX(1,'03_設備台帳'!R138)))*$B$9+MAX(1,MIN(5,5-'03_設備台帳'!X138/80))*$B$10)</f>
        <v/>
      </c>
      <c r="L148" s="141">
        <f>IF($A148="","",$K148-$J148)</f>
        <v/>
      </c>
      <c r="M148" s="71">
        <f>IF($A148="","",IF($L148&gt;=0.3,"更新",IF($L148&lt;=-0.3,"修理/延命","再確認")))</f>
        <v/>
      </c>
      <c r="N148" s="71">
        <f>IF($A148="","","04表提案との照合: "&amp;'04_LCC計算'!AJ138)</f>
        <v/>
      </c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71">
        <f>IF('04_LCC計算'!A139="","",'04_LCC計算'!A139)</f>
        <v/>
      </c>
      <c r="B149" s="71">
        <f>IF($A149="","",'04_LCC計算'!B139)</f>
        <v/>
      </c>
      <c r="C149" s="71">
        <f>IF($A149="","",'04_LCC計算'!E139)</f>
        <v/>
      </c>
      <c r="D149" s="141">
        <f>IF($A149="","",MAX(1,MIN(5,5*(IF('01_基本条件'!$B$10=0,'04_LCC計算'!AA139/'04_LCC計算'!I139,'04_LCC計算'!AA139*('01_基本条件'!$B$10*(1+'01_基本条件'!$B$10)^'04_LCC計算'!I139)/((1+'01_基本条件'!$B$10)^'04_LCC計算'!I139-1)))/MAX(1,(IF('01_基本条件'!$B$10=0,'04_LCC計算'!T139/'04_LCC計算'!H139,'04_LCC計算'!T139*('01_基本条件'!$B$10*(1+'01_基本条件'!$B$10)^'04_LCC計算'!H139)/((1+'01_基本条件'!$B$10)^'04_LCC計算'!H139-1)))))))</f>
        <v/>
      </c>
      <c r="E149" s="141">
        <f>IF($A149="","",MAX(1,MIN(5,5*(IF('01_基本条件'!$B$10=0,'04_LCC計算'!T139/'04_LCC計算'!H139,'04_LCC計算'!T139*('01_基本条件'!$B$10*(1+'01_基本条件'!$B$10)^'04_LCC計算'!H139)/((1+'01_基本条件'!$B$10)^'04_LCC計算'!H139-1)))/MAX(1,(IF('01_基本条件'!$B$10=0,'04_LCC計算'!AA139/'04_LCC計算'!I139,'04_LCC計算'!AA139*('01_基本条件'!$B$10*(1+'01_基本条件'!$B$10)^'04_LCC計算'!I139)/((1+'01_基本条件'!$B$10)^'04_LCC計算'!I139-1)))))))</f>
        <v/>
      </c>
      <c r="F149" s="141">
        <f>IF($A149="","",MAX(1,MIN(5,5-('03_設備台帳'!J139/MAX(1,'03_設備台帳'!K139))*2-'03_設備台帳'!O139*0.25)))</f>
        <v/>
      </c>
      <c r="G149" s="141">
        <f>IF($A149="","",4.5)</f>
        <v/>
      </c>
      <c r="H149" s="141">
        <f>IF($A149="","",IF('04_LCC計算'!G139="低",5,IF('04_LCC計算'!G139="中",4,IF('04_LCC計算'!G139="高",2,1))))</f>
        <v/>
      </c>
      <c r="I149" s="141">
        <f>IF($A149="","",IF('04_LCC計算'!G139="低",4,IF('04_LCC計算'!G139="中",4.5,5)))</f>
        <v/>
      </c>
      <c r="J149" s="141">
        <f>IF($A149="","",$D149*$B$5+$F149*$B$6+$H149*$B$7+MAX(1,MIN(5,5-'03_設備台帳'!O139*'03_設備台帳'!P139/20))*$B$8+MAX(1,MIN(5,5*'03_設備台帳'!R139/MAX(1,'03_設備台帳'!Q139)))*$B$9+5*$B$10)</f>
        <v/>
      </c>
      <c r="K149" s="141">
        <f>IF($A149="","",$E149*$B$5+$G149*$B$6+$I149*$B$7+MAX(1,MIN(5,5-'03_設備台帳'!X139/60))*$B$8+MAX(1,MIN(5,5*'03_設備台帳'!Q139/MAX(1,'03_設備台帳'!R139)))*$B$9+MAX(1,MIN(5,5-'03_設備台帳'!X139/80))*$B$10)</f>
        <v/>
      </c>
      <c r="L149" s="141">
        <f>IF($A149="","",$K149-$J149)</f>
        <v/>
      </c>
      <c r="M149" s="71">
        <f>IF($A149="","",IF($L149&gt;=0.3,"更新",IF($L149&lt;=-0.3,"修理/延命","再確認")))</f>
        <v/>
      </c>
      <c r="N149" s="71">
        <f>IF($A149="","","04表提案との照合: "&amp;'04_LCC計算'!AJ139)</f>
        <v/>
      </c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71">
        <f>IF('04_LCC計算'!A140="","",'04_LCC計算'!A140)</f>
        <v/>
      </c>
      <c r="B150" s="71">
        <f>IF($A150="","",'04_LCC計算'!B140)</f>
        <v/>
      </c>
      <c r="C150" s="71">
        <f>IF($A150="","",'04_LCC計算'!E140)</f>
        <v/>
      </c>
      <c r="D150" s="141">
        <f>IF($A150="","",MAX(1,MIN(5,5*(IF('01_基本条件'!$B$10=0,'04_LCC計算'!AA140/'04_LCC計算'!I140,'04_LCC計算'!AA140*('01_基本条件'!$B$10*(1+'01_基本条件'!$B$10)^'04_LCC計算'!I140)/((1+'01_基本条件'!$B$10)^'04_LCC計算'!I140-1)))/MAX(1,(IF('01_基本条件'!$B$10=0,'04_LCC計算'!T140/'04_LCC計算'!H140,'04_LCC計算'!T140*('01_基本条件'!$B$10*(1+'01_基本条件'!$B$10)^'04_LCC計算'!H140)/((1+'01_基本条件'!$B$10)^'04_LCC計算'!H140-1)))))))</f>
        <v/>
      </c>
      <c r="E150" s="141">
        <f>IF($A150="","",MAX(1,MIN(5,5*(IF('01_基本条件'!$B$10=0,'04_LCC計算'!T140/'04_LCC計算'!H140,'04_LCC計算'!T140*('01_基本条件'!$B$10*(1+'01_基本条件'!$B$10)^'04_LCC計算'!H140)/((1+'01_基本条件'!$B$10)^'04_LCC計算'!H140-1)))/MAX(1,(IF('01_基本条件'!$B$10=0,'04_LCC計算'!AA140/'04_LCC計算'!I140,'04_LCC計算'!AA140*('01_基本条件'!$B$10*(1+'01_基本条件'!$B$10)^'04_LCC計算'!I140)/((1+'01_基本条件'!$B$10)^'04_LCC計算'!I140-1)))))))</f>
        <v/>
      </c>
      <c r="F150" s="141">
        <f>IF($A150="","",MAX(1,MIN(5,5-('03_設備台帳'!J140/MAX(1,'03_設備台帳'!K140))*2-'03_設備台帳'!O140*0.25)))</f>
        <v/>
      </c>
      <c r="G150" s="141">
        <f>IF($A150="","",4.5)</f>
        <v/>
      </c>
      <c r="H150" s="141">
        <f>IF($A150="","",IF('04_LCC計算'!G140="低",5,IF('04_LCC計算'!G140="中",4,IF('04_LCC計算'!G140="高",2,1))))</f>
        <v/>
      </c>
      <c r="I150" s="141">
        <f>IF($A150="","",IF('04_LCC計算'!G140="低",4,IF('04_LCC計算'!G140="中",4.5,5)))</f>
        <v/>
      </c>
      <c r="J150" s="141">
        <f>IF($A150="","",$D150*$B$5+$F150*$B$6+$H150*$B$7+MAX(1,MIN(5,5-'03_設備台帳'!O140*'03_設備台帳'!P140/20))*$B$8+MAX(1,MIN(5,5*'03_設備台帳'!R140/MAX(1,'03_設備台帳'!Q140)))*$B$9+5*$B$10)</f>
        <v/>
      </c>
      <c r="K150" s="141">
        <f>IF($A150="","",$E150*$B$5+$G150*$B$6+$I150*$B$7+MAX(1,MIN(5,5-'03_設備台帳'!X140/60))*$B$8+MAX(1,MIN(5,5*'03_設備台帳'!Q140/MAX(1,'03_設備台帳'!R140)))*$B$9+MAX(1,MIN(5,5-'03_設備台帳'!X140/80))*$B$10)</f>
        <v/>
      </c>
      <c r="L150" s="141">
        <f>IF($A150="","",$K150-$J150)</f>
        <v/>
      </c>
      <c r="M150" s="71">
        <f>IF($A150="","",IF($L150&gt;=0.3,"更新",IF($L150&lt;=-0.3,"修理/延命","再確認")))</f>
        <v/>
      </c>
      <c r="N150" s="71">
        <f>IF($A150="","","04表提案との照合: "&amp;'04_LCC計算'!AJ140)</f>
        <v/>
      </c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71">
        <f>IF('04_LCC計算'!A141="","",'04_LCC計算'!A141)</f>
        <v/>
      </c>
      <c r="B151" s="71">
        <f>IF($A151="","",'04_LCC計算'!B141)</f>
        <v/>
      </c>
      <c r="C151" s="71">
        <f>IF($A151="","",'04_LCC計算'!E141)</f>
        <v/>
      </c>
      <c r="D151" s="141">
        <f>IF($A151="","",MAX(1,MIN(5,5*(IF('01_基本条件'!$B$10=0,'04_LCC計算'!AA141/'04_LCC計算'!I141,'04_LCC計算'!AA141*('01_基本条件'!$B$10*(1+'01_基本条件'!$B$10)^'04_LCC計算'!I141)/((1+'01_基本条件'!$B$10)^'04_LCC計算'!I141-1)))/MAX(1,(IF('01_基本条件'!$B$10=0,'04_LCC計算'!T141/'04_LCC計算'!H141,'04_LCC計算'!T141*('01_基本条件'!$B$10*(1+'01_基本条件'!$B$10)^'04_LCC計算'!H141)/((1+'01_基本条件'!$B$10)^'04_LCC計算'!H141-1)))))))</f>
        <v/>
      </c>
      <c r="E151" s="141">
        <f>IF($A151="","",MAX(1,MIN(5,5*(IF('01_基本条件'!$B$10=0,'04_LCC計算'!T141/'04_LCC計算'!H141,'04_LCC計算'!T141*('01_基本条件'!$B$10*(1+'01_基本条件'!$B$10)^'04_LCC計算'!H141)/((1+'01_基本条件'!$B$10)^'04_LCC計算'!H141-1)))/MAX(1,(IF('01_基本条件'!$B$10=0,'04_LCC計算'!AA141/'04_LCC計算'!I141,'04_LCC計算'!AA141*('01_基本条件'!$B$10*(1+'01_基本条件'!$B$10)^'04_LCC計算'!I141)/((1+'01_基本条件'!$B$10)^'04_LCC計算'!I141-1)))))))</f>
        <v/>
      </c>
      <c r="F151" s="141">
        <f>IF($A151="","",MAX(1,MIN(5,5-('03_設備台帳'!J141/MAX(1,'03_設備台帳'!K141))*2-'03_設備台帳'!O141*0.25)))</f>
        <v/>
      </c>
      <c r="G151" s="141">
        <f>IF($A151="","",4.5)</f>
        <v/>
      </c>
      <c r="H151" s="141">
        <f>IF($A151="","",IF('04_LCC計算'!G141="低",5,IF('04_LCC計算'!G141="中",4,IF('04_LCC計算'!G141="高",2,1))))</f>
        <v/>
      </c>
      <c r="I151" s="141">
        <f>IF($A151="","",IF('04_LCC計算'!G141="低",4,IF('04_LCC計算'!G141="中",4.5,5)))</f>
        <v/>
      </c>
      <c r="J151" s="141">
        <f>IF($A151="","",$D151*$B$5+$F151*$B$6+$H151*$B$7+MAX(1,MIN(5,5-'03_設備台帳'!O141*'03_設備台帳'!P141/20))*$B$8+MAX(1,MIN(5,5*'03_設備台帳'!R141/MAX(1,'03_設備台帳'!Q141)))*$B$9+5*$B$10)</f>
        <v/>
      </c>
      <c r="K151" s="141">
        <f>IF($A151="","",$E151*$B$5+$G151*$B$6+$I151*$B$7+MAX(1,MIN(5,5-'03_設備台帳'!X141/60))*$B$8+MAX(1,MIN(5,5*'03_設備台帳'!Q141/MAX(1,'03_設備台帳'!R141)))*$B$9+MAX(1,MIN(5,5-'03_設備台帳'!X141/80))*$B$10)</f>
        <v/>
      </c>
      <c r="L151" s="141">
        <f>IF($A151="","",$K151-$J151)</f>
        <v/>
      </c>
      <c r="M151" s="71">
        <f>IF($A151="","",IF($L151&gt;=0.3,"更新",IF($L151&lt;=-0.3,"修理/延命","再確認")))</f>
        <v/>
      </c>
      <c r="N151" s="71">
        <f>IF($A151="","","04表提案との照合: "&amp;'04_LCC計算'!AJ141)</f>
        <v/>
      </c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71">
        <f>IF('04_LCC計算'!A142="","",'04_LCC計算'!A142)</f>
        <v/>
      </c>
      <c r="B152" s="71">
        <f>IF($A152="","",'04_LCC計算'!B142)</f>
        <v/>
      </c>
      <c r="C152" s="71">
        <f>IF($A152="","",'04_LCC計算'!E142)</f>
        <v/>
      </c>
      <c r="D152" s="141">
        <f>IF($A152="","",MAX(1,MIN(5,5*(IF('01_基本条件'!$B$10=0,'04_LCC計算'!AA142/'04_LCC計算'!I142,'04_LCC計算'!AA142*('01_基本条件'!$B$10*(1+'01_基本条件'!$B$10)^'04_LCC計算'!I142)/((1+'01_基本条件'!$B$10)^'04_LCC計算'!I142-1)))/MAX(1,(IF('01_基本条件'!$B$10=0,'04_LCC計算'!T142/'04_LCC計算'!H142,'04_LCC計算'!T142*('01_基本条件'!$B$10*(1+'01_基本条件'!$B$10)^'04_LCC計算'!H142)/((1+'01_基本条件'!$B$10)^'04_LCC計算'!H142-1)))))))</f>
        <v/>
      </c>
      <c r="E152" s="141">
        <f>IF($A152="","",MAX(1,MIN(5,5*(IF('01_基本条件'!$B$10=0,'04_LCC計算'!T142/'04_LCC計算'!H142,'04_LCC計算'!T142*('01_基本条件'!$B$10*(1+'01_基本条件'!$B$10)^'04_LCC計算'!H142)/((1+'01_基本条件'!$B$10)^'04_LCC計算'!H142-1)))/MAX(1,(IF('01_基本条件'!$B$10=0,'04_LCC計算'!AA142/'04_LCC計算'!I142,'04_LCC計算'!AA142*('01_基本条件'!$B$10*(1+'01_基本条件'!$B$10)^'04_LCC計算'!I142)/((1+'01_基本条件'!$B$10)^'04_LCC計算'!I142-1)))))))</f>
        <v/>
      </c>
      <c r="F152" s="141">
        <f>IF($A152="","",MAX(1,MIN(5,5-('03_設備台帳'!J142/MAX(1,'03_設備台帳'!K142))*2-'03_設備台帳'!O142*0.25)))</f>
        <v/>
      </c>
      <c r="G152" s="141">
        <f>IF($A152="","",4.5)</f>
        <v/>
      </c>
      <c r="H152" s="141">
        <f>IF($A152="","",IF('04_LCC計算'!G142="低",5,IF('04_LCC計算'!G142="中",4,IF('04_LCC計算'!G142="高",2,1))))</f>
        <v/>
      </c>
      <c r="I152" s="141">
        <f>IF($A152="","",IF('04_LCC計算'!G142="低",4,IF('04_LCC計算'!G142="中",4.5,5)))</f>
        <v/>
      </c>
      <c r="J152" s="141">
        <f>IF($A152="","",$D152*$B$5+$F152*$B$6+$H152*$B$7+MAX(1,MIN(5,5-'03_設備台帳'!O142*'03_設備台帳'!P142/20))*$B$8+MAX(1,MIN(5,5*'03_設備台帳'!R142/MAX(1,'03_設備台帳'!Q142)))*$B$9+5*$B$10)</f>
        <v/>
      </c>
      <c r="K152" s="141">
        <f>IF($A152="","",$E152*$B$5+$G152*$B$6+$I152*$B$7+MAX(1,MIN(5,5-'03_設備台帳'!X142/60))*$B$8+MAX(1,MIN(5,5*'03_設備台帳'!Q142/MAX(1,'03_設備台帳'!R142)))*$B$9+MAX(1,MIN(5,5-'03_設備台帳'!X142/80))*$B$10)</f>
        <v/>
      </c>
      <c r="L152" s="141">
        <f>IF($A152="","",$K152-$J152)</f>
        <v/>
      </c>
      <c r="M152" s="71">
        <f>IF($A152="","",IF($L152&gt;=0.3,"更新",IF($L152&lt;=-0.3,"修理/延命","再確認")))</f>
        <v/>
      </c>
      <c r="N152" s="71">
        <f>IF($A152="","","04表提案との照合: "&amp;'04_LCC計算'!AJ142)</f>
        <v/>
      </c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71">
        <f>IF('04_LCC計算'!A143="","",'04_LCC計算'!A143)</f>
        <v/>
      </c>
      <c r="B153" s="71">
        <f>IF($A153="","",'04_LCC計算'!B143)</f>
        <v/>
      </c>
      <c r="C153" s="71">
        <f>IF($A153="","",'04_LCC計算'!E143)</f>
        <v/>
      </c>
      <c r="D153" s="141">
        <f>IF($A153="","",MAX(1,MIN(5,5*(IF('01_基本条件'!$B$10=0,'04_LCC計算'!AA143/'04_LCC計算'!I143,'04_LCC計算'!AA143*('01_基本条件'!$B$10*(1+'01_基本条件'!$B$10)^'04_LCC計算'!I143)/((1+'01_基本条件'!$B$10)^'04_LCC計算'!I143-1)))/MAX(1,(IF('01_基本条件'!$B$10=0,'04_LCC計算'!T143/'04_LCC計算'!H143,'04_LCC計算'!T143*('01_基本条件'!$B$10*(1+'01_基本条件'!$B$10)^'04_LCC計算'!H143)/((1+'01_基本条件'!$B$10)^'04_LCC計算'!H143-1)))))))</f>
        <v/>
      </c>
      <c r="E153" s="141">
        <f>IF($A153="","",MAX(1,MIN(5,5*(IF('01_基本条件'!$B$10=0,'04_LCC計算'!T143/'04_LCC計算'!H143,'04_LCC計算'!T143*('01_基本条件'!$B$10*(1+'01_基本条件'!$B$10)^'04_LCC計算'!H143)/((1+'01_基本条件'!$B$10)^'04_LCC計算'!H143-1)))/MAX(1,(IF('01_基本条件'!$B$10=0,'04_LCC計算'!AA143/'04_LCC計算'!I143,'04_LCC計算'!AA143*('01_基本条件'!$B$10*(1+'01_基本条件'!$B$10)^'04_LCC計算'!I143)/((1+'01_基本条件'!$B$10)^'04_LCC計算'!I143-1)))))))</f>
        <v/>
      </c>
      <c r="F153" s="141">
        <f>IF($A153="","",MAX(1,MIN(5,5-('03_設備台帳'!J143/MAX(1,'03_設備台帳'!K143))*2-'03_設備台帳'!O143*0.25)))</f>
        <v/>
      </c>
      <c r="G153" s="141">
        <f>IF($A153="","",4.5)</f>
        <v/>
      </c>
      <c r="H153" s="141">
        <f>IF($A153="","",IF('04_LCC計算'!G143="低",5,IF('04_LCC計算'!G143="中",4,IF('04_LCC計算'!G143="高",2,1))))</f>
        <v/>
      </c>
      <c r="I153" s="141">
        <f>IF($A153="","",IF('04_LCC計算'!G143="低",4,IF('04_LCC計算'!G143="中",4.5,5)))</f>
        <v/>
      </c>
      <c r="J153" s="141">
        <f>IF($A153="","",$D153*$B$5+$F153*$B$6+$H153*$B$7+MAX(1,MIN(5,5-'03_設備台帳'!O143*'03_設備台帳'!P143/20))*$B$8+MAX(1,MIN(5,5*'03_設備台帳'!R143/MAX(1,'03_設備台帳'!Q143)))*$B$9+5*$B$10)</f>
        <v/>
      </c>
      <c r="K153" s="141">
        <f>IF($A153="","",$E153*$B$5+$G153*$B$6+$I153*$B$7+MAX(1,MIN(5,5-'03_設備台帳'!X143/60))*$B$8+MAX(1,MIN(5,5*'03_設備台帳'!Q143/MAX(1,'03_設備台帳'!R143)))*$B$9+MAX(1,MIN(5,5-'03_設備台帳'!X143/80))*$B$10)</f>
        <v/>
      </c>
      <c r="L153" s="141">
        <f>IF($A153="","",$K153-$J153)</f>
        <v/>
      </c>
      <c r="M153" s="71">
        <f>IF($A153="","",IF($L153&gt;=0.3,"更新",IF($L153&lt;=-0.3,"修理/延命","再確認")))</f>
        <v/>
      </c>
      <c r="N153" s="71">
        <f>IF($A153="","","04表提案との照合: "&amp;'04_LCC計算'!AJ143)</f>
        <v/>
      </c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71">
        <f>IF('04_LCC計算'!A144="","",'04_LCC計算'!A144)</f>
        <v/>
      </c>
      <c r="B154" s="71">
        <f>IF($A154="","",'04_LCC計算'!B144)</f>
        <v/>
      </c>
      <c r="C154" s="71">
        <f>IF($A154="","",'04_LCC計算'!E144)</f>
        <v/>
      </c>
      <c r="D154" s="141">
        <f>IF($A154="","",MAX(1,MIN(5,5*(IF('01_基本条件'!$B$10=0,'04_LCC計算'!AA144/'04_LCC計算'!I144,'04_LCC計算'!AA144*('01_基本条件'!$B$10*(1+'01_基本条件'!$B$10)^'04_LCC計算'!I144)/((1+'01_基本条件'!$B$10)^'04_LCC計算'!I144-1)))/MAX(1,(IF('01_基本条件'!$B$10=0,'04_LCC計算'!T144/'04_LCC計算'!H144,'04_LCC計算'!T144*('01_基本条件'!$B$10*(1+'01_基本条件'!$B$10)^'04_LCC計算'!H144)/((1+'01_基本条件'!$B$10)^'04_LCC計算'!H144-1)))))))</f>
        <v/>
      </c>
      <c r="E154" s="141">
        <f>IF($A154="","",MAX(1,MIN(5,5*(IF('01_基本条件'!$B$10=0,'04_LCC計算'!T144/'04_LCC計算'!H144,'04_LCC計算'!T144*('01_基本条件'!$B$10*(1+'01_基本条件'!$B$10)^'04_LCC計算'!H144)/((1+'01_基本条件'!$B$10)^'04_LCC計算'!H144-1)))/MAX(1,(IF('01_基本条件'!$B$10=0,'04_LCC計算'!AA144/'04_LCC計算'!I144,'04_LCC計算'!AA144*('01_基本条件'!$B$10*(1+'01_基本条件'!$B$10)^'04_LCC計算'!I144)/((1+'01_基本条件'!$B$10)^'04_LCC計算'!I144-1)))))))</f>
        <v/>
      </c>
      <c r="F154" s="141">
        <f>IF($A154="","",MAX(1,MIN(5,5-('03_設備台帳'!J144/MAX(1,'03_設備台帳'!K144))*2-'03_設備台帳'!O144*0.25)))</f>
        <v/>
      </c>
      <c r="G154" s="141">
        <f>IF($A154="","",4.5)</f>
        <v/>
      </c>
      <c r="H154" s="141">
        <f>IF($A154="","",IF('04_LCC計算'!G144="低",5,IF('04_LCC計算'!G144="中",4,IF('04_LCC計算'!G144="高",2,1))))</f>
        <v/>
      </c>
      <c r="I154" s="141">
        <f>IF($A154="","",IF('04_LCC計算'!G144="低",4,IF('04_LCC計算'!G144="中",4.5,5)))</f>
        <v/>
      </c>
      <c r="J154" s="141">
        <f>IF($A154="","",$D154*$B$5+$F154*$B$6+$H154*$B$7+MAX(1,MIN(5,5-'03_設備台帳'!O144*'03_設備台帳'!P144/20))*$B$8+MAX(1,MIN(5,5*'03_設備台帳'!R144/MAX(1,'03_設備台帳'!Q144)))*$B$9+5*$B$10)</f>
        <v/>
      </c>
      <c r="K154" s="141">
        <f>IF($A154="","",$E154*$B$5+$G154*$B$6+$I154*$B$7+MAX(1,MIN(5,5-'03_設備台帳'!X144/60))*$B$8+MAX(1,MIN(5,5*'03_設備台帳'!Q144/MAX(1,'03_設備台帳'!R144)))*$B$9+MAX(1,MIN(5,5-'03_設備台帳'!X144/80))*$B$10)</f>
        <v/>
      </c>
      <c r="L154" s="141">
        <f>IF($A154="","",$K154-$J154)</f>
        <v/>
      </c>
      <c r="M154" s="71">
        <f>IF($A154="","",IF($L154&gt;=0.3,"更新",IF($L154&lt;=-0.3,"修理/延命","再確認")))</f>
        <v/>
      </c>
      <c r="N154" s="71">
        <f>IF($A154="","","04表提案との照合: "&amp;'04_LCC計算'!AJ144)</f>
        <v/>
      </c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71">
        <f>IF('04_LCC計算'!A145="","",'04_LCC計算'!A145)</f>
        <v/>
      </c>
      <c r="B155" s="71">
        <f>IF($A155="","",'04_LCC計算'!B145)</f>
        <v/>
      </c>
      <c r="C155" s="71">
        <f>IF($A155="","",'04_LCC計算'!E145)</f>
        <v/>
      </c>
      <c r="D155" s="141">
        <f>IF($A155="","",MAX(1,MIN(5,5*(IF('01_基本条件'!$B$10=0,'04_LCC計算'!AA145/'04_LCC計算'!I145,'04_LCC計算'!AA145*('01_基本条件'!$B$10*(1+'01_基本条件'!$B$10)^'04_LCC計算'!I145)/((1+'01_基本条件'!$B$10)^'04_LCC計算'!I145-1)))/MAX(1,(IF('01_基本条件'!$B$10=0,'04_LCC計算'!T145/'04_LCC計算'!H145,'04_LCC計算'!T145*('01_基本条件'!$B$10*(1+'01_基本条件'!$B$10)^'04_LCC計算'!H145)/((1+'01_基本条件'!$B$10)^'04_LCC計算'!H145-1)))))))</f>
        <v/>
      </c>
      <c r="E155" s="141">
        <f>IF($A155="","",MAX(1,MIN(5,5*(IF('01_基本条件'!$B$10=0,'04_LCC計算'!T145/'04_LCC計算'!H145,'04_LCC計算'!T145*('01_基本条件'!$B$10*(1+'01_基本条件'!$B$10)^'04_LCC計算'!H145)/((1+'01_基本条件'!$B$10)^'04_LCC計算'!H145-1)))/MAX(1,(IF('01_基本条件'!$B$10=0,'04_LCC計算'!AA145/'04_LCC計算'!I145,'04_LCC計算'!AA145*('01_基本条件'!$B$10*(1+'01_基本条件'!$B$10)^'04_LCC計算'!I145)/((1+'01_基本条件'!$B$10)^'04_LCC計算'!I145-1)))))))</f>
        <v/>
      </c>
      <c r="F155" s="141">
        <f>IF($A155="","",MAX(1,MIN(5,5-('03_設備台帳'!J145/MAX(1,'03_設備台帳'!K145))*2-'03_設備台帳'!O145*0.25)))</f>
        <v/>
      </c>
      <c r="G155" s="141">
        <f>IF($A155="","",4.5)</f>
        <v/>
      </c>
      <c r="H155" s="141">
        <f>IF($A155="","",IF('04_LCC計算'!G145="低",5,IF('04_LCC計算'!G145="中",4,IF('04_LCC計算'!G145="高",2,1))))</f>
        <v/>
      </c>
      <c r="I155" s="141">
        <f>IF($A155="","",IF('04_LCC計算'!G145="低",4,IF('04_LCC計算'!G145="中",4.5,5)))</f>
        <v/>
      </c>
      <c r="J155" s="141">
        <f>IF($A155="","",$D155*$B$5+$F155*$B$6+$H155*$B$7+MAX(1,MIN(5,5-'03_設備台帳'!O145*'03_設備台帳'!P145/20))*$B$8+MAX(1,MIN(5,5*'03_設備台帳'!R145/MAX(1,'03_設備台帳'!Q145)))*$B$9+5*$B$10)</f>
        <v/>
      </c>
      <c r="K155" s="141">
        <f>IF($A155="","",$E155*$B$5+$G155*$B$6+$I155*$B$7+MAX(1,MIN(5,5-'03_設備台帳'!X145/60))*$B$8+MAX(1,MIN(5,5*'03_設備台帳'!Q145/MAX(1,'03_設備台帳'!R145)))*$B$9+MAX(1,MIN(5,5-'03_設備台帳'!X145/80))*$B$10)</f>
        <v/>
      </c>
      <c r="L155" s="141">
        <f>IF($A155="","",$K155-$J155)</f>
        <v/>
      </c>
      <c r="M155" s="71">
        <f>IF($A155="","",IF($L155&gt;=0.3,"更新",IF($L155&lt;=-0.3,"修理/延命","再確認")))</f>
        <v/>
      </c>
      <c r="N155" s="71">
        <f>IF($A155="","","04表提案との照合: "&amp;'04_LCC計算'!AJ145)</f>
        <v/>
      </c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71">
        <f>IF('04_LCC計算'!A146="","",'04_LCC計算'!A146)</f>
        <v/>
      </c>
      <c r="B156" s="71">
        <f>IF($A156="","",'04_LCC計算'!B146)</f>
        <v/>
      </c>
      <c r="C156" s="71">
        <f>IF($A156="","",'04_LCC計算'!E146)</f>
        <v/>
      </c>
      <c r="D156" s="141">
        <f>IF($A156="","",MAX(1,MIN(5,5*(IF('01_基本条件'!$B$10=0,'04_LCC計算'!AA146/'04_LCC計算'!I146,'04_LCC計算'!AA146*('01_基本条件'!$B$10*(1+'01_基本条件'!$B$10)^'04_LCC計算'!I146)/((1+'01_基本条件'!$B$10)^'04_LCC計算'!I146-1)))/MAX(1,(IF('01_基本条件'!$B$10=0,'04_LCC計算'!T146/'04_LCC計算'!H146,'04_LCC計算'!T146*('01_基本条件'!$B$10*(1+'01_基本条件'!$B$10)^'04_LCC計算'!H146)/((1+'01_基本条件'!$B$10)^'04_LCC計算'!H146-1)))))))</f>
        <v/>
      </c>
      <c r="E156" s="141">
        <f>IF($A156="","",MAX(1,MIN(5,5*(IF('01_基本条件'!$B$10=0,'04_LCC計算'!T146/'04_LCC計算'!H146,'04_LCC計算'!T146*('01_基本条件'!$B$10*(1+'01_基本条件'!$B$10)^'04_LCC計算'!H146)/((1+'01_基本条件'!$B$10)^'04_LCC計算'!H146-1)))/MAX(1,(IF('01_基本条件'!$B$10=0,'04_LCC計算'!AA146/'04_LCC計算'!I146,'04_LCC計算'!AA146*('01_基本条件'!$B$10*(1+'01_基本条件'!$B$10)^'04_LCC計算'!I146)/((1+'01_基本条件'!$B$10)^'04_LCC計算'!I146-1)))))))</f>
        <v/>
      </c>
      <c r="F156" s="141">
        <f>IF($A156="","",MAX(1,MIN(5,5-('03_設備台帳'!J146/MAX(1,'03_設備台帳'!K146))*2-'03_設備台帳'!O146*0.25)))</f>
        <v/>
      </c>
      <c r="G156" s="141">
        <f>IF($A156="","",4.5)</f>
        <v/>
      </c>
      <c r="H156" s="141">
        <f>IF($A156="","",IF('04_LCC計算'!G146="低",5,IF('04_LCC計算'!G146="中",4,IF('04_LCC計算'!G146="高",2,1))))</f>
        <v/>
      </c>
      <c r="I156" s="141">
        <f>IF($A156="","",IF('04_LCC計算'!G146="低",4,IF('04_LCC計算'!G146="中",4.5,5)))</f>
        <v/>
      </c>
      <c r="J156" s="141">
        <f>IF($A156="","",$D156*$B$5+$F156*$B$6+$H156*$B$7+MAX(1,MIN(5,5-'03_設備台帳'!O146*'03_設備台帳'!P146/20))*$B$8+MAX(1,MIN(5,5*'03_設備台帳'!R146/MAX(1,'03_設備台帳'!Q146)))*$B$9+5*$B$10)</f>
        <v/>
      </c>
      <c r="K156" s="141">
        <f>IF($A156="","",$E156*$B$5+$G156*$B$6+$I156*$B$7+MAX(1,MIN(5,5-'03_設備台帳'!X146/60))*$B$8+MAX(1,MIN(5,5*'03_設備台帳'!Q146/MAX(1,'03_設備台帳'!R146)))*$B$9+MAX(1,MIN(5,5-'03_設備台帳'!X146/80))*$B$10)</f>
        <v/>
      </c>
      <c r="L156" s="141">
        <f>IF($A156="","",$K156-$J156)</f>
        <v/>
      </c>
      <c r="M156" s="71">
        <f>IF($A156="","",IF($L156&gt;=0.3,"更新",IF($L156&lt;=-0.3,"修理/延命","再確認")))</f>
        <v/>
      </c>
      <c r="N156" s="71">
        <f>IF($A156="","","04表提案との照合: "&amp;'04_LCC計算'!AJ146)</f>
        <v/>
      </c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71">
        <f>IF('04_LCC計算'!A147="","",'04_LCC計算'!A147)</f>
        <v/>
      </c>
      <c r="B157" s="71">
        <f>IF($A157="","",'04_LCC計算'!B147)</f>
        <v/>
      </c>
      <c r="C157" s="71">
        <f>IF($A157="","",'04_LCC計算'!E147)</f>
        <v/>
      </c>
      <c r="D157" s="141">
        <f>IF($A157="","",MAX(1,MIN(5,5*(IF('01_基本条件'!$B$10=0,'04_LCC計算'!AA147/'04_LCC計算'!I147,'04_LCC計算'!AA147*('01_基本条件'!$B$10*(1+'01_基本条件'!$B$10)^'04_LCC計算'!I147)/((1+'01_基本条件'!$B$10)^'04_LCC計算'!I147-1)))/MAX(1,(IF('01_基本条件'!$B$10=0,'04_LCC計算'!T147/'04_LCC計算'!H147,'04_LCC計算'!T147*('01_基本条件'!$B$10*(1+'01_基本条件'!$B$10)^'04_LCC計算'!H147)/((1+'01_基本条件'!$B$10)^'04_LCC計算'!H147-1)))))))</f>
        <v/>
      </c>
      <c r="E157" s="141">
        <f>IF($A157="","",MAX(1,MIN(5,5*(IF('01_基本条件'!$B$10=0,'04_LCC計算'!T147/'04_LCC計算'!H147,'04_LCC計算'!T147*('01_基本条件'!$B$10*(1+'01_基本条件'!$B$10)^'04_LCC計算'!H147)/((1+'01_基本条件'!$B$10)^'04_LCC計算'!H147-1)))/MAX(1,(IF('01_基本条件'!$B$10=0,'04_LCC計算'!AA147/'04_LCC計算'!I147,'04_LCC計算'!AA147*('01_基本条件'!$B$10*(1+'01_基本条件'!$B$10)^'04_LCC計算'!I147)/((1+'01_基本条件'!$B$10)^'04_LCC計算'!I147-1)))))))</f>
        <v/>
      </c>
      <c r="F157" s="141">
        <f>IF($A157="","",MAX(1,MIN(5,5-('03_設備台帳'!J147/MAX(1,'03_設備台帳'!K147))*2-'03_設備台帳'!O147*0.25)))</f>
        <v/>
      </c>
      <c r="G157" s="141">
        <f>IF($A157="","",4.5)</f>
        <v/>
      </c>
      <c r="H157" s="141">
        <f>IF($A157="","",IF('04_LCC計算'!G147="低",5,IF('04_LCC計算'!G147="中",4,IF('04_LCC計算'!G147="高",2,1))))</f>
        <v/>
      </c>
      <c r="I157" s="141">
        <f>IF($A157="","",IF('04_LCC計算'!G147="低",4,IF('04_LCC計算'!G147="中",4.5,5)))</f>
        <v/>
      </c>
      <c r="J157" s="141">
        <f>IF($A157="","",$D157*$B$5+$F157*$B$6+$H157*$B$7+MAX(1,MIN(5,5-'03_設備台帳'!O147*'03_設備台帳'!P147/20))*$B$8+MAX(1,MIN(5,5*'03_設備台帳'!R147/MAX(1,'03_設備台帳'!Q147)))*$B$9+5*$B$10)</f>
        <v/>
      </c>
      <c r="K157" s="141">
        <f>IF($A157="","",$E157*$B$5+$G157*$B$6+$I157*$B$7+MAX(1,MIN(5,5-'03_設備台帳'!X147/60))*$B$8+MAX(1,MIN(5,5*'03_設備台帳'!Q147/MAX(1,'03_設備台帳'!R147)))*$B$9+MAX(1,MIN(5,5-'03_設備台帳'!X147/80))*$B$10)</f>
        <v/>
      </c>
      <c r="L157" s="141">
        <f>IF($A157="","",$K157-$J157)</f>
        <v/>
      </c>
      <c r="M157" s="71">
        <f>IF($A157="","",IF($L157&gt;=0.3,"更新",IF($L157&lt;=-0.3,"修理/延命","再確認")))</f>
        <v/>
      </c>
      <c r="N157" s="71">
        <f>IF($A157="","","04表提案との照合: "&amp;'04_LCC計算'!AJ147)</f>
        <v/>
      </c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71">
        <f>IF('04_LCC計算'!A148="","",'04_LCC計算'!A148)</f>
        <v/>
      </c>
      <c r="B158" s="71">
        <f>IF($A158="","",'04_LCC計算'!B148)</f>
        <v/>
      </c>
      <c r="C158" s="71">
        <f>IF($A158="","",'04_LCC計算'!E148)</f>
        <v/>
      </c>
      <c r="D158" s="141">
        <f>IF($A158="","",MAX(1,MIN(5,5*(IF('01_基本条件'!$B$10=0,'04_LCC計算'!AA148/'04_LCC計算'!I148,'04_LCC計算'!AA148*('01_基本条件'!$B$10*(1+'01_基本条件'!$B$10)^'04_LCC計算'!I148)/((1+'01_基本条件'!$B$10)^'04_LCC計算'!I148-1)))/MAX(1,(IF('01_基本条件'!$B$10=0,'04_LCC計算'!T148/'04_LCC計算'!H148,'04_LCC計算'!T148*('01_基本条件'!$B$10*(1+'01_基本条件'!$B$10)^'04_LCC計算'!H148)/((1+'01_基本条件'!$B$10)^'04_LCC計算'!H148-1)))))))</f>
        <v/>
      </c>
      <c r="E158" s="141">
        <f>IF($A158="","",MAX(1,MIN(5,5*(IF('01_基本条件'!$B$10=0,'04_LCC計算'!T148/'04_LCC計算'!H148,'04_LCC計算'!T148*('01_基本条件'!$B$10*(1+'01_基本条件'!$B$10)^'04_LCC計算'!H148)/((1+'01_基本条件'!$B$10)^'04_LCC計算'!H148-1)))/MAX(1,(IF('01_基本条件'!$B$10=0,'04_LCC計算'!AA148/'04_LCC計算'!I148,'04_LCC計算'!AA148*('01_基本条件'!$B$10*(1+'01_基本条件'!$B$10)^'04_LCC計算'!I148)/((1+'01_基本条件'!$B$10)^'04_LCC計算'!I148-1)))))))</f>
        <v/>
      </c>
      <c r="F158" s="141">
        <f>IF($A158="","",MAX(1,MIN(5,5-('03_設備台帳'!J148/MAX(1,'03_設備台帳'!K148))*2-'03_設備台帳'!O148*0.25)))</f>
        <v/>
      </c>
      <c r="G158" s="141">
        <f>IF($A158="","",4.5)</f>
        <v/>
      </c>
      <c r="H158" s="141">
        <f>IF($A158="","",IF('04_LCC計算'!G148="低",5,IF('04_LCC計算'!G148="中",4,IF('04_LCC計算'!G148="高",2,1))))</f>
        <v/>
      </c>
      <c r="I158" s="141">
        <f>IF($A158="","",IF('04_LCC計算'!G148="低",4,IF('04_LCC計算'!G148="中",4.5,5)))</f>
        <v/>
      </c>
      <c r="J158" s="141">
        <f>IF($A158="","",$D158*$B$5+$F158*$B$6+$H158*$B$7+MAX(1,MIN(5,5-'03_設備台帳'!O148*'03_設備台帳'!P148/20))*$B$8+MAX(1,MIN(5,5*'03_設備台帳'!R148/MAX(1,'03_設備台帳'!Q148)))*$B$9+5*$B$10)</f>
        <v/>
      </c>
      <c r="K158" s="141">
        <f>IF($A158="","",$E158*$B$5+$G158*$B$6+$I158*$B$7+MAX(1,MIN(5,5-'03_設備台帳'!X148/60))*$B$8+MAX(1,MIN(5,5*'03_設備台帳'!Q148/MAX(1,'03_設備台帳'!R148)))*$B$9+MAX(1,MIN(5,5-'03_設備台帳'!X148/80))*$B$10)</f>
        <v/>
      </c>
      <c r="L158" s="141">
        <f>IF($A158="","",$K158-$J158)</f>
        <v/>
      </c>
      <c r="M158" s="71">
        <f>IF($A158="","",IF($L158&gt;=0.3,"更新",IF($L158&lt;=-0.3,"修理/延命","再確認")))</f>
        <v/>
      </c>
      <c r="N158" s="71">
        <f>IF($A158="","","04表提案との照合: "&amp;'04_LCC計算'!AJ148)</f>
        <v/>
      </c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71">
        <f>IF('04_LCC計算'!A149="","",'04_LCC計算'!A149)</f>
        <v/>
      </c>
      <c r="B159" s="71">
        <f>IF($A159="","",'04_LCC計算'!B149)</f>
        <v/>
      </c>
      <c r="C159" s="71">
        <f>IF($A159="","",'04_LCC計算'!E149)</f>
        <v/>
      </c>
      <c r="D159" s="141">
        <f>IF($A159="","",MAX(1,MIN(5,5*(IF('01_基本条件'!$B$10=0,'04_LCC計算'!AA149/'04_LCC計算'!I149,'04_LCC計算'!AA149*('01_基本条件'!$B$10*(1+'01_基本条件'!$B$10)^'04_LCC計算'!I149)/((1+'01_基本条件'!$B$10)^'04_LCC計算'!I149-1)))/MAX(1,(IF('01_基本条件'!$B$10=0,'04_LCC計算'!T149/'04_LCC計算'!H149,'04_LCC計算'!T149*('01_基本条件'!$B$10*(1+'01_基本条件'!$B$10)^'04_LCC計算'!H149)/((1+'01_基本条件'!$B$10)^'04_LCC計算'!H149-1)))))))</f>
        <v/>
      </c>
      <c r="E159" s="141">
        <f>IF($A159="","",MAX(1,MIN(5,5*(IF('01_基本条件'!$B$10=0,'04_LCC計算'!T149/'04_LCC計算'!H149,'04_LCC計算'!T149*('01_基本条件'!$B$10*(1+'01_基本条件'!$B$10)^'04_LCC計算'!H149)/((1+'01_基本条件'!$B$10)^'04_LCC計算'!H149-1)))/MAX(1,(IF('01_基本条件'!$B$10=0,'04_LCC計算'!AA149/'04_LCC計算'!I149,'04_LCC計算'!AA149*('01_基本条件'!$B$10*(1+'01_基本条件'!$B$10)^'04_LCC計算'!I149)/((1+'01_基本条件'!$B$10)^'04_LCC計算'!I149-1)))))))</f>
        <v/>
      </c>
      <c r="F159" s="141">
        <f>IF($A159="","",MAX(1,MIN(5,5-('03_設備台帳'!J149/MAX(1,'03_設備台帳'!K149))*2-'03_設備台帳'!O149*0.25)))</f>
        <v/>
      </c>
      <c r="G159" s="141">
        <f>IF($A159="","",4.5)</f>
        <v/>
      </c>
      <c r="H159" s="141">
        <f>IF($A159="","",IF('04_LCC計算'!G149="低",5,IF('04_LCC計算'!G149="中",4,IF('04_LCC計算'!G149="高",2,1))))</f>
        <v/>
      </c>
      <c r="I159" s="141">
        <f>IF($A159="","",IF('04_LCC計算'!G149="低",4,IF('04_LCC計算'!G149="中",4.5,5)))</f>
        <v/>
      </c>
      <c r="J159" s="141">
        <f>IF($A159="","",$D159*$B$5+$F159*$B$6+$H159*$B$7+MAX(1,MIN(5,5-'03_設備台帳'!O149*'03_設備台帳'!P149/20))*$B$8+MAX(1,MIN(5,5*'03_設備台帳'!R149/MAX(1,'03_設備台帳'!Q149)))*$B$9+5*$B$10)</f>
        <v/>
      </c>
      <c r="K159" s="141">
        <f>IF($A159="","",$E159*$B$5+$G159*$B$6+$I159*$B$7+MAX(1,MIN(5,5-'03_設備台帳'!X149/60))*$B$8+MAX(1,MIN(5,5*'03_設備台帳'!Q149/MAX(1,'03_設備台帳'!R149)))*$B$9+MAX(1,MIN(5,5-'03_設備台帳'!X149/80))*$B$10)</f>
        <v/>
      </c>
      <c r="L159" s="141">
        <f>IF($A159="","",$K159-$J159)</f>
        <v/>
      </c>
      <c r="M159" s="71">
        <f>IF($A159="","",IF($L159&gt;=0.3,"更新",IF($L159&lt;=-0.3,"修理/延命","再確認")))</f>
        <v/>
      </c>
      <c r="N159" s="71">
        <f>IF($A159="","","04表提案との照合: "&amp;'04_LCC計算'!AJ149)</f>
        <v/>
      </c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71">
        <f>IF('04_LCC計算'!A150="","",'04_LCC計算'!A150)</f>
        <v/>
      </c>
      <c r="B160" s="71">
        <f>IF($A160="","",'04_LCC計算'!B150)</f>
        <v/>
      </c>
      <c r="C160" s="71">
        <f>IF($A160="","",'04_LCC計算'!E150)</f>
        <v/>
      </c>
      <c r="D160" s="141">
        <f>IF($A160="","",MAX(1,MIN(5,5*(IF('01_基本条件'!$B$10=0,'04_LCC計算'!AA150/'04_LCC計算'!I150,'04_LCC計算'!AA150*('01_基本条件'!$B$10*(1+'01_基本条件'!$B$10)^'04_LCC計算'!I150)/((1+'01_基本条件'!$B$10)^'04_LCC計算'!I150-1)))/MAX(1,(IF('01_基本条件'!$B$10=0,'04_LCC計算'!T150/'04_LCC計算'!H150,'04_LCC計算'!T150*('01_基本条件'!$B$10*(1+'01_基本条件'!$B$10)^'04_LCC計算'!H150)/((1+'01_基本条件'!$B$10)^'04_LCC計算'!H150-1)))))))</f>
        <v/>
      </c>
      <c r="E160" s="141">
        <f>IF($A160="","",MAX(1,MIN(5,5*(IF('01_基本条件'!$B$10=0,'04_LCC計算'!T150/'04_LCC計算'!H150,'04_LCC計算'!T150*('01_基本条件'!$B$10*(1+'01_基本条件'!$B$10)^'04_LCC計算'!H150)/((1+'01_基本条件'!$B$10)^'04_LCC計算'!H150-1)))/MAX(1,(IF('01_基本条件'!$B$10=0,'04_LCC計算'!AA150/'04_LCC計算'!I150,'04_LCC計算'!AA150*('01_基本条件'!$B$10*(1+'01_基本条件'!$B$10)^'04_LCC計算'!I150)/((1+'01_基本条件'!$B$10)^'04_LCC計算'!I150-1)))))))</f>
        <v/>
      </c>
      <c r="F160" s="141">
        <f>IF($A160="","",MAX(1,MIN(5,5-('03_設備台帳'!J150/MAX(1,'03_設備台帳'!K150))*2-'03_設備台帳'!O150*0.25)))</f>
        <v/>
      </c>
      <c r="G160" s="141">
        <f>IF($A160="","",4.5)</f>
        <v/>
      </c>
      <c r="H160" s="141">
        <f>IF($A160="","",IF('04_LCC計算'!G150="低",5,IF('04_LCC計算'!G150="中",4,IF('04_LCC計算'!G150="高",2,1))))</f>
        <v/>
      </c>
      <c r="I160" s="141">
        <f>IF($A160="","",IF('04_LCC計算'!G150="低",4,IF('04_LCC計算'!G150="中",4.5,5)))</f>
        <v/>
      </c>
      <c r="J160" s="141">
        <f>IF($A160="","",$D160*$B$5+$F160*$B$6+$H160*$B$7+MAX(1,MIN(5,5-'03_設備台帳'!O150*'03_設備台帳'!P150/20))*$B$8+MAX(1,MIN(5,5*'03_設備台帳'!R150/MAX(1,'03_設備台帳'!Q150)))*$B$9+5*$B$10)</f>
        <v/>
      </c>
      <c r="K160" s="141">
        <f>IF($A160="","",$E160*$B$5+$G160*$B$6+$I160*$B$7+MAX(1,MIN(5,5-'03_設備台帳'!X150/60))*$B$8+MAX(1,MIN(5,5*'03_設備台帳'!Q150/MAX(1,'03_設備台帳'!R150)))*$B$9+MAX(1,MIN(5,5-'03_設備台帳'!X150/80))*$B$10)</f>
        <v/>
      </c>
      <c r="L160" s="141">
        <f>IF($A160="","",$K160-$J160)</f>
        <v/>
      </c>
      <c r="M160" s="71">
        <f>IF($A160="","",IF($L160&gt;=0.3,"更新",IF($L160&lt;=-0.3,"修理/延命","再確認")))</f>
        <v/>
      </c>
      <c r="N160" s="71">
        <f>IF($A160="","","04表提案との照合: "&amp;'04_LCC計算'!AJ150)</f>
        <v/>
      </c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71">
        <f>IF('04_LCC計算'!A151="","",'04_LCC計算'!A151)</f>
        <v/>
      </c>
      <c r="B161" s="71">
        <f>IF($A161="","",'04_LCC計算'!B151)</f>
        <v/>
      </c>
      <c r="C161" s="71">
        <f>IF($A161="","",'04_LCC計算'!E151)</f>
        <v/>
      </c>
      <c r="D161" s="141">
        <f>IF($A161="","",MAX(1,MIN(5,5*(IF('01_基本条件'!$B$10=0,'04_LCC計算'!AA151/'04_LCC計算'!I151,'04_LCC計算'!AA151*('01_基本条件'!$B$10*(1+'01_基本条件'!$B$10)^'04_LCC計算'!I151)/((1+'01_基本条件'!$B$10)^'04_LCC計算'!I151-1)))/MAX(1,(IF('01_基本条件'!$B$10=0,'04_LCC計算'!T151/'04_LCC計算'!H151,'04_LCC計算'!T151*('01_基本条件'!$B$10*(1+'01_基本条件'!$B$10)^'04_LCC計算'!H151)/((1+'01_基本条件'!$B$10)^'04_LCC計算'!H151-1)))))))</f>
        <v/>
      </c>
      <c r="E161" s="141">
        <f>IF($A161="","",MAX(1,MIN(5,5*(IF('01_基本条件'!$B$10=0,'04_LCC計算'!T151/'04_LCC計算'!H151,'04_LCC計算'!T151*('01_基本条件'!$B$10*(1+'01_基本条件'!$B$10)^'04_LCC計算'!H151)/((1+'01_基本条件'!$B$10)^'04_LCC計算'!H151-1)))/MAX(1,(IF('01_基本条件'!$B$10=0,'04_LCC計算'!AA151/'04_LCC計算'!I151,'04_LCC計算'!AA151*('01_基本条件'!$B$10*(1+'01_基本条件'!$B$10)^'04_LCC計算'!I151)/((1+'01_基本条件'!$B$10)^'04_LCC計算'!I151-1)))))))</f>
        <v/>
      </c>
      <c r="F161" s="141">
        <f>IF($A161="","",MAX(1,MIN(5,5-('03_設備台帳'!J151/MAX(1,'03_設備台帳'!K151))*2-'03_設備台帳'!O151*0.25)))</f>
        <v/>
      </c>
      <c r="G161" s="141">
        <f>IF($A161="","",4.5)</f>
        <v/>
      </c>
      <c r="H161" s="141">
        <f>IF($A161="","",IF('04_LCC計算'!G151="低",5,IF('04_LCC計算'!G151="中",4,IF('04_LCC計算'!G151="高",2,1))))</f>
        <v/>
      </c>
      <c r="I161" s="141">
        <f>IF($A161="","",IF('04_LCC計算'!G151="低",4,IF('04_LCC計算'!G151="中",4.5,5)))</f>
        <v/>
      </c>
      <c r="J161" s="141">
        <f>IF($A161="","",$D161*$B$5+$F161*$B$6+$H161*$B$7+MAX(1,MIN(5,5-'03_設備台帳'!O151*'03_設備台帳'!P151/20))*$B$8+MAX(1,MIN(5,5*'03_設備台帳'!R151/MAX(1,'03_設備台帳'!Q151)))*$B$9+5*$B$10)</f>
        <v/>
      </c>
      <c r="K161" s="141">
        <f>IF($A161="","",$E161*$B$5+$G161*$B$6+$I161*$B$7+MAX(1,MIN(5,5-'03_設備台帳'!X151/60))*$B$8+MAX(1,MIN(5,5*'03_設備台帳'!Q151/MAX(1,'03_設備台帳'!R151)))*$B$9+MAX(1,MIN(5,5-'03_設備台帳'!X151/80))*$B$10)</f>
        <v/>
      </c>
      <c r="L161" s="141">
        <f>IF($A161="","",$K161-$J161)</f>
        <v/>
      </c>
      <c r="M161" s="71">
        <f>IF($A161="","",IF($L161&gt;=0.3,"更新",IF($L161&lt;=-0.3,"修理/延命","再確認")))</f>
        <v/>
      </c>
      <c r="N161" s="71">
        <f>IF($A161="","","04表提案との照合: "&amp;'04_LCC計算'!AJ151)</f>
        <v/>
      </c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71">
        <f>IF('04_LCC計算'!A152="","",'04_LCC計算'!A152)</f>
        <v/>
      </c>
      <c r="B162" s="71">
        <f>IF($A162="","",'04_LCC計算'!B152)</f>
        <v/>
      </c>
      <c r="C162" s="71">
        <f>IF($A162="","",'04_LCC計算'!E152)</f>
        <v/>
      </c>
      <c r="D162" s="141">
        <f>IF($A162="","",MAX(1,MIN(5,5*(IF('01_基本条件'!$B$10=0,'04_LCC計算'!AA152/'04_LCC計算'!I152,'04_LCC計算'!AA152*('01_基本条件'!$B$10*(1+'01_基本条件'!$B$10)^'04_LCC計算'!I152)/((1+'01_基本条件'!$B$10)^'04_LCC計算'!I152-1)))/MAX(1,(IF('01_基本条件'!$B$10=0,'04_LCC計算'!T152/'04_LCC計算'!H152,'04_LCC計算'!T152*('01_基本条件'!$B$10*(1+'01_基本条件'!$B$10)^'04_LCC計算'!H152)/((1+'01_基本条件'!$B$10)^'04_LCC計算'!H152-1)))))))</f>
        <v/>
      </c>
      <c r="E162" s="141">
        <f>IF($A162="","",MAX(1,MIN(5,5*(IF('01_基本条件'!$B$10=0,'04_LCC計算'!T152/'04_LCC計算'!H152,'04_LCC計算'!T152*('01_基本条件'!$B$10*(1+'01_基本条件'!$B$10)^'04_LCC計算'!H152)/((1+'01_基本条件'!$B$10)^'04_LCC計算'!H152-1)))/MAX(1,(IF('01_基本条件'!$B$10=0,'04_LCC計算'!AA152/'04_LCC計算'!I152,'04_LCC計算'!AA152*('01_基本条件'!$B$10*(1+'01_基本条件'!$B$10)^'04_LCC計算'!I152)/((1+'01_基本条件'!$B$10)^'04_LCC計算'!I152-1)))))))</f>
        <v/>
      </c>
      <c r="F162" s="141">
        <f>IF($A162="","",MAX(1,MIN(5,5-('03_設備台帳'!J152/MAX(1,'03_設備台帳'!K152))*2-'03_設備台帳'!O152*0.25)))</f>
        <v/>
      </c>
      <c r="G162" s="141">
        <f>IF($A162="","",4.5)</f>
        <v/>
      </c>
      <c r="H162" s="141">
        <f>IF($A162="","",IF('04_LCC計算'!G152="低",5,IF('04_LCC計算'!G152="中",4,IF('04_LCC計算'!G152="高",2,1))))</f>
        <v/>
      </c>
      <c r="I162" s="141">
        <f>IF($A162="","",IF('04_LCC計算'!G152="低",4,IF('04_LCC計算'!G152="中",4.5,5)))</f>
        <v/>
      </c>
      <c r="J162" s="141">
        <f>IF($A162="","",$D162*$B$5+$F162*$B$6+$H162*$B$7+MAX(1,MIN(5,5-'03_設備台帳'!O152*'03_設備台帳'!P152/20))*$B$8+MAX(1,MIN(5,5*'03_設備台帳'!R152/MAX(1,'03_設備台帳'!Q152)))*$B$9+5*$B$10)</f>
        <v/>
      </c>
      <c r="K162" s="141">
        <f>IF($A162="","",$E162*$B$5+$G162*$B$6+$I162*$B$7+MAX(1,MIN(5,5-'03_設備台帳'!X152/60))*$B$8+MAX(1,MIN(5,5*'03_設備台帳'!Q152/MAX(1,'03_設備台帳'!R152)))*$B$9+MAX(1,MIN(5,5-'03_設備台帳'!X152/80))*$B$10)</f>
        <v/>
      </c>
      <c r="L162" s="141">
        <f>IF($A162="","",$K162-$J162)</f>
        <v/>
      </c>
      <c r="M162" s="71">
        <f>IF($A162="","",IF($L162&gt;=0.3,"更新",IF($L162&lt;=-0.3,"修理/延命","再確認")))</f>
        <v/>
      </c>
      <c r="N162" s="71">
        <f>IF($A162="","","04表提案との照合: "&amp;'04_LCC計算'!AJ152)</f>
        <v/>
      </c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71">
        <f>IF('04_LCC計算'!A153="","",'04_LCC計算'!A153)</f>
        <v/>
      </c>
      <c r="B163" s="71">
        <f>IF($A163="","",'04_LCC計算'!B153)</f>
        <v/>
      </c>
      <c r="C163" s="71">
        <f>IF($A163="","",'04_LCC計算'!E153)</f>
        <v/>
      </c>
      <c r="D163" s="141">
        <f>IF($A163="","",MAX(1,MIN(5,5*(IF('01_基本条件'!$B$10=0,'04_LCC計算'!AA153/'04_LCC計算'!I153,'04_LCC計算'!AA153*('01_基本条件'!$B$10*(1+'01_基本条件'!$B$10)^'04_LCC計算'!I153)/((1+'01_基本条件'!$B$10)^'04_LCC計算'!I153-1)))/MAX(1,(IF('01_基本条件'!$B$10=0,'04_LCC計算'!T153/'04_LCC計算'!H153,'04_LCC計算'!T153*('01_基本条件'!$B$10*(1+'01_基本条件'!$B$10)^'04_LCC計算'!H153)/((1+'01_基本条件'!$B$10)^'04_LCC計算'!H153-1)))))))</f>
        <v/>
      </c>
      <c r="E163" s="141">
        <f>IF($A163="","",MAX(1,MIN(5,5*(IF('01_基本条件'!$B$10=0,'04_LCC計算'!T153/'04_LCC計算'!H153,'04_LCC計算'!T153*('01_基本条件'!$B$10*(1+'01_基本条件'!$B$10)^'04_LCC計算'!H153)/((1+'01_基本条件'!$B$10)^'04_LCC計算'!H153-1)))/MAX(1,(IF('01_基本条件'!$B$10=0,'04_LCC計算'!AA153/'04_LCC計算'!I153,'04_LCC計算'!AA153*('01_基本条件'!$B$10*(1+'01_基本条件'!$B$10)^'04_LCC計算'!I153)/((1+'01_基本条件'!$B$10)^'04_LCC計算'!I153-1)))))))</f>
        <v/>
      </c>
      <c r="F163" s="141">
        <f>IF($A163="","",MAX(1,MIN(5,5-('03_設備台帳'!J153/MAX(1,'03_設備台帳'!K153))*2-'03_設備台帳'!O153*0.25)))</f>
        <v/>
      </c>
      <c r="G163" s="141">
        <f>IF($A163="","",4.5)</f>
        <v/>
      </c>
      <c r="H163" s="141">
        <f>IF($A163="","",IF('04_LCC計算'!G153="低",5,IF('04_LCC計算'!G153="中",4,IF('04_LCC計算'!G153="高",2,1))))</f>
        <v/>
      </c>
      <c r="I163" s="141">
        <f>IF($A163="","",IF('04_LCC計算'!G153="低",4,IF('04_LCC計算'!G153="中",4.5,5)))</f>
        <v/>
      </c>
      <c r="J163" s="141">
        <f>IF($A163="","",$D163*$B$5+$F163*$B$6+$H163*$B$7+MAX(1,MIN(5,5-'03_設備台帳'!O153*'03_設備台帳'!P153/20))*$B$8+MAX(1,MIN(5,5*'03_設備台帳'!R153/MAX(1,'03_設備台帳'!Q153)))*$B$9+5*$B$10)</f>
        <v/>
      </c>
      <c r="K163" s="141">
        <f>IF($A163="","",$E163*$B$5+$G163*$B$6+$I163*$B$7+MAX(1,MIN(5,5-'03_設備台帳'!X153/60))*$B$8+MAX(1,MIN(5,5*'03_設備台帳'!Q153/MAX(1,'03_設備台帳'!R153)))*$B$9+MAX(1,MIN(5,5-'03_設備台帳'!X153/80))*$B$10)</f>
        <v/>
      </c>
      <c r="L163" s="141">
        <f>IF($A163="","",$K163-$J163)</f>
        <v/>
      </c>
      <c r="M163" s="71">
        <f>IF($A163="","",IF($L163&gt;=0.3,"更新",IF($L163&lt;=-0.3,"修理/延命","再確認")))</f>
        <v/>
      </c>
      <c r="N163" s="71">
        <f>IF($A163="","","04表提案との照合: "&amp;'04_LCC計算'!AJ153)</f>
        <v/>
      </c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71">
        <f>IF('04_LCC計算'!A154="","",'04_LCC計算'!A154)</f>
        <v/>
      </c>
      <c r="B164" s="71">
        <f>IF($A164="","",'04_LCC計算'!B154)</f>
        <v/>
      </c>
      <c r="C164" s="71">
        <f>IF($A164="","",'04_LCC計算'!E154)</f>
        <v/>
      </c>
      <c r="D164" s="141">
        <f>IF($A164="","",MAX(1,MIN(5,5*(IF('01_基本条件'!$B$10=0,'04_LCC計算'!AA154/'04_LCC計算'!I154,'04_LCC計算'!AA154*('01_基本条件'!$B$10*(1+'01_基本条件'!$B$10)^'04_LCC計算'!I154)/((1+'01_基本条件'!$B$10)^'04_LCC計算'!I154-1)))/MAX(1,(IF('01_基本条件'!$B$10=0,'04_LCC計算'!T154/'04_LCC計算'!H154,'04_LCC計算'!T154*('01_基本条件'!$B$10*(1+'01_基本条件'!$B$10)^'04_LCC計算'!H154)/((1+'01_基本条件'!$B$10)^'04_LCC計算'!H154-1)))))))</f>
        <v/>
      </c>
      <c r="E164" s="141">
        <f>IF($A164="","",MAX(1,MIN(5,5*(IF('01_基本条件'!$B$10=0,'04_LCC計算'!T154/'04_LCC計算'!H154,'04_LCC計算'!T154*('01_基本条件'!$B$10*(1+'01_基本条件'!$B$10)^'04_LCC計算'!H154)/((1+'01_基本条件'!$B$10)^'04_LCC計算'!H154-1)))/MAX(1,(IF('01_基本条件'!$B$10=0,'04_LCC計算'!AA154/'04_LCC計算'!I154,'04_LCC計算'!AA154*('01_基本条件'!$B$10*(1+'01_基本条件'!$B$10)^'04_LCC計算'!I154)/((1+'01_基本条件'!$B$10)^'04_LCC計算'!I154-1)))))))</f>
        <v/>
      </c>
      <c r="F164" s="141">
        <f>IF($A164="","",MAX(1,MIN(5,5-('03_設備台帳'!J154/MAX(1,'03_設備台帳'!K154))*2-'03_設備台帳'!O154*0.25)))</f>
        <v/>
      </c>
      <c r="G164" s="141">
        <f>IF($A164="","",4.5)</f>
        <v/>
      </c>
      <c r="H164" s="141">
        <f>IF($A164="","",IF('04_LCC計算'!G154="低",5,IF('04_LCC計算'!G154="中",4,IF('04_LCC計算'!G154="高",2,1))))</f>
        <v/>
      </c>
      <c r="I164" s="141">
        <f>IF($A164="","",IF('04_LCC計算'!G154="低",4,IF('04_LCC計算'!G154="中",4.5,5)))</f>
        <v/>
      </c>
      <c r="J164" s="141">
        <f>IF($A164="","",$D164*$B$5+$F164*$B$6+$H164*$B$7+MAX(1,MIN(5,5-'03_設備台帳'!O154*'03_設備台帳'!P154/20))*$B$8+MAX(1,MIN(5,5*'03_設備台帳'!R154/MAX(1,'03_設備台帳'!Q154)))*$B$9+5*$B$10)</f>
        <v/>
      </c>
      <c r="K164" s="141">
        <f>IF($A164="","",$E164*$B$5+$G164*$B$6+$I164*$B$7+MAX(1,MIN(5,5-'03_設備台帳'!X154/60))*$B$8+MAX(1,MIN(5,5*'03_設備台帳'!Q154/MAX(1,'03_設備台帳'!R154)))*$B$9+MAX(1,MIN(5,5-'03_設備台帳'!X154/80))*$B$10)</f>
        <v/>
      </c>
      <c r="L164" s="141">
        <f>IF($A164="","",$K164-$J164)</f>
        <v/>
      </c>
      <c r="M164" s="71">
        <f>IF($A164="","",IF($L164&gt;=0.3,"更新",IF($L164&lt;=-0.3,"修理/延命","再確認")))</f>
        <v/>
      </c>
      <c r="N164" s="71">
        <f>IF($A164="","","04表提案との照合: "&amp;'04_LCC計算'!AJ154)</f>
        <v/>
      </c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71">
        <f>IF('04_LCC計算'!A155="","",'04_LCC計算'!A155)</f>
        <v/>
      </c>
      <c r="B165" s="71">
        <f>IF($A165="","",'04_LCC計算'!B155)</f>
        <v/>
      </c>
      <c r="C165" s="71">
        <f>IF($A165="","",'04_LCC計算'!E155)</f>
        <v/>
      </c>
      <c r="D165" s="141">
        <f>IF($A165="","",MAX(1,MIN(5,5*(IF('01_基本条件'!$B$10=0,'04_LCC計算'!AA155/'04_LCC計算'!I155,'04_LCC計算'!AA155*('01_基本条件'!$B$10*(1+'01_基本条件'!$B$10)^'04_LCC計算'!I155)/((1+'01_基本条件'!$B$10)^'04_LCC計算'!I155-1)))/MAX(1,(IF('01_基本条件'!$B$10=0,'04_LCC計算'!T155/'04_LCC計算'!H155,'04_LCC計算'!T155*('01_基本条件'!$B$10*(1+'01_基本条件'!$B$10)^'04_LCC計算'!H155)/((1+'01_基本条件'!$B$10)^'04_LCC計算'!H155-1)))))))</f>
        <v/>
      </c>
      <c r="E165" s="141">
        <f>IF($A165="","",MAX(1,MIN(5,5*(IF('01_基本条件'!$B$10=0,'04_LCC計算'!T155/'04_LCC計算'!H155,'04_LCC計算'!T155*('01_基本条件'!$B$10*(1+'01_基本条件'!$B$10)^'04_LCC計算'!H155)/((1+'01_基本条件'!$B$10)^'04_LCC計算'!H155-1)))/MAX(1,(IF('01_基本条件'!$B$10=0,'04_LCC計算'!AA155/'04_LCC計算'!I155,'04_LCC計算'!AA155*('01_基本条件'!$B$10*(1+'01_基本条件'!$B$10)^'04_LCC計算'!I155)/((1+'01_基本条件'!$B$10)^'04_LCC計算'!I155-1)))))))</f>
        <v/>
      </c>
      <c r="F165" s="141">
        <f>IF($A165="","",MAX(1,MIN(5,5-('03_設備台帳'!J155/MAX(1,'03_設備台帳'!K155))*2-'03_設備台帳'!O155*0.25)))</f>
        <v/>
      </c>
      <c r="G165" s="141">
        <f>IF($A165="","",4.5)</f>
        <v/>
      </c>
      <c r="H165" s="141">
        <f>IF($A165="","",IF('04_LCC計算'!G155="低",5,IF('04_LCC計算'!G155="中",4,IF('04_LCC計算'!G155="高",2,1))))</f>
        <v/>
      </c>
      <c r="I165" s="141">
        <f>IF($A165="","",IF('04_LCC計算'!G155="低",4,IF('04_LCC計算'!G155="中",4.5,5)))</f>
        <v/>
      </c>
      <c r="J165" s="141">
        <f>IF($A165="","",$D165*$B$5+$F165*$B$6+$H165*$B$7+MAX(1,MIN(5,5-'03_設備台帳'!O155*'03_設備台帳'!P155/20))*$B$8+MAX(1,MIN(5,5*'03_設備台帳'!R155/MAX(1,'03_設備台帳'!Q155)))*$B$9+5*$B$10)</f>
        <v/>
      </c>
      <c r="K165" s="141">
        <f>IF($A165="","",$E165*$B$5+$G165*$B$6+$I165*$B$7+MAX(1,MIN(5,5-'03_設備台帳'!X155/60))*$B$8+MAX(1,MIN(5,5*'03_設備台帳'!Q155/MAX(1,'03_設備台帳'!R155)))*$B$9+MAX(1,MIN(5,5-'03_設備台帳'!X155/80))*$B$10)</f>
        <v/>
      </c>
      <c r="L165" s="141">
        <f>IF($A165="","",$K165-$J165)</f>
        <v/>
      </c>
      <c r="M165" s="71">
        <f>IF($A165="","",IF($L165&gt;=0.3,"更新",IF($L165&lt;=-0.3,"修理/延命","再確認")))</f>
        <v/>
      </c>
      <c r="N165" s="71">
        <f>IF($A165="","","04表提案との照合: "&amp;'04_LCC計算'!AJ155)</f>
        <v/>
      </c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71">
        <f>IF('04_LCC計算'!A156="","",'04_LCC計算'!A156)</f>
        <v/>
      </c>
      <c r="B166" s="71">
        <f>IF($A166="","",'04_LCC計算'!B156)</f>
        <v/>
      </c>
      <c r="C166" s="71">
        <f>IF($A166="","",'04_LCC計算'!E156)</f>
        <v/>
      </c>
      <c r="D166" s="141">
        <f>IF($A166="","",MAX(1,MIN(5,5*(IF('01_基本条件'!$B$10=0,'04_LCC計算'!AA156/'04_LCC計算'!I156,'04_LCC計算'!AA156*('01_基本条件'!$B$10*(1+'01_基本条件'!$B$10)^'04_LCC計算'!I156)/((1+'01_基本条件'!$B$10)^'04_LCC計算'!I156-1)))/MAX(1,(IF('01_基本条件'!$B$10=0,'04_LCC計算'!T156/'04_LCC計算'!H156,'04_LCC計算'!T156*('01_基本条件'!$B$10*(1+'01_基本条件'!$B$10)^'04_LCC計算'!H156)/((1+'01_基本条件'!$B$10)^'04_LCC計算'!H156-1)))))))</f>
        <v/>
      </c>
      <c r="E166" s="141">
        <f>IF($A166="","",MAX(1,MIN(5,5*(IF('01_基本条件'!$B$10=0,'04_LCC計算'!T156/'04_LCC計算'!H156,'04_LCC計算'!T156*('01_基本条件'!$B$10*(1+'01_基本条件'!$B$10)^'04_LCC計算'!H156)/((1+'01_基本条件'!$B$10)^'04_LCC計算'!H156-1)))/MAX(1,(IF('01_基本条件'!$B$10=0,'04_LCC計算'!AA156/'04_LCC計算'!I156,'04_LCC計算'!AA156*('01_基本条件'!$B$10*(1+'01_基本条件'!$B$10)^'04_LCC計算'!I156)/((1+'01_基本条件'!$B$10)^'04_LCC計算'!I156-1)))))))</f>
        <v/>
      </c>
      <c r="F166" s="141">
        <f>IF($A166="","",MAX(1,MIN(5,5-('03_設備台帳'!J156/MAX(1,'03_設備台帳'!K156))*2-'03_設備台帳'!O156*0.25)))</f>
        <v/>
      </c>
      <c r="G166" s="141">
        <f>IF($A166="","",4.5)</f>
        <v/>
      </c>
      <c r="H166" s="141">
        <f>IF($A166="","",IF('04_LCC計算'!G156="低",5,IF('04_LCC計算'!G156="中",4,IF('04_LCC計算'!G156="高",2,1))))</f>
        <v/>
      </c>
      <c r="I166" s="141">
        <f>IF($A166="","",IF('04_LCC計算'!G156="低",4,IF('04_LCC計算'!G156="中",4.5,5)))</f>
        <v/>
      </c>
      <c r="J166" s="141">
        <f>IF($A166="","",$D166*$B$5+$F166*$B$6+$H166*$B$7+MAX(1,MIN(5,5-'03_設備台帳'!O156*'03_設備台帳'!P156/20))*$B$8+MAX(1,MIN(5,5*'03_設備台帳'!R156/MAX(1,'03_設備台帳'!Q156)))*$B$9+5*$B$10)</f>
        <v/>
      </c>
      <c r="K166" s="141">
        <f>IF($A166="","",$E166*$B$5+$G166*$B$6+$I166*$B$7+MAX(1,MIN(5,5-'03_設備台帳'!X156/60))*$B$8+MAX(1,MIN(5,5*'03_設備台帳'!Q156/MAX(1,'03_設備台帳'!R156)))*$B$9+MAX(1,MIN(5,5-'03_設備台帳'!X156/80))*$B$10)</f>
        <v/>
      </c>
      <c r="L166" s="141">
        <f>IF($A166="","",$K166-$J166)</f>
        <v/>
      </c>
      <c r="M166" s="71">
        <f>IF($A166="","",IF($L166&gt;=0.3,"更新",IF($L166&lt;=-0.3,"修理/延命","再確認")))</f>
        <v/>
      </c>
      <c r="N166" s="71">
        <f>IF($A166="","","04表提案との照合: "&amp;'04_LCC計算'!AJ156)</f>
        <v/>
      </c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71">
        <f>IF('04_LCC計算'!A157="","",'04_LCC計算'!A157)</f>
        <v/>
      </c>
      <c r="B167" s="71">
        <f>IF($A167="","",'04_LCC計算'!B157)</f>
        <v/>
      </c>
      <c r="C167" s="71">
        <f>IF($A167="","",'04_LCC計算'!E157)</f>
        <v/>
      </c>
      <c r="D167" s="141">
        <f>IF($A167="","",MAX(1,MIN(5,5*(IF('01_基本条件'!$B$10=0,'04_LCC計算'!AA157/'04_LCC計算'!I157,'04_LCC計算'!AA157*('01_基本条件'!$B$10*(1+'01_基本条件'!$B$10)^'04_LCC計算'!I157)/((1+'01_基本条件'!$B$10)^'04_LCC計算'!I157-1)))/MAX(1,(IF('01_基本条件'!$B$10=0,'04_LCC計算'!T157/'04_LCC計算'!H157,'04_LCC計算'!T157*('01_基本条件'!$B$10*(1+'01_基本条件'!$B$10)^'04_LCC計算'!H157)/((1+'01_基本条件'!$B$10)^'04_LCC計算'!H157-1)))))))</f>
        <v/>
      </c>
      <c r="E167" s="141">
        <f>IF($A167="","",MAX(1,MIN(5,5*(IF('01_基本条件'!$B$10=0,'04_LCC計算'!T157/'04_LCC計算'!H157,'04_LCC計算'!T157*('01_基本条件'!$B$10*(1+'01_基本条件'!$B$10)^'04_LCC計算'!H157)/((1+'01_基本条件'!$B$10)^'04_LCC計算'!H157-1)))/MAX(1,(IF('01_基本条件'!$B$10=0,'04_LCC計算'!AA157/'04_LCC計算'!I157,'04_LCC計算'!AA157*('01_基本条件'!$B$10*(1+'01_基本条件'!$B$10)^'04_LCC計算'!I157)/((1+'01_基本条件'!$B$10)^'04_LCC計算'!I157-1)))))))</f>
        <v/>
      </c>
      <c r="F167" s="141">
        <f>IF($A167="","",MAX(1,MIN(5,5-('03_設備台帳'!J157/MAX(1,'03_設備台帳'!K157))*2-'03_設備台帳'!O157*0.25)))</f>
        <v/>
      </c>
      <c r="G167" s="141">
        <f>IF($A167="","",4.5)</f>
        <v/>
      </c>
      <c r="H167" s="141">
        <f>IF($A167="","",IF('04_LCC計算'!G157="低",5,IF('04_LCC計算'!G157="中",4,IF('04_LCC計算'!G157="高",2,1))))</f>
        <v/>
      </c>
      <c r="I167" s="141">
        <f>IF($A167="","",IF('04_LCC計算'!G157="低",4,IF('04_LCC計算'!G157="中",4.5,5)))</f>
        <v/>
      </c>
      <c r="J167" s="141">
        <f>IF($A167="","",$D167*$B$5+$F167*$B$6+$H167*$B$7+MAX(1,MIN(5,5-'03_設備台帳'!O157*'03_設備台帳'!P157/20))*$B$8+MAX(1,MIN(5,5*'03_設備台帳'!R157/MAX(1,'03_設備台帳'!Q157)))*$B$9+5*$B$10)</f>
        <v/>
      </c>
      <c r="K167" s="141">
        <f>IF($A167="","",$E167*$B$5+$G167*$B$6+$I167*$B$7+MAX(1,MIN(5,5-'03_設備台帳'!X157/60))*$B$8+MAX(1,MIN(5,5*'03_設備台帳'!Q157/MAX(1,'03_設備台帳'!R157)))*$B$9+MAX(1,MIN(5,5-'03_設備台帳'!X157/80))*$B$10)</f>
        <v/>
      </c>
      <c r="L167" s="141">
        <f>IF($A167="","",$K167-$J167)</f>
        <v/>
      </c>
      <c r="M167" s="71">
        <f>IF($A167="","",IF($L167&gt;=0.3,"更新",IF($L167&lt;=-0.3,"修理/延命","再確認")))</f>
        <v/>
      </c>
      <c r="N167" s="71">
        <f>IF($A167="","","04表提案との照合: "&amp;'04_LCC計算'!AJ157)</f>
        <v/>
      </c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71">
        <f>IF('04_LCC計算'!A158="","",'04_LCC計算'!A158)</f>
        <v/>
      </c>
      <c r="B168" s="71">
        <f>IF($A168="","",'04_LCC計算'!B158)</f>
        <v/>
      </c>
      <c r="C168" s="71">
        <f>IF($A168="","",'04_LCC計算'!E158)</f>
        <v/>
      </c>
      <c r="D168" s="141">
        <f>IF($A168="","",MAX(1,MIN(5,5*(IF('01_基本条件'!$B$10=0,'04_LCC計算'!AA158/'04_LCC計算'!I158,'04_LCC計算'!AA158*('01_基本条件'!$B$10*(1+'01_基本条件'!$B$10)^'04_LCC計算'!I158)/((1+'01_基本条件'!$B$10)^'04_LCC計算'!I158-1)))/MAX(1,(IF('01_基本条件'!$B$10=0,'04_LCC計算'!T158/'04_LCC計算'!H158,'04_LCC計算'!T158*('01_基本条件'!$B$10*(1+'01_基本条件'!$B$10)^'04_LCC計算'!H158)/((1+'01_基本条件'!$B$10)^'04_LCC計算'!H158-1)))))))</f>
        <v/>
      </c>
      <c r="E168" s="141">
        <f>IF($A168="","",MAX(1,MIN(5,5*(IF('01_基本条件'!$B$10=0,'04_LCC計算'!T158/'04_LCC計算'!H158,'04_LCC計算'!T158*('01_基本条件'!$B$10*(1+'01_基本条件'!$B$10)^'04_LCC計算'!H158)/((1+'01_基本条件'!$B$10)^'04_LCC計算'!H158-1)))/MAX(1,(IF('01_基本条件'!$B$10=0,'04_LCC計算'!AA158/'04_LCC計算'!I158,'04_LCC計算'!AA158*('01_基本条件'!$B$10*(1+'01_基本条件'!$B$10)^'04_LCC計算'!I158)/((1+'01_基本条件'!$B$10)^'04_LCC計算'!I158-1)))))))</f>
        <v/>
      </c>
      <c r="F168" s="141">
        <f>IF($A168="","",MAX(1,MIN(5,5-('03_設備台帳'!J158/MAX(1,'03_設備台帳'!K158))*2-'03_設備台帳'!O158*0.25)))</f>
        <v/>
      </c>
      <c r="G168" s="141">
        <f>IF($A168="","",4.5)</f>
        <v/>
      </c>
      <c r="H168" s="141">
        <f>IF($A168="","",IF('04_LCC計算'!G158="低",5,IF('04_LCC計算'!G158="中",4,IF('04_LCC計算'!G158="高",2,1))))</f>
        <v/>
      </c>
      <c r="I168" s="141">
        <f>IF($A168="","",IF('04_LCC計算'!G158="低",4,IF('04_LCC計算'!G158="中",4.5,5)))</f>
        <v/>
      </c>
      <c r="J168" s="141">
        <f>IF($A168="","",$D168*$B$5+$F168*$B$6+$H168*$B$7+MAX(1,MIN(5,5-'03_設備台帳'!O158*'03_設備台帳'!P158/20))*$B$8+MAX(1,MIN(5,5*'03_設備台帳'!R158/MAX(1,'03_設備台帳'!Q158)))*$B$9+5*$B$10)</f>
        <v/>
      </c>
      <c r="K168" s="141">
        <f>IF($A168="","",$E168*$B$5+$G168*$B$6+$I168*$B$7+MAX(1,MIN(5,5-'03_設備台帳'!X158/60))*$B$8+MAX(1,MIN(5,5*'03_設備台帳'!Q158/MAX(1,'03_設備台帳'!R158)))*$B$9+MAX(1,MIN(5,5-'03_設備台帳'!X158/80))*$B$10)</f>
        <v/>
      </c>
      <c r="L168" s="141">
        <f>IF($A168="","",$K168-$J168)</f>
        <v/>
      </c>
      <c r="M168" s="71">
        <f>IF($A168="","",IF($L168&gt;=0.3,"更新",IF($L168&lt;=-0.3,"修理/延命","再確認")))</f>
        <v/>
      </c>
      <c r="N168" s="71">
        <f>IF($A168="","","04表提案との照合: "&amp;'04_LCC計算'!AJ158)</f>
        <v/>
      </c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71">
        <f>IF('04_LCC計算'!A159="","",'04_LCC計算'!A159)</f>
        <v/>
      </c>
      <c r="B169" s="71">
        <f>IF($A169="","",'04_LCC計算'!B159)</f>
        <v/>
      </c>
      <c r="C169" s="71">
        <f>IF($A169="","",'04_LCC計算'!E159)</f>
        <v/>
      </c>
      <c r="D169" s="141">
        <f>IF($A169="","",MAX(1,MIN(5,5*(IF('01_基本条件'!$B$10=0,'04_LCC計算'!AA159/'04_LCC計算'!I159,'04_LCC計算'!AA159*('01_基本条件'!$B$10*(1+'01_基本条件'!$B$10)^'04_LCC計算'!I159)/((1+'01_基本条件'!$B$10)^'04_LCC計算'!I159-1)))/MAX(1,(IF('01_基本条件'!$B$10=0,'04_LCC計算'!T159/'04_LCC計算'!H159,'04_LCC計算'!T159*('01_基本条件'!$B$10*(1+'01_基本条件'!$B$10)^'04_LCC計算'!H159)/((1+'01_基本条件'!$B$10)^'04_LCC計算'!H159-1)))))))</f>
        <v/>
      </c>
      <c r="E169" s="141">
        <f>IF($A169="","",MAX(1,MIN(5,5*(IF('01_基本条件'!$B$10=0,'04_LCC計算'!T159/'04_LCC計算'!H159,'04_LCC計算'!T159*('01_基本条件'!$B$10*(1+'01_基本条件'!$B$10)^'04_LCC計算'!H159)/((1+'01_基本条件'!$B$10)^'04_LCC計算'!H159-1)))/MAX(1,(IF('01_基本条件'!$B$10=0,'04_LCC計算'!AA159/'04_LCC計算'!I159,'04_LCC計算'!AA159*('01_基本条件'!$B$10*(1+'01_基本条件'!$B$10)^'04_LCC計算'!I159)/((1+'01_基本条件'!$B$10)^'04_LCC計算'!I159-1)))))))</f>
        <v/>
      </c>
      <c r="F169" s="141">
        <f>IF($A169="","",MAX(1,MIN(5,5-('03_設備台帳'!J159/MAX(1,'03_設備台帳'!K159))*2-'03_設備台帳'!O159*0.25)))</f>
        <v/>
      </c>
      <c r="G169" s="141">
        <f>IF($A169="","",4.5)</f>
        <v/>
      </c>
      <c r="H169" s="141">
        <f>IF($A169="","",IF('04_LCC計算'!G159="低",5,IF('04_LCC計算'!G159="中",4,IF('04_LCC計算'!G159="高",2,1))))</f>
        <v/>
      </c>
      <c r="I169" s="141">
        <f>IF($A169="","",IF('04_LCC計算'!G159="低",4,IF('04_LCC計算'!G159="中",4.5,5)))</f>
        <v/>
      </c>
      <c r="J169" s="141">
        <f>IF($A169="","",$D169*$B$5+$F169*$B$6+$H169*$B$7+MAX(1,MIN(5,5-'03_設備台帳'!O159*'03_設備台帳'!P159/20))*$B$8+MAX(1,MIN(5,5*'03_設備台帳'!R159/MAX(1,'03_設備台帳'!Q159)))*$B$9+5*$B$10)</f>
        <v/>
      </c>
      <c r="K169" s="141">
        <f>IF($A169="","",$E169*$B$5+$G169*$B$6+$I169*$B$7+MAX(1,MIN(5,5-'03_設備台帳'!X159/60))*$B$8+MAX(1,MIN(5,5*'03_設備台帳'!Q159/MAX(1,'03_設備台帳'!R159)))*$B$9+MAX(1,MIN(5,5-'03_設備台帳'!X159/80))*$B$10)</f>
        <v/>
      </c>
      <c r="L169" s="141">
        <f>IF($A169="","",$K169-$J169)</f>
        <v/>
      </c>
      <c r="M169" s="71">
        <f>IF($A169="","",IF($L169&gt;=0.3,"更新",IF($L169&lt;=-0.3,"修理/延命","再確認")))</f>
        <v/>
      </c>
      <c r="N169" s="71">
        <f>IF($A169="","","04表提案との照合: "&amp;'04_LCC計算'!AJ159)</f>
        <v/>
      </c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71">
        <f>IF('04_LCC計算'!A160="","",'04_LCC計算'!A160)</f>
        <v/>
      </c>
      <c r="B170" s="71">
        <f>IF($A170="","",'04_LCC計算'!B160)</f>
        <v/>
      </c>
      <c r="C170" s="71">
        <f>IF($A170="","",'04_LCC計算'!E160)</f>
        <v/>
      </c>
      <c r="D170" s="141">
        <f>IF($A170="","",MAX(1,MIN(5,5*(IF('01_基本条件'!$B$10=0,'04_LCC計算'!AA160/'04_LCC計算'!I160,'04_LCC計算'!AA160*('01_基本条件'!$B$10*(1+'01_基本条件'!$B$10)^'04_LCC計算'!I160)/((1+'01_基本条件'!$B$10)^'04_LCC計算'!I160-1)))/MAX(1,(IF('01_基本条件'!$B$10=0,'04_LCC計算'!T160/'04_LCC計算'!H160,'04_LCC計算'!T160*('01_基本条件'!$B$10*(1+'01_基本条件'!$B$10)^'04_LCC計算'!H160)/((1+'01_基本条件'!$B$10)^'04_LCC計算'!H160-1)))))))</f>
        <v/>
      </c>
      <c r="E170" s="141">
        <f>IF($A170="","",MAX(1,MIN(5,5*(IF('01_基本条件'!$B$10=0,'04_LCC計算'!T160/'04_LCC計算'!H160,'04_LCC計算'!T160*('01_基本条件'!$B$10*(1+'01_基本条件'!$B$10)^'04_LCC計算'!H160)/((1+'01_基本条件'!$B$10)^'04_LCC計算'!H160-1)))/MAX(1,(IF('01_基本条件'!$B$10=0,'04_LCC計算'!AA160/'04_LCC計算'!I160,'04_LCC計算'!AA160*('01_基本条件'!$B$10*(1+'01_基本条件'!$B$10)^'04_LCC計算'!I160)/((1+'01_基本条件'!$B$10)^'04_LCC計算'!I160-1)))))))</f>
        <v/>
      </c>
      <c r="F170" s="141">
        <f>IF($A170="","",MAX(1,MIN(5,5-('03_設備台帳'!J160/MAX(1,'03_設備台帳'!K160))*2-'03_設備台帳'!O160*0.25)))</f>
        <v/>
      </c>
      <c r="G170" s="141">
        <f>IF($A170="","",4.5)</f>
        <v/>
      </c>
      <c r="H170" s="141">
        <f>IF($A170="","",IF('04_LCC計算'!G160="低",5,IF('04_LCC計算'!G160="中",4,IF('04_LCC計算'!G160="高",2,1))))</f>
        <v/>
      </c>
      <c r="I170" s="141">
        <f>IF($A170="","",IF('04_LCC計算'!G160="低",4,IF('04_LCC計算'!G160="中",4.5,5)))</f>
        <v/>
      </c>
      <c r="J170" s="141">
        <f>IF($A170="","",$D170*$B$5+$F170*$B$6+$H170*$B$7+MAX(1,MIN(5,5-'03_設備台帳'!O160*'03_設備台帳'!P160/20))*$B$8+MAX(1,MIN(5,5*'03_設備台帳'!R160/MAX(1,'03_設備台帳'!Q160)))*$B$9+5*$B$10)</f>
        <v/>
      </c>
      <c r="K170" s="141">
        <f>IF($A170="","",$E170*$B$5+$G170*$B$6+$I170*$B$7+MAX(1,MIN(5,5-'03_設備台帳'!X160/60))*$B$8+MAX(1,MIN(5,5*'03_設備台帳'!Q160/MAX(1,'03_設備台帳'!R160)))*$B$9+MAX(1,MIN(5,5-'03_設備台帳'!X160/80))*$B$10)</f>
        <v/>
      </c>
      <c r="L170" s="141">
        <f>IF($A170="","",$K170-$J170)</f>
        <v/>
      </c>
      <c r="M170" s="71">
        <f>IF($A170="","",IF($L170&gt;=0.3,"更新",IF($L170&lt;=-0.3,"修理/延命","再確認")))</f>
        <v/>
      </c>
      <c r="N170" s="71">
        <f>IF($A170="","","04表提案との照合: "&amp;'04_LCC計算'!AJ160)</f>
        <v/>
      </c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71">
        <f>IF('04_LCC計算'!A161="","",'04_LCC計算'!A161)</f>
        <v/>
      </c>
      <c r="B171" s="71">
        <f>IF($A171="","",'04_LCC計算'!B161)</f>
        <v/>
      </c>
      <c r="C171" s="71">
        <f>IF($A171="","",'04_LCC計算'!E161)</f>
        <v/>
      </c>
      <c r="D171" s="141">
        <f>IF($A171="","",MAX(1,MIN(5,5*(IF('01_基本条件'!$B$10=0,'04_LCC計算'!AA161/'04_LCC計算'!I161,'04_LCC計算'!AA161*('01_基本条件'!$B$10*(1+'01_基本条件'!$B$10)^'04_LCC計算'!I161)/((1+'01_基本条件'!$B$10)^'04_LCC計算'!I161-1)))/MAX(1,(IF('01_基本条件'!$B$10=0,'04_LCC計算'!T161/'04_LCC計算'!H161,'04_LCC計算'!T161*('01_基本条件'!$B$10*(1+'01_基本条件'!$B$10)^'04_LCC計算'!H161)/((1+'01_基本条件'!$B$10)^'04_LCC計算'!H161-1)))))))</f>
        <v/>
      </c>
      <c r="E171" s="141">
        <f>IF($A171="","",MAX(1,MIN(5,5*(IF('01_基本条件'!$B$10=0,'04_LCC計算'!T161/'04_LCC計算'!H161,'04_LCC計算'!T161*('01_基本条件'!$B$10*(1+'01_基本条件'!$B$10)^'04_LCC計算'!H161)/((1+'01_基本条件'!$B$10)^'04_LCC計算'!H161-1)))/MAX(1,(IF('01_基本条件'!$B$10=0,'04_LCC計算'!AA161/'04_LCC計算'!I161,'04_LCC計算'!AA161*('01_基本条件'!$B$10*(1+'01_基本条件'!$B$10)^'04_LCC計算'!I161)/((1+'01_基本条件'!$B$10)^'04_LCC計算'!I161-1)))))))</f>
        <v/>
      </c>
      <c r="F171" s="141">
        <f>IF($A171="","",MAX(1,MIN(5,5-('03_設備台帳'!J161/MAX(1,'03_設備台帳'!K161))*2-'03_設備台帳'!O161*0.25)))</f>
        <v/>
      </c>
      <c r="G171" s="141">
        <f>IF($A171="","",4.5)</f>
        <v/>
      </c>
      <c r="H171" s="141">
        <f>IF($A171="","",IF('04_LCC計算'!G161="低",5,IF('04_LCC計算'!G161="中",4,IF('04_LCC計算'!G161="高",2,1))))</f>
        <v/>
      </c>
      <c r="I171" s="141">
        <f>IF($A171="","",IF('04_LCC計算'!G161="低",4,IF('04_LCC計算'!G161="中",4.5,5)))</f>
        <v/>
      </c>
      <c r="J171" s="141">
        <f>IF($A171="","",$D171*$B$5+$F171*$B$6+$H171*$B$7+MAX(1,MIN(5,5-'03_設備台帳'!O161*'03_設備台帳'!P161/20))*$B$8+MAX(1,MIN(5,5*'03_設備台帳'!R161/MAX(1,'03_設備台帳'!Q161)))*$B$9+5*$B$10)</f>
        <v/>
      </c>
      <c r="K171" s="141">
        <f>IF($A171="","",$E171*$B$5+$G171*$B$6+$I171*$B$7+MAX(1,MIN(5,5-'03_設備台帳'!X161/60))*$B$8+MAX(1,MIN(5,5*'03_設備台帳'!Q161/MAX(1,'03_設備台帳'!R161)))*$B$9+MAX(1,MIN(5,5-'03_設備台帳'!X161/80))*$B$10)</f>
        <v/>
      </c>
      <c r="L171" s="141">
        <f>IF($A171="","",$K171-$J171)</f>
        <v/>
      </c>
      <c r="M171" s="71">
        <f>IF($A171="","",IF($L171&gt;=0.3,"更新",IF($L171&lt;=-0.3,"修理/延命","再確認")))</f>
        <v/>
      </c>
      <c r="N171" s="71">
        <f>IF($A171="","","04表提案との照合: "&amp;'04_LCC計算'!AJ161)</f>
        <v/>
      </c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71">
        <f>IF('04_LCC計算'!A162="","",'04_LCC計算'!A162)</f>
        <v/>
      </c>
      <c r="B172" s="71">
        <f>IF($A172="","",'04_LCC計算'!B162)</f>
        <v/>
      </c>
      <c r="C172" s="71">
        <f>IF($A172="","",'04_LCC計算'!E162)</f>
        <v/>
      </c>
      <c r="D172" s="141">
        <f>IF($A172="","",MAX(1,MIN(5,5*(IF('01_基本条件'!$B$10=0,'04_LCC計算'!AA162/'04_LCC計算'!I162,'04_LCC計算'!AA162*('01_基本条件'!$B$10*(1+'01_基本条件'!$B$10)^'04_LCC計算'!I162)/((1+'01_基本条件'!$B$10)^'04_LCC計算'!I162-1)))/MAX(1,(IF('01_基本条件'!$B$10=0,'04_LCC計算'!T162/'04_LCC計算'!H162,'04_LCC計算'!T162*('01_基本条件'!$B$10*(1+'01_基本条件'!$B$10)^'04_LCC計算'!H162)/((1+'01_基本条件'!$B$10)^'04_LCC計算'!H162-1)))))))</f>
        <v/>
      </c>
      <c r="E172" s="141">
        <f>IF($A172="","",MAX(1,MIN(5,5*(IF('01_基本条件'!$B$10=0,'04_LCC計算'!T162/'04_LCC計算'!H162,'04_LCC計算'!T162*('01_基本条件'!$B$10*(1+'01_基本条件'!$B$10)^'04_LCC計算'!H162)/((1+'01_基本条件'!$B$10)^'04_LCC計算'!H162-1)))/MAX(1,(IF('01_基本条件'!$B$10=0,'04_LCC計算'!AA162/'04_LCC計算'!I162,'04_LCC計算'!AA162*('01_基本条件'!$B$10*(1+'01_基本条件'!$B$10)^'04_LCC計算'!I162)/((1+'01_基本条件'!$B$10)^'04_LCC計算'!I162-1)))))))</f>
        <v/>
      </c>
      <c r="F172" s="141">
        <f>IF($A172="","",MAX(1,MIN(5,5-('03_設備台帳'!J162/MAX(1,'03_設備台帳'!K162))*2-'03_設備台帳'!O162*0.25)))</f>
        <v/>
      </c>
      <c r="G172" s="141">
        <f>IF($A172="","",4.5)</f>
        <v/>
      </c>
      <c r="H172" s="141">
        <f>IF($A172="","",IF('04_LCC計算'!G162="低",5,IF('04_LCC計算'!G162="中",4,IF('04_LCC計算'!G162="高",2,1))))</f>
        <v/>
      </c>
      <c r="I172" s="141">
        <f>IF($A172="","",IF('04_LCC計算'!G162="低",4,IF('04_LCC計算'!G162="中",4.5,5)))</f>
        <v/>
      </c>
      <c r="J172" s="141">
        <f>IF($A172="","",$D172*$B$5+$F172*$B$6+$H172*$B$7+MAX(1,MIN(5,5-'03_設備台帳'!O162*'03_設備台帳'!P162/20))*$B$8+MAX(1,MIN(5,5*'03_設備台帳'!R162/MAX(1,'03_設備台帳'!Q162)))*$B$9+5*$B$10)</f>
        <v/>
      </c>
      <c r="K172" s="141">
        <f>IF($A172="","",$E172*$B$5+$G172*$B$6+$I172*$B$7+MAX(1,MIN(5,5-'03_設備台帳'!X162/60))*$B$8+MAX(1,MIN(5,5*'03_設備台帳'!Q162/MAX(1,'03_設備台帳'!R162)))*$B$9+MAX(1,MIN(5,5-'03_設備台帳'!X162/80))*$B$10)</f>
        <v/>
      </c>
      <c r="L172" s="141">
        <f>IF($A172="","",$K172-$J172)</f>
        <v/>
      </c>
      <c r="M172" s="71">
        <f>IF($A172="","",IF($L172&gt;=0.3,"更新",IF($L172&lt;=-0.3,"修理/延命","再確認")))</f>
        <v/>
      </c>
      <c r="N172" s="71">
        <f>IF($A172="","","04表提案との照合: "&amp;'04_LCC計算'!AJ162)</f>
        <v/>
      </c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71">
        <f>IF('04_LCC計算'!A163="","",'04_LCC計算'!A163)</f>
        <v/>
      </c>
      <c r="B173" s="71">
        <f>IF($A173="","",'04_LCC計算'!B163)</f>
        <v/>
      </c>
      <c r="C173" s="71">
        <f>IF($A173="","",'04_LCC計算'!E163)</f>
        <v/>
      </c>
      <c r="D173" s="141">
        <f>IF($A173="","",MAX(1,MIN(5,5*(IF('01_基本条件'!$B$10=0,'04_LCC計算'!AA163/'04_LCC計算'!I163,'04_LCC計算'!AA163*('01_基本条件'!$B$10*(1+'01_基本条件'!$B$10)^'04_LCC計算'!I163)/((1+'01_基本条件'!$B$10)^'04_LCC計算'!I163-1)))/MAX(1,(IF('01_基本条件'!$B$10=0,'04_LCC計算'!T163/'04_LCC計算'!H163,'04_LCC計算'!T163*('01_基本条件'!$B$10*(1+'01_基本条件'!$B$10)^'04_LCC計算'!H163)/((1+'01_基本条件'!$B$10)^'04_LCC計算'!H163-1)))))))</f>
        <v/>
      </c>
      <c r="E173" s="141">
        <f>IF($A173="","",MAX(1,MIN(5,5*(IF('01_基本条件'!$B$10=0,'04_LCC計算'!T163/'04_LCC計算'!H163,'04_LCC計算'!T163*('01_基本条件'!$B$10*(1+'01_基本条件'!$B$10)^'04_LCC計算'!H163)/((1+'01_基本条件'!$B$10)^'04_LCC計算'!H163-1)))/MAX(1,(IF('01_基本条件'!$B$10=0,'04_LCC計算'!AA163/'04_LCC計算'!I163,'04_LCC計算'!AA163*('01_基本条件'!$B$10*(1+'01_基本条件'!$B$10)^'04_LCC計算'!I163)/((1+'01_基本条件'!$B$10)^'04_LCC計算'!I163-1)))))))</f>
        <v/>
      </c>
      <c r="F173" s="141">
        <f>IF($A173="","",MAX(1,MIN(5,5-('03_設備台帳'!J163/MAX(1,'03_設備台帳'!K163))*2-'03_設備台帳'!O163*0.25)))</f>
        <v/>
      </c>
      <c r="G173" s="141">
        <f>IF($A173="","",4.5)</f>
        <v/>
      </c>
      <c r="H173" s="141">
        <f>IF($A173="","",IF('04_LCC計算'!G163="低",5,IF('04_LCC計算'!G163="中",4,IF('04_LCC計算'!G163="高",2,1))))</f>
        <v/>
      </c>
      <c r="I173" s="141">
        <f>IF($A173="","",IF('04_LCC計算'!G163="低",4,IF('04_LCC計算'!G163="中",4.5,5)))</f>
        <v/>
      </c>
      <c r="J173" s="141">
        <f>IF($A173="","",$D173*$B$5+$F173*$B$6+$H173*$B$7+MAX(1,MIN(5,5-'03_設備台帳'!O163*'03_設備台帳'!P163/20))*$B$8+MAX(1,MIN(5,5*'03_設備台帳'!R163/MAX(1,'03_設備台帳'!Q163)))*$B$9+5*$B$10)</f>
        <v/>
      </c>
      <c r="K173" s="141">
        <f>IF($A173="","",$E173*$B$5+$G173*$B$6+$I173*$B$7+MAX(1,MIN(5,5-'03_設備台帳'!X163/60))*$B$8+MAX(1,MIN(5,5*'03_設備台帳'!Q163/MAX(1,'03_設備台帳'!R163)))*$B$9+MAX(1,MIN(5,5-'03_設備台帳'!X163/80))*$B$10)</f>
        <v/>
      </c>
      <c r="L173" s="141">
        <f>IF($A173="","",$K173-$J173)</f>
        <v/>
      </c>
      <c r="M173" s="71">
        <f>IF($A173="","",IF($L173&gt;=0.3,"更新",IF($L173&lt;=-0.3,"修理/延命","再確認")))</f>
        <v/>
      </c>
      <c r="N173" s="71">
        <f>IF($A173="","","04表提案との照合: "&amp;'04_LCC計算'!AJ163)</f>
        <v/>
      </c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71">
        <f>IF('04_LCC計算'!A164="","",'04_LCC計算'!A164)</f>
        <v/>
      </c>
      <c r="B174" s="71">
        <f>IF($A174="","",'04_LCC計算'!B164)</f>
        <v/>
      </c>
      <c r="C174" s="71">
        <f>IF($A174="","",'04_LCC計算'!E164)</f>
        <v/>
      </c>
      <c r="D174" s="141">
        <f>IF($A174="","",MAX(1,MIN(5,5*(IF('01_基本条件'!$B$10=0,'04_LCC計算'!AA164/'04_LCC計算'!I164,'04_LCC計算'!AA164*('01_基本条件'!$B$10*(1+'01_基本条件'!$B$10)^'04_LCC計算'!I164)/((1+'01_基本条件'!$B$10)^'04_LCC計算'!I164-1)))/MAX(1,(IF('01_基本条件'!$B$10=0,'04_LCC計算'!T164/'04_LCC計算'!H164,'04_LCC計算'!T164*('01_基本条件'!$B$10*(1+'01_基本条件'!$B$10)^'04_LCC計算'!H164)/((1+'01_基本条件'!$B$10)^'04_LCC計算'!H164-1)))))))</f>
        <v/>
      </c>
      <c r="E174" s="141">
        <f>IF($A174="","",MAX(1,MIN(5,5*(IF('01_基本条件'!$B$10=0,'04_LCC計算'!T164/'04_LCC計算'!H164,'04_LCC計算'!T164*('01_基本条件'!$B$10*(1+'01_基本条件'!$B$10)^'04_LCC計算'!H164)/((1+'01_基本条件'!$B$10)^'04_LCC計算'!H164-1)))/MAX(1,(IF('01_基本条件'!$B$10=0,'04_LCC計算'!AA164/'04_LCC計算'!I164,'04_LCC計算'!AA164*('01_基本条件'!$B$10*(1+'01_基本条件'!$B$10)^'04_LCC計算'!I164)/((1+'01_基本条件'!$B$10)^'04_LCC計算'!I164-1)))))))</f>
        <v/>
      </c>
      <c r="F174" s="141">
        <f>IF($A174="","",MAX(1,MIN(5,5-('03_設備台帳'!J164/MAX(1,'03_設備台帳'!K164))*2-'03_設備台帳'!O164*0.25)))</f>
        <v/>
      </c>
      <c r="G174" s="141">
        <f>IF($A174="","",4.5)</f>
        <v/>
      </c>
      <c r="H174" s="141">
        <f>IF($A174="","",IF('04_LCC計算'!G164="低",5,IF('04_LCC計算'!G164="中",4,IF('04_LCC計算'!G164="高",2,1))))</f>
        <v/>
      </c>
      <c r="I174" s="141">
        <f>IF($A174="","",IF('04_LCC計算'!G164="低",4,IF('04_LCC計算'!G164="中",4.5,5)))</f>
        <v/>
      </c>
      <c r="J174" s="141">
        <f>IF($A174="","",$D174*$B$5+$F174*$B$6+$H174*$B$7+MAX(1,MIN(5,5-'03_設備台帳'!O164*'03_設備台帳'!P164/20))*$B$8+MAX(1,MIN(5,5*'03_設備台帳'!R164/MAX(1,'03_設備台帳'!Q164)))*$B$9+5*$B$10)</f>
        <v/>
      </c>
      <c r="K174" s="141">
        <f>IF($A174="","",$E174*$B$5+$G174*$B$6+$I174*$B$7+MAX(1,MIN(5,5-'03_設備台帳'!X164/60))*$B$8+MAX(1,MIN(5,5*'03_設備台帳'!Q164/MAX(1,'03_設備台帳'!R164)))*$B$9+MAX(1,MIN(5,5-'03_設備台帳'!X164/80))*$B$10)</f>
        <v/>
      </c>
      <c r="L174" s="141">
        <f>IF($A174="","",$K174-$J174)</f>
        <v/>
      </c>
      <c r="M174" s="71">
        <f>IF($A174="","",IF($L174&gt;=0.3,"更新",IF($L174&lt;=-0.3,"修理/延命","再確認")))</f>
        <v/>
      </c>
      <c r="N174" s="71">
        <f>IF($A174="","","04表提案との照合: "&amp;'04_LCC計算'!AJ164)</f>
        <v/>
      </c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71">
        <f>IF('04_LCC計算'!A165="","",'04_LCC計算'!A165)</f>
        <v/>
      </c>
      <c r="B175" s="71">
        <f>IF($A175="","",'04_LCC計算'!B165)</f>
        <v/>
      </c>
      <c r="C175" s="71">
        <f>IF($A175="","",'04_LCC計算'!E165)</f>
        <v/>
      </c>
      <c r="D175" s="141">
        <f>IF($A175="","",MAX(1,MIN(5,5*(IF('01_基本条件'!$B$10=0,'04_LCC計算'!AA165/'04_LCC計算'!I165,'04_LCC計算'!AA165*('01_基本条件'!$B$10*(1+'01_基本条件'!$B$10)^'04_LCC計算'!I165)/((1+'01_基本条件'!$B$10)^'04_LCC計算'!I165-1)))/MAX(1,(IF('01_基本条件'!$B$10=0,'04_LCC計算'!T165/'04_LCC計算'!H165,'04_LCC計算'!T165*('01_基本条件'!$B$10*(1+'01_基本条件'!$B$10)^'04_LCC計算'!H165)/((1+'01_基本条件'!$B$10)^'04_LCC計算'!H165-1)))))))</f>
        <v/>
      </c>
      <c r="E175" s="141">
        <f>IF($A175="","",MAX(1,MIN(5,5*(IF('01_基本条件'!$B$10=0,'04_LCC計算'!T165/'04_LCC計算'!H165,'04_LCC計算'!T165*('01_基本条件'!$B$10*(1+'01_基本条件'!$B$10)^'04_LCC計算'!H165)/((1+'01_基本条件'!$B$10)^'04_LCC計算'!H165-1)))/MAX(1,(IF('01_基本条件'!$B$10=0,'04_LCC計算'!AA165/'04_LCC計算'!I165,'04_LCC計算'!AA165*('01_基本条件'!$B$10*(1+'01_基本条件'!$B$10)^'04_LCC計算'!I165)/((1+'01_基本条件'!$B$10)^'04_LCC計算'!I165-1)))))))</f>
        <v/>
      </c>
      <c r="F175" s="141">
        <f>IF($A175="","",MAX(1,MIN(5,5-('03_設備台帳'!J165/MAX(1,'03_設備台帳'!K165))*2-'03_設備台帳'!O165*0.25)))</f>
        <v/>
      </c>
      <c r="G175" s="141">
        <f>IF($A175="","",4.5)</f>
        <v/>
      </c>
      <c r="H175" s="141">
        <f>IF($A175="","",IF('04_LCC計算'!G165="低",5,IF('04_LCC計算'!G165="中",4,IF('04_LCC計算'!G165="高",2,1))))</f>
        <v/>
      </c>
      <c r="I175" s="141">
        <f>IF($A175="","",IF('04_LCC計算'!G165="低",4,IF('04_LCC計算'!G165="中",4.5,5)))</f>
        <v/>
      </c>
      <c r="J175" s="141">
        <f>IF($A175="","",$D175*$B$5+$F175*$B$6+$H175*$B$7+MAX(1,MIN(5,5-'03_設備台帳'!O165*'03_設備台帳'!P165/20))*$B$8+MAX(1,MIN(5,5*'03_設備台帳'!R165/MAX(1,'03_設備台帳'!Q165)))*$B$9+5*$B$10)</f>
        <v/>
      </c>
      <c r="K175" s="141">
        <f>IF($A175="","",$E175*$B$5+$G175*$B$6+$I175*$B$7+MAX(1,MIN(5,5-'03_設備台帳'!X165/60))*$B$8+MAX(1,MIN(5,5*'03_設備台帳'!Q165/MAX(1,'03_設備台帳'!R165)))*$B$9+MAX(1,MIN(5,5-'03_設備台帳'!X165/80))*$B$10)</f>
        <v/>
      </c>
      <c r="L175" s="141">
        <f>IF($A175="","",$K175-$J175)</f>
        <v/>
      </c>
      <c r="M175" s="71">
        <f>IF($A175="","",IF($L175&gt;=0.3,"更新",IF($L175&lt;=-0.3,"修理/延命","再確認")))</f>
        <v/>
      </c>
      <c r="N175" s="71">
        <f>IF($A175="","","04表提案との照合: "&amp;'04_LCC計算'!AJ165)</f>
        <v/>
      </c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71">
        <f>IF('04_LCC計算'!A166="","",'04_LCC計算'!A166)</f>
        <v/>
      </c>
      <c r="B176" s="71">
        <f>IF($A176="","",'04_LCC計算'!B166)</f>
        <v/>
      </c>
      <c r="C176" s="71">
        <f>IF($A176="","",'04_LCC計算'!E166)</f>
        <v/>
      </c>
      <c r="D176" s="141">
        <f>IF($A176="","",MAX(1,MIN(5,5*(IF('01_基本条件'!$B$10=0,'04_LCC計算'!AA166/'04_LCC計算'!I166,'04_LCC計算'!AA166*('01_基本条件'!$B$10*(1+'01_基本条件'!$B$10)^'04_LCC計算'!I166)/((1+'01_基本条件'!$B$10)^'04_LCC計算'!I166-1)))/MAX(1,(IF('01_基本条件'!$B$10=0,'04_LCC計算'!T166/'04_LCC計算'!H166,'04_LCC計算'!T166*('01_基本条件'!$B$10*(1+'01_基本条件'!$B$10)^'04_LCC計算'!H166)/((1+'01_基本条件'!$B$10)^'04_LCC計算'!H166-1)))))))</f>
        <v/>
      </c>
      <c r="E176" s="141">
        <f>IF($A176="","",MAX(1,MIN(5,5*(IF('01_基本条件'!$B$10=0,'04_LCC計算'!T166/'04_LCC計算'!H166,'04_LCC計算'!T166*('01_基本条件'!$B$10*(1+'01_基本条件'!$B$10)^'04_LCC計算'!H166)/((1+'01_基本条件'!$B$10)^'04_LCC計算'!H166-1)))/MAX(1,(IF('01_基本条件'!$B$10=0,'04_LCC計算'!AA166/'04_LCC計算'!I166,'04_LCC計算'!AA166*('01_基本条件'!$B$10*(1+'01_基本条件'!$B$10)^'04_LCC計算'!I166)/((1+'01_基本条件'!$B$10)^'04_LCC計算'!I166-1)))))))</f>
        <v/>
      </c>
      <c r="F176" s="141">
        <f>IF($A176="","",MAX(1,MIN(5,5-('03_設備台帳'!J166/MAX(1,'03_設備台帳'!K166))*2-'03_設備台帳'!O166*0.25)))</f>
        <v/>
      </c>
      <c r="G176" s="141">
        <f>IF($A176="","",4.5)</f>
        <v/>
      </c>
      <c r="H176" s="141">
        <f>IF($A176="","",IF('04_LCC計算'!G166="低",5,IF('04_LCC計算'!G166="中",4,IF('04_LCC計算'!G166="高",2,1))))</f>
        <v/>
      </c>
      <c r="I176" s="141">
        <f>IF($A176="","",IF('04_LCC計算'!G166="低",4,IF('04_LCC計算'!G166="中",4.5,5)))</f>
        <v/>
      </c>
      <c r="J176" s="141">
        <f>IF($A176="","",$D176*$B$5+$F176*$B$6+$H176*$B$7+MAX(1,MIN(5,5-'03_設備台帳'!O166*'03_設備台帳'!P166/20))*$B$8+MAX(1,MIN(5,5*'03_設備台帳'!R166/MAX(1,'03_設備台帳'!Q166)))*$B$9+5*$B$10)</f>
        <v/>
      </c>
      <c r="K176" s="141">
        <f>IF($A176="","",$E176*$B$5+$G176*$B$6+$I176*$B$7+MAX(1,MIN(5,5-'03_設備台帳'!X166/60))*$B$8+MAX(1,MIN(5,5*'03_設備台帳'!Q166/MAX(1,'03_設備台帳'!R166)))*$B$9+MAX(1,MIN(5,5-'03_設備台帳'!X166/80))*$B$10)</f>
        <v/>
      </c>
      <c r="L176" s="141">
        <f>IF($A176="","",$K176-$J176)</f>
        <v/>
      </c>
      <c r="M176" s="71">
        <f>IF($A176="","",IF($L176&gt;=0.3,"更新",IF($L176&lt;=-0.3,"修理/延命","再確認")))</f>
        <v/>
      </c>
      <c r="N176" s="71">
        <f>IF($A176="","","04表提案との照合: "&amp;'04_LCC計算'!AJ166)</f>
        <v/>
      </c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71">
        <f>IF('04_LCC計算'!A167="","",'04_LCC計算'!A167)</f>
        <v/>
      </c>
      <c r="B177" s="71">
        <f>IF($A177="","",'04_LCC計算'!B167)</f>
        <v/>
      </c>
      <c r="C177" s="71">
        <f>IF($A177="","",'04_LCC計算'!E167)</f>
        <v/>
      </c>
      <c r="D177" s="141">
        <f>IF($A177="","",MAX(1,MIN(5,5*(IF('01_基本条件'!$B$10=0,'04_LCC計算'!AA167/'04_LCC計算'!I167,'04_LCC計算'!AA167*('01_基本条件'!$B$10*(1+'01_基本条件'!$B$10)^'04_LCC計算'!I167)/((1+'01_基本条件'!$B$10)^'04_LCC計算'!I167-1)))/MAX(1,(IF('01_基本条件'!$B$10=0,'04_LCC計算'!T167/'04_LCC計算'!H167,'04_LCC計算'!T167*('01_基本条件'!$B$10*(1+'01_基本条件'!$B$10)^'04_LCC計算'!H167)/((1+'01_基本条件'!$B$10)^'04_LCC計算'!H167-1)))))))</f>
        <v/>
      </c>
      <c r="E177" s="141">
        <f>IF($A177="","",MAX(1,MIN(5,5*(IF('01_基本条件'!$B$10=0,'04_LCC計算'!T167/'04_LCC計算'!H167,'04_LCC計算'!T167*('01_基本条件'!$B$10*(1+'01_基本条件'!$B$10)^'04_LCC計算'!H167)/((1+'01_基本条件'!$B$10)^'04_LCC計算'!H167-1)))/MAX(1,(IF('01_基本条件'!$B$10=0,'04_LCC計算'!AA167/'04_LCC計算'!I167,'04_LCC計算'!AA167*('01_基本条件'!$B$10*(1+'01_基本条件'!$B$10)^'04_LCC計算'!I167)/((1+'01_基本条件'!$B$10)^'04_LCC計算'!I167-1)))))))</f>
        <v/>
      </c>
      <c r="F177" s="141">
        <f>IF($A177="","",MAX(1,MIN(5,5-('03_設備台帳'!J167/MAX(1,'03_設備台帳'!K167))*2-'03_設備台帳'!O167*0.25)))</f>
        <v/>
      </c>
      <c r="G177" s="141">
        <f>IF($A177="","",4.5)</f>
        <v/>
      </c>
      <c r="H177" s="141">
        <f>IF($A177="","",IF('04_LCC計算'!G167="低",5,IF('04_LCC計算'!G167="中",4,IF('04_LCC計算'!G167="高",2,1))))</f>
        <v/>
      </c>
      <c r="I177" s="141">
        <f>IF($A177="","",IF('04_LCC計算'!G167="低",4,IF('04_LCC計算'!G167="中",4.5,5)))</f>
        <v/>
      </c>
      <c r="J177" s="141">
        <f>IF($A177="","",$D177*$B$5+$F177*$B$6+$H177*$B$7+MAX(1,MIN(5,5-'03_設備台帳'!O167*'03_設備台帳'!P167/20))*$B$8+MAX(1,MIN(5,5*'03_設備台帳'!R167/MAX(1,'03_設備台帳'!Q167)))*$B$9+5*$B$10)</f>
        <v/>
      </c>
      <c r="K177" s="141">
        <f>IF($A177="","",$E177*$B$5+$G177*$B$6+$I177*$B$7+MAX(1,MIN(5,5-'03_設備台帳'!X167/60))*$B$8+MAX(1,MIN(5,5*'03_設備台帳'!Q167/MAX(1,'03_設備台帳'!R167)))*$B$9+MAX(1,MIN(5,5-'03_設備台帳'!X167/80))*$B$10)</f>
        <v/>
      </c>
      <c r="L177" s="141">
        <f>IF($A177="","",$K177-$J177)</f>
        <v/>
      </c>
      <c r="M177" s="71">
        <f>IF($A177="","",IF($L177&gt;=0.3,"更新",IF($L177&lt;=-0.3,"修理/延命","再確認")))</f>
        <v/>
      </c>
      <c r="N177" s="71">
        <f>IF($A177="","","04表提案との照合: "&amp;'04_LCC計算'!AJ167)</f>
        <v/>
      </c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71">
        <f>IF('04_LCC計算'!A168="","",'04_LCC計算'!A168)</f>
        <v/>
      </c>
      <c r="B178" s="71">
        <f>IF($A178="","",'04_LCC計算'!B168)</f>
        <v/>
      </c>
      <c r="C178" s="71">
        <f>IF($A178="","",'04_LCC計算'!E168)</f>
        <v/>
      </c>
      <c r="D178" s="141">
        <f>IF($A178="","",MAX(1,MIN(5,5*(IF('01_基本条件'!$B$10=0,'04_LCC計算'!AA168/'04_LCC計算'!I168,'04_LCC計算'!AA168*('01_基本条件'!$B$10*(1+'01_基本条件'!$B$10)^'04_LCC計算'!I168)/((1+'01_基本条件'!$B$10)^'04_LCC計算'!I168-1)))/MAX(1,(IF('01_基本条件'!$B$10=0,'04_LCC計算'!T168/'04_LCC計算'!H168,'04_LCC計算'!T168*('01_基本条件'!$B$10*(1+'01_基本条件'!$B$10)^'04_LCC計算'!H168)/((1+'01_基本条件'!$B$10)^'04_LCC計算'!H168-1)))))))</f>
        <v/>
      </c>
      <c r="E178" s="141">
        <f>IF($A178="","",MAX(1,MIN(5,5*(IF('01_基本条件'!$B$10=0,'04_LCC計算'!T168/'04_LCC計算'!H168,'04_LCC計算'!T168*('01_基本条件'!$B$10*(1+'01_基本条件'!$B$10)^'04_LCC計算'!H168)/((1+'01_基本条件'!$B$10)^'04_LCC計算'!H168-1)))/MAX(1,(IF('01_基本条件'!$B$10=0,'04_LCC計算'!AA168/'04_LCC計算'!I168,'04_LCC計算'!AA168*('01_基本条件'!$B$10*(1+'01_基本条件'!$B$10)^'04_LCC計算'!I168)/((1+'01_基本条件'!$B$10)^'04_LCC計算'!I168-1)))))))</f>
        <v/>
      </c>
      <c r="F178" s="141">
        <f>IF($A178="","",MAX(1,MIN(5,5-('03_設備台帳'!J168/MAX(1,'03_設備台帳'!K168))*2-'03_設備台帳'!O168*0.25)))</f>
        <v/>
      </c>
      <c r="G178" s="141">
        <f>IF($A178="","",4.5)</f>
        <v/>
      </c>
      <c r="H178" s="141">
        <f>IF($A178="","",IF('04_LCC計算'!G168="低",5,IF('04_LCC計算'!G168="中",4,IF('04_LCC計算'!G168="高",2,1))))</f>
        <v/>
      </c>
      <c r="I178" s="141">
        <f>IF($A178="","",IF('04_LCC計算'!G168="低",4,IF('04_LCC計算'!G168="中",4.5,5)))</f>
        <v/>
      </c>
      <c r="J178" s="141">
        <f>IF($A178="","",$D178*$B$5+$F178*$B$6+$H178*$B$7+MAX(1,MIN(5,5-'03_設備台帳'!O168*'03_設備台帳'!P168/20))*$B$8+MAX(1,MIN(5,5*'03_設備台帳'!R168/MAX(1,'03_設備台帳'!Q168)))*$B$9+5*$B$10)</f>
        <v/>
      </c>
      <c r="K178" s="141">
        <f>IF($A178="","",$E178*$B$5+$G178*$B$6+$I178*$B$7+MAX(1,MIN(5,5-'03_設備台帳'!X168/60))*$B$8+MAX(1,MIN(5,5*'03_設備台帳'!Q168/MAX(1,'03_設備台帳'!R168)))*$B$9+MAX(1,MIN(5,5-'03_設備台帳'!X168/80))*$B$10)</f>
        <v/>
      </c>
      <c r="L178" s="141">
        <f>IF($A178="","",$K178-$J178)</f>
        <v/>
      </c>
      <c r="M178" s="71">
        <f>IF($A178="","",IF($L178&gt;=0.3,"更新",IF($L178&lt;=-0.3,"修理/延命","再確認")))</f>
        <v/>
      </c>
      <c r="N178" s="71">
        <f>IF($A178="","","04表提案との照合: "&amp;'04_LCC計算'!AJ168)</f>
        <v/>
      </c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71">
        <f>IF('04_LCC計算'!A169="","",'04_LCC計算'!A169)</f>
        <v/>
      </c>
      <c r="B179" s="71">
        <f>IF($A179="","",'04_LCC計算'!B169)</f>
        <v/>
      </c>
      <c r="C179" s="71">
        <f>IF($A179="","",'04_LCC計算'!E169)</f>
        <v/>
      </c>
      <c r="D179" s="141">
        <f>IF($A179="","",MAX(1,MIN(5,5*(IF('01_基本条件'!$B$10=0,'04_LCC計算'!AA169/'04_LCC計算'!I169,'04_LCC計算'!AA169*('01_基本条件'!$B$10*(1+'01_基本条件'!$B$10)^'04_LCC計算'!I169)/((1+'01_基本条件'!$B$10)^'04_LCC計算'!I169-1)))/MAX(1,(IF('01_基本条件'!$B$10=0,'04_LCC計算'!T169/'04_LCC計算'!H169,'04_LCC計算'!T169*('01_基本条件'!$B$10*(1+'01_基本条件'!$B$10)^'04_LCC計算'!H169)/((1+'01_基本条件'!$B$10)^'04_LCC計算'!H169-1)))))))</f>
        <v/>
      </c>
      <c r="E179" s="141">
        <f>IF($A179="","",MAX(1,MIN(5,5*(IF('01_基本条件'!$B$10=0,'04_LCC計算'!T169/'04_LCC計算'!H169,'04_LCC計算'!T169*('01_基本条件'!$B$10*(1+'01_基本条件'!$B$10)^'04_LCC計算'!H169)/((1+'01_基本条件'!$B$10)^'04_LCC計算'!H169-1)))/MAX(1,(IF('01_基本条件'!$B$10=0,'04_LCC計算'!AA169/'04_LCC計算'!I169,'04_LCC計算'!AA169*('01_基本条件'!$B$10*(1+'01_基本条件'!$B$10)^'04_LCC計算'!I169)/((1+'01_基本条件'!$B$10)^'04_LCC計算'!I169-1)))))))</f>
        <v/>
      </c>
      <c r="F179" s="141">
        <f>IF($A179="","",MAX(1,MIN(5,5-('03_設備台帳'!J169/MAX(1,'03_設備台帳'!K169))*2-'03_設備台帳'!O169*0.25)))</f>
        <v/>
      </c>
      <c r="G179" s="141">
        <f>IF($A179="","",4.5)</f>
        <v/>
      </c>
      <c r="H179" s="141">
        <f>IF($A179="","",IF('04_LCC計算'!G169="低",5,IF('04_LCC計算'!G169="中",4,IF('04_LCC計算'!G169="高",2,1))))</f>
        <v/>
      </c>
      <c r="I179" s="141">
        <f>IF($A179="","",IF('04_LCC計算'!G169="低",4,IF('04_LCC計算'!G169="中",4.5,5)))</f>
        <v/>
      </c>
      <c r="J179" s="141">
        <f>IF($A179="","",$D179*$B$5+$F179*$B$6+$H179*$B$7+MAX(1,MIN(5,5-'03_設備台帳'!O169*'03_設備台帳'!P169/20))*$B$8+MAX(1,MIN(5,5*'03_設備台帳'!R169/MAX(1,'03_設備台帳'!Q169)))*$B$9+5*$B$10)</f>
        <v/>
      </c>
      <c r="K179" s="141">
        <f>IF($A179="","",$E179*$B$5+$G179*$B$6+$I179*$B$7+MAX(1,MIN(5,5-'03_設備台帳'!X169/60))*$B$8+MAX(1,MIN(5,5*'03_設備台帳'!Q169/MAX(1,'03_設備台帳'!R169)))*$B$9+MAX(1,MIN(5,5-'03_設備台帳'!X169/80))*$B$10)</f>
        <v/>
      </c>
      <c r="L179" s="141">
        <f>IF($A179="","",$K179-$J179)</f>
        <v/>
      </c>
      <c r="M179" s="71">
        <f>IF($A179="","",IF($L179&gt;=0.3,"更新",IF($L179&lt;=-0.3,"修理/延命","再確認")))</f>
        <v/>
      </c>
      <c r="N179" s="71">
        <f>IF($A179="","","04表提案との照合: "&amp;'04_LCC計算'!AJ169)</f>
        <v/>
      </c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71">
        <f>IF('04_LCC計算'!A170="","",'04_LCC計算'!A170)</f>
        <v/>
      </c>
      <c r="B180" s="71">
        <f>IF($A180="","",'04_LCC計算'!B170)</f>
        <v/>
      </c>
      <c r="C180" s="71">
        <f>IF($A180="","",'04_LCC計算'!E170)</f>
        <v/>
      </c>
      <c r="D180" s="141">
        <f>IF($A180="","",MAX(1,MIN(5,5*(IF('01_基本条件'!$B$10=0,'04_LCC計算'!AA170/'04_LCC計算'!I170,'04_LCC計算'!AA170*('01_基本条件'!$B$10*(1+'01_基本条件'!$B$10)^'04_LCC計算'!I170)/((1+'01_基本条件'!$B$10)^'04_LCC計算'!I170-1)))/MAX(1,(IF('01_基本条件'!$B$10=0,'04_LCC計算'!T170/'04_LCC計算'!H170,'04_LCC計算'!T170*('01_基本条件'!$B$10*(1+'01_基本条件'!$B$10)^'04_LCC計算'!H170)/((1+'01_基本条件'!$B$10)^'04_LCC計算'!H170-1)))))))</f>
        <v/>
      </c>
      <c r="E180" s="141">
        <f>IF($A180="","",MAX(1,MIN(5,5*(IF('01_基本条件'!$B$10=0,'04_LCC計算'!T170/'04_LCC計算'!H170,'04_LCC計算'!T170*('01_基本条件'!$B$10*(1+'01_基本条件'!$B$10)^'04_LCC計算'!H170)/((1+'01_基本条件'!$B$10)^'04_LCC計算'!H170-1)))/MAX(1,(IF('01_基本条件'!$B$10=0,'04_LCC計算'!AA170/'04_LCC計算'!I170,'04_LCC計算'!AA170*('01_基本条件'!$B$10*(1+'01_基本条件'!$B$10)^'04_LCC計算'!I170)/((1+'01_基本条件'!$B$10)^'04_LCC計算'!I170-1)))))))</f>
        <v/>
      </c>
      <c r="F180" s="141">
        <f>IF($A180="","",MAX(1,MIN(5,5-('03_設備台帳'!J170/MAX(1,'03_設備台帳'!K170))*2-'03_設備台帳'!O170*0.25)))</f>
        <v/>
      </c>
      <c r="G180" s="141">
        <f>IF($A180="","",4.5)</f>
        <v/>
      </c>
      <c r="H180" s="141">
        <f>IF($A180="","",IF('04_LCC計算'!G170="低",5,IF('04_LCC計算'!G170="中",4,IF('04_LCC計算'!G170="高",2,1))))</f>
        <v/>
      </c>
      <c r="I180" s="141">
        <f>IF($A180="","",IF('04_LCC計算'!G170="低",4,IF('04_LCC計算'!G170="中",4.5,5)))</f>
        <v/>
      </c>
      <c r="J180" s="141">
        <f>IF($A180="","",$D180*$B$5+$F180*$B$6+$H180*$B$7+MAX(1,MIN(5,5-'03_設備台帳'!O170*'03_設備台帳'!P170/20))*$B$8+MAX(1,MIN(5,5*'03_設備台帳'!R170/MAX(1,'03_設備台帳'!Q170)))*$B$9+5*$B$10)</f>
        <v/>
      </c>
      <c r="K180" s="141">
        <f>IF($A180="","",$E180*$B$5+$G180*$B$6+$I180*$B$7+MAX(1,MIN(5,5-'03_設備台帳'!X170/60))*$B$8+MAX(1,MIN(5,5*'03_設備台帳'!Q170/MAX(1,'03_設備台帳'!R170)))*$B$9+MAX(1,MIN(5,5-'03_設備台帳'!X170/80))*$B$10)</f>
        <v/>
      </c>
      <c r="L180" s="141">
        <f>IF($A180="","",$K180-$J180)</f>
        <v/>
      </c>
      <c r="M180" s="71">
        <f>IF($A180="","",IF($L180&gt;=0.3,"更新",IF($L180&lt;=-0.3,"修理/延命","再確認")))</f>
        <v/>
      </c>
      <c r="N180" s="71">
        <f>IF($A180="","","04表提案との照合: "&amp;'04_LCC計算'!AJ170)</f>
        <v/>
      </c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71">
        <f>IF('04_LCC計算'!A171="","",'04_LCC計算'!A171)</f>
        <v/>
      </c>
      <c r="B181" s="71">
        <f>IF($A181="","",'04_LCC計算'!B171)</f>
        <v/>
      </c>
      <c r="C181" s="71">
        <f>IF($A181="","",'04_LCC計算'!E171)</f>
        <v/>
      </c>
      <c r="D181" s="141">
        <f>IF($A181="","",MAX(1,MIN(5,5*(IF('01_基本条件'!$B$10=0,'04_LCC計算'!AA171/'04_LCC計算'!I171,'04_LCC計算'!AA171*('01_基本条件'!$B$10*(1+'01_基本条件'!$B$10)^'04_LCC計算'!I171)/((1+'01_基本条件'!$B$10)^'04_LCC計算'!I171-1)))/MAX(1,(IF('01_基本条件'!$B$10=0,'04_LCC計算'!T171/'04_LCC計算'!H171,'04_LCC計算'!T171*('01_基本条件'!$B$10*(1+'01_基本条件'!$B$10)^'04_LCC計算'!H171)/((1+'01_基本条件'!$B$10)^'04_LCC計算'!H171-1)))))))</f>
        <v/>
      </c>
      <c r="E181" s="141">
        <f>IF($A181="","",MAX(1,MIN(5,5*(IF('01_基本条件'!$B$10=0,'04_LCC計算'!T171/'04_LCC計算'!H171,'04_LCC計算'!T171*('01_基本条件'!$B$10*(1+'01_基本条件'!$B$10)^'04_LCC計算'!H171)/((1+'01_基本条件'!$B$10)^'04_LCC計算'!H171-1)))/MAX(1,(IF('01_基本条件'!$B$10=0,'04_LCC計算'!AA171/'04_LCC計算'!I171,'04_LCC計算'!AA171*('01_基本条件'!$B$10*(1+'01_基本条件'!$B$10)^'04_LCC計算'!I171)/((1+'01_基本条件'!$B$10)^'04_LCC計算'!I171-1)))))))</f>
        <v/>
      </c>
      <c r="F181" s="141">
        <f>IF($A181="","",MAX(1,MIN(5,5-('03_設備台帳'!J171/MAX(1,'03_設備台帳'!K171))*2-'03_設備台帳'!O171*0.25)))</f>
        <v/>
      </c>
      <c r="G181" s="141">
        <f>IF($A181="","",4.5)</f>
        <v/>
      </c>
      <c r="H181" s="141">
        <f>IF($A181="","",IF('04_LCC計算'!G171="低",5,IF('04_LCC計算'!G171="中",4,IF('04_LCC計算'!G171="高",2,1))))</f>
        <v/>
      </c>
      <c r="I181" s="141">
        <f>IF($A181="","",IF('04_LCC計算'!G171="低",4,IF('04_LCC計算'!G171="中",4.5,5)))</f>
        <v/>
      </c>
      <c r="J181" s="141">
        <f>IF($A181="","",$D181*$B$5+$F181*$B$6+$H181*$B$7+MAX(1,MIN(5,5-'03_設備台帳'!O171*'03_設備台帳'!P171/20))*$B$8+MAX(1,MIN(5,5*'03_設備台帳'!R171/MAX(1,'03_設備台帳'!Q171)))*$B$9+5*$B$10)</f>
        <v/>
      </c>
      <c r="K181" s="141">
        <f>IF($A181="","",$E181*$B$5+$G181*$B$6+$I181*$B$7+MAX(1,MIN(5,5-'03_設備台帳'!X171/60))*$B$8+MAX(1,MIN(5,5*'03_設備台帳'!Q171/MAX(1,'03_設備台帳'!R171)))*$B$9+MAX(1,MIN(5,5-'03_設備台帳'!X171/80))*$B$10)</f>
        <v/>
      </c>
      <c r="L181" s="141">
        <f>IF($A181="","",$K181-$J181)</f>
        <v/>
      </c>
      <c r="M181" s="71">
        <f>IF($A181="","",IF($L181&gt;=0.3,"更新",IF($L181&lt;=-0.3,"修理/延命","再確認")))</f>
        <v/>
      </c>
      <c r="N181" s="71">
        <f>IF($A181="","","04表提案との照合: "&amp;'04_LCC計算'!AJ171)</f>
        <v/>
      </c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71">
        <f>IF('04_LCC計算'!A172="","",'04_LCC計算'!A172)</f>
        <v/>
      </c>
      <c r="B182" s="71">
        <f>IF($A182="","",'04_LCC計算'!B172)</f>
        <v/>
      </c>
      <c r="C182" s="71">
        <f>IF($A182="","",'04_LCC計算'!E172)</f>
        <v/>
      </c>
      <c r="D182" s="141">
        <f>IF($A182="","",MAX(1,MIN(5,5*(IF('01_基本条件'!$B$10=0,'04_LCC計算'!AA172/'04_LCC計算'!I172,'04_LCC計算'!AA172*('01_基本条件'!$B$10*(1+'01_基本条件'!$B$10)^'04_LCC計算'!I172)/((1+'01_基本条件'!$B$10)^'04_LCC計算'!I172-1)))/MAX(1,(IF('01_基本条件'!$B$10=0,'04_LCC計算'!T172/'04_LCC計算'!H172,'04_LCC計算'!T172*('01_基本条件'!$B$10*(1+'01_基本条件'!$B$10)^'04_LCC計算'!H172)/((1+'01_基本条件'!$B$10)^'04_LCC計算'!H172-1)))))))</f>
        <v/>
      </c>
      <c r="E182" s="141">
        <f>IF($A182="","",MAX(1,MIN(5,5*(IF('01_基本条件'!$B$10=0,'04_LCC計算'!T172/'04_LCC計算'!H172,'04_LCC計算'!T172*('01_基本条件'!$B$10*(1+'01_基本条件'!$B$10)^'04_LCC計算'!H172)/((1+'01_基本条件'!$B$10)^'04_LCC計算'!H172-1)))/MAX(1,(IF('01_基本条件'!$B$10=0,'04_LCC計算'!AA172/'04_LCC計算'!I172,'04_LCC計算'!AA172*('01_基本条件'!$B$10*(1+'01_基本条件'!$B$10)^'04_LCC計算'!I172)/((1+'01_基本条件'!$B$10)^'04_LCC計算'!I172-1)))))))</f>
        <v/>
      </c>
      <c r="F182" s="141">
        <f>IF($A182="","",MAX(1,MIN(5,5-('03_設備台帳'!J172/MAX(1,'03_設備台帳'!K172))*2-'03_設備台帳'!O172*0.25)))</f>
        <v/>
      </c>
      <c r="G182" s="141">
        <f>IF($A182="","",4.5)</f>
        <v/>
      </c>
      <c r="H182" s="141">
        <f>IF($A182="","",IF('04_LCC計算'!G172="低",5,IF('04_LCC計算'!G172="中",4,IF('04_LCC計算'!G172="高",2,1))))</f>
        <v/>
      </c>
      <c r="I182" s="141">
        <f>IF($A182="","",IF('04_LCC計算'!G172="低",4,IF('04_LCC計算'!G172="中",4.5,5)))</f>
        <v/>
      </c>
      <c r="J182" s="141">
        <f>IF($A182="","",$D182*$B$5+$F182*$B$6+$H182*$B$7+MAX(1,MIN(5,5-'03_設備台帳'!O172*'03_設備台帳'!P172/20))*$B$8+MAX(1,MIN(5,5*'03_設備台帳'!R172/MAX(1,'03_設備台帳'!Q172)))*$B$9+5*$B$10)</f>
        <v/>
      </c>
      <c r="K182" s="141">
        <f>IF($A182="","",$E182*$B$5+$G182*$B$6+$I182*$B$7+MAX(1,MIN(5,5-'03_設備台帳'!X172/60))*$B$8+MAX(1,MIN(5,5*'03_設備台帳'!Q172/MAX(1,'03_設備台帳'!R172)))*$B$9+MAX(1,MIN(5,5-'03_設備台帳'!X172/80))*$B$10)</f>
        <v/>
      </c>
      <c r="L182" s="141">
        <f>IF($A182="","",$K182-$J182)</f>
        <v/>
      </c>
      <c r="M182" s="71">
        <f>IF($A182="","",IF($L182&gt;=0.3,"更新",IF($L182&lt;=-0.3,"修理/延命","再確認")))</f>
        <v/>
      </c>
      <c r="N182" s="71">
        <f>IF($A182="","","04表提案との照合: "&amp;'04_LCC計算'!AJ172)</f>
        <v/>
      </c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71">
        <f>IF('04_LCC計算'!A173="","",'04_LCC計算'!A173)</f>
        <v/>
      </c>
      <c r="B183" s="71">
        <f>IF($A183="","",'04_LCC計算'!B173)</f>
        <v/>
      </c>
      <c r="C183" s="71">
        <f>IF($A183="","",'04_LCC計算'!E173)</f>
        <v/>
      </c>
      <c r="D183" s="141">
        <f>IF($A183="","",MAX(1,MIN(5,5*(IF('01_基本条件'!$B$10=0,'04_LCC計算'!AA173/'04_LCC計算'!I173,'04_LCC計算'!AA173*('01_基本条件'!$B$10*(1+'01_基本条件'!$B$10)^'04_LCC計算'!I173)/((1+'01_基本条件'!$B$10)^'04_LCC計算'!I173-1)))/MAX(1,(IF('01_基本条件'!$B$10=0,'04_LCC計算'!T173/'04_LCC計算'!H173,'04_LCC計算'!T173*('01_基本条件'!$B$10*(1+'01_基本条件'!$B$10)^'04_LCC計算'!H173)/((1+'01_基本条件'!$B$10)^'04_LCC計算'!H173-1)))))))</f>
        <v/>
      </c>
      <c r="E183" s="141">
        <f>IF($A183="","",MAX(1,MIN(5,5*(IF('01_基本条件'!$B$10=0,'04_LCC計算'!T173/'04_LCC計算'!H173,'04_LCC計算'!T173*('01_基本条件'!$B$10*(1+'01_基本条件'!$B$10)^'04_LCC計算'!H173)/((1+'01_基本条件'!$B$10)^'04_LCC計算'!H173-1)))/MAX(1,(IF('01_基本条件'!$B$10=0,'04_LCC計算'!AA173/'04_LCC計算'!I173,'04_LCC計算'!AA173*('01_基本条件'!$B$10*(1+'01_基本条件'!$B$10)^'04_LCC計算'!I173)/((1+'01_基本条件'!$B$10)^'04_LCC計算'!I173-1)))))))</f>
        <v/>
      </c>
      <c r="F183" s="141">
        <f>IF($A183="","",MAX(1,MIN(5,5-('03_設備台帳'!J173/MAX(1,'03_設備台帳'!K173))*2-'03_設備台帳'!O173*0.25)))</f>
        <v/>
      </c>
      <c r="G183" s="141">
        <f>IF($A183="","",4.5)</f>
        <v/>
      </c>
      <c r="H183" s="141">
        <f>IF($A183="","",IF('04_LCC計算'!G173="低",5,IF('04_LCC計算'!G173="中",4,IF('04_LCC計算'!G173="高",2,1))))</f>
        <v/>
      </c>
      <c r="I183" s="141">
        <f>IF($A183="","",IF('04_LCC計算'!G173="低",4,IF('04_LCC計算'!G173="中",4.5,5)))</f>
        <v/>
      </c>
      <c r="J183" s="141">
        <f>IF($A183="","",$D183*$B$5+$F183*$B$6+$H183*$B$7+MAX(1,MIN(5,5-'03_設備台帳'!O173*'03_設備台帳'!P173/20))*$B$8+MAX(1,MIN(5,5*'03_設備台帳'!R173/MAX(1,'03_設備台帳'!Q173)))*$B$9+5*$B$10)</f>
        <v/>
      </c>
      <c r="K183" s="141">
        <f>IF($A183="","",$E183*$B$5+$G183*$B$6+$I183*$B$7+MAX(1,MIN(5,5-'03_設備台帳'!X173/60))*$B$8+MAX(1,MIN(5,5*'03_設備台帳'!Q173/MAX(1,'03_設備台帳'!R173)))*$B$9+MAX(1,MIN(5,5-'03_設備台帳'!X173/80))*$B$10)</f>
        <v/>
      </c>
      <c r="L183" s="141">
        <f>IF($A183="","",$K183-$J183)</f>
        <v/>
      </c>
      <c r="M183" s="71">
        <f>IF($A183="","",IF($L183&gt;=0.3,"更新",IF($L183&lt;=-0.3,"修理/延命","再確認")))</f>
        <v/>
      </c>
      <c r="N183" s="71">
        <f>IF($A183="","","04表提案との照合: "&amp;'04_LCC計算'!AJ173)</f>
        <v/>
      </c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71">
        <f>IF('04_LCC計算'!A174="","",'04_LCC計算'!A174)</f>
        <v/>
      </c>
      <c r="B184" s="71">
        <f>IF($A184="","",'04_LCC計算'!B174)</f>
        <v/>
      </c>
      <c r="C184" s="71">
        <f>IF($A184="","",'04_LCC計算'!E174)</f>
        <v/>
      </c>
      <c r="D184" s="141">
        <f>IF($A184="","",MAX(1,MIN(5,5*(IF('01_基本条件'!$B$10=0,'04_LCC計算'!AA174/'04_LCC計算'!I174,'04_LCC計算'!AA174*('01_基本条件'!$B$10*(1+'01_基本条件'!$B$10)^'04_LCC計算'!I174)/((1+'01_基本条件'!$B$10)^'04_LCC計算'!I174-1)))/MAX(1,(IF('01_基本条件'!$B$10=0,'04_LCC計算'!T174/'04_LCC計算'!H174,'04_LCC計算'!T174*('01_基本条件'!$B$10*(1+'01_基本条件'!$B$10)^'04_LCC計算'!H174)/((1+'01_基本条件'!$B$10)^'04_LCC計算'!H174-1)))))))</f>
        <v/>
      </c>
      <c r="E184" s="141">
        <f>IF($A184="","",MAX(1,MIN(5,5*(IF('01_基本条件'!$B$10=0,'04_LCC計算'!T174/'04_LCC計算'!H174,'04_LCC計算'!T174*('01_基本条件'!$B$10*(1+'01_基本条件'!$B$10)^'04_LCC計算'!H174)/((1+'01_基本条件'!$B$10)^'04_LCC計算'!H174-1)))/MAX(1,(IF('01_基本条件'!$B$10=0,'04_LCC計算'!AA174/'04_LCC計算'!I174,'04_LCC計算'!AA174*('01_基本条件'!$B$10*(1+'01_基本条件'!$B$10)^'04_LCC計算'!I174)/((1+'01_基本条件'!$B$10)^'04_LCC計算'!I174-1)))))))</f>
        <v/>
      </c>
      <c r="F184" s="141">
        <f>IF($A184="","",MAX(1,MIN(5,5-('03_設備台帳'!J174/MAX(1,'03_設備台帳'!K174))*2-'03_設備台帳'!O174*0.25)))</f>
        <v/>
      </c>
      <c r="G184" s="141">
        <f>IF($A184="","",4.5)</f>
        <v/>
      </c>
      <c r="H184" s="141">
        <f>IF($A184="","",IF('04_LCC計算'!G174="低",5,IF('04_LCC計算'!G174="中",4,IF('04_LCC計算'!G174="高",2,1))))</f>
        <v/>
      </c>
      <c r="I184" s="141">
        <f>IF($A184="","",IF('04_LCC計算'!G174="低",4,IF('04_LCC計算'!G174="中",4.5,5)))</f>
        <v/>
      </c>
      <c r="J184" s="141">
        <f>IF($A184="","",$D184*$B$5+$F184*$B$6+$H184*$B$7+MAX(1,MIN(5,5-'03_設備台帳'!O174*'03_設備台帳'!P174/20))*$B$8+MAX(1,MIN(5,5*'03_設備台帳'!R174/MAX(1,'03_設備台帳'!Q174)))*$B$9+5*$B$10)</f>
        <v/>
      </c>
      <c r="K184" s="141">
        <f>IF($A184="","",$E184*$B$5+$G184*$B$6+$I184*$B$7+MAX(1,MIN(5,5-'03_設備台帳'!X174/60))*$B$8+MAX(1,MIN(5,5*'03_設備台帳'!Q174/MAX(1,'03_設備台帳'!R174)))*$B$9+MAX(1,MIN(5,5-'03_設備台帳'!X174/80))*$B$10)</f>
        <v/>
      </c>
      <c r="L184" s="141">
        <f>IF($A184="","",$K184-$J184)</f>
        <v/>
      </c>
      <c r="M184" s="71">
        <f>IF($A184="","",IF($L184&gt;=0.3,"更新",IF($L184&lt;=-0.3,"修理/延命","再確認")))</f>
        <v/>
      </c>
      <c r="N184" s="71">
        <f>IF($A184="","","04表提案との照合: "&amp;'04_LCC計算'!AJ174)</f>
        <v/>
      </c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71">
        <f>IF('04_LCC計算'!A175="","",'04_LCC計算'!A175)</f>
        <v/>
      </c>
      <c r="B185" s="71">
        <f>IF($A185="","",'04_LCC計算'!B175)</f>
        <v/>
      </c>
      <c r="C185" s="71">
        <f>IF($A185="","",'04_LCC計算'!E175)</f>
        <v/>
      </c>
      <c r="D185" s="141">
        <f>IF($A185="","",MAX(1,MIN(5,5*(IF('01_基本条件'!$B$10=0,'04_LCC計算'!AA175/'04_LCC計算'!I175,'04_LCC計算'!AA175*('01_基本条件'!$B$10*(1+'01_基本条件'!$B$10)^'04_LCC計算'!I175)/((1+'01_基本条件'!$B$10)^'04_LCC計算'!I175-1)))/MAX(1,(IF('01_基本条件'!$B$10=0,'04_LCC計算'!T175/'04_LCC計算'!H175,'04_LCC計算'!T175*('01_基本条件'!$B$10*(1+'01_基本条件'!$B$10)^'04_LCC計算'!H175)/((1+'01_基本条件'!$B$10)^'04_LCC計算'!H175-1)))))))</f>
        <v/>
      </c>
      <c r="E185" s="141">
        <f>IF($A185="","",MAX(1,MIN(5,5*(IF('01_基本条件'!$B$10=0,'04_LCC計算'!T175/'04_LCC計算'!H175,'04_LCC計算'!T175*('01_基本条件'!$B$10*(1+'01_基本条件'!$B$10)^'04_LCC計算'!H175)/((1+'01_基本条件'!$B$10)^'04_LCC計算'!H175-1)))/MAX(1,(IF('01_基本条件'!$B$10=0,'04_LCC計算'!AA175/'04_LCC計算'!I175,'04_LCC計算'!AA175*('01_基本条件'!$B$10*(1+'01_基本条件'!$B$10)^'04_LCC計算'!I175)/((1+'01_基本条件'!$B$10)^'04_LCC計算'!I175-1)))))))</f>
        <v/>
      </c>
      <c r="F185" s="141">
        <f>IF($A185="","",MAX(1,MIN(5,5-('03_設備台帳'!J175/MAX(1,'03_設備台帳'!K175))*2-'03_設備台帳'!O175*0.25)))</f>
        <v/>
      </c>
      <c r="G185" s="141">
        <f>IF($A185="","",4.5)</f>
        <v/>
      </c>
      <c r="H185" s="141">
        <f>IF($A185="","",IF('04_LCC計算'!G175="低",5,IF('04_LCC計算'!G175="中",4,IF('04_LCC計算'!G175="高",2,1))))</f>
        <v/>
      </c>
      <c r="I185" s="141">
        <f>IF($A185="","",IF('04_LCC計算'!G175="低",4,IF('04_LCC計算'!G175="中",4.5,5)))</f>
        <v/>
      </c>
      <c r="J185" s="141">
        <f>IF($A185="","",$D185*$B$5+$F185*$B$6+$H185*$B$7+MAX(1,MIN(5,5-'03_設備台帳'!O175*'03_設備台帳'!P175/20))*$B$8+MAX(1,MIN(5,5*'03_設備台帳'!R175/MAX(1,'03_設備台帳'!Q175)))*$B$9+5*$B$10)</f>
        <v/>
      </c>
      <c r="K185" s="141">
        <f>IF($A185="","",$E185*$B$5+$G185*$B$6+$I185*$B$7+MAX(1,MIN(5,5-'03_設備台帳'!X175/60))*$B$8+MAX(1,MIN(5,5*'03_設備台帳'!Q175/MAX(1,'03_設備台帳'!R175)))*$B$9+MAX(1,MIN(5,5-'03_設備台帳'!X175/80))*$B$10)</f>
        <v/>
      </c>
      <c r="L185" s="141">
        <f>IF($A185="","",$K185-$J185)</f>
        <v/>
      </c>
      <c r="M185" s="71">
        <f>IF($A185="","",IF($L185&gt;=0.3,"更新",IF($L185&lt;=-0.3,"修理/延命","再確認")))</f>
        <v/>
      </c>
      <c r="N185" s="71">
        <f>IF($A185="","","04表提案との照合: "&amp;'04_LCC計算'!AJ175)</f>
        <v/>
      </c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71">
        <f>IF('04_LCC計算'!A176="","",'04_LCC計算'!A176)</f>
        <v/>
      </c>
      <c r="B186" s="71">
        <f>IF($A186="","",'04_LCC計算'!B176)</f>
        <v/>
      </c>
      <c r="C186" s="71">
        <f>IF($A186="","",'04_LCC計算'!E176)</f>
        <v/>
      </c>
      <c r="D186" s="141">
        <f>IF($A186="","",MAX(1,MIN(5,5*(IF('01_基本条件'!$B$10=0,'04_LCC計算'!AA176/'04_LCC計算'!I176,'04_LCC計算'!AA176*('01_基本条件'!$B$10*(1+'01_基本条件'!$B$10)^'04_LCC計算'!I176)/((1+'01_基本条件'!$B$10)^'04_LCC計算'!I176-1)))/MAX(1,(IF('01_基本条件'!$B$10=0,'04_LCC計算'!T176/'04_LCC計算'!H176,'04_LCC計算'!T176*('01_基本条件'!$B$10*(1+'01_基本条件'!$B$10)^'04_LCC計算'!H176)/((1+'01_基本条件'!$B$10)^'04_LCC計算'!H176-1)))))))</f>
        <v/>
      </c>
      <c r="E186" s="141">
        <f>IF($A186="","",MAX(1,MIN(5,5*(IF('01_基本条件'!$B$10=0,'04_LCC計算'!T176/'04_LCC計算'!H176,'04_LCC計算'!T176*('01_基本条件'!$B$10*(1+'01_基本条件'!$B$10)^'04_LCC計算'!H176)/((1+'01_基本条件'!$B$10)^'04_LCC計算'!H176-1)))/MAX(1,(IF('01_基本条件'!$B$10=0,'04_LCC計算'!AA176/'04_LCC計算'!I176,'04_LCC計算'!AA176*('01_基本条件'!$B$10*(1+'01_基本条件'!$B$10)^'04_LCC計算'!I176)/((1+'01_基本条件'!$B$10)^'04_LCC計算'!I176-1)))))))</f>
        <v/>
      </c>
      <c r="F186" s="141">
        <f>IF($A186="","",MAX(1,MIN(5,5-('03_設備台帳'!J176/MAX(1,'03_設備台帳'!K176))*2-'03_設備台帳'!O176*0.25)))</f>
        <v/>
      </c>
      <c r="G186" s="141">
        <f>IF($A186="","",4.5)</f>
        <v/>
      </c>
      <c r="H186" s="141">
        <f>IF($A186="","",IF('04_LCC計算'!G176="低",5,IF('04_LCC計算'!G176="中",4,IF('04_LCC計算'!G176="高",2,1))))</f>
        <v/>
      </c>
      <c r="I186" s="141">
        <f>IF($A186="","",IF('04_LCC計算'!G176="低",4,IF('04_LCC計算'!G176="中",4.5,5)))</f>
        <v/>
      </c>
      <c r="J186" s="141">
        <f>IF($A186="","",$D186*$B$5+$F186*$B$6+$H186*$B$7+MAX(1,MIN(5,5-'03_設備台帳'!O176*'03_設備台帳'!P176/20))*$B$8+MAX(1,MIN(5,5*'03_設備台帳'!R176/MAX(1,'03_設備台帳'!Q176)))*$B$9+5*$B$10)</f>
        <v/>
      </c>
      <c r="K186" s="141">
        <f>IF($A186="","",$E186*$B$5+$G186*$B$6+$I186*$B$7+MAX(1,MIN(5,5-'03_設備台帳'!X176/60))*$B$8+MAX(1,MIN(5,5*'03_設備台帳'!Q176/MAX(1,'03_設備台帳'!R176)))*$B$9+MAX(1,MIN(5,5-'03_設備台帳'!X176/80))*$B$10)</f>
        <v/>
      </c>
      <c r="L186" s="141">
        <f>IF($A186="","",$K186-$J186)</f>
        <v/>
      </c>
      <c r="M186" s="71">
        <f>IF($A186="","",IF($L186&gt;=0.3,"更新",IF($L186&lt;=-0.3,"修理/延命","再確認")))</f>
        <v/>
      </c>
      <c r="N186" s="71">
        <f>IF($A186="","","04表提案との照合: "&amp;'04_LCC計算'!AJ176)</f>
        <v/>
      </c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71">
        <f>IF('04_LCC計算'!A177="","",'04_LCC計算'!A177)</f>
        <v/>
      </c>
      <c r="B187" s="71">
        <f>IF($A187="","",'04_LCC計算'!B177)</f>
        <v/>
      </c>
      <c r="C187" s="71">
        <f>IF($A187="","",'04_LCC計算'!E177)</f>
        <v/>
      </c>
      <c r="D187" s="141">
        <f>IF($A187="","",MAX(1,MIN(5,5*(IF('01_基本条件'!$B$10=0,'04_LCC計算'!AA177/'04_LCC計算'!I177,'04_LCC計算'!AA177*('01_基本条件'!$B$10*(1+'01_基本条件'!$B$10)^'04_LCC計算'!I177)/((1+'01_基本条件'!$B$10)^'04_LCC計算'!I177-1)))/MAX(1,(IF('01_基本条件'!$B$10=0,'04_LCC計算'!T177/'04_LCC計算'!H177,'04_LCC計算'!T177*('01_基本条件'!$B$10*(1+'01_基本条件'!$B$10)^'04_LCC計算'!H177)/((1+'01_基本条件'!$B$10)^'04_LCC計算'!H177-1)))))))</f>
        <v/>
      </c>
      <c r="E187" s="141">
        <f>IF($A187="","",MAX(1,MIN(5,5*(IF('01_基本条件'!$B$10=0,'04_LCC計算'!T177/'04_LCC計算'!H177,'04_LCC計算'!T177*('01_基本条件'!$B$10*(1+'01_基本条件'!$B$10)^'04_LCC計算'!H177)/((1+'01_基本条件'!$B$10)^'04_LCC計算'!H177-1)))/MAX(1,(IF('01_基本条件'!$B$10=0,'04_LCC計算'!AA177/'04_LCC計算'!I177,'04_LCC計算'!AA177*('01_基本条件'!$B$10*(1+'01_基本条件'!$B$10)^'04_LCC計算'!I177)/((1+'01_基本条件'!$B$10)^'04_LCC計算'!I177-1)))))))</f>
        <v/>
      </c>
      <c r="F187" s="141">
        <f>IF($A187="","",MAX(1,MIN(5,5-('03_設備台帳'!J177/MAX(1,'03_設備台帳'!K177))*2-'03_設備台帳'!O177*0.25)))</f>
        <v/>
      </c>
      <c r="G187" s="141">
        <f>IF($A187="","",4.5)</f>
        <v/>
      </c>
      <c r="H187" s="141">
        <f>IF($A187="","",IF('04_LCC計算'!G177="低",5,IF('04_LCC計算'!G177="中",4,IF('04_LCC計算'!G177="高",2,1))))</f>
        <v/>
      </c>
      <c r="I187" s="141">
        <f>IF($A187="","",IF('04_LCC計算'!G177="低",4,IF('04_LCC計算'!G177="中",4.5,5)))</f>
        <v/>
      </c>
      <c r="J187" s="141">
        <f>IF($A187="","",$D187*$B$5+$F187*$B$6+$H187*$B$7+MAX(1,MIN(5,5-'03_設備台帳'!O177*'03_設備台帳'!P177/20))*$B$8+MAX(1,MIN(5,5*'03_設備台帳'!R177/MAX(1,'03_設備台帳'!Q177)))*$B$9+5*$B$10)</f>
        <v/>
      </c>
      <c r="K187" s="141">
        <f>IF($A187="","",$E187*$B$5+$G187*$B$6+$I187*$B$7+MAX(1,MIN(5,5-'03_設備台帳'!X177/60))*$B$8+MAX(1,MIN(5,5*'03_設備台帳'!Q177/MAX(1,'03_設備台帳'!R177)))*$B$9+MAX(1,MIN(5,5-'03_設備台帳'!X177/80))*$B$10)</f>
        <v/>
      </c>
      <c r="L187" s="141">
        <f>IF($A187="","",$K187-$J187)</f>
        <v/>
      </c>
      <c r="M187" s="71">
        <f>IF($A187="","",IF($L187&gt;=0.3,"更新",IF($L187&lt;=-0.3,"修理/延命","再確認")))</f>
        <v/>
      </c>
      <c r="N187" s="71">
        <f>IF($A187="","","04表提案との照合: "&amp;'04_LCC計算'!AJ177)</f>
        <v/>
      </c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71">
        <f>IF('04_LCC計算'!A178="","",'04_LCC計算'!A178)</f>
        <v/>
      </c>
      <c r="B188" s="71">
        <f>IF($A188="","",'04_LCC計算'!B178)</f>
        <v/>
      </c>
      <c r="C188" s="71">
        <f>IF($A188="","",'04_LCC計算'!E178)</f>
        <v/>
      </c>
      <c r="D188" s="141">
        <f>IF($A188="","",MAX(1,MIN(5,5*(IF('01_基本条件'!$B$10=0,'04_LCC計算'!AA178/'04_LCC計算'!I178,'04_LCC計算'!AA178*('01_基本条件'!$B$10*(1+'01_基本条件'!$B$10)^'04_LCC計算'!I178)/((1+'01_基本条件'!$B$10)^'04_LCC計算'!I178-1)))/MAX(1,(IF('01_基本条件'!$B$10=0,'04_LCC計算'!T178/'04_LCC計算'!H178,'04_LCC計算'!T178*('01_基本条件'!$B$10*(1+'01_基本条件'!$B$10)^'04_LCC計算'!H178)/((1+'01_基本条件'!$B$10)^'04_LCC計算'!H178-1)))))))</f>
        <v/>
      </c>
      <c r="E188" s="141">
        <f>IF($A188="","",MAX(1,MIN(5,5*(IF('01_基本条件'!$B$10=0,'04_LCC計算'!T178/'04_LCC計算'!H178,'04_LCC計算'!T178*('01_基本条件'!$B$10*(1+'01_基本条件'!$B$10)^'04_LCC計算'!H178)/((1+'01_基本条件'!$B$10)^'04_LCC計算'!H178-1)))/MAX(1,(IF('01_基本条件'!$B$10=0,'04_LCC計算'!AA178/'04_LCC計算'!I178,'04_LCC計算'!AA178*('01_基本条件'!$B$10*(1+'01_基本条件'!$B$10)^'04_LCC計算'!I178)/((1+'01_基本条件'!$B$10)^'04_LCC計算'!I178-1)))))))</f>
        <v/>
      </c>
      <c r="F188" s="141">
        <f>IF($A188="","",MAX(1,MIN(5,5-('03_設備台帳'!J178/MAX(1,'03_設備台帳'!K178))*2-'03_設備台帳'!O178*0.25)))</f>
        <v/>
      </c>
      <c r="G188" s="141">
        <f>IF($A188="","",4.5)</f>
        <v/>
      </c>
      <c r="H188" s="141">
        <f>IF($A188="","",IF('04_LCC計算'!G178="低",5,IF('04_LCC計算'!G178="中",4,IF('04_LCC計算'!G178="高",2,1))))</f>
        <v/>
      </c>
      <c r="I188" s="141">
        <f>IF($A188="","",IF('04_LCC計算'!G178="低",4,IF('04_LCC計算'!G178="中",4.5,5)))</f>
        <v/>
      </c>
      <c r="J188" s="141">
        <f>IF($A188="","",$D188*$B$5+$F188*$B$6+$H188*$B$7+MAX(1,MIN(5,5-'03_設備台帳'!O178*'03_設備台帳'!P178/20))*$B$8+MAX(1,MIN(5,5*'03_設備台帳'!R178/MAX(1,'03_設備台帳'!Q178)))*$B$9+5*$B$10)</f>
        <v/>
      </c>
      <c r="K188" s="141">
        <f>IF($A188="","",$E188*$B$5+$G188*$B$6+$I188*$B$7+MAX(1,MIN(5,5-'03_設備台帳'!X178/60))*$B$8+MAX(1,MIN(5,5*'03_設備台帳'!Q178/MAX(1,'03_設備台帳'!R178)))*$B$9+MAX(1,MIN(5,5-'03_設備台帳'!X178/80))*$B$10)</f>
        <v/>
      </c>
      <c r="L188" s="141">
        <f>IF($A188="","",$K188-$J188)</f>
        <v/>
      </c>
      <c r="M188" s="71">
        <f>IF($A188="","",IF($L188&gt;=0.3,"更新",IF($L188&lt;=-0.3,"修理/延命","再確認")))</f>
        <v/>
      </c>
      <c r="N188" s="71">
        <f>IF($A188="","","04表提案との照合: "&amp;'04_LCC計算'!AJ178)</f>
        <v/>
      </c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71">
        <f>IF('04_LCC計算'!A179="","",'04_LCC計算'!A179)</f>
        <v/>
      </c>
      <c r="B189" s="71">
        <f>IF($A189="","",'04_LCC計算'!B179)</f>
        <v/>
      </c>
      <c r="C189" s="71">
        <f>IF($A189="","",'04_LCC計算'!E179)</f>
        <v/>
      </c>
      <c r="D189" s="141">
        <f>IF($A189="","",MAX(1,MIN(5,5*(IF('01_基本条件'!$B$10=0,'04_LCC計算'!AA179/'04_LCC計算'!I179,'04_LCC計算'!AA179*('01_基本条件'!$B$10*(1+'01_基本条件'!$B$10)^'04_LCC計算'!I179)/((1+'01_基本条件'!$B$10)^'04_LCC計算'!I179-1)))/MAX(1,(IF('01_基本条件'!$B$10=0,'04_LCC計算'!T179/'04_LCC計算'!H179,'04_LCC計算'!T179*('01_基本条件'!$B$10*(1+'01_基本条件'!$B$10)^'04_LCC計算'!H179)/((1+'01_基本条件'!$B$10)^'04_LCC計算'!H179-1)))))))</f>
        <v/>
      </c>
      <c r="E189" s="141">
        <f>IF($A189="","",MAX(1,MIN(5,5*(IF('01_基本条件'!$B$10=0,'04_LCC計算'!T179/'04_LCC計算'!H179,'04_LCC計算'!T179*('01_基本条件'!$B$10*(1+'01_基本条件'!$B$10)^'04_LCC計算'!H179)/((1+'01_基本条件'!$B$10)^'04_LCC計算'!H179-1)))/MAX(1,(IF('01_基本条件'!$B$10=0,'04_LCC計算'!AA179/'04_LCC計算'!I179,'04_LCC計算'!AA179*('01_基本条件'!$B$10*(1+'01_基本条件'!$B$10)^'04_LCC計算'!I179)/((1+'01_基本条件'!$B$10)^'04_LCC計算'!I179-1)))))))</f>
        <v/>
      </c>
      <c r="F189" s="141">
        <f>IF($A189="","",MAX(1,MIN(5,5-('03_設備台帳'!J179/MAX(1,'03_設備台帳'!K179))*2-'03_設備台帳'!O179*0.25)))</f>
        <v/>
      </c>
      <c r="G189" s="141">
        <f>IF($A189="","",4.5)</f>
        <v/>
      </c>
      <c r="H189" s="141">
        <f>IF($A189="","",IF('04_LCC計算'!G179="低",5,IF('04_LCC計算'!G179="中",4,IF('04_LCC計算'!G179="高",2,1))))</f>
        <v/>
      </c>
      <c r="I189" s="141">
        <f>IF($A189="","",IF('04_LCC計算'!G179="低",4,IF('04_LCC計算'!G179="中",4.5,5)))</f>
        <v/>
      </c>
      <c r="J189" s="141">
        <f>IF($A189="","",$D189*$B$5+$F189*$B$6+$H189*$B$7+MAX(1,MIN(5,5-'03_設備台帳'!O179*'03_設備台帳'!P179/20))*$B$8+MAX(1,MIN(5,5*'03_設備台帳'!R179/MAX(1,'03_設備台帳'!Q179)))*$B$9+5*$B$10)</f>
        <v/>
      </c>
      <c r="K189" s="141">
        <f>IF($A189="","",$E189*$B$5+$G189*$B$6+$I189*$B$7+MAX(1,MIN(5,5-'03_設備台帳'!X179/60))*$B$8+MAX(1,MIN(5,5*'03_設備台帳'!Q179/MAX(1,'03_設備台帳'!R179)))*$B$9+MAX(1,MIN(5,5-'03_設備台帳'!X179/80))*$B$10)</f>
        <v/>
      </c>
      <c r="L189" s="141">
        <f>IF($A189="","",$K189-$J189)</f>
        <v/>
      </c>
      <c r="M189" s="71">
        <f>IF($A189="","",IF($L189&gt;=0.3,"更新",IF($L189&lt;=-0.3,"修理/延命","再確認")))</f>
        <v/>
      </c>
      <c r="N189" s="71">
        <f>IF($A189="","","04表提案との照合: "&amp;'04_LCC計算'!AJ179)</f>
        <v/>
      </c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71">
        <f>IF('04_LCC計算'!A180="","",'04_LCC計算'!A180)</f>
        <v/>
      </c>
      <c r="B190" s="71">
        <f>IF($A190="","",'04_LCC計算'!B180)</f>
        <v/>
      </c>
      <c r="C190" s="71">
        <f>IF($A190="","",'04_LCC計算'!E180)</f>
        <v/>
      </c>
      <c r="D190" s="141">
        <f>IF($A190="","",MAX(1,MIN(5,5*(IF('01_基本条件'!$B$10=0,'04_LCC計算'!AA180/'04_LCC計算'!I180,'04_LCC計算'!AA180*('01_基本条件'!$B$10*(1+'01_基本条件'!$B$10)^'04_LCC計算'!I180)/((1+'01_基本条件'!$B$10)^'04_LCC計算'!I180-1)))/MAX(1,(IF('01_基本条件'!$B$10=0,'04_LCC計算'!T180/'04_LCC計算'!H180,'04_LCC計算'!T180*('01_基本条件'!$B$10*(1+'01_基本条件'!$B$10)^'04_LCC計算'!H180)/((1+'01_基本条件'!$B$10)^'04_LCC計算'!H180-1)))))))</f>
        <v/>
      </c>
      <c r="E190" s="141">
        <f>IF($A190="","",MAX(1,MIN(5,5*(IF('01_基本条件'!$B$10=0,'04_LCC計算'!T180/'04_LCC計算'!H180,'04_LCC計算'!T180*('01_基本条件'!$B$10*(1+'01_基本条件'!$B$10)^'04_LCC計算'!H180)/((1+'01_基本条件'!$B$10)^'04_LCC計算'!H180-1)))/MAX(1,(IF('01_基本条件'!$B$10=0,'04_LCC計算'!AA180/'04_LCC計算'!I180,'04_LCC計算'!AA180*('01_基本条件'!$B$10*(1+'01_基本条件'!$B$10)^'04_LCC計算'!I180)/((1+'01_基本条件'!$B$10)^'04_LCC計算'!I180-1)))))))</f>
        <v/>
      </c>
      <c r="F190" s="141">
        <f>IF($A190="","",MAX(1,MIN(5,5-('03_設備台帳'!J180/MAX(1,'03_設備台帳'!K180))*2-'03_設備台帳'!O180*0.25)))</f>
        <v/>
      </c>
      <c r="G190" s="141">
        <f>IF($A190="","",4.5)</f>
        <v/>
      </c>
      <c r="H190" s="141">
        <f>IF($A190="","",IF('04_LCC計算'!G180="低",5,IF('04_LCC計算'!G180="中",4,IF('04_LCC計算'!G180="高",2,1))))</f>
        <v/>
      </c>
      <c r="I190" s="141">
        <f>IF($A190="","",IF('04_LCC計算'!G180="低",4,IF('04_LCC計算'!G180="中",4.5,5)))</f>
        <v/>
      </c>
      <c r="J190" s="141">
        <f>IF($A190="","",$D190*$B$5+$F190*$B$6+$H190*$B$7+MAX(1,MIN(5,5-'03_設備台帳'!O180*'03_設備台帳'!P180/20))*$B$8+MAX(1,MIN(5,5*'03_設備台帳'!R180/MAX(1,'03_設備台帳'!Q180)))*$B$9+5*$B$10)</f>
        <v/>
      </c>
      <c r="K190" s="141">
        <f>IF($A190="","",$E190*$B$5+$G190*$B$6+$I190*$B$7+MAX(1,MIN(5,5-'03_設備台帳'!X180/60))*$B$8+MAX(1,MIN(5,5*'03_設備台帳'!Q180/MAX(1,'03_設備台帳'!R180)))*$B$9+MAX(1,MIN(5,5-'03_設備台帳'!X180/80))*$B$10)</f>
        <v/>
      </c>
      <c r="L190" s="141">
        <f>IF($A190="","",$K190-$J190)</f>
        <v/>
      </c>
      <c r="M190" s="71">
        <f>IF($A190="","",IF($L190&gt;=0.3,"更新",IF($L190&lt;=-0.3,"修理/延命","再確認")))</f>
        <v/>
      </c>
      <c r="N190" s="71">
        <f>IF($A190="","","04表提案との照合: "&amp;'04_LCC計算'!AJ180)</f>
        <v/>
      </c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71">
        <f>IF('04_LCC計算'!A181="","",'04_LCC計算'!A181)</f>
        <v/>
      </c>
      <c r="B191" s="71">
        <f>IF($A191="","",'04_LCC計算'!B181)</f>
        <v/>
      </c>
      <c r="C191" s="71">
        <f>IF($A191="","",'04_LCC計算'!E181)</f>
        <v/>
      </c>
      <c r="D191" s="141">
        <f>IF($A191="","",MAX(1,MIN(5,5*(IF('01_基本条件'!$B$10=0,'04_LCC計算'!AA181/'04_LCC計算'!I181,'04_LCC計算'!AA181*('01_基本条件'!$B$10*(1+'01_基本条件'!$B$10)^'04_LCC計算'!I181)/((1+'01_基本条件'!$B$10)^'04_LCC計算'!I181-1)))/MAX(1,(IF('01_基本条件'!$B$10=0,'04_LCC計算'!T181/'04_LCC計算'!H181,'04_LCC計算'!T181*('01_基本条件'!$B$10*(1+'01_基本条件'!$B$10)^'04_LCC計算'!H181)/((1+'01_基本条件'!$B$10)^'04_LCC計算'!H181-1)))))))</f>
        <v/>
      </c>
      <c r="E191" s="141">
        <f>IF($A191="","",MAX(1,MIN(5,5*(IF('01_基本条件'!$B$10=0,'04_LCC計算'!T181/'04_LCC計算'!H181,'04_LCC計算'!T181*('01_基本条件'!$B$10*(1+'01_基本条件'!$B$10)^'04_LCC計算'!H181)/((1+'01_基本条件'!$B$10)^'04_LCC計算'!H181-1)))/MAX(1,(IF('01_基本条件'!$B$10=0,'04_LCC計算'!AA181/'04_LCC計算'!I181,'04_LCC計算'!AA181*('01_基本条件'!$B$10*(1+'01_基本条件'!$B$10)^'04_LCC計算'!I181)/((1+'01_基本条件'!$B$10)^'04_LCC計算'!I181-1)))))))</f>
        <v/>
      </c>
      <c r="F191" s="141">
        <f>IF($A191="","",MAX(1,MIN(5,5-('03_設備台帳'!J181/MAX(1,'03_設備台帳'!K181))*2-'03_設備台帳'!O181*0.25)))</f>
        <v/>
      </c>
      <c r="G191" s="141">
        <f>IF($A191="","",4.5)</f>
        <v/>
      </c>
      <c r="H191" s="141">
        <f>IF($A191="","",IF('04_LCC計算'!G181="低",5,IF('04_LCC計算'!G181="中",4,IF('04_LCC計算'!G181="高",2,1))))</f>
        <v/>
      </c>
      <c r="I191" s="141">
        <f>IF($A191="","",IF('04_LCC計算'!G181="低",4,IF('04_LCC計算'!G181="中",4.5,5)))</f>
        <v/>
      </c>
      <c r="J191" s="141">
        <f>IF($A191="","",$D191*$B$5+$F191*$B$6+$H191*$B$7+MAX(1,MIN(5,5-'03_設備台帳'!O181*'03_設備台帳'!P181/20))*$B$8+MAX(1,MIN(5,5*'03_設備台帳'!R181/MAX(1,'03_設備台帳'!Q181)))*$B$9+5*$B$10)</f>
        <v/>
      </c>
      <c r="K191" s="141">
        <f>IF($A191="","",$E191*$B$5+$G191*$B$6+$I191*$B$7+MAX(1,MIN(5,5-'03_設備台帳'!X181/60))*$B$8+MAX(1,MIN(5,5*'03_設備台帳'!Q181/MAX(1,'03_設備台帳'!R181)))*$B$9+MAX(1,MIN(5,5-'03_設備台帳'!X181/80))*$B$10)</f>
        <v/>
      </c>
      <c r="L191" s="141">
        <f>IF($A191="","",$K191-$J191)</f>
        <v/>
      </c>
      <c r="M191" s="71">
        <f>IF($A191="","",IF($L191&gt;=0.3,"更新",IF($L191&lt;=-0.3,"修理/延命","再確認")))</f>
        <v/>
      </c>
      <c r="N191" s="71">
        <f>IF($A191="","","04表提案との照合: "&amp;'04_LCC計算'!AJ181)</f>
        <v/>
      </c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71">
        <f>IF('04_LCC計算'!A182="","",'04_LCC計算'!A182)</f>
        <v/>
      </c>
      <c r="B192" s="71">
        <f>IF($A192="","",'04_LCC計算'!B182)</f>
        <v/>
      </c>
      <c r="C192" s="71">
        <f>IF($A192="","",'04_LCC計算'!E182)</f>
        <v/>
      </c>
      <c r="D192" s="141">
        <f>IF($A192="","",MAX(1,MIN(5,5*(IF('01_基本条件'!$B$10=0,'04_LCC計算'!AA182/'04_LCC計算'!I182,'04_LCC計算'!AA182*('01_基本条件'!$B$10*(1+'01_基本条件'!$B$10)^'04_LCC計算'!I182)/((1+'01_基本条件'!$B$10)^'04_LCC計算'!I182-1)))/MAX(1,(IF('01_基本条件'!$B$10=0,'04_LCC計算'!T182/'04_LCC計算'!H182,'04_LCC計算'!T182*('01_基本条件'!$B$10*(1+'01_基本条件'!$B$10)^'04_LCC計算'!H182)/((1+'01_基本条件'!$B$10)^'04_LCC計算'!H182-1)))))))</f>
        <v/>
      </c>
      <c r="E192" s="141">
        <f>IF($A192="","",MAX(1,MIN(5,5*(IF('01_基本条件'!$B$10=0,'04_LCC計算'!T182/'04_LCC計算'!H182,'04_LCC計算'!T182*('01_基本条件'!$B$10*(1+'01_基本条件'!$B$10)^'04_LCC計算'!H182)/((1+'01_基本条件'!$B$10)^'04_LCC計算'!H182-1)))/MAX(1,(IF('01_基本条件'!$B$10=0,'04_LCC計算'!AA182/'04_LCC計算'!I182,'04_LCC計算'!AA182*('01_基本条件'!$B$10*(1+'01_基本条件'!$B$10)^'04_LCC計算'!I182)/((1+'01_基本条件'!$B$10)^'04_LCC計算'!I182-1)))))))</f>
        <v/>
      </c>
      <c r="F192" s="141">
        <f>IF($A192="","",MAX(1,MIN(5,5-('03_設備台帳'!J182/MAX(1,'03_設備台帳'!K182))*2-'03_設備台帳'!O182*0.25)))</f>
        <v/>
      </c>
      <c r="G192" s="141">
        <f>IF($A192="","",4.5)</f>
        <v/>
      </c>
      <c r="H192" s="141">
        <f>IF($A192="","",IF('04_LCC計算'!G182="低",5,IF('04_LCC計算'!G182="中",4,IF('04_LCC計算'!G182="高",2,1))))</f>
        <v/>
      </c>
      <c r="I192" s="141">
        <f>IF($A192="","",IF('04_LCC計算'!G182="低",4,IF('04_LCC計算'!G182="中",4.5,5)))</f>
        <v/>
      </c>
      <c r="J192" s="141">
        <f>IF($A192="","",$D192*$B$5+$F192*$B$6+$H192*$B$7+MAX(1,MIN(5,5-'03_設備台帳'!O182*'03_設備台帳'!P182/20))*$B$8+MAX(1,MIN(5,5*'03_設備台帳'!R182/MAX(1,'03_設備台帳'!Q182)))*$B$9+5*$B$10)</f>
        <v/>
      </c>
      <c r="K192" s="141">
        <f>IF($A192="","",$E192*$B$5+$G192*$B$6+$I192*$B$7+MAX(1,MIN(5,5-'03_設備台帳'!X182/60))*$B$8+MAX(1,MIN(5,5*'03_設備台帳'!Q182/MAX(1,'03_設備台帳'!R182)))*$B$9+MAX(1,MIN(5,5-'03_設備台帳'!X182/80))*$B$10)</f>
        <v/>
      </c>
      <c r="L192" s="141">
        <f>IF($A192="","",$K192-$J192)</f>
        <v/>
      </c>
      <c r="M192" s="71">
        <f>IF($A192="","",IF($L192&gt;=0.3,"更新",IF($L192&lt;=-0.3,"修理/延命","再確認")))</f>
        <v/>
      </c>
      <c r="N192" s="71">
        <f>IF($A192="","","04表提案との照合: "&amp;'04_LCC計算'!AJ182)</f>
        <v/>
      </c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71">
        <f>IF('04_LCC計算'!A183="","",'04_LCC計算'!A183)</f>
        <v/>
      </c>
      <c r="B193" s="71">
        <f>IF($A193="","",'04_LCC計算'!B183)</f>
        <v/>
      </c>
      <c r="C193" s="71">
        <f>IF($A193="","",'04_LCC計算'!E183)</f>
        <v/>
      </c>
      <c r="D193" s="141">
        <f>IF($A193="","",MAX(1,MIN(5,5*(IF('01_基本条件'!$B$10=0,'04_LCC計算'!AA183/'04_LCC計算'!I183,'04_LCC計算'!AA183*('01_基本条件'!$B$10*(1+'01_基本条件'!$B$10)^'04_LCC計算'!I183)/((1+'01_基本条件'!$B$10)^'04_LCC計算'!I183-1)))/MAX(1,(IF('01_基本条件'!$B$10=0,'04_LCC計算'!T183/'04_LCC計算'!H183,'04_LCC計算'!T183*('01_基本条件'!$B$10*(1+'01_基本条件'!$B$10)^'04_LCC計算'!H183)/((1+'01_基本条件'!$B$10)^'04_LCC計算'!H183-1)))))))</f>
        <v/>
      </c>
      <c r="E193" s="141">
        <f>IF($A193="","",MAX(1,MIN(5,5*(IF('01_基本条件'!$B$10=0,'04_LCC計算'!T183/'04_LCC計算'!H183,'04_LCC計算'!T183*('01_基本条件'!$B$10*(1+'01_基本条件'!$B$10)^'04_LCC計算'!H183)/((1+'01_基本条件'!$B$10)^'04_LCC計算'!H183-1)))/MAX(1,(IF('01_基本条件'!$B$10=0,'04_LCC計算'!AA183/'04_LCC計算'!I183,'04_LCC計算'!AA183*('01_基本条件'!$B$10*(1+'01_基本条件'!$B$10)^'04_LCC計算'!I183)/((1+'01_基本条件'!$B$10)^'04_LCC計算'!I183-1)))))))</f>
        <v/>
      </c>
      <c r="F193" s="141">
        <f>IF($A193="","",MAX(1,MIN(5,5-('03_設備台帳'!J183/MAX(1,'03_設備台帳'!K183))*2-'03_設備台帳'!O183*0.25)))</f>
        <v/>
      </c>
      <c r="G193" s="141">
        <f>IF($A193="","",4.5)</f>
        <v/>
      </c>
      <c r="H193" s="141">
        <f>IF($A193="","",IF('04_LCC計算'!G183="低",5,IF('04_LCC計算'!G183="中",4,IF('04_LCC計算'!G183="高",2,1))))</f>
        <v/>
      </c>
      <c r="I193" s="141">
        <f>IF($A193="","",IF('04_LCC計算'!G183="低",4,IF('04_LCC計算'!G183="中",4.5,5)))</f>
        <v/>
      </c>
      <c r="J193" s="141">
        <f>IF($A193="","",$D193*$B$5+$F193*$B$6+$H193*$B$7+MAX(1,MIN(5,5-'03_設備台帳'!O183*'03_設備台帳'!P183/20))*$B$8+MAX(1,MIN(5,5*'03_設備台帳'!R183/MAX(1,'03_設備台帳'!Q183)))*$B$9+5*$B$10)</f>
        <v/>
      </c>
      <c r="K193" s="141">
        <f>IF($A193="","",$E193*$B$5+$G193*$B$6+$I193*$B$7+MAX(1,MIN(5,5-'03_設備台帳'!X183/60))*$B$8+MAX(1,MIN(5,5*'03_設備台帳'!Q183/MAX(1,'03_設備台帳'!R183)))*$B$9+MAX(1,MIN(5,5-'03_設備台帳'!X183/80))*$B$10)</f>
        <v/>
      </c>
      <c r="L193" s="141">
        <f>IF($A193="","",$K193-$J193)</f>
        <v/>
      </c>
      <c r="M193" s="71">
        <f>IF($A193="","",IF($L193&gt;=0.3,"更新",IF($L193&lt;=-0.3,"修理/延命","再確認")))</f>
        <v/>
      </c>
      <c r="N193" s="71">
        <f>IF($A193="","","04表提案との照合: "&amp;'04_LCC計算'!AJ183)</f>
        <v/>
      </c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71">
        <f>IF('04_LCC計算'!A184="","",'04_LCC計算'!A184)</f>
        <v/>
      </c>
      <c r="B194" s="71">
        <f>IF($A194="","",'04_LCC計算'!B184)</f>
        <v/>
      </c>
      <c r="C194" s="71">
        <f>IF($A194="","",'04_LCC計算'!E184)</f>
        <v/>
      </c>
      <c r="D194" s="141">
        <f>IF($A194="","",MAX(1,MIN(5,5*(IF('01_基本条件'!$B$10=0,'04_LCC計算'!AA184/'04_LCC計算'!I184,'04_LCC計算'!AA184*('01_基本条件'!$B$10*(1+'01_基本条件'!$B$10)^'04_LCC計算'!I184)/((1+'01_基本条件'!$B$10)^'04_LCC計算'!I184-1)))/MAX(1,(IF('01_基本条件'!$B$10=0,'04_LCC計算'!T184/'04_LCC計算'!H184,'04_LCC計算'!T184*('01_基本条件'!$B$10*(1+'01_基本条件'!$B$10)^'04_LCC計算'!H184)/((1+'01_基本条件'!$B$10)^'04_LCC計算'!H184-1)))))))</f>
        <v/>
      </c>
      <c r="E194" s="141">
        <f>IF($A194="","",MAX(1,MIN(5,5*(IF('01_基本条件'!$B$10=0,'04_LCC計算'!T184/'04_LCC計算'!H184,'04_LCC計算'!T184*('01_基本条件'!$B$10*(1+'01_基本条件'!$B$10)^'04_LCC計算'!H184)/((1+'01_基本条件'!$B$10)^'04_LCC計算'!H184-1)))/MAX(1,(IF('01_基本条件'!$B$10=0,'04_LCC計算'!AA184/'04_LCC計算'!I184,'04_LCC計算'!AA184*('01_基本条件'!$B$10*(1+'01_基本条件'!$B$10)^'04_LCC計算'!I184)/((1+'01_基本条件'!$B$10)^'04_LCC計算'!I184-1)))))))</f>
        <v/>
      </c>
      <c r="F194" s="141">
        <f>IF($A194="","",MAX(1,MIN(5,5-('03_設備台帳'!J184/MAX(1,'03_設備台帳'!K184))*2-'03_設備台帳'!O184*0.25)))</f>
        <v/>
      </c>
      <c r="G194" s="141">
        <f>IF($A194="","",4.5)</f>
        <v/>
      </c>
      <c r="H194" s="141">
        <f>IF($A194="","",IF('04_LCC計算'!G184="低",5,IF('04_LCC計算'!G184="中",4,IF('04_LCC計算'!G184="高",2,1))))</f>
        <v/>
      </c>
      <c r="I194" s="141">
        <f>IF($A194="","",IF('04_LCC計算'!G184="低",4,IF('04_LCC計算'!G184="中",4.5,5)))</f>
        <v/>
      </c>
      <c r="J194" s="141">
        <f>IF($A194="","",$D194*$B$5+$F194*$B$6+$H194*$B$7+MAX(1,MIN(5,5-'03_設備台帳'!O184*'03_設備台帳'!P184/20))*$B$8+MAX(1,MIN(5,5*'03_設備台帳'!R184/MAX(1,'03_設備台帳'!Q184)))*$B$9+5*$B$10)</f>
        <v/>
      </c>
      <c r="K194" s="141">
        <f>IF($A194="","",$E194*$B$5+$G194*$B$6+$I194*$B$7+MAX(1,MIN(5,5-'03_設備台帳'!X184/60))*$B$8+MAX(1,MIN(5,5*'03_設備台帳'!Q184/MAX(1,'03_設備台帳'!R184)))*$B$9+MAX(1,MIN(5,5-'03_設備台帳'!X184/80))*$B$10)</f>
        <v/>
      </c>
      <c r="L194" s="141">
        <f>IF($A194="","",$K194-$J194)</f>
        <v/>
      </c>
      <c r="M194" s="71">
        <f>IF($A194="","",IF($L194&gt;=0.3,"更新",IF($L194&lt;=-0.3,"修理/延命","再確認")))</f>
        <v/>
      </c>
      <c r="N194" s="71">
        <f>IF($A194="","","04表提案との照合: "&amp;'04_LCC計算'!AJ184)</f>
        <v/>
      </c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71">
        <f>IF('04_LCC計算'!A185="","",'04_LCC計算'!A185)</f>
        <v/>
      </c>
      <c r="B195" s="71">
        <f>IF($A195="","",'04_LCC計算'!B185)</f>
        <v/>
      </c>
      <c r="C195" s="71">
        <f>IF($A195="","",'04_LCC計算'!E185)</f>
        <v/>
      </c>
      <c r="D195" s="141">
        <f>IF($A195="","",MAX(1,MIN(5,5*(IF('01_基本条件'!$B$10=0,'04_LCC計算'!AA185/'04_LCC計算'!I185,'04_LCC計算'!AA185*('01_基本条件'!$B$10*(1+'01_基本条件'!$B$10)^'04_LCC計算'!I185)/((1+'01_基本条件'!$B$10)^'04_LCC計算'!I185-1)))/MAX(1,(IF('01_基本条件'!$B$10=0,'04_LCC計算'!T185/'04_LCC計算'!H185,'04_LCC計算'!T185*('01_基本条件'!$B$10*(1+'01_基本条件'!$B$10)^'04_LCC計算'!H185)/((1+'01_基本条件'!$B$10)^'04_LCC計算'!H185-1)))))))</f>
        <v/>
      </c>
      <c r="E195" s="141">
        <f>IF($A195="","",MAX(1,MIN(5,5*(IF('01_基本条件'!$B$10=0,'04_LCC計算'!T185/'04_LCC計算'!H185,'04_LCC計算'!T185*('01_基本条件'!$B$10*(1+'01_基本条件'!$B$10)^'04_LCC計算'!H185)/((1+'01_基本条件'!$B$10)^'04_LCC計算'!H185-1)))/MAX(1,(IF('01_基本条件'!$B$10=0,'04_LCC計算'!AA185/'04_LCC計算'!I185,'04_LCC計算'!AA185*('01_基本条件'!$B$10*(1+'01_基本条件'!$B$10)^'04_LCC計算'!I185)/((1+'01_基本条件'!$B$10)^'04_LCC計算'!I185-1)))))))</f>
        <v/>
      </c>
      <c r="F195" s="141">
        <f>IF($A195="","",MAX(1,MIN(5,5-('03_設備台帳'!J185/MAX(1,'03_設備台帳'!K185))*2-'03_設備台帳'!O185*0.25)))</f>
        <v/>
      </c>
      <c r="G195" s="141">
        <f>IF($A195="","",4.5)</f>
        <v/>
      </c>
      <c r="H195" s="141">
        <f>IF($A195="","",IF('04_LCC計算'!G185="低",5,IF('04_LCC計算'!G185="中",4,IF('04_LCC計算'!G185="高",2,1))))</f>
        <v/>
      </c>
      <c r="I195" s="141">
        <f>IF($A195="","",IF('04_LCC計算'!G185="低",4,IF('04_LCC計算'!G185="中",4.5,5)))</f>
        <v/>
      </c>
      <c r="J195" s="141">
        <f>IF($A195="","",$D195*$B$5+$F195*$B$6+$H195*$B$7+MAX(1,MIN(5,5-'03_設備台帳'!O185*'03_設備台帳'!P185/20))*$B$8+MAX(1,MIN(5,5*'03_設備台帳'!R185/MAX(1,'03_設備台帳'!Q185)))*$B$9+5*$B$10)</f>
        <v/>
      </c>
      <c r="K195" s="141">
        <f>IF($A195="","",$E195*$B$5+$G195*$B$6+$I195*$B$7+MAX(1,MIN(5,5-'03_設備台帳'!X185/60))*$B$8+MAX(1,MIN(5,5*'03_設備台帳'!Q185/MAX(1,'03_設備台帳'!R185)))*$B$9+MAX(1,MIN(5,5-'03_設備台帳'!X185/80))*$B$10)</f>
        <v/>
      </c>
      <c r="L195" s="141">
        <f>IF($A195="","",$K195-$J195)</f>
        <v/>
      </c>
      <c r="M195" s="71">
        <f>IF($A195="","",IF($L195&gt;=0.3,"更新",IF($L195&lt;=-0.3,"修理/延命","再確認")))</f>
        <v/>
      </c>
      <c r="N195" s="71">
        <f>IF($A195="","","04表提案との照合: "&amp;'04_LCC計算'!AJ185)</f>
        <v/>
      </c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71">
        <f>IF('04_LCC計算'!A186="","",'04_LCC計算'!A186)</f>
        <v/>
      </c>
      <c r="B196" s="71">
        <f>IF($A196="","",'04_LCC計算'!B186)</f>
        <v/>
      </c>
      <c r="C196" s="71">
        <f>IF($A196="","",'04_LCC計算'!E186)</f>
        <v/>
      </c>
      <c r="D196" s="141">
        <f>IF($A196="","",MAX(1,MIN(5,5*(IF('01_基本条件'!$B$10=0,'04_LCC計算'!AA186/'04_LCC計算'!I186,'04_LCC計算'!AA186*('01_基本条件'!$B$10*(1+'01_基本条件'!$B$10)^'04_LCC計算'!I186)/((1+'01_基本条件'!$B$10)^'04_LCC計算'!I186-1)))/MAX(1,(IF('01_基本条件'!$B$10=0,'04_LCC計算'!T186/'04_LCC計算'!H186,'04_LCC計算'!T186*('01_基本条件'!$B$10*(1+'01_基本条件'!$B$10)^'04_LCC計算'!H186)/((1+'01_基本条件'!$B$10)^'04_LCC計算'!H186-1)))))))</f>
        <v/>
      </c>
      <c r="E196" s="141">
        <f>IF($A196="","",MAX(1,MIN(5,5*(IF('01_基本条件'!$B$10=0,'04_LCC計算'!T186/'04_LCC計算'!H186,'04_LCC計算'!T186*('01_基本条件'!$B$10*(1+'01_基本条件'!$B$10)^'04_LCC計算'!H186)/((1+'01_基本条件'!$B$10)^'04_LCC計算'!H186-1)))/MAX(1,(IF('01_基本条件'!$B$10=0,'04_LCC計算'!AA186/'04_LCC計算'!I186,'04_LCC計算'!AA186*('01_基本条件'!$B$10*(1+'01_基本条件'!$B$10)^'04_LCC計算'!I186)/((1+'01_基本条件'!$B$10)^'04_LCC計算'!I186-1)))))))</f>
        <v/>
      </c>
      <c r="F196" s="141">
        <f>IF($A196="","",MAX(1,MIN(5,5-('03_設備台帳'!J186/MAX(1,'03_設備台帳'!K186))*2-'03_設備台帳'!O186*0.25)))</f>
        <v/>
      </c>
      <c r="G196" s="141">
        <f>IF($A196="","",4.5)</f>
        <v/>
      </c>
      <c r="H196" s="141">
        <f>IF($A196="","",IF('04_LCC計算'!G186="低",5,IF('04_LCC計算'!G186="中",4,IF('04_LCC計算'!G186="高",2,1))))</f>
        <v/>
      </c>
      <c r="I196" s="141">
        <f>IF($A196="","",IF('04_LCC計算'!G186="低",4,IF('04_LCC計算'!G186="中",4.5,5)))</f>
        <v/>
      </c>
      <c r="J196" s="141">
        <f>IF($A196="","",$D196*$B$5+$F196*$B$6+$H196*$B$7+MAX(1,MIN(5,5-'03_設備台帳'!O186*'03_設備台帳'!P186/20))*$B$8+MAX(1,MIN(5,5*'03_設備台帳'!R186/MAX(1,'03_設備台帳'!Q186)))*$B$9+5*$B$10)</f>
        <v/>
      </c>
      <c r="K196" s="141">
        <f>IF($A196="","",$E196*$B$5+$G196*$B$6+$I196*$B$7+MAX(1,MIN(5,5-'03_設備台帳'!X186/60))*$B$8+MAX(1,MIN(5,5*'03_設備台帳'!Q186/MAX(1,'03_設備台帳'!R186)))*$B$9+MAX(1,MIN(5,5-'03_設備台帳'!X186/80))*$B$10)</f>
        <v/>
      </c>
      <c r="L196" s="141">
        <f>IF($A196="","",$K196-$J196)</f>
        <v/>
      </c>
      <c r="M196" s="71">
        <f>IF($A196="","",IF($L196&gt;=0.3,"更新",IF($L196&lt;=-0.3,"修理/延命","再確認")))</f>
        <v/>
      </c>
      <c r="N196" s="71">
        <f>IF($A196="","","04表提案との照合: "&amp;'04_LCC計算'!AJ186)</f>
        <v/>
      </c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71">
        <f>IF('04_LCC計算'!A187="","",'04_LCC計算'!A187)</f>
        <v/>
      </c>
      <c r="B197" s="71">
        <f>IF($A197="","",'04_LCC計算'!B187)</f>
        <v/>
      </c>
      <c r="C197" s="71">
        <f>IF($A197="","",'04_LCC計算'!E187)</f>
        <v/>
      </c>
      <c r="D197" s="141">
        <f>IF($A197="","",MAX(1,MIN(5,5*(IF('01_基本条件'!$B$10=0,'04_LCC計算'!AA187/'04_LCC計算'!I187,'04_LCC計算'!AA187*('01_基本条件'!$B$10*(1+'01_基本条件'!$B$10)^'04_LCC計算'!I187)/((1+'01_基本条件'!$B$10)^'04_LCC計算'!I187-1)))/MAX(1,(IF('01_基本条件'!$B$10=0,'04_LCC計算'!T187/'04_LCC計算'!H187,'04_LCC計算'!T187*('01_基本条件'!$B$10*(1+'01_基本条件'!$B$10)^'04_LCC計算'!H187)/((1+'01_基本条件'!$B$10)^'04_LCC計算'!H187-1)))))))</f>
        <v/>
      </c>
      <c r="E197" s="141">
        <f>IF($A197="","",MAX(1,MIN(5,5*(IF('01_基本条件'!$B$10=0,'04_LCC計算'!T187/'04_LCC計算'!H187,'04_LCC計算'!T187*('01_基本条件'!$B$10*(1+'01_基本条件'!$B$10)^'04_LCC計算'!H187)/((1+'01_基本条件'!$B$10)^'04_LCC計算'!H187-1)))/MAX(1,(IF('01_基本条件'!$B$10=0,'04_LCC計算'!AA187/'04_LCC計算'!I187,'04_LCC計算'!AA187*('01_基本条件'!$B$10*(1+'01_基本条件'!$B$10)^'04_LCC計算'!I187)/((1+'01_基本条件'!$B$10)^'04_LCC計算'!I187-1)))))))</f>
        <v/>
      </c>
      <c r="F197" s="141">
        <f>IF($A197="","",MAX(1,MIN(5,5-('03_設備台帳'!J187/MAX(1,'03_設備台帳'!K187))*2-'03_設備台帳'!O187*0.25)))</f>
        <v/>
      </c>
      <c r="G197" s="141">
        <f>IF($A197="","",4.5)</f>
        <v/>
      </c>
      <c r="H197" s="141">
        <f>IF($A197="","",IF('04_LCC計算'!G187="低",5,IF('04_LCC計算'!G187="中",4,IF('04_LCC計算'!G187="高",2,1))))</f>
        <v/>
      </c>
      <c r="I197" s="141">
        <f>IF($A197="","",IF('04_LCC計算'!G187="低",4,IF('04_LCC計算'!G187="中",4.5,5)))</f>
        <v/>
      </c>
      <c r="J197" s="141">
        <f>IF($A197="","",$D197*$B$5+$F197*$B$6+$H197*$B$7+MAX(1,MIN(5,5-'03_設備台帳'!O187*'03_設備台帳'!P187/20))*$B$8+MAX(1,MIN(5,5*'03_設備台帳'!R187/MAX(1,'03_設備台帳'!Q187)))*$B$9+5*$B$10)</f>
        <v/>
      </c>
      <c r="K197" s="141">
        <f>IF($A197="","",$E197*$B$5+$G197*$B$6+$I197*$B$7+MAX(1,MIN(5,5-'03_設備台帳'!X187/60))*$B$8+MAX(1,MIN(5,5*'03_設備台帳'!Q187/MAX(1,'03_設備台帳'!R187)))*$B$9+MAX(1,MIN(5,5-'03_設備台帳'!X187/80))*$B$10)</f>
        <v/>
      </c>
      <c r="L197" s="141">
        <f>IF($A197="","",$K197-$J197)</f>
        <v/>
      </c>
      <c r="M197" s="71">
        <f>IF($A197="","",IF($L197&gt;=0.3,"更新",IF($L197&lt;=-0.3,"修理/延命","再確認")))</f>
        <v/>
      </c>
      <c r="N197" s="71">
        <f>IF($A197="","","04表提案との照合: "&amp;'04_LCC計算'!AJ187)</f>
        <v/>
      </c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71">
        <f>IF('04_LCC計算'!A188="","",'04_LCC計算'!A188)</f>
        <v/>
      </c>
      <c r="B198" s="71">
        <f>IF($A198="","",'04_LCC計算'!B188)</f>
        <v/>
      </c>
      <c r="C198" s="71">
        <f>IF($A198="","",'04_LCC計算'!E188)</f>
        <v/>
      </c>
      <c r="D198" s="141">
        <f>IF($A198="","",MAX(1,MIN(5,5*(IF('01_基本条件'!$B$10=0,'04_LCC計算'!AA188/'04_LCC計算'!I188,'04_LCC計算'!AA188*('01_基本条件'!$B$10*(1+'01_基本条件'!$B$10)^'04_LCC計算'!I188)/((1+'01_基本条件'!$B$10)^'04_LCC計算'!I188-1)))/MAX(1,(IF('01_基本条件'!$B$10=0,'04_LCC計算'!T188/'04_LCC計算'!H188,'04_LCC計算'!T188*('01_基本条件'!$B$10*(1+'01_基本条件'!$B$10)^'04_LCC計算'!H188)/((1+'01_基本条件'!$B$10)^'04_LCC計算'!H188-1)))))))</f>
        <v/>
      </c>
      <c r="E198" s="141">
        <f>IF($A198="","",MAX(1,MIN(5,5*(IF('01_基本条件'!$B$10=0,'04_LCC計算'!T188/'04_LCC計算'!H188,'04_LCC計算'!T188*('01_基本条件'!$B$10*(1+'01_基本条件'!$B$10)^'04_LCC計算'!H188)/((1+'01_基本条件'!$B$10)^'04_LCC計算'!H188-1)))/MAX(1,(IF('01_基本条件'!$B$10=0,'04_LCC計算'!AA188/'04_LCC計算'!I188,'04_LCC計算'!AA188*('01_基本条件'!$B$10*(1+'01_基本条件'!$B$10)^'04_LCC計算'!I188)/((1+'01_基本条件'!$B$10)^'04_LCC計算'!I188-1)))))))</f>
        <v/>
      </c>
      <c r="F198" s="141">
        <f>IF($A198="","",MAX(1,MIN(5,5-('03_設備台帳'!J188/MAX(1,'03_設備台帳'!K188))*2-'03_設備台帳'!O188*0.25)))</f>
        <v/>
      </c>
      <c r="G198" s="141">
        <f>IF($A198="","",4.5)</f>
        <v/>
      </c>
      <c r="H198" s="141">
        <f>IF($A198="","",IF('04_LCC計算'!G188="低",5,IF('04_LCC計算'!G188="中",4,IF('04_LCC計算'!G188="高",2,1))))</f>
        <v/>
      </c>
      <c r="I198" s="141">
        <f>IF($A198="","",IF('04_LCC計算'!G188="低",4,IF('04_LCC計算'!G188="中",4.5,5)))</f>
        <v/>
      </c>
      <c r="J198" s="141">
        <f>IF($A198="","",$D198*$B$5+$F198*$B$6+$H198*$B$7+MAX(1,MIN(5,5-'03_設備台帳'!O188*'03_設備台帳'!P188/20))*$B$8+MAX(1,MIN(5,5*'03_設備台帳'!R188/MAX(1,'03_設備台帳'!Q188)))*$B$9+5*$B$10)</f>
        <v/>
      </c>
      <c r="K198" s="141">
        <f>IF($A198="","",$E198*$B$5+$G198*$B$6+$I198*$B$7+MAX(1,MIN(5,5-'03_設備台帳'!X188/60))*$B$8+MAX(1,MIN(5,5*'03_設備台帳'!Q188/MAX(1,'03_設備台帳'!R188)))*$B$9+MAX(1,MIN(5,5-'03_設備台帳'!X188/80))*$B$10)</f>
        <v/>
      </c>
      <c r="L198" s="141">
        <f>IF($A198="","",$K198-$J198)</f>
        <v/>
      </c>
      <c r="M198" s="71">
        <f>IF($A198="","",IF($L198&gt;=0.3,"更新",IF($L198&lt;=-0.3,"修理/延命","再確認")))</f>
        <v/>
      </c>
      <c r="N198" s="71">
        <f>IF($A198="","","04表提案との照合: "&amp;'04_LCC計算'!AJ188)</f>
        <v/>
      </c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71">
        <f>IF('04_LCC計算'!A189="","",'04_LCC計算'!A189)</f>
        <v/>
      </c>
      <c r="B199" s="71">
        <f>IF($A199="","",'04_LCC計算'!B189)</f>
        <v/>
      </c>
      <c r="C199" s="71">
        <f>IF($A199="","",'04_LCC計算'!E189)</f>
        <v/>
      </c>
      <c r="D199" s="141">
        <f>IF($A199="","",MAX(1,MIN(5,5*(IF('01_基本条件'!$B$10=0,'04_LCC計算'!AA189/'04_LCC計算'!I189,'04_LCC計算'!AA189*('01_基本条件'!$B$10*(1+'01_基本条件'!$B$10)^'04_LCC計算'!I189)/((1+'01_基本条件'!$B$10)^'04_LCC計算'!I189-1)))/MAX(1,(IF('01_基本条件'!$B$10=0,'04_LCC計算'!T189/'04_LCC計算'!H189,'04_LCC計算'!T189*('01_基本条件'!$B$10*(1+'01_基本条件'!$B$10)^'04_LCC計算'!H189)/((1+'01_基本条件'!$B$10)^'04_LCC計算'!H189-1)))))))</f>
        <v/>
      </c>
      <c r="E199" s="141">
        <f>IF($A199="","",MAX(1,MIN(5,5*(IF('01_基本条件'!$B$10=0,'04_LCC計算'!T189/'04_LCC計算'!H189,'04_LCC計算'!T189*('01_基本条件'!$B$10*(1+'01_基本条件'!$B$10)^'04_LCC計算'!H189)/((1+'01_基本条件'!$B$10)^'04_LCC計算'!H189-1)))/MAX(1,(IF('01_基本条件'!$B$10=0,'04_LCC計算'!AA189/'04_LCC計算'!I189,'04_LCC計算'!AA189*('01_基本条件'!$B$10*(1+'01_基本条件'!$B$10)^'04_LCC計算'!I189)/((1+'01_基本条件'!$B$10)^'04_LCC計算'!I189-1)))))))</f>
        <v/>
      </c>
      <c r="F199" s="141">
        <f>IF($A199="","",MAX(1,MIN(5,5-('03_設備台帳'!J189/MAX(1,'03_設備台帳'!K189))*2-'03_設備台帳'!O189*0.25)))</f>
        <v/>
      </c>
      <c r="G199" s="141">
        <f>IF($A199="","",4.5)</f>
        <v/>
      </c>
      <c r="H199" s="141">
        <f>IF($A199="","",IF('04_LCC計算'!G189="低",5,IF('04_LCC計算'!G189="中",4,IF('04_LCC計算'!G189="高",2,1))))</f>
        <v/>
      </c>
      <c r="I199" s="141">
        <f>IF($A199="","",IF('04_LCC計算'!G189="低",4,IF('04_LCC計算'!G189="中",4.5,5)))</f>
        <v/>
      </c>
      <c r="J199" s="141">
        <f>IF($A199="","",$D199*$B$5+$F199*$B$6+$H199*$B$7+MAX(1,MIN(5,5-'03_設備台帳'!O189*'03_設備台帳'!P189/20))*$B$8+MAX(1,MIN(5,5*'03_設備台帳'!R189/MAX(1,'03_設備台帳'!Q189)))*$B$9+5*$B$10)</f>
        <v/>
      </c>
      <c r="K199" s="141">
        <f>IF($A199="","",$E199*$B$5+$G199*$B$6+$I199*$B$7+MAX(1,MIN(5,5-'03_設備台帳'!X189/60))*$B$8+MAX(1,MIN(5,5*'03_設備台帳'!Q189/MAX(1,'03_設備台帳'!R189)))*$B$9+MAX(1,MIN(5,5-'03_設備台帳'!X189/80))*$B$10)</f>
        <v/>
      </c>
      <c r="L199" s="141">
        <f>IF($A199="","",$K199-$J199)</f>
        <v/>
      </c>
      <c r="M199" s="71">
        <f>IF($A199="","",IF($L199&gt;=0.3,"更新",IF($L199&lt;=-0.3,"修理/延命","再確認")))</f>
        <v/>
      </c>
      <c r="N199" s="71">
        <f>IF($A199="","","04表提案との照合: "&amp;'04_LCC計算'!AJ189)</f>
        <v/>
      </c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71">
        <f>IF('04_LCC計算'!A190="","",'04_LCC計算'!A190)</f>
        <v/>
      </c>
      <c r="B200" s="71">
        <f>IF($A200="","",'04_LCC計算'!B190)</f>
        <v/>
      </c>
      <c r="C200" s="71">
        <f>IF($A200="","",'04_LCC計算'!E190)</f>
        <v/>
      </c>
      <c r="D200" s="141">
        <f>IF($A200="","",MAX(1,MIN(5,5*(IF('01_基本条件'!$B$10=0,'04_LCC計算'!AA190/'04_LCC計算'!I190,'04_LCC計算'!AA190*('01_基本条件'!$B$10*(1+'01_基本条件'!$B$10)^'04_LCC計算'!I190)/((1+'01_基本条件'!$B$10)^'04_LCC計算'!I190-1)))/MAX(1,(IF('01_基本条件'!$B$10=0,'04_LCC計算'!T190/'04_LCC計算'!H190,'04_LCC計算'!T190*('01_基本条件'!$B$10*(1+'01_基本条件'!$B$10)^'04_LCC計算'!H190)/((1+'01_基本条件'!$B$10)^'04_LCC計算'!H190-1)))))))</f>
        <v/>
      </c>
      <c r="E200" s="141">
        <f>IF($A200="","",MAX(1,MIN(5,5*(IF('01_基本条件'!$B$10=0,'04_LCC計算'!T190/'04_LCC計算'!H190,'04_LCC計算'!T190*('01_基本条件'!$B$10*(1+'01_基本条件'!$B$10)^'04_LCC計算'!H190)/((1+'01_基本条件'!$B$10)^'04_LCC計算'!H190-1)))/MAX(1,(IF('01_基本条件'!$B$10=0,'04_LCC計算'!AA190/'04_LCC計算'!I190,'04_LCC計算'!AA190*('01_基本条件'!$B$10*(1+'01_基本条件'!$B$10)^'04_LCC計算'!I190)/((1+'01_基本条件'!$B$10)^'04_LCC計算'!I190-1)))))))</f>
        <v/>
      </c>
      <c r="F200" s="141">
        <f>IF($A200="","",MAX(1,MIN(5,5-('03_設備台帳'!J190/MAX(1,'03_設備台帳'!K190))*2-'03_設備台帳'!O190*0.25)))</f>
        <v/>
      </c>
      <c r="G200" s="141">
        <f>IF($A200="","",4.5)</f>
        <v/>
      </c>
      <c r="H200" s="141">
        <f>IF($A200="","",IF('04_LCC計算'!G190="低",5,IF('04_LCC計算'!G190="中",4,IF('04_LCC計算'!G190="高",2,1))))</f>
        <v/>
      </c>
      <c r="I200" s="141">
        <f>IF($A200="","",IF('04_LCC計算'!G190="低",4,IF('04_LCC計算'!G190="中",4.5,5)))</f>
        <v/>
      </c>
      <c r="J200" s="141">
        <f>IF($A200="","",$D200*$B$5+$F200*$B$6+$H200*$B$7+MAX(1,MIN(5,5-'03_設備台帳'!O190*'03_設備台帳'!P190/20))*$B$8+MAX(1,MIN(5,5*'03_設備台帳'!R190/MAX(1,'03_設備台帳'!Q190)))*$B$9+5*$B$10)</f>
        <v/>
      </c>
      <c r="K200" s="141">
        <f>IF($A200="","",$E200*$B$5+$G200*$B$6+$I200*$B$7+MAX(1,MIN(5,5-'03_設備台帳'!X190/60))*$B$8+MAX(1,MIN(5,5*'03_設備台帳'!Q190/MAX(1,'03_設備台帳'!R190)))*$B$9+MAX(1,MIN(5,5-'03_設備台帳'!X190/80))*$B$10)</f>
        <v/>
      </c>
      <c r="L200" s="141">
        <f>IF($A200="","",$K200-$J200)</f>
        <v/>
      </c>
      <c r="M200" s="71">
        <f>IF($A200="","",IF($L200&gt;=0.3,"更新",IF($L200&lt;=-0.3,"修理/延命","再確認")))</f>
        <v/>
      </c>
      <c r="N200" s="71">
        <f>IF($A200="","","04表提案との照合: "&amp;'04_LCC計算'!AJ190)</f>
        <v/>
      </c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71">
        <f>IF('04_LCC計算'!A191="","",'04_LCC計算'!A191)</f>
        <v/>
      </c>
      <c r="B201" s="71">
        <f>IF($A201="","",'04_LCC計算'!B191)</f>
        <v/>
      </c>
      <c r="C201" s="71">
        <f>IF($A201="","",'04_LCC計算'!E191)</f>
        <v/>
      </c>
      <c r="D201" s="141">
        <f>IF($A201="","",MAX(1,MIN(5,5*(IF('01_基本条件'!$B$10=0,'04_LCC計算'!AA191/'04_LCC計算'!I191,'04_LCC計算'!AA191*('01_基本条件'!$B$10*(1+'01_基本条件'!$B$10)^'04_LCC計算'!I191)/((1+'01_基本条件'!$B$10)^'04_LCC計算'!I191-1)))/MAX(1,(IF('01_基本条件'!$B$10=0,'04_LCC計算'!T191/'04_LCC計算'!H191,'04_LCC計算'!T191*('01_基本条件'!$B$10*(1+'01_基本条件'!$B$10)^'04_LCC計算'!H191)/((1+'01_基本条件'!$B$10)^'04_LCC計算'!H191-1)))))))</f>
        <v/>
      </c>
      <c r="E201" s="141">
        <f>IF($A201="","",MAX(1,MIN(5,5*(IF('01_基本条件'!$B$10=0,'04_LCC計算'!T191/'04_LCC計算'!H191,'04_LCC計算'!T191*('01_基本条件'!$B$10*(1+'01_基本条件'!$B$10)^'04_LCC計算'!H191)/((1+'01_基本条件'!$B$10)^'04_LCC計算'!H191-1)))/MAX(1,(IF('01_基本条件'!$B$10=0,'04_LCC計算'!AA191/'04_LCC計算'!I191,'04_LCC計算'!AA191*('01_基本条件'!$B$10*(1+'01_基本条件'!$B$10)^'04_LCC計算'!I191)/((1+'01_基本条件'!$B$10)^'04_LCC計算'!I191-1)))))))</f>
        <v/>
      </c>
      <c r="F201" s="141">
        <f>IF($A201="","",MAX(1,MIN(5,5-('03_設備台帳'!J191/MAX(1,'03_設備台帳'!K191))*2-'03_設備台帳'!O191*0.25)))</f>
        <v/>
      </c>
      <c r="G201" s="141">
        <f>IF($A201="","",4.5)</f>
        <v/>
      </c>
      <c r="H201" s="141">
        <f>IF($A201="","",IF('04_LCC計算'!G191="低",5,IF('04_LCC計算'!G191="中",4,IF('04_LCC計算'!G191="高",2,1))))</f>
        <v/>
      </c>
      <c r="I201" s="141">
        <f>IF($A201="","",IF('04_LCC計算'!G191="低",4,IF('04_LCC計算'!G191="中",4.5,5)))</f>
        <v/>
      </c>
      <c r="J201" s="141">
        <f>IF($A201="","",$D201*$B$5+$F201*$B$6+$H201*$B$7+MAX(1,MIN(5,5-'03_設備台帳'!O191*'03_設備台帳'!P191/20))*$B$8+MAX(1,MIN(5,5*'03_設備台帳'!R191/MAX(1,'03_設備台帳'!Q191)))*$B$9+5*$B$10)</f>
        <v/>
      </c>
      <c r="K201" s="141">
        <f>IF($A201="","",$E201*$B$5+$G201*$B$6+$I201*$B$7+MAX(1,MIN(5,5-'03_設備台帳'!X191/60))*$B$8+MAX(1,MIN(5,5*'03_設備台帳'!Q191/MAX(1,'03_設備台帳'!R191)))*$B$9+MAX(1,MIN(5,5-'03_設備台帳'!X191/80))*$B$10)</f>
        <v/>
      </c>
      <c r="L201" s="141">
        <f>IF($A201="","",$K201-$J201)</f>
        <v/>
      </c>
      <c r="M201" s="71">
        <f>IF($A201="","",IF($L201&gt;=0.3,"更新",IF($L201&lt;=-0.3,"修理/延命","再確認")))</f>
        <v/>
      </c>
      <c r="N201" s="71">
        <f>IF($A201="","","04表提案との照合: "&amp;'04_LCC計算'!AJ191)</f>
        <v/>
      </c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71">
        <f>IF('04_LCC計算'!A192="","",'04_LCC計算'!A192)</f>
        <v/>
      </c>
      <c r="B202" s="71">
        <f>IF($A202="","",'04_LCC計算'!B192)</f>
        <v/>
      </c>
      <c r="C202" s="71">
        <f>IF($A202="","",'04_LCC計算'!E192)</f>
        <v/>
      </c>
      <c r="D202" s="141">
        <f>IF($A202="","",MAX(1,MIN(5,5*(IF('01_基本条件'!$B$10=0,'04_LCC計算'!AA192/'04_LCC計算'!I192,'04_LCC計算'!AA192*('01_基本条件'!$B$10*(1+'01_基本条件'!$B$10)^'04_LCC計算'!I192)/((1+'01_基本条件'!$B$10)^'04_LCC計算'!I192-1)))/MAX(1,(IF('01_基本条件'!$B$10=0,'04_LCC計算'!T192/'04_LCC計算'!H192,'04_LCC計算'!T192*('01_基本条件'!$B$10*(1+'01_基本条件'!$B$10)^'04_LCC計算'!H192)/((1+'01_基本条件'!$B$10)^'04_LCC計算'!H192-1)))))))</f>
        <v/>
      </c>
      <c r="E202" s="141">
        <f>IF($A202="","",MAX(1,MIN(5,5*(IF('01_基本条件'!$B$10=0,'04_LCC計算'!T192/'04_LCC計算'!H192,'04_LCC計算'!T192*('01_基本条件'!$B$10*(1+'01_基本条件'!$B$10)^'04_LCC計算'!H192)/((1+'01_基本条件'!$B$10)^'04_LCC計算'!H192-1)))/MAX(1,(IF('01_基本条件'!$B$10=0,'04_LCC計算'!AA192/'04_LCC計算'!I192,'04_LCC計算'!AA192*('01_基本条件'!$B$10*(1+'01_基本条件'!$B$10)^'04_LCC計算'!I192)/((1+'01_基本条件'!$B$10)^'04_LCC計算'!I192-1)))))))</f>
        <v/>
      </c>
      <c r="F202" s="141">
        <f>IF($A202="","",MAX(1,MIN(5,5-('03_設備台帳'!J192/MAX(1,'03_設備台帳'!K192))*2-'03_設備台帳'!O192*0.25)))</f>
        <v/>
      </c>
      <c r="G202" s="141">
        <f>IF($A202="","",4.5)</f>
        <v/>
      </c>
      <c r="H202" s="141">
        <f>IF($A202="","",IF('04_LCC計算'!G192="低",5,IF('04_LCC計算'!G192="中",4,IF('04_LCC計算'!G192="高",2,1))))</f>
        <v/>
      </c>
      <c r="I202" s="141">
        <f>IF($A202="","",IF('04_LCC計算'!G192="低",4,IF('04_LCC計算'!G192="中",4.5,5)))</f>
        <v/>
      </c>
      <c r="J202" s="141">
        <f>IF($A202="","",$D202*$B$5+$F202*$B$6+$H202*$B$7+MAX(1,MIN(5,5-'03_設備台帳'!O192*'03_設備台帳'!P192/20))*$B$8+MAX(1,MIN(5,5*'03_設備台帳'!R192/MAX(1,'03_設備台帳'!Q192)))*$B$9+5*$B$10)</f>
        <v/>
      </c>
      <c r="K202" s="141">
        <f>IF($A202="","",$E202*$B$5+$G202*$B$6+$I202*$B$7+MAX(1,MIN(5,5-'03_設備台帳'!X192/60))*$B$8+MAX(1,MIN(5,5*'03_設備台帳'!Q192/MAX(1,'03_設備台帳'!R192)))*$B$9+MAX(1,MIN(5,5-'03_設備台帳'!X192/80))*$B$10)</f>
        <v/>
      </c>
      <c r="L202" s="141">
        <f>IF($A202="","",$K202-$J202)</f>
        <v/>
      </c>
      <c r="M202" s="71">
        <f>IF($A202="","",IF($L202&gt;=0.3,"更新",IF($L202&lt;=-0.3,"修理/延命","再確認")))</f>
        <v/>
      </c>
      <c r="N202" s="71">
        <f>IF($A202="","","04表提案との照合: "&amp;'04_LCC計算'!AJ192)</f>
        <v/>
      </c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71">
        <f>IF('04_LCC計算'!A193="","",'04_LCC計算'!A193)</f>
        <v/>
      </c>
      <c r="B203" s="71">
        <f>IF($A203="","",'04_LCC計算'!B193)</f>
        <v/>
      </c>
      <c r="C203" s="71">
        <f>IF($A203="","",'04_LCC計算'!E193)</f>
        <v/>
      </c>
      <c r="D203" s="141">
        <f>IF($A203="","",MAX(1,MIN(5,5*(IF('01_基本条件'!$B$10=0,'04_LCC計算'!AA193/'04_LCC計算'!I193,'04_LCC計算'!AA193*('01_基本条件'!$B$10*(1+'01_基本条件'!$B$10)^'04_LCC計算'!I193)/((1+'01_基本条件'!$B$10)^'04_LCC計算'!I193-1)))/MAX(1,(IF('01_基本条件'!$B$10=0,'04_LCC計算'!T193/'04_LCC計算'!H193,'04_LCC計算'!T193*('01_基本条件'!$B$10*(1+'01_基本条件'!$B$10)^'04_LCC計算'!H193)/((1+'01_基本条件'!$B$10)^'04_LCC計算'!H193-1)))))))</f>
        <v/>
      </c>
      <c r="E203" s="141">
        <f>IF($A203="","",MAX(1,MIN(5,5*(IF('01_基本条件'!$B$10=0,'04_LCC計算'!T193/'04_LCC計算'!H193,'04_LCC計算'!T193*('01_基本条件'!$B$10*(1+'01_基本条件'!$B$10)^'04_LCC計算'!H193)/((1+'01_基本条件'!$B$10)^'04_LCC計算'!H193-1)))/MAX(1,(IF('01_基本条件'!$B$10=0,'04_LCC計算'!AA193/'04_LCC計算'!I193,'04_LCC計算'!AA193*('01_基本条件'!$B$10*(1+'01_基本条件'!$B$10)^'04_LCC計算'!I193)/((1+'01_基本条件'!$B$10)^'04_LCC計算'!I193-1)))))))</f>
        <v/>
      </c>
      <c r="F203" s="141">
        <f>IF($A203="","",MAX(1,MIN(5,5-('03_設備台帳'!J193/MAX(1,'03_設備台帳'!K193))*2-'03_設備台帳'!O193*0.25)))</f>
        <v/>
      </c>
      <c r="G203" s="141">
        <f>IF($A203="","",4.5)</f>
        <v/>
      </c>
      <c r="H203" s="141">
        <f>IF($A203="","",IF('04_LCC計算'!G193="低",5,IF('04_LCC計算'!G193="中",4,IF('04_LCC計算'!G193="高",2,1))))</f>
        <v/>
      </c>
      <c r="I203" s="141">
        <f>IF($A203="","",IF('04_LCC計算'!G193="低",4,IF('04_LCC計算'!G193="中",4.5,5)))</f>
        <v/>
      </c>
      <c r="J203" s="141">
        <f>IF($A203="","",$D203*$B$5+$F203*$B$6+$H203*$B$7+MAX(1,MIN(5,5-'03_設備台帳'!O193*'03_設備台帳'!P193/20))*$B$8+MAX(1,MIN(5,5*'03_設備台帳'!R193/MAX(1,'03_設備台帳'!Q193)))*$B$9+5*$B$10)</f>
        <v/>
      </c>
      <c r="K203" s="141">
        <f>IF($A203="","",$E203*$B$5+$G203*$B$6+$I203*$B$7+MAX(1,MIN(5,5-'03_設備台帳'!X193/60))*$B$8+MAX(1,MIN(5,5*'03_設備台帳'!Q193/MAX(1,'03_設備台帳'!R193)))*$B$9+MAX(1,MIN(5,5-'03_設備台帳'!X193/80))*$B$10)</f>
        <v/>
      </c>
      <c r="L203" s="141">
        <f>IF($A203="","",$K203-$J203)</f>
        <v/>
      </c>
      <c r="M203" s="71">
        <f>IF($A203="","",IF($L203&gt;=0.3,"更新",IF($L203&lt;=-0.3,"修理/延命","再確認")))</f>
        <v/>
      </c>
      <c r="N203" s="71">
        <f>IF($A203="","","04表提案との照合: "&amp;'04_LCC計算'!AJ193)</f>
        <v/>
      </c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71">
        <f>IF('04_LCC計算'!A194="","",'04_LCC計算'!A194)</f>
        <v/>
      </c>
      <c r="B204" s="71">
        <f>IF($A204="","",'04_LCC計算'!B194)</f>
        <v/>
      </c>
      <c r="C204" s="71">
        <f>IF($A204="","",'04_LCC計算'!E194)</f>
        <v/>
      </c>
      <c r="D204" s="141">
        <f>IF($A204="","",MAX(1,MIN(5,5*(IF('01_基本条件'!$B$10=0,'04_LCC計算'!AA194/'04_LCC計算'!I194,'04_LCC計算'!AA194*('01_基本条件'!$B$10*(1+'01_基本条件'!$B$10)^'04_LCC計算'!I194)/((1+'01_基本条件'!$B$10)^'04_LCC計算'!I194-1)))/MAX(1,(IF('01_基本条件'!$B$10=0,'04_LCC計算'!T194/'04_LCC計算'!H194,'04_LCC計算'!T194*('01_基本条件'!$B$10*(1+'01_基本条件'!$B$10)^'04_LCC計算'!H194)/((1+'01_基本条件'!$B$10)^'04_LCC計算'!H194-1)))))))</f>
        <v/>
      </c>
      <c r="E204" s="141">
        <f>IF($A204="","",MAX(1,MIN(5,5*(IF('01_基本条件'!$B$10=0,'04_LCC計算'!T194/'04_LCC計算'!H194,'04_LCC計算'!T194*('01_基本条件'!$B$10*(1+'01_基本条件'!$B$10)^'04_LCC計算'!H194)/((1+'01_基本条件'!$B$10)^'04_LCC計算'!H194-1)))/MAX(1,(IF('01_基本条件'!$B$10=0,'04_LCC計算'!AA194/'04_LCC計算'!I194,'04_LCC計算'!AA194*('01_基本条件'!$B$10*(1+'01_基本条件'!$B$10)^'04_LCC計算'!I194)/((1+'01_基本条件'!$B$10)^'04_LCC計算'!I194-1)))))))</f>
        <v/>
      </c>
      <c r="F204" s="141">
        <f>IF($A204="","",MAX(1,MIN(5,5-('03_設備台帳'!J194/MAX(1,'03_設備台帳'!K194))*2-'03_設備台帳'!O194*0.25)))</f>
        <v/>
      </c>
      <c r="G204" s="141">
        <f>IF($A204="","",4.5)</f>
        <v/>
      </c>
      <c r="H204" s="141">
        <f>IF($A204="","",IF('04_LCC計算'!G194="低",5,IF('04_LCC計算'!G194="中",4,IF('04_LCC計算'!G194="高",2,1))))</f>
        <v/>
      </c>
      <c r="I204" s="141">
        <f>IF($A204="","",IF('04_LCC計算'!G194="低",4,IF('04_LCC計算'!G194="中",4.5,5)))</f>
        <v/>
      </c>
      <c r="J204" s="141">
        <f>IF($A204="","",$D204*$B$5+$F204*$B$6+$H204*$B$7+MAX(1,MIN(5,5-'03_設備台帳'!O194*'03_設備台帳'!P194/20))*$B$8+MAX(1,MIN(5,5*'03_設備台帳'!R194/MAX(1,'03_設備台帳'!Q194)))*$B$9+5*$B$10)</f>
        <v/>
      </c>
      <c r="K204" s="141">
        <f>IF($A204="","",$E204*$B$5+$G204*$B$6+$I204*$B$7+MAX(1,MIN(5,5-'03_設備台帳'!X194/60))*$B$8+MAX(1,MIN(5,5*'03_設備台帳'!Q194/MAX(1,'03_設備台帳'!R194)))*$B$9+MAX(1,MIN(5,5-'03_設備台帳'!X194/80))*$B$10)</f>
        <v/>
      </c>
      <c r="L204" s="141">
        <f>IF($A204="","",$K204-$J204)</f>
        <v/>
      </c>
      <c r="M204" s="71">
        <f>IF($A204="","",IF($L204&gt;=0.3,"更新",IF($L204&lt;=-0.3,"修理/延命","再確認")))</f>
        <v/>
      </c>
      <c r="N204" s="71">
        <f>IF($A204="","","04表提案との照合: "&amp;'04_LCC計算'!AJ194)</f>
        <v/>
      </c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  <row r="205">
      <c r="A205" s="71">
        <f>IF('04_LCC計算'!A195="","",'04_LCC計算'!A195)</f>
        <v/>
      </c>
      <c r="B205" s="71">
        <f>IF($A205="","",'04_LCC計算'!B195)</f>
        <v/>
      </c>
      <c r="C205" s="71">
        <f>IF($A205="","",'04_LCC計算'!E195)</f>
        <v/>
      </c>
      <c r="D205" s="141">
        <f>IF($A205="","",MAX(1,MIN(5,5*(IF('01_基本条件'!$B$10=0,'04_LCC計算'!AA195/'04_LCC計算'!I195,'04_LCC計算'!AA195*('01_基本条件'!$B$10*(1+'01_基本条件'!$B$10)^'04_LCC計算'!I195)/((1+'01_基本条件'!$B$10)^'04_LCC計算'!I195-1)))/MAX(1,(IF('01_基本条件'!$B$10=0,'04_LCC計算'!T195/'04_LCC計算'!H195,'04_LCC計算'!T195*('01_基本条件'!$B$10*(1+'01_基本条件'!$B$10)^'04_LCC計算'!H195)/((1+'01_基本条件'!$B$10)^'04_LCC計算'!H195-1)))))))</f>
        <v/>
      </c>
      <c r="E205" s="141">
        <f>IF($A205="","",MAX(1,MIN(5,5*(IF('01_基本条件'!$B$10=0,'04_LCC計算'!T195/'04_LCC計算'!H195,'04_LCC計算'!T195*('01_基本条件'!$B$10*(1+'01_基本条件'!$B$10)^'04_LCC計算'!H195)/((1+'01_基本条件'!$B$10)^'04_LCC計算'!H195-1)))/MAX(1,(IF('01_基本条件'!$B$10=0,'04_LCC計算'!AA195/'04_LCC計算'!I195,'04_LCC計算'!AA195*('01_基本条件'!$B$10*(1+'01_基本条件'!$B$10)^'04_LCC計算'!I195)/((1+'01_基本条件'!$B$10)^'04_LCC計算'!I195-1)))))))</f>
        <v/>
      </c>
      <c r="F205" s="141">
        <f>IF($A205="","",MAX(1,MIN(5,5-('03_設備台帳'!J195/MAX(1,'03_設備台帳'!K195))*2-'03_設備台帳'!O195*0.25)))</f>
        <v/>
      </c>
      <c r="G205" s="141">
        <f>IF($A205="","",4.5)</f>
        <v/>
      </c>
      <c r="H205" s="141">
        <f>IF($A205="","",IF('04_LCC計算'!G195="低",5,IF('04_LCC計算'!G195="中",4,IF('04_LCC計算'!G195="高",2,1))))</f>
        <v/>
      </c>
      <c r="I205" s="141">
        <f>IF($A205="","",IF('04_LCC計算'!G195="低",4,IF('04_LCC計算'!G195="中",4.5,5)))</f>
        <v/>
      </c>
      <c r="J205" s="141">
        <f>IF($A205="","",$D205*$B$5+$F205*$B$6+$H205*$B$7+MAX(1,MIN(5,5-'03_設備台帳'!O195*'03_設備台帳'!P195/20))*$B$8+MAX(1,MIN(5,5*'03_設備台帳'!R195/MAX(1,'03_設備台帳'!Q195)))*$B$9+5*$B$10)</f>
        <v/>
      </c>
      <c r="K205" s="141">
        <f>IF($A205="","",$E205*$B$5+$G205*$B$6+$I205*$B$7+MAX(1,MIN(5,5-'03_設備台帳'!X195/60))*$B$8+MAX(1,MIN(5,5*'03_設備台帳'!Q195/MAX(1,'03_設備台帳'!R195)))*$B$9+MAX(1,MIN(5,5-'03_設備台帳'!X195/80))*$B$10)</f>
        <v/>
      </c>
      <c r="L205" s="141">
        <f>IF($A205="","",$K205-$J205)</f>
        <v/>
      </c>
      <c r="M205" s="71">
        <f>IF($A205="","",IF($L205&gt;=0.3,"更新",IF($L205&lt;=-0.3,"修理/延命","再確認")))</f>
        <v/>
      </c>
      <c r="N205" s="71">
        <f>IF($A205="","","04表提案との照合: "&amp;'04_LCC計算'!AJ195)</f>
        <v/>
      </c>
    </row>
    <row r="206">
      <c r="A206" s="71">
        <f>IF('04_LCC計算'!A196="","",'04_LCC計算'!A196)</f>
        <v/>
      </c>
      <c r="B206" s="71">
        <f>IF($A206="","",'04_LCC計算'!B196)</f>
        <v/>
      </c>
      <c r="C206" s="71">
        <f>IF($A206="","",'04_LCC計算'!E196)</f>
        <v/>
      </c>
      <c r="D206" s="141">
        <f>IF($A206="","",MAX(1,MIN(5,5*(IF('01_基本条件'!$B$10=0,'04_LCC計算'!AA196/'04_LCC計算'!I196,'04_LCC計算'!AA196*('01_基本条件'!$B$10*(1+'01_基本条件'!$B$10)^'04_LCC計算'!I196)/((1+'01_基本条件'!$B$10)^'04_LCC計算'!I196-1)))/MAX(1,(IF('01_基本条件'!$B$10=0,'04_LCC計算'!T196/'04_LCC計算'!H196,'04_LCC計算'!T196*('01_基本条件'!$B$10*(1+'01_基本条件'!$B$10)^'04_LCC計算'!H196)/((1+'01_基本条件'!$B$10)^'04_LCC計算'!H196-1)))))))</f>
        <v/>
      </c>
      <c r="E206" s="141">
        <f>IF($A206="","",MAX(1,MIN(5,5*(IF('01_基本条件'!$B$10=0,'04_LCC計算'!T196/'04_LCC計算'!H196,'04_LCC計算'!T196*('01_基本条件'!$B$10*(1+'01_基本条件'!$B$10)^'04_LCC計算'!H196)/((1+'01_基本条件'!$B$10)^'04_LCC計算'!H196-1)))/MAX(1,(IF('01_基本条件'!$B$10=0,'04_LCC計算'!AA196/'04_LCC計算'!I196,'04_LCC計算'!AA196*('01_基本条件'!$B$10*(1+'01_基本条件'!$B$10)^'04_LCC計算'!I196)/((1+'01_基本条件'!$B$10)^'04_LCC計算'!I196-1)))))))</f>
        <v/>
      </c>
      <c r="F206" s="141">
        <f>IF($A206="","",MAX(1,MIN(5,5-('03_設備台帳'!J196/MAX(1,'03_設備台帳'!K196))*2-'03_設備台帳'!O196*0.25)))</f>
        <v/>
      </c>
      <c r="G206" s="141">
        <f>IF($A206="","",4.5)</f>
        <v/>
      </c>
      <c r="H206" s="141">
        <f>IF($A206="","",IF('04_LCC計算'!G196="低",5,IF('04_LCC計算'!G196="中",4,IF('04_LCC計算'!G196="高",2,1))))</f>
        <v/>
      </c>
      <c r="I206" s="141">
        <f>IF($A206="","",IF('04_LCC計算'!G196="低",4,IF('04_LCC計算'!G196="中",4.5,5)))</f>
        <v/>
      </c>
      <c r="J206" s="141">
        <f>IF($A206="","",$D206*$B$5+$F206*$B$6+$H206*$B$7+MAX(1,MIN(5,5-'03_設備台帳'!O196*'03_設備台帳'!P196/20))*$B$8+MAX(1,MIN(5,5*'03_設備台帳'!R196/MAX(1,'03_設備台帳'!Q196)))*$B$9+5*$B$10)</f>
        <v/>
      </c>
      <c r="K206" s="141">
        <f>IF($A206="","",$E206*$B$5+$G206*$B$6+$I206*$B$7+MAX(1,MIN(5,5-'03_設備台帳'!X196/60))*$B$8+MAX(1,MIN(5,5*'03_設備台帳'!Q196/MAX(1,'03_設備台帳'!R196)))*$B$9+MAX(1,MIN(5,5-'03_設備台帳'!X196/80))*$B$10)</f>
        <v/>
      </c>
      <c r="L206" s="141">
        <f>IF($A206="","",$K206-$J206)</f>
        <v/>
      </c>
      <c r="M206" s="71">
        <f>IF($A206="","",IF($L206&gt;=0.3,"更新",IF($L206&lt;=-0.3,"修理/延命","再確認")))</f>
        <v/>
      </c>
      <c r="N206" s="71">
        <f>IF($A206="","","04表提案との照合: "&amp;'04_LCC計算'!AJ196)</f>
        <v/>
      </c>
    </row>
    <row r="207">
      <c r="A207" s="71">
        <f>IF('04_LCC計算'!A197="","",'04_LCC計算'!A197)</f>
        <v/>
      </c>
      <c r="B207" s="71">
        <f>IF($A207="","",'04_LCC計算'!B197)</f>
        <v/>
      </c>
      <c r="C207" s="71">
        <f>IF($A207="","",'04_LCC計算'!E197)</f>
        <v/>
      </c>
      <c r="D207" s="141">
        <f>IF($A207="","",MAX(1,MIN(5,5*(IF('01_基本条件'!$B$10=0,'04_LCC計算'!AA197/'04_LCC計算'!I197,'04_LCC計算'!AA197*('01_基本条件'!$B$10*(1+'01_基本条件'!$B$10)^'04_LCC計算'!I197)/((1+'01_基本条件'!$B$10)^'04_LCC計算'!I197-1)))/MAX(1,(IF('01_基本条件'!$B$10=0,'04_LCC計算'!T197/'04_LCC計算'!H197,'04_LCC計算'!T197*('01_基本条件'!$B$10*(1+'01_基本条件'!$B$10)^'04_LCC計算'!H197)/((1+'01_基本条件'!$B$10)^'04_LCC計算'!H197-1)))))))</f>
        <v/>
      </c>
      <c r="E207" s="141">
        <f>IF($A207="","",MAX(1,MIN(5,5*(IF('01_基本条件'!$B$10=0,'04_LCC計算'!T197/'04_LCC計算'!H197,'04_LCC計算'!T197*('01_基本条件'!$B$10*(1+'01_基本条件'!$B$10)^'04_LCC計算'!H197)/((1+'01_基本条件'!$B$10)^'04_LCC計算'!H197-1)))/MAX(1,(IF('01_基本条件'!$B$10=0,'04_LCC計算'!AA197/'04_LCC計算'!I197,'04_LCC計算'!AA197*('01_基本条件'!$B$10*(1+'01_基本条件'!$B$10)^'04_LCC計算'!I197)/((1+'01_基本条件'!$B$10)^'04_LCC計算'!I197-1)))))))</f>
        <v/>
      </c>
      <c r="F207" s="141">
        <f>IF($A207="","",MAX(1,MIN(5,5-('03_設備台帳'!J197/MAX(1,'03_設備台帳'!K197))*2-'03_設備台帳'!O197*0.25)))</f>
        <v/>
      </c>
      <c r="G207" s="141">
        <f>IF($A207="","",4.5)</f>
        <v/>
      </c>
      <c r="H207" s="141">
        <f>IF($A207="","",IF('04_LCC計算'!G197="低",5,IF('04_LCC計算'!G197="中",4,IF('04_LCC計算'!G197="高",2,1))))</f>
        <v/>
      </c>
      <c r="I207" s="141">
        <f>IF($A207="","",IF('04_LCC計算'!G197="低",4,IF('04_LCC計算'!G197="中",4.5,5)))</f>
        <v/>
      </c>
      <c r="J207" s="141">
        <f>IF($A207="","",$D207*$B$5+$F207*$B$6+$H207*$B$7+MAX(1,MIN(5,5-'03_設備台帳'!O197*'03_設備台帳'!P197/20))*$B$8+MAX(1,MIN(5,5*'03_設備台帳'!R197/MAX(1,'03_設備台帳'!Q197)))*$B$9+5*$B$10)</f>
        <v/>
      </c>
      <c r="K207" s="141">
        <f>IF($A207="","",$E207*$B$5+$G207*$B$6+$I207*$B$7+MAX(1,MIN(5,5-'03_設備台帳'!X197/60))*$B$8+MAX(1,MIN(5,5*'03_設備台帳'!Q197/MAX(1,'03_設備台帳'!R197)))*$B$9+MAX(1,MIN(5,5-'03_設備台帳'!X197/80))*$B$10)</f>
        <v/>
      </c>
      <c r="L207" s="141">
        <f>IF($A207="","",$K207-$J207)</f>
        <v/>
      </c>
      <c r="M207" s="71">
        <f>IF($A207="","",IF($L207&gt;=0.3,"更新",IF($L207&lt;=-0.3,"修理/延命","再確認")))</f>
        <v/>
      </c>
      <c r="N207" s="71">
        <f>IF($A207="","","04表提案との照合: "&amp;'04_LCC計算'!AJ197)</f>
        <v/>
      </c>
    </row>
    <row r="208">
      <c r="A208" s="71">
        <f>IF('04_LCC計算'!A198="","",'04_LCC計算'!A198)</f>
        <v/>
      </c>
      <c r="B208" s="71">
        <f>IF($A208="","",'04_LCC計算'!B198)</f>
        <v/>
      </c>
      <c r="C208" s="71">
        <f>IF($A208="","",'04_LCC計算'!E198)</f>
        <v/>
      </c>
      <c r="D208" s="141">
        <f>IF($A208="","",MAX(1,MIN(5,5*(IF('01_基本条件'!$B$10=0,'04_LCC計算'!AA198/'04_LCC計算'!I198,'04_LCC計算'!AA198*('01_基本条件'!$B$10*(1+'01_基本条件'!$B$10)^'04_LCC計算'!I198)/((1+'01_基本条件'!$B$10)^'04_LCC計算'!I198-1)))/MAX(1,(IF('01_基本条件'!$B$10=0,'04_LCC計算'!T198/'04_LCC計算'!H198,'04_LCC計算'!T198*('01_基本条件'!$B$10*(1+'01_基本条件'!$B$10)^'04_LCC計算'!H198)/((1+'01_基本条件'!$B$10)^'04_LCC計算'!H198-1)))))))</f>
        <v/>
      </c>
      <c r="E208" s="141">
        <f>IF($A208="","",MAX(1,MIN(5,5*(IF('01_基本条件'!$B$10=0,'04_LCC計算'!T198/'04_LCC計算'!H198,'04_LCC計算'!T198*('01_基本条件'!$B$10*(1+'01_基本条件'!$B$10)^'04_LCC計算'!H198)/((1+'01_基本条件'!$B$10)^'04_LCC計算'!H198-1)))/MAX(1,(IF('01_基本条件'!$B$10=0,'04_LCC計算'!AA198/'04_LCC計算'!I198,'04_LCC計算'!AA198*('01_基本条件'!$B$10*(1+'01_基本条件'!$B$10)^'04_LCC計算'!I198)/((1+'01_基本条件'!$B$10)^'04_LCC計算'!I198-1)))))))</f>
        <v/>
      </c>
      <c r="F208" s="141">
        <f>IF($A208="","",MAX(1,MIN(5,5-('03_設備台帳'!J198/MAX(1,'03_設備台帳'!K198))*2-'03_設備台帳'!O198*0.25)))</f>
        <v/>
      </c>
      <c r="G208" s="141">
        <f>IF($A208="","",4.5)</f>
        <v/>
      </c>
      <c r="H208" s="141">
        <f>IF($A208="","",IF('04_LCC計算'!G198="低",5,IF('04_LCC計算'!G198="中",4,IF('04_LCC計算'!G198="高",2,1))))</f>
        <v/>
      </c>
      <c r="I208" s="141">
        <f>IF($A208="","",IF('04_LCC計算'!G198="低",4,IF('04_LCC計算'!G198="中",4.5,5)))</f>
        <v/>
      </c>
      <c r="J208" s="141">
        <f>IF($A208="","",$D208*$B$5+$F208*$B$6+$H208*$B$7+MAX(1,MIN(5,5-'03_設備台帳'!O198*'03_設備台帳'!P198/20))*$B$8+MAX(1,MIN(5,5*'03_設備台帳'!R198/MAX(1,'03_設備台帳'!Q198)))*$B$9+5*$B$10)</f>
        <v/>
      </c>
      <c r="K208" s="141">
        <f>IF($A208="","",$E208*$B$5+$G208*$B$6+$I208*$B$7+MAX(1,MIN(5,5-'03_設備台帳'!X198/60))*$B$8+MAX(1,MIN(5,5*'03_設備台帳'!Q198/MAX(1,'03_設備台帳'!R198)))*$B$9+MAX(1,MIN(5,5-'03_設備台帳'!X198/80))*$B$10)</f>
        <v/>
      </c>
      <c r="L208" s="141">
        <f>IF($A208="","",$K208-$J208)</f>
        <v/>
      </c>
      <c r="M208" s="71">
        <f>IF($A208="","",IF($L208&gt;=0.3,"更新",IF($L208&lt;=-0.3,"修理/延命","再確認")))</f>
        <v/>
      </c>
      <c r="N208" s="71">
        <f>IF($A208="","","04表提案との照合: "&amp;'04_LCC計算'!AJ198)</f>
        <v/>
      </c>
    </row>
    <row r="209">
      <c r="A209" s="71">
        <f>IF('04_LCC計算'!A199="","",'04_LCC計算'!A199)</f>
        <v/>
      </c>
      <c r="B209" s="71">
        <f>IF($A209="","",'04_LCC計算'!B199)</f>
        <v/>
      </c>
      <c r="C209" s="71">
        <f>IF($A209="","",'04_LCC計算'!E199)</f>
        <v/>
      </c>
      <c r="D209" s="141">
        <f>IF($A209="","",MAX(1,MIN(5,5*(IF('01_基本条件'!$B$10=0,'04_LCC計算'!AA199/'04_LCC計算'!I199,'04_LCC計算'!AA199*('01_基本条件'!$B$10*(1+'01_基本条件'!$B$10)^'04_LCC計算'!I199)/((1+'01_基本条件'!$B$10)^'04_LCC計算'!I199-1)))/MAX(1,(IF('01_基本条件'!$B$10=0,'04_LCC計算'!T199/'04_LCC計算'!H199,'04_LCC計算'!T199*('01_基本条件'!$B$10*(1+'01_基本条件'!$B$10)^'04_LCC計算'!H199)/((1+'01_基本条件'!$B$10)^'04_LCC計算'!H199-1)))))))</f>
        <v/>
      </c>
      <c r="E209" s="141">
        <f>IF($A209="","",MAX(1,MIN(5,5*(IF('01_基本条件'!$B$10=0,'04_LCC計算'!T199/'04_LCC計算'!H199,'04_LCC計算'!T199*('01_基本条件'!$B$10*(1+'01_基本条件'!$B$10)^'04_LCC計算'!H199)/((1+'01_基本条件'!$B$10)^'04_LCC計算'!H199-1)))/MAX(1,(IF('01_基本条件'!$B$10=0,'04_LCC計算'!AA199/'04_LCC計算'!I199,'04_LCC計算'!AA199*('01_基本条件'!$B$10*(1+'01_基本条件'!$B$10)^'04_LCC計算'!I199)/((1+'01_基本条件'!$B$10)^'04_LCC計算'!I199-1)))))))</f>
        <v/>
      </c>
      <c r="F209" s="141">
        <f>IF($A209="","",MAX(1,MIN(5,5-('03_設備台帳'!J199/MAX(1,'03_設備台帳'!K199))*2-'03_設備台帳'!O199*0.25)))</f>
        <v/>
      </c>
      <c r="G209" s="141">
        <f>IF($A209="","",4.5)</f>
        <v/>
      </c>
      <c r="H209" s="141">
        <f>IF($A209="","",IF('04_LCC計算'!G199="低",5,IF('04_LCC計算'!G199="中",4,IF('04_LCC計算'!G199="高",2,1))))</f>
        <v/>
      </c>
      <c r="I209" s="141">
        <f>IF($A209="","",IF('04_LCC計算'!G199="低",4,IF('04_LCC計算'!G199="中",4.5,5)))</f>
        <v/>
      </c>
      <c r="J209" s="141">
        <f>IF($A209="","",$D209*$B$5+$F209*$B$6+$H209*$B$7+MAX(1,MIN(5,5-'03_設備台帳'!O199*'03_設備台帳'!P199/20))*$B$8+MAX(1,MIN(5,5*'03_設備台帳'!R199/MAX(1,'03_設備台帳'!Q199)))*$B$9+5*$B$10)</f>
        <v/>
      </c>
      <c r="K209" s="141">
        <f>IF($A209="","",$E209*$B$5+$G209*$B$6+$I209*$B$7+MAX(1,MIN(5,5-'03_設備台帳'!X199/60))*$B$8+MAX(1,MIN(5,5*'03_設備台帳'!Q199/MAX(1,'03_設備台帳'!R199)))*$B$9+MAX(1,MIN(5,5-'03_設備台帳'!X199/80))*$B$10)</f>
        <v/>
      </c>
      <c r="L209" s="141">
        <f>IF($A209="","",$K209-$J209)</f>
        <v/>
      </c>
      <c r="M209" s="71">
        <f>IF($A209="","",IF($L209&gt;=0.3,"更新",IF($L209&lt;=-0.3,"修理/延命","再確認")))</f>
        <v/>
      </c>
      <c r="N209" s="71">
        <f>IF($A209="","","04表提案との照合: "&amp;'04_LCC計算'!AJ199)</f>
        <v/>
      </c>
    </row>
    <row r="210">
      <c r="A210" s="71">
        <f>IF('04_LCC計算'!A200="","",'04_LCC計算'!A200)</f>
        <v/>
      </c>
      <c r="B210" s="71">
        <f>IF($A210="","",'04_LCC計算'!B200)</f>
        <v/>
      </c>
      <c r="C210" s="71">
        <f>IF($A210="","",'04_LCC計算'!E200)</f>
        <v/>
      </c>
      <c r="D210" s="141">
        <f>IF($A210="","",MAX(1,MIN(5,5*(IF('01_基本条件'!$B$10=0,'04_LCC計算'!AA200/'04_LCC計算'!I200,'04_LCC計算'!AA200*('01_基本条件'!$B$10*(1+'01_基本条件'!$B$10)^'04_LCC計算'!I200)/((1+'01_基本条件'!$B$10)^'04_LCC計算'!I200-1)))/MAX(1,(IF('01_基本条件'!$B$10=0,'04_LCC計算'!T200/'04_LCC計算'!H200,'04_LCC計算'!T200*('01_基本条件'!$B$10*(1+'01_基本条件'!$B$10)^'04_LCC計算'!H200)/((1+'01_基本条件'!$B$10)^'04_LCC計算'!H200-1)))))))</f>
        <v/>
      </c>
      <c r="E210" s="141">
        <f>IF($A210="","",MAX(1,MIN(5,5*(IF('01_基本条件'!$B$10=0,'04_LCC計算'!T200/'04_LCC計算'!H200,'04_LCC計算'!T200*('01_基本条件'!$B$10*(1+'01_基本条件'!$B$10)^'04_LCC計算'!H200)/((1+'01_基本条件'!$B$10)^'04_LCC計算'!H200-1)))/MAX(1,(IF('01_基本条件'!$B$10=0,'04_LCC計算'!AA200/'04_LCC計算'!I200,'04_LCC計算'!AA200*('01_基本条件'!$B$10*(1+'01_基本条件'!$B$10)^'04_LCC計算'!I200)/((1+'01_基本条件'!$B$10)^'04_LCC計算'!I200-1)))))))</f>
        <v/>
      </c>
      <c r="F210" s="141">
        <f>IF($A210="","",MAX(1,MIN(5,5-('03_設備台帳'!J200/MAX(1,'03_設備台帳'!K200))*2-'03_設備台帳'!O200*0.25)))</f>
        <v/>
      </c>
      <c r="G210" s="141">
        <f>IF($A210="","",4.5)</f>
        <v/>
      </c>
      <c r="H210" s="141">
        <f>IF($A210="","",IF('04_LCC計算'!G200="低",5,IF('04_LCC計算'!G200="中",4,IF('04_LCC計算'!G200="高",2,1))))</f>
        <v/>
      </c>
      <c r="I210" s="141">
        <f>IF($A210="","",IF('04_LCC計算'!G200="低",4,IF('04_LCC計算'!G200="中",4.5,5)))</f>
        <v/>
      </c>
      <c r="J210" s="141">
        <f>IF($A210="","",$D210*$B$5+$F210*$B$6+$H210*$B$7+MAX(1,MIN(5,5-'03_設備台帳'!O200*'03_設備台帳'!P200/20))*$B$8+MAX(1,MIN(5,5*'03_設備台帳'!R200/MAX(1,'03_設備台帳'!Q200)))*$B$9+5*$B$10)</f>
        <v/>
      </c>
      <c r="K210" s="141">
        <f>IF($A210="","",$E210*$B$5+$G210*$B$6+$I210*$B$7+MAX(1,MIN(5,5-'03_設備台帳'!X200/60))*$B$8+MAX(1,MIN(5,5*'03_設備台帳'!Q200/MAX(1,'03_設備台帳'!R200)))*$B$9+MAX(1,MIN(5,5-'03_設備台帳'!X200/80))*$B$10)</f>
        <v/>
      </c>
      <c r="L210" s="141">
        <f>IF($A210="","",$K210-$J210)</f>
        <v/>
      </c>
      <c r="M210" s="71">
        <f>IF($A210="","",IF($L210&gt;=0.3,"更新",IF($L210&lt;=-0.3,"修理/延命","再確認")))</f>
        <v/>
      </c>
      <c r="N210" s="71">
        <f>IF($A210="","","04表提案との照合: "&amp;'04_LCC計算'!AJ200)</f>
        <v/>
      </c>
    </row>
    <row r="211">
      <c r="A211" s="71">
        <f>IF('04_LCC計算'!A201="","",'04_LCC計算'!A201)</f>
        <v/>
      </c>
      <c r="B211" s="71">
        <f>IF($A211="","",'04_LCC計算'!B201)</f>
        <v/>
      </c>
      <c r="C211" s="71">
        <f>IF($A211="","",'04_LCC計算'!E201)</f>
        <v/>
      </c>
      <c r="D211" s="141">
        <f>IF($A211="","",MAX(1,MIN(5,5*(IF('01_基本条件'!$B$10=0,'04_LCC計算'!AA201/'04_LCC計算'!I201,'04_LCC計算'!AA201*('01_基本条件'!$B$10*(1+'01_基本条件'!$B$10)^'04_LCC計算'!I201)/((1+'01_基本条件'!$B$10)^'04_LCC計算'!I201-1)))/MAX(1,(IF('01_基本条件'!$B$10=0,'04_LCC計算'!T201/'04_LCC計算'!H201,'04_LCC計算'!T201*('01_基本条件'!$B$10*(1+'01_基本条件'!$B$10)^'04_LCC計算'!H201)/((1+'01_基本条件'!$B$10)^'04_LCC計算'!H201-1)))))))</f>
        <v/>
      </c>
      <c r="E211" s="141">
        <f>IF($A211="","",MAX(1,MIN(5,5*(IF('01_基本条件'!$B$10=0,'04_LCC計算'!T201/'04_LCC計算'!H201,'04_LCC計算'!T201*('01_基本条件'!$B$10*(1+'01_基本条件'!$B$10)^'04_LCC計算'!H201)/((1+'01_基本条件'!$B$10)^'04_LCC計算'!H201-1)))/MAX(1,(IF('01_基本条件'!$B$10=0,'04_LCC計算'!AA201/'04_LCC計算'!I201,'04_LCC計算'!AA201*('01_基本条件'!$B$10*(1+'01_基本条件'!$B$10)^'04_LCC計算'!I201)/((1+'01_基本条件'!$B$10)^'04_LCC計算'!I201-1)))))))</f>
        <v/>
      </c>
      <c r="F211" s="141">
        <f>IF($A211="","",MAX(1,MIN(5,5-('03_設備台帳'!J201/MAX(1,'03_設備台帳'!K201))*2-'03_設備台帳'!O201*0.25)))</f>
        <v/>
      </c>
      <c r="G211" s="141">
        <f>IF($A211="","",4.5)</f>
        <v/>
      </c>
      <c r="H211" s="141">
        <f>IF($A211="","",IF('04_LCC計算'!G201="低",5,IF('04_LCC計算'!G201="中",4,IF('04_LCC計算'!G201="高",2,1))))</f>
        <v/>
      </c>
      <c r="I211" s="141">
        <f>IF($A211="","",IF('04_LCC計算'!G201="低",4,IF('04_LCC計算'!G201="中",4.5,5)))</f>
        <v/>
      </c>
      <c r="J211" s="141">
        <f>IF($A211="","",$D211*$B$5+$F211*$B$6+$H211*$B$7+MAX(1,MIN(5,5-'03_設備台帳'!O201*'03_設備台帳'!P201/20))*$B$8+MAX(1,MIN(5,5*'03_設備台帳'!R201/MAX(1,'03_設備台帳'!Q201)))*$B$9+5*$B$10)</f>
        <v/>
      </c>
      <c r="K211" s="141">
        <f>IF($A211="","",$E211*$B$5+$G211*$B$6+$I211*$B$7+MAX(1,MIN(5,5-'03_設備台帳'!X201/60))*$B$8+MAX(1,MIN(5,5*'03_設備台帳'!Q201/MAX(1,'03_設備台帳'!R201)))*$B$9+MAX(1,MIN(5,5-'03_設備台帳'!X201/80))*$B$10)</f>
        <v/>
      </c>
      <c r="L211" s="141">
        <f>IF($A211="","",$K211-$J211)</f>
        <v/>
      </c>
      <c r="M211" s="71">
        <f>IF($A211="","",IF($L211&gt;=0.3,"更新",IF($L211&lt;=-0.3,"修理/延命","再確認")))</f>
        <v/>
      </c>
      <c r="N211" s="71">
        <f>IF($A211="","","04表提案との照合: "&amp;'04_LCC計算'!AJ201)</f>
        <v/>
      </c>
    </row>
    <row r="212">
      <c r="A212" s="71">
        <f>IF('04_LCC計算'!A202="","",'04_LCC計算'!A202)</f>
        <v/>
      </c>
      <c r="B212" s="71">
        <f>IF($A212="","",'04_LCC計算'!B202)</f>
        <v/>
      </c>
      <c r="C212" s="71">
        <f>IF($A212="","",'04_LCC計算'!E202)</f>
        <v/>
      </c>
      <c r="D212" s="141">
        <f>IF($A212="","",MAX(1,MIN(5,5*(IF('01_基本条件'!$B$10=0,'04_LCC計算'!AA202/'04_LCC計算'!I202,'04_LCC計算'!AA202*('01_基本条件'!$B$10*(1+'01_基本条件'!$B$10)^'04_LCC計算'!I202)/((1+'01_基本条件'!$B$10)^'04_LCC計算'!I202-1)))/MAX(1,(IF('01_基本条件'!$B$10=0,'04_LCC計算'!T202/'04_LCC計算'!H202,'04_LCC計算'!T202*('01_基本条件'!$B$10*(1+'01_基本条件'!$B$10)^'04_LCC計算'!H202)/((1+'01_基本条件'!$B$10)^'04_LCC計算'!H202-1)))))))</f>
        <v/>
      </c>
      <c r="E212" s="141">
        <f>IF($A212="","",MAX(1,MIN(5,5*(IF('01_基本条件'!$B$10=0,'04_LCC計算'!T202/'04_LCC計算'!H202,'04_LCC計算'!T202*('01_基本条件'!$B$10*(1+'01_基本条件'!$B$10)^'04_LCC計算'!H202)/((1+'01_基本条件'!$B$10)^'04_LCC計算'!H202-1)))/MAX(1,(IF('01_基本条件'!$B$10=0,'04_LCC計算'!AA202/'04_LCC計算'!I202,'04_LCC計算'!AA202*('01_基本条件'!$B$10*(1+'01_基本条件'!$B$10)^'04_LCC計算'!I202)/((1+'01_基本条件'!$B$10)^'04_LCC計算'!I202-1)))))))</f>
        <v/>
      </c>
      <c r="F212" s="141">
        <f>IF($A212="","",MAX(1,MIN(5,5-('03_設備台帳'!J202/MAX(1,'03_設備台帳'!K202))*2-'03_設備台帳'!O202*0.25)))</f>
        <v/>
      </c>
      <c r="G212" s="141">
        <f>IF($A212="","",4.5)</f>
        <v/>
      </c>
      <c r="H212" s="141">
        <f>IF($A212="","",IF('04_LCC計算'!G202="低",5,IF('04_LCC計算'!G202="中",4,IF('04_LCC計算'!G202="高",2,1))))</f>
        <v/>
      </c>
      <c r="I212" s="141">
        <f>IF($A212="","",IF('04_LCC計算'!G202="低",4,IF('04_LCC計算'!G202="中",4.5,5)))</f>
        <v/>
      </c>
      <c r="J212" s="141">
        <f>IF($A212="","",$D212*$B$5+$F212*$B$6+$H212*$B$7+MAX(1,MIN(5,5-'03_設備台帳'!O202*'03_設備台帳'!P202/20))*$B$8+MAX(1,MIN(5,5*'03_設備台帳'!R202/MAX(1,'03_設備台帳'!Q202)))*$B$9+5*$B$10)</f>
        <v/>
      </c>
      <c r="K212" s="141">
        <f>IF($A212="","",$E212*$B$5+$G212*$B$6+$I212*$B$7+MAX(1,MIN(5,5-'03_設備台帳'!X202/60))*$B$8+MAX(1,MIN(5,5*'03_設備台帳'!Q202/MAX(1,'03_設備台帳'!R202)))*$B$9+MAX(1,MIN(5,5-'03_設備台帳'!X202/80))*$B$10)</f>
        <v/>
      </c>
      <c r="L212" s="141">
        <f>IF($A212="","",$K212-$J212)</f>
        <v/>
      </c>
      <c r="M212" s="71">
        <f>IF($A212="","",IF($L212&gt;=0.3,"更新",IF($L212&lt;=-0.3,"修理/延命","再確認")))</f>
        <v/>
      </c>
      <c r="N212" s="71">
        <f>IF($A212="","","04表提案との照合: "&amp;'04_LCC計算'!AJ202)</f>
        <v/>
      </c>
    </row>
    <row r="213">
      <c r="A213" s="71">
        <f>IF('04_LCC計算'!A203="","",'04_LCC計算'!A203)</f>
        <v/>
      </c>
      <c r="B213" s="71">
        <f>IF($A213="","",'04_LCC計算'!B203)</f>
        <v/>
      </c>
      <c r="C213" s="71">
        <f>IF($A213="","",'04_LCC計算'!E203)</f>
        <v/>
      </c>
      <c r="D213" s="141">
        <f>IF($A213="","",MAX(1,MIN(5,5*(IF('01_基本条件'!$B$10=0,'04_LCC計算'!AA203/'04_LCC計算'!I203,'04_LCC計算'!AA203*('01_基本条件'!$B$10*(1+'01_基本条件'!$B$10)^'04_LCC計算'!I203)/((1+'01_基本条件'!$B$10)^'04_LCC計算'!I203-1)))/MAX(1,(IF('01_基本条件'!$B$10=0,'04_LCC計算'!T203/'04_LCC計算'!H203,'04_LCC計算'!T203*('01_基本条件'!$B$10*(1+'01_基本条件'!$B$10)^'04_LCC計算'!H203)/((1+'01_基本条件'!$B$10)^'04_LCC計算'!H203-1)))))))</f>
        <v/>
      </c>
      <c r="E213" s="141">
        <f>IF($A213="","",MAX(1,MIN(5,5*(IF('01_基本条件'!$B$10=0,'04_LCC計算'!T203/'04_LCC計算'!H203,'04_LCC計算'!T203*('01_基本条件'!$B$10*(1+'01_基本条件'!$B$10)^'04_LCC計算'!H203)/((1+'01_基本条件'!$B$10)^'04_LCC計算'!H203-1)))/MAX(1,(IF('01_基本条件'!$B$10=0,'04_LCC計算'!AA203/'04_LCC計算'!I203,'04_LCC計算'!AA203*('01_基本条件'!$B$10*(1+'01_基本条件'!$B$10)^'04_LCC計算'!I203)/((1+'01_基本条件'!$B$10)^'04_LCC計算'!I203-1)))))))</f>
        <v/>
      </c>
      <c r="F213" s="141">
        <f>IF($A213="","",MAX(1,MIN(5,5-('03_設備台帳'!J203/MAX(1,'03_設備台帳'!K203))*2-'03_設備台帳'!O203*0.25)))</f>
        <v/>
      </c>
      <c r="G213" s="141">
        <f>IF($A213="","",4.5)</f>
        <v/>
      </c>
      <c r="H213" s="141">
        <f>IF($A213="","",IF('04_LCC計算'!G203="低",5,IF('04_LCC計算'!G203="中",4,IF('04_LCC計算'!G203="高",2,1))))</f>
        <v/>
      </c>
      <c r="I213" s="141">
        <f>IF($A213="","",IF('04_LCC計算'!G203="低",4,IF('04_LCC計算'!G203="中",4.5,5)))</f>
        <v/>
      </c>
      <c r="J213" s="141">
        <f>IF($A213="","",$D213*$B$5+$F213*$B$6+$H213*$B$7+MAX(1,MIN(5,5-'03_設備台帳'!O203*'03_設備台帳'!P203/20))*$B$8+MAX(1,MIN(5,5*'03_設備台帳'!R203/MAX(1,'03_設備台帳'!Q203)))*$B$9+5*$B$10)</f>
        <v/>
      </c>
      <c r="K213" s="141">
        <f>IF($A213="","",$E213*$B$5+$G213*$B$6+$I213*$B$7+MAX(1,MIN(5,5-'03_設備台帳'!X203/60))*$B$8+MAX(1,MIN(5,5*'03_設備台帳'!Q203/MAX(1,'03_設備台帳'!R203)))*$B$9+MAX(1,MIN(5,5-'03_設備台帳'!X203/80))*$B$10)</f>
        <v/>
      </c>
      <c r="L213" s="141">
        <f>IF($A213="","",$K213-$J213)</f>
        <v/>
      </c>
      <c r="M213" s="71">
        <f>IF($A213="","",IF($L213&gt;=0.3,"更新",IF($L213&lt;=-0.3,"修理/延命","再確認")))</f>
        <v/>
      </c>
      <c r="N213" s="71">
        <f>IF($A213="","","04表提案との照合: "&amp;'04_LCC計算'!AJ203)</f>
        <v/>
      </c>
    </row>
    <row r="214">
      <c r="A214" s="71">
        <f>IF('04_LCC計算'!A204="","",'04_LCC計算'!A204)</f>
        <v/>
      </c>
      <c r="B214" s="71">
        <f>IF($A214="","",'04_LCC計算'!B204)</f>
        <v/>
      </c>
      <c r="C214" s="71">
        <f>IF($A214="","",'04_LCC計算'!E204)</f>
        <v/>
      </c>
      <c r="D214" s="141">
        <f>IF($A214="","",MAX(1,MIN(5,5*(IF('01_基本条件'!$B$10=0,'04_LCC計算'!AA204/'04_LCC計算'!I204,'04_LCC計算'!AA204*('01_基本条件'!$B$10*(1+'01_基本条件'!$B$10)^'04_LCC計算'!I204)/((1+'01_基本条件'!$B$10)^'04_LCC計算'!I204-1)))/MAX(1,(IF('01_基本条件'!$B$10=0,'04_LCC計算'!T204/'04_LCC計算'!H204,'04_LCC計算'!T204*('01_基本条件'!$B$10*(1+'01_基本条件'!$B$10)^'04_LCC計算'!H204)/((1+'01_基本条件'!$B$10)^'04_LCC計算'!H204-1)))))))</f>
        <v/>
      </c>
      <c r="E214" s="141">
        <f>IF($A214="","",MAX(1,MIN(5,5*(IF('01_基本条件'!$B$10=0,'04_LCC計算'!T204/'04_LCC計算'!H204,'04_LCC計算'!T204*('01_基本条件'!$B$10*(1+'01_基本条件'!$B$10)^'04_LCC計算'!H204)/((1+'01_基本条件'!$B$10)^'04_LCC計算'!H204-1)))/MAX(1,(IF('01_基本条件'!$B$10=0,'04_LCC計算'!AA204/'04_LCC計算'!I204,'04_LCC計算'!AA204*('01_基本条件'!$B$10*(1+'01_基本条件'!$B$10)^'04_LCC計算'!I204)/((1+'01_基本条件'!$B$10)^'04_LCC計算'!I204-1)))))))</f>
        <v/>
      </c>
      <c r="F214" s="141">
        <f>IF($A214="","",MAX(1,MIN(5,5-('03_設備台帳'!J204/MAX(1,'03_設備台帳'!K204))*2-'03_設備台帳'!O204*0.25)))</f>
        <v/>
      </c>
      <c r="G214" s="141">
        <f>IF($A214="","",4.5)</f>
        <v/>
      </c>
      <c r="H214" s="141">
        <f>IF($A214="","",IF('04_LCC計算'!G204="低",5,IF('04_LCC計算'!G204="中",4,IF('04_LCC計算'!G204="高",2,1))))</f>
        <v/>
      </c>
      <c r="I214" s="141">
        <f>IF($A214="","",IF('04_LCC計算'!G204="低",4,IF('04_LCC計算'!G204="中",4.5,5)))</f>
        <v/>
      </c>
      <c r="J214" s="141">
        <f>IF($A214="","",$D214*$B$5+$F214*$B$6+$H214*$B$7+MAX(1,MIN(5,5-'03_設備台帳'!O204*'03_設備台帳'!P204/20))*$B$8+MAX(1,MIN(5,5*'03_設備台帳'!R204/MAX(1,'03_設備台帳'!Q204)))*$B$9+5*$B$10)</f>
        <v/>
      </c>
      <c r="K214" s="141">
        <f>IF($A214="","",$E214*$B$5+$G214*$B$6+$I214*$B$7+MAX(1,MIN(5,5-'03_設備台帳'!X204/60))*$B$8+MAX(1,MIN(5,5*'03_設備台帳'!Q204/MAX(1,'03_設備台帳'!R204)))*$B$9+MAX(1,MIN(5,5-'03_設備台帳'!X204/80))*$B$10)</f>
        <v/>
      </c>
      <c r="L214" s="141">
        <f>IF($A214="","",$K214-$J214)</f>
        <v/>
      </c>
      <c r="M214" s="71">
        <f>IF($A214="","",IF($L214&gt;=0.3,"更新",IF($L214&lt;=-0.3,"修理/延命","再確認")))</f>
        <v/>
      </c>
      <c r="N214" s="71">
        <f>IF($A214="","","04表提案との照合: "&amp;'04_LCC計算'!AJ204)</f>
        <v/>
      </c>
    </row>
  </sheetData>
  <mergeCells count="2">
    <mergeCell ref="A2:N2"/>
    <mergeCell ref="A1:N1"/>
  </mergeCells>
  <conditionalFormatting sqref="B11">
    <cfRule type="expression" priority="1" dxfId="1">
      <formula>$B$11&lt;&gt;1</formula>
    </cfRule>
  </conditionalFormatting>
  <conditionalFormatting sqref="L15:L214">
    <cfRule type="colorScale" priority="2">
      <colorScale>
        <cfvo type="min"/>
        <cfvo type="percentile" val="50"/>
        <cfvo type="max"/>
        <color rgb="00FEE2E2"/>
        <color rgb="00FEF3C7"/>
        <color rgb="00DCFCE7"/>
      </colorScale>
    </cfRule>
  </conditionalFormatting>
  <conditionalFormatting sqref="M15:M214">
    <cfRule type="expression" priority="3" dxfId="2">
      <formula>$M15="更新"</formula>
    </cfRule>
    <cfRule type="expression" priority="4" dxfId="3">
      <formula>$M15="修理/延命"</formula>
    </cfRule>
  </conditionalFormatting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6" customWidth="1" min="7" max="7"/>
    <col width="16" customWidth="1" min="8" max="8"/>
    <col width="16" customWidth="1" min="9" max="9"/>
    <col width="12" customWidth="1" min="10" max="10"/>
    <col width="14" customWidth="1" min="11" max="11"/>
    <col width="32" customWidth="1" min="12" max="12"/>
  </cols>
  <sheetData>
    <row r="1" ht="34" customHeight="1">
      <c r="A1" s="118" t="inlineStr">
        <is>
          <t>単一設備シナリオ分析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資産IDを選ぶと、このページが内蔵業務シナリオごとに修理/更新LCCを再計算し、感度分析に使えます。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資産IDを選択</t>
        </is>
      </c>
      <c r="B4" s="85" t="inlineStr">
        <is>
          <t>EQ-001</t>
        </is>
      </c>
      <c r="C4" s="94" t="n"/>
      <c r="D4" s="94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22" t="inlineStr">
        <is>
          <t>資産名</t>
        </is>
      </c>
      <c r="B5" s="71">
        <f>IFERROR(INDEX('03_設備台帳'!$E$5:$E$204,MATCH($B$4,'03_設備台帳'!$A$5:$A$204,0)),"")</f>
        <v/>
      </c>
      <c r="C5" s="94" t="n"/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22" t="inlineStr">
        <is>
          <t>現在の既定シナリオ</t>
        </is>
      </c>
      <c r="B6" s="71">
        <f>IFERROR(INDEX('03_設備台帳'!$I$5:$I$204,MATCH($B$4,'03_設備台帳'!$A$5:$A$204,0)),"")</f>
        <v/>
      </c>
      <c r="C6" s="94" t="n"/>
      <c r="D6" s="94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22" t="inlineStr">
        <is>
          <t>計算基準</t>
        </is>
      </c>
      <c r="B7" s="71" t="inlineStr">
        <is>
          <t>シナリオ倍率 × 資産台帳入力 × 基本条件PV係数</t>
        </is>
      </c>
      <c r="C7" s="94" t="n"/>
      <c r="D7" s="94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n"/>
      <c r="B8" s="94" t="n"/>
      <c r="C8" s="94" t="n"/>
      <c r="D8" s="94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n"/>
      <c r="B9" s="94" t="n"/>
      <c r="C9" s="94" t="n"/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22" t="inlineStr">
        <is>
          <t>シナリオ名</t>
        </is>
      </c>
      <c r="B10" s="22" t="inlineStr">
        <is>
          <t>修理倍率</t>
        </is>
      </c>
      <c r="C10" s="22" t="inlineStr">
        <is>
          <t>購入倍率</t>
        </is>
      </c>
      <c r="D10" s="22" t="inlineStr">
        <is>
          <t>停止倍率</t>
        </is>
      </c>
      <c r="E10" s="22" t="inlineStr">
        <is>
          <t>故障倍率</t>
        </is>
      </c>
      <c r="F10" s="22" t="inlineStr">
        <is>
          <t>エネルギー倍率</t>
        </is>
      </c>
      <c r="G10" s="22" t="inlineStr">
        <is>
          <t>修理年間換算LCC(EAC)</t>
        </is>
      </c>
      <c r="H10" s="22" t="inlineStr">
        <is>
          <t>更新年間換算LCC(EAC)</t>
        </is>
      </c>
      <c r="I10" s="22" t="inlineStr">
        <is>
          <t>更新年間換算削減額</t>
        </is>
      </c>
      <c r="J10" s="22" t="inlineStr">
        <is>
          <t>更新削減率(EAC)</t>
        </is>
      </c>
      <c r="K10" s="22" t="inlineStr">
        <is>
          <t>シナリオ提案</t>
        </is>
      </c>
      <c r="L10" s="22" t="inlineStr">
        <is>
          <t>説明</t>
        </is>
      </c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71">
        <f>'02_シナリオ条件'!A5</f>
        <v/>
      </c>
      <c r="B11" s="144">
        <f>'02_シナリオ条件'!C5</f>
        <v/>
      </c>
      <c r="C11" s="144">
        <f>'02_シナリオ条件'!D5</f>
        <v/>
      </c>
      <c r="D11" s="144">
        <f>'02_シナリオ条件'!E5</f>
        <v/>
      </c>
      <c r="E11" s="144">
        <f>'02_シナリオ条件'!F5</f>
        <v/>
      </c>
      <c r="F11" s="144">
        <f>'02_シナリオ条件'!G5</f>
        <v/>
      </c>
      <c r="G11" s="131">
        <f>IFERROR(IF('01_基本条件'!$B$10=0,(((INDEX('03_設備台帳'!$T$5:$T$204,MATCH($B$4,'03_設備台帳'!$A$5:$A$204,0))*B11)+(INDEX('03_設備台帳'!$N$5:$N$204,MATCH($B$4,'03_設備台帳'!$A$5:$A$204,0))*B11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11*E11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11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5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11)+(INDEX('03_設備台帳'!$N$5:$N$204,MATCH($B$4,'03_設備台帳'!$A$5:$A$204,0))*B11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11*E11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11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5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1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11+(INDEX('03_設備台帳'!$X$5:$X$204,MATCH($B$4,'03_設備台帳'!$A$5:$A$204,0))*INDEX('03_設備台帳'!$M$5:$M$204,MATCH($B$4,'03_設備台帳'!$A$5:$A$204,0))*D11)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11*E11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11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5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11+(INDEX('03_設備台帳'!$X$5:$X$204,MATCH($B$4,'03_設備台帳'!$A$5:$A$204,0))*INDEX('03_設備台帳'!$M$5:$M$204,MATCH($B$4,'03_設備台帳'!$A$5:$A$204,0))*D11)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11*E11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11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5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1" s="131">
        <f>IFERROR(G11-H11,"")</f>
        <v/>
      </c>
      <c r="J11" s="132">
        <f>IFERROR(I11/G11,"")</f>
        <v/>
      </c>
      <c r="K11" s="71">
        <f>IF($B$4="","",IF(J11&gt;='01_基本条件'!$B$18,"更新",IF(J11&lt;=-'01_基本条件'!$B$18,"修理/延命","再確認/試行")))</f>
        <v/>
      </c>
      <c r="L11" s="71">
        <f>'02_シナリオ条件'!K5</f>
        <v/>
      </c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71">
        <f>'02_シナリオ条件'!A6</f>
        <v/>
      </c>
      <c r="B12" s="144">
        <f>'02_シナリオ条件'!C6</f>
        <v/>
      </c>
      <c r="C12" s="144">
        <f>'02_シナリオ条件'!D6</f>
        <v/>
      </c>
      <c r="D12" s="144">
        <f>'02_シナリオ条件'!E6</f>
        <v/>
      </c>
      <c r="E12" s="144">
        <f>'02_シナリオ条件'!F6</f>
        <v/>
      </c>
      <c r="F12" s="144">
        <f>'02_シナリオ条件'!G6</f>
        <v/>
      </c>
      <c r="G12" s="131">
        <f>IFERROR(IF('01_基本条件'!$B$10=0,(((INDEX('03_設備台帳'!$T$5:$T$204,MATCH($B$4,'03_設備台帳'!$A$5:$A$204,0))*B12)+(INDEX('03_設備台帳'!$N$5:$N$204,MATCH($B$4,'03_設備台帳'!$A$5:$A$204,0))*B12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12*E12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12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6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12)+(INDEX('03_設備台帳'!$N$5:$N$204,MATCH($B$4,'03_設備台帳'!$A$5:$A$204,0))*B12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12*E12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12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6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2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12+(INDEX('03_設備台帳'!$X$5:$X$204,MATCH($B$4,'03_設備台帳'!$A$5:$A$204,0))*INDEX('03_設備台帳'!$M$5:$M$204,MATCH($B$4,'03_設備台帳'!$A$5:$A$204,0))*D12)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12*E12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12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6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12+(INDEX('03_設備台帳'!$X$5:$X$204,MATCH($B$4,'03_設備台帳'!$A$5:$A$204,0))*INDEX('03_設備台帳'!$M$5:$M$204,MATCH($B$4,'03_設備台帳'!$A$5:$A$204,0))*D12)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12*E12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12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6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2" s="131">
        <f>IFERROR(G12-H12,"")</f>
        <v/>
      </c>
      <c r="J12" s="132">
        <f>IFERROR(I12/G12,"")</f>
        <v/>
      </c>
      <c r="K12" s="71">
        <f>IF($B$4="","",IF(J12&gt;='01_基本条件'!$B$18,"更新",IF(J12&lt;=-'01_基本条件'!$B$18,"修理/延命","再確認/試行")))</f>
        <v/>
      </c>
      <c r="L12" s="71">
        <f>'02_シナリオ条件'!K6</f>
        <v/>
      </c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71">
        <f>'02_シナリオ条件'!A7</f>
        <v/>
      </c>
      <c r="B13" s="144">
        <f>'02_シナリオ条件'!C7</f>
        <v/>
      </c>
      <c r="C13" s="144">
        <f>'02_シナリオ条件'!D7</f>
        <v/>
      </c>
      <c r="D13" s="144">
        <f>'02_シナリオ条件'!E7</f>
        <v/>
      </c>
      <c r="E13" s="144">
        <f>'02_シナリオ条件'!F7</f>
        <v/>
      </c>
      <c r="F13" s="144">
        <f>'02_シナリオ条件'!G7</f>
        <v/>
      </c>
      <c r="G13" s="131">
        <f>IFERROR(IF('01_基本条件'!$B$10=0,(((INDEX('03_設備台帳'!$T$5:$T$204,MATCH($B$4,'03_設備台帳'!$A$5:$A$204,0))*B13)+(INDEX('03_設備台帳'!$N$5:$N$204,MATCH($B$4,'03_設備台帳'!$A$5:$A$204,0))*B13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13*E13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13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7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13)+(INDEX('03_設備台帳'!$N$5:$N$204,MATCH($B$4,'03_設備台帳'!$A$5:$A$204,0))*B13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13*E13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13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7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3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13+(INDEX('03_設備台帳'!$X$5:$X$204,MATCH($B$4,'03_設備台帳'!$A$5:$A$204,0))*INDEX('03_設備台帳'!$M$5:$M$204,MATCH($B$4,'03_設備台帳'!$A$5:$A$204,0))*D13)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13*E13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13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7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13+(INDEX('03_設備台帳'!$X$5:$X$204,MATCH($B$4,'03_設備台帳'!$A$5:$A$204,0))*INDEX('03_設備台帳'!$M$5:$M$204,MATCH($B$4,'03_設備台帳'!$A$5:$A$204,0))*D13)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13*E13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13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7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3" s="131">
        <f>IFERROR(G13-H13,"")</f>
        <v/>
      </c>
      <c r="J13" s="132">
        <f>IFERROR(I13/G13,"")</f>
        <v/>
      </c>
      <c r="K13" s="71">
        <f>IF($B$4="","",IF(J13&gt;='01_基本条件'!$B$18,"更新",IF(J13&lt;=-'01_基本条件'!$B$18,"修理/延命","再確認/試行")))</f>
        <v/>
      </c>
      <c r="L13" s="71">
        <f>'02_シナリオ条件'!K7</f>
        <v/>
      </c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71">
        <f>'02_シナリオ条件'!A8</f>
        <v/>
      </c>
      <c r="B14" s="144">
        <f>'02_シナリオ条件'!C8</f>
        <v/>
      </c>
      <c r="C14" s="144">
        <f>'02_シナリオ条件'!D8</f>
        <v/>
      </c>
      <c r="D14" s="144">
        <f>'02_シナリオ条件'!E8</f>
        <v/>
      </c>
      <c r="E14" s="144">
        <f>'02_シナリオ条件'!F8</f>
        <v/>
      </c>
      <c r="F14" s="144">
        <f>'02_シナリオ条件'!G8</f>
        <v/>
      </c>
      <c r="G14" s="131">
        <f>IFERROR(IF('01_基本条件'!$B$10=0,(((INDEX('03_設備台帳'!$T$5:$T$204,MATCH($B$4,'03_設備台帳'!$A$5:$A$204,0))*B14)+(INDEX('03_設備台帳'!$N$5:$N$204,MATCH($B$4,'03_設備台帳'!$A$5:$A$204,0))*B14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14*E14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14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8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14)+(INDEX('03_設備台帳'!$N$5:$N$204,MATCH($B$4,'03_設備台帳'!$A$5:$A$204,0))*B14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14*E14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14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8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4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14+(INDEX('03_設備台帳'!$X$5:$X$204,MATCH($B$4,'03_設備台帳'!$A$5:$A$204,0))*INDEX('03_設備台帳'!$M$5:$M$204,MATCH($B$4,'03_設備台帳'!$A$5:$A$204,0))*D14)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14*E14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14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8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14+(INDEX('03_設備台帳'!$X$5:$X$204,MATCH($B$4,'03_設備台帳'!$A$5:$A$204,0))*INDEX('03_設備台帳'!$M$5:$M$204,MATCH($B$4,'03_設備台帳'!$A$5:$A$204,0))*D14)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14*E14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14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8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4" s="131">
        <f>IFERROR(G14-H14,"")</f>
        <v/>
      </c>
      <c r="J14" s="132">
        <f>IFERROR(I14/G14,"")</f>
        <v/>
      </c>
      <c r="K14" s="71">
        <f>IF($B$4="","",IF(J14&gt;='01_基本条件'!$B$18,"更新",IF(J14&lt;=-'01_基本条件'!$B$18,"修理/延命","再確認/試行")))</f>
        <v/>
      </c>
      <c r="L14" s="71">
        <f>'02_シナリオ条件'!K8</f>
        <v/>
      </c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'02_シナリオ条件'!A9</f>
        <v/>
      </c>
      <c r="B15" s="144">
        <f>'02_シナリオ条件'!C9</f>
        <v/>
      </c>
      <c r="C15" s="144">
        <f>'02_シナリオ条件'!D9</f>
        <v/>
      </c>
      <c r="D15" s="144">
        <f>'02_シナリオ条件'!E9</f>
        <v/>
      </c>
      <c r="E15" s="144">
        <f>'02_シナリオ条件'!F9</f>
        <v/>
      </c>
      <c r="F15" s="144">
        <f>'02_シナリオ条件'!G9</f>
        <v/>
      </c>
      <c r="G15" s="131">
        <f>IFERROR(IF('01_基本条件'!$B$10=0,(((INDEX('03_設備台帳'!$T$5:$T$204,MATCH($B$4,'03_設備台帳'!$A$5:$A$204,0))*B15)+(INDEX('03_設備台帳'!$N$5:$N$204,MATCH($B$4,'03_設備台帳'!$A$5:$A$204,0))*B15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15*E15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15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9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15)+(INDEX('03_設備台帳'!$N$5:$N$204,MATCH($B$4,'03_設備台帳'!$A$5:$A$204,0))*B15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15*E15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15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9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5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15+(INDEX('03_設備台帳'!$X$5:$X$204,MATCH($B$4,'03_設備台帳'!$A$5:$A$204,0))*INDEX('03_設備台帳'!$M$5:$M$204,MATCH($B$4,'03_設備台帳'!$A$5:$A$204,0))*D15)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15*E15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15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9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15+(INDEX('03_設備台帳'!$X$5:$X$204,MATCH($B$4,'03_設備台帳'!$A$5:$A$204,0))*INDEX('03_設備台帳'!$M$5:$M$204,MATCH($B$4,'03_設備台帳'!$A$5:$A$204,0))*D15)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15*E15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15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9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5" s="131">
        <f>IFERROR(G15-H15,"")</f>
        <v/>
      </c>
      <c r="J15" s="132">
        <f>IFERROR(I15/G15,"")</f>
        <v/>
      </c>
      <c r="K15" s="71">
        <f>IF($B$4="","",IF(J15&gt;='01_基本条件'!$B$18,"更新",IF(J15&lt;=-'01_基本条件'!$B$18,"修理/延命","再確認/試行")))</f>
        <v/>
      </c>
      <c r="L15" s="71">
        <f>'02_シナリオ条件'!K9</f>
        <v/>
      </c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'02_シナリオ条件'!A10</f>
        <v/>
      </c>
      <c r="B16" s="144">
        <f>'02_シナリオ条件'!C10</f>
        <v/>
      </c>
      <c r="C16" s="144">
        <f>'02_シナリオ条件'!D10</f>
        <v/>
      </c>
      <c r="D16" s="144">
        <f>'02_シナリオ条件'!E10</f>
        <v/>
      </c>
      <c r="E16" s="144">
        <f>'02_シナリオ条件'!F10</f>
        <v/>
      </c>
      <c r="F16" s="144">
        <f>'02_シナリオ条件'!G10</f>
        <v/>
      </c>
      <c r="G16" s="131">
        <f>IFERROR(IF('01_基本条件'!$B$10=0,(((INDEX('03_設備台帳'!$T$5:$T$204,MATCH($B$4,'03_設備台帳'!$A$5:$A$204,0))*B16)+(INDEX('03_設備台帳'!$N$5:$N$204,MATCH($B$4,'03_設備台帳'!$A$5:$A$204,0))*B16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16*E16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16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10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16)+(INDEX('03_設備台帳'!$N$5:$N$204,MATCH($B$4,'03_設備台帳'!$A$5:$A$204,0))*B16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16*E16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16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10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6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16+(INDEX('03_設備台帳'!$X$5:$X$204,MATCH($B$4,'03_設備台帳'!$A$5:$A$204,0))*INDEX('03_設備台帳'!$M$5:$M$204,MATCH($B$4,'03_設備台帳'!$A$5:$A$204,0))*D16)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16*E16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16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10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16+(INDEX('03_設備台帳'!$X$5:$X$204,MATCH($B$4,'03_設備台帳'!$A$5:$A$204,0))*INDEX('03_設備台帳'!$M$5:$M$204,MATCH($B$4,'03_設備台帳'!$A$5:$A$204,0))*D16)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16*E16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16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10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6" s="131">
        <f>IFERROR(G16-H16,"")</f>
        <v/>
      </c>
      <c r="J16" s="132">
        <f>IFERROR(I16/G16,"")</f>
        <v/>
      </c>
      <c r="K16" s="71">
        <f>IF($B$4="","",IF(J16&gt;='01_基本条件'!$B$18,"更新",IF(J16&lt;=-'01_基本条件'!$B$18,"修理/延命","再確認/試行")))</f>
        <v/>
      </c>
      <c r="L16" s="71">
        <f>'02_シナリオ条件'!K10</f>
        <v/>
      </c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'02_シナリオ条件'!A11</f>
        <v/>
      </c>
      <c r="B17" s="144">
        <f>'02_シナリオ条件'!C11</f>
        <v/>
      </c>
      <c r="C17" s="144">
        <f>'02_シナリオ条件'!D11</f>
        <v/>
      </c>
      <c r="D17" s="144">
        <f>'02_シナリオ条件'!E11</f>
        <v/>
      </c>
      <c r="E17" s="144">
        <f>'02_シナリオ条件'!F11</f>
        <v/>
      </c>
      <c r="F17" s="144">
        <f>'02_シナリオ条件'!G11</f>
        <v/>
      </c>
      <c r="G17" s="131">
        <f>IFERROR(IF('01_基本条件'!$B$10=0,(((INDEX('03_設備台帳'!$T$5:$T$204,MATCH($B$4,'03_設備台帳'!$A$5:$A$204,0))*B17)+(INDEX('03_設備台帳'!$N$5:$N$204,MATCH($B$4,'03_設備台帳'!$A$5:$A$204,0))*B17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17*E17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17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11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17)+(INDEX('03_設備台帳'!$N$5:$N$204,MATCH($B$4,'03_設備台帳'!$A$5:$A$204,0))*B17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17*E17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17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11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7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17+(INDEX('03_設備台帳'!$X$5:$X$204,MATCH($B$4,'03_設備台帳'!$A$5:$A$204,0))*INDEX('03_設備台帳'!$M$5:$M$204,MATCH($B$4,'03_設備台帳'!$A$5:$A$204,0))*D17)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17*E17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17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11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17+(INDEX('03_設備台帳'!$X$5:$X$204,MATCH($B$4,'03_設備台帳'!$A$5:$A$204,0))*INDEX('03_設備台帳'!$M$5:$M$204,MATCH($B$4,'03_設備台帳'!$A$5:$A$204,0))*D17)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17*E17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17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11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7" s="131">
        <f>IFERROR(G17-H17,"")</f>
        <v/>
      </c>
      <c r="J17" s="132">
        <f>IFERROR(I17/G17,"")</f>
        <v/>
      </c>
      <c r="K17" s="71">
        <f>IF($B$4="","",IF(J17&gt;='01_基本条件'!$B$18,"更新",IF(J17&lt;=-'01_基本条件'!$B$18,"修理/延命","再確認/試行")))</f>
        <v/>
      </c>
      <c r="L17" s="71">
        <f>'02_シナリオ条件'!K11</f>
        <v/>
      </c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'02_シナリオ条件'!A12</f>
        <v/>
      </c>
      <c r="B18" s="144">
        <f>'02_シナリオ条件'!C12</f>
        <v/>
      </c>
      <c r="C18" s="144">
        <f>'02_シナリオ条件'!D12</f>
        <v/>
      </c>
      <c r="D18" s="144">
        <f>'02_シナリオ条件'!E12</f>
        <v/>
      </c>
      <c r="E18" s="144">
        <f>'02_シナリオ条件'!F12</f>
        <v/>
      </c>
      <c r="F18" s="144">
        <f>'02_シナリオ条件'!G12</f>
        <v/>
      </c>
      <c r="G18" s="131">
        <f>IFERROR(IF('01_基本条件'!$B$10=0,(((INDEX('03_設備台帳'!$T$5:$T$204,MATCH($B$4,'03_設備台帳'!$A$5:$A$204,0))*B18)+(INDEX('03_設備台帳'!$N$5:$N$204,MATCH($B$4,'03_設備台帳'!$A$5:$A$204,0))*B18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18*E18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18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12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18)+(INDEX('03_設備台帳'!$N$5:$N$204,MATCH($B$4,'03_設備台帳'!$A$5:$A$204,0))*B18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18*E18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18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12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8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18+(INDEX('03_設備台帳'!$X$5:$X$204,MATCH($B$4,'03_設備台帳'!$A$5:$A$204,0))*INDEX('03_設備台帳'!$M$5:$M$204,MATCH($B$4,'03_設備台帳'!$A$5:$A$204,0))*D18)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18*E18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18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12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18+(INDEX('03_設備台帳'!$X$5:$X$204,MATCH($B$4,'03_設備台帳'!$A$5:$A$204,0))*INDEX('03_設備台帳'!$M$5:$M$204,MATCH($B$4,'03_設備台帳'!$A$5:$A$204,0))*D18)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18*E18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18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12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8" s="131">
        <f>IFERROR(G18-H18,"")</f>
        <v/>
      </c>
      <c r="J18" s="132">
        <f>IFERROR(I18/G18,"")</f>
        <v/>
      </c>
      <c r="K18" s="71">
        <f>IF($B$4="","",IF(J18&gt;='01_基本条件'!$B$18,"更新",IF(J18&lt;=-'01_基本条件'!$B$18,"修理/延命","再確認/試行")))</f>
        <v/>
      </c>
      <c r="L18" s="71">
        <f>'02_シナリオ条件'!K12</f>
        <v/>
      </c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'02_シナリオ条件'!A13</f>
        <v/>
      </c>
      <c r="B19" s="144">
        <f>'02_シナリオ条件'!C13</f>
        <v/>
      </c>
      <c r="C19" s="144">
        <f>'02_シナリオ条件'!D13</f>
        <v/>
      </c>
      <c r="D19" s="144">
        <f>'02_シナリオ条件'!E13</f>
        <v/>
      </c>
      <c r="E19" s="144">
        <f>'02_シナリオ条件'!F13</f>
        <v/>
      </c>
      <c r="F19" s="144">
        <f>'02_シナリオ条件'!G13</f>
        <v/>
      </c>
      <c r="G19" s="131">
        <f>IFERROR(IF('01_基本条件'!$B$10=0,(((INDEX('03_設備台帳'!$T$5:$T$204,MATCH($B$4,'03_設備台帳'!$A$5:$A$204,0))*B19)+(INDEX('03_設備台帳'!$N$5:$N$204,MATCH($B$4,'03_設備台帳'!$A$5:$A$204,0))*B19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19*E19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19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13/(1+'01_基本条件'!$B$10)^MIN('01_基本条件'!$B$9,MAX(1,INDEX('03_設備台帳'!$Z$5:$Z$204,MATCH($B$4,'03_設備台帳'!$A$5:$A$204,0)))))))/MIN('01_基本条件'!$B$9,MAX(1,INDEX('03_設備台帳'!$Z$5:$Z$204,MATCH($B$4,'03_設備台帳'!$A$5:$A$204,0)))),(((INDEX('03_設備台帳'!$T$5:$T$204,MATCH($B$4,'03_設備台帳'!$A$5:$A$204,0))*B19)+(INDEX('03_設備台帳'!$N$5:$N$204,MATCH($B$4,'03_設備台帳'!$A$5:$A$204,0))*B19*(IF('01_基本条件'!$B$10='01_基本条件'!$B$11,MIN('01_基本条件'!$B$9,MAX(1,INDEX('03_設備台帳'!$Z$5:$Z$204,MATCH($B$4,'03_設備台帳'!$A$5:$A$204,0))))/(1+'01_基本条件'!$B$10),(1-((1+'01_基本条件'!$B$11)/(1+'01_基本条件'!$B$10))^MIN('01_基本条件'!$B$9,MAX(1,INDEX('03_設備台帳'!$Z$5:$Z$204,MATCH($B$4,'03_設備台帳'!$A$5:$A$204,0)))))/('01_基本条件'!$B$10-'01_基本条件'!$B$11))))+(INDEX('03_設備台帳'!$O$5:$O$204,MATCH($B$4,'03_設備台帳'!$A$5:$A$204,0))*INDEX('03_設備台帳'!$P$5:$P$204,MATCH($B$4,'03_設備台帳'!$A$5:$A$204,0))*INDEX('03_設備台帳'!$M$5:$M$204,MATCH($B$4,'03_設備台帳'!$A$5:$A$204,0))*D19*E19*(IF('01_基本条件'!$B$10='01_基本条件'!$B$13,MIN('01_基本条件'!$B$9,MAX(1,INDEX('03_設備台帳'!$Z$5:$Z$204,MATCH($B$4,'03_設備台帳'!$A$5:$A$204,0))))/(1+'01_基本条件'!$B$10),(1-((1+'01_基本条件'!$B$13)/(1+'01_基本条件'!$B$10))^MIN('01_基本条件'!$B$9,MAX(1,INDEX('03_設備台帳'!$Z$5:$Z$204,MATCH($B$4,'03_設備台帳'!$A$5:$A$204,0)))))/('01_基本条件'!$B$10-'01_基本条件'!$B$13))))+(INDEX('03_設備台帳'!$Q$5:$Q$204,MATCH($B$4,'03_設備台帳'!$A$5:$A$204,0))*INDEX('03_設備台帳'!$S$5:$S$204,MATCH($B$4,'03_設備台帳'!$A$5:$A$204,0))*F19*(IF('01_基本条件'!$B$10='01_基本条件'!$B$12,MIN('01_基本条件'!$B$9,MAX(1,INDEX('03_設備台帳'!$Z$5:$Z$204,MATCH($B$4,'03_設備台帳'!$A$5:$A$204,0))))/(1+'01_基本条件'!$B$10),(1-((1+'01_基本条件'!$B$12)/(1+'01_基本条件'!$B$10))^MIN('01_基本条件'!$B$9,MAX(1,INDEX('03_設備台帳'!$Z$5:$Z$204,MATCH($B$4,'03_設備台帳'!$A$5:$A$204,0)))))/('01_基本条件'!$B$10-'01_基本条件'!$B$12))))-(INDEX('03_設備台帳'!$AB$5:$AB$204,MATCH($B$4,'03_設備台帳'!$A$5:$A$204,0))*'02_シナリオ条件'!H13/(1+'01_基本条件'!$B$10)^MIN('01_基本条件'!$B$9,MAX(1,INDEX('03_設備台帳'!$Z$5:$Z$204,MATCH($B$4,'03_設備台帳'!$A$5:$A$204,0)))))))*('01_基本条件'!$B$10*(1+'01_基本条件'!$B$10)^MIN('01_基本条件'!$B$9,MAX(1,INDEX('03_設備台帳'!$Z$5:$Z$204,MATCH($B$4,'03_設備台帳'!$A$5:$A$204,0)))))/((1+'01_基本条件'!$B$10)^MIN('01_基本条件'!$B$9,MAX(1,INDEX('03_設備台帳'!$Z$5:$Z$204,MATCH($B$4,'03_設備台帳'!$A$5:$A$204,0))))-1)),"")</f>
        <v/>
      </c>
      <c r="H19" s="131">
        <f>IFERROR(IF('01_基本条件'!$B$10=0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19+(INDEX('03_設備台帳'!$X$5:$X$204,MATCH($B$4,'03_設備台帳'!$A$5:$A$204,0))*INDEX('03_設備台帳'!$M$5:$M$204,MATCH($B$4,'03_設備台帳'!$A$5:$A$204,0))*D19)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19*E19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19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13/(1+'01_基本条件'!$B$10)^MIN('01_基本条件'!$B$9,MAX(1,INDEX('03_設備台帳'!$AA$5:$AA$204,MATCH($B$4,'03_設備台帳'!$A$5:$A$204,0)))))))/MIN('01_基本条件'!$B$9,MAX(1,INDEX('03_設備台帳'!$AA$5:$AA$204,MATCH($B$4,'03_設備台帳'!$A$5:$A$204,0)))),(((INDEX('03_設備台帳'!$U$5:$U$204,MATCH($B$4,'03_設備台帳'!$A$5:$A$204,0))+INDEX('03_設備台帳'!$V$5:$V$204,MATCH($B$4,'03_設備台帳'!$A$5:$A$204,0))+INDEX('03_設備台帳'!$W$5:$W$204,MATCH($B$4,'03_設備台帳'!$A$5:$A$204,0))+INDEX('03_設備台帳'!$Y$5:$Y$204,MATCH($B$4,'03_設備台帳'!$A$5:$A$204,0)))*C19+(INDEX('03_設備台帳'!$X$5:$X$204,MATCH($B$4,'03_設備台帳'!$A$5:$A$204,0))*INDEX('03_設備台帳'!$M$5:$M$204,MATCH($B$4,'03_設備台帳'!$A$5:$A$204,0))*D19)+(INDEX('03_設備台帳'!$N$5:$N$204,MATCH($B$4,'03_設備台帳'!$A$5:$A$204,0))*'01_基本条件'!$B$20*(IF('01_基本条件'!$B$10='01_基本条件'!$B$11,MIN('01_基本条件'!$B$9,MAX(1,INDEX('03_設備台帳'!$AA$5:$AA$204,MATCH($B$4,'03_設備台帳'!$A$5:$A$204,0))))/(1+'01_基本条件'!$B$10),(1-((1+'01_基本条件'!$B$11)/(1+'01_基本条件'!$B$10))^MIN('01_基本条件'!$B$9,MAX(1,INDEX('03_設備台帳'!$AA$5:$AA$204,MATCH($B$4,'03_設備台帳'!$A$5:$A$204,0)))))/('01_基本条件'!$B$10-'01_基本条件'!$B$11))))+(INDEX('03_設備台帳'!$O$5:$O$204,MATCH($B$4,'03_設備台帳'!$A$5:$A$204,0))*'01_基本条件'!$B$21*INDEX('03_設備台帳'!$P$5:$P$204,MATCH($B$4,'03_設備台帳'!$A$5:$A$204,0))*INDEX('03_設備台帳'!$M$5:$M$204,MATCH($B$4,'03_設備台帳'!$A$5:$A$204,0))*D19*E19*(IF('01_基本条件'!$B$10='01_基本条件'!$B$13,MIN('01_基本条件'!$B$9,MAX(1,INDEX('03_設備台帳'!$AA$5:$AA$204,MATCH($B$4,'03_設備台帳'!$A$5:$A$204,0))))/(1+'01_基本条件'!$B$10),(1-((1+'01_基本条件'!$B$13)/(1+'01_基本条件'!$B$10))^MIN('01_基本条件'!$B$9,MAX(1,INDEX('03_設備台帳'!$AA$5:$AA$204,MATCH($B$4,'03_設備台帳'!$A$5:$A$204,0)))))/('01_基本条件'!$B$10-'01_基本条件'!$B$13))))+(INDEX('03_設備台帳'!$R$5:$R$204,MATCH($B$4,'03_設備台帳'!$A$5:$A$204,0))*INDEX('03_設備台帳'!$S$5:$S$204,MATCH($B$4,'03_設備台帳'!$A$5:$A$204,0))*F19*(IF('01_基本条件'!$B$10='01_基本条件'!$B$12,MIN('01_基本条件'!$B$9,MAX(1,INDEX('03_設備台帳'!$AA$5:$AA$204,MATCH($B$4,'03_設備台帳'!$A$5:$A$204,0))))/(1+'01_基本条件'!$B$10),(1-((1+'01_基本条件'!$B$12)/(1+'01_基本条件'!$B$10))^MIN('01_基本条件'!$B$9,MAX(1,INDEX('03_設備台帳'!$AA$5:$AA$204,MATCH($B$4,'03_設備台帳'!$A$5:$A$204,0)))))/('01_基本条件'!$B$10-'01_基本条件'!$B$12))))-(INDEX('03_設備台帳'!$AC$5:$AC$204,MATCH($B$4,'03_設備台帳'!$A$5:$A$204,0))*'02_シナリオ条件'!H13/(1+'01_基本条件'!$B$10)^MIN('01_基本条件'!$B$9,MAX(1,INDEX('03_設備台帳'!$AA$5:$AA$204,MATCH($B$4,'03_設備台帳'!$A$5:$A$204,0)))))))*('01_基本条件'!$B$10*(1+'01_基本条件'!$B$10)^MIN('01_基本条件'!$B$9,MAX(1,INDEX('03_設備台帳'!$AA$5:$AA$204,MATCH($B$4,'03_設備台帳'!$A$5:$A$204,0)))))/((1+'01_基本条件'!$B$10)^MIN('01_基本条件'!$B$9,MAX(1,INDEX('03_設備台帳'!$AA$5:$AA$204,MATCH($B$4,'03_設備台帳'!$A$5:$A$204,0))))-1)),"")</f>
        <v/>
      </c>
      <c r="I19" s="131">
        <f>IFERROR(G19-H19,"")</f>
        <v/>
      </c>
      <c r="J19" s="132">
        <f>IFERROR(I19/G19,"")</f>
        <v/>
      </c>
      <c r="K19" s="71">
        <f>IF($B$4="","",IF(J19&gt;='01_基本条件'!$B$18,"更新",IF(J19&lt;=-'01_基本条件'!$B$18,"修理/延命","再確認/試行")))</f>
        <v/>
      </c>
      <c r="L19" s="71">
        <f>'02_シナリオ条件'!K13</f>
        <v/>
      </c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L2"/>
    <mergeCell ref="A1:L1"/>
  </mergeCells>
  <conditionalFormatting sqref="J11:J19">
    <cfRule type="colorScale" priority="1">
      <colorScale>
        <cfvo type="min"/>
        <cfvo type="percentile" val="50"/>
        <cfvo type="max"/>
        <color rgb="00FEE2E2"/>
        <color rgb="00FEF3C7"/>
        <color rgb="00DCFCE7"/>
      </colorScale>
    </cfRule>
  </conditionalFormatting>
  <conditionalFormatting sqref="K11:K19">
    <cfRule type="expression" priority="2" dxfId="2">
      <formula>LEFT($K11,2)="更新"</formula>
    </cfRule>
  </conditionalFormatting>
  <dataValidations count="1">
    <dataValidation sqref="B4" showDropDown="0" showInputMessage="0" showErrorMessage="0" allowBlank="0" type="list">
      <formula1>'03_設備台帳'!$A$5:$A$204</formula1>
    </dataValidation>
  </dataValidations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6" customWidth="1" min="5" max="5"/>
    <col width="18" customWidth="1" min="6" max="6"/>
    <col width="18" customWidth="1" min="7" max="7"/>
    <col width="46" customWidth="1" min="8" max="8"/>
  </cols>
  <sheetData>
    <row r="1" ht="34" customHeight="1">
      <c r="A1" s="118" t="inlineStr">
        <is>
          <t>データ辞書と選択肢</t>
        </is>
      </c>
      <c r="B1" s="1" t="n"/>
      <c r="C1" s="1" t="n"/>
      <c r="D1" s="1" t="n"/>
      <c r="E1" s="1" t="n"/>
      <c r="F1" s="1" t="n"/>
      <c r="G1" s="1" t="n"/>
      <c r="H1" s="1" t="n"/>
      <c r="I1" s="94" t="n"/>
      <c r="J1" s="94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94" t="n"/>
      <c r="B2" s="94" t="n"/>
      <c r="C2" s="94" t="n"/>
      <c r="D2" s="94" t="n"/>
      <c r="E2" s="94" t="n"/>
      <c r="F2" s="94" t="n"/>
      <c r="G2" s="94" t="n"/>
      <c r="H2" s="94" t="n"/>
      <c r="I2" s="94" t="n"/>
      <c r="J2" s="94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22" t="inlineStr">
        <is>
          <t>重要度</t>
        </is>
      </c>
      <c r="B3" s="22" t="inlineStr">
        <is>
          <t>現在状態</t>
        </is>
      </c>
      <c r="C3" s="22" t="inlineStr">
        <is>
          <t>安全法令リスク</t>
        </is>
      </c>
      <c r="D3" s="22" t="inlineStr">
        <is>
          <t>手動上書き</t>
        </is>
      </c>
      <c r="E3" s="22" t="inlineStr">
        <is>
          <t>アクション状態</t>
        </is>
      </c>
      <c r="F3" s="22" t="inlineStr">
        <is>
          <t>設備分類例</t>
        </is>
      </c>
      <c r="G3" s="22" t="inlineStr">
        <is>
          <t>責任役割例</t>
        </is>
      </c>
      <c r="H3" s="22" t="inlineStr">
        <is>
          <t>説明</t>
        </is>
      </c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85" t="inlineStr">
        <is>
          <t>A-重要</t>
        </is>
      </c>
      <c r="B4" s="85" t="inlineStr">
        <is>
          <t>正常</t>
        </is>
      </c>
      <c r="C4" s="85" t="inlineStr">
        <is>
          <t>低</t>
        </is>
      </c>
      <c r="D4" s="85" t="str"/>
      <c r="E4" s="85" t="inlineStr">
        <is>
          <t>要評価</t>
        </is>
      </c>
      <c r="F4" s="85" t="inlineStr">
        <is>
          <t>動力設備</t>
        </is>
      </c>
      <c r="G4" s="85" t="inlineStr">
        <is>
          <t>設備管理責任者</t>
        </is>
      </c>
      <c r="H4" s="85" t="inlineStr">
        <is>
          <t>このページは選択肢と項目定義に使います。企業標準に合わせて管理できます。</t>
        </is>
      </c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B-重要</t>
        </is>
      </c>
      <c r="B5" s="85" t="inlineStr">
        <is>
          <t>劣化</t>
        </is>
      </c>
      <c r="C5" s="85" t="inlineStr">
        <is>
          <t>中</t>
        </is>
      </c>
      <c r="D5" s="85" t="inlineStr">
        <is>
          <t>更新</t>
        </is>
      </c>
      <c r="E5" s="85" t="inlineStr">
        <is>
          <t>レビュー済み</t>
        </is>
      </c>
      <c r="F5" s="85" t="inlineStr">
        <is>
          <t>生産設備</t>
        </is>
      </c>
      <c r="G5" s="85" t="inlineStr">
        <is>
          <t>生産責任者</t>
        </is>
      </c>
      <c r="H5" s="85" t="str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C-一般</t>
        </is>
      </c>
      <c r="B6" s="85" t="inlineStr">
        <is>
          <t>故障</t>
        </is>
      </c>
      <c r="C6" s="85" t="inlineStr">
        <is>
          <t>高</t>
        </is>
      </c>
      <c r="D6" s="85" t="inlineStr">
        <is>
          <t>修理/延命</t>
        </is>
      </c>
      <c r="E6" s="85" t="inlineStr">
        <is>
          <t>承認待ち</t>
        </is>
      </c>
      <c r="F6" s="85" t="inlineStr">
        <is>
          <t>ユーティリティ</t>
        </is>
      </c>
      <c r="G6" s="85" t="inlineStr">
        <is>
          <t>財務担当</t>
        </is>
      </c>
      <c r="H6" s="85" t="str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85" t="str"/>
      <c r="B7" s="85" t="inlineStr">
        <is>
          <t>要評価</t>
        </is>
      </c>
      <c r="C7" s="85" t="inlineStr">
        <is>
          <t>重大</t>
        </is>
      </c>
      <c r="D7" s="85" t="inlineStr">
        <is>
          <t>再確認/試行</t>
        </is>
      </c>
      <c r="E7" s="85" t="inlineStr">
        <is>
          <t>承認済み</t>
        </is>
      </c>
      <c r="F7" s="85" t="inlineStr">
        <is>
          <t>検査設備</t>
        </is>
      </c>
      <c r="G7" s="85" t="inlineStr">
        <is>
          <t>環境安全担当</t>
        </is>
      </c>
      <c r="H7" s="85" t="str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85" t="str"/>
      <c r="B8" s="85" t="inlineStr">
        <is>
          <t>停止</t>
        </is>
      </c>
      <c r="C8" s="85" t="str"/>
      <c r="D8" s="85" t="inlineStr">
        <is>
          <t>保留</t>
        </is>
      </c>
      <c r="E8" s="85" t="inlineStr">
        <is>
          <t>実行中</t>
        </is>
      </c>
      <c r="F8" s="85" t="inlineStr">
        <is>
          <t>環境安全</t>
        </is>
      </c>
      <c r="G8" s="85" t="inlineStr">
        <is>
          <t>購買</t>
        </is>
      </c>
      <c r="H8" s="85" t="str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85" t="str"/>
      <c r="B9" s="85" t="str"/>
      <c r="C9" s="85" t="str"/>
      <c r="D9" s="85" t="str"/>
      <c r="E9" s="85" t="inlineStr">
        <is>
          <t>完了</t>
        </is>
      </c>
      <c r="F9" s="85" t="inlineStr">
        <is>
          <t>情報システム・自動化</t>
        </is>
      </c>
      <c r="G9" s="85" t="inlineStr">
        <is>
          <t>プロジェクト責任者</t>
        </is>
      </c>
      <c r="H9" s="85" t="str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n"/>
      <c r="B10" s="94" t="n"/>
      <c r="C10" s="94" t="n"/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n"/>
      <c r="B11" s="94" t="n"/>
      <c r="C11" s="94" t="n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27" t="inlineStr">
        <is>
          <t>主要項目の説明</t>
        </is>
      </c>
      <c r="B13" s="1" t="n"/>
      <c r="C13" s="1" t="n"/>
      <c r="D13" s="1" t="n"/>
      <c r="E13" s="1" t="n"/>
      <c r="F13" s="1" t="n"/>
      <c r="G13" s="1" t="n"/>
      <c r="H13" s="1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項目</t>
        </is>
      </c>
      <c r="B14" s="22" t="inlineStr">
        <is>
          <t>説明</t>
        </is>
      </c>
      <c r="C14" s="22" t="inlineStr">
        <is>
          <t>推奨基準</t>
        </is>
      </c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53" t="inlineStr">
        <is>
          <t>修理一時費用</t>
        </is>
      </c>
      <c r="B15" s="53" t="inlineStr">
        <is>
          <t>既存設備を継続使用するため直ちに必要な大修理、補用品、外注、試験などの費用</t>
        </is>
      </c>
      <c r="C15" s="53" t="inlineStr">
        <is>
          <t>将来年度の通常保全費は含みません</t>
        </is>
      </c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53" t="inlineStr">
        <is>
          <t>更新購入価格</t>
        </is>
      </c>
      <c r="B16" s="53" t="inlineStr">
        <is>
          <t>新設備本体の購入価格</t>
        </is>
      </c>
      <c r="C16" s="53" t="inlineStr">
        <is>
          <t>据付、試運転、教育、撤去は含みません</t>
        </is>
      </c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53" t="inlineStr">
        <is>
          <t>停止損失</t>
        </is>
      </c>
      <c r="B17" s="53" t="inlineStr">
        <is>
          <t>設備停止による生産量損失、外注補完、違約、残業などの総合損失</t>
        </is>
      </c>
      <c r="C17" s="53" t="inlineStr">
        <is>
          <t>財務が確認した限界利益または機会費用を優先して使います</t>
        </is>
      </c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53" t="inlineStr">
        <is>
          <t>残価</t>
        </is>
      </c>
      <c r="B18" s="53" t="inlineStr">
        <is>
          <t>分析期末における設備の回収、転売、または帳簿上の処分価値</t>
        </is>
      </c>
      <c r="C18" s="53" t="inlineStr">
        <is>
          <t>LCC控除項目として割り引きます</t>
        </is>
      </c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53" t="inlineStr">
        <is>
          <t>削減率</t>
        </is>
      </c>
      <c r="B19" s="53" t="inlineStr">
        <is>
          <t>(修理総LCC-更新総LCC)/修理総LCC</t>
        </is>
      </c>
      <c r="C19" s="53" t="inlineStr">
        <is>
          <t>正の値は更新がより経済的であることを示します</t>
        </is>
      </c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13:H13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6" customWidth="1" min="4" max="4"/>
    <col width="16" customWidth="1" min="5" max="5"/>
    <col width="16" customWidth="1" min="6" max="6"/>
    <col width="14" customWidth="1" min="7" max="7"/>
    <col width="20" customWidth="1" min="8" max="8"/>
    <col width="16" customWidth="1" min="9" max="9"/>
    <col width="16" customWidth="1" min="10" max="10"/>
    <col width="16" customWidth="1" min="11" max="11"/>
    <col width="32" customWidth="1" min="12" max="12"/>
  </cols>
  <sheetData>
    <row r="1" ht="34" customHeight="1">
      <c r="A1" s="118" t="inlineStr">
        <is>
          <t>承認と実行の追跡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LCC提案を実行計画に変換するために使います。予算、承認、購買、停止枠、検収、完了を管理します。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資産ID</t>
        </is>
      </c>
      <c r="B4" s="22" t="inlineStr">
        <is>
          <t>設備名</t>
        </is>
      </c>
      <c r="C4" s="22" t="inlineStr">
        <is>
          <t>最終判断</t>
        </is>
      </c>
      <c r="D4" s="22" t="inlineStr">
        <is>
          <t>申請金額</t>
        </is>
      </c>
      <c r="E4" s="22" t="inlineStr">
        <is>
          <t>予算科目</t>
        </is>
      </c>
      <c r="F4" s="22" t="inlineStr">
        <is>
          <t>承認者</t>
        </is>
      </c>
      <c r="G4" s="22" t="inlineStr">
        <is>
          <t>承認状態</t>
        </is>
      </c>
      <c r="H4" s="22" t="inlineStr">
        <is>
          <t>計画停止枠</t>
        </is>
      </c>
      <c r="I4" s="22" t="inlineStr">
        <is>
          <t>完了予定日</t>
        </is>
      </c>
      <c r="J4" s="22" t="inlineStr">
        <is>
          <t>実完了日</t>
        </is>
      </c>
      <c r="K4" s="22" t="inlineStr">
        <is>
          <t>実行責任者</t>
        </is>
      </c>
      <c r="L4" s="22" t="inlineStr">
        <is>
          <t>備考</t>
        </is>
      </c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71">
        <f>IF('04_LCC計算'!A5="","",'04_LCC計算'!A5)</f>
        <v/>
      </c>
      <c r="B5" s="71">
        <f>IF($A5="","",'04_LCC計算'!B5)</f>
        <v/>
      </c>
      <c r="C5" s="71">
        <f>IF($A5="","",'04_LCC計算'!AJ5)</f>
        <v/>
      </c>
      <c r="D5" s="131">
        <f>IF($A5="","",IF(LEFT($C5,2)="更新",'04_LCC計算'!U5,'04_LCC計算'!O5))</f>
        <v/>
      </c>
      <c r="E5" s="85" t="n"/>
      <c r="F5" s="85" t="n"/>
      <c r="G5" s="85" t="n"/>
      <c r="H5" s="134" t="n"/>
      <c r="I5" s="134" t="n"/>
      <c r="J5" s="134" t="n"/>
      <c r="K5" s="85" t="n"/>
      <c r="L5" s="85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71">
        <f>IF('04_LCC計算'!A6="","",'04_LCC計算'!A6)</f>
        <v/>
      </c>
      <c r="B6" s="71">
        <f>IF($A6="","",'04_LCC計算'!B6)</f>
        <v/>
      </c>
      <c r="C6" s="71">
        <f>IF($A6="","",'04_LCC計算'!AJ6)</f>
        <v/>
      </c>
      <c r="D6" s="131">
        <f>IF($A6="","",IF(LEFT($C6,2)="更新",'04_LCC計算'!U6,'04_LCC計算'!O6))</f>
        <v/>
      </c>
      <c r="E6" s="85" t="n"/>
      <c r="F6" s="85" t="n"/>
      <c r="G6" s="85" t="n"/>
      <c r="H6" s="134" t="n"/>
      <c r="I6" s="134" t="n"/>
      <c r="J6" s="134" t="n"/>
      <c r="K6" s="85" t="n"/>
      <c r="L6" s="85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71">
        <f>IF('04_LCC計算'!A7="","",'04_LCC計算'!A7)</f>
        <v/>
      </c>
      <c r="B7" s="71">
        <f>IF($A7="","",'04_LCC計算'!B7)</f>
        <v/>
      </c>
      <c r="C7" s="71">
        <f>IF($A7="","",'04_LCC計算'!AJ7)</f>
        <v/>
      </c>
      <c r="D7" s="131">
        <f>IF($A7="","",IF(LEFT($C7,2)="更新",'04_LCC計算'!U7,'04_LCC計算'!O7))</f>
        <v/>
      </c>
      <c r="E7" s="85" t="n"/>
      <c r="F7" s="85" t="n"/>
      <c r="G7" s="85" t="n"/>
      <c r="H7" s="134" t="n"/>
      <c r="I7" s="134" t="n"/>
      <c r="J7" s="134" t="n"/>
      <c r="K7" s="85" t="n"/>
      <c r="L7" s="85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71">
        <f>IF('04_LCC計算'!A8="","",'04_LCC計算'!A8)</f>
        <v/>
      </c>
      <c r="B8" s="71">
        <f>IF($A8="","",'04_LCC計算'!B8)</f>
        <v/>
      </c>
      <c r="C8" s="71">
        <f>IF($A8="","",'04_LCC計算'!AJ8)</f>
        <v/>
      </c>
      <c r="D8" s="131">
        <f>IF($A8="","",IF(LEFT($C8,2)="更新",'04_LCC計算'!U8,'04_LCC計算'!O8))</f>
        <v/>
      </c>
      <c r="E8" s="85" t="n"/>
      <c r="F8" s="85" t="n"/>
      <c r="G8" s="85" t="n"/>
      <c r="H8" s="134" t="n"/>
      <c r="I8" s="134" t="n"/>
      <c r="J8" s="134" t="n"/>
      <c r="K8" s="85" t="n"/>
      <c r="L8" s="85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71">
        <f>IF('04_LCC計算'!A9="","",'04_LCC計算'!A9)</f>
        <v/>
      </c>
      <c r="B9" s="71">
        <f>IF($A9="","",'04_LCC計算'!B9)</f>
        <v/>
      </c>
      <c r="C9" s="71">
        <f>IF($A9="","",'04_LCC計算'!AJ9)</f>
        <v/>
      </c>
      <c r="D9" s="131">
        <f>IF($A9="","",IF(LEFT($C9,2)="更新",'04_LCC計算'!U9,'04_LCC計算'!O9))</f>
        <v/>
      </c>
      <c r="E9" s="85" t="n"/>
      <c r="F9" s="85" t="n"/>
      <c r="G9" s="85" t="n"/>
      <c r="H9" s="134" t="n"/>
      <c r="I9" s="134" t="n"/>
      <c r="J9" s="134" t="n"/>
      <c r="K9" s="85" t="n"/>
      <c r="L9" s="85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71">
        <f>IF('04_LCC計算'!A10="","",'04_LCC計算'!A10)</f>
        <v/>
      </c>
      <c r="B10" s="71">
        <f>IF($A10="","",'04_LCC計算'!B10)</f>
        <v/>
      </c>
      <c r="C10" s="71">
        <f>IF($A10="","",'04_LCC計算'!AJ10)</f>
        <v/>
      </c>
      <c r="D10" s="131">
        <f>IF($A10="","",IF(LEFT($C10,2)="更新",'04_LCC計算'!U10,'04_LCC計算'!O10))</f>
        <v/>
      </c>
      <c r="E10" s="85" t="n"/>
      <c r="F10" s="85" t="n"/>
      <c r="G10" s="85" t="n"/>
      <c r="H10" s="134" t="n"/>
      <c r="I10" s="134" t="n"/>
      <c r="J10" s="134" t="n"/>
      <c r="K10" s="85" t="n"/>
      <c r="L10" s="85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71">
        <f>IF('04_LCC計算'!A11="","",'04_LCC計算'!A11)</f>
        <v/>
      </c>
      <c r="B11" s="71">
        <f>IF($A11="","",'04_LCC計算'!B11)</f>
        <v/>
      </c>
      <c r="C11" s="71">
        <f>IF($A11="","",'04_LCC計算'!AJ11)</f>
        <v/>
      </c>
      <c r="D11" s="131">
        <f>IF($A11="","",IF(LEFT($C11,2)="更新",'04_LCC計算'!U11,'04_LCC計算'!O11))</f>
        <v/>
      </c>
      <c r="E11" s="85" t="n"/>
      <c r="F11" s="85" t="n"/>
      <c r="G11" s="85" t="n"/>
      <c r="H11" s="134" t="n"/>
      <c r="I11" s="134" t="n"/>
      <c r="J11" s="134" t="n"/>
      <c r="K11" s="85" t="n"/>
      <c r="L11" s="85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71">
        <f>IF('04_LCC計算'!A12="","",'04_LCC計算'!A12)</f>
        <v/>
      </c>
      <c r="B12" s="71">
        <f>IF($A12="","",'04_LCC計算'!B12)</f>
        <v/>
      </c>
      <c r="C12" s="71">
        <f>IF($A12="","",'04_LCC計算'!AJ12)</f>
        <v/>
      </c>
      <c r="D12" s="131">
        <f>IF($A12="","",IF(LEFT($C12,2)="更新",'04_LCC計算'!U12,'04_LCC計算'!O12))</f>
        <v/>
      </c>
      <c r="E12" s="85" t="n"/>
      <c r="F12" s="85" t="n"/>
      <c r="G12" s="85" t="n"/>
      <c r="H12" s="134" t="n"/>
      <c r="I12" s="134" t="n"/>
      <c r="J12" s="134" t="n"/>
      <c r="K12" s="85" t="n"/>
      <c r="L12" s="85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71">
        <f>IF('04_LCC計算'!A13="","",'04_LCC計算'!A13)</f>
        <v/>
      </c>
      <c r="B13" s="71">
        <f>IF($A13="","",'04_LCC計算'!B13)</f>
        <v/>
      </c>
      <c r="C13" s="71">
        <f>IF($A13="","",'04_LCC計算'!AJ13)</f>
        <v/>
      </c>
      <c r="D13" s="131">
        <f>IF($A13="","",IF(LEFT($C13,2)="更新",'04_LCC計算'!U13,'04_LCC計算'!O13))</f>
        <v/>
      </c>
      <c r="E13" s="85" t="n"/>
      <c r="F13" s="85" t="n"/>
      <c r="G13" s="85" t="n"/>
      <c r="H13" s="134" t="n"/>
      <c r="I13" s="134" t="n"/>
      <c r="J13" s="134" t="n"/>
      <c r="K13" s="85" t="n"/>
      <c r="L13" s="85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71">
        <f>IF('04_LCC計算'!A14="","",'04_LCC計算'!A14)</f>
        <v/>
      </c>
      <c r="B14" s="71">
        <f>IF($A14="","",'04_LCC計算'!B14)</f>
        <v/>
      </c>
      <c r="C14" s="71">
        <f>IF($A14="","",'04_LCC計算'!AJ14)</f>
        <v/>
      </c>
      <c r="D14" s="131">
        <f>IF($A14="","",IF(LEFT($C14,2)="更新",'04_LCC計算'!U14,'04_LCC計算'!O14))</f>
        <v/>
      </c>
      <c r="E14" s="85" t="n"/>
      <c r="F14" s="85" t="n"/>
      <c r="G14" s="85" t="n"/>
      <c r="H14" s="134" t="n"/>
      <c r="I14" s="134" t="n"/>
      <c r="J14" s="134" t="n"/>
      <c r="K14" s="85" t="n"/>
      <c r="L14" s="85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IF('04_LCC計算'!A15="","",'04_LCC計算'!A15)</f>
        <v/>
      </c>
      <c r="B15" s="71">
        <f>IF($A15="","",'04_LCC計算'!B15)</f>
        <v/>
      </c>
      <c r="C15" s="71">
        <f>IF($A15="","",'04_LCC計算'!AJ15)</f>
        <v/>
      </c>
      <c r="D15" s="131">
        <f>IF($A15="","",IF(LEFT($C15,2)="更新",'04_LCC計算'!U15,'04_LCC計算'!O15))</f>
        <v/>
      </c>
      <c r="E15" s="85" t="n"/>
      <c r="F15" s="85" t="n"/>
      <c r="G15" s="85" t="n"/>
      <c r="H15" s="134" t="n"/>
      <c r="I15" s="134" t="n"/>
      <c r="J15" s="134" t="n"/>
      <c r="K15" s="85" t="n"/>
      <c r="L15" s="85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IF('04_LCC計算'!A16="","",'04_LCC計算'!A16)</f>
        <v/>
      </c>
      <c r="B16" s="71">
        <f>IF($A16="","",'04_LCC計算'!B16)</f>
        <v/>
      </c>
      <c r="C16" s="71">
        <f>IF($A16="","",'04_LCC計算'!AJ16)</f>
        <v/>
      </c>
      <c r="D16" s="131">
        <f>IF($A16="","",IF(LEFT($C16,2)="更新",'04_LCC計算'!U16,'04_LCC計算'!O16))</f>
        <v/>
      </c>
      <c r="E16" s="85" t="n"/>
      <c r="F16" s="85" t="n"/>
      <c r="G16" s="85" t="n"/>
      <c r="H16" s="134" t="n"/>
      <c r="I16" s="134" t="n"/>
      <c r="J16" s="134" t="n"/>
      <c r="K16" s="85" t="n"/>
      <c r="L16" s="85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IF('04_LCC計算'!A17="","",'04_LCC計算'!A17)</f>
        <v/>
      </c>
      <c r="B17" s="71">
        <f>IF($A17="","",'04_LCC計算'!B17)</f>
        <v/>
      </c>
      <c r="C17" s="71">
        <f>IF($A17="","",'04_LCC計算'!AJ17)</f>
        <v/>
      </c>
      <c r="D17" s="131">
        <f>IF($A17="","",IF(LEFT($C17,2)="更新",'04_LCC計算'!U17,'04_LCC計算'!O17))</f>
        <v/>
      </c>
      <c r="E17" s="85" t="n"/>
      <c r="F17" s="85" t="n"/>
      <c r="G17" s="85" t="n"/>
      <c r="H17" s="134" t="n"/>
      <c r="I17" s="134" t="n"/>
      <c r="J17" s="134" t="n"/>
      <c r="K17" s="85" t="n"/>
      <c r="L17" s="85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IF('04_LCC計算'!A18="","",'04_LCC計算'!A18)</f>
        <v/>
      </c>
      <c r="B18" s="71">
        <f>IF($A18="","",'04_LCC計算'!B18)</f>
        <v/>
      </c>
      <c r="C18" s="71">
        <f>IF($A18="","",'04_LCC計算'!AJ18)</f>
        <v/>
      </c>
      <c r="D18" s="131">
        <f>IF($A18="","",IF(LEFT($C18,2)="更新",'04_LCC計算'!U18,'04_LCC計算'!O18))</f>
        <v/>
      </c>
      <c r="E18" s="85" t="n"/>
      <c r="F18" s="85" t="n"/>
      <c r="G18" s="85" t="n"/>
      <c r="H18" s="134" t="n"/>
      <c r="I18" s="134" t="n"/>
      <c r="J18" s="134" t="n"/>
      <c r="K18" s="85" t="n"/>
      <c r="L18" s="85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IF('04_LCC計算'!A19="","",'04_LCC計算'!A19)</f>
        <v/>
      </c>
      <c r="B19" s="71">
        <f>IF($A19="","",'04_LCC計算'!B19)</f>
        <v/>
      </c>
      <c r="C19" s="71">
        <f>IF($A19="","",'04_LCC計算'!AJ19)</f>
        <v/>
      </c>
      <c r="D19" s="131">
        <f>IF($A19="","",IF(LEFT($C19,2)="更新",'04_LCC計算'!U19,'04_LCC計算'!O19))</f>
        <v/>
      </c>
      <c r="E19" s="85" t="n"/>
      <c r="F19" s="85" t="n"/>
      <c r="G19" s="85" t="n"/>
      <c r="H19" s="134" t="n"/>
      <c r="I19" s="134" t="n"/>
      <c r="J19" s="134" t="n"/>
      <c r="K19" s="85" t="n"/>
      <c r="L19" s="85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71">
        <f>IF('04_LCC計算'!A20="","",'04_LCC計算'!A20)</f>
        <v/>
      </c>
      <c r="B20" s="71">
        <f>IF($A20="","",'04_LCC計算'!B20)</f>
        <v/>
      </c>
      <c r="C20" s="71">
        <f>IF($A20="","",'04_LCC計算'!AJ20)</f>
        <v/>
      </c>
      <c r="D20" s="131">
        <f>IF($A20="","",IF(LEFT($C20,2)="更新",'04_LCC計算'!U20,'04_LCC計算'!O20))</f>
        <v/>
      </c>
      <c r="E20" s="85" t="n"/>
      <c r="F20" s="85" t="n"/>
      <c r="G20" s="85" t="n"/>
      <c r="H20" s="134" t="n"/>
      <c r="I20" s="134" t="n"/>
      <c r="J20" s="134" t="n"/>
      <c r="K20" s="85" t="n"/>
      <c r="L20" s="85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71">
        <f>IF('04_LCC計算'!A21="","",'04_LCC計算'!A21)</f>
        <v/>
      </c>
      <c r="B21" s="71">
        <f>IF($A21="","",'04_LCC計算'!B21)</f>
        <v/>
      </c>
      <c r="C21" s="71">
        <f>IF($A21="","",'04_LCC計算'!AJ21)</f>
        <v/>
      </c>
      <c r="D21" s="131">
        <f>IF($A21="","",IF(LEFT($C21,2)="更新",'04_LCC計算'!U21,'04_LCC計算'!O21))</f>
        <v/>
      </c>
      <c r="E21" s="85" t="n"/>
      <c r="F21" s="85" t="n"/>
      <c r="G21" s="85" t="n"/>
      <c r="H21" s="134" t="n"/>
      <c r="I21" s="134" t="n"/>
      <c r="J21" s="134" t="n"/>
      <c r="K21" s="85" t="n"/>
      <c r="L21" s="85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71">
        <f>IF('04_LCC計算'!A22="","",'04_LCC計算'!A22)</f>
        <v/>
      </c>
      <c r="B22" s="71">
        <f>IF($A22="","",'04_LCC計算'!B22)</f>
        <v/>
      </c>
      <c r="C22" s="71">
        <f>IF($A22="","",'04_LCC計算'!AJ22)</f>
        <v/>
      </c>
      <c r="D22" s="131">
        <f>IF($A22="","",IF(LEFT($C22,2)="更新",'04_LCC計算'!U22,'04_LCC計算'!O22))</f>
        <v/>
      </c>
      <c r="E22" s="85" t="n"/>
      <c r="F22" s="85" t="n"/>
      <c r="G22" s="85" t="n"/>
      <c r="H22" s="134" t="n"/>
      <c r="I22" s="134" t="n"/>
      <c r="J22" s="134" t="n"/>
      <c r="K22" s="85" t="n"/>
      <c r="L22" s="85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71">
        <f>IF('04_LCC計算'!A23="","",'04_LCC計算'!A23)</f>
        <v/>
      </c>
      <c r="B23" s="71">
        <f>IF($A23="","",'04_LCC計算'!B23)</f>
        <v/>
      </c>
      <c r="C23" s="71">
        <f>IF($A23="","",'04_LCC計算'!AJ23)</f>
        <v/>
      </c>
      <c r="D23" s="131">
        <f>IF($A23="","",IF(LEFT($C23,2)="更新",'04_LCC計算'!U23,'04_LCC計算'!O23))</f>
        <v/>
      </c>
      <c r="E23" s="85" t="n"/>
      <c r="F23" s="85" t="n"/>
      <c r="G23" s="85" t="n"/>
      <c r="H23" s="134" t="n"/>
      <c r="I23" s="134" t="n"/>
      <c r="J23" s="134" t="n"/>
      <c r="K23" s="85" t="n"/>
      <c r="L23" s="85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71">
        <f>IF('04_LCC計算'!A24="","",'04_LCC計算'!A24)</f>
        <v/>
      </c>
      <c r="B24" s="71">
        <f>IF($A24="","",'04_LCC計算'!B24)</f>
        <v/>
      </c>
      <c r="C24" s="71">
        <f>IF($A24="","",'04_LCC計算'!AJ24)</f>
        <v/>
      </c>
      <c r="D24" s="131">
        <f>IF($A24="","",IF(LEFT($C24,2)="更新",'04_LCC計算'!U24,'04_LCC計算'!O24))</f>
        <v/>
      </c>
      <c r="E24" s="85" t="n"/>
      <c r="F24" s="85" t="n"/>
      <c r="G24" s="85" t="n"/>
      <c r="H24" s="134" t="n"/>
      <c r="I24" s="134" t="n"/>
      <c r="J24" s="134" t="n"/>
      <c r="K24" s="85" t="n"/>
      <c r="L24" s="85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71">
        <f>IF('04_LCC計算'!A25="","",'04_LCC計算'!A25)</f>
        <v/>
      </c>
      <c r="B25" s="71">
        <f>IF($A25="","",'04_LCC計算'!B25)</f>
        <v/>
      </c>
      <c r="C25" s="71">
        <f>IF($A25="","",'04_LCC計算'!AJ25)</f>
        <v/>
      </c>
      <c r="D25" s="131">
        <f>IF($A25="","",IF(LEFT($C25,2)="更新",'04_LCC計算'!U25,'04_LCC計算'!O25))</f>
        <v/>
      </c>
      <c r="E25" s="85" t="n"/>
      <c r="F25" s="85" t="n"/>
      <c r="G25" s="85" t="n"/>
      <c r="H25" s="134" t="n"/>
      <c r="I25" s="134" t="n"/>
      <c r="J25" s="134" t="n"/>
      <c r="K25" s="85" t="n"/>
      <c r="L25" s="85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71">
        <f>IF('04_LCC計算'!A26="","",'04_LCC計算'!A26)</f>
        <v/>
      </c>
      <c r="B26" s="71">
        <f>IF($A26="","",'04_LCC計算'!B26)</f>
        <v/>
      </c>
      <c r="C26" s="71">
        <f>IF($A26="","",'04_LCC計算'!AJ26)</f>
        <v/>
      </c>
      <c r="D26" s="131">
        <f>IF($A26="","",IF(LEFT($C26,2)="更新",'04_LCC計算'!U26,'04_LCC計算'!O26))</f>
        <v/>
      </c>
      <c r="E26" s="85" t="n"/>
      <c r="F26" s="85" t="n"/>
      <c r="G26" s="85" t="n"/>
      <c r="H26" s="134" t="n"/>
      <c r="I26" s="134" t="n"/>
      <c r="J26" s="134" t="n"/>
      <c r="K26" s="85" t="n"/>
      <c r="L26" s="85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71">
        <f>IF('04_LCC計算'!A27="","",'04_LCC計算'!A27)</f>
        <v/>
      </c>
      <c r="B27" s="71">
        <f>IF($A27="","",'04_LCC計算'!B27)</f>
        <v/>
      </c>
      <c r="C27" s="71">
        <f>IF($A27="","",'04_LCC計算'!AJ27)</f>
        <v/>
      </c>
      <c r="D27" s="131">
        <f>IF($A27="","",IF(LEFT($C27,2)="更新",'04_LCC計算'!U27,'04_LCC計算'!O27))</f>
        <v/>
      </c>
      <c r="E27" s="85" t="n"/>
      <c r="F27" s="85" t="n"/>
      <c r="G27" s="85" t="n"/>
      <c r="H27" s="134" t="n"/>
      <c r="I27" s="134" t="n"/>
      <c r="J27" s="134" t="n"/>
      <c r="K27" s="85" t="n"/>
      <c r="L27" s="85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71">
        <f>IF('04_LCC計算'!A28="","",'04_LCC計算'!A28)</f>
        <v/>
      </c>
      <c r="B28" s="71">
        <f>IF($A28="","",'04_LCC計算'!B28)</f>
        <v/>
      </c>
      <c r="C28" s="71">
        <f>IF($A28="","",'04_LCC計算'!AJ28)</f>
        <v/>
      </c>
      <c r="D28" s="131">
        <f>IF($A28="","",IF(LEFT($C28,2)="更新",'04_LCC計算'!U28,'04_LCC計算'!O28))</f>
        <v/>
      </c>
      <c r="E28" s="85" t="n"/>
      <c r="F28" s="85" t="n"/>
      <c r="G28" s="85" t="n"/>
      <c r="H28" s="134" t="n"/>
      <c r="I28" s="134" t="n"/>
      <c r="J28" s="134" t="n"/>
      <c r="K28" s="85" t="n"/>
      <c r="L28" s="85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71">
        <f>IF('04_LCC計算'!A29="","",'04_LCC計算'!A29)</f>
        <v/>
      </c>
      <c r="B29" s="71">
        <f>IF($A29="","",'04_LCC計算'!B29)</f>
        <v/>
      </c>
      <c r="C29" s="71">
        <f>IF($A29="","",'04_LCC計算'!AJ29)</f>
        <v/>
      </c>
      <c r="D29" s="131">
        <f>IF($A29="","",IF(LEFT($C29,2)="更新",'04_LCC計算'!U29,'04_LCC計算'!O29))</f>
        <v/>
      </c>
      <c r="E29" s="85" t="n"/>
      <c r="F29" s="85" t="n"/>
      <c r="G29" s="85" t="n"/>
      <c r="H29" s="134" t="n"/>
      <c r="I29" s="134" t="n"/>
      <c r="J29" s="134" t="n"/>
      <c r="K29" s="85" t="n"/>
      <c r="L29" s="85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71">
        <f>IF('04_LCC計算'!A30="","",'04_LCC計算'!A30)</f>
        <v/>
      </c>
      <c r="B30" s="71">
        <f>IF($A30="","",'04_LCC計算'!B30)</f>
        <v/>
      </c>
      <c r="C30" s="71">
        <f>IF($A30="","",'04_LCC計算'!AJ30)</f>
        <v/>
      </c>
      <c r="D30" s="131">
        <f>IF($A30="","",IF(LEFT($C30,2)="更新",'04_LCC計算'!U30,'04_LCC計算'!O30))</f>
        <v/>
      </c>
      <c r="E30" s="85" t="n"/>
      <c r="F30" s="85" t="n"/>
      <c r="G30" s="85" t="n"/>
      <c r="H30" s="134" t="n"/>
      <c r="I30" s="134" t="n"/>
      <c r="J30" s="134" t="n"/>
      <c r="K30" s="85" t="n"/>
      <c r="L30" s="85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71">
        <f>IF('04_LCC計算'!A31="","",'04_LCC計算'!A31)</f>
        <v/>
      </c>
      <c r="B31" s="71">
        <f>IF($A31="","",'04_LCC計算'!B31)</f>
        <v/>
      </c>
      <c r="C31" s="71">
        <f>IF($A31="","",'04_LCC計算'!AJ31)</f>
        <v/>
      </c>
      <c r="D31" s="131">
        <f>IF($A31="","",IF(LEFT($C31,2)="更新",'04_LCC計算'!U31,'04_LCC計算'!O31))</f>
        <v/>
      </c>
      <c r="E31" s="85" t="n"/>
      <c r="F31" s="85" t="n"/>
      <c r="G31" s="85" t="n"/>
      <c r="H31" s="134" t="n"/>
      <c r="I31" s="134" t="n"/>
      <c r="J31" s="134" t="n"/>
      <c r="K31" s="85" t="n"/>
      <c r="L31" s="85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71">
        <f>IF('04_LCC計算'!A32="","",'04_LCC計算'!A32)</f>
        <v/>
      </c>
      <c r="B32" s="71">
        <f>IF($A32="","",'04_LCC計算'!B32)</f>
        <v/>
      </c>
      <c r="C32" s="71">
        <f>IF($A32="","",'04_LCC計算'!AJ32)</f>
        <v/>
      </c>
      <c r="D32" s="131">
        <f>IF($A32="","",IF(LEFT($C32,2)="更新",'04_LCC計算'!U32,'04_LCC計算'!O32))</f>
        <v/>
      </c>
      <c r="E32" s="85" t="n"/>
      <c r="F32" s="85" t="n"/>
      <c r="G32" s="85" t="n"/>
      <c r="H32" s="134" t="n"/>
      <c r="I32" s="134" t="n"/>
      <c r="J32" s="134" t="n"/>
      <c r="K32" s="85" t="n"/>
      <c r="L32" s="85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71">
        <f>IF('04_LCC計算'!A33="","",'04_LCC計算'!A33)</f>
        <v/>
      </c>
      <c r="B33" s="71">
        <f>IF($A33="","",'04_LCC計算'!B33)</f>
        <v/>
      </c>
      <c r="C33" s="71">
        <f>IF($A33="","",'04_LCC計算'!AJ33)</f>
        <v/>
      </c>
      <c r="D33" s="131">
        <f>IF($A33="","",IF(LEFT($C33,2)="更新",'04_LCC計算'!U33,'04_LCC計算'!O33))</f>
        <v/>
      </c>
      <c r="E33" s="85" t="n"/>
      <c r="F33" s="85" t="n"/>
      <c r="G33" s="85" t="n"/>
      <c r="H33" s="134" t="n"/>
      <c r="I33" s="134" t="n"/>
      <c r="J33" s="134" t="n"/>
      <c r="K33" s="85" t="n"/>
      <c r="L33" s="85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71">
        <f>IF('04_LCC計算'!A34="","",'04_LCC計算'!A34)</f>
        <v/>
      </c>
      <c r="B34" s="71">
        <f>IF($A34="","",'04_LCC計算'!B34)</f>
        <v/>
      </c>
      <c r="C34" s="71">
        <f>IF($A34="","",'04_LCC計算'!AJ34)</f>
        <v/>
      </c>
      <c r="D34" s="131">
        <f>IF($A34="","",IF(LEFT($C34,2)="更新",'04_LCC計算'!U34,'04_LCC計算'!O34))</f>
        <v/>
      </c>
      <c r="E34" s="85" t="n"/>
      <c r="F34" s="85" t="n"/>
      <c r="G34" s="85" t="n"/>
      <c r="H34" s="134" t="n"/>
      <c r="I34" s="134" t="n"/>
      <c r="J34" s="134" t="n"/>
      <c r="K34" s="85" t="n"/>
      <c r="L34" s="85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71">
        <f>IF('04_LCC計算'!A35="","",'04_LCC計算'!A35)</f>
        <v/>
      </c>
      <c r="B35" s="71">
        <f>IF($A35="","",'04_LCC計算'!B35)</f>
        <v/>
      </c>
      <c r="C35" s="71">
        <f>IF($A35="","",'04_LCC計算'!AJ35)</f>
        <v/>
      </c>
      <c r="D35" s="131">
        <f>IF($A35="","",IF(LEFT($C35,2)="更新",'04_LCC計算'!U35,'04_LCC計算'!O35))</f>
        <v/>
      </c>
      <c r="E35" s="85" t="n"/>
      <c r="F35" s="85" t="n"/>
      <c r="G35" s="85" t="n"/>
      <c r="H35" s="134" t="n"/>
      <c r="I35" s="134" t="n"/>
      <c r="J35" s="134" t="n"/>
      <c r="K35" s="85" t="n"/>
      <c r="L35" s="85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71">
        <f>IF('04_LCC計算'!A36="","",'04_LCC計算'!A36)</f>
        <v/>
      </c>
      <c r="B36" s="71">
        <f>IF($A36="","",'04_LCC計算'!B36)</f>
        <v/>
      </c>
      <c r="C36" s="71">
        <f>IF($A36="","",'04_LCC計算'!AJ36)</f>
        <v/>
      </c>
      <c r="D36" s="131">
        <f>IF($A36="","",IF(LEFT($C36,2)="更新",'04_LCC計算'!U36,'04_LCC計算'!O36))</f>
        <v/>
      </c>
      <c r="E36" s="85" t="n"/>
      <c r="F36" s="85" t="n"/>
      <c r="G36" s="85" t="n"/>
      <c r="H36" s="134" t="n"/>
      <c r="I36" s="134" t="n"/>
      <c r="J36" s="134" t="n"/>
      <c r="K36" s="85" t="n"/>
      <c r="L36" s="85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71">
        <f>IF('04_LCC計算'!A37="","",'04_LCC計算'!A37)</f>
        <v/>
      </c>
      <c r="B37" s="71">
        <f>IF($A37="","",'04_LCC計算'!B37)</f>
        <v/>
      </c>
      <c r="C37" s="71">
        <f>IF($A37="","",'04_LCC計算'!AJ37)</f>
        <v/>
      </c>
      <c r="D37" s="131">
        <f>IF($A37="","",IF(LEFT($C37,2)="更新",'04_LCC計算'!U37,'04_LCC計算'!O37))</f>
        <v/>
      </c>
      <c r="E37" s="85" t="n"/>
      <c r="F37" s="85" t="n"/>
      <c r="G37" s="85" t="n"/>
      <c r="H37" s="134" t="n"/>
      <c r="I37" s="134" t="n"/>
      <c r="J37" s="134" t="n"/>
      <c r="K37" s="85" t="n"/>
      <c r="L37" s="85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71">
        <f>IF('04_LCC計算'!A38="","",'04_LCC計算'!A38)</f>
        <v/>
      </c>
      <c r="B38" s="71">
        <f>IF($A38="","",'04_LCC計算'!B38)</f>
        <v/>
      </c>
      <c r="C38" s="71">
        <f>IF($A38="","",'04_LCC計算'!AJ38)</f>
        <v/>
      </c>
      <c r="D38" s="131">
        <f>IF($A38="","",IF(LEFT($C38,2)="更新",'04_LCC計算'!U38,'04_LCC計算'!O38))</f>
        <v/>
      </c>
      <c r="E38" s="85" t="n"/>
      <c r="F38" s="85" t="n"/>
      <c r="G38" s="85" t="n"/>
      <c r="H38" s="134" t="n"/>
      <c r="I38" s="134" t="n"/>
      <c r="J38" s="134" t="n"/>
      <c r="K38" s="85" t="n"/>
      <c r="L38" s="85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71">
        <f>IF('04_LCC計算'!A39="","",'04_LCC計算'!A39)</f>
        <v/>
      </c>
      <c r="B39" s="71">
        <f>IF($A39="","",'04_LCC計算'!B39)</f>
        <v/>
      </c>
      <c r="C39" s="71">
        <f>IF($A39="","",'04_LCC計算'!AJ39)</f>
        <v/>
      </c>
      <c r="D39" s="131">
        <f>IF($A39="","",IF(LEFT($C39,2)="更新",'04_LCC計算'!U39,'04_LCC計算'!O39))</f>
        <v/>
      </c>
      <c r="E39" s="85" t="n"/>
      <c r="F39" s="85" t="n"/>
      <c r="G39" s="85" t="n"/>
      <c r="H39" s="134" t="n"/>
      <c r="I39" s="134" t="n"/>
      <c r="J39" s="134" t="n"/>
      <c r="K39" s="85" t="n"/>
      <c r="L39" s="85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71">
        <f>IF('04_LCC計算'!A40="","",'04_LCC計算'!A40)</f>
        <v/>
      </c>
      <c r="B40" s="71">
        <f>IF($A40="","",'04_LCC計算'!B40)</f>
        <v/>
      </c>
      <c r="C40" s="71">
        <f>IF($A40="","",'04_LCC計算'!AJ40)</f>
        <v/>
      </c>
      <c r="D40" s="131">
        <f>IF($A40="","",IF(LEFT($C40,2)="更新",'04_LCC計算'!U40,'04_LCC計算'!O40))</f>
        <v/>
      </c>
      <c r="E40" s="85" t="n"/>
      <c r="F40" s="85" t="n"/>
      <c r="G40" s="85" t="n"/>
      <c r="H40" s="134" t="n"/>
      <c r="I40" s="134" t="n"/>
      <c r="J40" s="134" t="n"/>
      <c r="K40" s="85" t="n"/>
      <c r="L40" s="85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71">
        <f>IF('04_LCC計算'!A41="","",'04_LCC計算'!A41)</f>
        <v/>
      </c>
      <c r="B41" s="71">
        <f>IF($A41="","",'04_LCC計算'!B41)</f>
        <v/>
      </c>
      <c r="C41" s="71">
        <f>IF($A41="","",'04_LCC計算'!AJ41)</f>
        <v/>
      </c>
      <c r="D41" s="131">
        <f>IF($A41="","",IF(LEFT($C41,2)="更新",'04_LCC計算'!U41,'04_LCC計算'!O41))</f>
        <v/>
      </c>
      <c r="E41" s="85" t="n"/>
      <c r="F41" s="85" t="n"/>
      <c r="G41" s="85" t="n"/>
      <c r="H41" s="134" t="n"/>
      <c r="I41" s="134" t="n"/>
      <c r="J41" s="134" t="n"/>
      <c r="K41" s="85" t="n"/>
      <c r="L41" s="85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71">
        <f>IF('04_LCC計算'!A42="","",'04_LCC計算'!A42)</f>
        <v/>
      </c>
      <c r="B42" s="71">
        <f>IF($A42="","",'04_LCC計算'!B42)</f>
        <v/>
      </c>
      <c r="C42" s="71">
        <f>IF($A42="","",'04_LCC計算'!AJ42)</f>
        <v/>
      </c>
      <c r="D42" s="131">
        <f>IF($A42="","",IF(LEFT($C42,2)="更新",'04_LCC計算'!U42,'04_LCC計算'!O42))</f>
        <v/>
      </c>
      <c r="E42" s="85" t="n"/>
      <c r="F42" s="85" t="n"/>
      <c r="G42" s="85" t="n"/>
      <c r="H42" s="134" t="n"/>
      <c r="I42" s="134" t="n"/>
      <c r="J42" s="134" t="n"/>
      <c r="K42" s="85" t="n"/>
      <c r="L42" s="85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71">
        <f>IF('04_LCC計算'!A43="","",'04_LCC計算'!A43)</f>
        <v/>
      </c>
      <c r="B43" s="71">
        <f>IF($A43="","",'04_LCC計算'!B43)</f>
        <v/>
      </c>
      <c r="C43" s="71">
        <f>IF($A43="","",'04_LCC計算'!AJ43)</f>
        <v/>
      </c>
      <c r="D43" s="131">
        <f>IF($A43="","",IF(LEFT($C43,2)="更新",'04_LCC計算'!U43,'04_LCC計算'!O43))</f>
        <v/>
      </c>
      <c r="E43" s="85" t="n"/>
      <c r="F43" s="85" t="n"/>
      <c r="G43" s="85" t="n"/>
      <c r="H43" s="134" t="n"/>
      <c r="I43" s="134" t="n"/>
      <c r="J43" s="134" t="n"/>
      <c r="K43" s="85" t="n"/>
      <c r="L43" s="85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71">
        <f>IF('04_LCC計算'!A44="","",'04_LCC計算'!A44)</f>
        <v/>
      </c>
      <c r="B44" s="71">
        <f>IF($A44="","",'04_LCC計算'!B44)</f>
        <v/>
      </c>
      <c r="C44" s="71">
        <f>IF($A44="","",'04_LCC計算'!AJ44)</f>
        <v/>
      </c>
      <c r="D44" s="131">
        <f>IF($A44="","",IF(LEFT($C44,2)="更新",'04_LCC計算'!U44,'04_LCC計算'!O44))</f>
        <v/>
      </c>
      <c r="E44" s="85" t="n"/>
      <c r="F44" s="85" t="n"/>
      <c r="G44" s="85" t="n"/>
      <c r="H44" s="134" t="n"/>
      <c r="I44" s="134" t="n"/>
      <c r="J44" s="134" t="n"/>
      <c r="K44" s="85" t="n"/>
      <c r="L44" s="85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71">
        <f>IF('04_LCC計算'!A45="","",'04_LCC計算'!A45)</f>
        <v/>
      </c>
      <c r="B45" s="71">
        <f>IF($A45="","",'04_LCC計算'!B45)</f>
        <v/>
      </c>
      <c r="C45" s="71">
        <f>IF($A45="","",'04_LCC計算'!AJ45)</f>
        <v/>
      </c>
      <c r="D45" s="131">
        <f>IF($A45="","",IF(LEFT($C45,2)="更新",'04_LCC計算'!U45,'04_LCC計算'!O45))</f>
        <v/>
      </c>
      <c r="E45" s="85" t="n"/>
      <c r="F45" s="85" t="n"/>
      <c r="G45" s="85" t="n"/>
      <c r="H45" s="134" t="n"/>
      <c r="I45" s="134" t="n"/>
      <c r="J45" s="134" t="n"/>
      <c r="K45" s="85" t="n"/>
      <c r="L45" s="85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71">
        <f>IF('04_LCC計算'!A46="","",'04_LCC計算'!A46)</f>
        <v/>
      </c>
      <c r="B46" s="71">
        <f>IF($A46="","",'04_LCC計算'!B46)</f>
        <v/>
      </c>
      <c r="C46" s="71">
        <f>IF($A46="","",'04_LCC計算'!AJ46)</f>
        <v/>
      </c>
      <c r="D46" s="131">
        <f>IF($A46="","",IF(LEFT($C46,2)="更新",'04_LCC計算'!U46,'04_LCC計算'!O46))</f>
        <v/>
      </c>
      <c r="E46" s="85" t="n"/>
      <c r="F46" s="85" t="n"/>
      <c r="G46" s="85" t="n"/>
      <c r="H46" s="134" t="n"/>
      <c r="I46" s="134" t="n"/>
      <c r="J46" s="134" t="n"/>
      <c r="K46" s="85" t="n"/>
      <c r="L46" s="85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71">
        <f>IF('04_LCC計算'!A47="","",'04_LCC計算'!A47)</f>
        <v/>
      </c>
      <c r="B47" s="71">
        <f>IF($A47="","",'04_LCC計算'!B47)</f>
        <v/>
      </c>
      <c r="C47" s="71">
        <f>IF($A47="","",'04_LCC計算'!AJ47)</f>
        <v/>
      </c>
      <c r="D47" s="131">
        <f>IF($A47="","",IF(LEFT($C47,2)="更新",'04_LCC計算'!U47,'04_LCC計算'!O47))</f>
        <v/>
      </c>
      <c r="E47" s="85" t="n"/>
      <c r="F47" s="85" t="n"/>
      <c r="G47" s="85" t="n"/>
      <c r="H47" s="134" t="n"/>
      <c r="I47" s="134" t="n"/>
      <c r="J47" s="134" t="n"/>
      <c r="K47" s="85" t="n"/>
      <c r="L47" s="85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71">
        <f>IF('04_LCC計算'!A48="","",'04_LCC計算'!A48)</f>
        <v/>
      </c>
      <c r="B48" s="71">
        <f>IF($A48="","",'04_LCC計算'!B48)</f>
        <v/>
      </c>
      <c r="C48" s="71">
        <f>IF($A48="","",'04_LCC計算'!AJ48)</f>
        <v/>
      </c>
      <c r="D48" s="131">
        <f>IF($A48="","",IF(LEFT($C48,2)="更新",'04_LCC計算'!U48,'04_LCC計算'!O48))</f>
        <v/>
      </c>
      <c r="E48" s="85" t="n"/>
      <c r="F48" s="85" t="n"/>
      <c r="G48" s="85" t="n"/>
      <c r="H48" s="134" t="n"/>
      <c r="I48" s="134" t="n"/>
      <c r="J48" s="134" t="n"/>
      <c r="K48" s="85" t="n"/>
      <c r="L48" s="85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71">
        <f>IF('04_LCC計算'!A49="","",'04_LCC計算'!A49)</f>
        <v/>
      </c>
      <c r="B49" s="71">
        <f>IF($A49="","",'04_LCC計算'!B49)</f>
        <v/>
      </c>
      <c r="C49" s="71">
        <f>IF($A49="","",'04_LCC計算'!AJ49)</f>
        <v/>
      </c>
      <c r="D49" s="131">
        <f>IF($A49="","",IF(LEFT($C49,2)="更新",'04_LCC計算'!U49,'04_LCC計算'!O49))</f>
        <v/>
      </c>
      <c r="E49" s="85" t="n"/>
      <c r="F49" s="85" t="n"/>
      <c r="G49" s="85" t="n"/>
      <c r="H49" s="134" t="n"/>
      <c r="I49" s="134" t="n"/>
      <c r="J49" s="134" t="n"/>
      <c r="K49" s="85" t="n"/>
      <c r="L49" s="85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71">
        <f>IF('04_LCC計算'!A50="","",'04_LCC計算'!A50)</f>
        <v/>
      </c>
      <c r="B50" s="71">
        <f>IF($A50="","",'04_LCC計算'!B50)</f>
        <v/>
      </c>
      <c r="C50" s="71">
        <f>IF($A50="","",'04_LCC計算'!AJ50)</f>
        <v/>
      </c>
      <c r="D50" s="131">
        <f>IF($A50="","",IF(LEFT($C50,2)="更新",'04_LCC計算'!U50,'04_LCC計算'!O50))</f>
        <v/>
      </c>
      <c r="E50" s="85" t="n"/>
      <c r="F50" s="85" t="n"/>
      <c r="G50" s="85" t="n"/>
      <c r="H50" s="134" t="n"/>
      <c r="I50" s="134" t="n"/>
      <c r="J50" s="134" t="n"/>
      <c r="K50" s="85" t="n"/>
      <c r="L50" s="85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71">
        <f>IF('04_LCC計算'!A51="","",'04_LCC計算'!A51)</f>
        <v/>
      </c>
      <c r="B51" s="71">
        <f>IF($A51="","",'04_LCC計算'!B51)</f>
        <v/>
      </c>
      <c r="C51" s="71">
        <f>IF($A51="","",'04_LCC計算'!AJ51)</f>
        <v/>
      </c>
      <c r="D51" s="131">
        <f>IF($A51="","",IF(LEFT($C51,2)="更新",'04_LCC計算'!U51,'04_LCC計算'!O51))</f>
        <v/>
      </c>
      <c r="E51" s="85" t="n"/>
      <c r="F51" s="85" t="n"/>
      <c r="G51" s="85" t="n"/>
      <c r="H51" s="134" t="n"/>
      <c r="I51" s="134" t="n"/>
      <c r="J51" s="134" t="n"/>
      <c r="K51" s="85" t="n"/>
      <c r="L51" s="85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71">
        <f>IF('04_LCC計算'!A52="","",'04_LCC計算'!A52)</f>
        <v/>
      </c>
      <c r="B52" s="71">
        <f>IF($A52="","",'04_LCC計算'!B52)</f>
        <v/>
      </c>
      <c r="C52" s="71">
        <f>IF($A52="","",'04_LCC計算'!AJ52)</f>
        <v/>
      </c>
      <c r="D52" s="131">
        <f>IF($A52="","",IF(LEFT($C52,2)="更新",'04_LCC計算'!U52,'04_LCC計算'!O52))</f>
        <v/>
      </c>
      <c r="E52" s="85" t="n"/>
      <c r="F52" s="85" t="n"/>
      <c r="G52" s="85" t="n"/>
      <c r="H52" s="134" t="n"/>
      <c r="I52" s="134" t="n"/>
      <c r="J52" s="134" t="n"/>
      <c r="K52" s="85" t="n"/>
      <c r="L52" s="85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71">
        <f>IF('04_LCC計算'!A53="","",'04_LCC計算'!A53)</f>
        <v/>
      </c>
      <c r="B53" s="71">
        <f>IF($A53="","",'04_LCC計算'!B53)</f>
        <v/>
      </c>
      <c r="C53" s="71">
        <f>IF($A53="","",'04_LCC計算'!AJ53)</f>
        <v/>
      </c>
      <c r="D53" s="131">
        <f>IF($A53="","",IF(LEFT($C53,2)="更新",'04_LCC計算'!U53,'04_LCC計算'!O53))</f>
        <v/>
      </c>
      <c r="E53" s="85" t="n"/>
      <c r="F53" s="85" t="n"/>
      <c r="G53" s="85" t="n"/>
      <c r="H53" s="134" t="n"/>
      <c r="I53" s="134" t="n"/>
      <c r="J53" s="134" t="n"/>
      <c r="K53" s="85" t="n"/>
      <c r="L53" s="85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71">
        <f>IF('04_LCC計算'!A54="","",'04_LCC計算'!A54)</f>
        <v/>
      </c>
      <c r="B54" s="71">
        <f>IF($A54="","",'04_LCC計算'!B54)</f>
        <v/>
      </c>
      <c r="C54" s="71">
        <f>IF($A54="","",'04_LCC計算'!AJ54)</f>
        <v/>
      </c>
      <c r="D54" s="131">
        <f>IF($A54="","",IF(LEFT($C54,2)="更新",'04_LCC計算'!U54,'04_LCC計算'!O54))</f>
        <v/>
      </c>
      <c r="E54" s="85" t="n"/>
      <c r="F54" s="85" t="n"/>
      <c r="G54" s="85" t="n"/>
      <c r="H54" s="134" t="n"/>
      <c r="I54" s="134" t="n"/>
      <c r="J54" s="134" t="n"/>
      <c r="K54" s="85" t="n"/>
      <c r="L54" s="85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71">
        <f>IF('04_LCC計算'!A55="","",'04_LCC計算'!A55)</f>
        <v/>
      </c>
      <c r="B55" s="71">
        <f>IF($A55="","",'04_LCC計算'!B55)</f>
        <v/>
      </c>
      <c r="C55" s="71">
        <f>IF($A55="","",'04_LCC計算'!AJ55)</f>
        <v/>
      </c>
      <c r="D55" s="131">
        <f>IF($A55="","",IF(LEFT($C55,2)="更新",'04_LCC計算'!U55,'04_LCC計算'!O55))</f>
        <v/>
      </c>
      <c r="E55" s="85" t="n"/>
      <c r="F55" s="85" t="n"/>
      <c r="G55" s="85" t="n"/>
      <c r="H55" s="134" t="n"/>
      <c r="I55" s="134" t="n"/>
      <c r="J55" s="134" t="n"/>
      <c r="K55" s="85" t="n"/>
      <c r="L55" s="85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71">
        <f>IF('04_LCC計算'!A56="","",'04_LCC計算'!A56)</f>
        <v/>
      </c>
      <c r="B56" s="71">
        <f>IF($A56="","",'04_LCC計算'!B56)</f>
        <v/>
      </c>
      <c r="C56" s="71">
        <f>IF($A56="","",'04_LCC計算'!AJ56)</f>
        <v/>
      </c>
      <c r="D56" s="131">
        <f>IF($A56="","",IF(LEFT($C56,2)="更新",'04_LCC計算'!U56,'04_LCC計算'!O56))</f>
        <v/>
      </c>
      <c r="E56" s="85" t="n"/>
      <c r="F56" s="85" t="n"/>
      <c r="G56" s="85" t="n"/>
      <c r="H56" s="134" t="n"/>
      <c r="I56" s="134" t="n"/>
      <c r="J56" s="134" t="n"/>
      <c r="K56" s="85" t="n"/>
      <c r="L56" s="85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71">
        <f>IF('04_LCC計算'!A57="","",'04_LCC計算'!A57)</f>
        <v/>
      </c>
      <c r="B57" s="71">
        <f>IF($A57="","",'04_LCC計算'!B57)</f>
        <v/>
      </c>
      <c r="C57" s="71">
        <f>IF($A57="","",'04_LCC計算'!AJ57)</f>
        <v/>
      </c>
      <c r="D57" s="131">
        <f>IF($A57="","",IF(LEFT($C57,2)="更新",'04_LCC計算'!U57,'04_LCC計算'!O57))</f>
        <v/>
      </c>
      <c r="E57" s="85" t="n"/>
      <c r="F57" s="85" t="n"/>
      <c r="G57" s="85" t="n"/>
      <c r="H57" s="134" t="n"/>
      <c r="I57" s="134" t="n"/>
      <c r="J57" s="134" t="n"/>
      <c r="K57" s="85" t="n"/>
      <c r="L57" s="85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71">
        <f>IF('04_LCC計算'!A58="","",'04_LCC計算'!A58)</f>
        <v/>
      </c>
      <c r="B58" s="71">
        <f>IF($A58="","",'04_LCC計算'!B58)</f>
        <v/>
      </c>
      <c r="C58" s="71">
        <f>IF($A58="","",'04_LCC計算'!AJ58)</f>
        <v/>
      </c>
      <c r="D58" s="131">
        <f>IF($A58="","",IF(LEFT($C58,2)="更新",'04_LCC計算'!U58,'04_LCC計算'!O58))</f>
        <v/>
      </c>
      <c r="E58" s="85" t="n"/>
      <c r="F58" s="85" t="n"/>
      <c r="G58" s="85" t="n"/>
      <c r="H58" s="134" t="n"/>
      <c r="I58" s="134" t="n"/>
      <c r="J58" s="134" t="n"/>
      <c r="K58" s="85" t="n"/>
      <c r="L58" s="85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71">
        <f>IF('04_LCC計算'!A59="","",'04_LCC計算'!A59)</f>
        <v/>
      </c>
      <c r="B59" s="71">
        <f>IF($A59="","",'04_LCC計算'!B59)</f>
        <v/>
      </c>
      <c r="C59" s="71">
        <f>IF($A59="","",'04_LCC計算'!AJ59)</f>
        <v/>
      </c>
      <c r="D59" s="131">
        <f>IF($A59="","",IF(LEFT($C59,2)="更新",'04_LCC計算'!U59,'04_LCC計算'!O59))</f>
        <v/>
      </c>
      <c r="E59" s="85" t="n"/>
      <c r="F59" s="85" t="n"/>
      <c r="G59" s="85" t="n"/>
      <c r="H59" s="134" t="n"/>
      <c r="I59" s="134" t="n"/>
      <c r="J59" s="134" t="n"/>
      <c r="K59" s="85" t="n"/>
      <c r="L59" s="85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71">
        <f>IF('04_LCC計算'!A60="","",'04_LCC計算'!A60)</f>
        <v/>
      </c>
      <c r="B60" s="71">
        <f>IF($A60="","",'04_LCC計算'!B60)</f>
        <v/>
      </c>
      <c r="C60" s="71">
        <f>IF($A60="","",'04_LCC計算'!AJ60)</f>
        <v/>
      </c>
      <c r="D60" s="131">
        <f>IF($A60="","",IF(LEFT($C60,2)="更新",'04_LCC計算'!U60,'04_LCC計算'!O60))</f>
        <v/>
      </c>
      <c r="E60" s="85" t="n"/>
      <c r="F60" s="85" t="n"/>
      <c r="G60" s="85" t="n"/>
      <c r="H60" s="134" t="n"/>
      <c r="I60" s="134" t="n"/>
      <c r="J60" s="134" t="n"/>
      <c r="K60" s="85" t="n"/>
      <c r="L60" s="85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71">
        <f>IF('04_LCC計算'!A61="","",'04_LCC計算'!A61)</f>
        <v/>
      </c>
      <c r="B61" s="71">
        <f>IF($A61="","",'04_LCC計算'!B61)</f>
        <v/>
      </c>
      <c r="C61" s="71">
        <f>IF($A61="","",'04_LCC計算'!AJ61)</f>
        <v/>
      </c>
      <c r="D61" s="131">
        <f>IF($A61="","",IF(LEFT($C61,2)="更新",'04_LCC計算'!U61,'04_LCC計算'!O61))</f>
        <v/>
      </c>
      <c r="E61" s="85" t="n"/>
      <c r="F61" s="85" t="n"/>
      <c r="G61" s="85" t="n"/>
      <c r="H61" s="134" t="n"/>
      <c r="I61" s="134" t="n"/>
      <c r="J61" s="134" t="n"/>
      <c r="K61" s="85" t="n"/>
      <c r="L61" s="85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71">
        <f>IF('04_LCC計算'!A62="","",'04_LCC計算'!A62)</f>
        <v/>
      </c>
      <c r="B62" s="71">
        <f>IF($A62="","",'04_LCC計算'!B62)</f>
        <v/>
      </c>
      <c r="C62" s="71">
        <f>IF($A62="","",'04_LCC計算'!AJ62)</f>
        <v/>
      </c>
      <c r="D62" s="131">
        <f>IF($A62="","",IF(LEFT($C62,2)="更新",'04_LCC計算'!U62,'04_LCC計算'!O62))</f>
        <v/>
      </c>
      <c r="E62" s="85" t="n"/>
      <c r="F62" s="85" t="n"/>
      <c r="G62" s="85" t="n"/>
      <c r="H62" s="134" t="n"/>
      <c r="I62" s="134" t="n"/>
      <c r="J62" s="134" t="n"/>
      <c r="K62" s="85" t="n"/>
      <c r="L62" s="85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71">
        <f>IF('04_LCC計算'!A63="","",'04_LCC計算'!A63)</f>
        <v/>
      </c>
      <c r="B63" s="71">
        <f>IF($A63="","",'04_LCC計算'!B63)</f>
        <v/>
      </c>
      <c r="C63" s="71">
        <f>IF($A63="","",'04_LCC計算'!AJ63)</f>
        <v/>
      </c>
      <c r="D63" s="131">
        <f>IF($A63="","",IF(LEFT($C63,2)="更新",'04_LCC計算'!U63,'04_LCC計算'!O63))</f>
        <v/>
      </c>
      <c r="E63" s="85" t="n"/>
      <c r="F63" s="85" t="n"/>
      <c r="G63" s="85" t="n"/>
      <c r="H63" s="134" t="n"/>
      <c r="I63" s="134" t="n"/>
      <c r="J63" s="134" t="n"/>
      <c r="K63" s="85" t="n"/>
      <c r="L63" s="85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71">
        <f>IF('04_LCC計算'!A64="","",'04_LCC計算'!A64)</f>
        <v/>
      </c>
      <c r="B64" s="71">
        <f>IF($A64="","",'04_LCC計算'!B64)</f>
        <v/>
      </c>
      <c r="C64" s="71">
        <f>IF($A64="","",'04_LCC計算'!AJ64)</f>
        <v/>
      </c>
      <c r="D64" s="131">
        <f>IF($A64="","",IF(LEFT($C64,2)="更新",'04_LCC計算'!U64,'04_LCC計算'!O64))</f>
        <v/>
      </c>
      <c r="E64" s="85" t="n"/>
      <c r="F64" s="85" t="n"/>
      <c r="G64" s="85" t="n"/>
      <c r="H64" s="134" t="n"/>
      <c r="I64" s="134" t="n"/>
      <c r="J64" s="134" t="n"/>
      <c r="K64" s="85" t="n"/>
      <c r="L64" s="85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71">
        <f>IF('04_LCC計算'!A65="","",'04_LCC計算'!A65)</f>
        <v/>
      </c>
      <c r="B65" s="71">
        <f>IF($A65="","",'04_LCC計算'!B65)</f>
        <v/>
      </c>
      <c r="C65" s="71">
        <f>IF($A65="","",'04_LCC計算'!AJ65)</f>
        <v/>
      </c>
      <c r="D65" s="131">
        <f>IF($A65="","",IF(LEFT($C65,2)="更新",'04_LCC計算'!U65,'04_LCC計算'!O65))</f>
        <v/>
      </c>
      <c r="E65" s="85" t="n"/>
      <c r="F65" s="85" t="n"/>
      <c r="G65" s="85" t="n"/>
      <c r="H65" s="134" t="n"/>
      <c r="I65" s="134" t="n"/>
      <c r="J65" s="134" t="n"/>
      <c r="K65" s="85" t="n"/>
      <c r="L65" s="85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71">
        <f>IF('04_LCC計算'!A66="","",'04_LCC計算'!A66)</f>
        <v/>
      </c>
      <c r="B66" s="71">
        <f>IF($A66="","",'04_LCC計算'!B66)</f>
        <v/>
      </c>
      <c r="C66" s="71">
        <f>IF($A66="","",'04_LCC計算'!AJ66)</f>
        <v/>
      </c>
      <c r="D66" s="131">
        <f>IF($A66="","",IF(LEFT($C66,2)="更新",'04_LCC計算'!U66,'04_LCC計算'!O66))</f>
        <v/>
      </c>
      <c r="E66" s="85" t="n"/>
      <c r="F66" s="85" t="n"/>
      <c r="G66" s="85" t="n"/>
      <c r="H66" s="134" t="n"/>
      <c r="I66" s="134" t="n"/>
      <c r="J66" s="134" t="n"/>
      <c r="K66" s="85" t="n"/>
      <c r="L66" s="85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71">
        <f>IF('04_LCC計算'!A67="","",'04_LCC計算'!A67)</f>
        <v/>
      </c>
      <c r="B67" s="71">
        <f>IF($A67="","",'04_LCC計算'!B67)</f>
        <v/>
      </c>
      <c r="C67" s="71">
        <f>IF($A67="","",'04_LCC計算'!AJ67)</f>
        <v/>
      </c>
      <c r="D67" s="131">
        <f>IF($A67="","",IF(LEFT($C67,2)="更新",'04_LCC計算'!U67,'04_LCC計算'!O67))</f>
        <v/>
      </c>
      <c r="E67" s="85" t="n"/>
      <c r="F67" s="85" t="n"/>
      <c r="G67" s="85" t="n"/>
      <c r="H67" s="134" t="n"/>
      <c r="I67" s="134" t="n"/>
      <c r="J67" s="134" t="n"/>
      <c r="K67" s="85" t="n"/>
      <c r="L67" s="85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71">
        <f>IF('04_LCC計算'!A68="","",'04_LCC計算'!A68)</f>
        <v/>
      </c>
      <c r="B68" s="71">
        <f>IF($A68="","",'04_LCC計算'!B68)</f>
        <v/>
      </c>
      <c r="C68" s="71">
        <f>IF($A68="","",'04_LCC計算'!AJ68)</f>
        <v/>
      </c>
      <c r="D68" s="131">
        <f>IF($A68="","",IF(LEFT($C68,2)="更新",'04_LCC計算'!U68,'04_LCC計算'!O68))</f>
        <v/>
      </c>
      <c r="E68" s="85" t="n"/>
      <c r="F68" s="85" t="n"/>
      <c r="G68" s="85" t="n"/>
      <c r="H68" s="134" t="n"/>
      <c r="I68" s="134" t="n"/>
      <c r="J68" s="134" t="n"/>
      <c r="K68" s="85" t="n"/>
      <c r="L68" s="85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71">
        <f>IF('04_LCC計算'!A69="","",'04_LCC計算'!A69)</f>
        <v/>
      </c>
      <c r="B69" s="71">
        <f>IF($A69="","",'04_LCC計算'!B69)</f>
        <v/>
      </c>
      <c r="C69" s="71">
        <f>IF($A69="","",'04_LCC計算'!AJ69)</f>
        <v/>
      </c>
      <c r="D69" s="131">
        <f>IF($A69="","",IF(LEFT($C69,2)="更新",'04_LCC計算'!U69,'04_LCC計算'!O69))</f>
        <v/>
      </c>
      <c r="E69" s="85" t="n"/>
      <c r="F69" s="85" t="n"/>
      <c r="G69" s="85" t="n"/>
      <c r="H69" s="134" t="n"/>
      <c r="I69" s="134" t="n"/>
      <c r="J69" s="134" t="n"/>
      <c r="K69" s="85" t="n"/>
      <c r="L69" s="85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71">
        <f>IF('04_LCC計算'!A70="","",'04_LCC計算'!A70)</f>
        <v/>
      </c>
      <c r="B70" s="71">
        <f>IF($A70="","",'04_LCC計算'!B70)</f>
        <v/>
      </c>
      <c r="C70" s="71">
        <f>IF($A70="","",'04_LCC計算'!AJ70)</f>
        <v/>
      </c>
      <c r="D70" s="131">
        <f>IF($A70="","",IF(LEFT($C70,2)="更新",'04_LCC計算'!U70,'04_LCC計算'!O70))</f>
        <v/>
      </c>
      <c r="E70" s="85" t="n"/>
      <c r="F70" s="85" t="n"/>
      <c r="G70" s="85" t="n"/>
      <c r="H70" s="134" t="n"/>
      <c r="I70" s="134" t="n"/>
      <c r="J70" s="134" t="n"/>
      <c r="K70" s="85" t="n"/>
      <c r="L70" s="85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71">
        <f>IF('04_LCC計算'!A71="","",'04_LCC計算'!A71)</f>
        <v/>
      </c>
      <c r="B71" s="71">
        <f>IF($A71="","",'04_LCC計算'!B71)</f>
        <v/>
      </c>
      <c r="C71" s="71">
        <f>IF($A71="","",'04_LCC計算'!AJ71)</f>
        <v/>
      </c>
      <c r="D71" s="131">
        <f>IF($A71="","",IF(LEFT($C71,2)="更新",'04_LCC計算'!U71,'04_LCC計算'!O71))</f>
        <v/>
      </c>
      <c r="E71" s="85" t="n"/>
      <c r="F71" s="85" t="n"/>
      <c r="G71" s="85" t="n"/>
      <c r="H71" s="134" t="n"/>
      <c r="I71" s="134" t="n"/>
      <c r="J71" s="134" t="n"/>
      <c r="K71" s="85" t="n"/>
      <c r="L71" s="85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71">
        <f>IF('04_LCC計算'!A72="","",'04_LCC計算'!A72)</f>
        <v/>
      </c>
      <c r="B72" s="71">
        <f>IF($A72="","",'04_LCC計算'!B72)</f>
        <v/>
      </c>
      <c r="C72" s="71">
        <f>IF($A72="","",'04_LCC計算'!AJ72)</f>
        <v/>
      </c>
      <c r="D72" s="131">
        <f>IF($A72="","",IF(LEFT($C72,2)="更新",'04_LCC計算'!U72,'04_LCC計算'!O72))</f>
        <v/>
      </c>
      <c r="E72" s="85" t="n"/>
      <c r="F72" s="85" t="n"/>
      <c r="G72" s="85" t="n"/>
      <c r="H72" s="134" t="n"/>
      <c r="I72" s="134" t="n"/>
      <c r="J72" s="134" t="n"/>
      <c r="K72" s="85" t="n"/>
      <c r="L72" s="85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71">
        <f>IF('04_LCC計算'!A73="","",'04_LCC計算'!A73)</f>
        <v/>
      </c>
      <c r="B73" s="71">
        <f>IF($A73="","",'04_LCC計算'!B73)</f>
        <v/>
      </c>
      <c r="C73" s="71">
        <f>IF($A73="","",'04_LCC計算'!AJ73)</f>
        <v/>
      </c>
      <c r="D73" s="131">
        <f>IF($A73="","",IF(LEFT($C73,2)="更新",'04_LCC計算'!U73,'04_LCC計算'!O73))</f>
        <v/>
      </c>
      <c r="E73" s="85" t="n"/>
      <c r="F73" s="85" t="n"/>
      <c r="G73" s="85" t="n"/>
      <c r="H73" s="134" t="n"/>
      <c r="I73" s="134" t="n"/>
      <c r="J73" s="134" t="n"/>
      <c r="K73" s="85" t="n"/>
      <c r="L73" s="85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71">
        <f>IF('04_LCC計算'!A74="","",'04_LCC計算'!A74)</f>
        <v/>
      </c>
      <c r="B74" s="71">
        <f>IF($A74="","",'04_LCC計算'!B74)</f>
        <v/>
      </c>
      <c r="C74" s="71">
        <f>IF($A74="","",'04_LCC計算'!AJ74)</f>
        <v/>
      </c>
      <c r="D74" s="131">
        <f>IF($A74="","",IF(LEFT($C74,2)="更新",'04_LCC計算'!U74,'04_LCC計算'!O74))</f>
        <v/>
      </c>
      <c r="E74" s="85" t="n"/>
      <c r="F74" s="85" t="n"/>
      <c r="G74" s="85" t="n"/>
      <c r="H74" s="134" t="n"/>
      <c r="I74" s="134" t="n"/>
      <c r="J74" s="134" t="n"/>
      <c r="K74" s="85" t="n"/>
      <c r="L74" s="85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71">
        <f>IF('04_LCC計算'!A75="","",'04_LCC計算'!A75)</f>
        <v/>
      </c>
      <c r="B75" s="71">
        <f>IF($A75="","",'04_LCC計算'!B75)</f>
        <v/>
      </c>
      <c r="C75" s="71">
        <f>IF($A75="","",'04_LCC計算'!AJ75)</f>
        <v/>
      </c>
      <c r="D75" s="131">
        <f>IF($A75="","",IF(LEFT($C75,2)="更新",'04_LCC計算'!U75,'04_LCC計算'!O75))</f>
        <v/>
      </c>
      <c r="E75" s="85" t="n"/>
      <c r="F75" s="85" t="n"/>
      <c r="G75" s="85" t="n"/>
      <c r="H75" s="134" t="n"/>
      <c r="I75" s="134" t="n"/>
      <c r="J75" s="134" t="n"/>
      <c r="K75" s="85" t="n"/>
      <c r="L75" s="85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71">
        <f>IF('04_LCC計算'!A76="","",'04_LCC計算'!A76)</f>
        <v/>
      </c>
      <c r="B76" s="71">
        <f>IF($A76="","",'04_LCC計算'!B76)</f>
        <v/>
      </c>
      <c r="C76" s="71">
        <f>IF($A76="","",'04_LCC計算'!AJ76)</f>
        <v/>
      </c>
      <c r="D76" s="131">
        <f>IF($A76="","",IF(LEFT($C76,2)="更新",'04_LCC計算'!U76,'04_LCC計算'!O76))</f>
        <v/>
      </c>
      <c r="E76" s="85" t="n"/>
      <c r="F76" s="85" t="n"/>
      <c r="G76" s="85" t="n"/>
      <c r="H76" s="134" t="n"/>
      <c r="I76" s="134" t="n"/>
      <c r="J76" s="134" t="n"/>
      <c r="K76" s="85" t="n"/>
      <c r="L76" s="85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71">
        <f>IF('04_LCC計算'!A77="","",'04_LCC計算'!A77)</f>
        <v/>
      </c>
      <c r="B77" s="71">
        <f>IF($A77="","",'04_LCC計算'!B77)</f>
        <v/>
      </c>
      <c r="C77" s="71">
        <f>IF($A77="","",'04_LCC計算'!AJ77)</f>
        <v/>
      </c>
      <c r="D77" s="131">
        <f>IF($A77="","",IF(LEFT($C77,2)="更新",'04_LCC計算'!U77,'04_LCC計算'!O77))</f>
        <v/>
      </c>
      <c r="E77" s="85" t="n"/>
      <c r="F77" s="85" t="n"/>
      <c r="G77" s="85" t="n"/>
      <c r="H77" s="134" t="n"/>
      <c r="I77" s="134" t="n"/>
      <c r="J77" s="134" t="n"/>
      <c r="K77" s="85" t="n"/>
      <c r="L77" s="85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71">
        <f>IF('04_LCC計算'!A78="","",'04_LCC計算'!A78)</f>
        <v/>
      </c>
      <c r="B78" s="71">
        <f>IF($A78="","",'04_LCC計算'!B78)</f>
        <v/>
      </c>
      <c r="C78" s="71">
        <f>IF($A78="","",'04_LCC計算'!AJ78)</f>
        <v/>
      </c>
      <c r="D78" s="131">
        <f>IF($A78="","",IF(LEFT($C78,2)="更新",'04_LCC計算'!U78,'04_LCC計算'!O78))</f>
        <v/>
      </c>
      <c r="E78" s="85" t="n"/>
      <c r="F78" s="85" t="n"/>
      <c r="G78" s="85" t="n"/>
      <c r="H78" s="134" t="n"/>
      <c r="I78" s="134" t="n"/>
      <c r="J78" s="134" t="n"/>
      <c r="K78" s="85" t="n"/>
      <c r="L78" s="85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71">
        <f>IF('04_LCC計算'!A79="","",'04_LCC計算'!A79)</f>
        <v/>
      </c>
      <c r="B79" s="71">
        <f>IF($A79="","",'04_LCC計算'!B79)</f>
        <v/>
      </c>
      <c r="C79" s="71">
        <f>IF($A79="","",'04_LCC計算'!AJ79)</f>
        <v/>
      </c>
      <c r="D79" s="131">
        <f>IF($A79="","",IF(LEFT($C79,2)="更新",'04_LCC計算'!U79,'04_LCC計算'!O79))</f>
        <v/>
      </c>
      <c r="E79" s="85" t="n"/>
      <c r="F79" s="85" t="n"/>
      <c r="G79" s="85" t="n"/>
      <c r="H79" s="134" t="n"/>
      <c r="I79" s="134" t="n"/>
      <c r="J79" s="134" t="n"/>
      <c r="K79" s="85" t="n"/>
      <c r="L79" s="85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71">
        <f>IF('04_LCC計算'!A80="","",'04_LCC計算'!A80)</f>
        <v/>
      </c>
      <c r="B80" s="71">
        <f>IF($A80="","",'04_LCC計算'!B80)</f>
        <v/>
      </c>
      <c r="C80" s="71">
        <f>IF($A80="","",'04_LCC計算'!AJ80)</f>
        <v/>
      </c>
      <c r="D80" s="131">
        <f>IF($A80="","",IF(LEFT($C80,2)="更新",'04_LCC計算'!U80,'04_LCC計算'!O80))</f>
        <v/>
      </c>
      <c r="E80" s="85" t="n"/>
      <c r="F80" s="85" t="n"/>
      <c r="G80" s="85" t="n"/>
      <c r="H80" s="134" t="n"/>
      <c r="I80" s="134" t="n"/>
      <c r="J80" s="134" t="n"/>
      <c r="K80" s="85" t="n"/>
      <c r="L80" s="85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71">
        <f>IF('04_LCC計算'!A81="","",'04_LCC計算'!A81)</f>
        <v/>
      </c>
      <c r="B81" s="71">
        <f>IF($A81="","",'04_LCC計算'!B81)</f>
        <v/>
      </c>
      <c r="C81" s="71">
        <f>IF($A81="","",'04_LCC計算'!AJ81)</f>
        <v/>
      </c>
      <c r="D81" s="131">
        <f>IF($A81="","",IF(LEFT($C81,2)="更新",'04_LCC計算'!U81,'04_LCC計算'!O81))</f>
        <v/>
      </c>
      <c r="E81" s="85" t="n"/>
      <c r="F81" s="85" t="n"/>
      <c r="G81" s="85" t="n"/>
      <c r="H81" s="134" t="n"/>
      <c r="I81" s="134" t="n"/>
      <c r="J81" s="134" t="n"/>
      <c r="K81" s="85" t="n"/>
      <c r="L81" s="85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71">
        <f>IF('04_LCC計算'!A82="","",'04_LCC計算'!A82)</f>
        <v/>
      </c>
      <c r="B82" s="71">
        <f>IF($A82="","",'04_LCC計算'!B82)</f>
        <v/>
      </c>
      <c r="C82" s="71">
        <f>IF($A82="","",'04_LCC計算'!AJ82)</f>
        <v/>
      </c>
      <c r="D82" s="131">
        <f>IF($A82="","",IF(LEFT($C82,2)="更新",'04_LCC計算'!U82,'04_LCC計算'!O82))</f>
        <v/>
      </c>
      <c r="E82" s="85" t="n"/>
      <c r="F82" s="85" t="n"/>
      <c r="G82" s="85" t="n"/>
      <c r="H82" s="134" t="n"/>
      <c r="I82" s="134" t="n"/>
      <c r="J82" s="134" t="n"/>
      <c r="K82" s="85" t="n"/>
      <c r="L82" s="85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71">
        <f>IF('04_LCC計算'!A83="","",'04_LCC計算'!A83)</f>
        <v/>
      </c>
      <c r="B83" s="71">
        <f>IF($A83="","",'04_LCC計算'!B83)</f>
        <v/>
      </c>
      <c r="C83" s="71">
        <f>IF($A83="","",'04_LCC計算'!AJ83)</f>
        <v/>
      </c>
      <c r="D83" s="131">
        <f>IF($A83="","",IF(LEFT($C83,2)="更新",'04_LCC計算'!U83,'04_LCC計算'!O83))</f>
        <v/>
      </c>
      <c r="E83" s="85" t="n"/>
      <c r="F83" s="85" t="n"/>
      <c r="G83" s="85" t="n"/>
      <c r="H83" s="134" t="n"/>
      <c r="I83" s="134" t="n"/>
      <c r="J83" s="134" t="n"/>
      <c r="K83" s="85" t="n"/>
      <c r="L83" s="85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71">
        <f>IF('04_LCC計算'!A84="","",'04_LCC計算'!A84)</f>
        <v/>
      </c>
      <c r="B84" s="71">
        <f>IF($A84="","",'04_LCC計算'!B84)</f>
        <v/>
      </c>
      <c r="C84" s="71">
        <f>IF($A84="","",'04_LCC計算'!AJ84)</f>
        <v/>
      </c>
      <c r="D84" s="131">
        <f>IF($A84="","",IF(LEFT($C84,2)="更新",'04_LCC計算'!U84,'04_LCC計算'!O84))</f>
        <v/>
      </c>
      <c r="E84" s="85" t="n"/>
      <c r="F84" s="85" t="n"/>
      <c r="G84" s="85" t="n"/>
      <c r="H84" s="134" t="n"/>
      <c r="I84" s="134" t="n"/>
      <c r="J84" s="134" t="n"/>
      <c r="K84" s="85" t="n"/>
      <c r="L84" s="85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71">
        <f>IF('04_LCC計算'!A85="","",'04_LCC計算'!A85)</f>
        <v/>
      </c>
      <c r="B85" s="71">
        <f>IF($A85="","",'04_LCC計算'!B85)</f>
        <v/>
      </c>
      <c r="C85" s="71">
        <f>IF($A85="","",'04_LCC計算'!AJ85)</f>
        <v/>
      </c>
      <c r="D85" s="131">
        <f>IF($A85="","",IF(LEFT($C85,2)="更新",'04_LCC計算'!U85,'04_LCC計算'!O85))</f>
        <v/>
      </c>
      <c r="E85" s="85" t="n"/>
      <c r="F85" s="85" t="n"/>
      <c r="G85" s="85" t="n"/>
      <c r="H85" s="134" t="n"/>
      <c r="I85" s="134" t="n"/>
      <c r="J85" s="134" t="n"/>
      <c r="K85" s="85" t="n"/>
      <c r="L85" s="85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71">
        <f>IF('04_LCC計算'!A86="","",'04_LCC計算'!A86)</f>
        <v/>
      </c>
      <c r="B86" s="71">
        <f>IF($A86="","",'04_LCC計算'!B86)</f>
        <v/>
      </c>
      <c r="C86" s="71">
        <f>IF($A86="","",'04_LCC計算'!AJ86)</f>
        <v/>
      </c>
      <c r="D86" s="131">
        <f>IF($A86="","",IF(LEFT($C86,2)="更新",'04_LCC計算'!U86,'04_LCC計算'!O86))</f>
        <v/>
      </c>
      <c r="E86" s="85" t="n"/>
      <c r="F86" s="85" t="n"/>
      <c r="G86" s="85" t="n"/>
      <c r="H86" s="134" t="n"/>
      <c r="I86" s="134" t="n"/>
      <c r="J86" s="134" t="n"/>
      <c r="K86" s="85" t="n"/>
      <c r="L86" s="85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71">
        <f>IF('04_LCC計算'!A87="","",'04_LCC計算'!A87)</f>
        <v/>
      </c>
      <c r="B87" s="71">
        <f>IF($A87="","",'04_LCC計算'!B87)</f>
        <v/>
      </c>
      <c r="C87" s="71">
        <f>IF($A87="","",'04_LCC計算'!AJ87)</f>
        <v/>
      </c>
      <c r="D87" s="131">
        <f>IF($A87="","",IF(LEFT($C87,2)="更新",'04_LCC計算'!U87,'04_LCC計算'!O87))</f>
        <v/>
      </c>
      <c r="E87" s="85" t="n"/>
      <c r="F87" s="85" t="n"/>
      <c r="G87" s="85" t="n"/>
      <c r="H87" s="134" t="n"/>
      <c r="I87" s="134" t="n"/>
      <c r="J87" s="134" t="n"/>
      <c r="K87" s="85" t="n"/>
      <c r="L87" s="85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71">
        <f>IF('04_LCC計算'!A88="","",'04_LCC計算'!A88)</f>
        <v/>
      </c>
      <c r="B88" s="71">
        <f>IF($A88="","",'04_LCC計算'!B88)</f>
        <v/>
      </c>
      <c r="C88" s="71">
        <f>IF($A88="","",'04_LCC計算'!AJ88)</f>
        <v/>
      </c>
      <c r="D88" s="131">
        <f>IF($A88="","",IF(LEFT($C88,2)="更新",'04_LCC計算'!U88,'04_LCC計算'!O88))</f>
        <v/>
      </c>
      <c r="E88" s="85" t="n"/>
      <c r="F88" s="85" t="n"/>
      <c r="G88" s="85" t="n"/>
      <c r="H88" s="134" t="n"/>
      <c r="I88" s="134" t="n"/>
      <c r="J88" s="134" t="n"/>
      <c r="K88" s="85" t="n"/>
      <c r="L88" s="85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71">
        <f>IF('04_LCC計算'!A89="","",'04_LCC計算'!A89)</f>
        <v/>
      </c>
      <c r="B89" s="71">
        <f>IF($A89="","",'04_LCC計算'!B89)</f>
        <v/>
      </c>
      <c r="C89" s="71">
        <f>IF($A89="","",'04_LCC計算'!AJ89)</f>
        <v/>
      </c>
      <c r="D89" s="131">
        <f>IF($A89="","",IF(LEFT($C89,2)="更新",'04_LCC計算'!U89,'04_LCC計算'!O89))</f>
        <v/>
      </c>
      <c r="E89" s="85" t="n"/>
      <c r="F89" s="85" t="n"/>
      <c r="G89" s="85" t="n"/>
      <c r="H89" s="134" t="n"/>
      <c r="I89" s="134" t="n"/>
      <c r="J89" s="134" t="n"/>
      <c r="K89" s="85" t="n"/>
      <c r="L89" s="85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71">
        <f>IF('04_LCC計算'!A90="","",'04_LCC計算'!A90)</f>
        <v/>
      </c>
      <c r="B90" s="71">
        <f>IF($A90="","",'04_LCC計算'!B90)</f>
        <v/>
      </c>
      <c r="C90" s="71">
        <f>IF($A90="","",'04_LCC計算'!AJ90)</f>
        <v/>
      </c>
      <c r="D90" s="131">
        <f>IF($A90="","",IF(LEFT($C90,2)="更新",'04_LCC計算'!U90,'04_LCC計算'!O90))</f>
        <v/>
      </c>
      <c r="E90" s="85" t="n"/>
      <c r="F90" s="85" t="n"/>
      <c r="G90" s="85" t="n"/>
      <c r="H90" s="134" t="n"/>
      <c r="I90" s="134" t="n"/>
      <c r="J90" s="134" t="n"/>
      <c r="K90" s="85" t="n"/>
      <c r="L90" s="85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71">
        <f>IF('04_LCC計算'!A91="","",'04_LCC計算'!A91)</f>
        <v/>
      </c>
      <c r="B91" s="71">
        <f>IF($A91="","",'04_LCC計算'!B91)</f>
        <v/>
      </c>
      <c r="C91" s="71">
        <f>IF($A91="","",'04_LCC計算'!AJ91)</f>
        <v/>
      </c>
      <c r="D91" s="131">
        <f>IF($A91="","",IF(LEFT($C91,2)="更新",'04_LCC計算'!U91,'04_LCC計算'!O91))</f>
        <v/>
      </c>
      <c r="E91" s="85" t="n"/>
      <c r="F91" s="85" t="n"/>
      <c r="G91" s="85" t="n"/>
      <c r="H91" s="134" t="n"/>
      <c r="I91" s="134" t="n"/>
      <c r="J91" s="134" t="n"/>
      <c r="K91" s="85" t="n"/>
      <c r="L91" s="85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71">
        <f>IF('04_LCC計算'!A92="","",'04_LCC計算'!A92)</f>
        <v/>
      </c>
      <c r="B92" s="71">
        <f>IF($A92="","",'04_LCC計算'!B92)</f>
        <v/>
      </c>
      <c r="C92" s="71">
        <f>IF($A92="","",'04_LCC計算'!AJ92)</f>
        <v/>
      </c>
      <c r="D92" s="131">
        <f>IF($A92="","",IF(LEFT($C92,2)="更新",'04_LCC計算'!U92,'04_LCC計算'!O92))</f>
        <v/>
      </c>
      <c r="E92" s="85" t="n"/>
      <c r="F92" s="85" t="n"/>
      <c r="G92" s="85" t="n"/>
      <c r="H92" s="134" t="n"/>
      <c r="I92" s="134" t="n"/>
      <c r="J92" s="134" t="n"/>
      <c r="K92" s="85" t="n"/>
      <c r="L92" s="85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71">
        <f>IF('04_LCC計算'!A93="","",'04_LCC計算'!A93)</f>
        <v/>
      </c>
      <c r="B93" s="71">
        <f>IF($A93="","",'04_LCC計算'!B93)</f>
        <v/>
      </c>
      <c r="C93" s="71">
        <f>IF($A93="","",'04_LCC計算'!AJ93)</f>
        <v/>
      </c>
      <c r="D93" s="131">
        <f>IF($A93="","",IF(LEFT($C93,2)="更新",'04_LCC計算'!U93,'04_LCC計算'!O93))</f>
        <v/>
      </c>
      <c r="E93" s="85" t="n"/>
      <c r="F93" s="85" t="n"/>
      <c r="G93" s="85" t="n"/>
      <c r="H93" s="134" t="n"/>
      <c r="I93" s="134" t="n"/>
      <c r="J93" s="134" t="n"/>
      <c r="K93" s="85" t="n"/>
      <c r="L93" s="85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71">
        <f>IF('04_LCC計算'!A94="","",'04_LCC計算'!A94)</f>
        <v/>
      </c>
      <c r="B94" s="71">
        <f>IF($A94="","",'04_LCC計算'!B94)</f>
        <v/>
      </c>
      <c r="C94" s="71">
        <f>IF($A94="","",'04_LCC計算'!AJ94)</f>
        <v/>
      </c>
      <c r="D94" s="131">
        <f>IF($A94="","",IF(LEFT($C94,2)="更新",'04_LCC計算'!U94,'04_LCC計算'!O94))</f>
        <v/>
      </c>
      <c r="E94" s="85" t="n"/>
      <c r="F94" s="85" t="n"/>
      <c r="G94" s="85" t="n"/>
      <c r="H94" s="134" t="n"/>
      <c r="I94" s="134" t="n"/>
      <c r="J94" s="134" t="n"/>
      <c r="K94" s="85" t="n"/>
      <c r="L94" s="85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71">
        <f>IF('04_LCC計算'!A95="","",'04_LCC計算'!A95)</f>
        <v/>
      </c>
      <c r="B95" s="71">
        <f>IF($A95="","",'04_LCC計算'!B95)</f>
        <v/>
      </c>
      <c r="C95" s="71">
        <f>IF($A95="","",'04_LCC計算'!AJ95)</f>
        <v/>
      </c>
      <c r="D95" s="131">
        <f>IF($A95="","",IF(LEFT($C95,2)="更新",'04_LCC計算'!U95,'04_LCC計算'!O95))</f>
        <v/>
      </c>
      <c r="E95" s="85" t="n"/>
      <c r="F95" s="85" t="n"/>
      <c r="G95" s="85" t="n"/>
      <c r="H95" s="134" t="n"/>
      <c r="I95" s="134" t="n"/>
      <c r="J95" s="134" t="n"/>
      <c r="K95" s="85" t="n"/>
      <c r="L95" s="85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71">
        <f>IF('04_LCC計算'!A96="","",'04_LCC計算'!A96)</f>
        <v/>
      </c>
      <c r="B96" s="71">
        <f>IF($A96="","",'04_LCC計算'!B96)</f>
        <v/>
      </c>
      <c r="C96" s="71">
        <f>IF($A96="","",'04_LCC計算'!AJ96)</f>
        <v/>
      </c>
      <c r="D96" s="131">
        <f>IF($A96="","",IF(LEFT($C96,2)="更新",'04_LCC計算'!U96,'04_LCC計算'!O96))</f>
        <v/>
      </c>
      <c r="E96" s="85" t="n"/>
      <c r="F96" s="85" t="n"/>
      <c r="G96" s="85" t="n"/>
      <c r="H96" s="134" t="n"/>
      <c r="I96" s="134" t="n"/>
      <c r="J96" s="134" t="n"/>
      <c r="K96" s="85" t="n"/>
      <c r="L96" s="85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71">
        <f>IF('04_LCC計算'!A97="","",'04_LCC計算'!A97)</f>
        <v/>
      </c>
      <c r="B97" s="71">
        <f>IF($A97="","",'04_LCC計算'!B97)</f>
        <v/>
      </c>
      <c r="C97" s="71">
        <f>IF($A97="","",'04_LCC計算'!AJ97)</f>
        <v/>
      </c>
      <c r="D97" s="131">
        <f>IF($A97="","",IF(LEFT($C97,2)="更新",'04_LCC計算'!U97,'04_LCC計算'!O97))</f>
        <v/>
      </c>
      <c r="E97" s="85" t="n"/>
      <c r="F97" s="85" t="n"/>
      <c r="G97" s="85" t="n"/>
      <c r="H97" s="134" t="n"/>
      <c r="I97" s="134" t="n"/>
      <c r="J97" s="134" t="n"/>
      <c r="K97" s="85" t="n"/>
      <c r="L97" s="85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71">
        <f>IF('04_LCC計算'!A98="","",'04_LCC計算'!A98)</f>
        <v/>
      </c>
      <c r="B98" s="71">
        <f>IF($A98="","",'04_LCC計算'!B98)</f>
        <v/>
      </c>
      <c r="C98" s="71">
        <f>IF($A98="","",'04_LCC計算'!AJ98)</f>
        <v/>
      </c>
      <c r="D98" s="131">
        <f>IF($A98="","",IF(LEFT($C98,2)="更新",'04_LCC計算'!U98,'04_LCC計算'!O98))</f>
        <v/>
      </c>
      <c r="E98" s="85" t="n"/>
      <c r="F98" s="85" t="n"/>
      <c r="G98" s="85" t="n"/>
      <c r="H98" s="134" t="n"/>
      <c r="I98" s="134" t="n"/>
      <c r="J98" s="134" t="n"/>
      <c r="K98" s="85" t="n"/>
      <c r="L98" s="85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71">
        <f>IF('04_LCC計算'!A99="","",'04_LCC計算'!A99)</f>
        <v/>
      </c>
      <c r="B99" s="71">
        <f>IF($A99="","",'04_LCC計算'!B99)</f>
        <v/>
      </c>
      <c r="C99" s="71">
        <f>IF($A99="","",'04_LCC計算'!AJ99)</f>
        <v/>
      </c>
      <c r="D99" s="131">
        <f>IF($A99="","",IF(LEFT($C99,2)="更新",'04_LCC計算'!U99,'04_LCC計算'!O99))</f>
        <v/>
      </c>
      <c r="E99" s="85" t="n"/>
      <c r="F99" s="85" t="n"/>
      <c r="G99" s="85" t="n"/>
      <c r="H99" s="134" t="n"/>
      <c r="I99" s="134" t="n"/>
      <c r="J99" s="134" t="n"/>
      <c r="K99" s="85" t="n"/>
      <c r="L99" s="85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71">
        <f>IF('04_LCC計算'!A100="","",'04_LCC計算'!A100)</f>
        <v/>
      </c>
      <c r="B100" s="71">
        <f>IF($A100="","",'04_LCC計算'!B100)</f>
        <v/>
      </c>
      <c r="C100" s="71">
        <f>IF($A100="","",'04_LCC計算'!AJ100)</f>
        <v/>
      </c>
      <c r="D100" s="131">
        <f>IF($A100="","",IF(LEFT($C100,2)="更新",'04_LCC計算'!U100,'04_LCC計算'!O100))</f>
        <v/>
      </c>
      <c r="E100" s="85" t="n"/>
      <c r="F100" s="85" t="n"/>
      <c r="G100" s="85" t="n"/>
      <c r="H100" s="134" t="n"/>
      <c r="I100" s="134" t="n"/>
      <c r="J100" s="134" t="n"/>
      <c r="K100" s="85" t="n"/>
      <c r="L100" s="85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71">
        <f>IF('04_LCC計算'!A101="","",'04_LCC計算'!A101)</f>
        <v/>
      </c>
      <c r="B101" s="71">
        <f>IF($A101="","",'04_LCC計算'!B101)</f>
        <v/>
      </c>
      <c r="C101" s="71">
        <f>IF($A101="","",'04_LCC計算'!AJ101)</f>
        <v/>
      </c>
      <c r="D101" s="131">
        <f>IF($A101="","",IF(LEFT($C101,2)="更新",'04_LCC計算'!U101,'04_LCC計算'!O101))</f>
        <v/>
      </c>
      <c r="E101" s="85" t="n"/>
      <c r="F101" s="85" t="n"/>
      <c r="G101" s="85" t="n"/>
      <c r="H101" s="134" t="n"/>
      <c r="I101" s="134" t="n"/>
      <c r="J101" s="134" t="n"/>
      <c r="K101" s="85" t="n"/>
      <c r="L101" s="85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71">
        <f>IF('04_LCC計算'!A102="","",'04_LCC計算'!A102)</f>
        <v/>
      </c>
      <c r="B102" s="71">
        <f>IF($A102="","",'04_LCC計算'!B102)</f>
        <v/>
      </c>
      <c r="C102" s="71">
        <f>IF($A102="","",'04_LCC計算'!AJ102)</f>
        <v/>
      </c>
      <c r="D102" s="131">
        <f>IF($A102="","",IF(LEFT($C102,2)="更新",'04_LCC計算'!U102,'04_LCC計算'!O102))</f>
        <v/>
      </c>
      <c r="E102" s="85" t="n"/>
      <c r="F102" s="85" t="n"/>
      <c r="G102" s="85" t="n"/>
      <c r="H102" s="134" t="n"/>
      <c r="I102" s="134" t="n"/>
      <c r="J102" s="134" t="n"/>
      <c r="K102" s="85" t="n"/>
      <c r="L102" s="85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71">
        <f>IF('04_LCC計算'!A103="","",'04_LCC計算'!A103)</f>
        <v/>
      </c>
      <c r="B103" s="71">
        <f>IF($A103="","",'04_LCC計算'!B103)</f>
        <v/>
      </c>
      <c r="C103" s="71">
        <f>IF($A103="","",'04_LCC計算'!AJ103)</f>
        <v/>
      </c>
      <c r="D103" s="131">
        <f>IF($A103="","",IF(LEFT($C103,2)="更新",'04_LCC計算'!U103,'04_LCC計算'!O103))</f>
        <v/>
      </c>
      <c r="E103" s="85" t="n"/>
      <c r="F103" s="85" t="n"/>
      <c r="G103" s="85" t="n"/>
      <c r="H103" s="134" t="n"/>
      <c r="I103" s="134" t="n"/>
      <c r="J103" s="134" t="n"/>
      <c r="K103" s="85" t="n"/>
      <c r="L103" s="85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71">
        <f>IF('04_LCC計算'!A104="","",'04_LCC計算'!A104)</f>
        <v/>
      </c>
      <c r="B104" s="71">
        <f>IF($A104="","",'04_LCC計算'!B104)</f>
        <v/>
      </c>
      <c r="C104" s="71">
        <f>IF($A104="","",'04_LCC計算'!AJ104)</f>
        <v/>
      </c>
      <c r="D104" s="131">
        <f>IF($A104="","",IF(LEFT($C104,2)="更新",'04_LCC計算'!U104,'04_LCC計算'!O104))</f>
        <v/>
      </c>
      <c r="E104" s="85" t="n"/>
      <c r="F104" s="85" t="n"/>
      <c r="G104" s="85" t="n"/>
      <c r="H104" s="134" t="n"/>
      <c r="I104" s="134" t="n"/>
      <c r="J104" s="134" t="n"/>
      <c r="K104" s="85" t="n"/>
      <c r="L104" s="85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71">
        <f>IF('04_LCC計算'!A105="","",'04_LCC計算'!A105)</f>
        <v/>
      </c>
      <c r="B105" s="71">
        <f>IF($A105="","",'04_LCC計算'!B105)</f>
        <v/>
      </c>
      <c r="C105" s="71">
        <f>IF($A105="","",'04_LCC計算'!AJ105)</f>
        <v/>
      </c>
      <c r="D105" s="131">
        <f>IF($A105="","",IF(LEFT($C105,2)="更新",'04_LCC計算'!U105,'04_LCC計算'!O105))</f>
        <v/>
      </c>
      <c r="E105" s="85" t="n"/>
      <c r="F105" s="85" t="n"/>
      <c r="G105" s="85" t="n"/>
      <c r="H105" s="134" t="n"/>
      <c r="I105" s="134" t="n"/>
      <c r="J105" s="134" t="n"/>
      <c r="K105" s="85" t="n"/>
      <c r="L105" s="85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71">
        <f>IF('04_LCC計算'!A106="","",'04_LCC計算'!A106)</f>
        <v/>
      </c>
      <c r="B106" s="71">
        <f>IF($A106="","",'04_LCC計算'!B106)</f>
        <v/>
      </c>
      <c r="C106" s="71">
        <f>IF($A106="","",'04_LCC計算'!AJ106)</f>
        <v/>
      </c>
      <c r="D106" s="131">
        <f>IF($A106="","",IF(LEFT($C106,2)="更新",'04_LCC計算'!U106,'04_LCC計算'!O106))</f>
        <v/>
      </c>
      <c r="E106" s="85" t="n"/>
      <c r="F106" s="85" t="n"/>
      <c r="G106" s="85" t="n"/>
      <c r="H106" s="134" t="n"/>
      <c r="I106" s="134" t="n"/>
      <c r="J106" s="134" t="n"/>
      <c r="K106" s="85" t="n"/>
      <c r="L106" s="85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71">
        <f>IF('04_LCC計算'!A107="","",'04_LCC計算'!A107)</f>
        <v/>
      </c>
      <c r="B107" s="71">
        <f>IF($A107="","",'04_LCC計算'!B107)</f>
        <v/>
      </c>
      <c r="C107" s="71">
        <f>IF($A107="","",'04_LCC計算'!AJ107)</f>
        <v/>
      </c>
      <c r="D107" s="131">
        <f>IF($A107="","",IF(LEFT($C107,2)="更新",'04_LCC計算'!U107,'04_LCC計算'!O107))</f>
        <v/>
      </c>
      <c r="E107" s="85" t="n"/>
      <c r="F107" s="85" t="n"/>
      <c r="G107" s="85" t="n"/>
      <c r="H107" s="134" t="n"/>
      <c r="I107" s="134" t="n"/>
      <c r="J107" s="134" t="n"/>
      <c r="K107" s="85" t="n"/>
      <c r="L107" s="85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71">
        <f>IF('04_LCC計算'!A108="","",'04_LCC計算'!A108)</f>
        <v/>
      </c>
      <c r="B108" s="71">
        <f>IF($A108="","",'04_LCC計算'!B108)</f>
        <v/>
      </c>
      <c r="C108" s="71">
        <f>IF($A108="","",'04_LCC計算'!AJ108)</f>
        <v/>
      </c>
      <c r="D108" s="131">
        <f>IF($A108="","",IF(LEFT($C108,2)="更新",'04_LCC計算'!U108,'04_LCC計算'!O108))</f>
        <v/>
      </c>
      <c r="E108" s="85" t="n"/>
      <c r="F108" s="85" t="n"/>
      <c r="G108" s="85" t="n"/>
      <c r="H108" s="134" t="n"/>
      <c r="I108" s="134" t="n"/>
      <c r="J108" s="134" t="n"/>
      <c r="K108" s="85" t="n"/>
      <c r="L108" s="85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71">
        <f>IF('04_LCC計算'!A109="","",'04_LCC計算'!A109)</f>
        <v/>
      </c>
      <c r="B109" s="71">
        <f>IF($A109="","",'04_LCC計算'!B109)</f>
        <v/>
      </c>
      <c r="C109" s="71">
        <f>IF($A109="","",'04_LCC計算'!AJ109)</f>
        <v/>
      </c>
      <c r="D109" s="131">
        <f>IF($A109="","",IF(LEFT($C109,2)="更新",'04_LCC計算'!U109,'04_LCC計算'!O109))</f>
        <v/>
      </c>
      <c r="E109" s="85" t="n"/>
      <c r="F109" s="85" t="n"/>
      <c r="G109" s="85" t="n"/>
      <c r="H109" s="134" t="n"/>
      <c r="I109" s="134" t="n"/>
      <c r="J109" s="134" t="n"/>
      <c r="K109" s="85" t="n"/>
      <c r="L109" s="85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71">
        <f>IF('04_LCC計算'!A110="","",'04_LCC計算'!A110)</f>
        <v/>
      </c>
      <c r="B110" s="71">
        <f>IF($A110="","",'04_LCC計算'!B110)</f>
        <v/>
      </c>
      <c r="C110" s="71">
        <f>IF($A110="","",'04_LCC計算'!AJ110)</f>
        <v/>
      </c>
      <c r="D110" s="131">
        <f>IF($A110="","",IF(LEFT($C110,2)="更新",'04_LCC計算'!U110,'04_LCC計算'!O110))</f>
        <v/>
      </c>
      <c r="E110" s="85" t="n"/>
      <c r="F110" s="85" t="n"/>
      <c r="G110" s="85" t="n"/>
      <c r="H110" s="134" t="n"/>
      <c r="I110" s="134" t="n"/>
      <c r="J110" s="134" t="n"/>
      <c r="K110" s="85" t="n"/>
      <c r="L110" s="85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71">
        <f>IF('04_LCC計算'!A111="","",'04_LCC計算'!A111)</f>
        <v/>
      </c>
      <c r="B111" s="71">
        <f>IF($A111="","",'04_LCC計算'!B111)</f>
        <v/>
      </c>
      <c r="C111" s="71">
        <f>IF($A111="","",'04_LCC計算'!AJ111)</f>
        <v/>
      </c>
      <c r="D111" s="131">
        <f>IF($A111="","",IF(LEFT($C111,2)="更新",'04_LCC計算'!U111,'04_LCC計算'!O111))</f>
        <v/>
      </c>
      <c r="E111" s="85" t="n"/>
      <c r="F111" s="85" t="n"/>
      <c r="G111" s="85" t="n"/>
      <c r="H111" s="134" t="n"/>
      <c r="I111" s="134" t="n"/>
      <c r="J111" s="134" t="n"/>
      <c r="K111" s="85" t="n"/>
      <c r="L111" s="85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71">
        <f>IF('04_LCC計算'!A112="","",'04_LCC計算'!A112)</f>
        <v/>
      </c>
      <c r="B112" s="71">
        <f>IF($A112="","",'04_LCC計算'!B112)</f>
        <v/>
      </c>
      <c r="C112" s="71">
        <f>IF($A112="","",'04_LCC計算'!AJ112)</f>
        <v/>
      </c>
      <c r="D112" s="131">
        <f>IF($A112="","",IF(LEFT($C112,2)="更新",'04_LCC計算'!U112,'04_LCC計算'!O112))</f>
        <v/>
      </c>
      <c r="E112" s="85" t="n"/>
      <c r="F112" s="85" t="n"/>
      <c r="G112" s="85" t="n"/>
      <c r="H112" s="134" t="n"/>
      <c r="I112" s="134" t="n"/>
      <c r="J112" s="134" t="n"/>
      <c r="K112" s="85" t="n"/>
      <c r="L112" s="85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71">
        <f>IF('04_LCC計算'!A113="","",'04_LCC計算'!A113)</f>
        <v/>
      </c>
      <c r="B113" s="71">
        <f>IF($A113="","",'04_LCC計算'!B113)</f>
        <v/>
      </c>
      <c r="C113" s="71">
        <f>IF($A113="","",'04_LCC計算'!AJ113)</f>
        <v/>
      </c>
      <c r="D113" s="131">
        <f>IF($A113="","",IF(LEFT($C113,2)="更新",'04_LCC計算'!U113,'04_LCC計算'!O113))</f>
        <v/>
      </c>
      <c r="E113" s="85" t="n"/>
      <c r="F113" s="85" t="n"/>
      <c r="G113" s="85" t="n"/>
      <c r="H113" s="134" t="n"/>
      <c r="I113" s="134" t="n"/>
      <c r="J113" s="134" t="n"/>
      <c r="K113" s="85" t="n"/>
      <c r="L113" s="85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71">
        <f>IF('04_LCC計算'!A114="","",'04_LCC計算'!A114)</f>
        <v/>
      </c>
      <c r="B114" s="71">
        <f>IF($A114="","",'04_LCC計算'!B114)</f>
        <v/>
      </c>
      <c r="C114" s="71">
        <f>IF($A114="","",'04_LCC計算'!AJ114)</f>
        <v/>
      </c>
      <c r="D114" s="131">
        <f>IF($A114="","",IF(LEFT($C114,2)="更新",'04_LCC計算'!U114,'04_LCC計算'!O114))</f>
        <v/>
      </c>
      <c r="E114" s="85" t="n"/>
      <c r="F114" s="85" t="n"/>
      <c r="G114" s="85" t="n"/>
      <c r="H114" s="134" t="n"/>
      <c r="I114" s="134" t="n"/>
      <c r="J114" s="134" t="n"/>
      <c r="K114" s="85" t="n"/>
      <c r="L114" s="85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71">
        <f>IF('04_LCC計算'!A115="","",'04_LCC計算'!A115)</f>
        <v/>
      </c>
      <c r="B115" s="71">
        <f>IF($A115="","",'04_LCC計算'!B115)</f>
        <v/>
      </c>
      <c r="C115" s="71">
        <f>IF($A115="","",'04_LCC計算'!AJ115)</f>
        <v/>
      </c>
      <c r="D115" s="131">
        <f>IF($A115="","",IF(LEFT($C115,2)="更新",'04_LCC計算'!U115,'04_LCC計算'!O115))</f>
        <v/>
      </c>
      <c r="E115" s="85" t="n"/>
      <c r="F115" s="85" t="n"/>
      <c r="G115" s="85" t="n"/>
      <c r="H115" s="134" t="n"/>
      <c r="I115" s="134" t="n"/>
      <c r="J115" s="134" t="n"/>
      <c r="K115" s="85" t="n"/>
      <c r="L115" s="85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71">
        <f>IF('04_LCC計算'!A116="","",'04_LCC計算'!A116)</f>
        <v/>
      </c>
      <c r="B116" s="71">
        <f>IF($A116="","",'04_LCC計算'!B116)</f>
        <v/>
      </c>
      <c r="C116" s="71">
        <f>IF($A116="","",'04_LCC計算'!AJ116)</f>
        <v/>
      </c>
      <c r="D116" s="131">
        <f>IF($A116="","",IF(LEFT($C116,2)="更新",'04_LCC計算'!U116,'04_LCC計算'!O116))</f>
        <v/>
      </c>
      <c r="E116" s="85" t="n"/>
      <c r="F116" s="85" t="n"/>
      <c r="G116" s="85" t="n"/>
      <c r="H116" s="134" t="n"/>
      <c r="I116" s="134" t="n"/>
      <c r="J116" s="134" t="n"/>
      <c r="K116" s="85" t="n"/>
      <c r="L116" s="85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71">
        <f>IF('04_LCC計算'!A117="","",'04_LCC計算'!A117)</f>
        <v/>
      </c>
      <c r="B117" s="71">
        <f>IF($A117="","",'04_LCC計算'!B117)</f>
        <v/>
      </c>
      <c r="C117" s="71">
        <f>IF($A117="","",'04_LCC計算'!AJ117)</f>
        <v/>
      </c>
      <c r="D117" s="131">
        <f>IF($A117="","",IF(LEFT($C117,2)="更新",'04_LCC計算'!U117,'04_LCC計算'!O117))</f>
        <v/>
      </c>
      <c r="E117" s="85" t="n"/>
      <c r="F117" s="85" t="n"/>
      <c r="G117" s="85" t="n"/>
      <c r="H117" s="134" t="n"/>
      <c r="I117" s="134" t="n"/>
      <c r="J117" s="134" t="n"/>
      <c r="K117" s="85" t="n"/>
      <c r="L117" s="85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71">
        <f>IF('04_LCC計算'!A118="","",'04_LCC計算'!A118)</f>
        <v/>
      </c>
      <c r="B118" s="71">
        <f>IF($A118="","",'04_LCC計算'!B118)</f>
        <v/>
      </c>
      <c r="C118" s="71">
        <f>IF($A118="","",'04_LCC計算'!AJ118)</f>
        <v/>
      </c>
      <c r="D118" s="131">
        <f>IF($A118="","",IF(LEFT($C118,2)="更新",'04_LCC計算'!U118,'04_LCC計算'!O118))</f>
        <v/>
      </c>
      <c r="E118" s="85" t="n"/>
      <c r="F118" s="85" t="n"/>
      <c r="G118" s="85" t="n"/>
      <c r="H118" s="134" t="n"/>
      <c r="I118" s="134" t="n"/>
      <c r="J118" s="134" t="n"/>
      <c r="K118" s="85" t="n"/>
      <c r="L118" s="85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71">
        <f>IF('04_LCC計算'!A119="","",'04_LCC計算'!A119)</f>
        <v/>
      </c>
      <c r="B119" s="71">
        <f>IF($A119="","",'04_LCC計算'!B119)</f>
        <v/>
      </c>
      <c r="C119" s="71">
        <f>IF($A119="","",'04_LCC計算'!AJ119)</f>
        <v/>
      </c>
      <c r="D119" s="131">
        <f>IF($A119="","",IF(LEFT($C119,2)="更新",'04_LCC計算'!U119,'04_LCC計算'!O119))</f>
        <v/>
      </c>
      <c r="E119" s="85" t="n"/>
      <c r="F119" s="85" t="n"/>
      <c r="G119" s="85" t="n"/>
      <c r="H119" s="134" t="n"/>
      <c r="I119" s="134" t="n"/>
      <c r="J119" s="134" t="n"/>
      <c r="K119" s="85" t="n"/>
      <c r="L119" s="85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71">
        <f>IF('04_LCC計算'!A120="","",'04_LCC計算'!A120)</f>
        <v/>
      </c>
      <c r="B120" s="71">
        <f>IF($A120="","",'04_LCC計算'!B120)</f>
        <v/>
      </c>
      <c r="C120" s="71">
        <f>IF($A120="","",'04_LCC計算'!AJ120)</f>
        <v/>
      </c>
      <c r="D120" s="131">
        <f>IF($A120="","",IF(LEFT($C120,2)="更新",'04_LCC計算'!U120,'04_LCC計算'!O120))</f>
        <v/>
      </c>
      <c r="E120" s="85" t="n"/>
      <c r="F120" s="85" t="n"/>
      <c r="G120" s="85" t="n"/>
      <c r="H120" s="134" t="n"/>
      <c r="I120" s="134" t="n"/>
      <c r="J120" s="134" t="n"/>
      <c r="K120" s="85" t="n"/>
      <c r="L120" s="85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71">
        <f>IF('04_LCC計算'!A121="","",'04_LCC計算'!A121)</f>
        <v/>
      </c>
      <c r="B121" s="71">
        <f>IF($A121="","",'04_LCC計算'!B121)</f>
        <v/>
      </c>
      <c r="C121" s="71">
        <f>IF($A121="","",'04_LCC計算'!AJ121)</f>
        <v/>
      </c>
      <c r="D121" s="131">
        <f>IF($A121="","",IF(LEFT($C121,2)="更新",'04_LCC計算'!U121,'04_LCC計算'!O121))</f>
        <v/>
      </c>
      <c r="E121" s="85" t="n"/>
      <c r="F121" s="85" t="n"/>
      <c r="G121" s="85" t="n"/>
      <c r="H121" s="134" t="n"/>
      <c r="I121" s="134" t="n"/>
      <c r="J121" s="134" t="n"/>
      <c r="K121" s="85" t="n"/>
      <c r="L121" s="85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71">
        <f>IF('04_LCC計算'!A122="","",'04_LCC計算'!A122)</f>
        <v/>
      </c>
      <c r="B122" s="71">
        <f>IF($A122="","",'04_LCC計算'!B122)</f>
        <v/>
      </c>
      <c r="C122" s="71">
        <f>IF($A122="","",'04_LCC計算'!AJ122)</f>
        <v/>
      </c>
      <c r="D122" s="131">
        <f>IF($A122="","",IF(LEFT($C122,2)="更新",'04_LCC計算'!U122,'04_LCC計算'!O122))</f>
        <v/>
      </c>
      <c r="E122" s="85" t="n"/>
      <c r="F122" s="85" t="n"/>
      <c r="G122" s="85" t="n"/>
      <c r="H122" s="134" t="n"/>
      <c r="I122" s="134" t="n"/>
      <c r="J122" s="134" t="n"/>
      <c r="K122" s="85" t="n"/>
      <c r="L122" s="85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71">
        <f>IF('04_LCC計算'!A123="","",'04_LCC計算'!A123)</f>
        <v/>
      </c>
      <c r="B123" s="71">
        <f>IF($A123="","",'04_LCC計算'!B123)</f>
        <v/>
      </c>
      <c r="C123" s="71">
        <f>IF($A123="","",'04_LCC計算'!AJ123)</f>
        <v/>
      </c>
      <c r="D123" s="131">
        <f>IF($A123="","",IF(LEFT($C123,2)="更新",'04_LCC計算'!U123,'04_LCC計算'!O123))</f>
        <v/>
      </c>
      <c r="E123" s="85" t="n"/>
      <c r="F123" s="85" t="n"/>
      <c r="G123" s="85" t="n"/>
      <c r="H123" s="134" t="n"/>
      <c r="I123" s="134" t="n"/>
      <c r="J123" s="134" t="n"/>
      <c r="K123" s="85" t="n"/>
      <c r="L123" s="85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71">
        <f>IF('04_LCC計算'!A124="","",'04_LCC計算'!A124)</f>
        <v/>
      </c>
      <c r="B124" s="71">
        <f>IF($A124="","",'04_LCC計算'!B124)</f>
        <v/>
      </c>
      <c r="C124" s="71">
        <f>IF($A124="","",'04_LCC計算'!AJ124)</f>
        <v/>
      </c>
      <c r="D124" s="131">
        <f>IF($A124="","",IF(LEFT($C124,2)="更新",'04_LCC計算'!U124,'04_LCC計算'!O124))</f>
        <v/>
      </c>
      <c r="E124" s="85" t="n"/>
      <c r="F124" s="85" t="n"/>
      <c r="G124" s="85" t="n"/>
      <c r="H124" s="134" t="n"/>
      <c r="I124" s="134" t="n"/>
      <c r="J124" s="134" t="n"/>
      <c r="K124" s="85" t="n"/>
      <c r="L124" s="85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71">
        <f>IF('04_LCC計算'!A125="","",'04_LCC計算'!A125)</f>
        <v/>
      </c>
      <c r="B125" s="71">
        <f>IF($A125="","",'04_LCC計算'!B125)</f>
        <v/>
      </c>
      <c r="C125" s="71">
        <f>IF($A125="","",'04_LCC計算'!AJ125)</f>
        <v/>
      </c>
      <c r="D125" s="131">
        <f>IF($A125="","",IF(LEFT($C125,2)="更新",'04_LCC計算'!U125,'04_LCC計算'!O125))</f>
        <v/>
      </c>
      <c r="E125" s="85" t="n"/>
      <c r="F125" s="85" t="n"/>
      <c r="G125" s="85" t="n"/>
      <c r="H125" s="134" t="n"/>
      <c r="I125" s="134" t="n"/>
      <c r="J125" s="134" t="n"/>
      <c r="K125" s="85" t="n"/>
      <c r="L125" s="85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71">
        <f>IF('04_LCC計算'!A126="","",'04_LCC計算'!A126)</f>
        <v/>
      </c>
      <c r="B126" s="71">
        <f>IF($A126="","",'04_LCC計算'!B126)</f>
        <v/>
      </c>
      <c r="C126" s="71">
        <f>IF($A126="","",'04_LCC計算'!AJ126)</f>
        <v/>
      </c>
      <c r="D126" s="131">
        <f>IF($A126="","",IF(LEFT($C126,2)="更新",'04_LCC計算'!U126,'04_LCC計算'!O126))</f>
        <v/>
      </c>
      <c r="E126" s="85" t="n"/>
      <c r="F126" s="85" t="n"/>
      <c r="G126" s="85" t="n"/>
      <c r="H126" s="134" t="n"/>
      <c r="I126" s="134" t="n"/>
      <c r="J126" s="134" t="n"/>
      <c r="K126" s="85" t="n"/>
      <c r="L126" s="85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71">
        <f>IF('04_LCC計算'!A127="","",'04_LCC計算'!A127)</f>
        <v/>
      </c>
      <c r="B127" s="71">
        <f>IF($A127="","",'04_LCC計算'!B127)</f>
        <v/>
      </c>
      <c r="C127" s="71">
        <f>IF($A127="","",'04_LCC計算'!AJ127)</f>
        <v/>
      </c>
      <c r="D127" s="131">
        <f>IF($A127="","",IF(LEFT($C127,2)="更新",'04_LCC計算'!U127,'04_LCC計算'!O127))</f>
        <v/>
      </c>
      <c r="E127" s="85" t="n"/>
      <c r="F127" s="85" t="n"/>
      <c r="G127" s="85" t="n"/>
      <c r="H127" s="134" t="n"/>
      <c r="I127" s="134" t="n"/>
      <c r="J127" s="134" t="n"/>
      <c r="K127" s="85" t="n"/>
      <c r="L127" s="85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71">
        <f>IF('04_LCC計算'!A128="","",'04_LCC計算'!A128)</f>
        <v/>
      </c>
      <c r="B128" s="71">
        <f>IF($A128="","",'04_LCC計算'!B128)</f>
        <v/>
      </c>
      <c r="C128" s="71">
        <f>IF($A128="","",'04_LCC計算'!AJ128)</f>
        <v/>
      </c>
      <c r="D128" s="131">
        <f>IF($A128="","",IF(LEFT($C128,2)="更新",'04_LCC計算'!U128,'04_LCC計算'!O128))</f>
        <v/>
      </c>
      <c r="E128" s="85" t="n"/>
      <c r="F128" s="85" t="n"/>
      <c r="G128" s="85" t="n"/>
      <c r="H128" s="134" t="n"/>
      <c r="I128" s="134" t="n"/>
      <c r="J128" s="134" t="n"/>
      <c r="K128" s="85" t="n"/>
      <c r="L128" s="85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71">
        <f>IF('04_LCC計算'!A129="","",'04_LCC計算'!A129)</f>
        <v/>
      </c>
      <c r="B129" s="71">
        <f>IF($A129="","",'04_LCC計算'!B129)</f>
        <v/>
      </c>
      <c r="C129" s="71">
        <f>IF($A129="","",'04_LCC計算'!AJ129)</f>
        <v/>
      </c>
      <c r="D129" s="131">
        <f>IF($A129="","",IF(LEFT($C129,2)="更新",'04_LCC計算'!U129,'04_LCC計算'!O129))</f>
        <v/>
      </c>
      <c r="E129" s="85" t="n"/>
      <c r="F129" s="85" t="n"/>
      <c r="G129" s="85" t="n"/>
      <c r="H129" s="134" t="n"/>
      <c r="I129" s="134" t="n"/>
      <c r="J129" s="134" t="n"/>
      <c r="K129" s="85" t="n"/>
      <c r="L129" s="85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71">
        <f>IF('04_LCC計算'!A130="","",'04_LCC計算'!A130)</f>
        <v/>
      </c>
      <c r="B130" s="71">
        <f>IF($A130="","",'04_LCC計算'!B130)</f>
        <v/>
      </c>
      <c r="C130" s="71">
        <f>IF($A130="","",'04_LCC計算'!AJ130)</f>
        <v/>
      </c>
      <c r="D130" s="131">
        <f>IF($A130="","",IF(LEFT($C130,2)="更新",'04_LCC計算'!U130,'04_LCC計算'!O130))</f>
        <v/>
      </c>
      <c r="E130" s="85" t="n"/>
      <c r="F130" s="85" t="n"/>
      <c r="G130" s="85" t="n"/>
      <c r="H130" s="134" t="n"/>
      <c r="I130" s="134" t="n"/>
      <c r="J130" s="134" t="n"/>
      <c r="K130" s="85" t="n"/>
      <c r="L130" s="85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71">
        <f>IF('04_LCC計算'!A131="","",'04_LCC計算'!A131)</f>
        <v/>
      </c>
      <c r="B131" s="71">
        <f>IF($A131="","",'04_LCC計算'!B131)</f>
        <v/>
      </c>
      <c r="C131" s="71">
        <f>IF($A131="","",'04_LCC計算'!AJ131)</f>
        <v/>
      </c>
      <c r="D131" s="131">
        <f>IF($A131="","",IF(LEFT($C131,2)="更新",'04_LCC計算'!U131,'04_LCC計算'!O131))</f>
        <v/>
      </c>
      <c r="E131" s="85" t="n"/>
      <c r="F131" s="85" t="n"/>
      <c r="G131" s="85" t="n"/>
      <c r="H131" s="134" t="n"/>
      <c r="I131" s="134" t="n"/>
      <c r="J131" s="134" t="n"/>
      <c r="K131" s="85" t="n"/>
      <c r="L131" s="85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71">
        <f>IF('04_LCC計算'!A132="","",'04_LCC計算'!A132)</f>
        <v/>
      </c>
      <c r="B132" s="71">
        <f>IF($A132="","",'04_LCC計算'!B132)</f>
        <v/>
      </c>
      <c r="C132" s="71">
        <f>IF($A132="","",'04_LCC計算'!AJ132)</f>
        <v/>
      </c>
      <c r="D132" s="131">
        <f>IF($A132="","",IF(LEFT($C132,2)="更新",'04_LCC計算'!U132,'04_LCC計算'!O132))</f>
        <v/>
      </c>
      <c r="E132" s="85" t="n"/>
      <c r="F132" s="85" t="n"/>
      <c r="G132" s="85" t="n"/>
      <c r="H132" s="134" t="n"/>
      <c r="I132" s="134" t="n"/>
      <c r="J132" s="134" t="n"/>
      <c r="K132" s="85" t="n"/>
      <c r="L132" s="85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71">
        <f>IF('04_LCC計算'!A133="","",'04_LCC計算'!A133)</f>
        <v/>
      </c>
      <c r="B133" s="71">
        <f>IF($A133="","",'04_LCC計算'!B133)</f>
        <v/>
      </c>
      <c r="C133" s="71">
        <f>IF($A133="","",'04_LCC計算'!AJ133)</f>
        <v/>
      </c>
      <c r="D133" s="131">
        <f>IF($A133="","",IF(LEFT($C133,2)="更新",'04_LCC計算'!U133,'04_LCC計算'!O133))</f>
        <v/>
      </c>
      <c r="E133" s="85" t="n"/>
      <c r="F133" s="85" t="n"/>
      <c r="G133" s="85" t="n"/>
      <c r="H133" s="134" t="n"/>
      <c r="I133" s="134" t="n"/>
      <c r="J133" s="134" t="n"/>
      <c r="K133" s="85" t="n"/>
      <c r="L133" s="85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71">
        <f>IF('04_LCC計算'!A134="","",'04_LCC計算'!A134)</f>
        <v/>
      </c>
      <c r="B134" s="71">
        <f>IF($A134="","",'04_LCC計算'!B134)</f>
        <v/>
      </c>
      <c r="C134" s="71">
        <f>IF($A134="","",'04_LCC計算'!AJ134)</f>
        <v/>
      </c>
      <c r="D134" s="131">
        <f>IF($A134="","",IF(LEFT($C134,2)="更新",'04_LCC計算'!U134,'04_LCC計算'!O134))</f>
        <v/>
      </c>
      <c r="E134" s="85" t="n"/>
      <c r="F134" s="85" t="n"/>
      <c r="G134" s="85" t="n"/>
      <c r="H134" s="134" t="n"/>
      <c r="I134" s="134" t="n"/>
      <c r="J134" s="134" t="n"/>
      <c r="K134" s="85" t="n"/>
      <c r="L134" s="85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71">
        <f>IF('04_LCC計算'!A135="","",'04_LCC計算'!A135)</f>
        <v/>
      </c>
      <c r="B135" s="71">
        <f>IF($A135="","",'04_LCC計算'!B135)</f>
        <v/>
      </c>
      <c r="C135" s="71">
        <f>IF($A135="","",'04_LCC計算'!AJ135)</f>
        <v/>
      </c>
      <c r="D135" s="131">
        <f>IF($A135="","",IF(LEFT($C135,2)="更新",'04_LCC計算'!U135,'04_LCC計算'!O135))</f>
        <v/>
      </c>
      <c r="E135" s="85" t="n"/>
      <c r="F135" s="85" t="n"/>
      <c r="G135" s="85" t="n"/>
      <c r="H135" s="134" t="n"/>
      <c r="I135" s="134" t="n"/>
      <c r="J135" s="134" t="n"/>
      <c r="K135" s="85" t="n"/>
      <c r="L135" s="85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71">
        <f>IF('04_LCC計算'!A136="","",'04_LCC計算'!A136)</f>
        <v/>
      </c>
      <c r="B136" s="71">
        <f>IF($A136="","",'04_LCC計算'!B136)</f>
        <v/>
      </c>
      <c r="C136" s="71">
        <f>IF($A136="","",'04_LCC計算'!AJ136)</f>
        <v/>
      </c>
      <c r="D136" s="131">
        <f>IF($A136="","",IF(LEFT($C136,2)="更新",'04_LCC計算'!U136,'04_LCC計算'!O136))</f>
        <v/>
      </c>
      <c r="E136" s="85" t="n"/>
      <c r="F136" s="85" t="n"/>
      <c r="G136" s="85" t="n"/>
      <c r="H136" s="134" t="n"/>
      <c r="I136" s="134" t="n"/>
      <c r="J136" s="134" t="n"/>
      <c r="K136" s="85" t="n"/>
      <c r="L136" s="85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71">
        <f>IF('04_LCC計算'!A137="","",'04_LCC計算'!A137)</f>
        <v/>
      </c>
      <c r="B137" s="71">
        <f>IF($A137="","",'04_LCC計算'!B137)</f>
        <v/>
      </c>
      <c r="C137" s="71">
        <f>IF($A137="","",'04_LCC計算'!AJ137)</f>
        <v/>
      </c>
      <c r="D137" s="131">
        <f>IF($A137="","",IF(LEFT($C137,2)="更新",'04_LCC計算'!U137,'04_LCC計算'!O137))</f>
        <v/>
      </c>
      <c r="E137" s="85" t="n"/>
      <c r="F137" s="85" t="n"/>
      <c r="G137" s="85" t="n"/>
      <c r="H137" s="134" t="n"/>
      <c r="I137" s="134" t="n"/>
      <c r="J137" s="134" t="n"/>
      <c r="K137" s="85" t="n"/>
      <c r="L137" s="85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71">
        <f>IF('04_LCC計算'!A138="","",'04_LCC計算'!A138)</f>
        <v/>
      </c>
      <c r="B138" s="71">
        <f>IF($A138="","",'04_LCC計算'!B138)</f>
        <v/>
      </c>
      <c r="C138" s="71">
        <f>IF($A138="","",'04_LCC計算'!AJ138)</f>
        <v/>
      </c>
      <c r="D138" s="131">
        <f>IF($A138="","",IF(LEFT($C138,2)="更新",'04_LCC計算'!U138,'04_LCC計算'!O138))</f>
        <v/>
      </c>
      <c r="E138" s="85" t="n"/>
      <c r="F138" s="85" t="n"/>
      <c r="G138" s="85" t="n"/>
      <c r="H138" s="134" t="n"/>
      <c r="I138" s="134" t="n"/>
      <c r="J138" s="134" t="n"/>
      <c r="K138" s="85" t="n"/>
      <c r="L138" s="85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71">
        <f>IF('04_LCC計算'!A139="","",'04_LCC計算'!A139)</f>
        <v/>
      </c>
      <c r="B139" s="71">
        <f>IF($A139="","",'04_LCC計算'!B139)</f>
        <v/>
      </c>
      <c r="C139" s="71">
        <f>IF($A139="","",'04_LCC計算'!AJ139)</f>
        <v/>
      </c>
      <c r="D139" s="131">
        <f>IF($A139="","",IF(LEFT($C139,2)="更新",'04_LCC計算'!U139,'04_LCC計算'!O139))</f>
        <v/>
      </c>
      <c r="E139" s="85" t="n"/>
      <c r="F139" s="85" t="n"/>
      <c r="G139" s="85" t="n"/>
      <c r="H139" s="134" t="n"/>
      <c r="I139" s="134" t="n"/>
      <c r="J139" s="134" t="n"/>
      <c r="K139" s="85" t="n"/>
      <c r="L139" s="85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71">
        <f>IF('04_LCC計算'!A140="","",'04_LCC計算'!A140)</f>
        <v/>
      </c>
      <c r="B140" s="71">
        <f>IF($A140="","",'04_LCC計算'!B140)</f>
        <v/>
      </c>
      <c r="C140" s="71">
        <f>IF($A140="","",'04_LCC計算'!AJ140)</f>
        <v/>
      </c>
      <c r="D140" s="131">
        <f>IF($A140="","",IF(LEFT($C140,2)="更新",'04_LCC計算'!U140,'04_LCC計算'!O140))</f>
        <v/>
      </c>
      <c r="E140" s="85" t="n"/>
      <c r="F140" s="85" t="n"/>
      <c r="G140" s="85" t="n"/>
      <c r="H140" s="134" t="n"/>
      <c r="I140" s="134" t="n"/>
      <c r="J140" s="134" t="n"/>
      <c r="K140" s="85" t="n"/>
      <c r="L140" s="85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71">
        <f>IF('04_LCC計算'!A141="","",'04_LCC計算'!A141)</f>
        <v/>
      </c>
      <c r="B141" s="71">
        <f>IF($A141="","",'04_LCC計算'!B141)</f>
        <v/>
      </c>
      <c r="C141" s="71">
        <f>IF($A141="","",'04_LCC計算'!AJ141)</f>
        <v/>
      </c>
      <c r="D141" s="131">
        <f>IF($A141="","",IF(LEFT($C141,2)="更新",'04_LCC計算'!U141,'04_LCC計算'!O141))</f>
        <v/>
      </c>
      <c r="E141" s="85" t="n"/>
      <c r="F141" s="85" t="n"/>
      <c r="G141" s="85" t="n"/>
      <c r="H141" s="134" t="n"/>
      <c r="I141" s="134" t="n"/>
      <c r="J141" s="134" t="n"/>
      <c r="K141" s="85" t="n"/>
      <c r="L141" s="85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71">
        <f>IF('04_LCC計算'!A142="","",'04_LCC計算'!A142)</f>
        <v/>
      </c>
      <c r="B142" s="71">
        <f>IF($A142="","",'04_LCC計算'!B142)</f>
        <v/>
      </c>
      <c r="C142" s="71">
        <f>IF($A142="","",'04_LCC計算'!AJ142)</f>
        <v/>
      </c>
      <c r="D142" s="131">
        <f>IF($A142="","",IF(LEFT($C142,2)="更新",'04_LCC計算'!U142,'04_LCC計算'!O142))</f>
        <v/>
      </c>
      <c r="E142" s="85" t="n"/>
      <c r="F142" s="85" t="n"/>
      <c r="G142" s="85" t="n"/>
      <c r="H142" s="134" t="n"/>
      <c r="I142" s="134" t="n"/>
      <c r="J142" s="134" t="n"/>
      <c r="K142" s="85" t="n"/>
      <c r="L142" s="85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71">
        <f>IF('04_LCC計算'!A143="","",'04_LCC計算'!A143)</f>
        <v/>
      </c>
      <c r="B143" s="71">
        <f>IF($A143="","",'04_LCC計算'!B143)</f>
        <v/>
      </c>
      <c r="C143" s="71">
        <f>IF($A143="","",'04_LCC計算'!AJ143)</f>
        <v/>
      </c>
      <c r="D143" s="131">
        <f>IF($A143="","",IF(LEFT($C143,2)="更新",'04_LCC計算'!U143,'04_LCC計算'!O143))</f>
        <v/>
      </c>
      <c r="E143" s="85" t="n"/>
      <c r="F143" s="85" t="n"/>
      <c r="G143" s="85" t="n"/>
      <c r="H143" s="134" t="n"/>
      <c r="I143" s="134" t="n"/>
      <c r="J143" s="134" t="n"/>
      <c r="K143" s="85" t="n"/>
      <c r="L143" s="85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71">
        <f>IF('04_LCC計算'!A144="","",'04_LCC計算'!A144)</f>
        <v/>
      </c>
      <c r="B144" s="71">
        <f>IF($A144="","",'04_LCC計算'!B144)</f>
        <v/>
      </c>
      <c r="C144" s="71">
        <f>IF($A144="","",'04_LCC計算'!AJ144)</f>
        <v/>
      </c>
      <c r="D144" s="131">
        <f>IF($A144="","",IF(LEFT($C144,2)="更新",'04_LCC計算'!U144,'04_LCC計算'!O144))</f>
        <v/>
      </c>
      <c r="E144" s="85" t="n"/>
      <c r="F144" s="85" t="n"/>
      <c r="G144" s="85" t="n"/>
      <c r="H144" s="134" t="n"/>
      <c r="I144" s="134" t="n"/>
      <c r="J144" s="134" t="n"/>
      <c r="K144" s="85" t="n"/>
      <c r="L144" s="85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71">
        <f>IF('04_LCC計算'!A145="","",'04_LCC計算'!A145)</f>
        <v/>
      </c>
      <c r="B145" s="71">
        <f>IF($A145="","",'04_LCC計算'!B145)</f>
        <v/>
      </c>
      <c r="C145" s="71">
        <f>IF($A145="","",'04_LCC計算'!AJ145)</f>
        <v/>
      </c>
      <c r="D145" s="131">
        <f>IF($A145="","",IF(LEFT($C145,2)="更新",'04_LCC計算'!U145,'04_LCC計算'!O145))</f>
        <v/>
      </c>
      <c r="E145" s="85" t="n"/>
      <c r="F145" s="85" t="n"/>
      <c r="G145" s="85" t="n"/>
      <c r="H145" s="134" t="n"/>
      <c r="I145" s="134" t="n"/>
      <c r="J145" s="134" t="n"/>
      <c r="K145" s="85" t="n"/>
      <c r="L145" s="85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71">
        <f>IF('04_LCC計算'!A146="","",'04_LCC計算'!A146)</f>
        <v/>
      </c>
      <c r="B146" s="71">
        <f>IF($A146="","",'04_LCC計算'!B146)</f>
        <v/>
      </c>
      <c r="C146" s="71">
        <f>IF($A146="","",'04_LCC計算'!AJ146)</f>
        <v/>
      </c>
      <c r="D146" s="131">
        <f>IF($A146="","",IF(LEFT($C146,2)="更新",'04_LCC計算'!U146,'04_LCC計算'!O146))</f>
        <v/>
      </c>
      <c r="E146" s="85" t="n"/>
      <c r="F146" s="85" t="n"/>
      <c r="G146" s="85" t="n"/>
      <c r="H146" s="134" t="n"/>
      <c r="I146" s="134" t="n"/>
      <c r="J146" s="134" t="n"/>
      <c r="K146" s="85" t="n"/>
      <c r="L146" s="85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71">
        <f>IF('04_LCC計算'!A147="","",'04_LCC計算'!A147)</f>
        <v/>
      </c>
      <c r="B147" s="71">
        <f>IF($A147="","",'04_LCC計算'!B147)</f>
        <v/>
      </c>
      <c r="C147" s="71">
        <f>IF($A147="","",'04_LCC計算'!AJ147)</f>
        <v/>
      </c>
      <c r="D147" s="131">
        <f>IF($A147="","",IF(LEFT($C147,2)="更新",'04_LCC計算'!U147,'04_LCC計算'!O147))</f>
        <v/>
      </c>
      <c r="E147" s="85" t="n"/>
      <c r="F147" s="85" t="n"/>
      <c r="G147" s="85" t="n"/>
      <c r="H147" s="134" t="n"/>
      <c r="I147" s="134" t="n"/>
      <c r="J147" s="134" t="n"/>
      <c r="K147" s="85" t="n"/>
      <c r="L147" s="85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71">
        <f>IF('04_LCC計算'!A148="","",'04_LCC計算'!A148)</f>
        <v/>
      </c>
      <c r="B148" s="71">
        <f>IF($A148="","",'04_LCC計算'!B148)</f>
        <v/>
      </c>
      <c r="C148" s="71">
        <f>IF($A148="","",'04_LCC計算'!AJ148)</f>
        <v/>
      </c>
      <c r="D148" s="131">
        <f>IF($A148="","",IF(LEFT($C148,2)="更新",'04_LCC計算'!U148,'04_LCC計算'!O148))</f>
        <v/>
      </c>
      <c r="E148" s="85" t="n"/>
      <c r="F148" s="85" t="n"/>
      <c r="G148" s="85" t="n"/>
      <c r="H148" s="134" t="n"/>
      <c r="I148" s="134" t="n"/>
      <c r="J148" s="134" t="n"/>
      <c r="K148" s="85" t="n"/>
      <c r="L148" s="85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71">
        <f>IF('04_LCC計算'!A149="","",'04_LCC計算'!A149)</f>
        <v/>
      </c>
      <c r="B149" s="71">
        <f>IF($A149="","",'04_LCC計算'!B149)</f>
        <v/>
      </c>
      <c r="C149" s="71">
        <f>IF($A149="","",'04_LCC計算'!AJ149)</f>
        <v/>
      </c>
      <c r="D149" s="131">
        <f>IF($A149="","",IF(LEFT($C149,2)="更新",'04_LCC計算'!U149,'04_LCC計算'!O149))</f>
        <v/>
      </c>
      <c r="E149" s="85" t="n"/>
      <c r="F149" s="85" t="n"/>
      <c r="G149" s="85" t="n"/>
      <c r="H149" s="134" t="n"/>
      <c r="I149" s="134" t="n"/>
      <c r="J149" s="134" t="n"/>
      <c r="K149" s="85" t="n"/>
      <c r="L149" s="85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71">
        <f>IF('04_LCC計算'!A150="","",'04_LCC計算'!A150)</f>
        <v/>
      </c>
      <c r="B150" s="71">
        <f>IF($A150="","",'04_LCC計算'!B150)</f>
        <v/>
      </c>
      <c r="C150" s="71">
        <f>IF($A150="","",'04_LCC計算'!AJ150)</f>
        <v/>
      </c>
      <c r="D150" s="131">
        <f>IF($A150="","",IF(LEFT($C150,2)="更新",'04_LCC計算'!U150,'04_LCC計算'!O150))</f>
        <v/>
      </c>
      <c r="E150" s="85" t="n"/>
      <c r="F150" s="85" t="n"/>
      <c r="G150" s="85" t="n"/>
      <c r="H150" s="134" t="n"/>
      <c r="I150" s="134" t="n"/>
      <c r="J150" s="134" t="n"/>
      <c r="K150" s="85" t="n"/>
      <c r="L150" s="85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71">
        <f>IF('04_LCC計算'!A151="","",'04_LCC計算'!A151)</f>
        <v/>
      </c>
      <c r="B151" s="71">
        <f>IF($A151="","",'04_LCC計算'!B151)</f>
        <v/>
      </c>
      <c r="C151" s="71">
        <f>IF($A151="","",'04_LCC計算'!AJ151)</f>
        <v/>
      </c>
      <c r="D151" s="131">
        <f>IF($A151="","",IF(LEFT($C151,2)="更新",'04_LCC計算'!U151,'04_LCC計算'!O151))</f>
        <v/>
      </c>
      <c r="E151" s="85" t="n"/>
      <c r="F151" s="85" t="n"/>
      <c r="G151" s="85" t="n"/>
      <c r="H151" s="134" t="n"/>
      <c r="I151" s="134" t="n"/>
      <c r="J151" s="134" t="n"/>
      <c r="K151" s="85" t="n"/>
      <c r="L151" s="85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71">
        <f>IF('04_LCC計算'!A152="","",'04_LCC計算'!A152)</f>
        <v/>
      </c>
      <c r="B152" s="71">
        <f>IF($A152="","",'04_LCC計算'!B152)</f>
        <v/>
      </c>
      <c r="C152" s="71">
        <f>IF($A152="","",'04_LCC計算'!AJ152)</f>
        <v/>
      </c>
      <c r="D152" s="131">
        <f>IF($A152="","",IF(LEFT($C152,2)="更新",'04_LCC計算'!U152,'04_LCC計算'!O152))</f>
        <v/>
      </c>
      <c r="E152" s="85" t="n"/>
      <c r="F152" s="85" t="n"/>
      <c r="G152" s="85" t="n"/>
      <c r="H152" s="134" t="n"/>
      <c r="I152" s="134" t="n"/>
      <c r="J152" s="134" t="n"/>
      <c r="K152" s="85" t="n"/>
      <c r="L152" s="85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71">
        <f>IF('04_LCC計算'!A153="","",'04_LCC計算'!A153)</f>
        <v/>
      </c>
      <c r="B153" s="71">
        <f>IF($A153="","",'04_LCC計算'!B153)</f>
        <v/>
      </c>
      <c r="C153" s="71">
        <f>IF($A153="","",'04_LCC計算'!AJ153)</f>
        <v/>
      </c>
      <c r="D153" s="131">
        <f>IF($A153="","",IF(LEFT($C153,2)="更新",'04_LCC計算'!U153,'04_LCC計算'!O153))</f>
        <v/>
      </c>
      <c r="E153" s="85" t="n"/>
      <c r="F153" s="85" t="n"/>
      <c r="G153" s="85" t="n"/>
      <c r="H153" s="134" t="n"/>
      <c r="I153" s="134" t="n"/>
      <c r="J153" s="134" t="n"/>
      <c r="K153" s="85" t="n"/>
      <c r="L153" s="85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71">
        <f>IF('04_LCC計算'!A154="","",'04_LCC計算'!A154)</f>
        <v/>
      </c>
      <c r="B154" s="71">
        <f>IF($A154="","",'04_LCC計算'!B154)</f>
        <v/>
      </c>
      <c r="C154" s="71">
        <f>IF($A154="","",'04_LCC計算'!AJ154)</f>
        <v/>
      </c>
      <c r="D154" s="131">
        <f>IF($A154="","",IF(LEFT($C154,2)="更新",'04_LCC計算'!U154,'04_LCC計算'!O154))</f>
        <v/>
      </c>
      <c r="E154" s="85" t="n"/>
      <c r="F154" s="85" t="n"/>
      <c r="G154" s="85" t="n"/>
      <c r="H154" s="134" t="n"/>
      <c r="I154" s="134" t="n"/>
      <c r="J154" s="134" t="n"/>
      <c r="K154" s="85" t="n"/>
      <c r="L154" s="85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71">
        <f>IF('04_LCC計算'!A155="","",'04_LCC計算'!A155)</f>
        <v/>
      </c>
      <c r="B155" s="71">
        <f>IF($A155="","",'04_LCC計算'!B155)</f>
        <v/>
      </c>
      <c r="C155" s="71">
        <f>IF($A155="","",'04_LCC計算'!AJ155)</f>
        <v/>
      </c>
      <c r="D155" s="131">
        <f>IF($A155="","",IF(LEFT($C155,2)="更新",'04_LCC計算'!U155,'04_LCC計算'!O155))</f>
        <v/>
      </c>
      <c r="E155" s="85" t="n"/>
      <c r="F155" s="85" t="n"/>
      <c r="G155" s="85" t="n"/>
      <c r="H155" s="134" t="n"/>
      <c r="I155" s="134" t="n"/>
      <c r="J155" s="134" t="n"/>
      <c r="K155" s="85" t="n"/>
      <c r="L155" s="85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71">
        <f>IF('04_LCC計算'!A156="","",'04_LCC計算'!A156)</f>
        <v/>
      </c>
      <c r="B156" s="71">
        <f>IF($A156="","",'04_LCC計算'!B156)</f>
        <v/>
      </c>
      <c r="C156" s="71">
        <f>IF($A156="","",'04_LCC計算'!AJ156)</f>
        <v/>
      </c>
      <c r="D156" s="131">
        <f>IF($A156="","",IF(LEFT($C156,2)="更新",'04_LCC計算'!U156,'04_LCC計算'!O156))</f>
        <v/>
      </c>
      <c r="E156" s="85" t="n"/>
      <c r="F156" s="85" t="n"/>
      <c r="G156" s="85" t="n"/>
      <c r="H156" s="134" t="n"/>
      <c r="I156" s="134" t="n"/>
      <c r="J156" s="134" t="n"/>
      <c r="K156" s="85" t="n"/>
      <c r="L156" s="85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71">
        <f>IF('04_LCC計算'!A157="","",'04_LCC計算'!A157)</f>
        <v/>
      </c>
      <c r="B157" s="71">
        <f>IF($A157="","",'04_LCC計算'!B157)</f>
        <v/>
      </c>
      <c r="C157" s="71">
        <f>IF($A157="","",'04_LCC計算'!AJ157)</f>
        <v/>
      </c>
      <c r="D157" s="131">
        <f>IF($A157="","",IF(LEFT($C157,2)="更新",'04_LCC計算'!U157,'04_LCC計算'!O157))</f>
        <v/>
      </c>
      <c r="E157" s="85" t="n"/>
      <c r="F157" s="85" t="n"/>
      <c r="G157" s="85" t="n"/>
      <c r="H157" s="134" t="n"/>
      <c r="I157" s="134" t="n"/>
      <c r="J157" s="134" t="n"/>
      <c r="K157" s="85" t="n"/>
      <c r="L157" s="85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71">
        <f>IF('04_LCC計算'!A158="","",'04_LCC計算'!A158)</f>
        <v/>
      </c>
      <c r="B158" s="71">
        <f>IF($A158="","",'04_LCC計算'!B158)</f>
        <v/>
      </c>
      <c r="C158" s="71">
        <f>IF($A158="","",'04_LCC計算'!AJ158)</f>
        <v/>
      </c>
      <c r="D158" s="131">
        <f>IF($A158="","",IF(LEFT($C158,2)="更新",'04_LCC計算'!U158,'04_LCC計算'!O158))</f>
        <v/>
      </c>
      <c r="E158" s="85" t="n"/>
      <c r="F158" s="85" t="n"/>
      <c r="G158" s="85" t="n"/>
      <c r="H158" s="134" t="n"/>
      <c r="I158" s="134" t="n"/>
      <c r="J158" s="134" t="n"/>
      <c r="K158" s="85" t="n"/>
      <c r="L158" s="85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71">
        <f>IF('04_LCC計算'!A159="","",'04_LCC計算'!A159)</f>
        <v/>
      </c>
      <c r="B159" s="71">
        <f>IF($A159="","",'04_LCC計算'!B159)</f>
        <v/>
      </c>
      <c r="C159" s="71">
        <f>IF($A159="","",'04_LCC計算'!AJ159)</f>
        <v/>
      </c>
      <c r="D159" s="131">
        <f>IF($A159="","",IF(LEFT($C159,2)="更新",'04_LCC計算'!U159,'04_LCC計算'!O159))</f>
        <v/>
      </c>
      <c r="E159" s="85" t="n"/>
      <c r="F159" s="85" t="n"/>
      <c r="G159" s="85" t="n"/>
      <c r="H159" s="134" t="n"/>
      <c r="I159" s="134" t="n"/>
      <c r="J159" s="134" t="n"/>
      <c r="K159" s="85" t="n"/>
      <c r="L159" s="85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71">
        <f>IF('04_LCC計算'!A160="","",'04_LCC計算'!A160)</f>
        <v/>
      </c>
      <c r="B160" s="71">
        <f>IF($A160="","",'04_LCC計算'!B160)</f>
        <v/>
      </c>
      <c r="C160" s="71">
        <f>IF($A160="","",'04_LCC計算'!AJ160)</f>
        <v/>
      </c>
      <c r="D160" s="131">
        <f>IF($A160="","",IF(LEFT($C160,2)="更新",'04_LCC計算'!U160,'04_LCC計算'!O160))</f>
        <v/>
      </c>
      <c r="E160" s="85" t="n"/>
      <c r="F160" s="85" t="n"/>
      <c r="G160" s="85" t="n"/>
      <c r="H160" s="134" t="n"/>
      <c r="I160" s="134" t="n"/>
      <c r="J160" s="134" t="n"/>
      <c r="K160" s="85" t="n"/>
      <c r="L160" s="85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71">
        <f>IF('04_LCC計算'!A161="","",'04_LCC計算'!A161)</f>
        <v/>
      </c>
      <c r="B161" s="71">
        <f>IF($A161="","",'04_LCC計算'!B161)</f>
        <v/>
      </c>
      <c r="C161" s="71">
        <f>IF($A161="","",'04_LCC計算'!AJ161)</f>
        <v/>
      </c>
      <c r="D161" s="131">
        <f>IF($A161="","",IF(LEFT($C161,2)="更新",'04_LCC計算'!U161,'04_LCC計算'!O161))</f>
        <v/>
      </c>
      <c r="E161" s="85" t="n"/>
      <c r="F161" s="85" t="n"/>
      <c r="G161" s="85" t="n"/>
      <c r="H161" s="134" t="n"/>
      <c r="I161" s="134" t="n"/>
      <c r="J161" s="134" t="n"/>
      <c r="K161" s="85" t="n"/>
      <c r="L161" s="85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71">
        <f>IF('04_LCC計算'!A162="","",'04_LCC計算'!A162)</f>
        <v/>
      </c>
      <c r="B162" s="71">
        <f>IF($A162="","",'04_LCC計算'!B162)</f>
        <v/>
      </c>
      <c r="C162" s="71">
        <f>IF($A162="","",'04_LCC計算'!AJ162)</f>
        <v/>
      </c>
      <c r="D162" s="131">
        <f>IF($A162="","",IF(LEFT($C162,2)="更新",'04_LCC計算'!U162,'04_LCC計算'!O162))</f>
        <v/>
      </c>
      <c r="E162" s="85" t="n"/>
      <c r="F162" s="85" t="n"/>
      <c r="G162" s="85" t="n"/>
      <c r="H162" s="134" t="n"/>
      <c r="I162" s="134" t="n"/>
      <c r="J162" s="134" t="n"/>
      <c r="K162" s="85" t="n"/>
      <c r="L162" s="85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71">
        <f>IF('04_LCC計算'!A163="","",'04_LCC計算'!A163)</f>
        <v/>
      </c>
      <c r="B163" s="71">
        <f>IF($A163="","",'04_LCC計算'!B163)</f>
        <v/>
      </c>
      <c r="C163" s="71">
        <f>IF($A163="","",'04_LCC計算'!AJ163)</f>
        <v/>
      </c>
      <c r="D163" s="131">
        <f>IF($A163="","",IF(LEFT($C163,2)="更新",'04_LCC計算'!U163,'04_LCC計算'!O163))</f>
        <v/>
      </c>
      <c r="E163" s="85" t="n"/>
      <c r="F163" s="85" t="n"/>
      <c r="G163" s="85" t="n"/>
      <c r="H163" s="134" t="n"/>
      <c r="I163" s="134" t="n"/>
      <c r="J163" s="134" t="n"/>
      <c r="K163" s="85" t="n"/>
      <c r="L163" s="85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71">
        <f>IF('04_LCC計算'!A164="","",'04_LCC計算'!A164)</f>
        <v/>
      </c>
      <c r="B164" s="71">
        <f>IF($A164="","",'04_LCC計算'!B164)</f>
        <v/>
      </c>
      <c r="C164" s="71">
        <f>IF($A164="","",'04_LCC計算'!AJ164)</f>
        <v/>
      </c>
      <c r="D164" s="131">
        <f>IF($A164="","",IF(LEFT($C164,2)="更新",'04_LCC計算'!U164,'04_LCC計算'!O164))</f>
        <v/>
      </c>
      <c r="E164" s="85" t="n"/>
      <c r="F164" s="85" t="n"/>
      <c r="G164" s="85" t="n"/>
      <c r="H164" s="134" t="n"/>
      <c r="I164" s="134" t="n"/>
      <c r="J164" s="134" t="n"/>
      <c r="K164" s="85" t="n"/>
      <c r="L164" s="85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71">
        <f>IF('04_LCC計算'!A165="","",'04_LCC計算'!A165)</f>
        <v/>
      </c>
      <c r="B165" s="71">
        <f>IF($A165="","",'04_LCC計算'!B165)</f>
        <v/>
      </c>
      <c r="C165" s="71">
        <f>IF($A165="","",'04_LCC計算'!AJ165)</f>
        <v/>
      </c>
      <c r="D165" s="131">
        <f>IF($A165="","",IF(LEFT($C165,2)="更新",'04_LCC計算'!U165,'04_LCC計算'!O165))</f>
        <v/>
      </c>
      <c r="E165" s="85" t="n"/>
      <c r="F165" s="85" t="n"/>
      <c r="G165" s="85" t="n"/>
      <c r="H165" s="134" t="n"/>
      <c r="I165" s="134" t="n"/>
      <c r="J165" s="134" t="n"/>
      <c r="K165" s="85" t="n"/>
      <c r="L165" s="85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71">
        <f>IF('04_LCC計算'!A166="","",'04_LCC計算'!A166)</f>
        <v/>
      </c>
      <c r="B166" s="71">
        <f>IF($A166="","",'04_LCC計算'!B166)</f>
        <v/>
      </c>
      <c r="C166" s="71">
        <f>IF($A166="","",'04_LCC計算'!AJ166)</f>
        <v/>
      </c>
      <c r="D166" s="131">
        <f>IF($A166="","",IF(LEFT($C166,2)="更新",'04_LCC計算'!U166,'04_LCC計算'!O166))</f>
        <v/>
      </c>
      <c r="E166" s="85" t="n"/>
      <c r="F166" s="85" t="n"/>
      <c r="G166" s="85" t="n"/>
      <c r="H166" s="134" t="n"/>
      <c r="I166" s="134" t="n"/>
      <c r="J166" s="134" t="n"/>
      <c r="K166" s="85" t="n"/>
      <c r="L166" s="85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71">
        <f>IF('04_LCC計算'!A167="","",'04_LCC計算'!A167)</f>
        <v/>
      </c>
      <c r="B167" s="71">
        <f>IF($A167="","",'04_LCC計算'!B167)</f>
        <v/>
      </c>
      <c r="C167" s="71">
        <f>IF($A167="","",'04_LCC計算'!AJ167)</f>
        <v/>
      </c>
      <c r="D167" s="131">
        <f>IF($A167="","",IF(LEFT($C167,2)="更新",'04_LCC計算'!U167,'04_LCC計算'!O167))</f>
        <v/>
      </c>
      <c r="E167" s="85" t="n"/>
      <c r="F167" s="85" t="n"/>
      <c r="G167" s="85" t="n"/>
      <c r="H167" s="134" t="n"/>
      <c r="I167" s="134" t="n"/>
      <c r="J167" s="134" t="n"/>
      <c r="K167" s="85" t="n"/>
      <c r="L167" s="85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71">
        <f>IF('04_LCC計算'!A168="","",'04_LCC計算'!A168)</f>
        <v/>
      </c>
      <c r="B168" s="71">
        <f>IF($A168="","",'04_LCC計算'!B168)</f>
        <v/>
      </c>
      <c r="C168" s="71">
        <f>IF($A168="","",'04_LCC計算'!AJ168)</f>
        <v/>
      </c>
      <c r="D168" s="131">
        <f>IF($A168="","",IF(LEFT($C168,2)="更新",'04_LCC計算'!U168,'04_LCC計算'!O168))</f>
        <v/>
      </c>
      <c r="E168" s="85" t="n"/>
      <c r="F168" s="85" t="n"/>
      <c r="G168" s="85" t="n"/>
      <c r="H168" s="134" t="n"/>
      <c r="I168" s="134" t="n"/>
      <c r="J168" s="134" t="n"/>
      <c r="K168" s="85" t="n"/>
      <c r="L168" s="85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71">
        <f>IF('04_LCC計算'!A169="","",'04_LCC計算'!A169)</f>
        <v/>
      </c>
      <c r="B169" s="71">
        <f>IF($A169="","",'04_LCC計算'!B169)</f>
        <v/>
      </c>
      <c r="C169" s="71">
        <f>IF($A169="","",'04_LCC計算'!AJ169)</f>
        <v/>
      </c>
      <c r="D169" s="131">
        <f>IF($A169="","",IF(LEFT($C169,2)="更新",'04_LCC計算'!U169,'04_LCC計算'!O169))</f>
        <v/>
      </c>
      <c r="E169" s="85" t="n"/>
      <c r="F169" s="85" t="n"/>
      <c r="G169" s="85" t="n"/>
      <c r="H169" s="134" t="n"/>
      <c r="I169" s="134" t="n"/>
      <c r="J169" s="134" t="n"/>
      <c r="K169" s="85" t="n"/>
      <c r="L169" s="85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71">
        <f>IF('04_LCC計算'!A170="","",'04_LCC計算'!A170)</f>
        <v/>
      </c>
      <c r="B170" s="71">
        <f>IF($A170="","",'04_LCC計算'!B170)</f>
        <v/>
      </c>
      <c r="C170" s="71">
        <f>IF($A170="","",'04_LCC計算'!AJ170)</f>
        <v/>
      </c>
      <c r="D170" s="131">
        <f>IF($A170="","",IF(LEFT($C170,2)="更新",'04_LCC計算'!U170,'04_LCC計算'!O170))</f>
        <v/>
      </c>
      <c r="E170" s="85" t="n"/>
      <c r="F170" s="85" t="n"/>
      <c r="G170" s="85" t="n"/>
      <c r="H170" s="134" t="n"/>
      <c r="I170" s="134" t="n"/>
      <c r="J170" s="134" t="n"/>
      <c r="K170" s="85" t="n"/>
      <c r="L170" s="85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71">
        <f>IF('04_LCC計算'!A171="","",'04_LCC計算'!A171)</f>
        <v/>
      </c>
      <c r="B171" s="71">
        <f>IF($A171="","",'04_LCC計算'!B171)</f>
        <v/>
      </c>
      <c r="C171" s="71">
        <f>IF($A171="","",'04_LCC計算'!AJ171)</f>
        <v/>
      </c>
      <c r="D171" s="131">
        <f>IF($A171="","",IF(LEFT($C171,2)="更新",'04_LCC計算'!U171,'04_LCC計算'!O171))</f>
        <v/>
      </c>
      <c r="E171" s="85" t="n"/>
      <c r="F171" s="85" t="n"/>
      <c r="G171" s="85" t="n"/>
      <c r="H171" s="134" t="n"/>
      <c r="I171" s="134" t="n"/>
      <c r="J171" s="134" t="n"/>
      <c r="K171" s="85" t="n"/>
      <c r="L171" s="85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71">
        <f>IF('04_LCC計算'!A172="","",'04_LCC計算'!A172)</f>
        <v/>
      </c>
      <c r="B172" s="71">
        <f>IF($A172="","",'04_LCC計算'!B172)</f>
        <v/>
      </c>
      <c r="C172" s="71">
        <f>IF($A172="","",'04_LCC計算'!AJ172)</f>
        <v/>
      </c>
      <c r="D172" s="131">
        <f>IF($A172="","",IF(LEFT($C172,2)="更新",'04_LCC計算'!U172,'04_LCC計算'!O172))</f>
        <v/>
      </c>
      <c r="E172" s="85" t="n"/>
      <c r="F172" s="85" t="n"/>
      <c r="G172" s="85" t="n"/>
      <c r="H172" s="134" t="n"/>
      <c r="I172" s="134" t="n"/>
      <c r="J172" s="134" t="n"/>
      <c r="K172" s="85" t="n"/>
      <c r="L172" s="85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71">
        <f>IF('04_LCC計算'!A173="","",'04_LCC計算'!A173)</f>
        <v/>
      </c>
      <c r="B173" s="71">
        <f>IF($A173="","",'04_LCC計算'!B173)</f>
        <v/>
      </c>
      <c r="C173" s="71">
        <f>IF($A173="","",'04_LCC計算'!AJ173)</f>
        <v/>
      </c>
      <c r="D173" s="131">
        <f>IF($A173="","",IF(LEFT($C173,2)="更新",'04_LCC計算'!U173,'04_LCC計算'!O173))</f>
        <v/>
      </c>
      <c r="E173" s="85" t="n"/>
      <c r="F173" s="85" t="n"/>
      <c r="G173" s="85" t="n"/>
      <c r="H173" s="134" t="n"/>
      <c r="I173" s="134" t="n"/>
      <c r="J173" s="134" t="n"/>
      <c r="K173" s="85" t="n"/>
      <c r="L173" s="85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71">
        <f>IF('04_LCC計算'!A174="","",'04_LCC計算'!A174)</f>
        <v/>
      </c>
      <c r="B174" s="71">
        <f>IF($A174="","",'04_LCC計算'!B174)</f>
        <v/>
      </c>
      <c r="C174" s="71">
        <f>IF($A174="","",'04_LCC計算'!AJ174)</f>
        <v/>
      </c>
      <c r="D174" s="131">
        <f>IF($A174="","",IF(LEFT($C174,2)="更新",'04_LCC計算'!U174,'04_LCC計算'!O174))</f>
        <v/>
      </c>
      <c r="E174" s="85" t="n"/>
      <c r="F174" s="85" t="n"/>
      <c r="G174" s="85" t="n"/>
      <c r="H174" s="134" t="n"/>
      <c r="I174" s="134" t="n"/>
      <c r="J174" s="134" t="n"/>
      <c r="K174" s="85" t="n"/>
      <c r="L174" s="85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71">
        <f>IF('04_LCC計算'!A175="","",'04_LCC計算'!A175)</f>
        <v/>
      </c>
      <c r="B175" s="71">
        <f>IF($A175="","",'04_LCC計算'!B175)</f>
        <v/>
      </c>
      <c r="C175" s="71">
        <f>IF($A175="","",'04_LCC計算'!AJ175)</f>
        <v/>
      </c>
      <c r="D175" s="131">
        <f>IF($A175="","",IF(LEFT($C175,2)="更新",'04_LCC計算'!U175,'04_LCC計算'!O175))</f>
        <v/>
      </c>
      <c r="E175" s="85" t="n"/>
      <c r="F175" s="85" t="n"/>
      <c r="G175" s="85" t="n"/>
      <c r="H175" s="134" t="n"/>
      <c r="I175" s="134" t="n"/>
      <c r="J175" s="134" t="n"/>
      <c r="K175" s="85" t="n"/>
      <c r="L175" s="85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71">
        <f>IF('04_LCC計算'!A176="","",'04_LCC計算'!A176)</f>
        <v/>
      </c>
      <c r="B176" s="71">
        <f>IF($A176="","",'04_LCC計算'!B176)</f>
        <v/>
      </c>
      <c r="C176" s="71">
        <f>IF($A176="","",'04_LCC計算'!AJ176)</f>
        <v/>
      </c>
      <c r="D176" s="131">
        <f>IF($A176="","",IF(LEFT($C176,2)="更新",'04_LCC計算'!U176,'04_LCC計算'!O176))</f>
        <v/>
      </c>
      <c r="E176" s="85" t="n"/>
      <c r="F176" s="85" t="n"/>
      <c r="G176" s="85" t="n"/>
      <c r="H176" s="134" t="n"/>
      <c r="I176" s="134" t="n"/>
      <c r="J176" s="134" t="n"/>
      <c r="K176" s="85" t="n"/>
      <c r="L176" s="85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71">
        <f>IF('04_LCC計算'!A177="","",'04_LCC計算'!A177)</f>
        <v/>
      </c>
      <c r="B177" s="71">
        <f>IF($A177="","",'04_LCC計算'!B177)</f>
        <v/>
      </c>
      <c r="C177" s="71">
        <f>IF($A177="","",'04_LCC計算'!AJ177)</f>
        <v/>
      </c>
      <c r="D177" s="131">
        <f>IF($A177="","",IF(LEFT($C177,2)="更新",'04_LCC計算'!U177,'04_LCC計算'!O177))</f>
        <v/>
      </c>
      <c r="E177" s="85" t="n"/>
      <c r="F177" s="85" t="n"/>
      <c r="G177" s="85" t="n"/>
      <c r="H177" s="134" t="n"/>
      <c r="I177" s="134" t="n"/>
      <c r="J177" s="134" t="n"/>
      <c r="K177" s="85" t="n"/>
      <c r="L177" s="85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71">
        <f>IF('04_LCC計算'!A178="","",'04_LCC計算'!A178)</f>
        <v/>
      </c>
      <c r="B178" s="71">
        <f>IF($A178="","",'04_LCC計算'!B178)</f>
        <v/>
      </c>
      <c r="C178" s="71">
        <f>IF($A178="","",'04_LCC計算'!AJ178)</f>
        <v/>
      </c>
      <c r="D178" s="131">
        <f>IF($A178="","",IF(LEFT($C178,2)="更新",'04_LCC計算'!U178,'04_LCC計算'!O178))</f>
        <v/>
      </c>
      <c r="E178" s="85" t="n"/>
      <c r="F178" s="85" t="n"/>
      <c r="G178" s="85" t="n"/>
      <c r="H178" s="134" t="n"/>
      <c r="I178" s="134" t="n"/>
      <c r="J178" s="134" t="n"/>
      <c r="K178" s="85" t="n"/>
      <c r="L178" s="85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71">
        <f>IF('04_LCC計算'!A179="","",'04_LCC計算'!A179)</f>
        <v/>
      </c>
      <c r="B179" s="71">
        <f>IF($A179="","",'04_LCC計算'!B179)</f>
        <v/>
      </c>
      <c r="C179" s="71">
        <f>IF($A179="","",'04_LCC計算'!AJ179)</f>
        <v/>
      </c>
      <c r="D179" s="131">
        <f>IF($A179="","",IF(LEFT($C179,2)="更新",'04_LCC計算'!U179,'04_LCC計算'!O179))</f>
        <v/>
      </c>
      <c r="E179" s="85" t="n"/>
      <c r="F179" s="85" t="n"/>
      <c r="G179" s="85" t="n"/>
      <c r="H179" s="134" t="n"/>
      <c r="I179" s="134" t="n"/>
      <c r="J179" s="134" t="n"/>
      <c r="K179" s="85" t="n"/>
      <c r="L179" s="85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71">
        <f>IF('04_LCC計算'!A180="","",'04_LCC計算'!A180)</f>
        <v/>
      </c>
      <c r="B180" s="71">
        <f>IF($A180="","",'04_LCC計算'!B180)</f>
        <v/>
      </c>
      <c r="C180" s="71">
        <f>IF($A180="","",'04_LCC計算'!AJ180)</f>
        <v/>
      </c>
      <c r="D180" s="131">
        <f>IF($A180="","",IF(LEFT($C180,2)="更新",'04_LCC計算'!U180,'04_LCC計算'!O180))</f>
        <v/>
      </c>
      <c r="E180" s="85" t="n"/>
      <c r="F180" s="85" t="n"/>
      <c r="G180" s="85" t="n"/>
      <c r="H180" s="134" t="n"/>
      <c r="I180" s="134" t="n"/>
      <c r="J180" s="134" t="n"/>
      <c r="K180" s="85" t="n"/>
      <c r="L180" s="85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71">
        <f>IF('04_LCC計算'!A181="","",'04_LCC計算'!A181)</f>
        <v/>
      </c>
      <c r="B181" s="71">
        <f>IF($A181="","",'04_LCC計算'!B181)</f>
        <v/>
      </c>
      <c r="C181" s="71">
        <f>IF($A181="","",'04_LCC計算'!AJ181)</f>
        <v/>
      </c>
      <c r="D181" s="131">
        <f>IF($A181="","",IF(LEFT($C181,2)="更新",'04_LCC計算'!U181,'04_LCC計算'!O181))</f>
        <v/>
      </c>
      <c r="E181" s="85" t="n"/>
      <c r="F181" s="85" t="n"/>
      <c r="G181" s="85" t="n"/>
      <c r="H181" s="134" t="n"/>
      <c r="I181" s="134" t="n"/>
      <c r="J181" s="134" t="n"/>
      <c r="K181" s="85" t="n"/>
      <c r="L181" s="85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71">
        <f>IF('04_LCC計算'!A182="","",'04_LCC計算'!A182)</f>
        <v/>
      </c>
      <c r="B182" s="71">
        <f>IF($A182="","",'04_LCC計算'!B182)</f>
        <v/>
      </c>
      <c r="C182" s="71">
        <f>IF($A182="","",'04_LCC計算'!AJ182)</f>
        <v/>
      </c>
      <c r="D182" s="131">
        <f>IF($A182="","",IF(LEFT($C182,2)="更新",'04_LCC計算'!U182,'04_LCC計算'!O182))</f>
        <v/>
      </c>
      <c r="E182" s="85" t="n"/>
      <c r="F182" s="85" t="n"/>
      <c r="G182" s="85" t="n"/>
      <c r="H182" s="134" t="n"/>
      <c r="I182" s="134" t="n"/>
      <c r="J182" s="134" t="n"/>
      <c r="K182" s="85" t="n"/>
      <c r="L182" s="85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71">
        <f>IF('04_LCC計算'!A183="","",'04_LCC計算'!A183)</f>
        <v/>
      </c>
      <c r="B183" s="71">
        <f>IF($A183="","",'04_LCC計算'!B183)</f>
        <v/>
      </c>
      <c r="C183" s="71">
        <f>IF($A183="","",'04_LCC計算'!AJ183)</f>
        <v/>
      </c>
      <c r="D183" s="131">
        <f>IF($A183="","",IF(LEFT($C183,2)="更新",'04_LCC計算'!U183,'04_LCC計算'!O183))</f>
        <v/>
      </c>
      <c r="E183" s="85" t="n"/>
      <c r="F183" s="85" t="n"/>
      <c r="G183" s="85" t="n"/>
      <c r="H183" s="134" t="n"/>
      <c r="I183" s="134" t="n"/>
      <c r="J183" s="134" t="n"/>
      <c r="K183" s="85" t="n"/>
      <c r="L183" s="85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71">
        <f>IF('04_LCC計算'!A184="","",'04_LCC計算'!A184)</f>
        <v/>
      </c>
      <c r="B184" s="71">
        <f>IF($A184="","",'04_LCC計算'!B184)</f>
        <v/>
      </c>
      <c r="C184" s="71">
        <f>IF($A184="","",'04_LCC計算'!AJ184)</f>
        <v/>
      </c>
      <c r="D184" s="131">
        <f>IF($A184="","",IF(LEFT($C184,2)="更新",'04_LCC計算'!U184,'04_LCC計算'!O184))</f>
        <v/>
      </c>
      <c r="E184" s="85" t="n"/>
      <c r="F184" s="85" t="n"/>
      <c r="G184" s="85" t="n"/>
      <c r="H184" s="134" t="n"/>
      <c r="I184" s="134" t="n"/>
      <c r="J184" s="134" t="n"/>
      <c r="K184" s="85" t="n"/>
      <c r="L184" s="85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71">
        <f>IF('04_LCC計算'!A185="","",'04_LCC計算'!A185)</f>
        <v/>
      </c>
      <c r="B185" s="71">
        <f>IF($A185="","",'04_LCC計算'!B185)</f>
        <v/>
      </c>
      <c r="C185" s="71">
        <f>IF($A185="","",'04_LCC計算'!AJ185)</f>
        <v/>
      </c>
      <c r="D185" s="131">
        <f>IF($A185="","",IF(LEFT($C185,2)="更新",'04_LCC計算'!U185,'04_LCC計算'!O185))</f>
        <v/>
      </c>
      <c r="E185" s="85" t="n"/>
      <c r="F185" s="85" t="n"/>
      <c r="G185" s="85" t="n"/>
      <c r="H185" s="134" t="n"/>
      <c r="I185" s="134" t="n"/>
      <c r="J185" s="134" t="n"/>
      <c r="K185" s="85" t="n"/>
      <c r="L185" s="85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71">
        <f>IF('04_LCC計算'!A186="","",'04_LCC計算'!A186)</f>
        <v/>
      </c>
      <c r="B186" s="71">
        <f>IF($A186="","",'04_LCC計算'!B186)</f>
        <v/>
      </c>
      <c r="C186" s="71">
        <f>IF($A186="","",'04_LCC計算'!AJ186)</f>
        <v/>
      </c>
      <c r="D186" s="131">
        <f>IF($A186="","",IF(LEFT($C186,2)="更新",'04_LCC計算'!U186,'04_LCC計算'!O186))</f>
        <v/>
      </c>
      <c r="E186" s="85" t="n"/>
      <c r="F186" s="85" t="n"/>
      <c r="G186" s="85" t="n"/>
      <c r="H186" s="134" t="n"/>
      <c r="I186" s="134" t="n"/>
      <c r="J186" s="134" t="n"/>
      <c r="K186" s="85" t="n"/>
      <c r="L186" s="85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71">
        <f>IF('04_LCC計算'!A187="","",'04_LCC計算'!A187)</f>
        <v/>
      </c>
      <c r="B187" s="71">
        <f>IF($A187="","",'04_LCC計算'!B187)</f>
        <v/>
      </c>
      <c r="C187" s="71">
        <f>IF($A187="","",'04_LCC計算'!AJ187)</f>
        <v/>
      </c>
      <c r="D187" s="131">
        <f>IF($A187="","",IF(LEFT($C187,2)="更新",'04_LCC計算'!U187,'04_LCC計算'!O187))</f>
        <v/>
      </c>
      <c r="E187" s="85" t="n"/>
      <c r="F187" s="85" t="n"/>
      <c r="G187" s="85" t="n"/>
      <c r="H187" s="134" t="n"/>
      <c r="I187" s="134" t="n"/>
      <c r="J187" s="134" t="n"/>
      <c r="K187" s="85" t="n"/>
      <c r="L187" s="85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71">
        <f>IF('04_LCC計算'!A188="","",'04_LCC計算'!A188)</f>
        <v/>
      </c>
      <c r="B188" s="71">
        <f>IF($A188="","",'04_LCC計算'!B188)</f>
        <v/>
      </c>
      <c r="C188" s="71">
        <f>IF($A188="","",'04_LCC計算'!AJ188)</f>
        <v/>
      </c>
      <c r="D188" s="131">
        <f>IF($A188="","",IF(LEFT($C188,2)="更新",'04_LCC計算'!U188,'04_LCC計算'!O188))</f>
        <v/>
      </c>
      <c r="E188" s="85" t="n"/>
      <c r="F188" s="85" t="n"/>
      <c r="G188" s="85" t="n"/>
      <c r="H188" s="134" t="n"/>
      <c r="I188" s="134" t="n"/>
      <c r="J188" s="134" t="n"/>
      <c r="K188" s="85" t="n"/>
      <c r="L188" s="85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71">
        <f>IF('04_LCC計算'!A189="","",'04_LCC計算'!A189)</f>
        <v/>
      </c>
      <c r="B189" s="71">
        <f>IF($A189="","",'04_LCC計算'!B189)</f>
        <v/>
      </c>
      <c r="C189" s="71">
        <f>IF($A189="","",'04_LCC計算'!AJ189)</f>
        <v/>
      </c>
      <c r="D189" s="131">
        <f>IF($A189="","",IF(LEFT($C189,2)="更新",'04_LCC計算'!U189,'04_LCC計算'!O189))</f>
        <v/>
      </c>
      <c r="E189" s="85" t="n"/>
      <c r="F189" s="85" t="n"/>
      <c r="G189" s="85" t="n"/>
      <c r="H189" s="134" t="n"/>
      <c r="I189" s="134" t="n"/>
      <c r="J189" s="134" t="n"/>
      <c r="K189" s="85" t="n"/>
      <c r="L189" s="85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71">
        <f>IF('04_LCC計算'!A190="","",'04_LCC計算'!A190)</f>
        <v/>
      </c>
      <c r="B190" s="71">
        <f>IF($A190="","",'04_LCC計算'!B190)</f>
        <v/>
      </c>
      <c r="C190" s="71">
        <f>IF($A190="","",'04_LCC計算'!AJ190)</f>
        <v/>
      </c>
      <c r="D190" s="131">
        <f>IF($A190="","",IF(LEFT($C190,2)="更新",'04_LCC計算'!U190,'04_LCC計算'!O190))</f>
        <v/>
      </c>
      <c r="E190" s="85" t="n"/>
      <c r="F190" s="85" t="n"/>
      <c r="G190" s="85" t="n"/>
      <c r="H190" s="134" t="n"/>
      <c r="I190" s="134" t="n"/>
      <c r="J190" s="134" t="n"/>
      <c r="K190" s="85" t="n"/>
      <c r="L190" s="85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71">
        <f>IF('04_LCC計算'!A191="","",'04_LCC計算'!A191)</f>
        <v/>
      </c>
      <c r="B191" s="71">
        <f>IF($A191="","",'04_LCC計算'!B191)</f>
        <v/>
      </c>
      <c r="C191" s="71">
        <f>IF($A191="","",'04_LCC計算'!AJ191)</f>
        <v/>
      </c>
      <c r="D191" s="131">
        <f>IF($A191="","",IF(LEFT($C191,2)="更新",'04_LCC計算'!U191,'04_LCC計算'!O191))</f>
        <v/>
      </c>
      <c r="E191" s="85" t="n"/>
      <c r="F191" s="85" t="n"/>
      <c r="G191" s="85" t="n"/>
      <c r="H191" s="134" t="n"/>
      <c r="I191" s="134" t="n"/>
      <c r="J191" s="134" t="n"/>
      <c r="K191" s="85" t="n"/>
      <c r="L191" s="85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71">
        <f>IF('04_LCC計算'!A192="","",'04_LCC計算'!A192)</f>
        <v/>
      </c>
      <c r="B192" s="71">
        <f>IF($A192="","",'04_LCC計算'!B192)</f>
        <v/>
      </c>
      <c r="C192" s="71">
        <f>IF($A192="","",'04_LCC計算'!AJ192)</f>
        <v/>
      </c>
      <c r="D192" s="131">
        <f>IF($A192="","",IF(LEFT($C192,2)="更新",'04_LCC計算'!U192,'04_LCC計算'!O192))</f>
        <v/>
      </c>
      <c r="E192" s="85" t="n"/>
      <c r="F192" s="85" t="n"/>
      <c r="G192" s="85" t="n"/>
      <c r="H192" s="134" t="n"/>
      <c r="I192" s="134" t="n"/>
      <c r="J192" s="134" t="n"/>
      <c r="K192" s="85" t="n"/>
      <c r="L192" s="85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71">
        <f>IF('04_LCC計算'!A193="","",'04_LCC計算'!A193)</f>
        <v/>
      </c>
      <c r="B193" s="71">
        <f>IF($A193="","",'04_LCC計算'!B193)</f>
        <v/>
      </c>
      <c r="C193" s="71">
        <f>IF($A193="","",'04_LCC計算'!AJ193)</f>
        <v/>
      </c>
      <c r="D193" s="131">
        <f>IF($A193="","",IF(LEFT($C193,2)="更新",'04_LCC計算'!U193,'04_LCC計算'!O193))</f>
        <v/>
      </c>
      <c r="E193" s="85" t="n"/>
      <c r="F193" s="85" t="n"/>
      <c r="G193" s="85" t="n"/>
      <c r="H193" s="134" t="n"/>
      <c r="I193" s="134" t="n"/>
      <c r="J193" s="134" t="n"/>
      <c r="K193" s="85" t="n"/>
      <c r="L193" s="85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71">
        <f>IF('04_LCC計算'!A194="","",'04_LCC計算'!A194)</f>
        <v/>
      </c>
      <c r="B194" s="71">
        <f>IF($A194="","",'04_LCC計算'!B194)</f>
        <v/>
      </c>
      <c r="C194" s="71">
        <f>IF($A194="","",'04_LCC計算'!AJ194)</f>
        <v/>
      </c>
      <c r="D194" s="131">
        <f>IF($A194="","",IF(LEFT($C194,2)="更新",'04_LCC計算'!U194,'04_LCC計算'!O194))</f>
        <v/>
      </c>
      <c r="E194" s="85" t="n"/>
      <c r="F194" s="85" t="n"/>
      <c r="G194" s="85" t="n"/>
      <c r="H194" s="134" t="n"/>
      <c r="I194" s="134" t="n"/>
      <c r="J194" s="134" t="n"/>
      <c r="K194" s="85" t="n"/>
      <c r="L194" s="85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71">
        <f>IF('04_LCC計算'!A195="","",'04_LCC計算'!A195)</f>
        <v/>
      </c>
      <c r="B195" s="71">
        <f>IF($A195="","",'04_LCC計算'!B195)</f>
        <v/>
      </c>
      <c r="C195" s="71">
        <f>IF($A195="","",'04_LCC計算'!AJ195)</f>
        <v/>
      </c>
      <c r="D195" s="131">
        <f>IF($A195="","",IF(LEFT($C195,2)="更新",'04_LCC計算'!U195,'04_LCC計算'!O195))</f>
        <v/>
      </c>
      <c r="E195" s="85" t="n"/>
      <c r="F195" s="85" t="n"/>
      <c r="G195" s="85" t="n"/>
      <c r="H195" s="134" t="n"/>
      <c r="I195" s="134" t="n"/>
      <c r="J195" s="134" t="n"/>
      <c r="K195" s="85" t="n"/>
      <c r="L195" s="85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71">
        <f>IF('04_LCC計算'!A196="","",'04_LCC計算'!A196)</f>
        <v/>
      </c>
      <c r="B196" s="71">
        <f>IF($A196="","",'04_LCC計算'!B196)</f>
        <v/>
      </c>
      <c r="C196" s="71">
        <f>IF($A196="","",'04_LCC計算'!AJ196)</f>
        <v/>
      </c>
      <c r="D196" s="131">
        <f>IF($A196="","",IF(LEFT($C196,2)="更新",'04_LCC計算'!U196,'04_LCC計算'!O196))</f>
        <v/>
      </c>
      <c r="E196" s="85" t="n"/>
      <c r="F196" s="85" t="n"/>
      <c r="G196" s="85" t="n"/>
      <c r="H196" s="134" t="n"/>
      <c r="I196" s="134" t="n"/>
      <c r="J196" s="134" t="n"/>
      <c r="K196" s="85" t="n"/>
      <c r="L196" s="85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71">
        <f>IF('04_LCC計算'!A197="","",'04_LCC計算'!A197)</f>
        <v/>
      </c>
      <c r="B197" s="71">
        <f>IF($A197="","",'04_LCC計算'!B197)</f>
        <v/>
      </c>
      <c r="C197" s="71">
        <f>IF($A197="","",'04_LCC計算'!AJ197)</f>
        <v/>
      </c>
      <c r="D197" s="131">
        <f>IF($A197="","",IF(LEFT($C197,2)="更新",'04_LCC計算'!U197,'04_LCC計算'!O197))</f>
        <v/>
      </c>
      <c r="E197" s="85" t="n"/>
      <c r="F197" s="85" t="n"/>
      <c r="G197" s="85" t="n"/>
      <c r="H197" s="134" t="n"/>
      <c r="I197" s="134" t="n"/>
      <c r="J197" s="134" t="n"/>
      <c r="K197" s="85" t="n"/>
      <c r="L197" s="85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71">
        <f>IF('04_LCC計算'!A198="","",'04_LCC計算'!A198)</f>
        <v/>
      </c>
      <c r="B198" s="71">
        <f>IF($A198="","",'04_LCC計算'!B198)</f>
        <v/>
      </c>
      <c r="C198" s="71">
        <f>IF($A198="","",'04_LCC計算'!AJ198)</f>
        <v/>
      </c>
      <c r="D198" s="131">
        <f>IF($A198="","",IF(LEFT($C198,2)="更新",'04_LCC計算'!U198,'04_LCC計算'!O198))</f>
        <v/>
      </c>
      <c r="E198" s="85" t="n"/>
      <c r="F198" s="85" t="n"/>
      <c r="G198" s="85" t="n"/>
      <c r="H198" s="134" t="n"/>
      <c r="I198" s="134" t="n"/>
      <c r="J198" s="134" t="n"/>
      <c r="K198" s="85" t="n"/>
      <c r="L198" s="85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71">
        <f>IF('04_LCC計算'!A199="","",'04_LCC計算'!A199)</f>
        <v/>
      </c>
      <c r="B199" s="71">
        <f>IF($A199="","",'04_LCC計算'!B199)</f>
        <v/>
      </c>
      <c r="C199" s="71">
        <f>IF($A199="","",'04_LCC計算'!AJ199)</f>
        <v/>
      </c>
      <c r="D199" s="131">
        <f>IF($A199="","",IF(LEFT($C199,2)="更新",'04_LCC計算'!U199,'04_LCC計算'!O199))</f>
        <v/>
      </c>
      <c r="E199" s="85" t="n"/>
      <c r="F199" s="85" t="n"/>
      <c r="G199" s="85" t="n"/>
      <c r="H199" s="134" t="n"/>
      <c r="I199" s="134" t="n"/>
      <c r="J199" s="134" t="n"/>
      <c r="K199" s="85" t="n"/>
      <c r="L199" s="85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71">
        <f>IF('04_LCC計算'!A200="","",'04_LCC計算'!A200)</f>
        <v/>
      </c>
      <c r="B200" s="71">
        <f>IF($A200="","",'04_LCC計算'!B200)</f>
        <v/>
      </c>
      <c r="C200" s="71">
        <f>IF($A200="","",'04_LCC計算'!AJ200)</f>
        <v/>
      </c>
      <c r="D200" s="131">
        <f>IF($A200="","",IF(LEFT($C200,2)="更新",'04_LCC計算'!U200,'04_LCC計算'!O200))</f>
        <v/>
      </c>
      <c r="E200" s="85" t="n"/>
      <c r="F200" s="85" t="n"/>
      <c r="G200" s="85" t="n"/>
      <c r="H200" s="134" t="n"/>
      <c r="I200" s="134" t="n"/>
      <c r="J200" s="134" t="n"/>
      <c r="K200" s="85" t="n"/>
      <c r="L200" s="85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71">
        <f>IF('04_LCC計算'!A201="","",'04_LCC計算'!A201)</f>
        <v/>
      </c>
      <c r="B201" s="71">
        <f>IF($A201="","",'04_LCC計算'!B201)</f>
        <v/>
      </c>
      <c r="C201" s="71">
        <f>IF($A201="","",'04_LCC計算'!AJ201)</f>
        <v/>
      </c>
      <c r="D201" s="131">
        <f>IF($A201="","",IF(LEFT($C201,2)="更新",'04_LCC計算'!U201,'04_LCC計算'!O201))</f>
        <v/>
      </c>
      <c r="E201" s="85" t="n"/>
      <c r="F201" s="85" t="n"/>
      <c r="G201" s="85" t="n"/>
      <c r="H201" s="134" t="n"/>
      <c r="I201" s="134" t="n"/>
      <c r="J201" s="134" t="n"/>
      <c r="K201" s="85" t="n"/>
      <c r="L201" s="85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71">
        <f>IF('04_LCC計算'!A202="","",'04_LCC計算'!A202)</f>
        <v/>
      </c>
      <c r="B202" s="71">
        <f>IF($A202="","",'04_LCC計算'!B202)</f>
        <v/>
      </c>
      <c r="C202" s="71">
        <f>IF($A202="","",'04_LCC計算'!AJ202)</f>
        <v/>
      </c>
      <c r="D202" s="131">
        <f>IF($A202="","",IF(LEFT($C202,2)="更新",'04_LCC計算'!U202,'04_LCC計算'!O202))</f>
        <v/>
      </c>
      <c r="E202" s="85" t="n"/>
      <c r="F202" s="85" t="n"/>
      <c r="G202" s="85" t="n"/>
      <c r="H202" s="134" t="n"/>
      <c r="I202" s="134" t="n"/>
      <c r="J202" s="134" t="n"/>
      <c r="K202" s="85" t="n"/>
      <c r="L202" s="85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71">
        <f>IF('04_LCC計算'!A203="","",'04_LCC計算'!A203)</f>
        <v/>
      </c>
      <c r="B203" s="71">
        <f>IF($A203="","",'04_LCC計算'!B203)</f>
        <v/>
      </c>
      <c r="C203" s="71">
        <f>IF($A203="","",'04_LCC計算'!AJ203)</f>
        <v/>
      </c>
      <c r="D203" s="131">
        <f>IF($A203="","",IF(LEFT($C203,2)="更新",'04_LCC計算'!U203,'04_LCC計算'!O203))</f>
        <v/>
      </c>
      <c r="E203" s="85" t="n"/>
      <c r="F203" s="85" t="n"/>
      <c r="G203" s="85" t="n"/>
      <c r="H203" s="134" t="n"/>
      <c r="I203" s="134" t="n"/>
      <c r="J203" s="134" t="n"/>
      <c r="K203" s="85" t="n"/>
      <c r="L203" s="85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71">
        <f>IF('04_LCC計算'!A204="","",'04_LCC計算'!A204)</f>
        <v/>
      </c>
      <c r="B204" s="71">
        <f>IF($A204="","",'04_LCC計算'!B204)</f>
        <v/>
      </c>
      <c r="C204" s="71">
        <f>IF($A204="","",'04_LCC計算'!AJ204)</f>
        <v/>
      </c>
      <c r="D204" s="131">
        <f>IF($A204="","",IF(LEFT($C204,2)="更新",'04_LCC計算'!U204,'04_LCC計算'!O204))</f>
        <v/>
      </c>
      <c r="E204" s="85" t="n"/>
      <c r="F204" s="85" t="n"/>
      <c r="G204" s="85" t="n"/>
      <c r="H204" s="134" t="n"/>
      <c r="I204" s="134" t="n"/>
      <c r="J204" s="134" t="n"/>
      <c r="K204" s="85" t="n"/>
      <c r="L204" s="85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L2"/>
    <mergeCell ref="A1:L1"/>
  </mergeCells>
  <conditionalFormatting sqref="C5:C204">
    <cfRule type="expression" priority="1" dxfId="2">
      <formula>LEFT($C5,2)="更新"</formula>
    </cfRule>
  </conditionalFormatting>
  <dataValidations count="1">
    <dataValidation sqref="G5:G204" showDropDown="0" showInputMessage="0" showErrorMessage="0" allowBlank="0" type="list">
      <formula1>"未提出,承認待ち,承認済み,却下,実行中,完了"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2026-05-05T09:26:50Z</dcterms:created>
  <dcterms:modified xmlns:dcterms="http://purl.org/dc/terms/" xmlns:xsi="http://www.w3.org/2001/XMLSchema-instance" xsi:type="dcterms:W3CDTF">2026-05-05T09:27:40Z</dcterms:modified>
</cp:coreProperties>
</file>