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/>
  </bookViews>
  <sheets>
    <sheet name="使い方" sheetId="1" r:id="rId1" state="visible"/>
    <sheet name="チケット割り当て記録" sheetId="2" r:id="rId2" state="visible"/>
    <sheet name="ダッシュボード" sheetId="3" r:id="rId3" state="visible"/>
    <sheet name="設定項目" sheetId="4" r:id="rId4" state="visible"/>
    <sheet name="項目説明" sheetId="5" r:id="rId5" state="visible"/>
  </sheets>
</workbook>
</file>

<file path=xl/sharedStrings.xml><?xml version="1.0" encoding="utf-8"?>
<sst xmlns="http://schemas.openxmlformats.org/spreadsheetml/2006/main" count="940" uniqueCount="421">
  <si>
    <t>チケット割り当て記録テンプレート｜使い方</t>
  </si>
  <si>
    <t>顧客サポートチケットの割り当て、SLA、状態、フォローアップ結果を記録します。</t>
  </si>
  <si>
    <t>適用範囲</t>
  </si>
  <si>
    <t>カスタマーサポートセンター、ITサービスデスク、アフターサービス修理、EC注文、B2B顧客成功、現場対応、経理・請求、法務・コンプライアンス、人事部内サポートなど。</t>
  </si>
  <si>
    <t>主な用途</t>
  </si>
  <si>
    <t>受付、担当、状態、結果、次の対応を一つのブックで整理します。</t>
  </si>
  <si>
    <t>推奨方法</t>
  </si>
  <si>
    <t>記録シートへ入力し、設定とダッシュボードで状態、優先度、担当者の負荷を確認します。</t>
  </si>
  <si>
    <t>自動計算</t>
  </si>
  <si>
    <t>新しい記録を追加する前に、状態、チャネル、担当者、チームの選択肢を整えます。</t>
  </si>
  <si>
    <t>分析の入口</t>
  </si>
  <si>
    <t>「ダッシュボード」はチケット総数、対応中件数、高優先度件数、SLA達成率、チーム負荷、業務シーンの分布を自動集計します。</t>
  </si>
  <si>
    <t>作成日</t>
  </si>
  <si>
    <t>2026年5月6日</t>
  </si>
  <si>
    <t>手順</t>
  </si>
  <si>
    <t>操作</t>
  </si>
  <si>
    <t>場所</t>
  </si>
  <si>
    <t>説明</t>
  </si>
  <si>
    <t>1</t>
  </si>
  <si>
    <t>プルダウン項目を管理する</t>
  </si>
  <si>
    <t>設定項目</t>
  </si>
  <si>
    <t>業務シーン、チャネル、割り当てチーム、担当者などの内容を置き換えます。</t>
  </si>
  <si>
    <t>2</t>
  </si>
  <si>
    <t>SLA方針を確認する</t>
  </si>
  <si>
    <t>設定項目 N:Q</t>
  </si>
  <si>
    <t>優先度に応じて初回応答SLAと解決SLAの時間数を管理します。</t>
  </si>
  <si>
    <t>3</t>
  </si>
  <si>
    <t>チケットを入力する</t>
  </si>
  <si>
    <t>チケット割り当て記録</t>
  </si>
  <si>
    <t>白い入力列を埋め、優先度や状態などはプルダウンで選択できます。</t>
  </si>
  <si>
    <t>4</t>
  </si>
  <si>
    <t>リスクを追跡する</t>
  </si>
  <si>
    <t>チケット割り当て記録・ダッシュボード</t>
  </si>
  <si>
    <t>「期限超過リスク」「期限超過」、および高優先度チケットに注意します。</t>
  </si>
  <si>
    <t>5</t>
  </si>
  <si>
    <t>振り返りと改善</t>
  </si>
  <si>
    <t>ダッシュボード・項目説明</t>
  </si>
  <si>
    <t>再割り当て回数、振り分け理由、チーム負荷を組み合わせてルールを最適化します。</t>
  </si>
  <si>
    <t>項目の色</t>
  </si>
  <si>
    <t>意味</t>
  </si>
  <si>
    <t>推奨</t>
  </si>
  <si>
    <t>例</t>
  </si>
  <si>
    <t>白い入力列</t>
  </si>
  <si>
    <t>利用者またはシステムが入力</t>
  </si>
  <si>
    <t>明確・一意・追跡可能に保つ</t>
  </si>
  <si>
    <t>チケット番号、件名、状態</t>
  </si>
  <si>
    <t>薄青の数式列</t>
  </si>
  <si>
    <t>自動計算または自動判定</t>
  </si>
  <si>
    <t>会社独自の計算ロジックがある場合を除き、手動で上書きしないでください。</t>
  </si>
  <si>
    <t>SLA期限、SLA状態</t>
  </si>
  <si>
    <t>期限が迫っているか、期限超過のリスクがあります</t>
  </si>
  <si>
    <t>優先して確認し、エスカレーションまたは再割り当てします。</t>
  </si>
  <si>
    <t>期限超過リスク、期限超過</t>
  </si>
  <si>
    <t>緑の警告</t>
  </si>
  <si>
    <t>達成済み、またはクローズ済み</t>
  </si>
  <si>
    <t>優れた運用の振り返りに活用できます</t>
  </si>
  <si>
    <t>達成、クローズ済み</t>
  </si>
  <si>
    <t>チケット割り当て記録テンプレート</t>
  </si>
  <si>
    <t>チケットの作成、割り当て、応答、対応、エスカレーション、クローズ、フォローアップまでの流れを追跡します。白いセルに入力し、薄青の列は自動計算です。項目は「設定項目」で管理できます。</t>
  </si>
  <si>
    <t>チケット番号</t>
  </si>
  <si>
    <t>割り当て日時</t>
  </si>
  <si>
    <t>業務シーン</t>
  </si>
  <si>
    <t>チャネル</t>
  </si>
  <si>
    <t>顧客タイプ</t>
  </si>
  <si>
    <t>製品・サービス</t>
  </si>
  <si>
    <t>チケット件名</t>
  </si>
  <si>
    <t>問題分類</t>
  </si>
  <si>
    <t>優先度</t>
  </si>
  <si>
    <t>重大度</t>
  </si>
  <si>
    <t>現在の状態</t>
  </si>
  <si>
    <t>割り当てチーム</t>
  </si>
  <si>
    <t>担当者</t>
  </si>
  <si>
    <t>二次対応・協力先</t>
  </si>
  <si>
    <t>振り分け理由</t>
  </si>
  <si>
    <t>初回応答SLA（時間）</t>
  </si>
  <si>
    <t>解決SLA（時間）</t>
  </si>
  <si>
    <t>初回応答期限</t>
  </si>
  <si>
    <t>解決期限</t>
  </si>
  <si>
    <t>実際の初回応答時刻</t>
  </si>
  <si>
    <t>クローズ時刻</t>
  </si>
  <si>
    <t>顧客待ち時間（時間）</t>
  </si>
  <si>
    <t>処理時間（時間）</t>
  </si>
  <si>
    <t>初回応答SLA状態</t>
  </si>
  <si>
    <t>解決SLA状態</t>
  </si>
  <si>
    <t>再割り当て回数</t>
  </si>
  <si>
    <t>再割り当て理由</t>
  </si>
  <si>
    <t>メモ</t>
  </si>
  <si>
    <t>フォロー要否</t>
  </si>
  <si>
    <t>満足度(1-5)</t>
  </si>
  <si>
    <t>関連注文・資産</t>
  </si>
  <si>
    <t>連携元システム</t>
  </si>
  <si>
    <t>タグ</t>
  </si>
  <si>
    <t>TK-2026-0001</t>
  </si>
  <si>
    <t>2026年4月20日</t>
  </si>
  <si>
    <t>2026年4月20日 09:12</t>
  </si>
  <si>
    <t>顧客相談</t>
  </si>
  <si>
    <t>オンラインチャット</t>
  </si>
  <si>
    <t>VIP・戦略顧客</t>
  </si>
  <si>
    <t>クラウドアカウント</t>
  </si>
  <si>
    <t>主要連絡先がコンソールにログインできない</t>
  </si>
  <si>
    <t>アカウント・ログイン</t>
  </si>
  <si>
    <t>P1-高</t>
  </si>
  <si>
    <t>S2-重大</t>
  </si>
  <si>
    <t>クローズ済み</t>
  </si>
  <si>
    <t>技術支援</t>
  </si>
  <si>
    <t>佐藤太郎</t>
  </si>
  <si>
    <t>セキュリティ</t>
  </si>
  <si>
    <t>スキル一致</t>
  </si>
  <si>
    <t>最初は一次窓口に割り当て、その後権限ポリシーを確認する技術調査へ転送</t>
  </si>
  <si>
    <t>ログインを復旧し、MFAの説明を追記済み</t>
  </si>
  <si>
    <t>はい</t>
  </si>
  <si>
    <t>ACC-8842</t>
  </si>
  <si>
    <t>CRM</t>
  </si>
  <si>
    <t>VIP;ログイン;権限</t>
  </si>
  <si>
    <t>TK-2026-0002</t>
  </si>
  <si>
    <t>2026年4月20日 09:22</t>
  </si>
  <si>
    <t>ITサービスデスク</t>
  </si>
  <si>
    <t>社内申請</t>
  </si>
  <si>
    <t>社内従業員</t>
  </si>
  <si>
    <t>オフィスネットワーク</t>
  </si>
  <si>
    <t>会議室ネットワークが頻繁に切断される</t>
  </si>
  <si>
    <t>故障修理依頼</t>
  </si>
  <si>
    <t>P2-中</t>
  </si>
  <si>
    <t>S3-通常</t>
  </si>
  <si>
    <t>解決済み</t>
  </si>
  <si>
    <t>当番エンジニア</t>
  </si>
  <si>
    <t>ネットワークチーム</t>
  </si>
  <si>
    <t>地域一致</t>
  </si>
  <si>
    <t>アクセスポイントを交換し、検証を完了</t>
  </si>
  <si>
    <t>いいえ</t>
  </si>
  <si>
    <t>ASSET-MR-11</t>
  </si>
  <si>
    <t>ITSM</t>
  </si>
  <si>
    <t>ネットワーク;会議室</t>
  </si>
  <si>
    <t>TK-2026-0003</t>
  </si>
  <si>
    <t>2026年4月20日 09:35</t>
  </si>
  <si>
    <t>アフターサービス修理</t>
  </si>
  <si>
    <t>電話</t>
  </si>
  <si>
    <t>既存顧客</t>
  </si>
  <si>
    <t>産業機器A</t>
  </si>
  <si>
    <t>機器アラートが発生し、起動できない</t>
  </si>
  <si>
    <t>P0-緊急</t>
  </si>
  <si>
    <t>S1-停止</t>
  </si>
  <si>
    <t>地域マネージャー</t>
  </si>
  <si>
    <t>現場対応</t>
  </si>
  <si>
    <t>VIP優先</t>
  </si>
  <si>
    <t>現場エンジニアへ転送し、予備部品の支援を追加</t>
  </si>
  <si>
    <t>初回応答がP0目標を超過したため、当番ルールを振り返り済み</t>
  </si>
  <si>
    <t>EQ-2048</t>
  </si>
  <si>
    <t>電話受付システム</t>
  </si>
  <si>
    <t>機器;現場;P0</t>
  </si>
  <si>
    <t>TK-2026-0004</t>
  </si>
  <si>
    <t>2026年4月20日 10:10</t>
  </si>
  <si>
    <t>EC注文</t>
  </si>
  <si>
    <t>App</t>
  </si>
  <si>
    <t>新規顧客</t>
  </si>
  <si>
    <t>注文履行</t>
  </si>
  <si>
    <t>顧客待ち</t>
  </si>
  <si>
    <t>鈴木花子</t>
  </si>
  <si>
    <t>配送会社</t>
  </si>
  <si>
    <t>自動ルール</t>
  </si>
  <si>
    <t>配送先変更の確認を顧客待ち</t>
  </si>
  <si>
    <t>ORDER-71022</t>
  </si>
  <si>
    <t>注文システム</t>
  </si>
  <si>
    <t>TK-2026-0005</t>
  </si>
  <si>
    <t>2026年4月20日 10:45</t>
  </si>
  <si>
    <t>請求・財務</t>
  </si>
  <si>
    <t>メール</t>
  </si>
  <si>
    <t>チャネルパートナー</t>
  </si>
  <si>
    <t>請求書</t>
  </si>
  <si>
    <t>請求書の宛名変更が必要</t>
  </si>
  <si>
    <t>支払い・請求</t>
  </si>
  <si>
    <t>P3-低</t>
  </si>
  <si>
    <t>S4-軽微</t>
  </si>
  <si>
    <t>財務担当者</t>
  </si>
  <si>
    <t>請求書を再発行し、メールで確認済み</t>
  </si>
  <si>
    <t>INV-9931</t>
  </si>
  <si>
    <t>財務システム</t>
  </si>
  <si>
    <t>請求書;パートナー</t>
  </si>
  <si>
    <t>TK-2026-0006</t>
  </si>
  <si>
    <t>2026年4月20日 11:20</t>
  </si>
  <si>
    <t>B2B顧客成功</t>
  </si>
  <si>
    <t>Webフォーム</t>
  </si>
  <si>
    <t>企業契約</t>
  </si>
  <si>
    <t>顧客から前倒し更新の見積もり依頼</t>
  </si>
  <si>
    <t>契約・コンプライアンス</t>
  </si>
  <si>
    <t>エスカレーション中</t>
  </si>
  <si>
    <t>顧客成功</t>
  </si>
  <si>
    <t>カスタマーサクセスマネージャー</t>
  </si>
  <si>
    <t>法務・コンプライアンス</t>
  </si>
  <si>
    <t>エスカレーション対応</t>
  </si>
  <si>
    <t>非標準の契約条項が関係するため、法務へエスカレーション</t>
  </si>
  <si>
    <t>ACCT-2091</t>
  </si>
  <si>
    <t>更新;法務</t>
  </si>
  <si>
    <t>TK-2026-0007</t>
  </si>
  <si>
    <t>2026年4月20日 13:05</t>
  </si>
  <si>
    <t>仕入先</t>
  </si>
  <si>
    <t>データコンプライアンス</t>
  </si>
  <si>
    <t>仕入先によるDPA承認が必要</t>
  </si>
  <si>
    <t>対応中</t>
  </si>
  <si>
    <t>高橋健太</t>
  </si>
  <si>
    <t>専門担当で対応</t>
  </si>
  <si>
    <t>セキュリティチームが添付ファイルを同時確認</t>
  </si>
  <si>
    <t>DPA-448</t>
  </si>
  <si>
    <t>コラボレーション基盤</t>
  </si>
  <si>
    <t>法務・コンプライアンス;仕入先</t>
  </si>
  <si>
    <t>TK-2026-0008</t>
  </si>
  <si>
    <t>2026年4月20日 14:15</t>
  </si>
  <si>
    <t>運用クレーム</t>
  </si>
  <si>
    <t>ソーシャルメディア</t>
  </si>
  <si>
    <t>マーケティング施策</t>
  </si>
  <si>
    <t>顧客からクーポンが使えないとの苦情</t>
  </si>
  <si>
    <t>苦情エスカレーション</t>
  </si>
  <si>
    <t>運用</t>
  </si>
  <si>
    <t>田中美咲</t>
  </si>
  <si>
    <t>製品・開発</t>
  </si>
  <si>
    <t>SLA接近</t>
  </si>
  <si>
    <t>クーポンコードのルールについて開発確認が必要</t>
  </si>
  <si>
    <t>クーポンコードを再発行し、公開返信済み</t>
  </si>
  <si>
    <t>PROMO-0423</t>
  </si>
  <si>
    <t>SNSチケット</t>
  </si>
  <si>
    <t>苦情;クーポン</t>
  </si>
  <si>
    <t>TK-2026-0009</t>
  </si>
  <si>
    <t>2026年4月21日</t>
  </si>
  <si>
    <t>2026年4月21日 09:30</t>
  </si>
  <si>
    <t>人事部内サポート</t>
  </si>
  <si>
    <t>入社手続き</t>
  </si>
  <si>
    <t>新人アカウントの権限が未開放</t>
  </si>
  <si>
    <t>権限・セキュリティ</t>
  </si>
  <si>
    <t>割り当て済み</t>
  </si>
  <si>
    <t>人事・総務</t>
  </si>
  <si>
    <t>伊藤翔</t>
  </si>
  <si>
    <t>負荷分散</t>
  </si>
  <si>
    <t>人事へ割り当て済み。ITによる権限付与が必要</t>
  </si>
  <si>
    <t>EMP-502</t>
  </si>
  <si>
    <t>HRIS</t>
  </si>
  <si>
    <t>入社手続き;権限</t>
  </si>
  <si>
    <t>TK-2026-0010</t>
  </si>
  <si>
    <t>2026年4月21日 10:05</t>
  </si>
  <si>
    <t>店舗・現場</t>
  </si>
  <si>
    <t>その他</t>
  </si>
  <si>
    <t>店舗POS</t>
  </si>
  <si>
    <t>POS端末でレシートを印刷できない</t>
  </si>
  <si>
    <t>検証待ち</t>
  </si>
  <si>
    <t>現場用の予備部品が必要</t>
  </si>
  <si>
    <t>POS-118</t>
  </si>
  <si>
    <t>現場対応システム</t>
  </si>
  <si>
    <t>POS;店舗</t>
  </si>
  <si>
    <t>TK-2026-0011</t>
  </si>
  <si>
    <t>2026年4月21日 11:40</t>
  </si>
  <si>
    <t>製品相談</t>
  </si>
  <si>
    <t>データレポート</t>
  </si>
  <si>
    <t>カスタムレポートのエクスポート対応可否に関する問い合わせ</t>
  </si>
  <si>
    <t>一次窓口</t>
  </si>
  <si>
    <t>手動調整</t>
  </si>
  <si>
    <t>標準回答と関連資料を整理</t>
  </si>
  <si>
    <t>LEAD-775</t>
  </si>
  <si>
    <t>メールシステム</t>
  </si>
  <si>
    <t>問い合わせ;レポート</t>
  </si>
  <si>
    <t>TK-2026-0012</t>
  </si>
  <si>
    <t>2026年4月21日 13:10</t>
  </si>
  <si>
    <t>データ・レポート</t>
  </si>
  <si>
    <t>API・システム同期</t>
  </si>
  <si>
    <t>BIダッシュボード</t>
  </si>
  <si>
    <t>深夜のレポート更新に失敗</t>
  </si>
  <si>
    <t>データ基盤</t>
  </si>
  <si>
    <t>当番の開発担当へ自動エスカレーション</t>
  </si>
  <si>
    <t>BI-DAILY</t>
  </si>
  <si>
    <t>監視基盤</t>
  </si>
  <si>
    <t>データ;P0;エスカレーション</t>
  </si>
  <si>
    <t/>
  </si>
  <si>
    <t>チケット割り当て記録ダッシュボード</t>
  </si>
  <si>
    <t>指標は「チケット割り当て記録」から自動集計されます。新しいチケットを追加するときは、テンプレート行を下にコピーするか、表の範囲を拡張してください。SLAは「設定項目」で調整できます。</t>
  </si>
  <si>
    <t>指標</t>
  </si>
  <si>
    <t>値</t>
  </si>
  <si>
    <t>状態別内訳</t>
  </si>
  <si>
    <t>優先度別内訳</t>
  </si>
  <si>
    <t>記録数</t>
  </si>
  <si>
    <t>チケット番号を入力済みの記録数</t>
  </si>
  <si>
    <t>新規</t>
  </si>
  <si>
    <t>至急</t>
  </si>
  <si>
    <t>未完了</t>
  </si>
  <si>
    <t>クローズ済みでもキャンセル済みでもないチケット</t>
  </si>
  <si>
    <t>高</t>
  </si>
  <si>
    <t>高優先度</t>
  </si>
  <si>
    <t>P0 と P1 チケットの合計</t>
  </si>
  <si>
    <t>顧客返信待ち</t>
  </si>
  <si>
    <t>中</t>
  </si>
  <si>
    <t>完了率</t>
  </si>
  <si>
    <t>判定済み初回応答記録における達成割合</t>
  </si>
  <si>
    <t>低</t>
  </si>
  <si>
    <t>解決達成率</t>
  </si>
  <si>
    <t>判定済み解決記録における達成割合</t>
  </si>
  <si>
    <t>平均処理時間（時間）</t>
  </si>
  <si>
    <t>クローズ済み記録の平均処理時間(時間)</t>
  </si>
  <si>
    <t>完了</t>
  </si>
  <si>
    <t>平均再割り当て回数</t>
  </si>
  <si>
    <t>記録済みチケットの平均再割り当て回数</t>
  </si>
  <si>
    <t>平均満足度</t>
  </si>
  <si>
    <t>入力済み満足度の平均スコア</t>
  </si>
  <si>
    <t>状態</t>
  </si>
  <si>
    <t>チケット数</t>
  </si>
  <si>
    <t>割合</t>
  </si>
  <si>
    <t>割り当て待ち</t>
  </si>
  <si>
    <t>キャンセル済み</t>
  </si>
  <si>
    <t>総数</t>
  </si>
  <si>
    <t>解決期限超過</t>
  </si>
  <si>
    <t>初回応答期限超過</t>
  </si>
  <si>
    <t>満足度</t>
  </si>
  <si>
    <t>推奨用途</t>
  </si>
  <si>
    <t>重大な停止、セキュリティ事件、重要顧客の業務停止</t>
  </si>
  <si>
    <t>基幹プロセスへの影響、または高価値顧客への影響</t>
  </si>
  <si>
    <t>チーム</t>
  </si>
  <si>
    <t>通常の問題、局所的な影響</t>
  </si>
  <si>
    <t>一次サポートチーム</t>
  </si>
  <si>
    <t>影響の小さい問い合わせ、要望提案、またはバックオフィスでの予定調整</t>
  </si>
  <si>
    <t>技術サポートチーム</t>
  </si>
  <si>
    <t>ウェブフォーム</t>
  </si>
  <si>
    <t>カスタマーサクセスチーム</t>
  </si>
  <si>
    <t>重複・統合</t>
  </si>
  <si>
    <t>チャット</t>
  </si>
  <si>
    <t>伊藤亮</t>
  </si>
  <si>
    <t>アフターサービスチーム</t>
  </si>
  <si>
    <t>社内依頼</t>
  </si>
  <si>
    <t>佐藤真由美</t>
  </si>
  <si>
    <t>品質管理チーム</t>
  </si>
  <si>
    <t>要望提案</t>
  </si>
  <si>
    <t>未指定</t>
  </si>
  <si>
    <t>項目名</t>
  </si>
  <si>
    <t>必須かどうか</t>
  </si>
  <si>
    <t>入力方式</t>
  </si>
  <si>
    <t>用途・定義</t>
  </si>
  <si>
    <t>适用シーン</t>
  </si>
  <si>
    <t>必須</t>
  </si>
  <si>
    <t>手動・システム</t>
  </si>
  <si>
    <t>一意の識別子です。連携元システムの番号と合わせることを推奨します</t>
  </si>
  <si>
    <t>すべて</t>
  </si>
  <si>
    <t>対応</t>
  </si>
  <si>
    <t>顧客または社内ユーザーがチケットを提出した日付</t>
  </si>
  <si>
    <t>2026-04-20</t>
  </si>
  <si>
    <t>日時</t>
  </si>
  <si>
    <t>チケットがチーム・担当者に正式に割り当てられた時刻。SLAの起算に使用します。</t>
  </si>
  <si>
    <t>2026-04-20 09:12</t>
  </si>
  <si>
    <t>プルダウン</t>
  </si>
  <si>
    <t>チケットの発生元業務ドメインを区別し、複数会社・複数フローの分類を支援します</t>
  </si>
  <si>
    <t>推奨入力</t>
  </si>
  <si>
    <t>応答</t>
  </si>
  <si>
    <t>状態、顧客の反応、対応結果を更新します。</t>
  </si>
  <si>
    <t>チケットがどのチャネルに入ったかを記録し、チャネル品質の分析に役立てます</t>
  </si>
  <si>
    <t>顧客対応、注文、IT</t>
  </si>
  <si>
    <t>振り返り</t>
  </si>
  <si>
    <t>ダッシュボードで未完了と高優先度を確認します。</t>
  </si>
  <si>
    <t>サービスレベル、顧客価値、または社内・社外の対象を識別します</t>
  </si>
  <si>
    <t>顧客対応、B2B、社内サポート</t>
  </si>
  <si>
    <t>テキスト</t>
  </si>
  <si>
    <t>関係する製品ライン、モジュール、機器、またはサービス項目</t>
  </si>
  <si>
    <t>問題または依頼内容を短く記入します</t>
  </si>
  <si>
    <t>アカウントにログインできない</t>
  </si>
  <si>
    <t>問題の性質を分類し、分類集計とルールによる振り分けに使います</t>
  </si>
  <si>
    <t>初回応答・解決SLA目標を決定します</t>
  </si>
  <si>
    <t>業務への影響範囲と緊急度を表します</t>
  </si>
  <si>
    <t>IT、售后、技術支援</t>
  </si>
  <si>
    <t>チケットの現在のライフサイクル段階を記録します</t>
  </si>
  <si>
    <t>主対応を担うチームまたは部門</t>
  </si>
  <si>
    <t>プルダウン・テキスト</t>
  </si>
  <si>
    <t>現在の主担当者です。設定シートで自社メンバーに置き換えられます</t>
  </si>
  <si>
    <t>任意</t>
  </si>
  <si>
    <t>連携またはエスカレーション先のチーム、仕入先、または専門家</t>
  </si>
  <si>
    <t>複雑なチケット</t>
  </si>
  <si>
    <t>そのチームまたは担当者へ割り当てた理由を記録します</t>
  </si>
  <si>
    <t>振り分け・割り当ての振り返り</t>
  </si>
  <si>
    <t>自動</t>
  </si>
  <si>
    <t>数式</t>
  </si>
  <si>
    <t>優先度に応じて設定ページから初回応答目標を自動取得します</t>
  </si>
  <si>
    <t>優先度に応じて設定ページから解決目標を自動取得します</t>
  </si>
  <si>
    <t>12</t>
  </si>
  <si>
    <t>割り当て時刻 + 初回応答SLA</t>
  </si>
  <si>
    <t>2026-04-20 11:12</t>
  </si>
  <si>
    <t>割り当て時刻 + 解決SLA + 顧客待ち時間</t>
  </si>
  <si>
    <t>2026-04-21 09:12</t>
  </si>
  <si>
    <t>顧客または社内依頼者への最初の有効返信時刻</t>
  </si>
  <si>
    <t>2026-04-20 09:45</t>
  </si>
  <si>
    <t>SLA管理</t>
  </si>
  <si>
    <t>クローズ後に入力</t>
  </si>
  <si>
    <t>チケットが最終的にクローズまたはキャンセルされた時刻</t>
  </si>
  <si>
    <t>2026-04-20 13:40</t>
  </si>
  <si>
    <t>SLA・効率分析</t>
  </si>
  <si>
    <t>数値</t>
  </si>
  <si>
    <t>顧客待ち、仕入先待ちなど処理を止められる時間</t>
  </si>
  <si>
    <t>1.5</t>
  </si>
  <si>
    <t>サービス運用</t>
  </si>
  <si>
    <t>クローズ時刻－割り当て時刻－顧客待ち時間</t>
  </si>
  <si>
    <t>4.2</t>
  </si>
  <si>
    <t>効率分析</t>
  </si>
  <si>
    <t>達成、期限超過、期限超過リスク、または未到来</t>
  </si>
  <si>
    <t>達成</t>
  </si>
  <si>
    <t>期限超過リスク</t>
  </si>
  <si>
    <t>チケットの再振り分け回数を記録し、ルーティング精度を測定します</t>
  </si>
  <si>
    <t>プロセス改善</t>
  </si>
  <si>
    <t>再割り当てまたはエスカレーションの理由を記録します</t>
  </si>
  <si>
    <t>二次対応で調査が必要</t>
  </si>
  <si>
    <t>対応過程、結論、特別な制約を補足します</t>
  </si>
  <si>
    <t>顧客フォローアップや満足度確認が必要かを示します</t>
  </si>
  <si>
    <t>カスタマーサポート、アフターサービス、カスタマーサクセス</t>
  </si>
  <si>
    <t>満足度（1-5）</t>
  </si>
  <si>
    <t>顧客満足度または社内評価。1が最低、5が最高です</t>
  </si>
  <si>
    <t>サービス品質分析</t>
  </si>
  <si>
    <t>注文番号、機器番号、契約番号、従業員番号などを関連付けます</t>
  </si>
  <si>
    <t>注文、アフターサービス、IT、人事</t>
  </si>
  <si>
    <t>チケットがどのシステムまたはプラットフォームから来たかを記録します</t>
  </si>
  <si>
    <t>複数システム連携</t>
  </si>
  <si>
    <t>検索しやすいよう、セミコロンで区切って入力します</t>
  </si>
  <si>
    <t>黄色・赤の警告</t>
  </si>
  <si>
    <t>顧客フィードバックで物流追跡が停滞</t>
  </si>
  <si>
    <t>注文・物流</t>
  </si>
  <si>
    <t>物流・倉庫</t>
  </si>
  <si>
    <t>物流;転送</t>
  </si>
  <si>
    <t>法務による重要条項確認待ち</t>
  </si>
  <si>
    <t>印刷モジュールを交換済み。店舗マネージャーの確認待ち</t>
  </si>
  <si>
    <t>根本原因は上流タスク失敗と特定。データ補完中</t>
  </si>
  <si>
    <t>確認待ち</t>
  </si>
  <si>
    <t>法務確認待ち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</si>
</sst>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yyyy-mm-dd hh:mm"/>
    <numFmt numFmtId="166" formatCode="0.0"/>
    <numFmt numFmtId="167" formatCode="0.0%"/>
  </numFmts>
  <fonts count="8">
    <font>
      <sz val="11"/>
      <name val="Carlito"/>
    </font>
    <font>
      <b val="1"/>
      <sz val="10"/>
      <color rgb="001E3A8A"/>
      <name val="Microsoft YaHei"/>
    </font>
    <font>
      <b val="1"/>
      <sz val="10"/>
      <color rgb="003730A3"/>
      <name val="Microsoft YaHei"/>
    </font>
    <font>
      <b val="1"/>
      <sz val="10"/>
      <color rgb="00111827"/>
      <name val="Microsoft YaHei"/>
    </font>
    <font>
      <sz val="10"/>
      <color rgb="00111827"/>
      <name val="Microsoft YaHei"/>
    </font>
    <font>
      <b val="1"/>
      <sz val="18"/>
      <color rgb="000F172A"/>
      <name val="Microsoft YaHei"/>
    </font>
    <font>
      <sz val="10"/>
      <color rgb="00475569"/>
      <name val="Microsoft YaHei"/>
    </font>
    <font>
      <sz val="11"/>
      <color rgb="000F172A"/>
      <name val="Microsoft YaHei"/>
    </font>
  </fonts>
  <fills count="6">
    <fill>
      <patternFill/>
    </fill>
    <fill>
      <patternFill patternType="gray125"/>
    </fill>
    <fill>
      <patternFill patternType="solid">
        <fgColor rgb="00DBEAFE"/>
      </patternFill>
    </fill>
    <fill>
      <patternFill patternType="solid">
        <fgColor rgb="00E0E7FF"/>
      </patternFill>
    </fill>
    <fill>
      <patternFill patternType="solid">
        <fgColor rgb="00F8FAFC"/>
      </patternFill>
    </fill>
    <fill>
      <patternFill patternType="solid">
        <fgColor rgb="00EFF6FF"/>
      </patternFill>
    </fill>
  </fills>
  <borders count="40">
    <border/>
    <border/>
    <border>
      <left style="thin">
        <color rgb="00CBD5E1"/>
      </left>
      <top style="thin">
        <color rgb="00CBD5E1"/>
      </top>
    </border>
    <border>
      <top style="thin">
        <color rgb="00CBD5E1"/>
      </top>
    </border>
    <border>
      <right style="thin">
        <color rgb="00CBD5E1"/>
      </right>
      <top style="thin">
        <color rgb="00CBD5E1"/>
      </top>
    </border>
    <border>
      <left style="thin">
        <color rgb="00CBD5E1"/>
      </left>
    </border>
    <border>
      <right style="thin">
        <color rgb="00CBD5E1"/>
      </right>
    </border>
    <border>
      <left style="thin">
        <color rgb="00CBD5E1"/>
      </left>
      <bottom style="thin">
        <color rgb="00CBD5E1"/>
      </bottom>
    </border>
    <border>
      <bottom style="thin">
        <color rgb="00CBD5E1"/>
      </bottom>
    </border>
    <border>
      <right style="thin">
        <color rgb="00CBD5E1"/>
      </right>
      <bottom style="thin">
        <color rgb="00CBD5E1"/>
      </bottom>
    </border>
    <border>
      <left style="thin">
        <color rgb="00CBD5E1"/>
      </left>
      <top style="thin">
        <color rgb="00CBD5E1"/>
      </top>
    </border>
    <border>
      <top style="thin">
        <color rgb="00CBD5E1"/>
      </top>
    </border>
    <border>
      <right style="thin">
        <color rgb="00CBD5E1"/>
      </right>
      <top style="thin">
        <color rgb="00CBD5E1"/>
      </top>
    </border>
    <border>
      <left style="thin">
        <color rgb="00CBD5E1"/>
      </left>
    </border>
    <border>
      <right style="thin">
        <color rgb="00CBD5E1"/>
      </right>
    </border>
    <border>
      <left style="thin">
        <color rgb="00CBD5E1"/>
      </left>
      <bottom style="thin">
        <color rgb="00CBD5E1"/>
      </bottom>
    </border>
    <border>
      <bottom style="thin">
        <color rgb="00CBD5E1"/>
      </bottom>
    </border>
    <border>
      <right style="thin">
        <color rgb="00CBD5E1"/>
      </right>
      <bottom style="thin">
        <color rgb="00CBD5E1"/>
      </bottom>
    </border>
    <border>
      <left style="thin">
        <color rgb="00E5E7EB"/>
      </left>
      <top style="thin">
        <color rgb="00E5E7EB"/>
      </top>
    </border>
    <border>
      <top style="thin">
        <color rgb="00E5E7EB"/>
      </top>
    </border>
    <border>
      <right style="thin">
        <color rgb="00E5E7EB"/>
      </right>
      <top style="thin">
        <color rgb="00E5E7EB"/>
      </top>
    </border>
    <border>
      <left style="thin">
        <color rgb="00E5E7EB"/>
      </left>
    </border>
    <border>
      <right style="thin">
        <color rgb="00E5E7EB"/>
      </right>
    </border>
    <border>
      <left style="thin">
        <color rgb="00E5E7EB"/>
      </left>
      <bottom style="thin">
        <color rgb="00E5E7EB"/>
      </bottom>
    </border>
    <border>
      <bottom style="thin">
        <color rgb="00E5E7EB"/>
      </bottom>
    </border>
    <border>
      <right style="thin">
        <color rgb="00E5E7EB"/>
      </right>
      <bottom style="thin">
        <color rgb="00E5E7EB"/>
      </bottom>
    </border>
    <border>
      <left style="thin">
        <color rgb="00E5E7EB"/>
      </left>
      <top style="thin">
        <color rgb="00E5E7EB"/>
      </top>
    </border>
    <border>
      <top style="thin">
        <color rgb="00E5E7EB"/>
      </top>
    </border>
    <border>
      <right style="thin">
        <color rgb="00E5E7EB"/>
      </right>
      <top style="thin">
        <color rgb="00E5E7EB"/>
      </top>
    </border>
    <border>
      <left style="thin">
        <color rgb="00E5E7EB"/>
      </left>
    </border>
    <border>
      <right style="thin">
        <color rgb="00E5E7EB"/>
      </right>
    </border>
    <border>
      <left style="thin">
        <color rgb="00E5E7EB"/>
      </left>
      <bottom style="thin">
        <color rgb="00E5E7EB"/>
      </bottom>
    </border>
    <border>
      <bottom style="thin">
        <color rgb="00E5E7EB"/>
      </bottom>
    </border>
    <border>
      <right style="thin">
        <color rgb="00E5E7EB"/>
      </right>
      <bottom style="thin">
        <color rgb="00E5E7EB"/>
      </bottom>
    </border>
    <border>
      <left style="thin">
        <color rgb="00CBD5E1"/>
      </left>
      <right style="thin">
        <color rgb="00CBD5E1"/>
      </right>
      <top style="thin">
        <color rgb="00CBD5E1"/>
      </top>
    </border>
    <border>
      <left style="thin">
        <color rgb="00CBD5E1"/>
      </left>
      <right style="thin">
        <color rgb="00CBD5E1"/>
      </right>
    </border>
    <border>
      <left style="thin">
        <color rgb="00CBD5E1"/>
      </left>
      <right style="thin">
        <color rgb="00CBD5E1"/>
      </right>
      <bottom style="thin">
        <color rgb="00CBD5E1"/>
      </bottom>
    </border>
    <border>
      <left style="thin">
        <color rgb="00CBD5E1"/>
      </left>
      <right style="thin">
        <color rgb="00CBD5E1"/>
      </right>
      <top style="thin">
        <color rgb="00CBD5E1"/>
      </top>
    </border>
    <border>
      <left style="thin">
        <color rgb="00CBD5E1"/>
      </left>
      <right style="thin">
        <color rgb="00CBD5E1"/>
      </right>
    </border>
    <border>
      <left style="thin">
        <color rgb="00CBD5E1"/>
      </left>
      <right style="thin">
        <color rgb="00CBD5E1"/>
      </right>
      <bottom style="thin">
        <color rgb="00CBD5E1"/>
      </bottom>
    </border>
  </borders>
  <cellStyleXfs count="1">
    <xf numFmtId="0" fontId="0" fillId="0" borderId="1"/>
  </cellStyleXfs>
  <cellXfs count="382">
    <xf numFmtId="0" fontId="0" fillId="0" borderId="0" xfId="0" quotePrefix="false" pivotButton="false"/>
    <xf numFmtId="0" fontId="0" fillId="0" borderId="1" xfId="0" quotePrefix="false" pivotButton="false"/>
    <xf numFmtId="0" fontId="0" fillId="2" borderId="0" xfId="0" quotePrefix="false" pivotButton="false"/>
    <xf numFmtId="0" fontId="1" fillId="2" borderId="0" xfId="0" quotePrefix="false" pivotButton="false"/>
    <xf numFmtId="0" fontId="1" fillId="2" borderId="0" xfId="0" quotePrefix="false" pivotButton="false" applyAlignment="true">
      <alignment wrapText="true"/>
    </xf>
    <xf numFmtId="0" fontId="1" fillId="2" borderId="0" xfId="0" quotePrefix="false" pivotButton="false" applyAlignment="true">
      <alignment horizontal="center" wrapText="true"/>
    </xf>
    <xf numFmtId="0" fontId="1" fillId="2" borderId="0" xfId="0" quotePrefix="false" pivotButton="false" applyAlignment="true">
      <alignment horizontal="center" vertical="center" wrapText="true"/>
    </xf>
    <xf numFmtId="0" fontId="0" fillId="2" borderId="1" xfId="0" quotePrefix="false" pivotButton="false"/>
    <xf numFmtId="0" fontId="1" fillId="2" borderId="1" xfId="0" quotePrefix="false" pivotButton="false"/>
    <xf numFmtId="0" fontId="1" fillId="2" borderId="1" xfId="0" quotePrefix="false" pivotButton="false" applyAlignment="true">
      <alignment wrapText="true"/>
    </xf>
    <xf numFmtId="0" fontId="1" fillId="2" borderId="1" xfId="0" quotePrefix="false" pivotButton="false" applyAlignment="true">
      <alignment horizontal="center" wrapText="true"/>
    </xf>
    <xf numFmtId="0" fontId="1" fillId="2" borderId="1" xfId="0" quotePrefix="false" pivotButton="false" applyAlignment="true">
      <alignment horizontal="center" vertical="center" wrapText="true"/>
    </xf>
    <xf numFmtId="0" fontId="0" fillId="3" borderId="0" xfId="0" quotePrefix="false" pivotButton="false"/>
    <xf numFmtId="0" fontId="2" fillId="3" borderId="0" xfId="0" quotePrefix="false" pivotButton="false"/>
    <xf numFmtId="0" fontId="2" fillId="3" borderId="0" xfId="0" quotePrefix="false" pivotButton="false" applyAlignment="true">
      <alignment wrapText="true"/>
    </xf>
    <xf numFmtId="0" fontId="2" fillId="3" borderId="0" xfId="0" quotePrefix="false" pivotButton="false" applyAlignment="true">
      <alignment horizontal="center" wrapText="true"/>
    </xf>
    <xf numFmtId="0" fontId="2" fillId="3" borderId="0" xfId="0" quotePrefix="false" pivotButton="false" applyAlignment="true">
      <alignment horizontal="center" vertical="center" wrapText="true"/>
    </xf>
    <xf numFmtId="0" fontId="0" fillId="3" borderId="1" xfId="0" quotePrefix="false" pivotButton="false"/>
    <xf numFmtId="0" fontId="2" fillId="3" borderId="1" xfId="0" quotePrefix="false" pivotButton="false"/>
    <xf numFmtId="0" fontId="2" fillId="3" borderId="1" xfId="0" quotePrefix="false" pivotButton="false" applyAlignment="true">
      <alignment wrapText="true"/>
    </xf>
    <xf numFmtId="0" fontId="2" fillId="3" borderId="1" xfId="0" quotePrefix="false" pivotButton="false" applyAlignment="true">
      <alignment horizontal="center" wrapText="true"/>
    </xf>
    <xf numFmtId="0" fontId="2" fillId="3" borderId="1" xfId="0" quotePrefix="false" pivotButton="false" applyAlignment="true">
      <alignment horizontal="center" vertical="center" wrapText="true"/>
    </xf>
    <xf numFmtId="0" fontId="1" fillId="2" borderId="2" xfId="0" quotePrefix="false" pivotButton="false" applyAlignment="true">
      <alignment horizontal="center" vertical="center" wrapText="true"/>
    </xf>
    <xf numFmtId="0" fontId="1" fillId="2" borderId="3" xfId="0" quotePrefix="false" pivotButton="false" applyAlignment="true">
      <alignment horizontal="center" vertical="center" wrapText="true"/>
    </xf>
    <xf numFmtId="0" fontId="1" fillId="2" borderId="4" xfId="0" quotePrefix="false" pivotButton="false" applyAlignment="true">
      <alignment horizontal="center" vertical="center" wrapText="true"/>
    </xf>
    <xf numFmtId="0" fontId="0" fillId="0" borderId="5" xfId="0" quotePrefix="false" pivotButton="false"/>
    <xf numFmtId="0" fontId="0" fillId="0" borderId="0" xfId="0" quotePrefix="false" pivotButton="false"/>
    <xf numFmtId="0" fontId="0" fillId="0" borderId="6" xfId="0" quotePrefix="false" pivotButton="false"/>
    <xf numFmtId="0" fontId="0" fillId="0" borderId="7" xfId="0" quotePrefix="false" pivotButton="false"/>
    <xf numFmtId="0" fontId="0" fillId="0" borderId="8" xfId="0" quotePrefix="false" pivotButton="false"/>
    <xf numFmtId="0" fontId="0" fillId="0" borderId="9" xfId="0" quotePrefix="false" pivotButton="false"/>
    <xf numFmtId="0" fontId="1" fillId="2" borderId="10" xfId="0" quotePrefix="false" pivotButton="false" applyAlignment="true">
      <alignment horizontal="center" vertical="center" wrapText="true"/>
    </xf>
    <xf numFmtId="0" fontId="1" fillId="2" borderId="11" xfId="0" quotePrefix="false" pivotButton="false" applyAlignment="true">
      <alignment horizontal="center" vertical="center" wrapText="true"/>
    </xf>
    <xf numFmtId="0" fontId="1" fillId="2" borderId="12" xfId="0" quotePrefix="false" pivotButton="false" applyAlignment="true">
      <alignment horizontal="center" vertical="center" wrapText="true"/>
    </xf>
    <xf numFmtId="0" fontId="0" fillId="0" borderId="13" xfId="0" quotePrefix="false" pivotButton="false"/>
    <xf numFmtId="0" fontId="0" fillId="0" borderId="14" xfId="0" quotePrefix="false" pivotButton="false"/>
    <xf numFmtId="0" fontId="0" fillId="0" borderId="15" xfId="0" quotePrefix="false" pivotButton="false"/>
    <xf numFmtId="0" fontId="0" fillId="0" borderId="16" xfId="0" quotePrefix="false" pivotButton="false"/>
    <xf numFmtId="0" fontId="0" fillId="0" borderId="17" xfId="0" quotePrefix="false" pivotButton="false"/>
    <xf numFmtId="0" fontId="2" fillId="3" borderId="2" xfId="0" quotePrefix="false" pivotButton="false" applyAlignment="true">
      <alignment horizontal="center" vertical="center" wrapText="true"/>
    </xf>
    <xf numFmtId="0" fontId="2" fillId="3" borderId="3" xfId="0" quotePrefix="false" pivotButton="false" applyAlignment="true">
      <alignment horizontal="center" vertical="center" wrapText="true"/>
    </xf>
    <xf numFmtId="0" fontId="2" fillId="3" borderId="4" xfId="0" quotePrefix="false" pivotButton="false" applyAlignment="true">
      <alignment horizontal="center" vertical="center" wrapText="true"/>
    </xf>
    <xf numFmtId="0" fontId="2" fillId="3" borderId="10" xfId="0" quotePrefix="false" pivotButton="false" applyAlignment="true">
      <alignment horizontal="center" vertical="center" wrapText="true"/>
    </xf>
    <xf numFmtId="0" fontId="2" fillId="3" borderId="11" xfId="0" quotePrefix="false" pivotButton="false" applyAlignment="true">
      <alignment horizontal="center" vertical="center" wrapText="true"/>
    </xf>
    <xf numFmtId="0" fontId="2" fillId="3" borderId="12" xfId="0" quotePrefix="false" pivotButton="false" applyAlignment="true">
      <alignment horizontal="center" vertical="center" wrapText="true"/>
    </xf>
    <xf numFmtId="0" fontId="3" fillId="2" borderId="2" xfId="0" quotePrefix="false" pivotButton="false" applyAlignment="true">
      <alignment horizontal="center" vertical="center" wrapText="true"/>
    </xf>
    <xf numFmtId="0" fontId="3" fillId="2" borderId="3" xfId="0" quotePrefix="false" pivotButton="false" applyAlignment="true">
      <alignment horizontal="center" vertical="center" wrapText="true"/>
    </xf>
    <xf numFmtId="0" fontId="3" fillId="2" borderId="4" xfId="0" quotePrefix="false" pivotButton="false" applyAlignment="true">
      <alignment horizontal="center" vertical="center" wrapText="true"/>
    </xf>
    <xf numFmtId="0" fontId="4" fillId="0" borderId="0" xfId="0" quotePrefix="false" pivotButton="false"/>
    <xf numFmtId="0" fontId="3" fillId="3" borderId="2" xfId="0" quotePrefix="false" pivotButton="false" applyAlignment="true">
      <alignment horizontal="center" vertical="center" wrapText="true"/>
    </xf>
    <xf numFmtId="0" fontId="3" fillId="3" borderId="3" xfId="0" quotePrefix="false" pivotButton="false" applyAlignment="true">
      <alignment horizontal="center" vertical="center" wrapText="true"/>
    </xf>
    <xf numFmtId="0" fontId="3" fillId="3" borderId="4" xfId="0" quotePrefix="false" pivotButton="false" applyAlignment="true">
      <alignment horizontal="center" vertical="center" wrapText="true"/>
    </xf>
    <xf numFmtId="0" fontId="3" fillId="2" borderId="10" xfId="0" quotePrefix="false" pivotButton="false" applyAlignment="true">
      <alignment horizontal="center" vertical="center" wrapText="true"/>
    </xf>
    <xf numFmtId="0" fontId="3" fillId="2" borderId="11" xfId="0" quotePrefix="false" pivotButton="false" applyAlignment="true">
      <alignment horizontal="center" vertical="center" wrapText="true"/>
    </xf>
    <xf numFmtId="0" fontId="3" fillId="2" borderId="12" xfId="0" quotePrefix="false" pivotButton="false" applyAlignment="true">
      <alignment horizontal="center" vertical="center" wrapText="true"/>
    </xf>
    <xf numFmtId="0" fontId="4" fillId="0" borderId="1" xfId="0" quotePrefix="false" pivotButton="false"/>
    <xf numFmtId="0" fontId="3" fillId="3" borderId="10" xfId="0" quotePrefix="false" pivotButton="false" applyAlignment="true">
      <alignment horizontal="center" vertical="center" wrapText="true"/>
    </xf>
    <xf numFmtId="0" fontId="3" fillId="3" borderId="11" xfId="0" quotePrefix="false" pivotButton="false" applyAlignment="true">
      <alignment horizontal="center" vertical="center" wrapText="true"/>
    </xf>
    <xf numFmtId="0" fontId="3" fillId="3" borderId="12" xfId="0" quotePrefix="false" pivotButton="false" applyAlignment="true">
      <alignment horizontal="center" vertical="center" wrapText="true"/>
    </xf>
    <xf numFmtId="0" fontId="4" fillId="4" borderId="0" xfId="0" quotePrefix="false" pivotButton="false"/>
    <xf numFmtId="0" fontId="5" fillId="4" borderId="0" xfId="0" quotePrefix="false" pivotButton="false"/>
    <xf numFmtId="0" fontId="5" fillId="4" borderId="0" xfId="0" quotePrefix="false" pivotButton="false" applyAlignment="true">
      <alignment horizontal="left"/>
    </xf>
    <xf numFmtId="0" fontId="5" fillId="4" borderId="0" xfId="0" quotePrefix="false" pivotButton="false" applyAlignment="true">
      <alignment horizontal="left" vertical="center"/>
    </xf>
    <xf numFmtId="0" fontId="4" fillId="4" borderId="1" xfId="0" quotePrefix="false" pivotButton="false"/>
    <xf numFmtId="0" fontId="5" fillId="4" borderId="1" xfId="0" quotePrefix="false" pivotButton="false"/>
    <xf numFmtId="0" fontId="5" fillId="4" borderId="1" xfId="0" quotePrefix="false" pivotButton="false" applyAlignment="true">
      <alignment horizontal="left"/>
    </xf>
    <xf numFmtId="0" fontId="5" fillId="4" borderId="1" xfId="0" quotePrefix="false" pivotButton="false" applyAlignment="true">
      <alignment horizontal="left" vertical="center"/>
    </xf>
    <xf numFmtId="0" fontId="6" fillId="4" borderId="0" xfId="0" quotePrefix="false" pivotButton="false"/>
    <xf numFmtId="0" fontId="6" fillId="4" borderId="0" xfId="0" quotePrefix="false" pivotButton="false" applyAlignment="true">
      <alignment wrapText="true"/>
    </xf>
    <xf numFmtId="0" fontId="6" fillId="4" borderId="0" xfId="0" quotePrefix="false" pivotButton="false" applyAlignment="true">
      <alignment horizontal="left" wrapText="true"/>
    </xf>
    <xf numFmtId="0" fontId="6" fillId="4" borderId="0" xfId="0" quotePrefix="false" pivotButton="false" applyAlignment="true">
      <alignment horizontal="left" vertical="center" wrapText="true"/>
    </xf>
    <xf numFmtId="0" fontId="6" fillId="4" borderId="1" xfId="0" quotePrefix="false" pivotButton="false"/>
    <xf numFmtId="0" fontId="6" fillId="4" borderId="1" xfId="0" quotePrefix="false" pivotButton="false" applyAlignment="true">
      <alignment wrapText="true"/>
    </xf>
    <xf numFmtId="0" fontId="6" fillId="4" borderId="1" xfId="0" quotePrefix="false" pivotButton="false" applyAlignment="true">
      <alignment horizontal="left" wrapText="true"/>
    </xf>
    <xf numFmtId="0" fontId="6" fillId="4" borderId="1" xfId="0" quotePrefix="false" pivotButton="false" applyAlignment="true">
      <alignment horizontal="left" vertical="center" wrapText="true"/>
    </xf>
    <xf numFmtId="0" fontId="4" fillId="2" borderId="0" xfId="0" quotePrefix="false" pivotButton="false"/>
    <xf numFmtId="0" fontId="4" fillId="2" borderId="1" xfId="0" quotePrefix="false" pivotButton="false"/>
    <xf numFmtId="0" fontId="4" fillId="0" borderId="18" xfId="0" quotePrefix="false" pivotButton="false"/>
    <xf numFmtId="0" fontId="4" fillId="0" borderId="19" xfId="0" quotePrefix="false" pivotButton="false"/>
    <xf numFmtId="0" fontId="4" fillId="0" borderId="20" xfId="0" quotePrefix="false" pivotButton="false"/>
    <xf numFmtId="0" fontId="4" fillId="0" borderId="21" xfId="0" quotePrefix="false" pivotButton="false"/>
    <xf numFmtId="0" fontId="4" fillId="0" borderId="22" xfId="0" quotePrefix="false" pivotButton="false"/>
    <xf numFmtId="0" fontId="4" fillId="0" borderId="23" xfId="0" quotePrefix="false" pivotButton="false"/>
    <xf numFmtId="0" fontId="4" fillId="0" borderId="24" xfId="0" quotePrefix="false" pivotButton="false"/>
    <xf numFmtId="0" fontId="4" fillId="0" borderId="25" xfId="0" quotePrefix="false" pivotButton="false"/>
    <xf numFmtId="0" fontId="4" fillId="0" borderId="18" xfId="0" quotePrefix="false" pivotButton="false" applyAlignment="true">
      <alignment vertical="center"/>
    </xf>
    <xf numFmtId="0" fontId="4" fillId="0" borderId="19" xfId="0" quotePrefix="false" pivotButton="false" applyAlignment="true">
      <alignment vertical="center"/>
    </xf>
    <xf numFmtId="0" fontId="4" fillId="0" borderId="20" xfId="0" quotePrefix="false" pivotButton="false" applyAlignment="true">
      <alignment vertical="center"/>
    </xf>
    <xf numFmtId="0" fontId="4" fillId="0" borderId="21" xfId="0" quotePrefix="false" pivotButton="false" applyAlignment="true">
      <alignment vertical="center"/>
    </xf>
    <xf numFmtId="0" fontId="4" fillId="0" borderId="0" xfId="0" quotePrefix="false" pivotButton="false" applyAlignment="true">
      <alignment vertical="center"/>
    </xf>
    <xf numFmtId="0" fontId="4" fillId="0" borderId="22" xfId="0" quotePrefix="false" pivotButton="false" applyAlignment="true">
      <alignment vertical="center"/>
    </xf>
    <xf numFmtId="0" fontId="4" fillId="0" borderId="23" xfId="0" quotePrefix="false" pivotButton="false" applyAlignment="true">
      <alignment vertical="center"/>
    </xf>
    <xf numFmtId="0" fontId="4" fillId="0" borderId="24" xfId="0" quotePrefix="false" pivotButton="false" applyAlignment="true">
      <alignment vertical="center"/>
    </xf>
    <xf numFmtId="0" fontId="4" fillId="0" borderId="25" xfId="0" quotePrefix="false" pivotButton="false" applyAlignment="true">
      <alignment vertical="center"/>
    </xf>
    <xf numFmtId="0" fontId="4" fillId="0" borderId="26" xfId="0" quotePrefix="false" pivotButton="false"/>
    <xf numFmtId="0" fontId="4" fillId="0" borderId="27" xfId="0" quotePrefix="false" pivotButton="false"/>
    <xf numFmtId="0" fontId="4" fillId="0" borderId="28" xfId="0" quotePrefix="false" pivotButton="false"/>
    <xf numFmtId="0" fontId="4" fillId="0" borderId="29" xfId="0" quotePrefix="false" pivotButton="false"/>
    <xf numFmtId="0" fontId="4" fillId="0" borderId="30" xfId="0" quotePrefix="false" pivotButton="false"/>
    <xf numFmtId="0" fontId="4" fillId="0" borderId="31" xfId="0" quotePrefix="false" pivotButton="false"/>
    <xf numFmtId="0" fontId="4" fillId="0" borderId="32" xfId="0" quotePrefix="false" pivotButton="false"/>
    <xf numFmtId="0" fontId="4" fillId="0" borderId="33" xfId="0" quotePrefix="false" pivotButton="false"/>
    <xf numFmtId="0" fontId="4" fillId="0" borderId="26" xfId="0" quotePrefix="false" pivotButton="false" applyAlignment="true">
      <alignment vertical="center"/>
    </xf>
    <xf numFmtId="0" fontId="4" fillId="0" borderId="27" xfId="0" quotePrefix="false" pivotButton="false" applyAlignment="true">
      <alignment vertical="center"/>
    </xf>
    <xf numFmtId="0" fontId="4" fillId="0" borderId="28" xfId="0" quotePrefix="false" pivotButton="false" applyAlignment="true">
      <alignment vertical="center"/>
    </xf>
    <xf numFmtId="0" fontId="4" fillId="0" borderId="29" xfId="0" quotePrefix="false" pivotButton="false" applyAlignment="true">
      <alignment vertical="center"/>
    </xf>
    <xf numFmtId="0" fontId="4" fillId="0" borderId="1" xfId="0" quotePrefix="false" pivotButton="false" applyAlignment="true">
      <alignment vertical="center"/>
    </xf>
    <xf numFmtId="0" fontId="4" fillId="0" borderId="30" xfId="0" quotePrefix="false" pivotButton="false" applyAlignment="true">
      <alignment vertical="center"/>
    </xf>
    <xf numFmtId="0" fontId="4" fillId="0" borderId="31" xfId="0" quotePrefix="false" pivotButton="false" applyAlignment="true">
      <alignment vertical="center"/>
    </xf>
    <xf numFmtId="0" fontId="4" fillId="0" borderId="32" xfId="0" quotePrefix="false" pivotButton="false" applyAlignment="true">
      <alignment vertical="center"/>
    </xf>
    <xf numFmtId="0" fontId="4" fillId="0" borderId="33" xfId="0" quotePrefix="false" pivotButton="false" applyAlignment="true">
      <alignment vertical="center"/>
    </xf>
    <xf numFmtId="0" fontId="4" fillId="5" borderId="19" xfId="0" quotePrefix="false" pivotButton="false" applyAlignment="true">
      <alignment vertical="center"/>
    </xf>
    <xf numFmtId="0" fontId="4" fillId="5" borderId="0" xfId="0" quotePrefix="false" pivotButton="false" applyAlignment="true">
      <alignment vertical="center"/>
    </xf>
    <xf numFmtId="0" fontId="4" fillId="5" borderId="24" xfId="0" quotePrefix="false" pivotButton="false" applyAlignment="true">
      <alignment vertical="center"/>
    </xf>
    <xf numFmtId="0" fontId="4" fillId="5" borderId="27" xfId="0" quotePrefix="false" pivotButton="false" applyAlignment="true">
      <alignment vertical="center"/>
    </xf>
    <xf numFmtId="0" fontId="4" fillId="5" borderId="1" xfId="0" quotePrefix="false" pivotButton="false" applyAlignment="true">
      <alignment vertical="center"/>
    </xf>
    <xf numFmtId="0" fontId="4" fillId="5" borderId="32" xfId="0" quotePrefix="false" pivotButton="false" applyAlignment="true">
      <alignment vertical="center"/>
    </xf>
    <xf numFmtId="0" fontId="4" fillId="0" borderId="19" xfId="0" quotePrefix="false" pivotButton="false" applyAlignment="true">
      <alignment vertical="center" wrapText="true"/>
    </xf>
    <xf numFmtId="0" fontId="4" fillId="0" borderId="0" xfId="0" quotePrefix="false" pivotButton="false" applyAlignment="true">
      <alignment vertical="center" wrapText="true"/>
    </xf>
    <xf numFmtId="0" fontId="4" fillId="0" borderId="24" xfId="0" quotePrefix="false" pivotButton="false" applyAlignment="true">
      <alignment vertical="center" wrapText="true"/>
    </xf>
    <xf numFmtId="0" fontId="4" fillId="0" borderId="27" xfId="0" quotePrefix="false" pivotButton="false" applyAlignment="true">
      <alignment vertical="center" wrapText="true"/>
    </xf>
    <xf numFmtId="0" fontId="4" fillId="0" borderId="1" xfId="0" quotePrefix="false" pivotButton="false" applyAlignment="true">
      <alignment vertical="center" wrapText="true"/>
    </xf>
    <xf numFmtId="0" fontId="4" fillId="0" borderId="32" xfId="0" quotePrefix="false" pivotButton="false" applyAlignment="true">
      <alignment vertical="center" wrapText="true"/>
    </xf>
    <xf numFmtId="0" fontId="4" fillId="0" borderId="20" xfId="0" quotePrefix="false" pivotButton="false" applyAlignment="true">
      <alignment vertical="center" wrapText="true"/>
    </xf>
    <xf numFmtId="0" fontId="4" fillId="0" borderId="22" xfId="0" quotePrefix="false" pivotButton="false" applyAlignment="true">
      <alignment vertical="center" wrapText="true"/>
    </xf>
    <xf numFmtId="0" fontId="4" fillId="0" borderId="25" xfId="0" quotePrefix="false" pivotButton="false" applyAlignment="true">
      <alignment vertical="center" wrapText="true"/>
    </xf>
    <xf numFmtId="0" fontId="4" fillId="0" borderId="28" xfId="0" quotePrefix="false" pivotButton="false" applyAlignment="true">
      <alignment vertical="center" wrapText="true"/>
    </xf>
    <xf numFmtId="0" fontId="4" fillId="0" borderId="30" xfId="0" quotePrefix="false" pivotButton="false" applyAlignment="true">
      <alignment vertical="center" wrapText="true"/>
    </xf>
    <xf numFmtId="0" fontId="4" fillId="0" borderId="33" xfId="0" quotePrefix="false" pivotButton="false" applyAlignment="true">
      <alignment vertical="center" wrapText="true"/>
    </xf>
    <xf numFmtId="164" fontId="4" fillId="0" borderId="19" xfId="0" quotePrefix="false" pivotButton="false" applyAlignment="true">
      <alignment vertical="center"/>
    </xf>
    <xf numFmtId="164" fontId="4" fillId="0" borderId="0" xfId="0" quotePrefix="false" pivotButton="false" applyAlignment="true">
      <alignment vertical="center"/>
    </xf>
    <xf numFmtId="164" fontId="4" fillId="0" borderId="24" xfId="0" quotePrefix="false" pivotButton="false" applyAlignment="true">
      <alignment vertical="center"/>
    </xf>
    <xf numFmtId="164" fontId="4" fillId="0" borderId="27" xfId="0" quotePrefix="false" pivotButton="false" applyAlignment="true">
      <alignment vertical="center"/>
    </xf>
    <xf numFmtId="164" fontId="4" fillId="0" borderId="1" xfId="0" quotePrefix="false" pivotButton="false" applyAlignment="true">
      <alignment vertical="center"/>
    </xf>
    <xf numFmtId="164" fontId="4" fillId="0" borderId="32" xfId="0" quotePrefix="false" pivotButton="false" applyAlignment="true">
      <alignment vertical="center"/>
    </xf>
    <xf numFmtId="165" fontId="4" fillId="0" borderId="19" xfId="0" quotePrefix="false" pivotButton="false" applyAlignment="true">
      <alignment vertical="center"/>
    </xf>
    <xf numFmtId="165" fontId="4" fillId="0" borderId="0" xfId="0" quotePrefix="false" pivotButton="false" applyAlignment="true">
      <alignment vertical="center"/>
    </xf>
    <xf numFmtId="165" fontId="4" fillId="0" borderId="24" xfId="0" quotePrefix="false" pivotButton="false" applyAlignment="true">
      <alignment vertical="center"/>
    </xf>
    <xf numFmtId="165" fontId="4" fillId="0" borderId="27" xfId="0" quotePrefix="false" pivotButton="false" applyAlignment="true">
      <alignment vertical="center"/>
    </xf>
    <xf numFmtId="165" fontId="4" fillId="0" borderId="1" xfId="0" quotePrefix="false" pivotButton="false" applyAlignment="true">
      <alignment vertical="center"/>
    </xf>
    <xf numFmtId="165" fontId="4" fillId="0" borderId="32" xfId="0" quotePrefix="false" pivotButton="false" applyAlignment="true">
      <alignment vertical="center"/>
    </xf>
    <xf numFmtId="165" fontId="4" fillId="5" borderId="19" xfId="0" quotePrefix="false" pivotButton="false" applyAlignment="true">
      <alignment vertical="center"/>
    </xf>
    <xf numFmtId="165" fontId="4" fillId="5" borderId="0" xfId="0" quotePrefix="false" pivotButton="false" applyAlignment="true">
      <alignment vertical="center"/>
    </xf>
    <xf numFmtId="165" fontId="4" fillId="5" borderId="24" xfId="0" quotePrefix="false" pivotButton="false" applyAlignment="true">
      <alignment vertical="center"/>
    </xf>
    <xf numFmtId="165" fontId="4" fillId="5" borderId="27" xfId="0" quotePrefix="false" pivotButton="false" applyAlignment="true">
      <alignment vertical="center"/>
    </xf>
    <xf numFmtId="165" fontId="4" fillId="5" borderId="1" xfId="0" quotePrefix="false" pivotButton="false" applyAlignment="true">
      <alignment vertical="center"/>
    </xf>
    <xf numFmtId="165" fontId="4" fillId="5" borderId="32" xfId="0" quotePrefix="false" pivotButton="false" applyAlignment="true">
      <alignment vertical="center"/>
    </xf>
    <xf numFmtId="166" fontId="4" fillId="5" borderId="19" xfId="0" quotePrefix="false" pivotButton="false" applyAlignment="true">
      <alignment vertical="center"/>
    </xf>
    <xf numFmtId="166" fontId="4" fillId="5" borderId="0" xfId="0" quotePrefix="false" pivotButton="false" applyAlignment="true">
      <alignment vertical="center"/>
    </xf>
    <xf numFmtId="166" fontId="4" fillId="5" borderId="24" xfId="0" quotePrefix="false" pivotButton="false" applyAlignment="true">
      <alignment vertical="center"/>
    </xf>
    <xf numFmtId="166" fontId="4" fillId="5" borderId="27" xfId="0" quotePrefix="false" pivotButton="false" applyAlignment="true">
      <alignment vertical="center"/>
    </xf>
    <xf numFmtId="166" fontId="4" fillId="5" borderId="1" xfId="0" quotePrefix="false" pivotButton="false" applyAlignment="true">
      <alignment vertical="center"/>
    </xf>
    <xf numFmtId="166" fontId="4" fillId="5" borderId="32" xfId="0" quotePrefix="false" pivotButton="false" applyAlignment="true">
      <alignment vertical="center"/>
    </xf>
    <xf numFmtId="166" fontId="4" fillId="0" borderId="19" xfId="0" quotePrefix="false" pivotButton="false" applyAlignment="true">
      <alignment vertical="center"/>
    </xf>
    <xf numFmtId="166" fontId="4" fillId="0" borderId="0" xfId="0" quotePrefix="false" pivotButton="false" applyAlignment="true">
      <alignment vertical="center"/>
    </xf>
    <xf numFmtId="166" fontId="4" fillId="0" borderId="24" xfId="0" quotePrefix="false" pivotButton="false" applyAlignment="true">
      <alignment vertical="center"/>
    </xf>
    <xf numFmtId="166" fontId="4" fillId="0" borderId="27" xfId="0" quotePrefix="false" pivotButton="false" applyAlignment="true">
      <alignment vertical="center"/>
    </xf>
    <xf numFmtId="166" fontId="4" fillId="0" borderId="1" xfId="0" quotePrefix="false" pivotButton="false" applyAlignment="true">
      <alignment vertical="center"/>
    </xf>
    <xf numFmtId="166" fontId="4" fillId="0" borderId="32" xfId="0" quotePrefix="false" pivotButton="false" applyAlignment="true">
      <alignment vertical="center"/>
    </xf>
    <xf numFmtId="1" fontId="4" fillId="0" borderId="19" xfId="0" quotePrefix="false" pivotButton="false" applyAlignment="true">
      <alignment vertical="center"/>
    </xf>
    <xf numFmtId="1" fontId="4" fillId="0" borderId="0" xfId="0" quotePrefix="false" pivotButton="false" applyAlignment="true">
      <alignment vertical="center"/>
    </xf>
    <xf numFmtId="1" fontId="4" fillId="0" borderId="24" xfId="0" quotePrefix="false" pivotButton="false" applyAlignment="true">
      <alignment vertical="center"/>
    </xf>
    <xf numFmtId="1" fontId="4" fillId="0" borderId="27" xfId="0" quotePrefix="false" pivotButton="false" applyAlignment="true">
      <alignment vertical="center"/>
    </xf>
    <xf numFmtId="1" fontId="4" fillId="0" borderId="1" xfId="0" quotePrefix="false" pivotButton="false" applyAlignment="true">
      <alignment vertical="center"/>
    </xf>
    <xf numFmtId="1" fontId="4" fillId="0" borderId="32" xfId="0" quotePrefix="false" pivotButton="false" applyAlignment="true">
      <alignment vertical="center"/>
    </xf>
    <xf numFmtId="0" fontId="7" fillId="0" borderId="0" xfId="0" quotePrefix="false" pivotButton="false"/>
    <xf numFmtId="0" fontId="7" fillId="0" borderId="1" xfId="0" quotePrefix="false" pivotButton="false"/>
    <xf numFmtId="0" fontId="7" fillId="4" borderId="0" xfId="0" quotePrefix="false" pivotButton="false"/>
    <xf numFmtId="0" fontId="5" fillId="4" borderId="0" xfId="0" quotePrefix="false" pivotButton="false" applyAlignment="true">
      <alignment vertical="center"/>
    </xf>
    <xf numFmtId="0" fontId="7" fillId="4" borderId="1" xfId="0" quotePrefix="false" pivotButton="false"/>
    <xf numFmtId="0" fontId="5" fillId="4" borderId="1" xfId="0" quotePrefix="false" pivotButton="false" applyAlignment="true">
      <alignment vertical="center"/>
    </xf>
    <xf numFmtId="0" fontId="6" fillId="4" borderId="0" xfId="0" quotePrefix="false" pivotButton="false" applyAlignment="true">
      <alignment vertical="center" wrapText="true"/>
    </xf>
    <xf numFmtId="0" fontId="6" fillId="4" borderId="1" xfId="0" quotePrefix="false" pivotButton="false" applyAlignment="true">
      <alignment vertical="center" wrapText="true"/>
    </xf>
    <xf numFmtId="0" fontId="1" fillId="2" borderId="0" xfId="0" quotePrefix="false" pivotButton="false" applyAlignment="true">
      <alignment horizontal="center"/>
    </xf>
    <xf numFmtId="0" fontId="1" fillId="2" borderId="0" xfId="0" quotePrefix="false" pivotButton="false" applyAlignment="true">
      <alignment horizontal="center" vertical="center"/>
    </xf>
    <xf numFmtId="0" fontId="1" fillId="2" borderId="1" xfId="0" quotePrefix="false" pivotButton="false" applyAlignment="true">
      <alignment horizontal="center"/>
    </xf>
    <xf numFmtId="0" fontId="1" fillId="2" borderId="1" xfId="0" quotePrefix="false" pivotButton="false" applyAlignment="true">
      <alignment horizontal="center" vertical="center"/>
    </xf>
    <xf numFmtId="0" fontId="2" fillId="3" borderId="0" xfId="0" quotePrefix="false" pivotButton="false" applyAlignment="true">
      <alignment horizontal="center"/>
    </xf>
    <xf numFmtId="0" fontId="2" fillId="3" borderId="0" xfId="0" quotePrefix="false" pivotButton="false" applyAlignment="true">
      <alignment horizontal="center" vertical="center"/>
    </xf>
    <xf numFmtId="0" fontId="2" fillId="3" borderId="1" xfId="0" quotePrefix="false" pivotButton="false" applyAlignment="true">
      <alignment horizontal="center"/>
    </xf>
    <xf numFmtId="0" fontId="2" fillId="3" borderId="1" xfId="0" quotePrefix="false" pivotButton="false" applyAlignment="true">
      <alignment horizontal="center" vertical="center"/>
    </xf>
    <xf numFmtId="0" fontId="3" fillId="2" borderId="0" xfId="0" quotePrefix="false" pivotButton="false" applyAlignment="true">
      <alignment horizontal="center" vertical="center"/>
    </xf>
    <xf numFmtId="0" fontId="3" fillId="3" borderId="0" xfId="0" quotePrefix="false" pivotButton="false" applyAlignment="true">
      <alignment horizontal="center" vertical="center"/>
    </xf>
    <xf numFmtId="0" fontId="3" fillId="2" borderId="1" xfId="0" quotePrefix="false" pivotButton="false" applyAlignment="true">
      <alignment horizontal="center" vertical="center"/>
    </xf>
    <xf numFmtId="0" fontId="3" fillId="3" borderId="1" xfId="0" quotePrefix="false" pivotButton="false" applyAlignment="true">
      <alignment horizontal="center" vertical="center"/>
    </xf>
    <xf numFmtId="0" fontId="3" fillId="2" borderId="2" xfId="0" quotePrefix="false" pivotButton="false" applyAlignment="true">
      <alignment horizontal="center" vertical="center"/>
    </xf>
    <xf numFmtId="0" fontId="3" fillId="2" borderId="3" xfId="0" quotePrefix="false" pivotButton="false" applyAlignment="true">
      <alignment horizontal="center" vertical="center"/>
    </xf>
    <xf numFmtId="0" fontId="3" fillId="2" borderId="4" xfId="0" quotePrefix="false" pivotButton="false" applyAlignment="true">
      <alignment horizontal="center" vertical="center"/>
    </xf>
    <xf numFmtId="0" fontId="4" fillId="0" borderId="5" xfId="0" quotePrefix="false" pivotButton="false"/>
    <xf numFmtId="0" fontId="4" fillId="0" borderId="6" xfId="0" quotePrefix="false" pivotButton="false"/>
    <xf numFmtId="0" fontId="4" fillId="0" borderId="7" xfId="0" quotePrefix="false" pivotButton="false"/>
    <xf numFmtId="0" fontId="4" fillId="0" borderId="8" xfId="0" quotePrefix="false" pivotButton="false"/>
    <xf numFmtId="0" fontId="4" fillId="0" borderId="9" xfId="0" quotePrefix="false" pivotButton="false"/>
    <xf numFmtId="0" fontId="3" fillId="2" borderId="10" xfId="0" quotePrefix="false" pivotButton="false" applyAlignment="true">
      <alignment horizontal="center" vertical="center"/>
    </xf>
    <xf numFmtId="0" fontId="3" fillId="2" borderId="11" xfId="0" quotePrefix="false" pivotButton="false" applyAlignment="true">
      <alignment horizontal="center" vertical="center"/>
    </xf>
    <xf numFmtId="0" fontId="3" fillId="2" borderId="12" xfId="0" quotePrefix="false" pivotButton="false" applyAlignment="true">
      <alignment horizontal="center" vertical="center"/>
    </xf>
    <xf numFmtId="0" fontId="4" fillId="0" borderId="13" xfId="0" quotePrefix="false" pivotButton="false"/>
    <xf numFmtId="0" fontId="4" fillId="0" borderId="14" xfId="0" quotePrefix="false" pivotButton="false"/>
    <xf numFmtId="0" fontId="4" fillId="0" borderId="15" xfId="0" quotePrefix="false" pivotButton="false"/>
    <xf numFmtId="0" fontId="4" fillId="0" borderId="16" xfId="0" quotePrefix="false" pivotButton="false"/>
    <xf numFmtId="0" fontId="4" fillId="0" borderId="17" xfId="0" quotePrefix="false" pivotButton="false"/>
    <xf numFmtId="0" fontId="3" fillId="3" borderId="2" xfId="0" quotePrefix="false" pivotButton="false" applyAlignment="true">
      <alignment horizontal="center" vertical="center"/>
    </xf>
    <xf numFmtId="0" fontId="3" fillId="3" borderId="3" xfId="0" quotePrefix="false" pivotButton="false" applyAlignment="true">
      <alignment horizontal="center" vertical="center"/>
    </xf>
    <xf numFmtId="0" fontId="3" fillId="3" borderId="4" xfId="0" quotePrefix="false" pivotButton="false" applyAlignment="true">
      <alignment horizontal="center" vertical="center"/>
    </xf>
    <xf numFmtId="0" fontId="3" fillId="3" borderId="10" xfId="0" quotePrefix="false" pivotButton="false" applyAlignment="true">
      <alignment horizontal="center" vertical="center"/>
    </xf>
    <xf numFmtId="0" fontId="3" fillId="3" borderId="11" xfId="0" quotePrefix="false" pivotButton="false" applyAlignment="true">
      <alignment horizontal="center" vertical="center"/>
    </xf>
    <xf numFmtId="0" fontId="3" fillId="3" borderId="12" xfId="0" quotePrefix="false" pivotButton="false" applyAlignment="true">
      <alignment horizontal="center" vertical="center"/>
    </xf>
    <xf numFmtId="1" fontId="4" fillId="0" borderId="0" xfId="0" quotePrefix="false" pivotButton="false"/>
    <xf numFmtId="1" fontId="4" fillId="0" borderId="1" xfId="0" quotePrefix="false" pivotButton="false"/>
    <xf numFmtId="167" fontId="4" fillId="0" borderId="0" xfId="0" quotePrefix="false" pivotButton="false"/>
    <xf numFmtId="167" fontId="4" fillId="0" borderId="1" xfId="0" quotePrefix="false" pivotButton="false"/>
    <xf numFmtId="166" fontId="4" fillId="0" borderId="0" xfId="0" quotePrefix="false" pivotButton="false"/>
    <xf numFmtId="166" fontId="4" fillId="0" borderId="8" xfId="0" quotePrefix="false" pivotButton="false"/>
    <xf numFmtId="166" fontId="4" fillId="0" borderId="1" xfId="0" quotePrefix="false" pivotButton="false"/>
    <xf numFmtId="166" fontId="4" fillId="0" borderId="16" xfId="0" quotePrefix="false" pivotButton="false"/>
    <xf numFmtId="167" fontId="4" fillId="0" borderId="6" xfId="0" quotePrefix="false" pivotButton="false"/>
    <xf numFmtId="167" fontId="4" fillId="0" borderId="9" xfId="0" quotePrefix="false" pivotButton="false"/>
    <xf numFmtId="167" fontId="4" fillId="0" borderId="14" xfId="0" quotePrefix="false" pivotButton="false"/>
    <xf numFmtId="167" fontId="4" fillId="0" borderId="17" xfId="0" quotePrefix="false" pivotButton="false"/>
    <xf numFmtId="166" fontId="4" fillId="0" borderId="6" xfId="0" quotePrefix="false" pivotButton="false"/>
    <xf numFmtId="166" fontId="4" fillId="0" borderId="9" xfId="0" quotePrefix="false" pivotButton="false"/>
    <xf numFmtId="166" fontId="4" fillId="0" borderId="14" xfId="0" quotePrefix="false" pivotButton="false"/>
    <xf numFmtId="166" fontId="4" fillId="0" borderId="17" xfId="0" quotePrefix="false" pivotButton="false"/>
    <xf numFmtId="1" fontId="4" fillId="0" borderId="8" xfId="0" quotePrefix="false" pivotButton="false"/>
    <xf numFmtId="1" fontId="4" fillId="0" borderId="16" xfId="0" quotePrefix="false" pivotButton="false"/>
    <xf numFmtId="1" fontId="4" fillId="0" borderId="6" xfId="0" quotePrefix="false" pivotButton="false"/>
    <xf numFmtId="1" fontId="4" fillId="0" borderId="9" xfId="0" quotePrefix="false" pivotButton="false"/>
    <xf numFmtId="1" fontId="4" fillId="0" borderId="14" xfId="0" quotePrefix="false" pivotButton="false"/>
    <xf numFmtId="1" fontId="4" fillId="0" borderId="17" xfId="0" quotePrefix="false" pivotButton="false"/>
    <xf numFmtId="0" fontId="4" fillId="0" borderId="5" xfId="0" quotePrefix="false" pivotButton="false" applyAlignment="true">
      <alignment vertical="center"/>
    </xf>
    <xf numFmtId="0" fontId="4" fillId="0" borderId="6" xfId="0" quotePrefix="false" pivotButton="false" applyAlignment="true">
      <alignment vertical="center"/>
    </xf>
    <xf numFmtId="167" fontId="4" fillId="0" borderId="0" xfId="0" quotePrefix="false" pivotButton="false" applyAlignment="true">
      <alignment vertical="center"/>
    </xf>
    <xf numFmtId="0" fontId="4" fillId="0" borderId="7" xfId="0" quotePrefix="false" pivotButton="false" applyAlignment="true">
      <alignment vertical="center"/>
    </xf>
    <xf numFmtId="166" fontId="4" fillId="0" borderId="8" xfId="0" quotePrefix="false" pivotButton="false" applyAlignment="true">
      <alignment vertical="center"/>
    </xf>
    <xf numFmtId="0" fontId="4" fillId="0" borderId="9" xfId="0" quotePrefix="false" pivotButton="false" applyAlignment="true">
      <alignment vertical="center"/>
    </xf>
    <xf numFmtId="0" fontId="4" fillId="0" borderId="13" xfId="0" quotePrefix="false" pivotButton="false" applyAlignment="true">
      <alignment vertical="center"/>
    </xf>
    <xf numFmtId="0" fontId="4" fillId="0" borderId="14" xfId="0" quotePrefix="false" pivotButton="false" applyAlignment="true">
      <alignment vertical="center"/>
    </xf>
    <xf numFmtId="167" fontId="4" fillId="0" borderId="1" xfId="0" quotePrefix="false" pivotButton="false" applyAlignment="true">
      <alignment vertical="center"/>
    </xf>
    <xf numFmtId="0" fontId="4" fillId="0" borderId="15" xfId="0" quotePrefix="false" pivotButton="false" applyAlignment="true">
      <alignment vertical="center"/>
    </xf>
    <xf numFmtId="166" fontId="4" fillId="0" borderId="16" xfId="0" quotePrefix="false" pivotButton="false" applyAlignment="true">
      <alignment vertical="center"/>
    </xf>
    <xf numFmtId="0" fontId="4" fillId="0" borderId="17" xfId="0" quotePrefix="false" pivotButton="false" applyAlignment="true">
      <alignment vertical="center"/>
    </xf>
    <xf numFmtId="0" fontId="4" fillId="0" borderId="0" xfId="0" quotePrefix="false" pivotButton="false" applyAlignment="true">
      <alignment wrapText="true"/>
    </xf>
    <xf numFmtId="0" fontId="4" fillId="0" borderId="5" xfId="0" quotePrefix="false" pivotButton="false" applyAlignment="true">
      <alignment vertical="center" wrapText="true"/>
    </xf>
    <xf numFmtId="1" fontId="4" fillId="0" borderId="0" xfId="0" quotePrefix="false" pivotButton="false" applyAlignment="true">
      <alignment vertical="center" wrapText="true"/>
    </xf>
    <xf numFmtId="0" fontId="4" fillId="0" borderId="6" xfId="0" quotePrefix="false" pivotButton="false" applyAlignment="true">
      <alignment vertical="center" wrapText="true"/>
    </xf>
    <xf numFmtId="167" fontId="4" fillId="0" borderId="0" xfId="0" quotePrefix="false" pivotButton="false" applyAlignment="true">
      <alignment vertical="center" wrapText="true"/>
    </xf>
    <xf numFmtId="166" fontId="4" fillId="0" borderId="0" xfId="0" quotePrefix="false" pivotButton="false" applyAlignment="true">
      <alignment vertical="center" wrapText="true"/>
    </xf>
    <xf numFmtId="0" fontId="4" fillId="0" borderId="7" xfId="0" quotePrefix="false" pivotButton="false" applyAlignment="true">
      <alignment vertical="center" wrapText="true"/>
    </xf>
    <xf numFmtId="166" fontId="4" fillId="0" borderId="8" xfId="0" quotePrefix="false" pivotButton="false" applyAlignment="true">
      <alignment vertical="center" wrapText="true"/>
    </xf>
    <xf numFmtId="0" fontId="4" fillId="0" borderId="9" xfId="0" quotePrefix="false" pivotButton="false" applyAlignment="true">
      <alignment vertical="center" wrapText="true"/>
    </xf>
    <xf numFmtId="0" fontId="4" fillId="0" borderId="5" xfId="0" quotePrefix="false" pivotButton="false" applyAlignment="true">
      <alignment wrapText="true"/>
    </xf>
    <xf numFmtId="167" fontId="4" fillId="0" borderId="6" xfId="0" quotePrefix="false" pivotButton="false" applyAlignment="true">
      <alignment wrapText="true"/>
    </xf>
    <xf numFmtId="0" fontId="4" fillId="0" borderId="7" xfId="0" quotePrefix="false" pivotButton="false" applyAlignment="true">
      <alignment wrapText="true"/>
    </xf>
    <xf numFmtId="0" fontId="4" fillId="0" borderId="8" xfId="0" quotePrefix="false" pivotButton="false" applyAlignment="true">
      <alignment wrapText="true"/>
    </xf>
    <xf numFmtId="167" fontId="4" fillId="0" borderId="9" xfId="0" quotePrefix="false" pivotButton="false" applyAlignment="true">
      <alignment wrapText="true"/>
    </xf>
    <xf numFmtId="1" fontId="4" fillId="0" borderId="0" xfId="0" quotePrefix="false" pivotButton="false" applyAlignment="true">
      <alignment wrapText="true"/>
    </xf>
    <xf numFmtId="166" fontId="4" fillId="0" borderId="6" xfId="0" quotePrefix="false" pivotButton="false" applyAlignment="true">
      <alignment wrapText="true"/>
    </xf>
    <xf numFmtId="1" fontId="4" fillId="0" borderId="6" xfId="0" quotePrefix="false" pivotButton="false" applyAlignment="true">
      <alignment wrapText="true"/>
    </xf>
    <xf numFmtId="1" fontId="4" fillId="0" borderId="8" xfId="0" quotePrefix="false" pivotButton="false" applyAlignment="true">
      <alignment wrapText="true"/>
    </xf>
    <xf numFmtId="1" fontId="4" fillId="0" borderId="9" xfId="0" quotePrefix="false" pivotButton="false" applyAlignment="true">
      <alignment wrapText="true"/>
    </xf>
    <xf numFmtId="166" fontId="4" fillId="0" borderId="9" xfId="0" quotePrefix="false" pivotButton="false" applyAlignment="true">
      <alignment wrapText="true"/>
    </xf>
    <xf numFmtId="0" fontId="4" fillId="0" borderId="1" xfId="0" quotePrefix="false" pivotButton="false" applyAlignment="true">
      <alignment wrapText="true"/>
    </xf>
    <xf numFmtId="0" fontId="4" fillId="0" borderId="13" xfId="0" quotePrefix="false" pivotButton="false" applyAlignment="true">
      <alignment vertical="center" wrapText="true"/>
    </xf>
    <xf numFmtId="1" fontId="4" fillId="0" borderId="1" xfId="0" quotePrefix="false" pivotButton="false" applyAlignment="true">
      <alignment vertical="center" wrapText="true"/>
    </xf>
    <xf numFmtId="0" fontId="4" fillId="0" borderId="14" xfId="0" quotePrefix="false" pivotButton="false" applyAlignment="true">
      <alignment vertical="center" wrapText="true"/>
    </xf>
    <xf numFmtId="167" fontId="4" fillId="0" borderId="1" xfId="0" quotePrefix="false" pivotButton="false" applyAlignment="true">
      <alignment vertical="center" wrapText="true"/>
    </xf>
    <xf numFmtId="166" fontId="4" fillId="0" borderId="1" xfId="0" quotePrefix="false" pivotButton="false" applyAlignment="true">
      <alignment vertical="center" wrapText="true"/>
    </xf>
    <xf numFmtId="0" fontId="4" fillId="0" borderId="15" xfId="0" quotePrefix="false" pivotButton="false" applyAlignment="true">
      <alignment vertical="center" wrapText="true"/>
    </xf>
    <xf numFmtId="166" fontId="4" fillId="0" borderId="16" xfId="0" quotePrefix="false" pivotButton="false" applyAlignment="true">
      <alignment vertical="center" wrapText="true"/>
    </xf>
    <xf numFmtId="0" fontId="4" fillId="0" borderId="17" xfId="0" quotePrefix="false" pivotButton="false" applyAlignment="true">
      <alignment vertical="center" wrapText="true"/>
    </xf>
    <xf numFmtId="0" fontId="4" fillId="0" borderId="13" xfId="0" quotePrefix="false" pivotButton="false" applyAlignment="true">
      <alignment wrapText="true"/>
    </xf>
    <xf numFmtId="167" fontId="4" fillId="0" borderId="14" xfId="0" quotePrefix="false" pivotButton="false" applyAlignment="true">
      <alignment wrapText="true"/>
    </xf>
    <xf numFmtId="0" fontId="4" fillId="0" borderId="15" xfId="0" quotePrefix="false" pivotButton="false" applyAlignment="true">
      <alignment wrapText="true"/>
    </xf>
    <xf numFmtId="0" fontId="4" fillId="0" borderId="16" xfId="0" quotePrefix="false" pivotButton="false" applyAlignment="true">
      <alignment wrapText="true"/>
    </xf>
    <xf numFmtId="167" fontId="4" fillId="0" borderId="17" xfId="0" quotePrefix="false" pivotButton="false" applyAlignment="true">
      <alignment wrapText="true"/>
    </xf>
    <xf numFmtId="1" fontId="4" fillId="0" borderId="1" xfId="0" quotePrefix="false" pivotButton="false" applyAlignment="true">
      <alignment wrapText="true"/>
    </xf>
    <xf numFmtId="166" fontId="4" fillId="0" borderId="14" xfId="0" quotePrefix="false" pivotButton="false" applyAlignment="true">
      <alignment wrapText="true"/>
    </xf>
    <xf numFmtId="1" fontId="4" fillId="0" borderId="14" xfId="0" quotePrefix="false" pivotButton="false" applyAlignment="true">
      <alignment wrapText="true"/>
    </xf>
    <xf numFmtId="1" fontId="4" fillId="0" borderId="16" xfId="0" quotePrefix="false" pivotButton="false" applyAlignment="true">
      <alignment wrapText="true"/>
    </xf>
    <xf numFmtId="1" fontId="4" fillId="0" borderId="17" xfId="0" quotePrefix="false" pivotButton="false" applyAlignment="true">
      <alignment wrapText="true"/>
    </xf>
    <xf numFmtId="166" fontId="4" fillId="0" borderId="17" xfId="0" quotePrefix="false" pivotButton="false" applyAlignment="true">
      <alignment wrapText="true"/>
    </xf>
    <xf numFmtId="0" fontId="3" fillId="2" borderId="0" xfId="0" quotePrefix="false" pivotButton="false" applyAlignment="true">
      <alignment horizontal="center" vertical="center" wrapText="true"/>
    </xf>
    <xf numFmtId="0" fontId="3" fillId="2" borderId="1" xfId="0" quotePrefix="false" pivotButton="false" applyAlignment="true">
      <alignment horizontal="center" vertical="center" wrapText="true"/>
    </xf>
    <xf numFmtId="0" fontId="4" fillId="0" borderId="8" xfId="0" quotePrefix="false" pivotButton="false" applyAlignment="true">
      <alignment vertical="center"/>
    </xf>
    <xf numFmtId="0" fontId="4" fillId="0" borderId="16" xfId="0" quotePrefix="false" pivotButton="false" applyAlignment="true">
      <alignment vertical="center"/>
    </xf>
    <xf numFmtId="0" fontId="4" fillId="0" borderId="8" xfId="0" quotePrefix="false" pivotButton="false" applyAlignment="true">
      <alignment vertical="center" wrapText="true"/>
    </xf>
    <xf numFmtId="0" fontId="4" fillId="0" borderId="16" xfId="0" quotePrefix="false" pivotButton="false" applyAlignment="true">
      <alignment vertical="center" wrapText="true"/>
    </xf>
    <xf numFmtId="0" fontId="0" fillId="4" borderId="0" xfId="0" quotePrefix="false" pivotButton="false"/>
    <xf numFmtId="0" fontId="0" fillId="4" borderId="1" xfId="0" quotePrefix="false" pivotButton="false"/>
    <xf numFmtId="0" fontId="1" fillId="2" borderId="0" xfId="0" quotePrefix="false" pivotButton="false" applyAlignment="true">
      <alignment vertical="center" wrapText="true"/>
    </xf>
    <xf numFmtId="0" fontId="1" fillId="2" borderId="1" xfId="0" quotePrefix="false" pivotButton="false" applyAlignment="true">
      <alignment vertical="center" wrapText="true"/>
    </xf>
    <xf numFmtId="0" fontId="3" fillId="4" borderId="0" xfId="0" quotePrefix="false" pivotButton="false" applyAlignment="true">
      <alignment vertical="center"/>
    </xf>
    <xf numFmtId="0" fontId="3" fillId="2" borderId="0" xfId="0" quotePrefix="false" pivotButton="false" applyAlignment="true">
      <alignment vertical="center" wrapText="true"/>
    </xf>
    <xf numFmtId="0" fontId="3" fillId="4" borderId="1" xfId="0" quotePrefix="false" pivotButton="false" applyAlignment="true">
      <alignment vertical="center"/>
    </xf>
    <xf numFmtId="0" fontId="3" fillId="2" borderId="1" xfId="0" quotePrefix="false" pivotButton="false" applyAlignment="true">
      <alignment vertical="center" wrapText="true"/>
    </xf>
    <xf numFmtId="0" fontId="3" fillId="2" borderId="2" xfId="0" quotePrefix="false" pivotButton="false" applyAlignment="true">
      <alignment vertical="center" wrapText="true"/>
    </xf>
    <xf numFmtId="0" fontId="4" fillId="0" borderId="4" xfId="0" quotePrefix="false" pivotButton="false"/>
    <xf numFmtId="0" fontId="3" fillId="2" borderId="5" xfId="0" quotePrefix="false" pivotButton="false" applyAlignment="true">
      <alignment vertical="center" wrapText="true"/>
    </xf>
    <xf numFmtId="0" fontId="3" fillId="2" borderId="7" xfId="0" quotePrefix="false" pivotButton="false" applyAlignment="true">
      <alignment vertical="center" wrapText="true"/>
    </xf>
    <xf numFmtId="0" fontId="3" fillId="2" borderId="10" xfId="0" quotePrefix="false" pivotButton="false" applyAlignment="true">
      <alignment vertical="center" wrapText="true"/>
    </xf>
    <xf numFmtId="0" fontId="4" fillId="0" borderId="12" xfId="0" quotePrefix="false" pivotButton="false"/>
    <xf numFmtId="0" fontId="3" fillId="2" borderId="13" xfId="0" quotePrefix="false" pivotButton="false" applyAlignment="true">
      <alignment vertical="center" wrapText="true"/>
    </xf>
    <xf numFmtId="0" fontId="3" fillId="2" borderId="15" xfId="0" quotePrefix="false" pivotButton="false" applyAlignment="true">
      <alignment vertical="center" wrapText="true"/>
    </xf>
    <xf numFmtId="0" fontId="4" fillId="0" borderId="4" xfId="0" quotePrefix="false" pivotButton="false" applyAlignment="true">
      <alignment wrapText="true"/>
    </xf>
    <xf numFmtId="0" fontId="4" fillId="0" borderId="6" xfId="0" quotePrefix="false" pivotButton="false" applyAlignment="true">
      <alignment wrapText="true"/>
    </xf>
    <xf numFmtId="0" fontId="4" fillId="0" borderId="9" xfId="0" quotePrefix="false" pivotButton="false" applyAlignment="true">
      <alignment wrapText="true"/>
    </xf>
    <xf numFmtId="0" fontId="4" fillId="0" borderId="12" xfId="0" quotePrefix="false" pivotButton="false" applyAlignment="true">
      <alignment wrapText="true"/>
    </xf>
    <xf numFmtId="0" fontId="4" fillId="0" borderId="14" xfId="0" quotePrefix="false" pivotButton="false" applyAlignment="true">
      <alignment wrapText="true"/>
    </xf>
    <xf numFmtId="0" fontId="4" fillId="0" borderId="17" xfId="0" quotePrefix="false" pivotButton="false" applyAlignment="true">
      <alignment wrapText="true"/>
    </xf>
    <xf numFmtId="0" fontId="0" fillId="0" borderId="0" xfId="0" quotePrefix="false" pivotButton="false" applyAlignment="true">
      <alignment vertical="center"/>
    </xf>
    <xf numFmtId="0" fontId="4" fillId="0" borderId="4" xfId="0" quotePrefix="false" pivotButton="false" applyAlignment="true">
      <alignment vertical="center" wrapText="true"/>
    </xf>
    <xf numFmtId="0" fontId="0" fillId="0" borderId="1" xfId="0" quotePrefix="false" pivotButton="false" applyAlignment="true">
      <alignment vertical="center"/>
    </xf>
    <xf numFmtId="0" fontId="4" fillId="0" borderId="12" xfId="0" quotePrefix="false" pivotButton="false" applyAlignment="true">
      <alignment vertical="center" wrapText="true"/>
    </xf>
    <xf numFmtId="0" fontId="7" fillId="0" borderId="0" xfId="0" quotePrefix="false" pivotButton="false" applyAlignment="true">
      <alignment vertical="center"/>
    </xf>
    <xf numFmtId="167" fontId="4" fillId="0" borderId="6" xfId="0" quotePrefix="false" pivotButton="false" applyAlignment="true">
      <alignment vertical="center" wrapText="true"/>
    </xf>
    <xf numFmtId="167" fontId="4" fillId="0" borderId="9" xfId="0" quotePrefix="false" pivotButton="false" applyAlignment="true">
      <alignment vertical="center" wrapText="true"/>
    </xf>
    <xf numFmtId="166" fontId="4" fillId="0" borderId="6" xfId="0" quotePrefix="false" pivotButton="false" applyAlignment="true">
      <alignment vertical="center" wrapText="true"/>
    </xf>
    <xf numFmtId="1" fontId="4" fillId="0" borderId="6" xfId="0" quotePrefix="false" pivotButton="false" applyAlignment="true">
      <alignment vertical="center" wrapText="true"/>
    </xf>
    <xf numFmtId="1" fontId="4" fillId="0" borderId="8" xfId="0" quotePrefix="false" pivotButton="false" applyAlignment="true">
      <alignment vertical="center" wrapText="true"/>
    </xf>
    <xf numFmtId="1" fontId="4" fillId="0" borderId="9" xfId="0" quotePrefix="false" pivotButton="false" applyAlignment="true">
      <alignment vertical="center" wrapText="true"/>
    </xf>
    <xf numFmtId="166" fontId="4" fillId="0" borderId="9" xfId="0" quotePrefix="false" pivotButton="false" applyAlignment="true">
      <alignment vertical="center" wrapText="true"/>
    </xf>
    <xf numFmtId="0" fontId="7" fillId="0" borderId="1" xfId="0" quotePrefix="false" pivotButton="false" applyAlignment="true">
      <alignment vertical="center"/>
    </xf>
    <xf numFmtId="167" fontId="4" fillId="0" borderId="14" xfId="0" quotePrefix="false" pivotButton="false" applyAlignment="true">
      <alignment vertical="center" wrapText="true"/>
    </xf>
    <xf numFmtId="167" fontId="4" fillId="0" borderId="17" xfId="0" quotePrefix="false" pivotButton="false" applyAlignment="true">
      <alignment vertical="center" wrapText="true"/>
    </xf>
    <xf numFmtId="166" fontId="4" fillId="0" borderId="14" xfId="0" quotePrefix="false" pivotButton="false" applyAlignment="true">
      <alignment vertical="center" wrapText="true"/>
    </xf>
    <xf numFmtId="1" fontId="4" fillId="0" borderId="14" xfId="0" quotePrefix="false" pivotButton="false" applyAlignment="true">
      <alignment vertical="center" wrapText="true"/>
    </xf>
    <xf numFmtId="1" fontId="4" fillId="0" borderId="16" xfId="0" quotePrefix="false" pivotButton="false" applyAlignment="true">
      <alignment vertical="center" wrapText="true"/>
    </xf>
    <xf numFmtId="1" fontId="4" fillId="0" borderId="17" xfId="0" quotePrefix="false" pivotButton="false" applyAlignment="true">
      <alignment vertical="center" wrapText="true"/>
    </xf>
    <xf numFmtId="166" fontId="4" fillId="0" borderId="17" xfId="0" quotePrefix="false" pivotButton="false" applyAlignment="true">
      <alignment vertical="center" wrapText="true"/>
    </xf>
    <xf numFmtId="0" fontId="0" fillId="0" borderId="5" xfId="0" quotePrefix="false" pivotButton="false" applyAlignment="true">
      <alignment vertical="center"/>
    </xf>
    <xf numFmtId="0" fontId="0" fillId="0" borderId="6" xfId="0" quotePrefix="false" pivotButton="false" applyAlignment="true">
      <alignment vertical="center"/>
    </xf>
    <xf numFmtId="0" fontId="0" fillId="0" borderId="7" xfId="0" quotePrefix="false" pivotButton="false" applyAlignment="true">
      <alignment vertical="center"/>
    </xf>
    <xf numFmtId="0" fontId="0" fillId="0" borderId="8" xfId="0" quotePrefix="false" pivotButton="false" applyAlignment="true">
      <alignment vertical="center"/>
    </xf>
    <xf numFmtId="0" fontId="0" fillId="0" borderId="9" xfId="0" quotePrefix="false" pivotButton="false" applyAlignment="true">
      <alignment vertical="center"/>
    </xf>
    <xf numFmtId="0" fontId="0" fillId="0" borderId="13" xfId="0" quotePrefix="false" pivotButton="false" applyAlignment="true">
      <alignment vertical="center"/>
    </xf>
    <xf numFmtId="0" fontId="0" fillId="0" borderId="14" xfId="0" quotePrefix="false" pivotButton="false" applyAlignment="true">
      <alignment vertical="center"/>
    </xf>
    <xf numFmtId="0" fontId="0" fillId="0" borderId="15" xfId="0" quotePrefix="false" pivotButton="false" applyAlignment="true">
      <alignment vertical="center"/>
    </xf>
    <xf numFmtId="0" fontId="0" fillId="0" borderId="16" xfId="0" quotePrefix="false" pivotButton="false" applyAlignment="true">
      <alignment vertical="center"/>
    </xf>
    <xf numFmtId="0" fontId="0" fillId="0" borderId="17" xfId="0" quotePrefix="false" pivotButton="false" applyAlignment="true">
      <alignment vertical="center"/>
    </xf>
    <xf numFmtId="0" fontId="3" fillId="2" borderId="34" xfId="0" quotePrefix="false" pivotButton="false" applyAlignment="true">
      <alignment horizontal="center" vertical="center" wrapText="true"/>
    </xf>
    <xf numFmtId="0" fontId="0" fillId="0" borderId="35" xfId="0" quotePrefix="false" pivotButton="false" applyAlignment="true">
      <alignment vertical="center"/>
    </xf>
    <xf numFmtId="0" fontId="0" fillId="0" borderId="36" xfId="0" quotePrefix="false" pivotButton="false" applyAlignment="true">
      <alignment vertical="center"/>
    </xf>
    <xf numFmtId="0" fontId="3" fillId="2" borderId="37" xfId="0" quotePrefix="false" pivotButton="false" applyAlignment="true">
      <alignment horizontal="center" vertical="center" wrapText="true"/>
    </xf>
    <xf numFmtId="0" fontId="0" fillId="0" borderId="38" xfId="0" quotePrefix="false" pivotButton="false" applyAlignment="true">
      <alignment vertical="center"/>
    </xf>
    <xf numFmtId="0" fontId="0" fillId="0" borderId="39" xfId="0" quotePrefix="false" pivotButton="false" applyAlignment="true">
      <alignment vertical="center"/>
    </xf>
    <xf numFmtId="1" fontId="0" fillId="0" borderId="8" xfId="0" quotePrefix="false" pivotButton="false" applyAlignment="true">
      <alignment vertical="center"/>
    </xf>
    <xf numFmtId="1" fontId="0" fillId="0" borderId="9" xfId="0" quotePrefix="false" pivotButton="false" applyAlignment="true">
      <alignment vertical="center"/>
    </xf>
    <xf numFmtId="1" fontId="0" fillId="0" borderId="16" xfId="0" quotePrefix="false" pivotButton="false" applyAlignment="true">
      <alignment vertical="center"/>
    </xf>
    <xf numFmtId="1" fontId="0" fillId="0" borderId="17" xfId="0" quotePrefix="false" pivotButton="false" applyAlignment="true">
      <alignment vertical="center"/>
    </xf>
    <xf numFmtId="1" fontId="4" fillId="0" borderId="8" xfId="0" quotePrefix="false" pivotButton="false" applyAlignment="true">
      <alignment vertical="center"/>
    </xf>
    <xf numFmtId="1" fontId="4" fillId="0" borderId="9" xfId="0" quotePrefix="false" pivotButton="false" applyAlignment="true">
      <alignment vertical="center"/>
    </xf>
    <xf numFmtId="1" fontId="4" fillId="0" borderId="16" xfId="0" quotePrefix="false" pivotButton="false" applyAlignment="true">
      <alignment vertical="center"/>
    </xf>
    <xf numFmtId="1" fontId="4" fillId="0" borderId="17" xfId="0" quotePrefix="false" pivotButton="false" applyAlignment="true">
      <alignment vertical="center"/>
    </xf>
    <xf numFmtId="164" fontId="4" fillId="0" borderId="19" xfId="0" quotePrefix="false" pivotButton="false" applyAlignment="true">
      <alignment vertical="center"/>
    </xf>
    <xf numFmtId="165" fontId="4" fillId="0" borderId="19" xfId="0" quotePrefix="false" pivotButton="false" applyAlignment="true">
      <alignment vertical="center"/>
    </xf>
    <xf numFmtId="166" fontId="4" fillId="5" borderId="19" xfId="0" quotePrefix="false" pivotButton="false" applyAlignment="true">
      <alignment vertical="center"/>
    </xf>
    <xf numFmtId="165" fontId="4" fillId="5" borderId="19" xfId="0" quotePrefix="false" pivotButton="false" applyAlignment="true">
      <alignment vertical="center"/>
    </xf>
    <xf numFmtId="166" fontId="4" fillId="0" borderId="19" xfId="0" quotePrefix="false" pivotButton="false" applyAlignment="true">
      <alignment vertical="center"/>
    </xf>
    <xf numFmtId="1" fontId="4" fillId="0" borderId="19" xfId="0" quotePrefix="false" pivotButton="false" applyAlignment="true">
      <alignment vertical="center"/>
    </xf>
    <xf numFmtId="164" fontId="4" fillId="0" borderId="0" xfId="0" quotePrefix="false" pivotButton="false" applyAlignment="true">
      <alignment vertical="center"/>
    </xf>
    <xf numFmtId="165" fontId="4" fillId="0" borderId="0" xfId="0" quotePrefix="false" pivotButton="false" applyAlignment="true">
      <alignment vertical="center"/>
    </xf>
    <xf numFmtId="166" fontId="4" fillId="5" borderId="0" xfId="0" quotePrefix="false" pivotButton="false" applyAlignment="true">
      <alignment vertical="center"/>
    </xf>
    <xf numFmtId="165" fontId="4" fillId="5" borderId="0" xfId="0" quotePrefix="false" pivotButton="false" applyAlignment="true">
      <alignment vertical="center"/>
    </xf>
    <xf numFmtId="166" fontId="4" fillId="0" borderId="0" xfId="0" quotePrefix="false" pivotButton="false" applyAlignment="true">
      <alignment vertical="center"/>
    </xf>
    <xf numFmtId="1" fontId="4" fillId="0" borderId="0" xfId="0" quotePrefix="false" pivotButton="false" applyAlignment="true">
      <alignment vertical="center"/>
    </xf>
    <xf numFmtId="164" fontId="4" fillId="0" borderId="24" xfId="0" quotePrefix="false" pivotButton="false" applyAlignment="true">
      <alignment vertical="center"/>
    </xf>
    <xf numFmtId="165" fontId="4" fillId="0" borderId="24" xfId="0" quotePrefix="false" pivotButton="false" applyAlignment="true">
      <alignment vertical="center"/>
    </xf>
    <xf numFmtId="166" fontId="4" fillId="5" borderId="24" xfId="0" quotePrefix="false" pivotButton="false" applyAlignment="true">
      <alignment vertical="center"/>
    </xf>
    <xf numFmtId="165" fontId="4" fillId="5" borderId="24" xfId="0" quotePrefix="false" pivotButton="false" applyAlignment="true">
      <alignment vertical="center"/>
    </xf>
    <xf numFmtId="166" fontId="4" fillId="0" borderId="24" xfId="0" quotePrefix="false" pivotButton="false" applyAlignment="true">
      <alignment vertical="center"/>
    </xf>
    <xf numFmtId="1" fontId="4" fillId="0" borderId="24" xfId="0" quotePrefix="false" pivotButton="false" applyAlignment="true">
      <alignment vertical="center"/>
    </xf>
    <xf numFmtId="1" fontId="4" fillId="0" borderId="0" xfId="0" quotePrefix="false" pivotButton="false" applyAlignment="true">
      <alignment vertical="center" wrapText="true"/>
    </xf>
    <xf numFmtId="167" fontId="4" fillId="0" borderId="0" xfId="0" quotePrefix="false" pivotButton="false" applyAlignment="true">
      <alignment vertical="center" wrapText="true"/>
    </xf>
    <xf numFmtId="166" fontId="4" fillId="0" borderId="0" xfId="0" quotePrefix="false" pivotButton="false" applyAlignment="true">
      <alignment vertical="center" wrapText="true"/>
    </xf>
    <xf numFmtId="166" fontId="4" fillId="0" borderId="8" xfId="0" quotePrefix="false" pivotButton="false" applyAlignment="true">
      <alignment vertical="center" wrapText="true"/>
    </xf>
    <xf numFmtId="167" fontId="4" fillId="0" borderId="6" xfId="0" quotePrefix="false" pivotButton="false" applyAlignment="true">
      <alignment vertical="center" wrapText="true"/>
    </xf>
    <xf numFmtId="167" fontId="4" fillId="0" borderId="9" xfId="0" quotePrefix="false" pivotButton="false" applyAlignment="true">
      <alignment vertical="center" wrapText="true"/>
    </xf>
    <xf numFmtId="166" fontId="4" fillId="0" borderId="6" xfId="0" quotePrefix="false" pivotButton="false" applyAlignment="true">
      <alignment vertical="center" wrapText="true"/>
    </xf>
    <xf numFmtId="1" fontId="4" fillId="0" borderId="6" xfId="0" quotePrefix="false" pivotButton="false" applyAlignment="true">
      <alignment vertical="center" wrapText="true"/>
    </xf>
    <xf numFmtId="1" fontId="4" fillId="0" borderId="8" xfId="0" quotePrefix="false" pivotButton="false" applyAlignment="true">
      <alignment vertical="center" wrapText="true"/>
    </xf>
    <xf numFmtId="1" fontId="4" fillId="0" borderId="9" xfId="0" quotePrefix="false" pivotButton="false" applyAlignment="true">
      <alignment vertical="center" wrapText="true"/>
    </xf>
    <xf numFmtId="166" fontId="4" fillId="0" borderId="9" xfId="0" quotePrefix="false" pivotButton="false" applyAlignment="true">
      <alignment vertical="center" wrapText="true"/>
    </xf>
  </cellXfs>
  <cellStyles count="1">
    <cellStyle name="Normal" xfId="0"/>
  </cellStyles>
  <dxfs count="8">
    <dxf>
      <font>
        <b val="1"/>
        <color rgb="00991B1B"/>
      </font>
      <fill>
        <patternFill patternType="solid">
          <bgColor rgb="00FEE2E2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  <dxf>
      <font>
        <color rgb="00166534"/>
      </font>
      <fill>
        <patternFill patternType="solid">
          <bgColor rgb="00DCFCE7"/>
        </patternFill>
      </fill>
    </dxf>
    <dxf>
      <font>
        <b val="1"/>
        <color rgb="003730A3"/>
      </font>
      <fill>
        <patternFill patternType="solid">
          <bgColor rgb="00E0E7FF"/>
        </patternFill>
      </fill>
    </dxf>
    <dxf>
      <font>
        <b val="1"/>
        <color rgb="0092400E"/>
      </font>
      <fill>
        <patternFill patternType="solid">
          <bgColor rgb="00FEF3C7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styles.xml" Type="http://schemas.openxmlformats.org/officeDocument/2006/relationships/styles"></Relationship><Relationship Id="rId7" Target="theme/theme1.xml" Type="http://schemas.openxmlformats.org/officeDocument/2006/relationships/theme"></Relationship><Relationship Id="rId8" Target="sharedStrings.xml" Type="http://schemas.openxmlformats.org/officeDocument/2006/relationships/sharedStrings"></Relationship></Relationships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Z21"/>
  <sheetViews>
    <sheetView tabSelected="true" workbookViewId="0">
      <selection activeCell="A1" sqref="A1"/>
    </sheetView>
  </sheetViews>
  <sheetFormatPr baseColWidth="8" defaultRowHeight="15"/>
  <cols>
    <col customWidth="true" max="1" min="1" style="26" width="16"/>
    <col customWidth="true" max="2" min="2" style="26" width="58"/>
    <col customWidth="true" max="3" min="3" style="26" width="22"/>
    <col customWidth="true" max="4" min="4" style="26" width="42"/>
  </cols>
  <sheetData>
    <row r="1" s="26" ht="30" customHeight="true">
      <c r="A1" s="293" t="s">
        <v>0</v>
      </c>
      <c r="B1" s="1" t="n"/>
      <c r="C1" s="1" t="n"/>
      <c r="D1" s="1" t="n"/>
      <c r="E1" s="1" t="n"/>
      <c r="F1" s="1" t="n"/>
      <c r="G1" s="1" t="n"/>
      <c r="H1" s="1" t="n"/>
      <c r="I1" s="309" t="n"/>
      <c r="J1" s="309" t="n"/>
      <c r="K1" s="309" t="n"/>
      <c r="L1" s="309" t="n"/>
      <c r="M1" s="309" t="n"/>
      <c r="N1" s="309" t="n"/>
      <c r="O1" s="309" t="n"/>
      <c r="P1" s="309" t="n"/>
      <c r="Q1" s="309" t="n"/>
      <c r="R1" s="309" t="n"/>
      <c r="S1" s="309" t="n"/>
      <c r="T1" s="309" t="n"/>
      <c r="U1" s="309" t="n"/>
      <c r="V1" s="309" t="n"/>
      <c r="W1" s="309" t="n"/>
      <c r="X1" s="309" t="n"/>
      <c r="Y1" s="309" t="n"/>
      <c r="Z1" s="309" t="n"/>
    </row>
    <row r="2">
      <c r="A2" s="89" t="s">
        <v>1</v>
      </c>
      <c r="B2" s="89" t="n"/>
      <c r="C2" s="89" t="n"/>
      <c r="D2" s="89" t="n"/>
      <c r="E2" s="309" t="n"/>
      <c r="F2" s="309" t="n"/>
      <c r="G2" s="309" t="n"/>
      <c r="H2" s="309" t="n"/>
      <c r="I2" s="309" t="n"/>
      <c r="J2" s="309" t="n"/>
      <c r="K2" s="309" t="n"/>
      <c r="L2" s="309" t="n"/>
      <c r="M2" s="309" t="n"/>
      <c r="N2" s="309" t="n"/>
      <c r="O2" s="309" t="n"/>
      <c r="P2" s="309" t="n"/>
      <c r="Q2" s="309" t="n"/>
      <c r="R2" s="309" t="n"/>
      <c r="S2" s="309" t="n"/>
      <c r="T2" s="309" t="n"/>
      <c r="U2" s="309" t="n"/>
      <c r="V2" s="309" t="n"/>
      <c r="W2" s="309" t="n"/>
      <c r="X2" s="309" t="n"/>
      <c r="Y2" s="309" t="n"/>
      <c r="Z2" s="309" t="n"/>
    </row>
    <row r="3" s="26" ht="32" customHeight="true">
      <c r="A3" s="295" t="s">
        <v>2</v>
      </c>
      <c r="B3" s="310" t="s">
        <v>3</v>
      </c>
      <c r="C3" s="89" t="n"/>
      <c r="D3" s="89" t="n"/>
      <c r="E3" s="309" t="n"/>
      <c r="F3" s="309" t="n"/>
      <c r="G3" s="309" t="n"/>
      <c r="H3" s="309" t="n"/>
      <c r="I3" s="309" t="n"/>
      <c r="J3" s="309" t="n"/>
      <c r="K3" s="309" t="n"/>
      <c r="L3" s="309" t="n"/>
      <c r="M3" s="309" t="n"/>
      <c r="N3" s="309" t="n"/>
      <c r="O3" s="309" t="n"/>
      <c r="P3" s="309" t="n"/>
      <c r="Q3" s="309" t="n"/>
      <c r="R3" s="309" t="n"/>
      <c r="S3" s="309" t="n"/>
      <c r="T3" s="309" t="n"/>
      <c r="U3" s="309" t="n"/>
      <c r="V3" s="309" t="n"/>
      <c r="W3" s="309" t="n"/>
      <c r="X3" s="309" t="n"/>
      <c r="Y3" s="309" t="n"/>
      <c r="Z3" s="309" t="n"/>
    </row>
    <row r="4" s="26" ht="32" customHeight="true">
      <c r="A4" s="297" t="s">
        <v>4</v>
      </c>
      <c r="B4" s="244" t="s">
        <v>5</v>
      </c>
      <c r="C4" s="89" t="n"/>
      <c r="D4" s="89" t="n"/>
      <c r="E4" s="309" t="n"/>
      <c r="F4" s="309" t="n"/>
      <c r="G4" s="309" t="n"/>
      <c r="H4" s="309" t="n"/>
      <c r="I4" s="309" t="n"/>
      <c r="J4" s="309" t="n"/>
      <c r="K4" s="309" t="n"/>
      <c r="L4" s="309" t="n"/>
      <c r="M4" s="309" t="n"/>
      <c r="N4" s="309" t="n"/>
      <c r="O4" s="309" t="n"/>
      <c r="P4" s="309" t="n"/>
      <c r="Q4" s="309" t="n"/>
      <c r="R4" s="309" t="n"/>
      <c r="S4" s="309" t="n"/>
      <c r="T4" s="309" t="n"/>
      <c r="U4" s="309" t="n"/>
      <c r="V4" s="309" t="n"/>
      <c r="W4" s="309" t="n"/>
      <c r="X4" s="309" t="n"/>
      <c r="Y4" s="309" t="n"/>
      <c r="Z4" s="309" t="n"/>
    </row>
    <row r="5" s="26" ht="32" customHeight="true">
      <c r="A5" s="297" t="s">
        <v>6</v>
      </c>
      <c r="B5" s="244" t="s">
        <v>7</v>
      </c>
      <c r="C5" s="89" t="n"/>
      <c r="D5" s="89" t="n"/>
      <c r="E5" s="309" t="n"/>
      <c r="F5" s="309" t="n"/>
      <c r="G5" s="309" t="n"/>
      <c r="H5" s="309" t="n"/>
      <c r="I5" s="309" t="n"/>
      <c r="J5" s="309" t="n"/>
      <c r="K5" s="309" t="n"/>
      <c r="L5" s="309" t="n"/>
      <c r="M5" s="309" t="n"/>
      <c r="N5" s="309" t="n"/>
      <c r="O5" s="309" t="n"/>
      <c r="P5" s="309" t="n"/>
      <c r="Q5" s="309" t="n"/>
      <c r="R5" s="309" t="n"/>
      <c r="S5" s="309" t="n"/>
      <c r="T5" s="309" t="n"/>
      <c r="U5" s="309" t="n"/>
      <c r="V5" s="309" t="n"/>
      <c r="W5" s="309" t="n"/>
      <c r="X5" s="309" t="n"/>
      <c r="Y5" s="309" t="n"/>
      <c r="Z5" s="309" t="n"/>
    </row>
    <row r="6" s="26" ht="32" customHeight="true">
      <c r="A6" s="297" t="s">
        <v>8</v>
      </c>
      <c r="B6" s="244" t="s">
        <v>9</v>
      </c>
      <c r="C6" s="89" t="n"/>
      <c r="D6" s="89" t="n"/>
      <c r="E6" s="309" t="n"/>
      <c r="F6" s="309" t="n"/>
      <c r="G6" s="309" t="n"/>
      <c r="H6" s="309" t="n"/>
      <c r="I6" s="309" t="n"/>
      <c r="J6" s="309" t="n"/>
      <c r="K6" s="309" t="n"/>
      <c r="L6" s="309" t="n"/>
      <c r="M6" s="309" t="n"/>
      <c r="N6" s="309" t="n"/>
      <c r="O6" s="309" t="n"/>
      <c r="P6" s="309" t="n"/>
      <c r="Q6" s="309" t="n"/>
      <c r="R6" s="309" t="n"/>
      <c r="S6" s="309" t="n"/>
      <c r="T6" s="309" t="n"/>
      <c r="U6" s="309" t="n"/>
      <c r="V6" s="309" t="n"/>
      <c r="W6" s="309" t="n"/>
      <c r="X6" s="309" t="n"/>
      <c r="Y6" s="309" t="n"/>
      <c r="Z6" s="309" t="n"/>
    </row>
    <row r="7" s="26" ht="32" customHeight="true">
      <c r="A7" s="297" t="s">
        <v>10</v>
      </c>
      <c r="B7" s="244" t="s">
        <v>11</v>
      </c>
      <c r="C7" s="89" t="n"/>
      <c r="D7" s="89" t="n"/>
      <c r="E7" s="309" t="n"/>
      <c r="F7" s="309" t="n"/>
      <c r="G7" s="309" t="n"/>
      <c r="H7" s="309" t="n"/>
      <c r="I7" s="309" t="n"/>
      <c r="J7" s="309" t="n"/>
      <c r="K7" s="309" t="n"/>
      <c r="L7" s="309" t="n"/>
      <c r="M7" s="309" t="n"/>
      <c r="N7" s="309" t="n"/>
      <c r="O7" s="309" t="n"/>
      <c r="P7" s="309" t="n"/>
      <c r="Q7" s="309" t="n"/>
      <c r="R7" s="309" t="n"/>
      <c r="S7" s="309" t="n"/>
      <c r="T7" s="309" t="n"/>
      <c r="U7" s="309" t="n"/>
      <c r="V7" s="309" t="n"/>
      <c r="W7" s="309" t="n"/>
      <c r="X7" s="309" t="n"/>
      <c r="Y7" s="309" t="n"/>
      <c r="Z7" s="309" t="n"/>
    </row>
    <row r="8" s="26" ht="32" customHeight="true">
      <c r="A8" s="298" t="s">
        <v>12</v>
      </c>
      <c r="B8" s="249" t="s">
        <v>13</v>
      </c>
      <c r="C8" s="89" t="n"/>
      <c r="D8" s="89" t="n"/>
      <c r="E8" s="309" t="n"/>
      <c r="F8" s="309" t="n"/>
      <c r="G8" s="309" t="n"/>
      <c r="H8" s="309" t="n"/>
      <c r="I8" s="309" t="n"/>
      <c r="J8" s="309" t="n"/>
      <c r="K8" s="309" t="n"/>
      <c r="L8" s="309" t="n"/>
      <c r="M8" s="309" t="n"/>
      <c r="N8" s="309" t="n"/>
      <c r="O8" s="309" t="n"/>
      <c r="P8" s="309" t="n"/>
      <c r="Q8" s="309" t="n"/>
      <c r="R8" s="309" t="n"/>
      <c r="S8" s="309" t="n"/>
      <c r="T8" s="309" t="n"/>
      <c r="U8" s="309" t="n"/>
      <c r="V8" s="309" t="n"/>
      <c r="W8" s="309" t="n"/>
      <c r="X8" s="309" t="n"/>
      <c r="Y8" s="309" t="n"/>
      <c r="Z8" s="309" t="n"/>
    </row>
    <row r="9" s="26" ht="32" customHeight="true">
      <c r="A9" s="89" t="n"/>
      <c r="B9" s="89" t="n"/>
      <c r="C9" s="89" t="n"/>
      <c r="D9" s="89" t="n"/>
      <c r="E9" s="309" t="n"/>
      <c r="F9" s="309" t="n"/>
      <c r="G9" s="309" t="n"/>
      <c r="H9" s="309" t="n"/>
      <c r="I9" s="309" t="n"/>
      <c r="J9" s="309" t="n"/>
      <c r="K9" s="309" t="n"/>
      <c r="L9" s="309" t="n"/>
      <c r="M9" s="309" t="n"/>
      <c r="N9" s="309" t="n"/>
      <c r="O9" s="309" t="n"/>
      <c r="P9" s="309" t="n"/>
      <c r="Q9" s="309" t="n"/>
      <c r="R9" s="309" t="n"/>
      <c r="S9" s="309" t="n"/>
      <c r="T9" s="309" t="n"/>
      <c r="U9" s="309" t="n"/>
      <c r="V9" s="309" t="n"/>
      <c r="W9" s="309" t="n"/>
      <c r="X9" s="309" t="n"/>
      <c r="Y9" s="309" t="n"/>
      <c r="Z9" s="309" t="n"/>
    </row>
    <row r="10" s="26" ht="32" customHeight="true">
      <c r="A10" s="201" t="s">
        <v>14</v>
      </c>
      <c r="B10" s="50" t="s">
        <v>15</v>
      </c>
      <c r="C10" s="50" t="s">
        <v>16</v>
      </c>
      <c r="D10" s="51" t="s">
        <v>17</v>
      </c>
      <c r="E10" s="309" t="n"/>
      <c r="F10" s="309" t="n"/>
      <c r="G10" s="309" t="n"/>
      <c r="H10" s="309" t="n"/>
      <c r="I10" s="309" t="n"/>
      <c r="J10" s="309" t="n"/>
      <c r="K10" s="309" t="n"/>
      <c r="L10" s="309" t="n"/>
      <c r="M10" s="309" t="n"/>
      <c r="N10" s="309" t="n"/>
      <c r="O10" s="309" t="n"/>
      <c r="P10" s="309" t="n"/>
      <c r="Q10" s="309" t="n"/>
      <c r="R10" s="309" t="n"/>
      <c r="S10" s="309" t="n"/>
      <c r="T10" s="309" t="n"/>
      <c r="U10" s="309" t="n"/>
      <c r="V10" s="309" t="n"/>
      <c r="W10" s="309" t="n"/>
      <c r="X10" s="309" t="n"/>
      <c r="Y10" s="309" t="n"/>
      <c r="Z10" s="309" t="n"/>
    </row>
    <row r="11" s="26" ht="32" customHeight="true">
      <c r="A11" s="229" t="s">
        <v>18</v>
      </c>
      <c r="B11" s="118" t="s">
        <v>19</v>
      </c>
      <c r="C11" s="118" t="s">
        <v>20</v>
      </c>
      <c r="D11" s="244" t="s">
        <v>21</v>
      </c>
      <c r="E11" s="309" t="n"/>
      <c r="F11" s="309" t="n"/>
      <c r="G11" s="309" t="n"/>
      <c r="H11" s="309" t="n"/>
      <c r="I11" s="309" t="n"/>
      <c r="J11" s="309" t="n"/>
      <c r="K11" s="309" t="n"/>
      <c r="L11" s="309" t="n"/>
      <c r="M11" s="309" t="n"/>
      <c r="N11" s="309" t="n"/>
      <c r="O11" s="309" t="n"/>
      <c r="P11" s="309" t="n"/>
      <c r="Q11" s="309" t="n"/>
      <c r="R11" s="309" t="n"/>
      <c r="S11" s="309" t="n"/>
      <c r="T11" s="309" t="n"/>
      <c r="U11" s="309" t="n"/>
      <c r="V11" s="309" t="n"/>
      <c r="W11" s="309" t="n"/>
      <c r="X11" s="309" t="n"/>
      <c r="Y11" s="309" t="n"/>
      <c r="Z11" s="309" t="n"/>
    </row>
    <row r="12" s="26" ht="32" customHeight="true">
      <c r="A12" s="229" t="s">
        <v>22</v>
      </c>
      <c r="B12" s="118" t="s">
        <v>23</v>
      </c>
      <c r="C12" s="118" t="s">
        <v>24</v>
      </c>
      <c r="D12" s="244" t="s">
        <v>25</v>
      </c>
      <c r="E12" s="309" t="n"/>
      <c r="F12" s="309" t="n"/>
      <c r="G12" s="309" t="n"/>
      <c r="H12" s="309" t="n"/>
      <c r="I12" s="309" t="n"/>
      <c r="J12" s="309" t="n"/>
      <c r="K12" s="309" t="n"/>
      <c r="L12" s="309" t="n"/>
      <c r="M12" s="309" t="n"/>
      <c r="N12" s="309" t="n"/>
      <c r="O12" s="309" t="n"/>
      <c r="P12" s="309" t="n"/>
      <c r="Q12" s="309" t="n"/>
      <c r="R12" s="309" t="n"/>
      <c r="S12" s="309" t="n"/>
      <c r="T12" s="309" t="n"/>
      <c r="U12" s="309" t="n"/>
      <c r="V12" s="309" t="n"/>
      <c r="W12" s="309" t="n"/>
      <c r="X12" s="309" t="n"/>
      <c r="Y12" s="309" t="n"/>
      <c r="Z12" s="309" t="n"/>
    </row>
    <row r="13" s="26" ht="32" customHeight="true">
      <c r="A13" s="229" t="s">
        <v>26</v>
      </c>
      <c r="B13" s="118" t="s">
        <v>27</v>
      </c>
      <c r="C13" s="118" t="s">
        <v>28</v>
      </c>
      <c r="D13" s="244" t="s">
        <v>29</v>
      </c>
      <c r="E13" s="309" t="n"/>
      <c r="F13" s="309" t="n"/>
      <c r="G13" s="309" t="n"/>
      <c r="H13" s="309" t="n"/>
      <c r="I13" s="309" t="n"/>
      <c r="J13" s="309" t="n"/>
      <c r="K13" s="309" t="n"/>
      <c r="L13" s="309" t="n"/>
      <c r="M13" s="309" t="n"/>
      <c r="N13" s="309" t="n"/>
      <c r="O13" s="309" t="n"/>
      <c r="P13" s="309" t="n"/>
      <c r="Q13" s="309" t="n"/>
      <c r="R13" s="309" t="n"/>
      <c r="S13" s="309" t="n"/>
      <c r="T13" s="309" t="n"/>
      <c r="U13" s="309" t="n"/>
      <c r="V13" s="309" t="n"/>
      <c r="W13" s="309" t="n"/>
      <c r="X13" s="309" t="n"/>
      <c r="Y13" s="309" t="n"/>
      <c r="Z13" s="309" t="n"/>
    </row>
    <row r="14" s="26" ht="32" customHeight="true">
      <c r="A14" s="229" t="s">
        <v>30</v>
      </c>
      <c r="B14" s="118" t="s">
        <v>31</v>
      </c>
      <c r="C14" s="118" t="s">
        <v>32</v>
      </c>
      <c r="D14" s="244" t="s">
        <v>33</v>
      </c>
      <c r="E14" s="309" t="n"/>
      <c r="F14" s="309" t="n"/>
      <c r="G14" s="309" t="n"/>
      <c r="H14" s="309" t="n"/>
      <c r="I14" s="309" t="n"/>
      <c r="J14" s="309" t="n"/>
      <c r="K14" s="309" t="n"/>
      <c r="L14" s="309" t="n"/>
      <c r="M14" s="309" t="n"/>
      <c r="N14" s="309" t="n"/>
      <c r="O14" s="309" t="n"/>
      <c r="P14" s="309" t="n"/>
      <c r="Q14" s="309" t="n"/>
      <c r="R14" s="309" t="n"/>
      <c r="S14" s="309" t="n"/>
      <c r="T14" s="309" t="n"/>
      <c r="U14" s="309" t="n"/>
      <c r="V14" s="309" t="n"/>
      <c r="W14" s="309" t="n"/>
      <c r="X14" s="309" t="n"/>
      <c r="Y14" s="309" t="n"/>
      <c r="Z14" s="309" t="n"/>
    </row>
    <row r="15" s="26" ht="32" customHeight="true">
      <c r="A15" s="232" t="s">
        <v>34</v>
      </c>
      <c r="B15" s="285" t="s">
        <v>35</v>
      </c>
      <c r="C15" s="285" t="s">
        <v>36</v>
      </c>
      <c r="D15" s="249" t="s">
        <v>37</v>
      </c>
      <c r="E15" s="309" t="n"/>
      <c r="F15" s="309" t="n"/>
      <c r="G15" s="309" t="n"/>
      <c r="H15" s="309" t="n"/>
      <c r="I15" s="309" t="n"/>
      <c r="J15" s="309" t="n"/>
      <c r="K15" s="309" t="n"/>
      <c r="L15" s="309" t="n"/>
      <c r="M15" s="309" t="n"/>
      <c r="N15" s="309" t="n"/>
      <c r="O15" s="309" t="n"/>
      <c r="P15" s="309" t="n"/>
      <c r="Q15" s="309" t="n"/>
      <c r="R15" s="309" t="n"/>
      <c r="S15" s="309" t="n"/>
      <c r="T15" s="309" t="n"/>
      <c r="U15" s="309" t="n"/>
      <c r="V15" s="309" t="n"/>
      <c r="W15" s="309" t="n"/>
      <c r="X15" s="309" t="n"/>
      <c r="Y15" s="309" t="n"/>
      <c r="Z15" s="309" t="n"/>
    </row>
    <row r="16" s="26" ht="32" customHeight="true">
      <c r="A16" s="89" t="n"/>
      <c r="B16" s="89" t="n"/>
      <c r="C16" s="89" t="n"/>
      <c r="D16" s="89" t="n"/>
      <c r="E16" s="309" t="n"/>
      <c r="F16" s="309" t="n"/>
      <c r="G16" s="309" t="n"/>
      <c r="H16" s="309" t="n"/>
      <c r="I16" s="309" t="n"/>
      <c r="J16" s="309" t="n"/>
      <c r="K16" s="309" t="n"/>
      <c r="L16" s="309" t="n"/>
      <c r="M16" s="309" t="n"/>
      <c r="N16" s="309" t="n"/>
      <c r="O16" s="309" t="n"/>
      <c r="P16" s="309" t="n"/>
      <c r="Q16" s="309" t="n"/>
      <c r="R16" s="309" t="n"/>
      <c r="S16" s="309" t="n"/>
      <c r="T16" s="309" t="n"/>
      <c r="U16" s="309" t="n"/>
      <c r="V16" s="309" t="n"/>
      <c r="W16" s="309" t="n"/>
      <c r="X16" s="309" t="n"/>
      <c r="Y16" s="309" t="n"/>
      <c r="Z16" s="309" t="n"/>
    </row>
    <row r="17" s="26" ht="32" customHeight="true">
      <c r="A17" s="185" t="s">
        <v>38</v>
      </c>
      <c r="B17" s="186" t="s">
        <v>39</v>
      </c>
      <c r="C17" s="186" t="s">
        <v>40</v>
      </c>
      <c r="D17" s="187" t="s">
        <v>41</v>
      </c>
      <c r="E17" s="309" t="n"/>
      <c r="F17" s="309" t="n"/>
      <c r="G17" s="309" t="n"/>
      <c r="H17" s="309" t="n"/>
      <c r="I17" s="309" t="n"/>
      <c r="J17" s="309" t="n"/>
      <c r="K17" s="309" t="n"/>
      <c r="L17" s="309" t="n"/>
      <c r="M17" s="309" t="n"/>
      <c r="N17" s="309" t="n"/>
      <c r="O17" s="309" t="n"/>
      <c r="P17" s="309" t="n"/>
      <c r="Q17" s="309" t="n"/>
      <c r="R17" s="309" t="n"/>
      <c r="S17" s="309" t="n"/>
      <c r="T17" s="309" t="n"/>
      <c r="U17" s="309" t="n"/>
      <c r="V17" s="309" t="n"/>
      <c r="W17" s="309" t="n"/>
      <c r="X17" s="309" t="n"/>
      <c r="Y17" s="309" t="n"/>
      <c r="Z17" s="309" t="n"/>
    </row>
    <row r="18" s="26" ht="32" customHeight="true">
      <c r="A18" s="229" t="s">
        <v>42</v>
      </c>
      <c r="B18" s="89" t="s">
        <v>43</v>
      </c>
      <c r="C18" s="89" t="s">
        <v>44</v>
      </c>
      <c r="D18" s="230" t="s">
        <v>45</v>
      </c>
      <c r="E18" s="309" t="n"/>
      <c r="F18" s="309" t="n"/>
      <c r="G18" s="309" t="n"/>
      <c r="H18" s="309" t="n"/>
      <c r="I18" s="309" t="n"/>
      <c r="J18" s="309" t="n"/>
      <c r="K18" s="309" t="n"/>
      <c r="L18" s="309" t="n"/>
      <c r="M18" s="309" t="n"/>
      <c r="N18" s="309" t="n"/>
      <c r="O18" s="309" t="n"/>
      <c r="P18" s="309" t="n"/>
      <c r="Q18" s="309" t="n"/>
      <c r="R18" s="309" t="n"/>
      <c r="S18" s="309" t="n"/>
      <c r="T18" s="309" t="n"/>
      <c r="U18" s="309" t="n"/>
      <c r="V18" s="309" t="n"/>
      <c r="W18" s="309" t="n"/>
      <c r="X18" s="309" t="n"/>
      <c r="Y18" s="309" t="n"/>
      <c r="Z18" s="309" t="n"/>
    </row>
    <row r="19" s="26" ht="32" customHeight="true">
      <c r="A19" s="229" t="s">
        <v>46</v>
      </c>
      <c r="B19" s="89" t="s">
        <v>47</v>
      </c>
      <c r="C19" s="89" t="s">
        <v>48</v>
      </c>
      <c r="D19" s="230" t="s">
        <v>49</v>
      </c>
      <c r="E19" s="309" t="n"/>
      <c r="F19" s="309" t="n"/>
      <c r="G19" s="309" t="n"/>
      <c r="H19" s="309" t="n"/>
      <c r="I19" s="309" t="n"/>
      <c r="J19" s="309" t="n"/>
      <c r="K19" s="309" t="n"/>
      <c r="L19" s="309" t="n"/>
      <c r="M19" s="309" t="n"/>
      <c r="N19" s="309" t="n"/>
      <c r="O19" s="309" t="n"/>
      <c r="P19" s="309" t="n"/>
      <c r="Q19" s="309" t="n"/>
      <c r="R19" s="309" t="n"/>
      <c r="S19" s="309" t="n"/>
      <c r="T19" s="309" t="n"/>
      <c r="U19" s="309" t="n"/>
      <c r="V19" s="309" t="n"/>
      <c r="W19" s="309" t="n"/>
      <c r="X19" s="309" t="n"/>
      <c r="Y19" s="309" t="n"/>
      <c r="Z19" s="309" t="n"/>
    </row>
    <row r="20" s="26" ht="32" customHeight="true">
      <c r="A20" s="229" t="s">
        <v>411</v>
      </c>
      <c r="B20" s="89" t="s">
        <v>50</v>
      </c>
      <c r="C20" s="89" t="s">
        <v>51</v>
      </c>
      <c r="D20" s="230" t="s">
        <v>52</v>
      </c>
      <c r="E20" s="309" t="n"/>
      <c r="F20" s="309" t="n"/>
      <c r="G20" s="309" t="n"/>
      <c r="H20" s="309" t="n"/>
      <c r="I20" s="309" t="n"/>
      <c r="J20" s="309" t="n"/>
      <c r="K20" s="309" t="n"/>
      <c r="L20" s="309" t="n"/>
      <c r="M20" s="309" t="n"/>
      <c r="N20" s="309" t="n"/>
      <c r="O20" s="309" t="n"/>
      <c r="P20" s="309" t="n"/>
      <c r="Q20" s="309" t="n"/>
      <c r="R20" s="309" t="n"/>
      <c r="S20" s="309" t="n"/>
      <c r="T20" s="309" t="n"/>
      <c r="U20" s="309" t="n"/>
      <c r="V20" s="309" t="n"/>
      <c r="W20" s="309" t="n"/>
      <c r="X20" s="309" t="n"/>
      <c r="Y20" s="309" t="n"/>
      <c r="Z20" s="309" t="n"/>
    </row>
    <row r="21" s="26" ht="32" customHeight="true">
      <c r="A21" s="232" t="s">
        <v>53</v>
      </c>
      <c r="B21" s="283" t="s">
        <v>54</v>
      </c>
      <c r="C21" s="283" t="s">
        <v>55</v>
      </c>
      <c r="D21" s="234" t="s">
        <v>56</v>
      </c>
      <c r="E21" s="309" t="n"/>
      <c r="F21" s="309" t="n"/>
      <c r="G21" s="309" t="n"/>
      <c r="H21" s="309" t="n"/>
      <c r="I21" s="309" t="n"/>
      <c r="J21" s="309" t="n"/>
      <c r="K21" s="309" t="n"/>
      <c r="L21" s="309" t="n"/>
      <c r="M21" s="309" t="n"/>
      <c r="N21" s="309" t="n"/>
      <c r="O21" s="309" t="n"/>
      <c r="P21" s="309" t="n"/>
      <c r="Q21" s="309" t="n"/>
      <c r="R21" s="309" t="n"/>
      <c r="S21" s="309" t="n"/>
      <c r="T21" s="309" t="n"/>
      <c r="U21" s="309" t="n"/>
      <c r="V21" s="309" t="n"/>
      <c r="W21" s="309" t="n"/>
      <c r="X21" s="309" t="n"/>
      <c r="Y21" s="309" t="n"/>
      <c r="Z21" s="309" t="n"/>
    </row>
  </sheetData>
  <mergeCells count="1">
    <mergeCell ref="A1:H1"/>
  </mergeCells>
  <pageMargins left="0.7" right="0.7" top="0.75" bottom="0.75" header="0.3" footer="0.3"/>
  <ignoredErrors>
    <ignoredError sqref="A1:XFD21" evalError="true" twoDigitTextYear="true" numberStoredAsText="true" formula="true" formulaRange="true" unlockedFormula="true" emptyCellReference="true" listDataValidation="true" calculatedColumn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AH503"/>
  <sheetViews>
    <sheetView workbookViewId="0">
      <selection activeCell="A1" sqref="A1"/>
    </sheetView>
  </sheetViews>
  <sheetFormatPr baseColWidth="8" defaultRowHeight="15"/>
  <cols>
    <col customWidth="true" max="1" min="1" style="26" width="16"/>
    <col customWidth="true" max="2" min="2" style="26" width="12"/>
    <col customWidth="true" max="3" min="3" style="26" width="18"/>
    <col customWidth="true" max="4" min="4" style="26" width="16"/>
    <col customWidth="true" max="5" min="5" style="26" width="14"/>
    <col customWidth="true" max="7" min="6" style="26" width="16"/>
    <col customWidth="true" max="8" min="8" style="26" width="28"/>
    <col customWidth="true" max="9" min="9" style="26" width="16"/>
    <col customWidth="true" max="11" min="10" style="26" width="12"/>
    <col customWidth="true" max="12" min="12" style="26" width="14"/>
    <col customWidth="true" max="13" min="13" style="26" width="16"/>
    <col customWidth="true" max="14" min="14" style="26" width="14"/>
    <col customWidth="true" max="16" min="15" style="26" width="16"/>
    <col customWidth="true" max="18" min="17" style="26" width="13"/>
    <col customWidth="true" max="22" min="19" style="26" width="18"/>
    <col customWidth="true" max="26" min="23" style="26" width="14"/>
    <col customWidth="true" max="27" min="27" style="26" width="13"/>
    <col customWidth="true" max="28" min="28" style="26" width="24"/>
    <col customWidth="true" max="29" min="29" style="26" width="28"/>
    <col customWidth="true" max="30" min="30" style="26" width="12"/>
    <col customWidth="true" max="31" min="31" style="26" width="13"/>
    <col customWidth="true" max="32" min="32" style="26" width="18"/>
    <col customWidth="true" max="33" min="33" style="26" width="16"/>
    <col customWidth="true" max="34" min="34" style="26" width="22"/>
  </cols>
  <sheetData>
    <row r="1" s="26" ht="30" customHeight="true">
      <c r="A1" s="66" t="s">
        <v>57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n"/>
      <c r="AD1" s="1" t="n"/>
      <c r="AE1" s="1" t="n"/>
      <c r="AF1" s="1" t="n"/>
      <c r="AG1" s="1" t="n"/>
      <c r="AH1" s="1" t="n"/>
    </row>
    <row r="2" s="26" ht="36" customHeight="true">
      <c r="A2" s="74" t="s">
        <v>58</v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  <c r="AG2" s="1" t="n"/>
      <c r="AH2" s="1" t="n"/>
    </row>
    <row r="3" s="26" ht="42" customHeight="true">
      <c r="A3" s="6" t="s">
        <v>59</v>
      </c>
      <c r="B3" s="6" t="s">
        <v>12</v>
      </c>
      <c r="C3" s="6" t="s">
        <v>60</v>
      </c>
      <c r="D3" s="6" t="s">
        <v>61</v>
      </c>
      <c r="E3" s="6" t="s">
        <v>62</v>
      </c>
      <c r="F3" s="6" t="s">
        <v>63</v>
      </c>
      <c r="G3" s="6" t="s">
        <v>64</v>
      </c>
      <c r="H3" s="6" t="s">
        <v>65</v>
      </c>
      <c r="I3" s="6" t="s">
        <v>66</v>
      </c>
      <c r="J3" s="6" t="s">
        <v>67</v>
      </c>
      <c r="K3" s="6" t="s">
        <v>68</v>
      </c>
      <c r="L3" s="6" t="s">
        <v>69</v>
      </c>
      <c r="M3" s="6" t="s">
        <v>70</v>
      </c>
      <c r="N3" s="6" t="s">
        <v>71</v>
      </c>
      <c r="O3" s="6" t="s">
        <v>72</v>
      </c>
      <c r="P3" s="6" t="s">
        <v>73</v>
      </c>
      <c r="Q3" s="6" t="s">
        <v>74</v>
      </c>
      <c r="R3" s="6" t="s">
        <v>75</v>
      </c>
      <c r="S3" s="6" t="s">
        <v>76</v>
      </c>
      <c r="T3" s="6" t="s">
        <v>77</v>
      </c>
      <c r="U3" s="6" t="s">
        <v>78</v>
      </c>
      <c r="V3" s="6" t="s">
        <v>79</v>
      </c>
      <c r="W3" s="6" t="s">
        <v>80</v>
      </c>
      <c r="X3" s="6" t="s">
        <v>81</v>
      </c>
      <c r="Y3" s="6" t="s">
        <v>82</v>
      </c>
      <c r="Z3" s="6" t="s">
        <v>83</v>
      </c>
      <c r="AA3" s="6" t="s">
        <v>84</v>
      </c>
      <c r="AB3" s="6" t="s">
        <v>85</v>
      </c>
      <c r="AC3" s="6" t="s">
        <v>86</v>
      </c>
      <c r="AD3" s="6" t="s">
        <v>87</v>
      </c>
      <c r="AE3" s="6" t="s">
        <v>88</v>
      </c>
      <c r="AF3" s="6" t="s">
        <v>89</v>
      </c>
      <c r="AG3" s="6" t="s">
        <v>90</v>
      </c>
      <c r="AH3" s="6" t="s">
        <v>91</v>
      </c>
    </row>
    <row r="4" s="26" ht="26" customHeight="true">
      <c r="A4" s="85" t="s">
        <v>92</v>
      </c>
      <c r="B4" s="353" t="s">
        <v>93</v>
      </c>
      <c r="C4" s="354" t="s">
        <v>94</v>
      </c>
      <c r="D4" s="86" t="s">
        <v>95</v>
      </c>
      <c r="E4" s="86" t="s">
        <v>96</v>
      </c>
      <c r="F4" s="86" t="s">
        <v>97</v>
      </c>
      <c r="G4" s="86" t="s">
        <v>98</v>
      </c>
      <c r="H4" s="117" t="s">
        <v>99</v>
      </c>
      <c r="I4" s="86" t="s">
        <v>100</v>
      </c>
      <c r="J4" s="86" t="s">
        <v>101</v>
      </c>
      <c r="K4" s="86" t="s">
        <v>102</v>
      </c>
      <c r="L4" s="86" t="s">
        <v>103</v>
      </c>
      <c r="M4" s="86" t="s">
        <v>104</v>
      </c>
      <c r="N4" s="86" t="s">
        <v>105</v>
      </c>
      <c r="O4" s="86" t="s">
        <v>106</v>
      </c>
      <c r="P4" s="117" t="s">
        <v>107</v>
      </c>
      <c r="Q4" s="355">
        <f>IF($J4="","",IFERROR(VLOOKUP($J4,'設定項目'!$N$2:$P$5,2,FALSE),""))</f>
      </c>
      <c r="R4" s="355">
        <f>IF($J4="","",IFERROR(VLOOKUP($J4,'設定項目'!$N$2:$P$5,3,FALSE),""))</f>
      </c>
      <c r="S4" s="356">
        <f>IF($C4="","",$C4+$Q4/24)</f>
      </c>
      <c r="T4" s="356">
        <f>IF($C4="","",$C4+($R4+$W4)/24)</f>
      </c>
      <c r="U4" s="354" t="n">
        <v>46132.40625</v>
      </c>
      <c r="V4" s="354" t="n">
        <v>46132.56944444445</v>
      </c>
      <c r="W4" s="357" t="n">
        <v>0.5</v>
      </c>
      <c r="X4" s="355">
        <f>IF(AND($C4&lt;&gt;"",$V4&lt;&gt;""),MAX(0,($V4-$C4)*24-$W4),"")</f>
      </c>
      <c r="Y4" s="111">
        <f>IF($C4="","",IF($U4&lt;&gt;"",IF($U4&gt;$S4,"期限超過","達成"),IF(NOW()&gt;$S4,"期限超過リスク","期限内")))</f>
      </c>
      <c r="Z4" s="111">
        <f>IF($C4="","",IF($V4&lt;&gt;"",IF($V4&gt;$T4,"期限超過","達成"),IF(AND($L4&lt;&gt;"クローズ済み",$L4&lt;&gt;"キャンセル済み",NOW()&gt;$T4),"期限超過リスク","期限内")))</f>
      </c>
      <c r="AA4" s="357" t="n">
        <v>1</v>
      </c>
      <c r="AB4" s="117" t="s">
        <v>108</v>
      </c>
      <c r="AC4" s="117" t="s">
        <v>109</v>
      </c>
      <c r="AD4" s="86" t="s">
        <v>110</v>
      </c>
      <c r="AE4" s="358" t="n">
        <v>5</v>
      </c>
      <c r="AF4" s="86" t="s">
        <v>111</v>
      </c>
      <c r="AG4" s="86" t="s">
        <v>112</v>
      </c>
      <c r="AH4" s="123" t="s">
        <v>113</v>
      </c>
    </row>
    <row r="5" s="26" ht="26" customHeight="true">
      <c r="A5" s="88" t="s">
        <v>114</v>
      </c>
      <c r="B5" s="359" t="s">
        <v>93</v>
      </c>
      <c r="C5" s="360" t="s">
        <v>115</v>
      </c>
      <c r="D5" s="89" t="s">
        <v>116</v>
      </c>
      <c r="E5" s="89" t="s">
        <v>117</v>
      </c>
      <c r="F5" s="89" t="s">
        <v>118</v>
      </c>
      <c r="G5" s="89" t="s">
        <v>119</v>
      </c>
      <c r="H5" s="118" t="s">
        <v>120</v>
      </c>
      <c r="I5" s="89" t="s">
        <v>121</v>
      </c>
      <c r="J5" s="89" t="s">
        <v>122</v>
      </c>
      <c r="K5" s="89" t="s">
        <v>123</v>
      </c>
      <c r="L5" s="89" t="s">
        <v>124</v>
      </c>
      <c r="M5" s="89" t="s">
        <v>116</v>
      </c>
      <c r="N5" s="89" t="s">
        <v>125</v>
      </c>
      <c r="O5" s="89" t="s">
        <v>126</v>
      </c>
      <c r="P5" s="118" t="s">
        <v>127</v>
      </c>
      <c r="Q5" s="361">
        <f>IF($J5="","",IFERROR(VLOOKUP($J5,'設定項目'!$N$2:$P$5,2,FALSE),""))</f>
      </c>
      <c r="R5" s="361">
        <f>IF($J5="","",IFERROR(VLOOKUP($J5,'設定項目'!$N$2:$P$5,3,FALSE),""))</f>
      </c>
      <c r="S5" s="362">
        <f>IF($C5="","",$C5+$Q5/24)</f>
      </c>
      <c r="T5" s="362">
        <f>IF($C5="","",$C5+($R5+$W5)/24)</f>
      </c>
      <c r="U5" s="360" t="n">
        <v>46132.46527777778</v>
      </c>
      <c r="V5" s="360" t="n">
        <v>46133.64583333334</v>
      </c>
      <c r="W5" s="363" t="n">
        <v>2</v>
      </c>
      <c r="X5" s="361">
        <f>IF(AND($C5&lt;&gt;"",$V5&lt;&gt;""),MAX(0,($V5-$C5)*24-$W5),"")</f>
      </c>
      <c r="Y5" s="112">
        <f>IF($C5="","",IF($U5&lt;&gt;"",IF($U5&gt;$S5,"期限超過","達成"),IF(NOW()&gt;$S5,"期限超過リスク","期限内")))</f>
      </c>
      <c r="Z5" s="112">
        <f>IF($C5="","",IF($V5&lt;&gt;"",IF($V5&gt;$T5,"期限超過","達成"),IF(AND($L5&lt;&gt;"クローズ済み",$L5&lt;&gt;"キャンセル済み",NOW()&gt;$T5),"期限超過リスク","期限内")))</f>
      </c>
      <c r="AA5" s="363" t="n">
        <v>0</v>
      </c>
      <c r="AB5" s="118"/>
      <c r="AC5" s="118" t="s">
        <v>128</v>
      </c>
      <c r="AD5" s="89" t="s">
        <v>129</v>
      </c>
      <c r="AE5" s="364" t="n">
        <v>4</v>
      </c>
      <c r="AF5" s="89" t="s">
        <v>130</v>
      </c>
      <c r="AG5" s="89" t="s">
        <v>131</v>
      </c>
      <c r="AH5" s="124" t="s">
        <v>132</v>
      </c>
    </row>
    <row r="6" s="26" ht="26" customHeight="true">
      <c r="A6" s="88" t="s">
        <v>133</v>
      </c>
      <c r="B6" s="359" t="s">
        <v>93</v>
      </c>
      <c r="C6" s="360" t="s">
        <v>134</v>
      </c>
      <c r="D6" s="89" t="s">
        <v>135</v>
      </c>
      <c r="E6" s="89" t="s">
        <v>136</v>
      </c>
      <c r="F6" s="89" t="s">
        <v>137</v>
      </c>
      <c r="G6" s="89" t="s">
        <v>138</v>
      </c>
      <c r="H6" s="118" t="s">
        <v>139</v>
      </c>
      <c r="I6" s="89" t="s">
        <v>121</v>
      </c>
      <c r="J6" s="89" t="s">
        <v>140</v>
      </c>
      <c r="K6" s="89" t="s">
        <v>141</v>
      </c>
      <c r="L6" s="89" t="s">
        <v>103</v>
      </c>
      <c r="M6" s="89" t="s">
        <v>135</v>
      </c>
      <c r="N6" s="89" t="s">
        <v>142</v>
      </c>
      <c r="O6" s="89" t="s">
        <v>143</v>
      </c>
      <c r="P6" s="118" t="s">
        <v>144</v>
      </c>
      <c r="Q6" s="361">
        <f>IF($J6="","",IFERROR(VLOOKUP($J6,'設定項目'!$N$2:$P$5,2,FALSE),""))</f>
      </c>
      <c r="R6" s="361">
        <f>IF($J6="","",IFERROR(VLOOKUP($J6,'設定項目'!$N$2:$P$5,3,FALSE),""))</f>
      </c>
      <c r="S6" s="362">
        <f>IF($C6="","",$C6+$Q6/24)</f>
      </c>
      <c r="T6" s="362">
        <f>IF($C6="","",$C6+($R6+$W6)/24)</f>
      </c>
      <c r="U6" s="360" t="n">
        <v>46133.41319444445</v>
      </c>
      <c r="V6" s="360" t="n">
        <v>46133.68055555555</v>
      </c>
      <c r="W6" s="363" t="n">
        <v>0</v>
      </c>
      <c r="X6" s="361">
        <f>IF(AND($C6&lt;&gt;"",$V6&lt;&gt;""),MAX(0,($V6-$C6)*24-$W6),"")</f>
      </c>
      <c r="Y6" s="112">
        <f>IF($C6="","",IF($U6&lt;&gt;"",IF($U6&gt;$S6,"期限超過","達成"),IF(NOW()&gt;$S6,"期限超過リスク","期限内")))</f>
      </c>
      <c r="Z6" s="112">
        <f>IF($C6="","",IF($V6&lt;&gt;"",IF($V6&gt;$T6,"期限超過","達成"),IF(AND($L6&lt;&gt;"クローズ済み",$L6&lt;&gt;"キャンセル済み",NOW()&gt;$T6),"期限超過リスク","期限内")))</f>
      </c>
      <c r="AA6" s="363" t="n">
        <v>2</v>
      </c>
      <c r="AB6" s="118" t="s">
        <v>145</v>
      </c>
      <c r="AC6" s="118" t="s">
        <v>146</v>
      </c>
      <c r="AD6" s="89" t="s">
        <v>110</v>
      </c>
      <c r="AE6" s="364" t="n">
        <v>3</v>
      </c>
      <c r="AF6" s="89" t="s">
        <v>147</v>
      </c>
      <c r="AG6" s="89" t="s">
        <v>148</v>
      </c>
      <c r="AH6" s="124" t="s">
        <v>149</v>
      </c>
    </row>
    <row r="7" s="26" ht="26" customHeight="true">
      <c r="A7" s="88" t="s">
        <v>150</v>
      </c>
      <c r="B7" s="359" t="s">
        <v>93</v>
      </c>
      <c r="C7" s="360" t="s">
        <v>151</v>
      </c>
      <c r="D7" s="89" t="s">
        <v>152</v>
      </c>
      <c r="E7" s="89" t="s">
        <v>153</v>
      </c>
      <c r="F7" s="89" t="s">
        <v>154</v>
      </c>
      <c r="G7" s="89" t="s">
        <v>155</v>
      </c>
      <c r="H7" s="118" t="s">
        <v>412</v>
      </c>
      <c r="I7" s="89" t="s">
        <v>413</v>
      </c>
      <c r="J7" s="89" t="s">
        <v>122</v>
      </c>
      <c r="K7" s="89" t="s">
        <v>123</v>
      </c>
      <c r="L7" s="89" t="s">
        <v>156</v>
      </c>
      <c r="M7" s="89" t="s">
        <v>414</v>
      </c>
      <c r="N7" s="89" t="s">
        <v>157</v>
      </c>
      <c r="O7" s="89" t="s">
        <v>158</v>
      </c>
      <c r="P7" s="118" t="s">
        <v>159</v>
      </c>
      <c r="Q7" s="361">
        <f>IF($J7="","",IFERROR(VLOOKUP($J7,'設定項目'!$N$2:$P$5,2,FALSE),""))</f>
      </c>
      <c r="R7" s="361">
        <f>IF($J7="","",IFERROR(VLOOKUP($J7,'設定項目'!$N$2:$P$5,3,FALSE),""))</f>
      </c>
      <c r="S7" s="362">
        <f>IF($C7="","",$C7+$Q7/24)</f>
      </c>
      <c r="T7" s="362">
        <f>IF($C7="","",$C7+($R7+$W7)/24)</f>
      </c>
      <c r="U7" s="360" t="n">
        <v>46133.75</v>
      </c>
      <c r="V7" s="360" t="n"/>
      <c r="W7" s="363" t="n">
        <v>8</v>
      </c>
      <c r="X7" s="361">
        <f>IF(AND($C7&lt;&gt;"",$V7&lt;&gt;""),MAX(0,($V7-$C7)*24-$W7),"")</f>
      </c>
      <c r="Y7" s="112">
        <f>IF($C7="","",IF($U7&lt;&gt;"",IF($U7&gt;$S7,"期限超過","達成"),IF(NOW()&gt;$S7,"期限超過リスク","期限内")))</f>
      </c>
      <c r="Z7" s="112">
        <f>IF($C7="","",IF($V7&lt;&gt;"",IF($V7&gt;$T7,"期限超過","達成"),IF(AND($L7&lt;&gt;"クローズ済み",$L7&lt;&gt;"キャンセル済み",NOW()&gt;$T7),"期限超過リスク","期限内")))</f>
      </c>
      <c r="AA7" s="363" t="n">
        <v>0</v>
      </c>
      <c r="AB7" s="118"/>
      <c r="AC7" s="118" t="s">
        <v>160</v>
      </c>
      <c r="AD7" s="89" t="s">
        <v>129</v>
      </c>
      <c r="AE7" s="364" t="n"/>
      <c r="AF7" s="89" t="s">
        <v>161</v>
      </c>
      <c r="AG7" s="89" t="s">
        <v>162</v>
      </c>
      <c r="AH7" s="124" t="s">
        <v>415</v>
      </c>
    </row>
    <row r="8" s="26" ht="26" customHeight="true">
      <c r="A8" s="88" t="s">
        <v>163</v>
      </c>
      <c r="B8" s="359" t="s">
        <v>93</v>
      </c>
      <c r="C8" s="360" t="s">
        <v>164</v>
      </c>
      <c r="D8" s="89" t="s">
        <v>165</v>
      </c>
      <c r="E8" s="89" t="s">
        <v>166</v>
      </c>
      <c r="F8" s="89" t="s">
        <v>167</v>
      </c>
      <c r="G8" s="89" t="s">
        <v>168</v>
      </c>
      <c r="H8" s="118" t="s">
        <v>169</v>
      </c>
      <c r="I8" s="89" t="s">
        <v>170</v>
      </c>
      <c r="J8" s="89" t="s">
        <v>171</v>
      </c>
      <c r="K8" s="89" t="s">
        <v>172</v>
      </c>
      <c r="L8" s="89" t="s">
        <v>103</v>
      </c>
      <c r="M8" s="89" t="s">
        <v>165</v>
      </c>
      <c r="N8" s="89" t="s">
        <v>173</v>
      </c>
      <c r="O8" s="89"/>
      <c r="P8" s="118" t="s">
        <v>107</v>
      </c>
      <c r="Q8" s="361">
        <f>IF($J8="","",IFERROR(VLOOKUP($J8,'設定項目'!$N$2:$P$5,2,FALSE),""))</f>
      </c>
      <c r="R8" s="361">
        <f>IF($J8="","",IFERROR(VLOOKUP($J8,'設定項目'!$N$2:$P$5,3,FALSE),""))</f>
      </c>
      <c r="S8" s="362">
        <f>IF($C8="","",$C8+$Q8/24)</f>
      </c>
      <c r="T8" s="362">
        <f>IF($C8="","",$C8+($R8+$W8)/24)</f>
      </c>
      <c r="U8" s="360" t="n">
        <v>46134.63194444445</v>
      </c>
      <c r="V8" s="360" t="n">
        <v>46136.47916666666</v>
      </c>
      <c r="W8" s="363" t="n">
        <v>0</v>
      </c>
      <c r="X8" s="361">
        <f>IF(AND($C8&lt;&gt;"",$V8&lt;&gt;""),MAX(0,($V8-$C8)*24-$W8),"")</f>
      </c>
      <c r="Y8" s="112">
        <f>IF($C8="","",IF($U8&lt;&gt;"",IF($U8&gt;$S8,"期限超過","達成"),IF(NOW()&gt;$S8,"期限超過リスク","期限内")))</f>
      </c>
      <c r="Z8" s="112">
        <f>IF($C8="","",IF($V8&lt;&gt;"",IF($V8&gt;$T8,"期限超過","達成"),IF(AND($L8&lt;&gt;"クローズ済み",$L8&lt;&gt;"キャンセル済み",NOW()&gt;$T8),"期限超過リスク","期限内")))</f>
      </c>
      <c r="AA8" s="363" t="n">
        <v>0</v>
      </c>
      <c r="AB8" s="118"/>
      <c r="AC8" s="118" t="s">
        <v>174</v>
      </c>
      <c r="AD8" s="89" t="s">
        <v>129</v>
      </c>
      <c r="AE8" s="364" t="n">
        <v>5</v>
      </c>
      <c r="AF8" s="89" t="s">
        <v>175</v>
      </c>
      <c r="AG8" s="89" t="s">
        <v>176</v>
      </c>
      <c r="AH8" s="124" t="s">
        <v>177</v>
      </c>
    </row>
    <row r="9" s="26" ht="26" customHeight="true">
      <c r="A9" s="88" t="s">
        <v>178</v>
      </c>
      <c r="B9" s="359" t="s">
        <v>93</v>
      </c>
      <c r="C9" s="360" t="s">
        <v>179</v>
      </c>
      <c r="D9" s="89" t="s">
        <v>180</v>
      </c>
      <c r="E9" s="89" t="s">
        <v>181</v>
      </c>
      <c r="F9" s="89" t="s">
        <v>137</v>
      </c>
      <c r="G9" s="89" t="s">
        <v>182</v>
      </c>
      <c r="H9" s="118" t="s">
        <v>183</v>
      </c>
      <c r="I9" s="89" t="s">
        <v>184</v>
      </c>
      <c r="J9" s="89" t="s">
        <v>101</v>
      </c>
      <c r="K9" s="89" t="s">
        <v>102</v>
      </c>
      <c r="L9" s="89" t="s">
        <v>185</v>
      </c>
      <c r="M9" s="89" t="s">
        <v>186</v>
      </c>
      <c r="N9" s="89" t="s">
        <v>187</v>
      </c>
      <c r="O9" s="89" t="s">
        <v>188</v>
      </c>
      <c r="P9" s="118" t="s">
        <v>189</v>
      </c>
      <c r="Q9" s="361">
        <f>IF($J9="","",IFERROR(VLOOKUP($J9,'設定項目'!$N$2:$P$5,2,FALSE),""))</f>
      </c>
      <c r="R9" s="361">
        <f>IF($J9="","",IFERROR(VLOOKUP($J9,'設定項目'!$N$2:$P$5,3,FALSE),""))</f>
      </c>
      <c r="S9" s="362">
        <f>IF($C9="","",$C9+$Q9/24)</f>
      </c>
      <c r="T9" s="362">
        <f>IF($C9="","",$C9+($R9+$W9)/24)</f>
      </c>
      <c r="U9" s="360" t="n">
        <v>46134.73263888889</v>
      </c>
      <c r="V9" s="360" t="n"/>
      <c r="W9" s="363" t="n">
        <v>0</v>
      </c>
      <c r="X9" s="361">
        <f>IF(AND($C9&lt;&gt;"",$V9&lt;&gt;""),MAX(0,($V9-$C9)*24-$W9),"")</f>
      </c>
      <c r="Y9" s="112">
        <f>IF($C9="","",IF($U9&lt;&gt;"",IF($U9&gt;$S9,"期限超過","達成"),IF(NOW()&gt;$S9,"期限超過リスク","期限内")))</f>
      </c>
      <c r="Z9" s="112">
        <f>IF($C9="","",IF($V9&lt;&gt;"",IF($V9&gt;$T9,"期限超過","達成"),IF(AND($L9&lt;&gt;"クローズ済み",$L9&lt;&gt;"キャンセル済み",NOW()&gt;$T9),"期限超過リスク","期限内")))</f>
      </c>
      <c r="AA9" s="363" t="n">
        <v>1</v>
      </c>
      <c r="AB9" s="118" t="s">
        <v>190</v>
      </c>
      <c r="AC9" s="118" t="s">
        <v>416</v>
      </c>
      <c r="AD9" s="89" t="s">
        <v>110</v>
      </c>
      <c r="AE9" s="364" t="n"/>
      <c r="AF9" s="89" t="s">
        <v>191</v>
      </c>
      <c r="AG9" s="89" t="s">
        <v>112</v>
      </c>
      <c r="AH9" s="124" t="s">
        <v>192</v>
      </c>
    </row>
    <row r="10" s="26" ht="26" customHeight="true">
      <c r="A10" s="88" t="s">
        <v>193</v>
      </c>
      <c r="B10" s="359" t="s">
        <v>93</v>
      </c>
      <c r="C10" s="360" t="s">
        <v>194</v>
      </c>
      <c r="D10" s="89" t="s">
        <v>188</v>
      </c>
      <c r="E10" s="89" t="s">
        <v>117</v>
      </c>
      <c r="F10" s="89" t="s">
        <v>195</v>
      </c>
      <c r="G10" s="89" t="s">
        <v>196</v>
      </c>
      <c r="H10" s="118" t="s">
        <v>197</v>
      </c>
      <c r="I10" s="89" t="s">
        <v>184</v>
      </c>
      <c r="J10" s="89" t="s">
        <v>122</v>
      </c>
      <c r="K10" s="89" t="s">
        <v>102</v>
      </c>
      <c r="L10" s="89" t="s">
        <v>198</v>
      </c>
      <c r="M10" s="89" t="s">
        <v>188</v>
      </c>
      <c r="N10" s="89" t="s">
        <v>199</v>
      </c>
      <c r="O10" s="89" t="s">
        <v>106</v>
      </c>
      <c r="P10" s="118" t="s">
        <v>200</v>
      </c>
      <c r="Q10" s="361">
        <f>IF($J10="","",IFERROR(VLOOKUP($J10,'設定項目'!$N$2:$P$5,2,FALSE),""))</f>
      </c>
      <c r="R10" s="361">
        <f>IF($J10="","",IFERROR(VLOOKUP($J10,'設定項目'!$N$2:$P$5,3,FALSE),""))</f>
      </c>
      <c r="S10" s="362">
        <f>IF($C10="","",$C10+$Q10/24)</f>
      </c>
      <c r="T10" s="362">
        <f>IF($C10="","",$C10+($R10+$W10)/24)</f>
      </c>
      <c r="U10" s="360" t="n">
        <v>46136.5</v>
      </c>
      <c r="V10" s="360" t="n"/>
      <c r="W10" s="363" t="n">
        <v>0</v>
      </c>
      <c r="X10" s="361">
        <f>IF(AND($C10&lt;&gt;"",$V10&lt;&gt;""),MAX(0,($V10-$C10)*24-$W10),"")</f>
      </c>
      <c r="Y10" s="112">
        <f>IF($C10="","",IF($U10&lt;&gt;"",IF($U10&gt;$S10,"期限超過","達成"),IF(NOW()&gt;$S10,"期限超過リスク","期限内")))</f>
      </c>
      <c r="Z10" s="112">
        <f>IF($C10="","",IF($V10&lt;&gt;"",IF($V10&gt;$T10,"期限超過","達成"),IF(AND($L10&lt;&gt;"クローズ済み",$L10&lt;&gt;"キャンセル済み",NOW()&gt;$T10),"期限超過リスク","期限内")))</f>
      </c>
      <c r="AA10" s="363" t="n">
        <v>0</v>
      </c>
      <c r="AB10" s="118"/>
      <c r="AC10" s="118" t="s">
        <v>201</v>
      </c>
      <c r="AD10" s="89" t="s">
        <v>129</v>
      </c>
      <c r="AE10" s="364" t="n"/>
      <c r="AF10" s="89" t="s">
        <v>202</v>
      </c>
      <c r="AG10" s="89" t="s">
        <v>203</v>
      </c>
      <c r="AH10" s="124" t="s">
        <v>204</v>
      </c>
    </row>
    <row r="11" s="26" ht="26" customHeight="true">
      <c r="A11" s="88" t="s">
        <v>205</v>
      </c>
      <c r="B11" s="359" t="s">
        <v>93</v>
      </c>
      <c r="C11" s="360" t="s">
        <v>206</v>
      </c>
      <c r="D11" s="89" t="s">
        <v>207</v>
      </c>
      <c r="E11" s="89" t="s">
        <v>208</v>
      </c>
      <c r="F11" s="89" t="s">
        <v>137</v>
      </c>
      <c r="G11" s="89" t="s">
        <v>209</v>
      </c>
      <c r="H11" s="118" t="s">
        <v>210</v>
      </c>
      <c r="I11" s="89" t="s">
        <v>211</v>
      </c>
      <c r="J11" s="89" t="s">
        <v>101</v>
      </c>
      <c r="K11" s="89" t="s">
        <v>123</v>
      </c>
      <c r="L11" s="89" t="s">
        <v>124</v>
      </c>
      <c r="M11" s="89" t="s">
        <v>212</v>
      </c>
      <c r="N11" s="89" t="s">
        <v>213</v>
      </c>
      <c r="O11" s="89" t="s">
        <v>214</v>
      </c>
      <c r="P11" s="118" t="s">
        <v>215</v>
      </c>
      <c r="Q11" s="361">
        <f>IF($J11="","",IFERROR(VLOOKUP($J11,'設定項目'!$N$2:$P$5,2,FALSE),""))</f>
      </c>
      <c r="R11" s="361">
        <f>IF($J11="","",IFERROR(VLOOKUP($J11,'設定項目'!$N$2:$P$5,3,FALSE),""))</f>
      </c>
      <c r="S11" s="362">
        <f>IF($C11="","",$C11+$Q11/24)</f>
      </c>
      <c r="T11" s="362">
        <f>IF($C11="","",$C11+($R11+$W11)/24)</f>
      </c>
      <c r="U11" s="360" t="n">
        <v>46135.58333333334</v>
      </c>
      <c r="V11" s="360" t="n">
        <v>46136.40625</v>
      </c>
      <c r="W11" s="363" t="n">
        <v>1</v>
      </c>
      <c r="X11" s="361">
        <f>IF(AND($C11&lt;&gt;"",$V11&lt;&gt;""),MAX(0,($V11-$C11)*24-$W11),"")</f>
      </c>
      <c r="Y11" s="112">
        <f>IF($C11="","",IF($U11&lt;&gt;"",IF($U11&gt;$S11,"期限超過","達成"),IF(NOW()&gt;$S11,"期限超過リスク","期限内")))</f>
      </c>
      <c r="Z11" s="112">
        <f>IF($C11="","",IF($V11&lt;&gt;"",IF($V11&gt;$T11,"期限超過","達成"),IF(AND($L11&lt;&gt;"クローズ済み",$L11&lt;&gt;"キャンセル済み",NOW()&gt;$T11),"期限超過リスク","期限内")))</f>
      </c>
      <c r="AA11" s="363" t="n">
        <v>1</v>
      </c>
      <c r="AB11" s="118" t="s">
        <v>216</v>
      </c>
      <c r="AC11" s="118" t="s">
        <v>217</v>
      </c>
      <c r="AD11" s="89" t="s">
        <v>110</v>
      </c>
      <c r="AE11" s="364" t="n">
        <v>4</v>
      </c>
      <c r="AF11" s="89" t="s">
        <v>218</v>
      </c>
      <c r="AG11" s="89" t="s">
        <v>219</v>
      </c>
      <c r="AH11" s="124" t="s">
        <v>220</v>
      </c>
    </row>
    <row r="12" s="26" ht="26" customHeight="true">
      <c r="A12" s="88" t="s">
        <v>221</v>
      </c>
      <c r="B12" s="359" t="s">
        <v>222</v>
      </c>
      <c r="C12" s="360" t="s">
        <v>223</v>
      </c>
      <c r="D12" s="89" t="s">
        <v>224</v>
      </c>
      <c r="E12" s="89" t="s">
        <v>117</v>
      </c>
      <c r="F12" s="89" t="s">
        <v>118</v>
      </c>
      <c r="G12" s="89" t="s">
        <v>225</v>
      </c>
      <c r="H12" s="118" t="s">
        <v>226</v>
      </c>
      <c r="I12" s="89" t="s">
        <v>227</v>
      </c>
      <c r="J12" s="89" t="s">
        <v>122</v>
      </c>
      <c r="K12" s="89" t="s">
        <v>123</v>
      </c>
      <c r="L12" s="89" t="s">
        <v>228</v>
      </c>
      <c r="M12" s="89" t="s">
        <v>229</v>
      </c>
      <c r="N12" s="89" t="s">
        <v>230</v>
      </c>
      <c r="O12" s="89" t="s">
        <v>116</v>
      </c>
      <c r="P12" s="118" t="s">
        <v>231</v>
      </c>
      <c r="Q12" s="361">
        <f>IF($J12="","",IFERROR(VLOOKUP($J12,'設定項目'!$N$2:$P$5,2,FALSE),""))</f>
      </c>
      <c r="R12" s="361">
        <f>IF($J12="","",IFERROR(VLOOKUP($J12,'設定項目'!$N$2:$P$5,3,FALSE),""))</f>
      </c>
      <c r="S12" s="362">
        <f>IF($C12="","",$C12+$Q12/24)</f>
      </c>
      <c r="T12" s="362">
        <f>IF($C12="","",$C12+($R12+$W12)/24)</f>
      </c>
      <c r="U12" s="360" t="n"/>
      <c r="V12" s="360" t="n"/>
      <c r="W12" s="363" t="n">
        <v>0</v>
      </c>
      <c r="X12" s="361">
        <f>IF(AND($C12&lt;&gt;"",$V12&lt;&gt;""),MAX(0,($V12-$C12)*24-$W12),"")</f>
      </c>
      <c r="Y12" s="112">
        <f>IF($C12="","",IF($U12&lt;&gt;"",IF($U12&gt;$S12,"期限超過","達成"),IF(NOW()&gt;$S12,"期限超過リスク","期限内")))</f>
      </c>
      <c r="Z12" s="112">
        <f>IF($C12="","",IF($V12&lt;&gt;"",IF($V12&gt;$T12,"期限超過","達成"),IF(AND($L12&lt;&gt;"クローズ済み",$L12&lt;&gt;"キャンセル済み",NOW()&gt;$T12),"期限超過リスク","期限内")))</f>
      </c>
      <c r="AA12" s="363" t="n">
        <v>0</v>
      </c>
      <c r="AB12" s="118"/>
      <c r="AC12" s="118" t="s">
        <v>232</v>
      </c>
      <c r="AD12" s="89" t="s">
        <v>129</v>
      </c>
      <c r="AE12" s="364" t="n"/>
      <c r="AF12" s="89" t="s">
        <v>233</v>
      </c>
      <c r="AG12" s="89" t="s">
        <v>234</v>
      </c>
      <c r="AH12" s="124" t="s">
        <v>235</v>
      </c>
    </row>
    <row r="13" s="26" ht="26" customHeight="true">
      <c r="A13" s="88" t="s">
        <v>236</v>
      </c>
      <c r="B13" s="359" t="s">
        <v>222</v>
      </c>
      <c r="C13" s="360" t="s">
        <v>237</v>
      </c>
      <c r="D13" s="89" t="s">
        <v>143</v>
      </c>
      <c r="E13" s="89" t="s">
        <v>238</v>
      </c>
      <c r="F13" s="89" t="s">
        <v>239</v>
      </c>
      <c r="G13" s="89" t="s">
        <v>240</v>
      </c>
      <c r="H13" s="118" t="s">
        <v>241</v>
      </c>
      <c r="I13" s="89" t="s">
        <v>121</v>
      </c>
      <c r="J13" s="89" t="s">
        <v>101</v>
      </c>
      <c r="K13" s="89" t="s">
        <v>102</v>
      </c>
      <c r="L13" s="89" t="s">
        <v>242</v>
      </c>
      <c r="M13" s="89" t="s">
        <v>143</v>
      </c>
      <c r="N13" s="89" t="s">
        <v>142</v>
      </c>
      <c r="O13" s="89" t="s">
        <v>135</v>
      </c>
      <c r="P13" s="118" t="s">
        <v>127</v>
      </c>
      <c r="Q13" s="361">
        <f>IF($J13="","",IFERROR(VLOOKUP($J13,'設定項目'!$N$2:$P$5,2,FALSE),""))</f>
      </c>
      <c r="R13" s="361">
        <f>IF($J13="","",IFERROR(VLOOKUP($J13,'設定項目'!$N$2:$P$5,3,FALSE),""))</f>
      </c>
      <c r="S13" s="362">
        <f>IF($C13="","",$C13+$Q13/24)</f>
      </c>
      <c r="T13" s="362">
        <f>IF($C13="","",$C13+($R13+$W13)/24)</f>
      </c>
      <c r="U13" s="360" t="n">
        <v>46136.67361111111</v>
      </c>
      <c r="V13" s="360" t="n">
        <v>46137.43055555555</v>
      </c>
      <c r="W13" s="363" t="n">
        <v>0</v>
      </c>
      <c r="X13" s="361">
        <f>IF(AND($C13&lt;&gt;"",$V13&lt;&gt;""),MAX(0,($V13-$C13)*24-$W13),"")</f>
      </c>
      <c r="Y13" s="112">
        <f>IF($C13="","",IF($U13&lt;&gt;"",IF($U13&gt;$S13,"期限超過","達成"),IF(NOW()&gt;$S13,"期限超過リスク","期限内")))</f>
      </c>
      <c r="Z13" s="112">
        <f>IF($C13="","",IF($V13&lt;&gt;"",IF($V13&gt;$T13,"期限超過","達成"),IF(AND($L13&lt;&gt;"クローズ済み",$L13&lt;&gt;"キャンセル済み",NOW()&gt;$T13),"期限超過リスク","期限内")))</f>
      </c>
      <c r="AA13" s="363" t="n">
        <v>1</v>
      </c>
      <c r="AB13" s="118" t="s">
        <v>243</v>
      </c>
      <c r="AC13" s="118" t="s">
        <v>417</v>
      </c>
      <c r="AD13" s="89" t="s">
        <v>110</v>
      </c>
      <c r="AE13" s="364" t="n"/>
      <c r="AF13" s="89" t="s">
        <v>244</v>
      </c>
      <c r="AG13" s="89" t="s">
        <v>245</v>
      </c>
      <c r="AH13" s="124" t="s">
        <v>246</v>
      </c>
    </row>
    <row r="14" s="26" ht="26" customHeight="true">
      <c r="A14" s="88" t="s">
        <v>247</v>
      </c>
      <c r="B14" s="359" t="s">
        <v>222</v>
      </c>
      <c r="C14" s="360" t="s">
        <v>248</v>
      </c>
      <c r="D14" s="89" t="s">
        <v>249</v>
      </c>
      <c r="E14" s="89" t="s">
        <v>166</v>
      </c>
      <c r="F14" s="89" t="s">
        <v>154</v>
      </c>
      <c r="G14" s="89" t="s">
        <v>250</v>
      </c>
      <c r="H14" s="118" t="s">
        <v>251</v>
      </c>
      <c r="I14" s="89" t="s">
        <v>249</v>
      </c>
      <c r="J14" s="89" t="s">
        <v>171</v>
      </c>
      <c r="K14" s="89" t="s">
        <v>172</v>
      </c>
      <c r="L14" s="89" t="s">
        <v>198</v>
      </c>
      <c r="M14" s="89" t="s">
        <v>252</v>
      </c>
      <c r="N14" s="89" t="s">
        <v>105</v>
      </c>
      <c r="O14" s="89" t="s">
        <v>214</v>
      </c>
      <c r="P14" s="118" t="s">
        <v>253</v>
      </c>
      <c r="Q14" s="361">
        <f>IF($J14="","",IFERROR(VLOOKUP($J14,'設定項目'!$N$2:$P$5,2,FALSE),""))</f>
      </c>
      <c r="R14" s="361">
        <f>IF($J14="","",IFERROR(VLOOKUP($J14,'設定項目'!$N$2:$P$5,3,FALSE),""))</f>
      </c>
      <c r="S14" s="362">
        <f>IF($C14="","",$C14+$Q14/24)</f>
      </c>
      <c r="T14" s="362">
        <f>IF($C14="","",$C14+($R14+$W14)/24)</f>
      </c>
      <c r="U14" s="360" t="n">
        <v>46137.70833333334</v>
      </c>
      <c r="V14" s="360" t="n"/>
      <c r="W14" s="363" t="n">
        <v>0</v>
      </c>
      <c r="X14" s="361">
        <f>IF(AND($C14&lt;&gt;"",$V14&lt;&gt;""),MAX(0,($V14-$C14)*24-$W14),"")</f>
      </c>
      <c r="Y14" s="112">
        <f>IF($C14="","",IF($U14&lt;&gt;"",IF($U14&gt;$S14,"期限超過","達成"),IF(NOW()&gt;$S14,"期限超過リスク","期限内")))</f>
      </c>
      <c r="Z14" s="112">
        <f>IF($C14="","",IF($V14&lt;&gt;"",IF($V14&gt;$T14,"期限超過","達成"),IF(AND($L14&lt;&gt;"クローズ済み",$L14&lt;&gt;"キャンセル済み",NOW()&gt;$T14),"期限超過リスク","期限内")))</f>
      </c>
      <c r="AA14" s="363" t="n">
        <v>0</v>
      </c>
      <c r="AB14" s="118"/>
      <c r="AC14" s="118" t="s">
        <v>254</v>
      </c>
      <c r="AD14" s="89" t="s">
        <v>129</v>
      </c>
      <c r="AE14" s="364" t="n"/>
      <c r="AF14" s="89" t="s">
        <v>255</v>
      </c>
      <c r="AG14" s="89" t="s">
        <v>256</v>
      </c>
      <c r="AH14" s="124" t="s">
        <v>257</v>
      </c>
    </row>
    <row r="15" s="26" ht="26" customHeight="true">
      <c r="A15" s="88" t="s">
        <v>258</v>
      </c>
      <c r="B15" s="359" t="s">
        <v>222</v>
      </c>
      <c r="C15" s="360" t="s">
        <v>259</v>
      </c>
      <c r="D15" s="89" t="s">
        <v>260</v>
      </c>
      <c r="E15" s="89" t="s">
        <v>261</v>
      </c>
      <c r="F15" s="89" t="s">
        <v>118</v>
      </c>
      <c r="G15" s="89" t="s">
        <v>262</v>
      </c>
      <c r="H15" s="118" t="s">
        <v>263</v>
      </c>
      <c r="I15" s="89" t="s">
        <v>260</v>
      </c>
      <c r="J15" s="89" t="s">
        <v>140</v>
      </c>
      <c r="K15" s="89" t="s">
        <v>141</v>
      </c>
      <c r="L15" s="89" t="s">
        <v>185</v>
      </c>
      <c r="M15" s="89" t="s">
        <v>214</v>
      </c>
      <c r="N15" s="89" t="s">
        <v>125</v>
      </c>
      <c r="O15" s="89" t="s">
        <v>264</v>
      </c>
      <c r="P15" s="118" t="s">
        <v>159</v>
      </c>
      <c r="Q15" s="361">
        <f>IF($J15="","",IFERROR(VLOOKUP($J15,'設定項目'!$N$2:$P$5,2,FALSE),""))</f>
      </c>
      <c r="R15" s="361">
        <f>IF($J15="","",IFERROR(VLOOKUP($J15,'設定項目'!$N$2:$P$5,3,FALSE),""))</f>
      </c>
      <c r="S15" s="362">
        <f>IF($C15="","",$C15+$Q15/24)</f>
      </c>
      <c r="T15" s="362">
        <f>IF($C15="","",$C15+($R15+$W15)/24)</f>
      </c>
      <c r="U15" s="360" t="n">
        <v>46137.76388888889</v>
      </c>
      <c r="V15" s="360" t="n"/>
      <c r="W15" s="363" t="n">
        <v>0</v>
      </c>
      <c r="X15" s="361">
        <f>IF(AND($C15&lt;&gt;"",$V15&lt;&gt;""),MAX(0,($V15-$C15)*24-$W15),"")</f>
      </c>
      <c r="Y15" s="112">
        <f>IF($C15="","",IF($U15&lt;&gt;"",IF($U15&gt;$S15,"期限超過","達成"),IF(NOW()&gt;$S15,"期限超過リスク","期限内")))</f>
      </c>
      <c r="Z15" s="112">
        <f>IF($C15="","",IF($V15&lt;&gt;"",IF($V15&gt;$T15,"期限超過","達成"),IF(AND($L15&lt;&gt;"クローズ済み",$L15&lt;&gt;"キャンセル済み",NOW()&gt;$T15),"期限超過リスク","期限内")))</f>
      </c>
      <c r="AA15" s="363" t="n">
        <v>1</v>
      </c>
      <c r="AB15" s="118" t="s">
        <v>265</v>
      </c>
      <c r="AC15" s="118" t="s">
        <v>418</v>
      </c>
      <c r="AD15" s="89" t="s">
        <v>110</v>
      </c>
      <c r="AE15" s="364" t="n"/>
      <c r="AF15" s="89" t="s">
        <v>266</v>
      </c>
      <c r="AG15" s="89" t="s">
        <v>267</v>
      </c>
      <c r="AH15" s="124" t="s">
        <v>268</v>
      </c>
    </row>
    <row r="16" s="26" ht="26" customHeight="true">
      <c r="A16" s="88" t="n"/>
      <c r="B16" s="359" t="s">
        <v>269</v>
      </c>
      <c r="C16" s="360" t="n"/>
      <c r="D16" s="89" t="n"/>
      <c r="E16" s="89" t="n"/>
      <c r="F16" s="89" t="s">
        <v>269</v>
      </c>
      <c r="G16" s="89" t="s">
        <v>269</v>
      </c>
      <c r="H16" s="118" t="n"/>
      <c r="I16" s="89" t="n"/>
      <c r="J16" s="89" t="s">
        <v>269</v>
      </c>
      <c r="K16" s="89" t="n"/>
      <c r="L16" s="89" t="n"/>
      <c r="M16" s="89" t="n"/>
      <c r="N16" s="89" t="n"/>
      <c r="O16" s="89" t="n"/>
      <c r="P16" s="118" t="n"/>
      <c r="Q16" s="361">
        <f>IF($J16="","",IFERROR(VLOOKUP($J16,'設定項目'!$N$2:$P$5,2,FALSE),""))</f>
      </c>
      <c r="R16" s="361">
        <f>IF($J16="","",IFERROR(VLOOKUP($J16,'設定項目'!$N$2:$P$5,3,FALSE),""))</f>
      </c>
      <c r="S16" s="362">
        <f>IF($C16="","",$C16+$Q16/24)</f>
      </c>
      <c r="T16" s="362">
        <f>IF($C16="","",$C16+($R16+$W16)/24)</f>
      </c>
      <c r="U16" s="360" t="n"/>
      <c r="V16" s="360" t="n"/>
      <c r="W16" s="363" t="n"/>
      <c r="X16" s="361">
        <f>IF(AND($C16&lt;&gt;"",$V16&lt;&gt;""),MAX(0,($V16-$C16)*24-$W16),"")</f>
      </c>
      <c r="Y16" s="112">
        <f>IF($C16="","",IF($U16&lt;&gt;"",IF($U16&gt;$S16,"期限超過","達成"),IF(NOW()&gt;$S16,"期限超過リスク","期限内")))</f>
      </c>
      <c r="Z16" s="112">
        <f>IF($C16="","",IF($V16&lt;&gt;"",IF($V16&gt;$T16,"期限超過","達成"),IF(AND($L16&lt;&gt;"クローズ済み",$L16&lt;&gt;"キャンセル済み",NOW()&gt;$T16),"期限超過リスク","期限内")))</f>
      </c>
      <c r="AA16" s="363" t="n"/>
      <c r="AB16" s="118" t="n"/>
      <c r="AC16" s="118" t="n"/>
      <c r="AD16" s="89" t="n"/>
      <c r="AE16" s="364" t="n"/>
      <c r="AF16" s="89" t="n"/>
      <c r="AG16" s="89" t="n"/>
      <c r="AH16" s="124" t="n"/>
    </row>
    <row r="17" s="26" ht="26" customHeight="true">
      <c r="A17" s="88" t="n"/>
      <c r="B17" s="359" t="s">
        <v>269</v>
      </c>
      <c r="C17" s="360" t="n"/>
      <c r="D17" s="89" t="n"/>
      <c r="E17" s="89" t="n"/>
      <c r="F17" s="89" t="s">
        <v>269</v>
      </c>
      <c r="G17" s="89" t="s">
        <v>269</v>
      </c>
      <c r="H17" s="118" t="n"/>
      <c r="I17" s="89" t="n"/>
      <c r="J17" s="89" t="s">
        <v>269</v>
      </c>
      <c r="K17" s="89" t="n"/>
      <c r="L17" s="89" t="n"/>
      <c r="M17" s="89" t="n"/>
      <c r="N17" s="89" t="n"/>
      <c r="O17" s="89" t="n"/>
      <c r="P17" s="118" t="n"/>
      <c r="Q17" s="361">
        <f>IF($J17="","",IFERROR(VLOOKUP($J17,'設定項目'!$N$2:$P$5,2,FALSE),""))</f>
      </c>
      <c r="R17" s="361">
        <f>IF($J17="","",IFERROR(VLOOKUP($J17,'設定項目'!$N$2:$P$5,3,FALSE),""))</f>
      </c>
      <c r="S17" s="362">
        <f>IF($C17="","",$C17+$Q17/24)</f>
      </c>
      <c r="T17" s="362">
        <f>IF($C17="","",$C17+($R17+$W17)/24)</f>
      </c>
      <c r="U17" s="360" t="n"/>
      <c r="V17" s="360" t="n"/>
      <c r="W17" s="363" t="n"/>
      <c r="X17" s="361">
        <f>IF(AND($C17&lt;&gt;"",$V17&lt;&gt;""),MAX(0,($V17-$C17)*24-$W17),"")</f>
      </c>
      <c r="Y17" s="112">
        <f>IF($C17="","",IF($U17&lt;&gt;"",IF($U17&gt;$S17,"期限超過","達成"),IF(NOW()&gt;$S17,"期限超過リスク","期限内")))</f>
      </c>
      <c r="Z17" s="112">
        <f>IF($C17="","",IF($V17&lt;&gt;"",IF($V17&gt;$T17,"期限超過","達成"),IF(AND($L17&lt;&gt;"クローズ済み",$L17&lt;&gt;"キャンセル済み",NOW()&gt;$T17),"期限超過リスク","期限内")))</f>
      </c>
      <c r="AA17" s="363" t="n"/>
      <c r="AB17" s="118" t="n"/>
      <c r="AC17" s="118" t="n"/>
      <c r="AD17" s="89" t="n"/>
      <c r="AE17" s="364" t="n"/>
      <c r="AF17" s="89" t="n"/>
      <c r="AG17" s="89" t="n"/>
      <c r="AH17" s="124" t="n"/>
    </row>
    <row r="18" s="26" ht="26" customHeight="true">
      <c r="A18" s="88" t="n"/>
      <c r="B18" s="359" t="s">
        <v>269</v>
      </c>
      <c r="C18" s="360" t="n"/>
      <c r="D18" s="89" t="n"/>
      <c r="E18" s="89" t="n"/>
      <c r="F18" s="89" t="s">
        <v>269</v>
      </c>
      <c r="G18" s="89" t="n"/>
      <c r="H18" s="118" t="n"/>
      <c r="I18" s="89" t="n"/>
      <c r="J18" s="89" t="n"/>
      <c r="K18" s="89" t="n"/>
      <c r="L18" s="89" t="n"/>
      <c r="M18" s="89" t="n"/>
      <c r="N18" s="89" t="n"/>
      <c r="O18" s="89" t="n"/>
      <c r="P18" s="118" t="n"/>
      <c r="Q18" s="361">
        <f>IF($J18="","",IFERROR(VLOOKUP($J18,'設定項目'!$N$2:$P$5,2,FALSE),""))</f>
      </c>
      <c r="R18" s="361">
        <f>IF($J18="","",IFERROR(VLOOKUP($J18,'設定項目'!$N$2:$P$5,3,FALSE),""))</f>
      </c>
      <c r="S18" s="362">
        <f>IF($C18="","",$C18+$Q18/24)</f>
      </c>
      <c r="T18" s="362">
        <f>IF($C18="","",$C18+($R18+$W18)/24)</f>
      </c>
      <c r="U18" s="360" t="n"/>
      <c r="V18" s="360" t="n"/>
      <c r="W18" s="363" t="n"/>
      <c r="X18" s="361">
        <f>IF(AND($C18&lt;&gt;"",$V18&lt;&gt;""),MAX(0,($V18-$C18)*24-$W18),"")</f>
      </c>
      <c r="Y18" s="112">
        <f>IF($C18="","",IF($U18&lt;&gt;"",IF($U18&gt;$S18,"期限超過","達成"),IF(NOW()&gt;$S18,"期限超過リスク","期限内")))</f>
      </c>
      <c r="Z18" s="112">
        <f>IF($C18="","",IF($V18&lt;&gt;"",IF($V18&gt;$T18,"期限超過","達成"),IF(AND($L18&lt;&gt;"クローズ済み",$L18&lt;&gt;"キャンセル済み",NOW()&gt;$T18),"期限超過リスク","期限内")))</f>
      </c>
      <c r="AA18" s="363" t="n"/>
      <c r="AB18" s="118" t="n"/>
      <c r="AC18" s="118" t="n"/>
      <c r="AD18" s="89" t="n"/>
      <c r="AE18" s="364" t="n"/>
      <c r="AF18" s="89" t="n"/>
      <c r="AG18" s="89" t="n"/>
      <c r="AH18" s="124" t="n"/>
    </row>
    <row r="19" s="26" ht="26" customHeight="true">
      <c r="A19" s="88" t="n"/>
      <c r="B19" s="359" t="s">
        <v>269</v>
      </c>
      <c r="C19" s="360" t="n"/>
      <c r="D19" s="89" t="n"/>
      <c r="E19" s="89" t="n"/>
      <c r="F19" s="89" t="s">
        <v>269</v>
      </c>
      <c r="G19" s="89" t="n"/>
      <c r="H19" s="118" t="n"/>
      <c r="I19" s="89" t="n"/>
      <c r="J19" s="89" t="n"/>
      <c r="K19" s="89" t="n"/>
      <c r="L19" s="89" t="n"/>
      <c r="M19" s="89" t="n"/>
      <c r="N19" s="89" t="n"/>
      <c r="O19" s="89" t="n"/>
      <c r="P19" s="118" t="n"/>
      <c r="Q19" s="361">
        <f>IF($J19="","",IFERROR(VLOOKUP($J19,'設定項目'!$N$2:$P$5,2,FALSE),""))</f>
      </c>
      <c r="R19" s="361">
        <f>IF($J19="","",IFERROR(VLOOKUP($J19,'設定項目'!$N$2:$P$5,3,FALSE),""))</f>
      </c>
      <c r="S19" s="362">
        <f>IF($C19="","",$C19+$Q19/24)</f>
      </c>
      <c r="T19" s="362">
        <f>IF($C19="","",$C19+($R19+$W19)/24)</f>
      </c>
      <c r="U19" s="360" t="n"/>
      <c r="V19" s="360" t="n"/>
      <c r="W19" s="363" t="n"/>
      <c r="X19" s="361">
        <f>IF(AND($C19&lt;&gt;"",$V19&lt;&gt;""),MAX(0,($V19-$C19)*24-$W19),"")</f>
      </c>
      <c r="Y19" s="112">
        <f>IF($C19="","",IF($U19&lt;&gt;"",IF($U19&gt;$S19,"期限超過","達成"),IF(NOW()&gt;$S19,"期限超過リスク","期限内")))</f>
      </c>
      <c r="Z19" s="112">
        <f>IF($C19="","",IF($V19&lt;&gt;"",IF($V19&gt;$T19,"期限超過","達成"),IF(AND($L19&lt;&gt;"クローズ済み",$L19&lt;&gt;"キャンセル済み",NOW()&gt;$T19),"期限超過リスク","期限内")))</f>
      </c>
      <c r="AA19" s="363" t="n"/>
      <c r="AB19" s="118" t="n"/>
      <c r="AC19" s="118" t="n"/>
      <c r="AD19" s="89" t="n"/>
      <c r="AE19" s="364" t="n"/>
      <c r="AF19" s="89" t="n"/>
      <c r="AG19" s="89" t="n"/>
      <c r="AH19" s="124" t="n"/>
    </row>
    <row r="20" s="26" ht="26" customHeight="true">
      <c r="A20" s="88" t="n"/>
      <c r="B20" s="359" t="s">
        <v>269</v>
      </c>
      <c r="C20" s="360" t="n"/>
      <c r="D20" s="89" t="n"/>
      <c r="E20" s="89" t="n"/>
      <c r="F20" s="89" t="s">
        <v>269</v>
      </c>
      <c r="G20" s="89" t="n"/>
      <c r="H20" s="118" t="n"/>
      <c r="I20" s="89" t="n"/>
      <c r="J20" s="89" t="n"/>
      <c r="K20" s="89" t="n"/>
      <c r="L20" s="89" t="n"/>
      <c r="M20" s="89" t="n"/>
      <c r="N20" s="89" t="n"/>
      <c r="O20" s="89" t="n"/>
      <c r="P20" s="118" t="n"/>
      <c r="Q20" s="361">
        <f>IF($J20="","",IFERROR(VLOOKUP($J20,'設定項目'!$N$2:$P$5,2,FALSE),""))</f>
      </c>
      <c r="R20" s="361">
        <f>IF($J20="","",IFERROR(VLOOKUP($J20,'設定項目'!$N$2:$P$5,3,FALSE),""))</f>
      </c>
      <c r="S20" s="362">
        <f>IF($C20="","",$C20+$Q20/24)</f>
      </c>
      <c r="T20" s="362">
        <f>IF($C20="","",$C20+($R20+$W20)/24)</f>
      </c>
      <c r="U20" s="360" t="n"/>
      <c r="V20" s="360" t="n"/>
      <c r="W20" s="363" t="n"/>
      <c r="X20" s="361">
        <f>IF(AND($C20&lt;&gt;"",$V20&lt;&gt;""),MAX(0,($V20-$C20)*24-$W20),"")</f>
      </c>
      <c r="Y20" s="112">
        <f>IF($C20="","",IF($U20&lt;&gt;"",IF($U20&gt;$S20,"期限超過","達成"),IF(NOW()&gt;$S20,"期限超過リスク","期限内")))</f>
      </c>
      <c r="Z20" s="112">
        <f>IF($C20="","",IF($V20&lt;&gt;"",IF($V20&gt;$T20,"期限超過","達成"),IF(AND($L20&lt;&gt;"クローズ済み",$L20&lt;&gt;"キャンセル済み",NOW()&gt;$T20),"期限超過リスク","期限内")))</f>
      </c>
      <c r="AA20" s="363" t="n"/>
      <c r="AB20" s="118" t="n"/>
      <c r="AC20" s="118" t="n"/>
      <c r="AD20" s="89" t="n"/>
      <c r="AE20" s="364" t="n"/>
      <c r="AF20" s="89" t="n"/>
      <c r="AG20" s="89" t="n"/>
      <c r="AH20" s="124" t="n"/>
    </row>
    <row r="21" s="26" ht="26" customHeight="true">
      <c r="A21" s="88" t="n"/>
      <c r="B21" s="359" t="s">
        <v>269</v>
      </c>
      <c r="C21" s="360" t="n"/>
      <c r="D21" s="89" t="n"/>
      <c r="E21" s="89" t="n"/>
      <c r="F21" s="89" t="s">
        <v>269</v>
      </c>
      <c r="G21" s="89" t="n"/>
      <c r="H21" s="118" t="n"/>
      <c r="I21" s="89" t="n"/>
      <c r="J21" s="89" t="n"/>
      <c r="K21" s="89" t="n"/>
      <c r="L21" s="89" t="n"/>
      <c r="M21" s="89" t="n"/>
      <c r="N21" s="89" t="n"/>
      <c r="O21" s="89" t="n"/>
      <c r="P21" s="118" t="n"/>
      <c r="Q21" s="361">
        <f>IF($J21="","",IFERROR(VLOOKUP($J21,'設定項目'!$N$2:$P$5,2,FALSE),""))</f>
      </c>
      <c r="R21" s="361">
        <f>IF($J21="","",IFERROR(VLOOKUP($J21,'設定項目'!$N$2:$P$5,3,FALSE),""))</f>
      </c>
      <c r="S21" s="362">
        <f>IF($C21="","",$C21+$Q21/24)</f>
      </c>
      <c r="T21" s="362">
        <f>IF($C21="","",$C21+($R21+$W21)/24)</f>
      </c>
      <c r="U21" s="360" t="n"/>
      <c r="V21" s="360" t="n"/>
      <c r="W21" s="363" t="n"/>
      <c r="X21" s="361">
        <f>IF(AND($C21&lt;&gt;"",$V21&lt;&gt;""),MAX(0,($V21-$C21)*24-$W21),"")</f>
      </c>
      <c r="Y21" s="112">
        <f>IF($C21="","",IF($U21&lt;&gt;"",IF($U21&gt;$S21,"期限超過","達成"),IF(NOW()&gt;$S21,"期限超過リスク","期限内")))</f>
      </c>
      <c r="Z21" s="112">
        <f>IF($C21="","",IF($V21&lt;&gt;"",IF($V21&gt;$T21,"期限超過","達成"),IF(AND($L21&lt;&gt;"クローズ済み",$L21&lt;&gt;"キャンセル済み",NOW()&gt;$T21),"期限超過リスク","期限内")))</f>
      </c>
      <c r="AA21" s="363" t="n"/>
      <c r="AB21" s="118" t="n"/>
      <c r="AC21" s="118" t="n"/>
      <c r="AD21" s="89" t="n"/>
      <c r="AE21" s="364" t="n"/>
      <c r="AF21" s="89" t="n"/>
      <c r="AG21" s="89" t="n"/>
      <c r="AH21" s="124" t="n"/>
    </row>
    <row r="22" s="26" ht="26" customHeight="true">
      <c r="A22" s="88" t="n"/>
      <c r="B22" s="359" t="s">
        <v>269</v>
      </c>
      <c r="C22" s="360" t="n"/>
      <c r="D22" s="89" t="n"/>
      <c r="E22" s="89" t="n"/>
      <c r="F22" s="89" t="s">
        <v>269</v>
      </c>
      <c r="G22" s="89" t="s">
        <v>269</v>
      </c>
      <c r="H22" s="118" t="n"/>
      <c r="I22" s="89" t="n"/>
      <c r="J22" s="89" t="s">
        <v>269</v>
      </c>
      <c r="K22" s="89" t="n"/>
      <c r="L22" s="89" t="n"/>
      <c r="M22" s="89" t="n"/>
      <c r="N22" s="89" t="n"/>
      <c r="O22" s="89" t="n"/>
      <c r="P22" s="118" t="n"/>
      <c r="Q22" s="361">
        <f>IF($J22="","",IFERROR(VLOOKUP($J22,'設定項目'!$N$2:$P$5,2,FALSE),""))</f>
      </c>
      <c r="R22" s="361">
        <f>IF($J22="","",IFERROR(VLOOKUP($J22,'設定項目'!$N$2:$P$5,3,FALSE),""))</f>
      </c>
      <c r="S22" s="362">
        <f>IF($C22="","",$C22+$Q22/24)</f>
      </c>
      <c r="T22" s="362">
        <f>IF($C22="","",$C22+($R22+$W22)/24)</f>
      </c>
      <c r="U22" s="360" t="n"/>
      <c r="V22" s="360" t="n"/>
      <c r="W22" s="363" t="n"/>
      <c r="X22" s="361">
        <f>IF(AND($C22&lt;&gt;"",$V22&lt;&gt;""),MAX(0,($V22-$C22)*24-$W22),"")</f>
      </c>
      <c r="Y22" s="112">
        <f>IF($C22="","",IF($U22&lt;&gt;"",IF($U22&gt;$S22,"期限超過","達成"),IF(NOW()&gt;$S22,"期限超過リスク","期限内")))</f>
      </c>
      <c r="Z22" s="112">
        <f>IF($C22="","",IF($V22&lt;&gt;"",IF($V22&gt;$T22,"期限超過","達成"),IF(AND($L22&lt;&gt;"クローズ済み",$L22&lt;&gt;"キャンセル済み",NOW()&gt;$T22),"期限超過リスク","期限内")))</f>
      </c>
      <c r="AA22" s="363" t="n"/>
      <c r="AB22" s="118" t="n"/>
      <c r="AC22" s="118" t="n"/>
      <c r="AD22" s="89" t="n"/>
      <c r="AE22" s="364" t="n"/>
      <c r="AF22" s="89" t="n"/>
      <c r="AG22" s="89" t="n"/>
      <c r="AH22" s="124" t="n"/>
    </row>
    <row r="23" s="26" ht="26" customHeight="true">
      <c r="A23" s="88" t="n"/>
      <c r="B23" s="359" t="s">
        <v>269</v>
      </c>
      <c r="C23" s="360" t="n"/>
      <c r="D23" s="89" t="n"/>
      <c r="E23" s="89" t="n"/>
      <c r="F23" s="89" t="s">
        <v>269</v>
      </c>
      <c r="G23" s="89" t="s">
        <v>269</v>
      </c>
      <c r="H23" s="118" t="n"/>
      <c r="I23" s="89" t="n"/>
      <c r="J23" s="89" t="s">
        <v>269</v>
      </c>
      <c r="K23" s="89" t="n"/>
      <c r="L23" s="89" t="n"/>
      <c r="M23" s="89" t="n"/>
      <c r="N23" s="89" t="n"/>
      <c r="O23" s="89" t="n"/>
      <c r="P23" s="118" t="n"/>
      <c r="Q23" s="361">
        <f>IF($J23="","",IFERROR(VLOOKUP($J23,'設定項目'!$N$2:$P$5,2,FALSE),""))</f>
      </c>
      <c r="R23" s="361">
        <f>IF($J23="","",IFERROR(VLOOKUP($J23,'設定項目'!$N$2:$P$5,3,FALSE),""))</f>
      </c>
      <c r="S23" s="362">
        <f>IF($C23="","",$C23+$Q23/24)</f>
      </c>
      <c r="T23" s="362">
        <f>IF($C23="","",$C23+($R23+$W23)/24)</f>
      </c>
      <c r="U23" s="360" t="n"/>
      <c r="V23" s="360" t="n"/>
      <c r="W23" s="363" t="n"/>
      <c r="X23" s="361">
        <f>IF(AND($C23&lt;&gt;"",$V23&lt;&gt;""),MAX(0,($V23-$C23)*24-$W23),"")</f>
      </c>
      <c r="Y23" s="112">
        <f>IF($C23="","",IF($U23&lt;&gt;"",IF($U23&gt;$S23,"期限超過","達成"),IF(NOW()&gt;$S23,"期限超過リスク","期限内")))</f>
      </c>
      <c r="Z23" s="112">
        <f>IF($C23="","",IF($V23&lt;&gt;"",IF($V23&gt;$T23,"期限超過","達成"),IF(AND($L23&lt;&gt;"クローズ済み",$L23&lt;&gt;"キャンセル済み",NOW()&gt;$T23),"期限超過リスク","期限内")))</f>
      </c>
      <c r="AA23" s="363" t="n"/>
      <c r="AB23" s="118" t="n"/>
      <c r="AC23" s="118" t="n"/>
      <c r="AD23" s="89" t="n"/>
      <c r="AE23" s="364" t="n"/>
      <c r="AF23" s="89" t="n"/>
      <c r="AG23" s="89" t="n"/>
      <c r="AH23" s="124" t="n"/>
    </row>
    <row r="24" s="26" ht="26" customHeight="true">
      <c r="A24" s="88" t="n"/>
      <c r="B24" s="359" t="s">
        <v>269</v>
      </c>
      <c r="C24" s="360" t="n"/>
      <c r="D24" s="89" t="n"/>
      <c r="E24" s="89" t="n"/>
      <c r="F24" s="89" t="s">
        <v>269</v>
      </c>
      <c r="G24" s="89" t="s">
        <v>269</v>
      </c>
      <c r="H24" s="118" t="n"/>
      <c r="I24" s="89" t="n"/>
      <c r="J24" s="89" t="s">
        <v>269</v>
      </c>
      <c r="K24" s="89" t="n"/>
      <c r="L24" s="89" t="n"/>
      <c r="M24" s="89" t="n"/>
      <c r="N24" s="89" t="n"/>
      <c r="O24" s="89" t="n"/>
      <c r="P24" s="118" t="n"/>
      <c r="Q24" s="361">
        <f>IF($J24="","",IFERROR(VLOOKUP($J24,'設定項目'!$N$2:$P$5,2,FALSE),""))</f>
      </c>
      <c r="R24" s="361">
        <f>IF($J24="","",IFERROR(VLOOKUP($J24,'設定項目'!$N$2:$P$5,3,FALSE),""))</f>
      </c>
      <c r="S24" s="362">
        <f>IF($C24="","",$C24+$Q24/24)</f>
      </c>
      <c r="T24" s="362">
        <f>IF($C24="","",$C24+($R24+$W24)/24)</f>
      </c>
      <c r="U24" s="360" t="n"/>
      <c r="V24" s="360" t="n"/>
      <c r="W24" s="363" t="n"/>
      <c r="X24" s="361">
        <f>IF(AND($C24&lt;&gt;"",$V24&lt;&gt;""),MAX(0,($V24-$C24)*24-$W24),"")</f>
      </c>
      <c r="Y24" s="112">
        <f>IF($C24="","",IF($U24&lt;&gt;"",IF($U24&gt;$S24,"期限超過","達成"),IF(NOW()&gt;$S24,"期限超過リスク","期限内")))</f>
      </c>
      <c r="Z24" s="112">
        <f>IF($C24="","",IF($V24&lt;&gt;"",IF($V24&gt;$T24,"期限超過","達成"),IF(AND($L24&lt;&gt;"クローズ済み",$L24&lt;&gt;"キャンセル済み",NOW()&gt;$T24),"期限超過リスク","期限内")))</f>
      </c>
      <c r="AA24" s="363" t="n"/>
      <c r="AB24" s="118" t="n"/>
      <c r="AC24" s="118" t="n"/>
      <c r="AD24" s="89" t="n"/>
      <c r="AE24" s="364" t="n"/>
      <c r="AF24" s="89" t="n"/>
      <c r="AG24" s="89" t="n"/>
      <c r="AH24" s="124" t="n"/>
    </row>
    <row r="25" s="26" ht="26" customHeight="true">
      <c r="A25" s="88" t="n"/>
      <c r="B25" s="359" t="s">
        <v>269</v>
      </c>
      <c r="C25" s="360" t="n"/>
      <c r="D25" s="89" t="n"/>
      <c r="E25" s="89" t="n"/>
      <c r="F25" s="89" t="s">
        <v>269</v>
      </c>
      <c r="G25" s="89" t="s">
        <v>269</v>
      </c>
      <c r="H25" s="118" t="n"/>
      <c r="I25" s="89" t="n"/>
      <c r="J25" s="89" t="s">
        <v>269</v>
      </c>
      <c r="K25" s="89" t="n"/>
      <c r="L25" s="89" t="n"/>
      <c r="M25" s="89" t="n"/>
      <c r="N25" s="89" t="n"/>
      <c r="O25" s="89" t="n"/>
      <c r="P25" s="118" t="n"/>
      <c r="Q25" s="361">
        <f>IF($J25="","",IFERROR(VLOOKUP($J25,'設定項目'!$N$2:$P$5,2,FALSE),""))</f>
      </c>
      <c r="R25" s="361">
        <f>IF($J25="","",IFERROR(VLOOKUP($J25,'設定項目'!$N$2:$P$5,3,FALSE),""))</f>
      </c>
      <c r="S25" s="362">
        <f>IF($C25="","",$C25+$Q25/24)</f>
      </c>
      <c r="T25" s="362">
        <f>IF($C25="","",$C25+($R25+$W25)/24)</f>
      </c>
      <c r="U25" s="360" t="n"/>
      <c r="V25" s="360" t="n"/>
      <c r="W25" s="363" t="n"/>
      <c r="X25" s="361">
        <f>IF(AND($C25&lt;&gt;"",$V25&lt;&gt;""),MAX(0,($V25-$C25)*24-$W25),"")</f>
      </c>
      <c r="Y25" s="112">
        <f>IF($C25="","",IF($U25&lt;&gt;"",IF($U25&gt;$S25,"期限超過","達成"),IF(NOW()&gt;$S25,"期限超過リスク","期限内")))</f>
      </c>
      <c r="Z25" s="112">
        <f>IF($C25="","",IF($V25&lt;&gt;"",IF($V25&gt;$T25,"期限超過","達成"),IF(AND($L25&lt;&gt;"クローズ済み",$L25&lt;&gt;"キャンセル済み",NOW()&gt;$T25),"期限超過リスク","期限内")))</f>
      </c>
      <c r="AA25" s="363" t="n"/>
      <c r="AB25" s="118" t="n"/>
      <c r="AC25" s="118" t="n"/>
      <c r="AD25" s="89" t="n"/>
      <c r="AE25" s="364" t="n"/>
      <c r="AF25" s="89" t="n"/>
      <c r="AG25" s="89" t="n"/>
      <c r="AH25" s="124" t="n"/>
    </row>
    <row r="26" s="26" ht="26" customHeight="true">
      <c r="A26" s="88" t="n"/>
      <c r="B26" s="359" t="s">
        <v>269</v>
      </c>
      <c r="C26" s="360" t="n"/>
      <c r="D26" s="89" t="n"/>
      <c r="E26" s="89" t="n"/>
      <c r="F26" s="89" t="s">
        <v>269</v>
      </c>
      <c r="G26" s="89" t="s">
        <v>269</v>
      </c>
      <c r="H26" s="118" t="n"/>
      <c r="I26" s="89" t="n"/>
      <c r="J26" s="89" t="s">
        <v>269</v>
      </c>
      <c r="K26" s="89" t="n"/>
      <c r="L26" s="89" t="n"/>
      <c r="M26" s="89" t="n"/>
      <c r="N26" s="89" t="n"/>
      <c r="O26" s="89" t="n"/>
      <c r="P26" s="118" t="n"/>
      <c r="Q26" s="361">
        <f>IF($J26="","",IFERROR(VLOOKUP($J26,'設定項目'!$N$2:$P$5,2,FALSE),""))</f>
      </c>
      <c r="R26" s="361">
        <f>IF($J26="","",IFERROR(VLOOKUP($J26,'設定項目'!$N$2:$P$5,3,FALSE),""))</f>
      </c>
      <c r="S26" s="362">
        <f>IF($C26="","",$C26+$Q26/24)</f>
      </c>
      <c r="T26" s="362">
        <f>IF($C26="","",$C26+($R26+$W26)/24)</f>
      </c>
      <c r="U26" s="360" t="n"/>
      <c r="V26" s="360" t="n"/>
      <c r="W26" s="363" t="n"/>
      <c r="X26" s="361">
        <f>IF(AND($C26&lt;&gt;"",$V26&lt;&gt;""),MAX(0,($V26-$C26)*24-$W26),"")</f>
      </c>
      <c r="Y26" s="112">
        <f>IF($C26="","",IF($U26&lt;&gt;"",IF($U26&gt;$S26,"期限超過","達成"),IF(NOW()&gt;$S26,"期限超過リスク","期限内")))</f>
      </c>
      <c r="Z26" s="112">
        <f>IF($C26="","",IF($V26&lt;&gt;"",IF($V26&gt;$T26,"期限超過","達成"),IF(AND($L26&lt;&gt;"クローズ済み",$L26&lt;&gt;"キャンセル済み",NOW()&gt;$T26),"期限超過リスク","期限内")))</f>
      </c>
      <c r="AA26" s="363" t="n"/>
      <c r="AB26" s="118" t="n"/>
      <c r="AC26" s="118" t="n"/>
      <c r="AD26" s="89" t="n"/>
      <c r="AE26" s="364" t="n"/>
      <c r="AF26" s="89" t="n"/>
      <c r="AG26" s="89" t="n"/>
      <c r="AH26" s="124" t="n"/>
    </row>
    <row r="27" s="26" ht="26" customHeight="true">
      <c r="A27" s="88" t="n"/>
      <c r="B27" s="359" t="s">
        <v>269</v>
      </c>
      <c r="C27" s="360" t="n"/>
      <c r="D27" s="89" t="n"/>
      <c r="E27" s="89" t="n"/>
      <c r="F27" s="89" t="s">
        <v>269</v>
      </c>
      <c r="G27" s="89" t="s">
        <v>269</v>
      </c>
      <c r="H27" s="118" t="n"/>
      <c r="I27" s="89" t="n"/>
      <c r="J27" s="89" t="s">
        <v>269</v>
      </c>
      <c r="K27" s="89" t="n"/>
      <c r="L27" s="89" t="n"/>
      <c r="M27" s="89" t="n"/>
      <c r="N27" s="89" t="n"/>
      <c r="O27" s="89" t="n"/>
      <c r="P27" s="118" t="n"/>
      <c r="Q27" s="361">
        <f>IF($J27="","",IFERROR(VLOOKUP($J27,'設定項目'!$N$2:$P$5,2,FALSE),""))</f>
      </c>
      <c r="R27" s="361">
        <f>IF($J27="","",IFERROR(VLOOKUP($J27,'設定項目'!$N$2:$P$5,3,FALSE),""))</f>
      </c>
      <c r="S27" s="362">
        <f>IF($C27="","",$C27+$Q27/24)</f>
      </c>
      <c r="T27" s="362">
        <f>IF($C27="","",$C27+($R27+$W27)/24)</f>
      </c>
      <c r="U27" s="360" t="n"/>
      <c r="V27" s="360" t="n"/>
      <c r="W27" s="363" t="n"/>
      <c r="X27" s="361">
        <f>IF(AND($C27&lt;&gt;"",$V27&lt;&gt;""),MAX(0,($V27-$C27)*24-$W27),"")</f>
      </c>
      <c r="Y27" s="112">
        <f>IF($C27="","",IF($U27&lt;&gt;"",IF($U27&gt;$S27,"期限超過","達成"),IF(NOW()&gt;$S27,"期限超過リスク","期限内")))</f>
      </c>
      <c r="Z27" s="112">
        <f>IF($C27="","",IF($V27&lt;&gt;"",IF($V27&gt;$T27,"期限超過","達成"),IF(AND($L27&lt;&gt;"クローズ済み",$L27&lt;&gt;"キャンセル済み",NOW()&gt;$T27),"期限超過リスク","期限内")))</f>
      </c>
      <c r="AA27" s="363" t="n"/>
      <c r="AB27" s="118" t="n"/>
      <c r="AC27" s="118" t="n"/>
      <c r="AD27" s="89" t="n"/>
      <c r="AE27" s="364" t="n"/>
      <c r="AF27" s="89" t="n"/>
      <c r="AG27" s="89" t="n"/>
      <c r="AH27" s="124" t="n"/>
    </row>
    <row r="28" s="26" ht="26" customHeight="true">
      <c r="A28" s="88" t="n"/>
      <c r="B28" s="359" t="s">
        <v>269</v>
      </c>
      <c r="C28" s="360" t="n"/>
      <c r="D28" s="89" t="n"/>
      <c r="E28" s="89" t="n"/>
      <c r="F28" s="89" t="s">
        <v>269</v>
      </c>
      <c r="G28" s="89" t="s">
        <v>269</v>
      </c>
      <c r="H28" s="118" t="n"/>
      <c r="I28" s="89" t="n"/>
      <c r="J28" s="89" t="s">
        <v>269</v>
      </c>
      <c r="K28" s="89" t="n"/>
      <c r="L28" s="89" t="n"/>
      <c r="M28" s="89" t="n"/>
      <c r="N28" s="89" t="n"/>
      <c r="O28" s="89" t="n"/>
      <c r="P28" s="118" t="n"/>
      <c r="Q28" s="361">
        <f>IF($J28="","",IFERROR(VLOOKUP($J28,'設定項目'!$N$2:$P$5,2,FALSE),""))</f>
      </c>
      <c r="R28" s="361">
        <f>IF($J28="","",IFERROR(VLOOKUP($J28,'設定項目'!$N$2:$P$5,3,FALSE),""))</f>
      </c>
      <c r="S28" s="362">
        <f>IF($C28="","",$C28+$Q28/24)</f>
      </c>
      <c r="T28" s="362">
        <f>IF($C28="","",$C28+($R28+$W28)/24)</f>
      </c>
      <c r="U28" s="360" t="n"/>
      <c r="V28" s="360" t="n"/>
      <c r="W28" s="363" t="n"/>
      <c r="X28" s="361">
        <f>IF(AND($C28&lt;&gt;"",$V28&lt;&gt;""),MAX(0,($V28-$C28)*24-$W28),"")</f>
      </c>
      <c r="Y28" s="112">
        <f>IF($C28="","",IF($U28&lt;&gt;"",IF($U28&gt;$S28,"期限超過","達成"),IF(NOW()&gt;$S28,"期限超過リスク","期限内")))</f>
      </c>
      <c r="Z28" s="112">
        <f>IF($C28="","",IF($V28&lt;&gt;"",IF($V28&gt;$T28,"期限超過","達成"),IF(AND($L28&lt;&gt;"クローズ済み",$L28&lt;&gt;"キャンセル済み",NOW()&gt;$T28),"期限超過リスク","期限内")))</f>
      </c>
      <c r="AA28" s="363" t="n"/>
      <c r="AB28" s="118" t="n"/>
      <c r="AC28" s="118" t="n"/>
      <c r="AD28" s="89" t="n"/>
      <c r="AE28" s="364" t="n"/>
      <c r="AF28" s="89" t="n"/>
      <c r="AG28" s="89" t="n"/>
      <c r="AH28" s="124" t="n"/>
    </row>
    <row r="29" s="26" ht="26" customHeight="true">
      <c r="A29" s="88" t="n"/>
      <c r="B29" s="359" t="s">
        <v>269</v>
      </c>
      <c r="C29" s="360" t="n"/>
      <c r="D29" s="89" t="n"/>
      <c r="E29" s="89" t="n"/>
      <c r="F29" s="89" t="s">
        <v>269</v>
      </c>
      <c r="G29" s="89" t="s">
        <v>269</v>
      </c>
      <c r="H29" s="118" t="n"/>
      <c r="I29" s="89" t="n"/>
      <c r="J29" s="89" t="s">
        <v>269</v>
      </c>
      <c r="K29" s="89" t="n"/>
      <c r="L29" s="89" t="n"/>
      <c r="M29" s="89" t="n"/>
      <c r="N29" s="89" t="n"/>
      <c r="O29" s="89" t="n"/>
      <c r="P29" s="118" t="n"/>
      <c r="Q29" s="361">
        <f>IF($J29="","",IFERROR(VLOOKUP($J29,'設定項目'!$N$2:$P$5,2,FALSE),""))</f>
      </c>
      <c r="R29" s="361">
        <f>IF($J29="","",IFERROR(VLOOKUP($J29,'設定項目'!$N$2:$P$5,3,FALSE),""))</f>
      </c>
      <c r="S29" s="362">
        <f>IF($C29="","",$C29+$Q29/24)</f>
      </c>
      <c r="T29" s="362">
        <f>IF($C29="","",$C29+($R29+$W29)/24)</f>
      </c>
      <c r="U29" s="360" t="n"/>
      <c r="V29" s="360" t="n"/>
      <c r="W29" s="363" t="n"/>
      <c r="X29" s="361">
        <f>IF(AND($C29&lt;&gt;"",$V29&lt;&gt;""),MAX(0,($V29-$C29)*24-$W29),"")</f>
      </c>
      <c r="Y29" s="112">
        <f>IF($C29="","",IF($U29&lt;&gt;"",IF($U29&gt;$S29,"期限超過","達成"),IF(NOW()&gt;$S29,"期限超過リスク","期限内")))</f>
      </c>
      <c r="Z29" s="112">
        <f>IF($C29="","",IF($V29&lt;&gt;"",IF($V29&gt;$T29,"期限超過","達成"),IF(AND($L29&lt;&gt;"クローズ済み",$L29&lt;&gt;"キャンセル済み",NOW()&gt;$T29),"期限超過リスク","期限内")))</f>
      </c>
      <c r="AA29" s="363" t="n"/>
      <c r="AB29" s="118" t="n"/>
      <c r="AC29" s="118" t="n"/>
      <c r="AD29" s="89" t="n"/>
      <c r="AE29" s="364" t="n"/>
      <c r="AF29" s="89" t="n"/>
      <c r="AG29" s="89" t="n"/>
      <c r="AH29" s="124" t="n"/>
    </row>
    <row r="30" s="26" ht="26" customHeight="true">
      <c r="A30" s="88" t="n"/>
      <c r="B30" s="359" t="s">
        <v>269</v>
      </c>
      <c r="C30" s="360" t="n"/>
      <c r="D30" s="89" t="n"/>
      <c r="E30" s="89" t="n"/>
      <c r="F30" s="89" t="s">
        <v>269</v>
      </c>
      <c r="G30" s="89" t="s">
        <v>269</v>
      </c>
      <c r="H30" s="118" t="n"/>
      <c r="I30" s="89" t="n"/>
      <c r="J30" s="89" t="s">
        <v>269</v>
      </c>
      <c r="K30" s="89" t="n"/>
      <c r="L30" s="89" t="n"/>
      <c r="M30" s="89" t="n"/>
      <c r="N30" s="89" t="n"/>
      <c r="O30" s="89" t="n"/>
      <c r="P30" s="118" t="n"/>
      <c r="Q30" s="361">
        <f>IF($J30="","",IFERROR(VLOOKUP($J30,'設定項目'!$N$2:$P$5,2,FALSE),""))</f>
      </c>
      <c r="R30" s="361">
        <f>IF($J30="","",IFERROR(VLOOKUP($J30,'設定項目'!$N$2:$P$5,3,FALSE),""))</f>
      </c>
      <c r="S30" s="362">
        <f>IF($C30="","",$C30+$Q30/24)</f>
      </c>
      <c r="T30" s="362">
        <f>IF($C30="","",$C30+($R30+$W30)/24)</f>
      </c>
      <c r="U30" s="360" t="n"/>
      <c r="V30" s="360" t="n"/>
      <c r="W30" s="363" t="n"/>
      <c r="X30" s="361">
        <f>IF(AND($C30&lt;&gt;"",$V30&lt;&gt;""),MAX(0,($V30-$C30)*24-$W30),"")</f>
      </c>
      <c r="Y30" s="112">
        <f>IF($C30="","",IF($U30&lt;&gt;"",IF($U30&gt;$S30,"期限超過","達成"),IF(NOW()&gt;$S30,"期限超過リスク","期限内")))</f>
      </c>
      <c r="Z30" s="112">
        <f>IF($C30="","",IF($V30&lt;&gt;"",IF($V30&gt;$T30,"期限超過","達成"),IF(AND($L30&lt;&gt;"クローズ済み",$L30&lt;&gt;"キャンセル済み",NOW()&gt;$T30),"期限超過リスク","期限内")))</f>
      </c>
      <c r="AA30" s="363" t="n"/>
      <c r="AB30" s="118" t="n"/>
      <c r="AC30" s="118" t="n"/>
      <c r="AD30" s="89" t="n"/>
      <c r="AE30" s="364" t="n"/>
      <c r="AF30" s="89" t="n"/>
      <c r="AG30" s="89" t="n"/>
      <c r="AH30" s="124" t="n"/>
    </row>
    <row r="31" s="26" ht="26" customHeight="true">
      <c r="A31" s="88" t="n"/>
      <c r="B31" s="359" t="s">
        <v>269</v>
      </c>
      <c r="C31" s="360" t="n"/>
      <c r="D31" s="89" t="n"/>
      <c r="E31" s="89" t="n"/>
      <c r="F31" s="89" t="s">
        <v>269</v>
      </c>
      <c r="G31" s="89" t="s">
        <v>269</v>
      </c>
      <c r="H31" s="118" t="n"/>
      <c r="I31" s="89" t="n"/>
      <c r="J31" s="89" t="s">
        <v>269</v>
      </c>
      <c r="K31" s="89" t="n"/>
      <c r="L31" s="89" t="n"/>
      <c r="M31" s="89" t="n"/>
      <c r="N31" s="89" t="n"/>
      <c r="O31" s="89" t="n"/>
      <c r="P31" s="118" t="n"/>
      <c r="Q31" s="361">
        <f>IF($J31="","",IFERROR(VLOOKUP($J31,'設定項目'!$N$2:$P$5,2,FALSE),""))</f>
      </c>
      <c r="R31" s="361">
        <f>IF($J31="","",IFERROR(VLOOKUP($J31,'設定項目'!$N$2:$P$5,3,FALSE),""))</f>
      </c>
      <c r="S31" s="362">
        <f>IF($C31="","",$C31+$Q31/24)</f>
      </c>
      <c r="T31" s="362">
        <f>IF($C31="","",$C31+($R31+$W31)/24)</f>
      </c>
      <c r="U31" s="360" t="n"/>
      <c r="V31" s="360" t="n"/>
      <c r="W31" s="363" t="n"/>
      <c r="X31" s="361">
        <f>IF(AND($C31&lt;&gt;"",$V31&lt;&gt;""),MAX(0,($V31-$C31)*24-$W31),"")</f>
      </c>
      <c r="Y31" s="112">
        <f>IF($C31="","",IF($U31&lt;&gt;"",IF($U31&gt;$S31,"期限超過","達成"),IF(NOW()&gt;$S31,"期限超過リスク","期限内")))</f>
      </c>
      <c r="Z31" s="112">
        <f>IF($C31="","",IF($V31&lt;&gt;"",IF($V31&gt;$T31,"期限超過","達成"),IF(AND($L31&lt;&gt;"クローズ済み",$L31&lt;&gt;"キャンセル済み",NOW()&gt;$T31),"期限超過リスク","期限内")))</f>
      </c>
      <c r="AA31" s="363" t="n"/>
      <c r="AB31" s="118" t="n"/>
      <c r="AC31" s="118" t="n"/>
      <c r="AD31" s="89" t="n"/>
      <c r="AE31" s="364" t="n"/>
      <c r="AF31" s="89" t="n"/>
      <c r="AG31" s="89" t="n"/>
      <c r="AH31" s="124" t="n"/>
    </row>
    <row r="32" s="26" ht="26" customHeight="true">
      <c r="A32" s="88" t="n"/>
      <c r="B32" s="359" t="s">
        <v>269</v>
      </c>
      <c r="C32" s="360" t="n"/>
      <c r="D32" s="89" t="n"/>
      <c r="E32" s="89" t="n"/>
      <c r="F32" s="89" t="s">
        <v>269</v>
      </c>
      <c r="G32" s="89" t="s">
        <v>269</v>
      </c>
      <c r="H32" s="118" t="n"/>
      <c r="I32" s="89" t="n"/>
      <c r="J32" s="89" t="s">
        <v>269</v>
      </c>
      <c r="K32" s="89" t="n"/>
      <c r="L32" s="89" t="n"/>
      <c r="M32" s="89" t="n"/>
      <c r="N32" s="89" t="n"/>
      <c r="O32" s="89" t="n"/>
      <c r="P32" s="118" t="n"/>
      <c r="Q32" s="361">
        <f>IF($J32="","",IFERROR(VLOOKUP($J32,'設定項目'!$N$2:$P$5,2,FALSE),""))</f>
      </c>
      <c r="R32" s="361">
        <f>IF($J32="","",IFERROR(VLOOKUP($J32,'設定項目'!$N$2:$P$5,3,FALSE),""))</f>
      </c>
      <c r="S32" s="362">
        <f>IF($C32="","",$C32+$Q32/24)</f>
      </c>
      <c r="T32" s="362">
        <f>IF($C32="","",$C32+($R32+$W32)/24)</f>
      </c>
      <c r="U32" s="360" t="n"/>
      <c r="V32" s="360" t="n"/>
      <c r="W32" s="363" t="n"/>
      <c r="X32" s="361">
        <f>IF(AND($C32&lt;&gt;"",$V32&lt;&gt;""),MAX(0,($V32-$C32)*24-$W32),"")</f>
      </c>
      <c r="Y32" s="112">
        <f>IF($C32="","",IF($U32&lt;&gt;"",IF($U32&gt;$S32,"期限超過","達成"),IF(NOW()&gt;$S32,"期限超過リスク","期限内")))</f>
      </c>
      <c r="Z32" s="112">
        <f>IF($C32="","",IF($V32&lt;&gt;"",IF($V32&gt;$T32,"期限超過","達成"),IF(AND($L32&lt;&gt;"クローズ済み",$L32&lt;&gt;"キャンセル済み",NOW()&gt;$T32),"期限超過リスク","期限内")))</f>
      </c>
      <c r="AA32" s="363" t="n"/>
      <c r="AB32" s="118" t="n"/>
      <c r="AC32" s="118" t="n"/>
      <c r="AD32" s="89" t="n"/>
      <c r="AE32" s="364" t="n"/>
      <c r="AF32" s="89" t="n"/>
      <c r="AG32" s="89" t="n"/>
      <c r="AH32" s="124" t="n"/>
    </row>
    <row r="33" s="26" ht="26" customHeight="true">
      <c r="A33" s="88" t="n"/>
      <c r="B33" s="359" t="s">
        <v>269</v>
      </c>
      <c r="C33" s="360" t="n"/>
      <c r="D33" s="89" t="n"/>
      <c r="E33" s="89" t="n"/>
      <c r="F33" s="89" t="s">
        <v>269</v>
      </c>
      <c r="G33" s="89" t="s">
        <v>269</v>
      </c>
      <c r="H33" s="118" t="n"/>
      <c r="I33" s="89" t="n"/>
      <c r="J33" s="89" t="s">
        <v>269</v>
      </c>
      <c r="K33" s="89" t="n"/>
      <c r="L33" s="89" t="n"/>
      <c r="M33" s="89" t="n"/>
      <c r="N33" s="89" t="n"/>
      <c r="O33" s="89" t="n"/>
      <c r="P33" s="118" t="n"/>
      <c r="Q33" s="361">
        <f>IF($J33="","",IFERROR(VLOOKUP($J33,'設定項目'!$N$2:$P$5,2,FALSE),""))</f>
      </c>
      <c r="R33" s="361">
        <f>IF($J33="","",IFERROR(VLOOKUP($J33,'設定項目'!$N$2:$P$5,3,FALSE),""))</f>
      </c>
      <c r="S33" s="362">
        <f>IF($C33="","",$C33+$Q33/24)</f>
      </c>
      <c r="T33" s="362">
        <f>IF($C33="","",$C33+($R33+$W33)/24)</f>
      </c>
      <c r="U33" s="360" t="n"/>
      <c r="V33" s="360" t="n"/>
      <c r="W33" s="363" t="n"/>
      <c r="X33" s="361">
        <f>IF(AND($C33&lt;&gt;"",$V33&lt;&gt;""),MAX(0,($V33-$C33)*24-$W33),"")</f>
      </c>
      <c r="Y33" s="112">
        <f>IF($C33="","",IF($U33&lt;&gt;"",IF($U33&gt;$S33,"期限超過","達成"),IF(NOW()&gt;$S33,"期限超過リスク","期限内")))</f>
      </c>
      <c r="Z33" s="112">
        <f>IF($C33="","",IF($V33&lt;&gt;"",IF($V33&gt;$T33,"期限超過","達成"),IF(AND($L33&lt;&gt;"クローズ済み",$L33&lt;&gt;"キャンセル済み",NOW()&gt;$T33),"期限超過リスク","期限内")))</f>
      </c>
      <c r="AA33" s="363" t="n"/>
      <c r="AB33" s="118" t="n"/>
      <c r="AC33" s="118" t="n"/>
      <c r="AD33" s="89" t="n"/>
      <c r="AE33" s="364" t="n"/>
      <c r="AF33" s="89" t="n"/>
      <c r="AG33" s="89" t="n"/>
      <c r="AH33" s="124" t="n"/>
    </row>
    <row r="34" s="26" ht="26" customHeight="true">
      <c r="A34" s="88" t="n"/>
      <c r="B34" s="359" t="s">
        <v>269</v>
      </c>
      <c r="C34" s="360" t="n"/>
      <c r="D34" s="89" t="n"/>
      <c r="E34" s="89" t="n"/>
      <c r="F34" s="89" t="s">
        <v>269</v>
      </c>
      <c r="G34" s="89" t="s">
        <v>269</v>
      </c>
      <c r="H34" s="118" t="n"/>
      <c r="I34" s="89" t="n"/>
      <c r="J34" s="89" t="s">
        <v>269</v>
      </c>
      <c r="K34" s="89" t="n"/>
      <c r="L34" s="89" t="n"/>
      <c r="M34" s="89" t="n"/>
      <c r="N34" s="89" t="n"/>
      <c r="O34" s="89" t="n"/>
      <c r="P34" s="118" t="n"/>
      <c r="Q34" s="361">
        <f>IF($J34="","",IFERROR(VLOOKUP($J34,'設定項目'!$N$2:$P$5,2,FALSE),""))</f>
      </c>
      <c r="R34" s="361">
        <f>IF($J34="","",IFERROR(VLOOKUP($J34,'設定項目'!$N$2:$P$5,3,FALSE),""))</f>
      </c>
      <c r="S34" s="362">
        <f>IF($C34="","",$C34+$Q34/24)</f>
      </c>
      <c r="T34" s="362">
        <f>IF($C34="","",$C34+($R34+$W34)/24)</f>
      </c>
      <c r="U34" s="360" t="n"/>
      <c r="V34" s="360" t="n"/>
      <c r="W34" s="363" t="n"/>
      <c r="X34" s="361">
        <f>IF(AND($C34&lt;&gt;"",$V34&lt;&gt;""),MAX(0,($V34-$C34)*24-$W34),"")</f>
      </c>
      <c r="Y34" s="112">
        <f>IF($C34="","",IF($U34&lt;&gt;"",IF($U34&gt;$S34,"期限超過","達成"),IF(NOW()&gt;$S34,"期限超過リスク","期限内")))</f>
      </c>
      <c r="Z34" s="112">
        <f>IF($C34="","",IF($V34&lt;&gt;"",IF($V34&gt;$T34,"期限超過","達成"),IF(AND($L34&lt;&gt;"クローズ済み",$L34&lt;&gt;"キャンセル済み",NOW()&gt;$T34),"期限超過リスク","期限内")))</f>
      </c>
      <c r="AA34" s="363" t="n"/>
      <c r="AB34" s="118" t="n"/>
      <c r="AC34" s="118" t="n"/>
      <c r="AD34" s="89" t="n"/>
      <c r="AE34" s="364" t="n"/>
      <c r="AF34" s="89" t="n"/>
      <c r="AG34" s="89" t="n"/>
      <c r="AH34" s="124" t="n"/>
    </row>
    <row r="35" s="26" ht="26" customHeight="true">
      <c r="A35" s="88" t="n"/>
      <c r="B35" s="359" t="s">
        <v>269</v>
      </c>
      <c r="C35" s="360" t="n"/>
      <c r="D35" s="89" t="n"/>
      <c r="E35" s="89" t="n"/>
      <c r="F35" s="89" t="s">
        <v>269</v>
      </c>
      <c r="G35" s="89" t="s">
        <v>269</v>
      </c>
      <c r="H35" s="118" t="n"/>
      <c r="I35" s="89" t="n"/>
      <c r="J35" s="89" t="s">
        <v>269</v>
      </c>
      <c r="K35" s="89" t="n"/>
      <c r="L35" s="89" t="n"/>
      <c r="M35" s="89" t="n"/>
      <c r="N35" s="89" t="n"/>
      <c r="O35" s="89" t="n"/>
      <c r="P35" s="118" t="n"/>
      <c r="Q35" s="361">
        <f>IF($J35="","",IFERROR(VLOOKUP($J35,'設定項目'!$N$2:$P$5,2,FALSE),""))</f>
      </c>
      <c r="R35" s="361">
        <f>IF($J35="","",IFERROR(VLOOKUP($J35,'設定項目'!$N$2:$P$5,3,FALSE),""))</f>
      </c>
      <c r="S35" s="362">
        <f>IF($C35="","",$C35+$Q35/24)</f>
      </c>
      <c r="T35" s="362">
        <f>IF($C35="","",$C35+($R35+$W35)/24)</f>
      </c>
      <c r="U35" s="360" t="n"/>
      <c r="V35" s="360" t="n"/>
      <c r="W35" s="363" t="n"/>
      <c r="X35" s="361">
        <f>IF(AND($C35&lt;&gt;"",$V35&lt;&gt;""),MAX(0,($V35-$C35)*24-$W35),"")</f>
      </c>
      <c r="Y35" s="112">
        <f>IF($C35="","",IF($U35&lt;&gt;"",IF($U35&gt;$S35,"期限超過","達成"),IF(NOW()&gt;$S35,"期限超過リスク","期限内")))</f>
      </c>
      <c r="Z35" s="112">
        <f>IF($C35="","",IF($V35&lt;&gt;"",IF($V35&gt;$T35,"期限超過","達成"),IF(AND($L35&lt;&gt;"クローズ済み",$L35&lt;&gt;"キャンセル済み",NOW()&gt;$T35),"期限超過リスク","期限内")))</f>
      </c>
      <c r="AA35" s="363" t="n"/>
      <c r="AB35" s="118" t="n"/>
      <c r="AC35" s="118" t="n"/>
      <c r="AD35" s="89" t="n"/>
      <c r="AE35" s="364" t="n"/>
      <c r="AF35" s="89" t="n"/>
      <c r="AG35" s="89" t="n"/>
      <c r="AH35" s="124" t="n"/>
    </row>
    <row r="36" s="26" ht="26" customHeight="true">
      <c r="A36" s="88" t="n"/>
      <c r="B36" s="359" t="s">
        <v>269</v>
      </c>
      <c r="C36" s="360" t="n"/>
      <c r="D36" s="89" t="n"/>
      <c r="E36" s="89" t="n"/>
      <c r="F36" s="89" t="s">
        <v>269</v>
      </c>
      <c r="G36" s="89" t="s">
        <v>269</v>
      </c>
      <c r="H36" s="118" t="n"/>
      <c r="I36" s="89" t="n"/>
      <c r="J36" s="89" t="s">
        <v>269</v>
      </c>
      <c r="K36" s="89" t="n"/>
      <c r="L36" s="89" t="n"/>
      <c r="M36" s="89" t="n"/>
      <c r="N36" s="89" t="n"/>
      <c r="O36" s="89" t="n"/>
      <c r="P36" s="118" t="n"/>
      <c r="Q36" s="361">
        <f>IF($J36="","",IFERROR(VLOOKUP($J36,'設定項目'!$N$2:$P$5,2,FALSE),""))</f>
      </c>
      <c r="R36" s="361">
        <f>IF($J36="","",IFERROR(VLOOKUP($J36,'設定項目'!$N$2:$P$5,3,FALSE),""))</f>
      </c>
      <c r="S36" s="362">
        <f>IF($C36="","",$C36+$Q36/24)</f>
      </c>
      <c r="T36" s="362">
        <f>IF($C36="","",$C36+($R36+$W36)/24)</f>
      </c>
      <c r="U36" s="360" t="n"/>
      <c r="V36" s="360" t="n"/>
      <c r="W36" s="363" t="n"/>
      <c r="X36" s="361">
        <f>IF(AND($C36&lt;&gt;"",$V36&lt;&gt;""),MAX(0,($V36-$C36)*24-$W36),"")</f>
      </c>
      <c r="Y36" s="112">
        <f>IF($C36="","",IF($U36&lt;&gt;"",IF($U36&gt;$S36,"期限超過","達成"),IF(NOW()&gt;$S36,"期限超過リスク","期限内")))</f>
      </c>
      <c r="Z36" s="112">
        <f>IF($C36="","",IF($V36&lt;&gt;"",IF($V36&gt;$T36,"期限超過","達成"),IF(AND($L36&lt;&gt;"クローズ済み",$L36&lt;&gt;"キャンセル済み",NOW()&gt;$T36),"期限超過リスク","期限内")))</f>
      </c>
      <c r="AA36" s="363" t="n"/>
      <c r="AB36" s="118" t="n"/>
      <c r="AC36" s="118" t="n"/>
      <c r="AD36" s="89" t="n"/>
      <c r="AE36" s="364" t="n"/>
      <c r="AF36" s="89" t="n"/>
      <c r="AG36" s="89" t="n"/>
      <c r="AH36" s="124" t="n"/>
    </row>
    <row r="37" s="26" ht="26" customHeight="true">
      <c r="A37" s="88" t="n"/>
      <c r="B37" s="359" t="s">
        <v>269</v>
      </c>
      <c r="C37" s="360" t="n"/>
      <c r="D37" s="89" t="n"/>
      <c r="E37" s="89" t="n"/>
      <c r="F37" s="89" t="s">
        <v>269</v>
      </c>
      <c r="G37" s="89" t="s">
        <v>269</v>
      </c>
      <c r="H37" s="118" t="n"/>
      <c r="I37" s="89" t="n"/>
      <c r="J37" s="89" t="s">
        <v>269</v>
      </c>
      <c r="K37" s="89" t="n"/>
      <c r="L37" s="89" t="n"/>
      <c r="M37" s="89" t="n"/>
      <c r="N37" s="89" t="n"/>
      <c r="O37" s="89" t="n"/>
      <c r="P37" s="118" t="n"/>
      <c r="Q37" s="361">
        <f>IF($J37="","",IFERROR(VLOOKUP($J37,'設定項目'!$N$2:$P$5,2,FALSE),""))</f>
      </c>
      <c r="R37" s="361">
        <f>IF($J37="","",IFERROR(VLOOKUP($J37,'設定項目'!$N$2:$P$5,3,FALSE),""))</f>
      </c>
      <c r="S37" s="362">
        <f>IF($C37="","",$C37+$Q37/24)</f>
      </c>
      <c r="T37" s="362">
        <f>IF($C37="","",$C37+($R37+$W37)/24)</f>
      </c>
      <c r="U37" s="360" t="n"/>
      <c r="V37" s="360" t="n"/>
      <c r="W37" s="363" t="n"/>
      <c r="X37" s="361">
        <f>IF(AND($C37&lt;&gt;"",$V37&lt;&gt;""),MAX(0,($V37-$C37)*24-$W37),"")</f>
      </c>
      <c r="Y37" s="112">
        <f>IF($C37="","",IF($U37&lt;&gt;"",IF($U37&gt;$S37,"期限超過","達成"),IF(NOW()&gt;$S37,"期限超過リスク","期限内")))</f>
      </c>
      <c r="Z37" s="112">
        <f>IF($C37="","",IF($V37&lt;&gt;"",IF($V37&gt;$T37,"期限超過","達成"),IF(AND($L37&lt;&gt;"クローズ済み",$L37&lt;&gt;"キャンセル済み",NOW()&gt;$T37),"期限超過リスク","期限内")))</f>
      </c>
      <c r="AA37" s="363" t="n"/>
      <c r="AB37" s="118" t="n"/>
      <c r="AC37" s="118" t="n"/>
      <c r="AD37" s="89" t="n"/>
      <c r="AE37" s="364" t="n"/>
      <c r="AF37" s="89" t="n"/>
      <c r="AG37" s="89" t="n"/>
      <c r="AH37" s="124" t="n"/>
    </row>
    <row r="38" s="26" ht="26" customHeight="true">
      <c r="A38" s="88" t="n"/>
      <c r="B38" s="359" t="s">
        <v>269</v>
      </c>
      <c r="C38" s="360" t="n"/>
      <c r="D38" s="89" t="n"/>
      <c r="E38" s="89" t="n"/>
      <c r="F38" s="89" t="s">
        <v>269</v>
      </c>
      <c r="G38" s="89" t="s">
        <v>269</v>
      </c>
      <c r="H38" s="118" t="n"/>
      <c r="I38" s="89" t="n"/>
      <c r="J38" s="89" t="s">
        <v>269</v>
      </c>
      <c r="K38" s="89" t="n"/>
      <c r="L38" s="89" t="n"/>
      <c r="M38" s="89" t="n"/>
      <c r="N38" s="89" t="n"/>
      <c r="O38" s="89" t="n"/>
      <c r="P38" s="118" t="n"/>
      <c r="Q38" s="361">
        <f>IF($J38="","",IFERROR(VLOOKUP($J38,'設定項目'!$N$2:$P$5,2,FALSE),""))</f>
      </c>
      <c r="R38" s="361">
        <f>IF($J38="","",IFERROR(VLOOKUP($J38,'設定項目'!$N$2:$P$5,3,FALSE),""))</f>
      </c>
      <c r="S38" s="362">
        <f>IF($C38="","",$C38+$Q38/24)</f>
      </c>
      <c r="T38" s="362">
        <f>IF($C38="","",$C38+($R38+$W38)/24)</f>
      </c>
      <c r="U38" s="360" t="n"/>
      <c r="V38" s="360" t="n"/>
      <c r="W38" s="363" t="n"/>
      <c r="X38" s="361">
        <f>IF(AND($C38&lt;&gt;"",$V38&lt;&gt;""),MAX(0,($V38-$C38)*24-$W38),"")</f>
      </c>
      <c r="Y38" s="112">
        <f>IF($C38="","",IF($U38&lt;&gt;"",IF($U38&gt;$S38,"期限超過","達成"),IF(NOW()&gt;$S38,"期限超過リスク","期限内")))</f>
      </c>
      <c r="Z38" s="112">
        <f>IF($C38="","",IF($V38&lt;&gt;"",IF($V38&gt;$T38,"期限超過","達成"),IF(AND($L38&lt;&gt;"クローズ済み",$L38&lt;&gt;"キャンセル済み",NOW()&gt;$T38),"期限超過リスク","期限内")))</f>
      </c>
      <c r="AA38" s="363" t="n"/>
      <c r="AB38" s="118" t="n"/>
      <c r="AC38" s="118" t="n"/>
      <c r="AD38" s="89" t="n"/>
      <c r="AE38" s="364" t="n"/>
      <c r="AF38" s="89" t="n"/>
      <c r="AG38" s="89" t="n"/>
      <c r="AH38" s="124" t="n"/>
    </row>
    <row r="39" s="26" ht="26" customHeight="true">
      <c r="A39" s="88" t="n"/>
      <c r="B39" s="359" t="s">
        <v>269</v>
      </c>
      <c r="C39" s="360" t="n"/>
      <c r="D39" s="89" t="n"/>
      <c r="E39" s="89" t="n"/>
      <c r="F39" s="89" t="s">
        <v>269</v>
      </c>
      <c r="G39" s="89" t="s">
        <v>269</v>
      </c>
      <c r="H39" s="118" t="n"/>
      <c r="I39" s="89" t="n"/>
      <c r="J39" s="89" t="s">
        <v>269</v>
      </c>
      <c r="K39" s="89" t="n"/>
      <c r="L39" s="89" t="n"/>
      <c r="M39" s="89" t="n"/>
      <c r="N39" s="89" t="n"/>
      <c r="O39" s="89" t="n"/>
      <c r="P39" s="118" t="n"/>
      <c r="Q39" s="361">
        <f>IF($J39="","",IFERROR(VLOOKUP($J39,'設定項目'!$N$2:$P$5,2,FALSE),""))</f>
      </c>
      <c r="R39" s="361">
        <f>IF($J39="","",IFERROR(VLOOKUP($J39,'設定項目'!$N$2:$P$5,3,FALSE),""))</f>
      </c>
      <c r="S39" s="362">
        <f>IF($C39="","",$C39+$Q39/24)</f>
      </c>
      <c r="T39" s="362">
        <f>IF($C39="","",$C39+($R39+$W39)/24)</f>
      </c>
      <c r="U39" s="360" t="n"/>
      <c r="V39" s="360" t="n"/>
      <c r="W39" s="363" t="n"/>
      <c r="X39" s="361">
        <f>IF(AND($C39&lt;&gt;"",$V39&lt;&gt;""),MAX(0,($V39-$C39)*24-$W39),"")</f>
      </c>
      <c r="Y39" s="112">
        <f>IF($C39="","",IF($U39&lt;&gt;"",IF($U39&gt;$S39,"期限超過","達成"),IF(NOW()&gt;$S39,"期限超過リスク","期限内")))</f>
      </c>
      <c r="Z39" s="112">
        <f>IF($C39="","",IF($V39&lt;&gt;"",IF($V39&gt;$T39,"期限超過","達成"),IF(AND($L39&lt;&gt;"クローズ済み",$L39&lt;&gt;"キャンセル済み",NOW()&gt;$T39),"期限超過リスク","期限内")))</f>
      </c>
      <c r="AA39" s="363" t="n"/>
      <c r="AB39" s="118" t="n"/>
      <c r="AC39" s="118" t="n"/>
      <c r="AD39" s="89" t="n"/>
      <c r="AE39" s="364" t="n"/>
      <c r="AF39" s="89" t="n"/>
      <c r="AG39" s="89" t="n"/>
      <c r="AH39" s="124" t="n"/>
    </row>
    <row r="40" s="26" ht="26" customHeight="true">
      <c r="A40" s="88" t="n"/>
      <c r="B40" s="359" t="s">
        <v>269</v>
      </c>
      <c r="C40" s="360" t="n"/>
      <c r="D40" s="89" t="n"/>
      <c r="E40" s="89" t="n"/>
      <c r="F40" s="89" t="s">
        <v>269</v>
      </c>
      <c r="G40" s="89" t="s">
        <v>269</v>
      </c>
      <c r="H40" s="118" t="n"/>
      <c r="I40" s="89" t="n"/>
      <c r="J40" s="89" t="s">
        <v>269</v>
      </c>
      <c r="K40" s="89" t="n"/>
      <c r="L40" s="89" t="n"/>
      <c r="M40" s="89" t="n"/>
      <c r="N40" s="89" t="n"/>
      <c r="O40" s="89" t="n"/>
      <c r="P40" s="118" t="n"/>
      <c r="Q40" s="361">
        <f>IF($J40="","",IFERROR(VLOOKUP($J40,'設定項目'!$N$2:$P$5,2,FALSE),""))</f>
      </c>
      <c r="R40" s="361">
        <f>IF($J40="","",IFERROR(VLOOKUP($J40,'設定項目'!$N$2:$P$5,3,FALSE),""))</f>
      </c>
      <c r="S40" s="362">
        <f>IF($C40="","",$C40+$Q40/24)</f>
      </c>
      <c r="T40" s="362">
        <f>IF($C40="","",$C40+($R40+$W40)/24)</f>
      </c>
      <c r="U40" s="360" t="n"/>
      <c r="V40" s="360" t="n"/>
      <c r="W40" s="363" t="n"/>
      <c r="X40" s="361">
        <f>IF(AND($C40&lt;&gt;"",$V40&lt;&gt;""),MAX(0,($V40-$C40)*24-$W40),"")</f>
      </c>
      <c r="Y40" s="112">
        <f>IF($C40="","",IF($U40&lt;&gt;"",IF($U40&gt;$S40,"期限超過","達成"),IF(NOW()&gt;$S40,"期限超過リスク","期限内")))</f>
      </c>
      <c r="Z40" s="112">
        <f>IF($C40="","",IF($V40&lt;&gt;"",IF($V40&gt;$T40,"期限超過","達成"),IF(AND($L40&lt;&gt;"クローズ済み",$L40&lt;&gt;"キャンセル済み",NOW()&gt;$T40),"期限超過リスク","期限内")))</f>
      </c>
      <c r="AA40" s="363" t="n"/>
      <c r="AB40" s="118" t="n"/>
      <c r="AC40" s="118" t="n"/>
      <c r="AD40" s="89" t="n"/>
      <c r="AE40" s="364" t="n"/>
      <c r="AF40" s="89" t="n"/>
      <c r="AG40" s="89" t="n"/>
      <c r="AH40" s="124" t="n"/>
    </row>
    <row r="41" s="26" ht="26" customHeight="true">
      <c r="A41" s="88" t="n"/>
      <c r="B41" s="359" t="s">
        <v>269</v>
      </c>
      <c r="C41" s="360" t="n"/>
      <c r="D41" s="89" t="n"/>
      <c r="E41" s="89" t="n"/>
      <c r="F41" s="89" t="s">
        <v>269</v>
      </c>
      <c r="G41" s="89" t="s">
        <v>269</v>
      </c>
      <c r="H41" s="118" t="n"/>
      <c r="I41" s="89" t="n"/>
      <c r="J41" s="89" t="s">
        <v>269</v>
      </c>
      <c r="K41" s="89" t="n"/>
      <c r="L41" s="89" t="n"/>
      <c r="M41" s="89" t="n"/>
      <c r="N41" s="89" t="n"/>
      <c r="O41" s="89" t="n"/>
      <c r="P41" s="118" t="n"/>
      <c r="Q41" s="361">
        <f>IF($J41="","",IFERROR(VLOOKUP($J41,'設定項目'!$N$2:$P$5,2,FALSE),""))</f>
      </c>
      <c r="R41" s="361">
        <f>IF($J41="","",IFERROR(VLOOKUP($J41,'設定項目'!$N$2:$P$5,3,FALSE),""))</f>
      </c>
      <c r="S41" s="362">
        <f>IF($C41="","",$C41+$Q41/24)</f>
      </c>
      <c r="T41" s="362">
        <f>IF($C41="","",$C41+($R41+$W41)/24)</f>
      </c>
      <c r="U41" s="360" t="n"/>
      <c r="V41" s="360" t="n"/>
      <c r="W41" s="363" t="n"/>
      <c r="X41" s="361">
        <f>IF(AND($C41&lt;&gt;"",$V41&lt;&gt;""),MAX(0,($V41-$C41)*24-$W41),"")</f>
      </c>
      <c r="Y41" s="112">
        <f>IF($C41="","",IF($U41&lt;&gt;"",IF($U41&gt;$S41,"期限超過","達成"),IF(NOW()&gt;$S41,"期限超過リスク","期限内")))</f>
      </c>
      <c r="Z41" s="112">
        <f>IF($C41="","",IF($V41&lt;&gt;"",IF($V41&gt;$T41,"期限超過","達成"),IF(AND($L41&lt;&gt;"クローズ済み",$L41&lt;&gt;"キャンセル済み",NOW()&gt;$T41),"期限超過リスク","期限内")))</f>
      </c>
      <c r="AA41" s="363" t="n"/>
      <c r="AB41" s="118" t="n"/>
      <c r="AC41" s="118" t="n"/>
      <c r="AD41" s="89" t="n"/>
      <c r="AE41" s="364" t="n"/>
      <c r="AF41" s="89" t="n"/>
      <c r="AG41" s="89" t="n"/>
      <c r="AH41" s="124" t="n"/>
    </row>
    <row r="42" s="26" ht="26" customHeight="true">
      <c r="A42" s="88" t="n"/>
      <c r="B42" s="359" t="s">
        <v>269</v>
      </c>
      <c r="C42" s="360" t="n"/>
      <c r="D42" s="89" t="n"/>
      <c r="E42" s="89" t="n"/>
      <c r="F42" s="89" t="s">
        <v>269</v>
      </c>
      <c r="G42" s="89" t="s">
        <v>269</v>
      </c>
      <c r="H42" s="118" t="n"/>
      <c r="I42" s="89" t="n"/>
      <c r="J42" s="89" t="s">
        <v>269</v>
      </c>
      <c r="K42" s="89" t="n"/>
      <c r="L42" s="89" t="n"/>
      <c r="M42" s="89" t="n"/>
      <c r="N42" s="89" t="n"/>
      <c r="O42" s="89" t="n"/>
      <c r="P42" s="118" t="n"/>
      <c r="Q42" s="361">
        <f>IF($J42="","",IFERROR(VLOOKUP($J42,'設定項目'!$N$2:$P$5,2,FALSE),""))</f>
      </c>
      <c r="R42" s="361">
        <f>IF($J42="","",IFERROR(VLOOKUP($J42,'設定項目'!$N$2:$P$5,3,FALSE),""))</f>
      </c>
      <c r="S42" s="362">
        <f>IF($C42="","",$C42+$Q42/24)</f>
      </c>
      <c r="T42" s="362">
        <f>IF($C42="","",$C42+($R42+$W42)/24)</f>
      </c>
      <c r="U42" s="360" t="n"/>
      <c r="V42" s="360" t="n"/>
      <c r="W42" s="363" t="n"/>
      <c r="X42" s="361">
        <f>IF(AND($C42&lt;&gt;"",$V42&lt;&gt;""),MAX(0,($V42-$C42)*24-$W42),"")</f>
      </c>
      <c r="Y42" s="112">
        <f>IF($C42="","",IF($U42&lt;&gt;"",IF($U42&gt;$S42,"期限超過","達成"),IF(NOW()&gt;$S42,"期限超過リスク","期限内")))</f>
      </c>
      <c r="Z42" s="112">
        <f>IF($C42="","",IF($V42&lt;&gt;"",IF($V42&gt;$T42,"期限超過","達成"),IF(AND($L42&lt;&gt;"クローズ済み",$L42&lt;&gt;"キャンセル済み",NOW()&gt;$T42),"期限超過リスク","期限内")))</f>
      </c>
      <c r="AA42" s="363" t="n"/>
      <c r="AB42" s="118" t="n"/>
      <c r="AC42" s="118" t="n"/>
      <c r="AD42" s="89" t="n"/>
      <c r="AE42" s="364" t="n"/>
      <c r="AF42" s="89" t="n"/>
      <c r="AG42" s="89" t="n"/>
      <c r="AH42" s="124" t="n"/>
    </row>
    <row r="43" s="26" ht="26" customHeight="true">
      <c r="A43" s="88" t="n"/>
      <c r="B43" s="359" t="s">
        <v>269</v>
      </c>
      <c r="C43" s="360" t="n"/>
      <c r="D43" s="89" t="n"/>
      <c r="E43" s="89" t="n"/>
      <c r="F43" s="89" t="s">
        <v>269</v>
      </c>
      <c r="G43" s="89" t="s">
        <v>269</v>
      </c>
      <c r="H43" s="118" t="n"/>
      <c r="I43" s="89" t="n"/>
      <c r="J43" s="89" t="s">
        <v>269</v>
      </c>
      <c r="K43" s="89" t="n"/>
      <c r="L43" s="89" t="n"/>
      <c r="M43" s="89" t="n"/>
      <c r="N43" s="89" t="n"/>
      <c r="O43" s="89" t="n"/>
      <c r="P43" s="118" t="n"/>
      <c r="Q43" s="361">
        <f>IF($J43="","",IFERROR(VLOOKUP($J43,'設定項目'!$N$2:$P$5,2,FALSE),""))</f>
      </c>
      <c r="R43" s="361">
        <f>IF($J43="","",IFERROR(VLOOKUP($J43,'設定項目'!$N$2:$P$5,3,FALSE),""))</f>
      </c>
      <c r="S43" s="362">
        <f>IF($C43="","",$C43+$Q43/24)</f>
      </c>
      <c r="T43" s="362">
        <f>IF($C43="","",$C43+($R43+$W43)/24)</f>
      </c>
      <c r="U43" s="360" t="n"/>
      <c r="V43" s="360" t="n"/>
      <c r="W43" s="363" t="n"/>
      <c r="X43" s="361">
        <f>IF(AND($C43&lt;&gt;"",$V43&lt;&gt;""),MAX(0,($V43-$C43)*24-$W43),"")</f>
      </c>
      <c r="Y43" s="112">
        <f>IF($C43="","",IF($U43&lt;&gt;"",IF($U43&gt;$S43,"期限超過","達成"),IF(NOW()&gt;$S43,"期限超過リスク","期限内")))</f>
      </c>
      <c r="Z43" s="112">
        <f>IF($C43="","",IF($V43&lt;&gt;"",IF($V43&gt;$T43,"期限超過","達成"),IF(AND($L43&lt;&gt;"クローズ済み",$L43&lt;&gt;"キャンセル済み",NOW()&gt;$T43),"期限超過リスク","期限内")))</f>
      </c>
      <c r="AA43" s="363" t="n"/>
      <c r="AB43" s="118" t="n"/>
      <c r="AC43" s="118" t="n"/>
      <c r="AD43" s="89" t="n"/>
      <c r="AE43" s="364" t="n"/>
      <c r="AF43" s="89" t="n"/>
      <c r="AG43" s="89" t="n"/>
      <c r="AH43" s="124" t="n"/>
    </row>
    <row r="44" s="26" ht="26" customHeight="true">
      <c r="A44" s="88" t="n"/>
      <c r="B44" s="359" t="s">
        <v>269</v>
      </c>
      <c r="C44" s="360" t="n"/>
      <c r="D44" s="89" t="n"/>
      <c r="E44" s="89" t="n"/>
      <c r="F44" s="89" t="s">
        <v>269</v>
      </c>
      <c r="G44" s="89" t="s">
        <v>269</v>
      </c>
      <c r="H44" s="118" t="n"/>
      <c r="I44" s="89" t="n"/>
      <c r="J44" s="89" t="s">
        <v>269</v>
      </c>
      <c r="K44" s="89" t="n"/>
      <c r="L44" s="89" t="n"/>
      <c r="M44" s="89" t="n"/>
      <c r="N44" s="89" t="n"/>
      <c r="O44" s="89" t="n"/>
      <c r="P44" s="118" t="n"/>
      <c r="Q44" s="361">
        <f>IF($J44="","",IFERROR(VLOOKUP($J44,'設定項目'!$N$2:$P$5,2,FALSE),""))</f>
      </c>
      <c r="R44" s="361">
        <f>IF($J44="","",IFERROR(VLOOKUP($J44,'設定項目'!$N$2:$P$5,3,FALSE),""))</f>
      </c>
      <c r="S44" s="362">
        <f>IF($C44="","",$C44+$Q44/24)</f>
      </c>
      <c r="T44" s="362">
        <f>IF($C44="","",$C44+($R44+$W44)/24)</f>
      </c>
      <c r="U44" s="360" t="n"/>
      <c r="V44" s="360" t="n"/>
      <c r="W44" s="363" t="n"/>
      <c r="X44" s="361">
        <f>IF(AND($C44&lt;&gt;"",$V44&lt;&gt;""),MAX(0,($V44-$C44)*24-$W44),"")</f>
      </c>
      <c r="Y44" s="112">
        <f>IF($C44="","",IF($U44&lt;&gt;"",IF($U44&gt;$S44,"期限超過","達成"),IF(NOW()&gt;$S44,"期限超過リスク","期限内")))</f>
      </c>
      <c r="Z44" s="112">
        <f>IF($C44="","",IF($V44&lt;&gt;"",IF($V44&gt;$T44,"期限超過","達成"),IF(AND($L44&lt;&gt;"クローズ済み",$L44&lt;&gt;"キャンセル済み",NOW()&gt;$T44),"期限超過リスク","期限内")))</f>
      </c>
      <c r="AA44" s="363" t="n"/>
      <c r="AB44" s="118" t="n"/>
      <c r="AC44" s="118" t="n"/>
      <c r="AD44" s="89" t="n"/>
      <c r="AE44" s="364" t="n"/>
      <c r="AF44" s="89" t="n"/>
      <c r="AG44" s="89" t="n"/>
      <c r="AH44" s="124" t="n"/>
    </row>
    <row r="45" s="26" ht="26" customHeight="true">
      <c r="A45" s="88" t="n"/>
      <c r="B45" s="359" t="s">
        <v>269</v>
      </c>
      <c r="C45" s="360" t="n"/>
      <c r="D45" s="89" t="n"/>
      <c r="E45" s="89" t="n"/>
      <c r="F45" s="89" t="s">
        <v>269</v>
      </c>
      <c r="G45" s="89" t="s">
        <v>269</v>
      </c>
      <c r="H45" s="118" t="n"/>
      <c r="I45" s="89" t="n"/>
      <c r="J45" s="89" t="s">
        <v>269</v>
      </c>
      <c r="K45" s="89" t="n"/>
      <c r="L45" s="89" t="n"/>
      <c r="M45" s="89" t="n"/>
      <c r="N45" s="89" t="n"/>
      <c r="O45" s="89" t="n"/>
      <c r="P45" s="118" t="n"/>
      <c r="Q45" s="361">
        <f>IF($J45="","",IFERROR(VLOOKUP($J45,'設定項目'!$N$2:$P$5,2,FALSE),""))</f>
      </c>
      <c r="R45" s="361">
        <f>IF($J45="","",IFERROR(VLOOKUP($J45,'設定項目'!$N$2:$P$5,3,FALSE),""))</f>
      </c>
      <c r="S45" s="362">
        <f>IF($C45="","",$C45+$Q45/24)</f>
      </c>
      <c r="T45" s="362">
        <f>IF($C45="","",$C45+($R45+$W45)/24)</f>
      </c>
      <c r="U45" s="360" t="n"/>
      <c r="V45" s="360" t="n"/>
      <c r="W45" s="363" t="n"/>
      <c r="X45" s="361">
        <f>IF(AND($C45&lt;&gt;"",$V45&lt;&gt;""),MAX(0,($V45-$C45)*24-$W45),"")</f>
      </c>
      <c r="Y45" s="112">
        <f>IF($C45="","",IF($U45&lt;&gt;"",IF($U45&gt;$S45,"期限超過","達成"),IF(NOW()&gt;$S45,"期限超過リスク","期限内")))</f>
      </c>
      <c r="Z45" s="112">
        <f>IF($C45="","",IF($V45&lt;&gt;"",IF($V45&gt;$T45,"期限超過","達成"),IF(AND($L45&lt;&gt;"クローズ済み",$L45&lt;&gt;"キャンセル済み",NOW()&gt;$T45),"期限超過リスク","期限内")))</f>
      </c>
      <c r="AA45" s="363" t="n"/>
      <c r="AB45" s="118" t="n"/>
      <c r="AC45" s="118" t="n"/>
      <c r="AD45" s="89" t="n"/>
      <c r="AE45" s="364" t="n"/>
      <c r="AF45" s="89" t="n"/>
      <c r="AG45" s="89" t="n"/>
      <c r="AH45" s="124" t="n"/>
    </row>
    <row r="46" s="26" ht="26" customHeight="true">
      <c r="A46" s="88" t="n"/>
      <c r="B46" s="359" t="s">
        <v>269</v>
      </c>
      <c r="C46" s="360" t="n"/>
      <c r="D46" s="89" t="n"/>
      <c r="E46" s="89" t="n"/>
      <c r="F46" s="89" t="s">
        <v>269</v>
      </c>
      <c r="G46" s="89" t="s">
        <v>269</v>
      </c>
      <c r="H46" s="118" t="n"/>
      <c r="I46" s="89" t="n"/>
      <c r="J46" s="89" t="s">
        <v>269</v>
      </c>
      <c r="K46" s="89" t="n"/>
      <c r="L46" s="89" t="n"/>
      <c r="M46" s="89" t="n"/>
      <c r="N46" s="89" t="n"/>
      <c r="O46" s="89" t="n"/>
      <c r="P46" s="118" t="n"/>
      <c r="Q46" s="361">
        <f>IF($J46="","",IFERROR(VLOOKUP($J46,'設定項目'!$N$2:$P$5,2,FALSE),""))</f>
      </c>
      <c r="R46" s="361">
        <f>IF($J46="","",IFERROR(VLOOKUP($J46,'設定項目'!$N$2:$P$5,3,FALSE),""))</f>
      </c>
      <c r="S46" s="362">
        <f>IF($C46="","",$C46+$Q46/24)</f>
      </c>
      <c r="T46" s="362">
        <f>IF($C46="","",$C46+($R46+$W46)/24)</f>
      </c>
      <c r="U46" s="360" t="n"/>
      <c r="V46" s="360" t="n"/>
      <c r="W46" s="363" t="n"/>
      <c r="X46" s="361">
        <f>IF(AND($C46&lt;&gt;"",$V46&lt;&gt;""),MAX(0,($V46-$C46)*24-$W46),"")</f>
      </c>
      <c r="Y46" s="112">
        <f>IF($C46="","",IF($U46&lt;&gt;"",IF($U46&gt;$S46,"期限超過","達成"),IF(NOW()&gt;$S46,"期限超過リスク","期限内")))</f>
      </c>
      <c r="Z46" s="112">
        <f>IF($C46="","",IF($V46&lt;&gt;"",IF($V46&gt;$T46,"期限超過","達成"),IF(AND($L46&lt;&gt;"クローズ済み",$L46&lt;&gt;"キャンセル済み",NOW()&gt;$T46),"期限超過リスク","期限内")))</f>
      </c>
      <c r="AA46" s="363" t="n"/>
      <c r="AB46" s="118" t="n"/>
      <c r="AC46" s="118" t="n"/>
      <c r="AD46" s="89" t="n"/>
      <c r="AE46" s="364" t="n"/>
      <c r="AF46" s="89" t="n"/>
      <c r="AG46" s="89" t="n"/>
      <c r="AH46" s="124" t="n"/>
    </row>
    <row r="47" s="26" ht="26" customHeight="true">
      <c r="A47" s="88" t="n"/>
      <c r="B47" s="359" t="s">
        <v>269</v>
      </c>
      <c r="C47" s="360" t="n"/>
      <c r="D47" s="89" t="n"/>
      <c r="E47" s="89" t="n"/>
      <c r="F47" s="89" t="s">
        <v>269</v>
      </c>
      <c r="G47" s="89" t="s">
        <v>269</v>
      </c>
      <c r="H47" s="118" t="n"/>
      <c r="I47" s="89" t="n"/>
      <c r="J47" s="89" t="s">
        <v>269</v>
      </c>
      <c r="K47" s="89" t="n"/>
      <c r="L47" s="89" t="n"/>
      <c r="M47" s="89" t="n"/>
      <c r="N47" s="89" t="n"/>
      <c r="O47" s="89" t="n"/>
      <c r="P47" s="118" t="n"/>
      <c r="Q47" s="361">
        <f>IF($J47="","",IFERROR(VLOOKUP($J47,'設定項目'!$N$2:$P$5,2,FALSE),""))</f>
      </c>
      <c r="R47" s="361">
        <f>IF($J47="","",IFERROR(VLOOKUP($J47,'設定項目'!$N$2:$P$5,3,FALSE),""))</f>
      </c>
      <c r="S47" s="362">
        <f>IF($C47="","",$C47+$Q47/24)</f>
      </c>
      <c r="T47" s="362">
        <f>IF($C47="","",$C47+($R47+$W47)/24)</f>
      </c>
      <c r="U47" s="360" t="n"/>
      <c r="V47" s="360" t="n"/>
      <c r="W47" s="363" t="n"/>
      <c r="X47" s="361">
        <f>IF(AND($C47&lt;&gt;"",$V47&lt;&gt;""),MAX(0,($V47-$C47)*24-$W47),"")</f>
      </c>
      <c r="Y47" s="112">
        <f>IF($C47="","",IF($U47&lt;&gt;"",IF($U47&gt;$S47,"期限超過","達成"),IF(NOW()&gt;$S47,"期限超過リスク","期限内")))</f>
      </c>
      <c r="Z47" s="112">
        <f>IF($C47="","",IF($V47&lt;&gt;"",IF($V47&gt;$T47,"期限超過","達成"),IF(AND($L47&lt;&gt;"クローズ済み",$L47&lt;&gt;"キャンセル済み",NOW()&gt;$T47),"期限超過リスク","期限内")))</f>
      </c>
      <c r="AA47" s="363" t="n"/>
      <c r="AB47" s="118" t="n"/>
      <c r="AC47" s="118" t="n"/>
      <c r="AD47" s="89" t="n"/>
      <c r="AE47" s="364" t="n"/>
      <c r="AF47" s="89" t="n"/>
      <c r="AG47" s="89" t="n"/>
      <c r="AH47" s="124" t="n"/>
    </row>
    <row r="48" s="26" ht="26" customHeight="true">
      <c r="A48" s="88" t="n"/>
      <c r="B48" s="359" t="s">
        <v>269</v>
      </c>
      <c r="C48" s="360" t="n"/>
      <c r="D48" s="89" t="n"/>
      <c r="E48" s="89" t="n"/>
      <c r="F48" s="89" t="s">
        <v>269</v>
      </c>
      <c r="G48" s="89" t="s">
        <v>269</v>
      </c>
      <c r="H48" s="118" t="n"/>
      <c r="I48" s="89" t="n"/>
      <c r="J48" s="89" t="s">
        <v>269</v>
      </c>
      <c r="K48" s="89" t="n"/>
      <c r="L48" s="89" t="n"/>
      <c r="M48" s="89" t="n"/>
      <c r="N48" s="89" t="n"/>
      <c r="O48" s="89" t="n"/>
      <c r="P48" s="118" t="n"/>
      <c r="Q48" s="361">
        <f>IF($J48="","",IFERROR(VLOOKUP($J48,'設定項目'!$N$2:$P$5,2,FALSE),""))</f>
      </c>
      <c r="R48" s="361">
        <f>IF($J48="","",IFERROR(VLOOKUP($J48,'設定項目'!$N$2:$P$5,3,FALSE),""))</f>
      </c>
      <c r="S48" s="362">
        <f>IF($C48="","",$C48+$Q48/24)</f>
      </c>
      <c r="T48" s="362">
        <f>IF($C48="","",$C48+($R48+$W48)/24)</f>
      </c>
      <c r="U48" s="360" t="n"/>
      <c r="V48" s="360" t="n"/>
      <c r="W48" s="363" t="n"/>
      <c r="X48" s="361">
        <f>IF(AND($C48&lt;&gt;"",$V48&lt;&gt;""),MAX(0,($V48-$C48)*24-$W48),"")</f>
      </c>
      <c r="Y48" s="112">
        <f>IF($C48="","",IF($U48&lt;&gt;"",IF($U48&gt;$S48,"期限超過","達成"),IF(NOW()&gt;$S48,"期限超過リスク","期限内")))</f>
      </c>
      <c r="Z48" s="112">
        <f>IF($C48="","",IF($V48&lt;&gt;"",IF($V48&gt;$T48,"期限超過","達成"),IF(AND($L48&lt;&gt;"クローズ済み",$L48&lt;&gt;"キャンセル済み",NOW()&gt;$T48),"期限超過リスク","期限内")))</f>
      </c>
      <c r="AA48" s="363" t="n"/>
      <c r="AB48" s="118" t="n"/>
      <c r="AC48" s="118" t="n"/>
      <c r="AD48" s="89" t="n"/>
      <c r="AE48" s="364" t="n"/>
      <c r="AF48" s="89" t="n"/>
      <c r="AG48" s="89" t="n"/>
      <c r="AH48" s="124" t="n"/>
    </row>
    <row r="49" s="26" ht="26" customHeight="true">
      <c r="A49" s="88" t="n"/>
      <c r="B49" s="359" t="s">
        <v>269</v>
      </c>
      <c r="C49" s="360" t="n"/>
      <c r="D49" s="89" t="n"/>
      <c r="E49" s="89" t="n"/>
      <c r="F49" s="89" t="s">
        <v>269</v>
      </c>
      <c r="G49" s="89" t="s">
        <v>269</v>
      </c>
      <c r="H49" s="118" t="n"/>
      <c r="I49" s="89" t="n"/>
      <c r="J49" s="89" t="s">
        <v>269</v>
      </c>
      <c r="K49" s="89" t="n"/>
      <c r="L49" s="89" t="n"/>
      <c r="M49" s="89" t="n"/>
      <c r="N49" s="89" t="n"/>
      <c r="O49" s="89" t="n"/>
      <c r="P49" s="118" t="n"/>
      <c r="Q49" s="361">
        <f>IF($J49="","",IFERROR(VLOOKUP($J49,'設定項目'!$N$2:$P$5,2,FALSE),""))</f>
      </c>
      <c r="R49" s="361">
        <f>IF($J49="","",IFERROR(VLOOKUP($J49,'設定項目'!$N$2:$P$5,3,FALSE),""))</f>
      </c>
      <c r="S49" s="362">
        <f>IF($C49="","",$C49+$Q49/24)</f>
      </c>
      <c r="T49" s="362">
        <f>IF($C49="","",$C49+($R49+$W49)/24)</f>
      </c>
      <c r="U49" s="360" t="n"/>
      <c r="V49" s="360" t="n"/>
      <c r="W49" s="363" t="n"/>
      <c r="X49" s="361">
        <f>IF(AND($C49&lt;&gt;"",$V49&lt;&gt;""),MAX(0,($V49-$C49)*24-$W49),"")</f>
      </c>
      <c r="Y49" s="112">
        <f>IF($C49="","",IF($U49&lt;&gt;"",IF($U49&gt;$S49,"期限超過","達成"),IF(NOW()&gt;$S49,"期限超過リスク","期限内")))</f>
      </c>
      <c r="Z49" s="112">
        <f>IF($C49="","",IF($V49&lt;&gt;"",IF($V49&gt;$T49,"期限超過","達成"),IF(AND($L49&lt;&gt;"クローズ済み",$L49&lt;&gt;"キャンセル済み",NOW()&gt;$T49),"期限超過リスク","期限内")))</f>
      </c>
      <c r="AA49" s="363" t="n"/>
      <c r="AB49" s="118" t="n"/>
      <c r="AC49" s="118" t="n"/>
      <c r="AD49" s="89" t="n"/>
      <c r="AE49" s="364" t="n"/>
      <c r="AF49" s="89" t="n"/>
      <c r="AG49" s="89" t="n"/>
      <c r="AH49" s="124" t="n"/>
    </row>
    <row r="50" s="26" ht="26" customHeight="true">
      <c r="A50" s="88" t="n"/>
      <c r="B50" s="359" t="s">
        <v>269</v>
      </c>
      <c r="C50" s="360" t="n"/>
      <c r="D50" s="89" t="n"/>
      <c r="E50" s="89" t="n"/>
      <c r="F50" s="89" t="s">
        <v>269</v>
      </c>
      <c r="G50" s="89" t="s">
        <v>269</v>
      </c>
      <c r="H50" s="118" t="n"/>
      <c r="I50" s="89" t="n"/>
      <c r="J50" s="89" t="s">
        <v>269</v>
      </c>
      <c r="K50" s="89" t="n"/>
      <c r="L50" s="89" t="n"/>
      <c r="M50" s="89" t="n"/>
      <c r="N50" s="89" t="n"/>
      <c r="O50" s="89" t="n"/>
      <c r="P50" s="118" t="n"/>
      <c r="Q50" s="361">
        <f>IF($J50="","",IFERROR(VLOOKUP($J50,'設定項目'!$N$2:$P$5,2,FALSE),""))</f>
      </c>
      <c r="R50" s="361">
        <f>IF($J50="","",IFERROR(VLOOKUP($J50,'設定項目'!$N$2:$P$5,3,FALSE),""))</f>
      </c>
      <c r="S50" s="362">
        <f>IF($C50="","",$C50+$Q50/24)</f>
      </c>
      <c r="T50" s="362">
        <f>IF($C50="","",$C50+($R50+$W50)/24)</f>
      </c>
      <c r="U50" s="360" t="n"/>
      <c r="V50" s="360" t="n"/>
      <c r="W50" s="363" t="n"/>
      <c r="X50" s="361">
        <f>IF(AND($C50&lt;&gt;"",$V50&lt;&gt;""),MAX(0,($V50-$C50)*24-$W50),"")</f>
      </c>
      <c r="Y50" s="112">
        <f>IF($C50="","",IF($U50&lt;&gt;"",IF($U50&gt;$S50,"期限超過","達成"),IF(NOW()&gt;$S50,"期限超過リスク","期限内")))</f>
      </c>
      <c r="Z50" s="112">
        <f>IF($C50="","",IF($V50&lt;&gt;"",IF($V50&gt;$T50,"期限超過","達成"),IF(AND($L50&lt;&gt;"クローズ済み",$L50&lt;&gt;"キャンセル済み",NOW()&gt;$T50),"期限超過リスク","期限内")))</f>
      </c>
      <c r="AA50" s="363" t="n"/>
      <c r="AB50" s="118" t="n"/>
      <c r="AC50" s="118" t="n"/>
      <c r="AD50" s="89" t="n"/>
      <c r="AE50" s="364" t="n"/>
      <c r="AF50" s="89" t="n"/>
      <c r="AG50" s="89" t="n"/>
      <c r="AH50" s="124" t="n"/>
    </row>
    <row r="51" s="26" ht="26" customHeight="true">
      <c r="A51" s="88" t="n"/>
      <c r="B51" s="359" t="s">
        <v>269</v>
      </c>
      <c r="C51" s="360" t="n"/>
      <c r="D51" s="89" t="n"/>
      <c r="E51" s="89" t="n"/>
      <c r="F51" s="89" t="s">
        <v>269</v>
      </c>
      <c r="G51" s="89" t="s">
        <v>269</v>
      </c>
      <c r="H51" s="118" t="n"/>
      <c r="I51" s="89" t="n"/>
      <c r="J51" s="89" t="s">
        <v>269</v>
      </c>
      <c r="K51" s="89" t="n"/>
      <c r="L51" s="89" t="n"/>
      <c r="M51" s="89" t="n"/>
      <c r="N51" s="89" t="n"/>
      <c r="O51" s="89" t="n"/>
      <c r="P51" s="118" t="n"/>
      <c r="Q51" s="361">
        <f>IF($J51="","",IFERROR(VLOOKUP($J51,'設定項目'!$N$2:$P$5,2,FALSE),""))</f>
      </c>
      <c r="R51" s="361">
        <f>IF($J51="","",IFERROR(VLOOKUP($J51,'設定項目'!$N$2:$P$5,3,FALSE),""))</f>
      </c>
      <c r="S51" s="362">
        <f>IF($C51="","",$C51+$Q51/24)</f>
      </c>
      <c r="T51" s="362">
        <f>IF($C51="","",$C51+($R51+$W51)/24)</f>
      </c>
      <c r="U51" s="360" t="n"/>
      <c r="V51" s="360" t="n"/>
      <c r="W51" s="363" t="n"/>
      <c r="X51" s="361">
        <f>IF(AND($C51&lt;&gt;"",$V51&lt;&gt;""),MAX(0,($V51-$C51)*24-$W51),"")</f>
      </c>
      <c r="Y51" s="112">
        <f>IF($C51="","",IF($U51&lt;&gt;"",IF($U51&gt;$S51,"期限超過","達成"),IF(NOW()&gt;$S51,"期限超過リスク","期限内")))</f>
      </c>
      <c r="Z51" s="112">
        <f>IF($C51="","",IF($V51&lt;&gt;"",IF($V51&gt;$T51,"期限超過","達成"),IF(AND($L51&lt;&gt;"クローズ済み",$L51&lt;&gt;"キャンセル済み",NOW()&gt;$T51),"期限超過リスク","期限内")))</f>
      </c>
      <c r="AA51" s="363" t="n"/>
      <c r="AB51" s="118" t="n"/>
      <c r="AC51" s="118" t="n"/>
      <c r="AD51" s="89" t="n"/>
      <c r="AE51" s="364" t="n"/>
      <c r="AF51" s="89" t="n"/>
      <c r="AG51" s="89" t="n"/>
      <c r="AH51" s="124" t="n"/>
    </row>
    <row r="52" s="26" ht="26" customHeight="true">
      <c r="A52" s="88" t="n"/>
      <c r="B52" s="359" t="s">
        <v>269</v>
      </c>
      <c r="C52" s="360" t="n"/>
      <c r="D52" s="89" t="n"/>
      <c r="E52" s="89" t="n"/>
      <c r="F52" s="89" t="s">
        <v>269</v>
      </c>
      <c r="G52" s="89" t="s">
        <v>269</v>
      </c>
      <c r="H52" s="118" t="n"/>
      <c r="I52" s="89" t="n"/>
      <c r="J52" s="89" t="s">
        <v>269</v>
      </c>
      <c r="K52" s="89" t="n"/>
      <c r="L52" s="89" t="n"/>
      <c r="M52" s="89" t="n"/>
      <c r="N52" s="89" t="n"/>
      <c r="O52" s="89" t="n"/>
      <c r="P52" s="118" t="n"/>
      <c r="Q52" s="361">
        <f>IF($J52="","",IFERROR(VLOOKUP($J52,'設定項目'!$N$2:$P$5,2,FALSE),""))</f>
      </c>
      <c r="R52" s="361">
        <f>IF($J52="","",IFERROR(VLOOKUP($J52,'設定項目'!$N$2:$P$5,3,FALSE),""))</f>
      </c>
      <c r="S52" s="362">
        <f>IF($C52="","",$C52+$Q52/24)</f>
      </c>
      <c r="T52" s="362">
        <f>IF($C52="","",$C52+($R52+$W52)/24)</f>
      </c>
      <c r="U52" s="360" t="n"/>
      <c r="V52" s="360" t="n"/>
      <c r="W52" s="363" t="n"/>
      <c r="X52" s="361">
        <f>IF(AND($C52&lt;&gt;"",$V52&lt;&gt;""),MAX(0,($V52-$C52)*24-$W52),"")</f>
      </c>
      <c r="Y52" s="112">
        <f>IF($C52="","",IF($U52&lt;&gt;"",IF($U52&gt;$S52,"期限超過","達成"),IF(NOW()&gt;$S52,"期限超過リスク","期限内")))</f>
      </c>
      <c r="Z52" s="112">
        <f>IF($C52="","",IF($V52&lt;&gt;"",IF($V52&gt;$T52,"期限超過","達成"),IF(AND($L52&lt;&gt;"クローズ済み",$L52&lt;&gt;"キャンセル済み",NOW()&gt;$T52),"期限超過リスク","期限内")))</f>
      </c>
      <c r="AA52" s="363" t="n"/>
      <c r="AB52" s="118" t="n"/>
      <c r="AC52" s="118" t="n"/>
      <c r="AD52" s="89" t="n"/>
      <c r="AE52" s="364" t="n"/>
      <c r="AF52" s="89" t="n"/>
      <c r="AG52" s="89" t="n"/>
      <c r="AH52" s="124" t="n"/>
    </row>
    <row r="53" s="26" ht="26" customHeight="true">
      <c r="A53" s="88" t="n"/>
      <c r="B53" s="359" t="s">
        <v>269</v>
      </c>
      <c r="C53" s="360" t="n"/>
      <c r="D53" s="89" t="n"/>
      <c r="E53" s="89" t="n"/>
      <c r="F53" s="89" t="s">
        <v>269</v>
      </c>
      <c r="G53" s="89" t="s">
        <v>269</v>
      </c>
      <c r="H53" s="118" t="n"/>
      <c r="I53" s="89" t="n"/>
      <c r="J53" s="89" t="s">
        <v>269</v>
      </c>
      <c r="K53" s="89" t="n"/>
      <c r="L53" s="89" t="n"/>
      <c r="M53" s="89" t="n"/>
      <c r="N53" s="89" t="n"/>
      <c r="O53" s="89" t="n"/>
      <c r="P53" s="118" t="n"/>
      <c r="Q53" s="361">
        <f>IF($J53="","",IFERROR(VLOOKUP($J53,'設定項目'!$N$2:$P$5,2,FALSE),""))</f>
      </c>
      <c r="R53" s="361">
        <f>IF($J53="","",IFERROR(VLOOKUP($J53,'設定項目'!$N$2:$P$5,3,FALSE),""))</f>
      </c>
      <c r="S53" s="362">
        <f>IF($C53="","",$C53+$Q53/24)</f>
      </c>
      <c r="T53" s="362">
        <f>IF($C53="","",$C53+($R53+$W53)/24)</f>
      </c>
      <c r="U53" s="360" t="n"/>
      <c r="V53" s="360" t="n"/>
      <c r="W53" s="363" t="n"/>
      <c r="X53" s="361">
        <f>IF(AND($C53&lt;&gt;"",$V53&lt;&gt;""),MAX(0,($V53-$C53)*24-$W53),"")</f>
      </c>
      <c r="Y53" s="112">
        <f>IF($C53="","",IF($U53&lt;&gt;"",IF($U53&gt;$S53,"期限超過","達成"),IF(NOW()&gt;$S53,"期限超過リスク","期限内")))</f>
      </c>
      <c r="Z53" s="112">
        <f>IF($C53="","",IF($V53&lt;&gt;"",IF($V53&gt;$T53,"期限超過","達成"),IF(AND($L53&lt;&gt;"クローズ済み",$L53&lt;&gt;"キャンセル済み",NOW()&gt;$T53),"期限超過リスク","期限内")))</f>
      </c>
      <c r="AA53" s="363" t="n"/>
      <c r="AB53" s="118" t="n"/>
      <c r="AC53" s="118" t="n"/>
      <c r="AD53" s="89" t="n"/>
      <c r="AE53" s="364" t="n"/>
      <c r="AF53" s="89" t="n"/>
      <c r="AG53" s="89" t="n"/>
      <c r="AH53" s="124" t="n"/>
    </row>
    <row r="54" s="26" ht="26" customHeight="true">
      <c r="A54" s="88" t="n"/>
      <c r="B54" s="359" t="s">
        <v>269</v>
      </c>
      <c r="C54" s="360" t="n"/>
      <c r="D54" s="89" t="n"/>
      <c r="E54" s="89" t="n"/>
      <c r="F54" s="89" t="s">
        <v>269</v>
      </c>
      <c r="G54" s="89" t="s">
        <v>269</v>
      </c>
      <c r="H54" s="118" t="n"/>
      <c r="I54" s="89" t="n"/>
      <c r="J54" s="89" t="s">
        <v>269</v>
      </c>
      <c r="K54" s="89" t="n"/>
      <c r="L54" s="89" t="n"/>
      <c r="M54" s="89" t="n"/>
      <c r="N54" s="89" t="n"/>
      <c r="O54" s="89" t="n"/>
      <c r="P54" s="118" t="n"/>
      <c r="Q54" s="361">
        <f>IF($J54="","",IFERROR(VLOOKUP($J54,'設定項目'!$N$2:$P$5,2,FALSE),""))</f>
      </c>
      <c r="R54" s="361">
        <f>IF($J54="","",IFERROR(VLOOKUP($J54,'設定項目'!$N$2:$P$5,3,FALSE),""))</f>
      </c>
      <c r="S54" s="362">
        <f>IF($C54="","",$C54+$Q54/24)</f>
      </c>
      <c r="T54" s="362">
        <f>IF($C54="","",$C54+($R54+$W54)/24)</f>
      </c>
      <c r="U54" s="360" t="n"/>
      <c r="V54" s="360" t="n"/>
      <c r="W54" s="363" t="n"/>
      <c r="X54" s="361">
        <f>IF(AND($C54&lt;&gt;"",$V54&lt;&gt;""),MAX(0,($V54-$C54)*24-$W54),"")</f>
      </c>
      <c r="Y54" s="112">
        <f>IF($C54="","",IF($U54&lt;&gt;"",IF($U54&gt;$S54,"期限超過","達成"),IF(NOW()&gt;$S54,"期限超過リスク","期限内")))</f>
      </c>
      <c r="Z54" s="112">
        <f>IF($C54="","",IF($V54&lt;&gt;"",IF($V54&gt;$T54,"期限超過","達成"),IF(AND($L54&lt;&gt;"クローズ済み",$L54&lt;&gt;"キャンセル済み",NOW()&gt;$T54),"期限超過リスク","期限内")))</f>
      </c>
      <c r="AA54" s="363" t="n"/>
      <c r="AB54" s="118" t="n"/>
      <c r="AC54" s="118" t="n"/>
      <c r="AD54" s="89" t="n"/>
      <c r="AE54" s="364" t="n"/>
      <c r="AF54" s="89" t="n"/>
      <c r="AG54" s="89" t="n"/>
      <c r="AH54" s="124" t="n"/>
    </row>
    <row r="55" s="26" ht="26" customHeight="true">
      <c r="A55" s="88" t="n"/>
      <c r="B55" s="359" t="s">
        <v>269</v>
      </c>
      <c r="C55" s="360" t="n"/>
      <c r="D55" s="89" t="n"/>
      <c r="E55" s="89" t="n"/>
      <c r="F55" s="89" t="s">
        <v>269</v>
      </c>
      <c r="G55" s="89" t="s">
        <v>269</v>
      </c>
      <c r="H55" s="118" t="n"/>
      <c r="I55" s="89" t="n"/>
      <c r="J55" s="89" t="s">
        <v>269</v>
      </c>
      <c r="K55" s="89" t="n"/>
      <c r="L55" s="89" t="n"/>
      <c r="M55" s="89" t="n"/>
      <c r="N55" s="89" t="n"/>
      <c r="O55" s="89" t="n"/>
      <c r="P55" s="118" t="n"/>
      <c r="Q55" s="361">
        <f>IF($J55="","",IFERROR(VLOOKUP($J55,'設定項目'!$N$2:$P$5,2,FALSE),""))</f>
      </c>
      <c r="R55" s="361">
        <f>IF($J55="","",IFERROR(VLOOKUP($J55,'設定項目'!$N$2:$P$5,3,FALSE),""))</f>
      </c>
      <c r="S55" s="362">
        <f>IF($C55="","",$C55+$Q55/24)</f>
      </c>
      <c r="T55" s="362">
        <f>IF($C55="","",$C55+($R55+$W55)/24)</f>
      </c>
      <c r="U55" s="360" t="n"/>
      <c r="V55" s="360" t="n"/>
      <c r="W55" s="363" t="n"/>
      <c r="X55" s="361">
        <f>IF(AND($C55&lt;&gt;"",$V55&lt;&gt;""),MAX(0,($V55-$C55)*24-$W55),"")</f>
      </c>
      <c r="Y55" s="112">
        <f>IF($C55="","",IF($U55&lt;&gt;"",IF($U55&gt;$S55,"期限超過","達成"),IF(NOW()&gt;$S55,"期限超過リスク","期限内")))</f>
      </c>
      <c r="Z55" s="112">
        <f>IF($C55="","",IF($V55&lt;&gt;"",IF($V55&gt;$T55,"期限超過","達成"),IF(AND($L55&lt;&gt;"クローズ済み",$L55&lt;&gt;"キャンセル済み",NOW()&gt;$T55),"期限超過リスク","期限内")))</f>
      </c>
      <c r="AA55" s="363" t="n"/>
      <c r="AB55" s="118" t="n"/>
      <c r="AC55" s="118" t="n"/>
      <c r="AD55" s="89" t="n"/>
      <c r="AE55" s="364" t="n"/>
      <c r="AF55" s="89" t="n"/>
      <c r="AG55" s="89" t="n"/>
      <c r="AH55" s="124" t="n"/>
    </row>
    <row r="56" s="26" ht="26" customHeight="true">
      <c r="A56" s="88" t="n"/>
      <c r="B56" s="359" t="s">
        <v>269</v>
      </c>
      <c r="C56" s="360" t="n"/>
      <c r="D56" s="89" t="n"/>
      <c r="E56" s="89" t="n"/>
      <c r="F56" s="89" t="s">
        <v>269</v>
      </c>
      <c r="G56" s="89" t="s">
        <v>269</v>
      </c>
      <c r="H56" s="118" t="n"/>
      <c r="I56" s="89" t="n"/>
      <c r="J56" s="89" t="s">
        <v>269</v>
      </c>
      <c r="K56" s="89" t="n"/>
      <c r="L56" s="89" t="n"/>
      <c r="M56" s="89" t="n"/>
      <c r="N56" s="89" t="n"/>
      <c r="O56" s="89" t="n"/>
      <c r="P56" s="118" t="n"/>
      <c r="Q56" s="361">
        <f>IF($J56="","",IFERROR(VLOOKUP($J56,'設定項目'!$N$2:$P$5,2,FALSE),""))</f>
      </c>
      <c r="R56" s="361">
        <f>IF($J56="","",IFERROR(VLOOKUP($J56,'設定項目'!$N$2:$P$5,3,FALSE),""))</f>
      </c>
      <c r="S56" s="362">
        <f>IF($C56="","",$C56+$Q56/24)</f>
      </c>
      <c r="T56" s="362">
        <f>IF($C56="","",$C56+($R56+$W56)/24)</f>
      </c>
      <c r="U56" s="360" t="n"/>
      <c r="V56" s="360" t="n"/>
      <c r="W56" s="363" t="n"/>
      <c r="X56" s="361">
        <f>IF(AND($C56&lt;&gt;"",$V56&lt;&gt;""),MAX(0,($V56-$C56)*24-$W56),"")</f>
      </c>
      <c r="Y56" s="112">
        <f>IF($C56="","",IF($U56&lt;&gt;"",IF($U56&gt;$S56,"期限超過","達成"),IF(NOW()&gt;$S56,"期限超過リスク","期限内")))</f>
      </c>
      <c r="Z56" s="112">
        <f>IF($C56="","",IF($V56&lt;&gt;"",IF($V56&gt;$T56,"期限超過","達成"),IF(AND($L56&lt;&gt;"クローズ済み",$L56&lt;&gt;"キャンセル済み",NOW()&gt;$T56),"期限超過リスク","期限内")))</f>
      </c>
      <c r="AA56" s="363" t="n"/>
      <c r="AB56" s="118" t="n"/>
      <c r="AC56" s="118" t="n"/>
      <c r="AD56" s="89" t="n"/>
      <c r="AE56" s="364" t="n"/>
      <c r="AF56" s="89" t="n"/>
      <c r="AG56" s="89" t="n"/>
      <c r="AH56" s="124" t="n"/>
    </row>
    <row r="57" s="26" ht="26" customHeight="true">
      <c r="A57" s="88" t="n"/>
      <c r="B57" s="359" t="s">
        <v>269</v>
      </c>
      <c r="C57" s="360" t="n"/>
      <c r="D57" s="89" t="n"/>
      <c r="E57" s="89" t="n"/>
      <c r="F57" s="89" t="s">
        <v>269</v>
      </c>
      <c r="G57" s="89" t="s">
        <v>269</v>
      </c>
      <c r="H57" s="118" t="n"/>
      <c r="I57" s="89" t="n"/>
      <c r="J57" s="89" t="s">
        <v>269</v>
      </c>
      <c r="K57" s="89" t="n"/>
      <c r="L57" s="89" t="n"/>
      <c r="M57" s="89" t="n"/>
      <c r="N57" s="89" t="n"/>
      <c r="O57" s="89" t="n"/>
      <c r="P57" s="118" t="n"/>
      <c r="Q57" s="361">
        <f>IF($J57="","",IFERROR(VLOOKUP($J57,'設定項目'!$N$2:$P$5,2,FALSE),""))</f>
      </c>
      <c r="R57" s="361">
        <f>IF($J57="","",IFERROR(VLOOKUP($J57,'設定項目'!$N$2:$P$5,3,FALSE),""))</f>
      </c>
      <c r="S57" s="362">
        <f>IF($C57="","",$C57+$Q57/24)</f>
      </c>
      <c r="T57" s="362">
        <f>IF($C57="","",$C57+($R57+$W57)/24)</f>
      </c>
      <c r="U57" s="360" t="n"/>
      <c r="V57" s="360" t="n"/>
      <c r="W57" s="363" t="n"/>
      <c r="X57" s="361">
        <f>IF(AND($C57&lt;&gt;"",$V57&lt;&gt;""),MAX(0,($V57-$C57)*24-$W57),"")</f>
      </c>
      <c r="Y57" s="112">
        <f>IF($C57="","",IF($U57&lt;&gt;"",IF($U57&gt;$S57,"期限超過","達成"),IF(NOW()&gt;$S57,"期限超過リスク","期限内")))</f>
      </c>
      <c r="Z57" s="112">
        <f>IF($C57="","",IF($V57&lt;&gt;"",IF($V57&gt;$T57,"期限超過","達成"),IF(AND($L57&lt;&gt;"クローズ済み",$L57&lt;&gt;"キャンセル済み",NOW()&gt;$T57),"期限超過リスク","期限内")))</f>
      </c>
      <c r="AA57" s="363" t="n"/>
      <c r="AB57" s="118" t="n"/>
      <c r="AC57" s="118" t="n"/>
      <c r="AD57" s="89" t="n"/>
      <c r="AE57" s="364" t="n"/>
      <c r="AF57" s="89" t="n"/>
      <c r="AG57" s="89" t="n"/>
      <c r="AH57" s="124" t="n"/>
    </row>
    <row r="58" s="26" ht="26" customHeight="true">
      <c r="A58" s="88" t="n"/>
      <c r="B58" s="359" t="s">
        <v>269</v>
      </c>
      <c r="C58" s="360" t="n"/>
      <c r="D58" s="89" t="n"/>
      <c r="E58" s="89" t="n"/>
      <c r="F58" s="89" t="s">
        <v>269</v>
      </c>
      <c r="G58" s="89" t="s">
        <v>269</v>
      </c>
      <c r="H58" s="118" t="n"/>
      <c r="I58" s="89" t="n"/>
      <c r="J58" s="89" t="s">
        <v>269</v>
      </c>
      <c r="K58" s="89" t="n"/>
      <c r="L58" s="89" t="n"/>
      <c r="M58" s="89" t="n"/>
      <c r="N58" s="89" t="n"/>
      <c r="O58" s="89" t="n"/>
      <c r="P58" s="118" t="n"/>
      <c r="Q58" s="361">
        <f>IF($J58="","",IFERROR(VLOOKUP($J58,'設定項目'!$N$2:$P$5,2,FALSE),""))</f>
      </c>
      <c r="R58" s="361">
        <f>IF($J58="","",IFERROR(VLOOKUP($J58,'設定項目'!$N$2:$P$5,3,FALSE),""))</f>
      </c>
      <c r="S58" s="362">
        <f>IF($C58="","",$C58+$Q58/24)</f>
      </c>
      <c r="T58" s="362">
        <f>IF($C58="","",$C58+($R58+$W58)/24)</f>
      </c>
      <c r="U58" s="360" t="n"/>
      <c r="V58" s="360" t="n"/>
      <c r="W58" s="363" t="n"/>
      <c r="X58" s="361">
        <f>IF(AND($C58&lt;&gt;"",$V58&lt;&gt;""),MAX(0,($V58-$C58)*24-$W58),"")</f>
      </c>
      <c r="Y58" s="112">
        <f>IF($C58="","",IF($U58&lt;&gt;"",IF($U58&gt;$S58,"期限超過","達成"),IF(NOW()&gt;$S58,"期限超過リスク","期限内")))</f>
      </c>
      <c r="Z58" s="112">
        <f>IF($C58="","",IF($V58&lt;&gt;"",IF($V58&gt;$T58,"期限超過","達成"),IF(AND($L58&lt;&gt;"クローズ済み",$L58&lt;&gt;"キャンセル済み",NOW()&gt;$T58),"期限超過リスク","期限内")))</f>
      </c>
      <c r="AA58" s="363" t="n"/>
      <c r="AB58" s="118" t="n"/>
      <c r="AC58" s="118" t="n"/>
      <c r="AD58" s="89" t="n"/>
      <c r="AE58" s="364" t="n"/>
      <c r="AF58" s="89" t="n"/>
      <c r="AG58" s="89" t="n"/>
      <c r="AH58" s="124" t="n"/>
    </row>
    <row r="59" s="26" ht="26" customHeight="true">
      <c r="A59" s="88" t="n"/>
      <c r="B59" s="359" t="s">
        <v>269</v>
      </c>
      <c r="C59" s="360" t="n"/>
      <c r="D59" s="89" t="n"/>
      <c r="E59" s="89" t="n"/>
      <c r="F59" s="89" t="s">
        <v>269</v>
      </c>
      <c r="G59" s="89" t="s">
        <v>269</v>
      </c>
      <c r="H59" s="118" t="n"/>
      <c r="I59" s="89" t="n"/>
      <c r="J59" s="89" t="s">
        <v>269</v>
      </c>
      <c r="K59" s="89" t="n"/>
      <c r="L59" s="89" t="n"/>
      <c r="M59" s="89" t="n"/>
      <c r="N59" s="89" t="n"/>
      <c r="O59" s="89" t="n"/>
      <c r="P59" s="118" t="n"/>
      <c r="Q59" s="361">
        <f>IF($J59="","",IFERROR(VLOOKUP($J59,'設定項目'!$N$2:$P$5,2,FALSE),""))</f>
      </c>
      <c r="R59" s="361">
        <f>IF($J59="","",IFERROR(VLOOKUP($J59,'設定項目'!$N$2:$P$5,3,FALSE),""))</f>
      </c>
      <c r="S59" s="362">
        <f>IF($C59="","",$C59+$Q59/24)</f>
      </c>
      <c r="T59" s="362">
        <f>IF($C59="","",$C59+($R59+$W59)/24)</f>
      </c>
      <c r="U59" s="360" t="n"/>
      <c r="V59" s="360" t="n"/>
      <c r="W59" s="363" t="n"/>
      <c r="X59" s="361">
        <f>IF(AND($C59&lt;&gt;"",$V59&lt;&gt;""),MAX(0,($V59-$C59)*24-$W59),"")</f>
      </c>
      <c r="Y59" s="112">
        <f>IF($C59="","",IF($U59&lt;&gt;"",IF($U59&gt;$S59,"期限超過","達成"),IF(NOW()&gt;$S59,"期限超過リスク","期限内")))</f>
      </c>
      <c r="Z59" s="112">
        <f>IF($C59="","",IF($V59&lt;&gt;"",IF($V59&gt;$T59,"期限超過","達成"),IF(AND($L59&lt;&gt;"クローズ済み",$L59&lt;&gt;"キャンセル済み",NOW()&gt;$T59),"期限超過リスク","期限内")))</f>
      </c>
      <c r="AA59" s="363" t="n"/>
      <c r="AB59" s="118" t="n"/>
      <c r="AC59" s="118" t="n"/>
      <c r="AD59" s="89" t="n"/>
      <c r="AE59" s="364" t="n"/>
      <c r="AF59" s="89" t="n"/>
      <c r="AG59" s="89" t="n"/>
      <c r="AH59" s="124" t="n"/>
    </row>
    <row r="60" s="26" ht="26" customHeight="true">
      <c r="A60" s="88" t="n"/>
      <c r="B60" s="359" t="s">
        <v>269</v>
      </c>
      <c r="C60" s="360" t="n"/>
      <c r="D60" s="89" t="n"/>
      <c r="E60" s="89" t="n"/>
      <c r="F60" s="89" t="s">
        <v>269</v>
      </c>
      <c r="G60" s="89" t="s">
        <v>269</v>
      </c>
      <c r="H60" s="118" t="n"/>
      <c r="I60" s="89" t="n"/>
      <c r="J60" s="89" t="s">
        <v>269</v>
      </c>
      <c r="K60" s="89" t="n"/>
      <c r="L60" s="89" t="n"/>
      <c r="M60" s="89" t="n"/>
      <c r="N60" s="89" t="n"/>
      <c r="O60" s="89" t="n"/>
      <c r="P60" s="118" t="n"/>
      <c r="Q60" s="361">
        <f>IF($J60="","",IFERROR(VLOOKUP($J60,'設定項目'!$N$2:$P$5,2,FALSE),""))</f>
      </c>
      <c r="R60" s="361">
        <f>IF($J60="","",IFERROR(VLOOKUP($J60,'設定項目'!$N$2:$P$5,3,FALSE),""))</f>
      </c>
      <c r="S60" s="362">
        <f>IF($C60="","",$C60+$Q60/24)</f>
      </c>
      <c r="T60" s="362">
        <f>IF($C60="","",$C60+($R60+$W60)/24)</f>
      </c>
      <c r="U60" s="360" t="n"/>
      <c r="V60" s="360" t="n"/>
      <c r="W60" s="363" t="n"/>
      <c r="X60" s="361">
        <f>IF(AND($C60&lt;&gt;"",$V60&lt;&gt;""),MAX(0,($V60-$C60)*24-$W60),"")</f>
      </c>
      <c r="Y60" s="112">
        <f>IF($C60="","",IF($U60&lt;&gt;"",IF($U60&gt;$S60,"期限超過","達成"),IF(NOW()&gt;$S60,"期限超過リスク","期限内")))</f>
      </c>
      <c r="Z60" s="112">
        <f>IF($C60="","",IF($V60&lt;&gt;"",IF($V60&gt;$T60,"期限超過","達成"),IF(AND($L60&lt;&gt;"クローズ済み",$L60&lt;&gt;"キャンセル済み",NOW()&gt;$T60),"期限超過リスク","期限内")))</f>
      </c>
      <c r="AA60" s="363" t="n"/>
      <c r="AB60" s="118" t="n"/>
      <c r="AC60" s="118" t="n"/>
      <c r="AD60" s="89" t="n"/>
      <c r="AE60" s="364" t="n"/>
      <c r="AF60" s="89" t="n"/>
      <c r="AG60" s="89" t="n"/>
      <c r="AH60" s="124" t="n"/>
    </row>
    <row r="61" s="26" ht="26" customHeight="true">
      <c r="A61" s="88" t="n"/>
      <c r="B61" s="359" t="n"/>
      <c r="C61" s="360" t="n"/>
      <c r="D61" s="89" t="n"/>
      <c r="E61" s="89" t="n"/>
      <c r="F61" s="89" t="n"/>
      <c r="G61" s="89" t="n"/>
      <c r="H61" s="118" t="n"/>
      <c r="I61" s="89" t="n"/>
      <c r="J61" s="89" t="n"/>
      <c r="K61" s="89" t="n"/>
      <c r="L61" s="89" t="n"/>
      <c r="M61" s="89" t="n"/>
      <c r="N61" s="89" t="n"/>
      <c r="O61" s="89" t="n"/>
      <c r="P61" s="118" t="n"/>
      <c r="Q61" s="361">
        <f>IF($J61="","",IFERROR(VLOOKUP($J61,'設定項目'!$N$2:$P$5,2,FALSE),""))</f>
      </c>
      <c r="R61" s="361">
        <f>IF($J61="","",IFERROR(VLOOKUP($J61,'設定項目'!$N$2:$P$5,3,FALSE),""))</f>
      </c>
      <c r="S61" s="362">
        <f>IF($C61="","",$C61+$Q61/24)</f>
      </c>
      <c r="T61" s="362">
        <f>IF($C61="","",$C61+($R61+$W61)/24)</f>
      </c>
      <c r="U61" s="360" t="n"/>
      <c r="V61" s="360" t="n"/>
      <c r="W61" s="363" t="n"/>
      <c r="X61" s="361">
        <f>IF(AND($C61&lt;&gt;"",$V61&lt;&gt;""),MAX(0,($V61-$C61)*24-$W61),"")</f>
      </c>
      <c r="Y61" s="112">
        <f>IF($C61="","",IF($U61&lt;&gt;"",IF($U61&gt;$S61,"期限超過","達成"),IF(NOW()&gt;$S61,"期限超過リスク","期限内")))</f>
      </c>
      <c r="Z61" s="112">
        <f>IF($C61="","",IF($V61&lt;&gt;"",IF($V61&gt;$T61,"期限超過","達成"),IF(AND($L61&lt;&gt;"クローズ済み",$L61&lt;&gt;"キャンセル済み",NOW()&gt;$T61),"期限超過リスク","期限内")))</f>
      </c>
      <c r="AA61" s="363" t="n"/>
      <c r="AB61" s="118" t="n"/>
      <c r="AC61" s="118" t="n"/>
      <c r="AD61" s="89" t="n"/>
      <c r="AE61" s="364" t="n"/>
      <c r="AF61" s="89" t="n"/>
      <c r="AG61" s="89" t="n"/>
      <c r="AH61" s="124" t="n"/>
    </row>
    <row r="62" s="26" ht="26" customHeight="true">
      <c r="A62" s="88" t="n"/>
      <c r="B62" s="359" t="n"/>
      <c r="C62" s="360" t="n"/>
      <c r="D62" s="89" t="n"/>
      <c r="E62" s="89" t="n"/>
      <c r="F62" s="89" t="n"/>
      <c r="G62" s="89" t="n"/>
      <c r="H62" s="118" t="n"/>
      <c r="I62" s="89" t="n"/>
      <c r="J62" s="89" t="n"/>
      <c r="K62" s="89" t="n"/>
      <c r="L62" s="89" t="n"/>
      <c r="M62" s="89" t="n"/>
      <c r="N62" s="89" t="n"/>
      <c r="O62" s="89" t="n"/>
      <c r="P62" s="118" t="n"/>
      <c r="Q62" s="361">
        <f>IF($J62="","",IFERROR(VLOOKUP($J62,'設定項目'!$N$2:$P$5,2,FALSE),""))</f>
      </c>
      <c r="R62" s="361">
        <f>IF($J62="","",IFERROR(VLOOKUP($J62,'設定項目'!$N$2:$P$5,3,FALSE),""))</f>
      </c>
      <c r="S62" s="362">
        <f>IF($C62="","",$C62+$Q62/24)</f>
      </c>
      <c r="T62" s="362">
        <f>IF($C62="","",$C62+($R62+$W62)/24)</f>
      </c>
      <c r="U62" s="360" t="n"/>
      <c r="V62" s="360" t="n"/>
      <c r="W62" s="363" t="n"/>
      <c r="X62" s="361">
        <f>IF(AND($C62&lt;&gt;"",$V62&lt;&gt;""),MAX(0,($V62-$C62)*24-$W62),"")</f>
      </c>
      <c r="Y62" s="112">
        <f>IF($C62="","",IF($U62&lt;&gt;"",IF($U62&gt;$S62,"期限超過","達成"),IF(NOW()&gt;$S62,"期限超過リスク","期限内")))</f>
      </c>
      <c r="Z62" s="112">
        <f>IF($C62="","",IF($V62&lt;&gt;"",IF($V62&gt;$T62,"期限超過","達成"),IF(AND($L62&lt;&gt;"クローズ済み",$L62&lt;&gt;"キャンセル済み",NOW()&gt;$T62),"期限超過リスク","期限内")))</f>
      </c>
      <c r="AA62" s="363" t="n"/>
      <c r="AB62" s="118" t="n"/>
      <c r="AC62" s="118" t="n"/>
      <c r="AD62" s="89" t="n"/>
      <c r="AE62" s="364" t="n"/>
      <c r="AF62" s="89" t="n"/>
      <c r="AG62" s="89" t="n"/>
      <c r="AH62" s="124" t="n"/>
    </row>
    <row r="63" s="26" ht="26" customHeight="true">
      <c r="A63" s="88" t="n"/>
      <c r="B63" s="359" t="n"/>
      <c r="C63" s="360" t="n"/>
      <c r="D63" s="89" t="n"/>
      <c r="E63" s="89" t="n"/>
      <c r="F63" s="89" t="n"/>
      <c r="G63" s="89" t="n"/>
      <c r="H63" s="118" t="n"/>
      <c r="I63" s="89" t="n"/>
      <c r="J63" s="89" t="n"/>
      <c r="K63" s="89" t="n"/>
      <c r="L63" s="89" t="n"/>
      <c r="M63" s="89" t="n"/>
      <c r="N63" s="89" t="n"/>
      <c r="O63" s="89" t="n"/>
      <c r="P63" s="118" t="n"/>
      <c r="Q63" s="361">
        <f>IF($J63="","",IFERROR(VLOOKUP($J63,'設定項目'!$N$2:$P$5,2,FALSE),""))</f>
      </c>
      <c r="R63" s="361">
        <f>IF($J63="","",IFERROR(VLOOKUP($J63,'設定項目'!$N$2:$P$5,3,FALSE),""))</f>
      </c>
      <c r="S63" s="362">
        <f>IF($C63="","",$C63+$Q63/24)</f>
      </c>
      <c r="T63" s="362">
        <f>IF($C63="","",$C63+($R63+$W63)/24)</f>
      </c>
      <c r="U63" s="360" t="n"/>
      <c r="V63" s="360" t="n"/>
      <c r="W63" s="363" t="n"/>
      <c r="X63" s="361">
        <f>IF(AND($C63&lt;&gt;"",$V63&lt;&gt;""),MAX(0,($V63-$C63)*24-$W63),"")</f>
      </c>
      <c r="Y63" s="112">
        <f>IF($C63="","",IF($U63&lt;&gt;"",IF($U63&gt;$S63,"期限超過","達成"),IF(NOW()&gt;$S63,"期限超過リスク","期限内")))</f>
      </c>
      <c r="Z63" s="112">
        <f>IF($C63="","",IF($V63&lt;&gt;"",IF($V63&gt;$T63,"期限超過","達成"),IF(AND($L63&lt;&gt;"クローズ済み",$L63&lt;&gt;"キャンセル済み",NOW()&gt;$T63),"期限超過リスク","期限内")))</f>
      </c>
      <c r="AA63" s="363" t="n"/>
      <c r="AB63" s="118" t="n"/>
      <c r="AC63" s="118" t="n"/>
      <c r="AD63" s="89" t="n"/>
      <c r="AE63" s="364" t="n"/>
      <c r="AF63" s="89" t="n"/>
      <c r="AG63" s="89" t="n"/>
      <c r="AH63" s="124" t="n"/>
    </row>
    <row r="64" s="26" ht="26" customHeight="true">
      <c r="A64" s="88" t="n"/>
      <c r="B64" s="359" t="n"/>
      <c r="C64" s="360" t="n"/>
      <c r="D64" s="89" t="n"/>
      <c r="E64" s="89" t="n"/>
      <c r="F64" s="89" t="n"/>
      <c r="G64" s="89" t="n"/>
      <c r="H64" s="118" t="n"/>
      <c r="I64" s="89" t="n"/>
      <c r="J64" s="89" t="n"/>
      <c r="K64" s="89" t="n"/>
      <c r="L64" s="89" t="n"/>
      <c r="M64" s="89" t="n"/>
      <c r="N64" s="89" t="n"/>
      <c r="O64" s="89" t="n"/>
      <c r="P64" s="118" t="n"/>
      <c r="Q64" s="361">
        <f>IF($J64="","",IFERROR(VLOOKUP($J64,'設定項目'!$N$2:$P$5,2,FALSE),""))</f>
      </c>
      <c r="R64" s="361">
        <f>IF($J64="","",IFERROR(VLOOKUP($J64,'設定項目'!$N$2:$P$5,3,FALSE),""))</f>
      </c>
      <c r="S64" s="362">
        <f>IF($C64="","",$C64+$Q64/24)</f>
      </c>
      <c r="T64" s="362">
        <f>IF($C64="","",$C64+($R64+$W64)/24)</f>
      </c>
      <c r="U64" s="360" t="n"/>
      <c r="V64" s="360" t="n"/>
      <c r="W64" s="363" t="n"/>
      <c r="X64" s="361">
        <f>IF(AND($C64&lt;&gt;"",$V64&lt;&gt;""),MAX(0,($V64-$C64)*24-$W64),"")</f>
      </c>
      <c r="Y64" s="112">
        <f>IF($C64="","",IF($U64&lt;&gt;"",IF($U64&gt;$S64,"期限超過","達成"),IF(NOW()&gt;$S64,"期限超過リスク","期限内")))</f>
      </c>
      <c r="Z64" s="112">
        <f>IF($C64="","",IF($V64&lt;&gt;"",IF($V64&gt;$T64,"期限超過","達成"),IF(AND($L64&lt;&gt;"クローズ済み",$L64&lt;&gt;"キャンセル済み",NOW()&gt;$T64),"期限超過リスク","期限内")))</f>
      </c>
      <c r="AA64" s="363" t="n"/>
      <c r="AB64" s="118" t="n"/>
      <c r="AC64" s="118" t="n"/>
      <c r="AD64" s="89" t="n"/>
      <c r="AE64" s="364" t="n"/>
      <c r="AF64" s="89" t="n"/>
      <c r="AG64" s="89" t="n"/>
      <c r="AH64" s="124" t="n"/>
    </row>
    <row r="65" s="26" ht="26" customHeight="true">
      <c r="A65" s="88" t="n"/>
      <c r="B65" s="359" t="n"/>
      <c r="C65" s="360" t="n"/>
      <c r="D65" s="89" t="n"/>
      <c r="E65" s="89" t="n"/>
      <c r="F65" s="89" t="n"/>
      <c r="G65" s="89" t="n"/>
      <c r="H65" s="118" t="n"/>
      <c r="I65" s="89" t="n"/>
      <c r="J65" s="89" t="n"/>
      <c r="K65" s="89" t="n"/>
      <c r="L65" s="89" t="n"/>
      <c r="M65" s="89" t="n"/>
      <c r="N65" s="89" t="n"/>
      <c r="O65" s="89" t="n"/>
      <c r="P65" s="118" t="n"/>
      <c r="Q65" s="361">
        <f>IF($J65="","",IFERROR(VLOOKUP($J65,'設定項目'!$N$2:$P$5,2,FALSE),""))</f>
      </c>
      <c r="R65" s="361">
        <f>IF($J65="","",IFERROR(VLOOKUP($J65,'設定項目'!$N$2:$P$5,3,FALSE),""))</f>
      </c>
      <c r="S65" s="362">
        <f>IF($C65="","",$C65+$Q65/24)</f>
      </c>
      <c r="T65" s="362">
        <f>IF($C65="","",$C65+($R65+$W65)/24)</f>
      </c>
      <c r="U65" s="360" t="n"/>
      <c r="V65" s="360" t="n"/>
      <c r="W65" s="363" t="n"/>
      <c r="X65" s="361">
        <f>IF(AND($C65&lt;&gt;"",$V65&lt;&gt;""),MAX(0,($V65-$C65)*24-$W65),"")</f>
      </c>
      <c r="Y65" s="112">
        <f>IF($C65="","",IF($U65&lt;&gt;"",IF($U65&gt;$S65,"期限超過","達成"),IF(NOW()&gt;$S65,"期限超過リスク","期限内")))</f>
      </c>
      <c r="Z65" s="112">
        <f>IF($C65="","",IF($V65&lt;&gt;"",IF($V65&gt;$T65,"期限超過","達成"),IF(AND($L65&lt;&gt;"クローズ済み",$L65&lt;&gt;"キャンセル済み",NOW()&gt;$T65),"期限超過リスク","期限内")))</f>
      </c>
      <c r="AA65" s="363" t="n"/>
      <c r="AB65" s="118" t="n"/>
      <c r="AC65" s="118" t="n"/>
      <c r="AD65" s="89" t="n"/>
      <c r="AE65" s="364" t="n"/>
      <c r="AF65" s="89" t="n"/>
      <c r="AG65" s="89" t="n"/>
      <c r="AH65" s="124" t="n"/>
    </row>
    <row r="66" s="26" ht="26" customHeight="true">
      <c r="A66" s="88" t="n"/>
      <c r="B66" s="359" t="n"/>
      <c r="C66" s="360" t="n"/>
      <c r="D66" s="89" t="n"/>
      <c r="E66" s="89" t="n"/>
      <c r="F66" s="89" t="n"/>
      <c r="G66" s="89" t="n"/>
      <c r="H66" s="118" t="n"/>
      <c r="I66" s="89" t="n"/>
      <c r="J66" s="89" t="n"/>
      <c r="K66" s="89" t="n"/>
      <c r="L66" s="89" t="n"/>
      <c r="M66" s="89" t="n"/>
      <c r="N66" s="89" t="n"/>
      <c r="O66" s="89" t="n"/>
      <c r="P66" s="118" t="n"/>
      <c r="Q66" s="361">
        <f>IF($J66="","",IFERROR(VLOOKUP($J66,'設定項目'!$N$2:$P$5,2,FALSE),""))</f>
      </c>
      <c r="R66" s="361">
        <f>IF($J66="","",IFERROR(VLOOKUP($J66,'設定項目'!$N$2:$P$5,3,FALSE),""))</f>
      </c>
      <c r="S66" s="362">
        <f>IF($C66="","",$C66+$Q66/24)</f>
      </c>
      <c r="T66" s="362">
        <f>IF($C66="","",$C66+($R66+$W66)/24)</f>
      </c>
      <c r="U66" s="360" t="n"/>
      <c r="V66" s="360" t="n"/>
      <c r="W66" s="363" t="n"/>
      <c r="X66" s="361">
        <f>IF(AND($C66&lt;&gt;"",$V66&lt;&gt;""),MAX(0,($V66-$C66)*24-$W66),"")</f>
      </c>
      <c r="Y66" s="112">
        <f>IF($C66="","",IF($U66&lt;&gt;"",IF($U66&gt;$S66,"期限超過","達成"),IF(NOW()&gt;$S66,"期限超過リスク","期限内")))</f>
      </c>
      <c r="Z66" s="112">
        <f>IF($C66="","",IF($V66&lt;&gt;"",IF($V66&gt;$T66,"期限超過","達成"),IF(AND($L66&lt;&gt;"クローズ済み",$L66&lt;&gt;"キャンセル済み",NOW()&gt;$T66),"期限超過リスク","期限内")))</f>
      </c>
      <c r="AA66" s="363" t="n"/>
      <c r="AB66" s="118" t="n"/>
      <c r="AC66" s="118" t="n"/>
      <c r="AD66" s="89" t="n"/>
      <c r="AE66" s="364" t="n"/>
      <c r="AF66" s="89" t="n"/>
      <c r="AG66" s="89" t="n"/>
      <c r="AH66" s="124" t="n"/>
    </row>
    <row r="67" s="26" ht="26" customHeight="true">
      <c r="A67" s="88" t="n"/>
      <c r="B67" s="359" t="n"/>
      <c r="C67" s="360" t="n"/>
      <c r="D67" s="89" t="n"/>
      <c r="E67" s="89" t="n"/>
      <c r="F67" s="89" t="n"/>
      <c r="G67" s="89" t="n"/>
      <c r="H67" s="118" t="n"/>
      <c r="I67" s="89" t="n"/>
      <c r="J67" s="89" t="n"/>
      <c r="K67" s="89" t="n"/>
      <c r="L67" s="89" t="n"/>
      <c r="M67" s="89" t="n"/>
      <c r="N67" s="89" t="n"/>
      <c r="O67" s="89" t="n"/>
      <c r="P67" s="118" t="n"/>
      <c r="Q67" s="361">
        <f>IF($J67="","",IFERROR(VLOOKUP($J67,'設定項目'!$N$2:$P$5,2,FALSE),""))</f>
      </c>
      <c r="R67" s="361">
        <f>IF($J67="","",IFERROR(VLOOKUP($J67,'設定項目'!$N$2:$P$5,3,FALSE),""))</f>
      </c>
      <c r="S67" s="362">
        <f>IF($C67="","",$C67+$Q67/24)</f>
      </c>
      <c r="T67" s="362">
        <f>IF($C67="","",$C67+($R67+$W67)/24)</f>
      </c>
      <c r="U67" s="360" t="n"/>
      <c r="V67" s="360" t="n"/>
      <c r="W67" s="363" t="n"/>
      <c r="X67" s="361">
        <f>IF(AND($C67&lt;&gt;"",$V67&lt;&gt;""),MAX(0,($V67-$C67)*24-$W67),"")</f>
      </c>
      <c r="Y67" s="112">
        <f>IF($C67="","",IF($U67&lt;&gt;"",IF($U67&gt;$S67,"期限超過","達成"),IF(NOW()&gt;$S67,"期限超過リスク","期限内")))</f>
      </c>
      <c r="Z67" s="112">
        <f>IF($C67="","",IF($V67&lt;&gt;"",IF($V67&gt;$T67,"期限超過","達成"),IF(AND($L67&lt;&gt;"クローズ済み",$L67&lt;&gt;"キャンセル済み",NOW()&gt;$T67),"期限超過リスク","期限内")))</f>
      </c>
      <c r="AA67" s="363" t="n"/>
      <c r="AB67" s="118" t="n"/>
      <c r="AC67" s="118" t="n"/>
      <c r="AD67" s="89" t="n"/>
      <c r="AE67" s="364" t="n"/>
      <c r="AF67" s="89" t="n"/>
      <c r="AG67" s="89" t="n"/>
      <c r="AH67" s="124" t="n"/>
    </row>
    <row r="68" s="26" ht="26" customHeight="true">
      <c r="A68" s="88" t="n"/>
      <c r="B68" s="359" t="n"/>
      <c r="C68" s="360" t="n"/>
      <c r="D68" s="89" t="n"/>
      <c r="E68" s="89" t="n"/>
      <c r="F68" s="89" t="n"/>
      <c r="G68" s="89" t="n"/>
      <c r="H68" s="118" t="n"/>
      <c r="I68" s="89" t="n"/>
      <c r="J68" s="89" t="n"/>
      <c r="K68" s="89" t="n"/>
      <c r="L68" s="89" t="n"/>
      <c r="M68" s="89" t="n"/>
      <c r="N68" s="89" t="n"/>
      <c r="O68" s="89" t="n"/>
      <c r="P68" s="118" t="n"/>
      <c r="Q68" s="361">
        <f>IF($J68="","",IFERROR(VLOOKUP($J68,'設定項目'!$N$2:$P$5,2,FALSE),""))</f>
      </c>
      <c r="R68" s="361">
        <f>IF($J68="","",IFERROR(VLOOKUP($J68,'設定項目'!$N$2:$P$5,3,FALSE),""))</f>
      </c>
      <c r="S68" s="362">
        <f>IF($C68="","",$C68+$Q68/24)</f>
      </c>
      <c r="T68" s="362">
        <f>IF($C68="","",$C68+($R68+$W68)/24)</f>
      </c>
      <c r="U68" s="360" t="n"/>
      <c r="V68" s="360" t="n"/>
      <c r="W68" s="363" t="n"/>
      <c r="X68" s="361">
        <f>IF(AND($C68&lt;&gt;"",$V68&lt;&gt;""),MAX(0,($V68-$C68)*24-$W68),"")</f>
      </c>
      <c r="Y68" s="112">
        <f>IF($C68="","",IF($U68&lt;&gt;"",IF($U68&gt;$S68,"期限超過","達成"),IF(NOW()&gt;$S68,"期限超過リスク","期限内")))</f>
      </c>
      <c r="Z68" s="112">
        <f>IF($C68="","",IF($V68&lt;&gt;"",IF($V68&gt;$T68,"期限超過","達成"),IF(AND($L68&lt;&gt;"クローズ済み",$L68&lt;&gt;"キャンセル済み",NOW()&gt;$T68),"期限超過リスク","期限内")))</f>
      </c>
      <c r="AA68" s="363" t="n"/>
      <c r="AB68" s="118" t="n"/>
      <c r="AC68" s="118" t="n"/>
      <c r="AD68" s="89" t="n"/>
      <c r="AE68" s="364" t="n"/>
      <c r="AF68" s="89" t="n"/>
      <c r="AG68" s="89" t="n"/>
      <c r="AH68" s="124" t="n"/>
    </row>
    <row r="69" s="26" ht="26" customHeight="true">
      <c r="A69" s="88" t="n"/>
      <c r="B69" s="359" t="n"/>
      <c r="C69" s="360" t="n"/>
      <c r="D69" s="89" t="n"/>
      <c r="E69" s="89" t="n"/>
      <c r="F69" s="89" t="n"/>
      <c r="G69" s="89" t="n"/>
      <c r="H69" s="118" t="n"/>
      <c r="I69" s="89" t="n"/>
      <c r="J69" s="89" t="n"/>
      <c r="K69" s="89" t="n"/>
      <c r="L69" s="89" t="n"/>
      <c r="M69" s="89" t="n"/>
      <c r="N69" s="89" t="n"/>
      <c r="O69" s="89" t="n"/>
      <c r="P69" s="118" t="n"/>
      <c r="Q69" s="361">
        <f>IF($J69="","",IFERROR(VLOOKUP($J69,'設定項目'!$N$2:$P$5,2,FALSE),""))</f>
      </c>
      <c r="R69" s="361">
        <f>IF($J69="","",IFERROR(VLOOKUP($J69,'設定項目'!$N$2:$P$5,3,FALSE),""))</f>
      </c>
      <c r="S69" s="362">
        <f>IF($C69="","",$C69+$Q69/24)</f>
      </c>
      <c r="T69" s="362">
        <f>IF($C69="","",$C69+($R69+$W69)/24)</f>
      </c>
      <c r="U69" s="360" t="n"/>
      <c r="V69" s="360" t="n"/>
      <c r="W69" s="363" t="n"/>
      <c r="X69" s="361">
        <f>IF(AND($C69&lt;&gt;"",$V69&lt;&gt;""),MAX(0,($V69-$C69)*24-$W69),"")</f>
      </c>
      <c r="Y69" s="112">
        <f>IF($C69="","",IF($U69&lt;&gt;"",IF($U69&gt;$S69,"期限超過","達成"),IF(NOW()&gt;$S69,"期限超過リスク","期限内")))</f>
      </c>
      <c r="Z69" s="112">
        <f>IF($C69="","",IF($V69&lt;&gt;"",IF($V69&gt;$T69,"期限超過","達成"),IF(AND($L69&lt;&gt;"クローズ済み",$L69&lt;&gt;"キャンセル済み",NOW()&gt;$T69),"期限超過リスク","期限内")))</f>
      </c>
      <c r="AA69" s="363" t="n"/>
      <c r="AB69" s="118" t="n"/>
      <c r="AC69" s="118" t="n"/>
      <c r="AD69" s="89" t="n"/>
      <c r="AE69" s="364" t="n"/>
      <c r="AF69" s="89" t="n"/>
      <c r="AG69" s="89" t="n"/>
      <c r="AH69" s="124" t="n"/>
    </row>
    <row r="70" s="26" ht="26" customHeight="true">
      <c r="A70" s="88" t="n"/>
      <c r="B70" s="359" t="n"/>
      <c r="C70" s="360" t="n"/>
      <c r="D70" s="89" t="n"/>
      <c r="E70" s="89" t="n"/>
      <c r="F70" s="89" t="n"/>
      <c r="G70" s="89" t="n"/>
      <c r="H70" s="118" t="n"/>
      <c r="I70" s="89" t="n"/>
      <c r="J70" s="89" t="n"/>
      <c r="K70" s="89" t="n"/>
      <c r="L70" s="89" t="n"/>
      <c r="M70" s="89" t="n"/>
      <c r="N70" s="89" t="n"/>
      <c r="O70" s="89" t="n"/>
      <c r="P70" s="118" t="n"/>
      <c r="Q70" s="361">
        <f>IF($J70="","",IFERROR(VLOOKUP($J70,'設定項目'!$N$2:$P$5,2,FALSE),""))</f>
      </c>
      <c r="R70" s="361">
        <f>IF($J70="","",IFERROR(VLOOKUP($J70,'設定項目'!$N$2:$P$5,3,FALSE),""))</f>
      </c>
      <c r="S70" s="362">
        <f>IF($C70="","",$C70+$Q70/24)</f>
      </c>
      <c r="T70" s="362">
        <f>IF($C70="","",$C70+($R70+$W70)/24)</f>
      </c>
      <c r="U70" s="360" t="n"/>
      <c r="V70" s="360" t="n"/>
      <c r="W70" s="363" t="n"/>
      <c r="X70" s="361">
        <f>IF(AND($C70&lt;&gt;"",$V70&lt;&gt;""),MAX(0,($V70-$C70)*24-$W70),"")</f>
      </c>
      <c r="Y70" s="112">
        <f>IF($C70="","",IF($U70&lt;&gt;"",IF($U70&gt;$S70,"期限超過","達成"),IF(NOW()&gt;$S70,"期限超過リスク","期限内")))</f>
      </c>
      <c r="Z70" s="112">
        <f>IF($C70="","",IF($V70&lt;&gt;"",IF($V70&gt;$T70,"期限超過","達成"),IF(AND($L70&lt;&gt;"クローズ済み",$L70&lt;&gt;"キャンセル済み",NOW()&gt;$T70),"期限超過リスク","期限内")))</f>
      </c>
      <c r="AA70" s="363" t="n"/>
      <c r="AB70" s="118" t="n"/>
      <c r="AC70" s="118" t="n"/>
      <c r="AD70" s="89" t="n"/>
      <c r="AE70" s="364" t="n"/>
      <c r="AF70" s="89" t="n"/>
      <c r="AG70" s="89" t="n"/>
      <c r="AH70" s="124" t="n"/>
    </row>
    <row r="71" s="26" ht="26" customHeight="true">
      <c r="A71" s="88" t="n"/>
      <c r="B71" s="359" t="n"/>
      <c r="C71" s="360" t="n"/>
      <c r="D71" s="89" t="n"/>
      <c r="E71" s="89" t="n"/>
      <c r="F71" s="89" t="n"/>
      <c r="G71" s="89" t="n"/>
      <c r="H71" s="118" t="n"/>
      <c r="I71" s="89" t="n"/>
      <c r="J71" s="89" t="n"/>
      <c r="K71" s="89" t="n"/>
      <c r="L71" s="89" t="n"/>
      <c r="M71" s="89" t="n"/>
      <c r="N71" s="89" t="n"/>
      <c r="O71" s="89" t="n"/>
      <c r="P71" s="118" t="n"/>
      <c r="Q71" s="361">
        <f>IF($J71="","",IFERROR(VLOOKUP($J71,'設定項目'!$N$2:$P$5,2,FALSE),""))</f>
      </c>
      <c r="R71" s="361">
        <f>IF($J71="","",IFERROR(VLOOKUP($J71,'設定項目'!$N$2:$P$5,3,FALSE),""))</f>
      </c>
      <c r="S71" s="362">
        <f>IF($C71="","",$C71+$Q71/24)</f>
      </c>
      <c r="T71" s="362">
        <f>IF($C71="","",$C71+($R71+$W71)/24)</f>
      </c>
      <c r="U71" s="360" t="n"/>
      <c r="V71" s="360" t="n"/>
      <c r="W71" s="363" t="n"/>
      <c r="X71" s="361">
        <f>IF(AND($C71&lt;&gt;"",$V71&lt;&gt;""),MAX(0,($V71-$C71)*24-$W71),"")</f>
      </c>
      <c r="Y71" s="112">
        <f>IF($C71="","",IF($U71&lt;&gt;"",IF($U71&gt;$S71,"期限超過","達成"),IF(NOW()&gt;$S71,"期限超過リスク","期限内")))</f>
      </c>
      <c r="Z71" s="112">
        <f>IF($C71="","",IF($V71&lt;&gt;"",IF($V71&gt;$T71,"期限超過","達成"),IF(AND($L71&lt;&gt;"クローズ済み",$L71&lt;&gt;"キャンセル済み",NOW()&gt;$T71),"期限超過リスク","期限内")))</f>
      </c>
      <c r="AA71" s="363" t="n"/>
      <c r="AB71" s="118" t="n"/>
      <c r="AC71" s="118" t="n"/>
      <c r="AD71" s="89" t="n"/>
      <c r="AE71" s="364" t="n"/>
      <c r="AF71" s="89" t="n"/>
      <c r="AG71" s="89" t="n"/>
      <c r="AH71" s="124" t="n"/>
    </row>
    <row r="72" s="26" ht="26" customHeight="true">
      <c r="A72" s="88" t="n"/>
      <c r="B72" s="359" t="n"/>
      <c r="C72" s="360" t="n"/>
      <c r="D72" s="89" t="n"/>
      <c r="E72" s="89" t="n"/>
      <c r="F72" s="89" t="n"/>
      <c r="G72" s="89" t="n"/>
      <c r="H72" s="118" t="n"/>
      <c r="I72" s="89" t="n"/>
      <c r="J72" s="89" t="n"/>
      <c r="K72" s="89" t="n"/>
      <c r="L72" s="89" t="n"/>
      <c r="M72" s="89" t="n"/>
      <c r="N72" s="89" t="n"/>
      <c r="O72" s="89" t="n"/>
      <c r="P72" s="118" t="n"/>
      <c r="Q72" s="361">
        <f>IF($J72="","",IFERROR(VLOOKUP($J72,'設定項目'!$N$2:$P$5,2,FALSE),""))</f>
      </c>
      <c r="R72" s="361">
        <f>IF($J72="","",IFERROR(VLOOKUP($J72,'設定項目'!$N$2:$P$5,3,FALSE),""))</f>
      </c>
      <c r="S72" s="362">
        <f>IF($C72="","",$C72+$Q72/24)</f>
      </c>
      <c r="T72" s="362">
        <f>IF($C72="","",$C72+($R72+$W72)/24)</f>
      </c>
      <c r="U72" s="360" t="n"/>
      <c r="V72" s="360" t="n"/>
      <c r="W72" s="363" t="n"/>
      <c r="X72" s="361">
        <f>IF(AND($C72&lt;&gt;"",$V72&lt;&gt;""),MAX(0,($V72-$C72)*24-$W72),"")</f>
      </c>
      <c r="Y72" s="112">
        <f>IF($C72="","",IF($U72&lt;&gt;"",IF($U72&gt;$S72,"期限超過","達成"),IF(NOW()&gt;$S72,"期限超過リスク","期限内")))</f>
      </c>
      <c r="Z72" s="112">
        <f>IF($C72="","",IF($V72&lt;&gt;"",IF($V72&gt;$T72,"期限超過","達成"),IF(AND($L72&lt;&gt;"クローズ済み",$L72&lt;&gt;"キャンセル済み",NOW()&gt;$T72),"期限超過リスク","期限内")))</f>
      </c>
      <c r="AA72" s="363" t="n"/>
      <c r="AB72" s="118" t="n"/>
      <c r="AC72" s="118" t="n"/>
      <c r="AD72" s="89" t="n"/>
      <c r="AE72" s="364" t="n"/>
      <c r="AF72" s="89" t="n"/>
      <c r="AG72" s="89" t="n"/>
      <c r="AH72" s="124" t="n"/>
    </row>
    <row r="73" s="26" ht="26" customHeight="true">
      <c r="A73" s="88" t="n"/>
      <c r="B73" s="359" t="n"/>
      <c r="C73" s="360" t="n"/>
      <c r="D73" s="89" t="n"/>
      <c r="E73" s="89" t="n"/>
      <c r="F73" s="89" t="n"/>
      <c r="G73" s="89" t="n"/>
      <c r="H73" s="118" t="n"/>
      <c r="I73" s="89" t="n"/>
      <c r="J73" s="89" t="n"/>
      <c r="K73" s="89" t="n"/>
      <c r="L73" s="89" t="n"/>
      <c r="M73" s="89" t="n"/>
      <c r="N73" s="89" t="n"/>
      <c r="O73" s="89" t="n"/>
      <c r="P73" s="118" t="n"/>
      <c r="Q73" s="361">
        <f>IF($J73="","",IFERROR(VLOOKUP($J73,'設定項目'!$N$2:$P$5,2,FALSE),""))</f>
      </c>
      <c r="R73" s="361">
        <f>IF($J73="","",IFERROR(VLOOKUP($J73,'設定項目'!$N$2:$P$5,3,FALSE),""))</f>
      </c>
      <c r="S73" s="362">
        <f>IF($C73="","",$C73+$Q73/24)</f>
      </c>
      <c r="T73" s="362">
        <f>IF($C73="","",$C73+($R73+$W73)/24)</f>
      </c>
      <c r="U73" s="360" t="n"/>
      <c r="V73" s="360" t="n"/>
      <c r="W73" s="363" t="n"/>
      <c r="X73" s="361">
        <f>IF(AND($C73&lt;&gt;"",$V73&lt;&gt;""),MAX(0,($V73-$C73)*24-$W73),"")</f>
      </c>
      <c r="Y73" s="112">
        <f>IF($C73="","",IF($U73&lt;&gt;"",IF($U73&gt;$S73,"期限超過","達成"),IF(NOW()&gt;$S73,"期限超過リスク","期限内")))</f>
      </c>
      <c r="Z73" s="112">
        <f>IF($C73="","",IF($V73&lt;&gt;"",IF($V73&gt;$T73,"期限超過","達成"),IF(AND($L73&lt;&gt;"クローズ済み",$L73&lt;&gt;"キャンセル済み",NOW()&gt;$T73),"期限超過リスク","期限内")))</f>
      </c>
      <c r="AA73" s="363" t="n"/>
      <c r="AB73" s="118" t="n"/>
      <c r="AC73" s="118" t="n"/>
      <c r="AD73" s="89" t="n"/>
      <c r="AE73" s="364" t="n"/>
      <c r="AF73" s="89" t="n"/>
      <c r="AG73" s="89" t="n"/>
      <c r="AH73" s="124" t="n"/>
    </row>
    <row r="74" s="26" ht="26" customHeight="true">
      <c r="A74" s="88" t="n"/>
      <c r="B74" s="359" t="n"/>
      <c r="C74" s="360" t="n"/>
      <c r="D74" s="89" t="n"/>
      <c r="E74" s="89" t="n"/>
      <c r="F74" s="89" t="n"/>
      <c r="G74" s="89" t="n"/>
      <c r="H74" s="118" t="n"/>
      <c r="I74" s="89" t="n"/>
      <c r="J74" s="89" t="n"/>
      <c r="K74" s="89" t="n"/>
      <c r="L74" s="89" t="n"/>
      <c r="M74" s="89" t="n"/>
      <c r="N74" s="89" t="n"/>
      <c r="O74" s="89" t="n"/>
      <c r="P74" s="118" t="n"/>
      <c r="Q74" s="361">
        <f>IF($J74="","",IFERROR(VLOOKUP($J74,'設定項目'!$N$2:$P$5,2,FALSE),""))</f>
      </c>
      <c r="R74" s="361">
        <f>IF($J74="","",IFERROR(VLOOKUP($J74,'設定項目'!$N$2:$P$5,3,FALSE),""))</f>
      </c>
      <c r="S74" s="362">
        <f>IF($C74="","",$C74+$Q74/24)</f>
      </c>
      <c r="T74" s="362">
        <f>IF($C74="","",$C74+($R74+$W74)/24)</f>
      </c>
      <c r="U74" s="360" t="n"/>
      <c r="V74" s="360" t="n"/>
      <c r="W74" s="363" t="n"/>
      <c r="X74" s="361">
        <f>IF(AND($C74&lt;&gt;"",$V74&lt;&gt;""),MAX(0,($V74-$C74)*24-$W74),"")</f>
      </c>
      <c r="Y74" s="112">
        <f>IF($C74="","",IF($U74&lt;&gt;"",IF($U74&gt;$S74,"期限超過","達成"),IF(NOW()&gt;$S74,"期限超過リスク","期限内")))</f>
      </c>
      <c r="Z74" s="112">
        <f>IF($C74="","",IF($V74&lt;&gt;"",IF($V74&gt;$T74,"期限超過","達成"),IF(AND($L74&lt;&gt;"クローズ済み",$L74&lt;&gt;"キャンセル済み",NOW()&gt;$T74),"期限超過リスク","期限内")))</f>
      </c>
      <c r="AA74" s="363" t="n"/>
      <c r="AB74" s="118" t="n"/>
      <c r="AC74" s="118" t="n"/>
      <c r="AD74" s="89" t="n"/>
      <c r="AE74" s="364" t="n"/>
      <c r="AF74" s="89" t="n"/>
      <c r="AG74" s="89" t="n"/>
      <c r="AH74" s="124" t="n"/>
    </row>
    <row r="75" s="26" ht="26" customHeight="true">
      <c r="A75" s="88" t="n"/>
      <c r="B75" s="359" t="n"/>
      <c r="C75" s="360" t="n"/>
      <c r="D75" s="89" t="n"/>
      <c r="E75" s="89" t="n"/>
      <c r="F75" s="89" t="n"/>
      <c r="G75" s="89" t="n"/>
      <c r="H75" s="118" t="n"/>
      <c r="I75" s="89" t="n"/>
      <c r="J75" s="89" t="n"/>
      <c r="K75" s="89" t="n"/>
      <c r="L75" s="89" t="n"/>
      <c r="M75" s="89" t="n"/>
      <c r="N75" s="89" t="n"/>
      <c r="O75" s="89" t="n"/>
      <c r="P75" s="118" t="n"/>
      <c r="Q75" s="361">
        <f>IF($J75="","",IFERROR(VLOOKUP($J75,'設定項目'!$N$2:$P$5,2,FALSE),""))</f>
      </c>
      <c r="R75" s="361">
        <f>IF($J75="","",IFERROR(VLOOKUP($J75,'設定項目'!$N$2:$P$5,3,FALSE),""))</f>
      </c>
      <c r="S75" s="362">
        <f>IF($C75="","",$C75+$Q75/24)</f>
      </c>
      <c r="T75" s="362">
        <f>IF($C75="","",$C75+($R75+$W75)/24)</f>
      </c>
      <c r="U75" s="360" t="n"/>
      <c r="V75" s="360" t="n"/>
      <c r="W75" s="363" t="n"/>
      <c r="X75" s="361">
        <f>IF(AND($C75&lt;&gt;"",$V75&lt;&gt;""),MAX(0,($V75-$C75)*24-$W75),"")</f>
      </c>
      <c r="Y75" s="112">
        <f>IF($C75="","",IF($U75&lt;&gt;"",IF($U75&gt;$S75,"期限超過","達成"),IF(NOW()&gt;$S75,"期限超過リスク","期限内")))</f>
      </c>
      <c r="Z75" s="112">
        <f>IF($C75="","",IF($V75&lt;&gt;"",IF($V75&gt;$T75,"期限超過","達成"),IF(AND($L75&lt;&gt;"クローズ済み",$L75&lt;&gt;"キャンセル済み",NOW()&gt;$T75),"期限超過リスク","期限内")))</f>
      </c>
      <c r="AA75" s="363" t="n"/>
      <c r="AB75" s="118" t="n"/>
      <c r="AC75" s="118" t="n"/>
      <c r="AD75" s="89" t="n"/>
      <c r="AE75" s="364" t="n"/>
      <c r="AF75" s="89" t="n"/>
      <c r="AG75" s="89" t="n"/>
      <c r="AH75" s="124" t="n"/>
    </row>
    <row r="76" s="26" ht="26" customHeight="true">
      <c r="A76" s="88" t="n"/>
      <c r="B76" s="359" t="n"/>
      <c r="C76" s="360" t="n"/>
      <c r="D76" s="89" t="n"/>
      <c r="E76" s="89" t="n"/>
      <c r="F76" s="89" t="n"/>
      <c r="G76" s="89" t="n"/>
      <c r="H76" s="118" t="n"/>
      <c r="I76" s="89" t="n"/>
      <c r="J76" s="89" t="n"/>
      <c r="K76" s="89" t="n"/>
      <c r="L76" s="89" t="n"/>
      <c r="M76" s="89" t="n"/>
      <c r="N76" s="89" t="n"/>
      <c r="O76" s="89" t="n"/>
      <c r="P76" s="118" t="n"/>
      <c r="Q76" s="361">
        <f>IF($J76="","",IFERROR(VLOOKUP($J76,'設定項目'!$N$2:$P$5,2,FALSE),""))</f>
      </c>
      <c r="R76" s="361">
        <f>IF($J76="","",IFERROR(VLOOKUP($J76,'設定項目'!$N$2:$P$5,3,FALSE),""))</f>
      </c>
      <c r="S76" s="362">
        <f>IF($C76="","",$C76+$Q76/24)</f>
      </c>
      <c r="T76" s="362">
        <f>IF($C76="","",$C76+($R76+$W76)/24)</f>
      </c>
      <c r="U76" s="360" t="n"/>
      <c r="V76" s="360" t="n"/>
      <c r="W76" s="363" t="n"/>
      <c r="X76" s="361">
        <f>IF(AND($C76&lt;&gt;"",$V76&lt;&gt;""),MAX(0,($V76-$C76)*24-$W76),"")</f>
      </c>
      <c r="Y76" s="112">
        <f>IF($C76="","",IF($U76&lt;&gt;"",IF($U76&gt;$S76,"期限超過","達成"),IF(NOW()&gt;$S76,"期限超過リスク","期限内")))</f>
      </c>
      <c r="Z76" s="112">
        <f>IF($C76="","",IF($V76&lt;&gt;"",IF($V76&gt;$T76,"期限超過","達成"),IF(AND($L76&lt;&gt;"クローズ済み",$L76&lt;&gt;"キャンセル済み",NOW()&gt;$T76),"期限超過リスク","期限内")))</f>
      </c>
      <c r="AA76" s="363" t="n"/>
      <c r="AB76" s="118" t="n"/>
      <c r="AC76" s="118" t="n"/>
      <c r="AD76" s="89" t="n"/>
      <c r="AE76" s="364" t="n"/>
      <c r="AF76" s="89" t="n"/>
      <c r="AG76" s="89" t="n"/>
      <c r="AH76" s="124" t="n"/>
    </row>
    <row r="77" s="26" ht="26" customHeight="true">
      <c r="A77" s="88" t="n"/>
      <c r="B77" s="359" t="n"/>
      <c r="C77" s="360" t="n"/>
      <c r="D77" s="89" t="n"/>
      <c r="E77" s="89" t="n"/>
      <c r="F77" s="89" t="n"/>
      <c r="G77" s="89" t="n"/>
      <c r="H77" s="118" t="n"/>
      <c r="I77" s="89" t="n"/>
      <c r="J77" s="89" t="n"/>
      <c r="K77" s="89" t="n"/>
      <c r="L77" s="89" t="n"/>
      <c r="M77" s="89" t="n"/>
      <c r="N77" s="89" t="n"/>
      <c r="O77" s="89" t="n"/>
      <c r="P77" s="118" t="n"/>
      <c r="Q77" s="361">
        <f>IF($J77="","",IFERROR(VLOOKUP($J77,'設定項目'!$N$2:$P$5,2,FALSE),""))</f>
      </c>
      <c r="R77" s="361">
        <f>IF($J77="","",IFERROR(VLOOKUP($J77,'設定項目'!$N$2:$P$5,3,FALSE),""))</f>
      </c>
      <c r="S77" s="362">
        <f>IF($C77="","",$C77+$Q77/24)</f>
      </c>
      <c r="T77" s="362">
        <f>IF($C77="","",$C77+($R77+$W77)/24)</f>
      </c>
      <c r="U77" s="360" t="n"/>
      <c r="V77" s="360" t="n"/>
      <c r="W77" s="363" t="n"/>
      <c r="X77" s="361">
        <f>IF(AND($C77&lt;&gt;"",$V77&lt;&gt;""),MAX(0,($V77-$C77)*24-$W77),"")</f>
      </c>
      <c r="Y77" s="112">
        <f>IF($C77="","",IF($U77&lt;&gt;"",IF($U77&gt;$S77,"期限超過","達成"),IF(NOW()&gt;$S77,"期限超過リスク","期限内")))</f>
      </c>
      <c r="Z77" s="112">
        <f>IF($C77="","",IF($V77&lt;&gt;"",IF($V77&gt;$T77,"期限超過","達成"),IF(AND($L77&lt;&gt;"クローズ済み",$L77&lt;&gt;"キャンセル済み",NOW()&gt;$T77),"期限超過リスク","期限内")))</f>
      </c>
      <c r="AA77" s="363" t="n"/>
      <c r="AB77" s="118" t="n"/>
      <c r="AC77" s="118" t="n"/>
      <c r="AD77" s="89" t="n"/>
      <c r="AE77" s="364" t="n"/>
      <c r="AF77" s="89" t="n"/>
      <c r="AG77" s="89" t="n"/>
      <c r="AH77" s="124" t="n"/>
    </row>
    <row r="78" s="26" ht="26" customHeight="true">
      <c r="A78" s="88" t="n"/>
      <c r="B78" s="359" t="n"/>
      <c r="C78" s="360" t="n"/>
      <c r="D78" s="89" t="n"/>
      <c r="E78" s="89" t="n"/>
      <c r="F78" s="89" t="n"/>
      <c r="G78" s="89" t="n"/>
      <c r="H78" s="118" t="n"/>
      <c r="I78" s="89" t="n"/>
      <c r="J78" s="89" t="n"/>
      <c r="K78" s="89" t="n"/>
      <c r="L78" s="89" t="n"/>
      <c r="M78" s="89" t="n"/>
      <c r="N78" s="89" t="n"/>
      <c r="O78" s="89" t="n"/>
      <c r="P78" s="118" t="n"/>
      <c r="Q78" s="361">
        <f>IF($J78="","",IFERROR(VLOOKUP($J78,'設定項目'!$N$2:$P$5,2,FALSE),""))</f>
      </c>
      <c r="R78" s="361">
        <f>IF($J78="","",IFERROR(VLOOKUP($J78,'設定項目'!$N$2:$P$5,3,FALSE),""))</f>
      </c>
      <c r="S78" s="362">
        <f>IF($C78="","",$C78+$Q78/24)</f>
      </c>
      <c r="T78" s="362">
        <f>IF($C78="","",$C78+($R78+$W78)/24)</f>
      </c>
      <c r="U78" s="360" t="n"/>
      <c r="V78" s="360" t="n"/>
      <c r="W78" s="363" t="n"/>
      <c r="X78" s="361">
        <f>IF(AND($C78&lt;&gt;"",$V78&lt;&gt;""),MAX(0,($V78-$C78)*24-$W78),"")</f>
      </c>
      <c r="Y78" s="112">
        <f>IF($C78="","",IF($U78&lt;&gt;"",IF($U78&gt;$S78,"期限超過","達成"),IF(NOW()&gt;$S78,"期限超過リスク","期限内")))</f>
      </c>
      <c r="Z78" s="112">
        <f>IF($C78="","",IF($V78&lt;&gt;"",IF($V78&gt;$T78,"期限超過","達成"),IF(AND($L78&lt;&gt;"クローズ済み",$L78&lt;&gt;"キャンセル済み",NOW()&gt;$T78),"期限超過リスク","期限内")))</f>
      </c>
      <c r="AA78" s="363" t="n"/>
      <c r="AB78" s="118" t="n"/>
      <c r="AC78" s="118" t="n"/>
      <c r="AD78" s="89" t="n"/>
      <c r="AE78" s="364" t="n"/>
      <c r="AF78" s="89" t="n"/>
      <c r="AG78" s="89" t="n"/>
      <c r="AH78" s="124" t="n"/>
    </row>
    <row r="79" s="26" ht="26" customHeight="true">
      <c r="A79" s="88" t="n"/>
      <c r="B79" s="359" t="n"/>
      <c r="C79" s="360" t="n"/>
      <c r="D79" s="89" t="n"/>
      <c r="E79" s="89" t="n"/>
      <c r="F79" s="89" t="n"/>
      <c r="G79" s="89" t="n"/>
      <c r="H79" s="118" t="n"/>
      <c r="I79" s="89" t="n"/>
      <c r="J79" s="89" t="n"/>
      <c r="K79" s="89" t="n"/>
      <c r="L79" s="89" t="n"/>
      <c r="M79" s="89" t="n"/>
      <c r="N79" s="89" t="n"/>
      <c r="O79" s="89" t="n"/>
      <c r="P79" s="118" t="n"/>
      <c r="Q79" s="361">
        <f>IF($J79="","",IFERROR(VLOOKUP($J79,'設定項目'!$N$2:$P$5,2,FALSE),""))</f>
      </c>
      <c r="R79" s="361">
        <f>IF($J79="","",IFERROR(VLOOKUP($J79,'設定項目'!$N$2:$P$5,3,FALSE),""))</f>
      </c>
      <c r="S79" s="362">
        <f>IF($C79="","",$C79+$Q79/24)</f>
      </c>
      <c r="T79" s="362">
        <f>IF($C79="","",$C79+($R79+$W79)/24)</f>
      </c>
      <c r="U79" s="360" t="n"/>
      <c r="V79" s="360" t="n"/>
      <c r="W79" s="363" t="n"/>
      <c r="X79" s="361">
        <f>IF(AND($C79&lt;&gt;"",$V79&lt;&gt;""),MAX(0,($V79-$C79)*24-$W79),"")</f>
      </c>
      <c r="Y79" s="112">
        <f>IF($C79="","",IF($U79&lt;&gt;"",IF($U79&gt;$S79,"期限超過","達成"),IF(NOW()&gt;$S79,"期限超過リスク","期限内")))</f>
      </c>
      <c r="Z79" s="112">
        <f>IF($C79="","",IF($V79&lt;&gt;"",IF($V79&gt;$T79,"期限超過","達成"),IF(AND($L79&lt;&gt;"クローズ済み",$L79&lt;&gt;"キャンセル済み",NOW()&gt;$T79),"期限超過リスク","期限内")))</f>
      </c>
      <c r="AA79" s="363" t="n"/>
      <c r="AB79" s="118" t="n"/>
      <c r="AC79" s="118" t="n"/>
      <c r="AD79" s="89" t="n"/>
      <c r="AE79" s="364" t="n"/>
      <c r="AF79" s="89" t="n"/>
      <c r="AG79" s="89" t="n"/>
      <c r="AH79" s="124" t="n"/>
    </row>
    <row r="80" s="26" ht="26" customHeight="true">
      <c r="A80" s="88" t="n"/>
      <c r="B80" s="359" t="n"/>
      <c r="C80" s="360" t="n"/>
      <c r="D80" s="89" t="n"/>
      <c r="E80" s="89" t="n"/>
      <c r="F80" s="89" t="n"/>
      <c r="G80" s="89" t="n"/>
      <c r="H80" s="118" t="n"/>
      <c r="I80" s="89" t="n"/>
      <c r="J80" s="89" t="n"/>
      <c r="K80" s="89" t="n"/>
      <c r="L80" s="89" t="n"/>
      <c r="M80" s="89" t="n"/>
      <c r="N80" s="89" t="n"/>
      <c r="O80" s="89" t="n"/>
      <c r="P80" s="118" t="n"/>
      <c r="Q80" s="361">
        <f>IF($J80="","",IFERROR(VLOOKUP($J80,'設定項目'!$N$2:$P$5,2,FALSE),""))</f>
      </c>
      <c r="R80" s="361">
        <f>IF($J80="","",IFERROR(VLOOKUP($J80,'設定項目'!$N$2:$P$5,3,FALSE),""))</f>
      </c>
      <c r="S80" s="362">
        <f>IF($C80="","",$C80+$Q80/24)</f>
      </c>
      <c r="T80" s="362">
        <f>IF($C80="","",$C80+($R80+$W80)/24)</f>
      </c>
      <c r="U80" s="360" t="n"/>
      <c r="V80" s="360" t="n"/>
      <c r="W80" s="363" t="n"/>
      <c r="X80" s="361">
        <f>IF(AND($C80&lt;&gt;"",$V80&lt;&gt;""),MAX(0,($V80-$C80)*24-$W80),"")</f>
      </c>
      <c r="Y80" s="112">
        <f>IF($C80="","",IF($U80&lt;&gt;"",IF($U80&gt;$S80,"期限超過","達成"),IF(NOW()&gt;$S80,"期限超過リスク","期限内")))</f>
      </c>
      <c r="Z80" s="112">
        <f>IF($C80="","",IF($V80&lt;&gt;"",IF($V80&gt;$T80,"期限超過","達成"),IF(AND($L80&lt;&gt;"クローズ済み",$L80&lt;&gt;"キャンセル済み",NOW()&gt;$T80),"期限超過リスク","期限内")))</f>
      </c>
      <c r="AA80" s="363" t="n"/>
      <c r="AB80" s="118" t="n"/>
      <c r="AC80" s="118" t="n"/>
      <c r="AD80" s="89" t="n"/>
      <c r="AE80" s="364" t="n"/>
      <c r="AF80" s="89" t="n"/>
      <c r="AG80" s="89" t="n"/>
      <c r="AH80" s="124" t="n"/>
    </row>
    <row r="81" s="26" ht="26" customHeight="true">
      <c r="A81" s="88" t="n"/>
      <c r="B81" s="359" t="n"/>
      <c r="C81" s="360" t="n"/>
      <c r="D81" s="89" t="n"/>
      <c r="E81" s="89" t="n"/>
      <c r="F81" s="89" t="n"/>
      <c r="G81" s="89" t="n"/>
      <c r="H81" s="118" t="n"/>
      <c r="I81" s="89" t="n"/>
      <c r="J81" s="89" t="n"/>
      <c r="K81" s="89" t="n"/>
      <c r="L81" s="89" t="n"/>
      <c r="M81" s="89" t="n"/>
      <c r="N81" s="89" t="n"/>
      <c r="O81" s="89" t="n"/>
      <c r="P81" s="118" t="n"/>
      <c r="Q81" s="361">
        <f>IF($J81="","",IFERROR(VLOOKUP($J81,'設定項目'!$N$2:$P$5,2,FALSE),""))</f>
      </c>
      <c r="R81" s="361">
        <f>IF($J81="","",IFERROR(VLOOKUP($J81,'設定項目'!$N$2:$P$5,3,FALSE),""))</f>
      </c>
      <c r="S81" s="362">
        <f>IF($C81="","",$C81+$Q81/24)</f>
      </c>
      <c r="T81" s="362">
        <f>IF($C81="","",$C81+($R81+$W81)/24)</f>
      </c>
      <c r="U81" s="360" t="n"/>
      <c r="V81" s="360" t="n"/>
      <c r="W81" s="363" t="n"/>
      <c r="X81" s="361">
        <f>IF(AND($C81&lt;&gt;"",$V81&lt;&gt;""),MAX(0,($V81-$C81)*24-$W81),"")</f>
      </c>
      <c r="Y81" s="112">
        <f>IF($C81="","",IF($U81&lt;&gt;"",IF($U81&gt;$S81,"期限超過","達成"),IF(NOW()&gt;$S81,"期限超過リスク","期限内")))</f>
      </c>
      <c r="Z81" s="112">
        <f>IF($C81="","",IF($V81&lt;&gt;"",IF($V81&gt;$T81,"期限超過","達成"),IF(AND($L81&lt;&gt;"クローズ済み",$L81&lt;&gt;"キャンセル済み",NOW()&gt;$T81),"期限超過リスク","期限内")))</f>
      </c>
      <c r="AA81" s="363" t="n"/>
      <c r="AB81" s="118" t="n"/>
      <c r="AC81" s="118" t="n"/>
      <c r="AD81" s="89" t="n"/>
      <c r="AE81" s="364" t="n"/>
      <c r="AF81" s="89" t="n"/>
      <c r="AG81" s="89" t="n"/>
      <c r="AH81" s="124" t="n"/>
    </row>
    <row r="82" s="26" ht="26" customHeight="true">
      <c r="A82" s="88" t="n"/>
      <c r="B82" s="359" t="n"/>
      <c r="C82" s="360" t="n"/>
      <c r="D82" s="89" t="n"/>
      <c r="E82" s="89" t="n"/>
      <c r="F82" s="89" t="n"/>
      <c r="G82" s="89" t="n"/>
      <c r="H82" s="118" t="n"/>
      <c r="I82" s="89" t="n"/>
      <c r="J82" s="89" t="n"/>
      <c r="K82" s="89" t="n"/>
      <c r="L82" s="89" t="n"/>
      <c r="M82" s="89" t="n"/>
      <c r="N82" s="89" t="n"/>
      <c r="O82" s="89" t="n"/>
      <c r="P82" s="118" t="n"/>
      <c r="Q82" s="361">
        <f>IF($J82="","",IFERROR(VLOOKUP($J82,'設定項目'!$N$2:$P$5,2,FALSE),""))</f>
      </c>
      <c r="R82" s="361">
        <f>IF($J82="","",IFERROR(VLOOKUP($J82,'設定項目'!$N$2:$P$5,3,FALSE),""))</f>
      </c>
      <c r="S82" s="362">
        <f>IF($C82="","",$C82+$Q82/24)</f>
      </c>
      <c r="T82" s="362">
        <f>IF($C82="","",$C82+($R82+$W82)/24)</f>
      </c>
      <c r="U82" s="360" t="n"/>
      <c r="V82" s="360" t="n"/>
      <c r="W82" s="363" t="n"/>
      <c r="X82" s="361">
        <f>IF(AND($C82&lt;&gt;"",$V82&lt;&gt;""),MAX(0,($V82-$C82)*24-$W82),"")</f>
      </c>
      <c r="Y82" s="112">
        <f>IF($C82="","",IF($U82&lt;&gt;"",IF($U82&gt;$S82,"期限超過","達成"),IF(NOW()&gt;$S82,"期限超過リスク","期限内")))</f>
      </c>
      <c r="Z82" s="112">
        <f>IF($C82="","",IF($V82&lt;&gt;"",IF($V82&gt;$T82,"期限超過","達成"),IF(AND($L82&lt;&gt;"クローズ済み",$L82&lt;&gt;"キャンセル済み",NOW()&gt;$T82),"期限超過リスク","期限内")))</f>
      </c>
      <c r="AA82" s="363" t="n"/>
      <c r="AB82" s="118" t="n"/>
      <c r="AC82" s="118" t="n"/>
      <c r="AD82" s="89" t="n"/>
      <c r="AE82" s="364" t="n"/>
      <c r="AF82" s="89" t="n"/>
      <c r="AG82" s="89" t="n"/>
      <c r="AH82" s="124" t="n"/>
    </row>
    <row r="83" s="26" ht="26" customHeight="true">
      <c r="A83" s="88" t="n"/>
      <c r="B83" s="359" t="n"/>
      <c r="C83" s="360" t="n"/>
      <c r="D83" s="89" t="n"/>
      <c r="E83" s="89" t="n"/>
      <c r="F83" s="89" t="n"/>
      <c r="G83" s="89" t="n"/>
      <c r="H83" s="118" t="n"/>
      <c r="I83" s="89" t="n"/>
      <c r="J83" s="89" t="n"/>
      <c r="K83" s="89" t="n"/>
      <c r="L83" s="89" t="n"/>
      <c r="M83" s="89" t="n"/>
      <c r="N83" s="89" t="n"/>
      <c r="O83" s="89" t="n"/>
      <c r="P83" s="118" t="n"/>
      <c r="Q83" s="361">
        <f>IF($J83="","",IFERROR(VLOOKUP($J83,'設定項目'!$N$2:$P$5,2,FALSE),""))</f>
      </c>
      <c r="R83" s="361">
        <f>IF($J83="","",IFERROR(VLOOKUP($J83,'設定項目'!$N$2:$P$5,3,FALSE),""))</f>
      </c>
      <c r="S83" s="362">
        <f>IF($C83="","",$C83+$Q83/24)</f>
      </c>
      <c r="T83" s="362">
        <f>IF($C83="","",$C83+($R83+$W83)/24)</f>
      </c>
      <c r="U83" s="360" t="n"/>
      <c r="V83" s="360" t="n"/>
      <c r="W83" s="363" t="n"/>
      <c r="X83" s="361">
        <f>IF(AND($C83&lt;&gt;"",$V83&lt;&gt;""),MAX(0,($V83-$C83)*24-$W83),"")</f>
      </c>
      <c r="Y83" s="112">
        <f>IF($C83="","",IF($U83&lt;&gt;"",IF($U83&gt;$S83,"期限超過","達成"),IF(NOW()&gt;$S83,"期限超過リスク","期限内")))</f>
      </c>
      <c r="Z83" s="112">
        <f>IF($C83="","",IF($V83&lt;&gt;"",IF($V83&gt;$T83,"期限超過","達成"),IF(AND($L83&lt;&gt;"クローズ済み",$L83&lt;&gt;"キャンセル済み",NOW()&gt;$T83),"期限超過リスク","期限内")))</f>
      </c>
      <c r="AA83" s="363" t="n"/>
      <c r="AB83" s="118" t="n"/>
      <c r="AC83" s="118" t="n"/>
      <c r="AD83" s="89" t="n"/>
      <c r="AE83" s="364" t="n"/>
      <c r="AF83" s="89" t="n"/>
      <c r="AG83" s="89" t="n"/>
      <c r="AH83" s="124" t="n"/>
    </row>
    <row r="84" s="26" ht="26" customHeight="true">
      <c r="A84" s="88" t="n"/>
      <c r="B84" s="359" t="n"/>
      <c r="C84" s="360" t="n"/>
      <c r="D84" s="89" t="n"/>
      <c r="E84" s="89" t="n"/>
      <c r="F84" s="89" t="n"/>
      <c r="G84" s="89" t="n"/>
      <c r="H84" s="118" t="n"/>
      <c r="I84" s="89" t="n"/>
      <c r="J84" s="89" t="n"/>
      <c r="K84" s="89" t="n"/>
      <c r="L84" s="89" t="n"/>
      <c r="M84" s="89" t="n"/>
      <c r="N84" s="89" t="n"/>
      <c r="O84" s="89" t="n"/>
      <c r="P84" s="118" t="n"/>
      <c r="Q84" s="361">
        <f>IF($J84="","",IFERROR(VLOOKUP($J84,'設定項目'!$N$2:$P$5,2,FALSE),""))</f>
      </c>
      <c r="R84" s="361">
        <f>IF($J84="","",IFERROR(VLOOKUP($J84,'設定項目'!$N$2:$P$5,3,FALSE),""))</f>
      </c>
      <c r="S84" s="362">
        <f>IF($C84="","",$C84+$Q84/24)</f>
      </c>
      <c r="T84" s="362">
        <f>IF($C84="","",$C84+($R84+$W84)/24)</f>
      </c>
      <c r="U84" s="360" t="n"/>
      <c r="V84" s="360" t="n"/>
      <c r="W84" s="363" t="n"/>
      <c r="X84" s="361">
        <f>IF(AND($C84&lt;&gt;"",$V84&lt;&gt;""),MAX(0,($V84-$C84)*24-$W84),"")</f>
      </c>
      <c r="Y84" s="112">
        <f>IF($C84="","",IF($U84&lt;&gt;"",IF($U84&gt;$S84,"期限超過","達成"),IF(NOW()&gt;$S84,"期限超過リスク","期限内")))</f>
      </c>
      <c r="Z84" s="112">
        <f>IF($C84="","",IF($V84&lt;&gt;"",IF($V84&gt;$T84,"期限超過","達成"),IF(AND($L84&lt;&gt;"クローズ済み",$L84&lt;&gt;"キャンセル済み",NOW()&gt;$T84),"期限超過リスク","期限内")))</f>
      </c>
      <c r="AA84" s="363" t="n"/>
      <c r="AB84" s="118" t="n"/>
      <c r="AC84" s="118" t="n"/>
      <c r="AD84" s="89" t="n"/>
      <c r="AE84" s="364" t="n"/>
      <c r="AF84" s="89" t="n"/>
      <c r="AG84" s="89" t="n"/>
      <c r="AH84" s="124" t="n"/>
    </row>
    <row r="85" s="26" ht="26" customHeight="true">
      <c r="A85" s="88" t="n"/>
      <c r="B85" s="359" t="n"/>
      <c r="C85" s="360" t="n"/>
      <c r="D85" s="89" t="n"/>
      <c r="E85" s="89" t="n"/>
      <c r="F85" s="89" t="n"/>
      <c r="G85" s="89" t="n"/>
      <c r="H85" s="118" t="n"/>
      <c r="I85" s="89" t="n"/>
      <c r="J85" s="89" t="n"/>
      <c r="K85" s="89" t="n"/>
      <c r="L85" s="89" t="n"/>
      <c r="M85" s="89" t="n"/>
      <c r="N85" s="89" t="n"/>
      <c r="O85" s="89" t="n"/>
      <c r="P85" s="118" t="n"/>
      <c r="Q85" s="361">
        <f>IF($J85="","",IFERROR(VLOOKUP($J85,'設定項目'!$N$2:$P$5,2,FALSE),""))</f>
      </c>
      <c r="R85" s="361">
        <f>IF($J85="","",IFERROR(VLOOKUP($J85,'設定項目'!$N$2:$P$5,3,FALSE),""))</f>
      </c>
      <c r="S85" s="362">
        <f>IF($C85="","",$C85+$Q85/24)</f>
      </c>
      <c r="T85" s="362">
        <f>IF($C85="","",$C85+($R85+$W85)/24)</f>
      </c>
      <c r="U85" s="360" t="n"/>
      <c r="V85" s="360" t="n"/>
      <c r="W85" s="363" t="n"/>
      <c r="X85" s="361">
        <f>IF(AND($C85&lt;&gt;"",$V85&lt;&gt;""),MAX(0,($V85-$C85)*24-$W85),"")</f>
      </c>
      <c r="Y85" s="112">
        <f>IF($C85="","",IF($U85&lt;&gt;"",IF($U85&gt;$S85,"期限超過","達成"),IF(NOW()&gt;$S85,"期限超過リスク","期限内")))</f>
      </c>
      <c r="Z85" s="112">
        <f>IF($C85="","",IF($V85&lt;&gt;"",IF($V85&gt;$T85,"期限超過","達成"),IF(AND($L85&lt;&gt;"クローズ済み",$L85&lt;&gt;"キャンセル済み",NOW()&gt;$T85),"期限超過リスク","期限内")))</f>
      </c>
      <c r="AA85" s="363" t="n"/>
      <c r="AB85" s="118" t="n"/>
      <c r="AC85" s="118" t="n"/>
      <c r="AD85" s="89" t="n"/>
      <c r="AE85" s="364" t="n"/>
      <c r="AF85" s="89" t="n"/>
      <c r="AG85" s="89" t="n"/>
      <c r="AH85" s="124" t="n"/>
    </row>
    <row r="86" s="26" ht="26" customHeight="true">
      <c r="A86" s="88" t="n"/>
      <c r="B86" s="359" t="n"/>
      <c r="C86" s="360" t="n"/>
      <c r="D86" s="89" t="n"/>
      <c r="E86" s="89" t="n"/>
      <c r="F86" s="89" t="n"/>
      <c r="G86" s="89" t="n"/>
      <c r="H86" s="118" t="n"/>
      <c r="I86" s="89" t="n"/>
      <c r="J86" s="89" t="n"/>
      <c r="K86" s="89" t="n"/>
      <c r="L86" s="89" t="n"/>
      <c r="M86" s="89" t="n"/>
      <c r="N86" s="89" t="n"/>
      <c r="O86" s="89" t="n"/>
      <c r="P86" s="118" t="n"/>
      <c r="Q86" s="361">
        <f>IF($J86="","",IFERROR(VLOOKUP($J86,'設定項目'!$N$2:$P$5,2,FALSE),""))</f>
      </c>
      <c r="R86" s="361">
        <f>IF($J86="","",IFERROR(VLOOKUP($J86,'設定項目'!$N$2:$P$5,3,FALSE),""))</f>
      </c>
      <c r="S86" s="362">
        <f>IF($C86="","",$C86+$Q86/24)</f>
      </c>
      <c r="T86" s="362">
        <f>IF($C86="","",$C86+($R86+$W86)/24)</f>
      </c>
      <c r="U86" s="360" t="n"/>
      <c r="V86" s="360" t="n"/>
      <c r="W86" s="363" t="n"/>
      <c r="X86" s="361">
        <f>IF(AND($C86&lt;&gt;"",$V86&lt;&gt;""),MAX(0,($V86-$C86)*24-$W86),"")</f>
      </c>
      <c r="Y86" s="112">
        <f>IF($C86="","",IF($U86&lt;&gt;"",IF($U86&gt;$S86,"期限超過","達成"),IF(NOW()&gt;$S86,"期限超過リスク","期限内")))</f>
      </c>
      <c r="Z86" s="112">
        <f>IF($C86="","",IF($V86&lt;&gt;"",IF($V86&gt;$T86,"期限超過","達成"),IF(AND($L86&lt;&gt;"クローズ済み",$L86&lt;&gt;"キャンセル済み",NOW()&gt;$T86),"期限超過リスク","期限内")))</f>
      </c>
      <c r="AA86" s="363" t="n"/>
      <c r="AB86" s="118" t="n"/>
      <c r="AC86" s="118" t="n"/>
      <c r="AD86" s="89" t="n"/>
      <c r="AE86" s="364" t="n"/>
      <c r="AF86" s="89" t="n"/>
      <c r="AG86" s="89" t="n"/>
      <c r="AH86" s="124" t="n"/>
    </row>
    <row r="87" s="26" ht="26" customHeight="true">
      <c r="A87" s="88" t="n"/>
      <c r="B87" s="359" t="n"/>
      <c r="C87" s="360" t="n"/>
      <c r="D87" s="89" t="n"/>
      <c r="E87" s="89" t="n"/>
      <c r="F87" s="89" t="n"/>
      <c r="G87" s="89" t="n"/>
      <c r="H87" s="118" t="n"/>
      <c r="I87" s="89" t="n"/>
      <c r="J87" s="89" t="n"/>
      <c r="K87" s="89" t="n"/>
      <c r="L87" s="89" t="n"/>
      <c r="M87" s="89" t="n"/>
      <c r="N87" s="89" t="n"/>
      <c r="O87" s="89" t="n"/>
      <c r="P87" s="118" t="n"/>
      <c r="Q87" s="361">
        <f>IF($J87="","",IFERROR(VLOOKUP($J87,'設定項目'!$N$2:$P$5,2,FALSE),""))</f>
      </c>
      <c r="R87" s="361">
        <f>IF($J87="","",IFERROR(VLOOKUP($J87,'設定項目'!$N$2:$P$5,3,FALSE),""))</f>
      </c>
      <c r="S87" s="362">
        <f>IF($C87="","",$C87+$Q87/24)</f>
      </c>
      <c r="T87" s="362">
        <f>IF($C87="","",$C87+($R87+$W87)/24)</f>
      </c>
      <c r="U87" s="360" t="n"/>
      <c r="V87" s="360" t="n"/>
      <c r="W87" s="363" t="n"/>
      <c r="X87" s="361">
        <f>IF(AND($C87&lt;&gt;"",$V87&lt;&gt;""),MAX(0,($V87-$C87)*24-$W87),"")</f>
      </c>
      <c r="Y87" s="112">
        <f>IF($C87="","",IF($U87&lt;&gt;"",IF($U87&gt;$S87,"期限超過","達成"),IF(NOW()&gt;$S87,"期限超過リスク","期限内")))</f>
      </c>
      <c r="Z87" s="112">
        <f>IF($C87="","",IF($V87&lt;&gt;"",IF($V87&gt;$T87,"期限超過","達成"),IF(AND($L87&lt;&gt;"クローズ済み",$L87&lt;&gt;"キャンセル済み",NOW()&gt;$T87),"期限超過リスク","期限内")))</f>
      </c>
      <c r="AA87" s="363" t="n"/>
      <c r="AB87" s="118" t="n"/>
      <c r="AC87" s="118" t="n"/>
      <c r="AD87" s="89" t="n"/>
      <c r="AE87" s="364" t="n"/>
      <c r="AF87" s="89" t="n"/>
      <c r="AG87" s="89" t="n"/>
      <c r="AH87" s="124" t="n"/>
    </row>
    <row r="88" s="26" ht="26" customHeight="true">
      <c r="A88" s="88" t="n"/>
      <c r="B88" s="359" t="n"/>
      <c r="C88" s="360" t="n"/>
      <c r="D88" s="89" t="n"/>
      <c r="E88" s="89" t="n"/>
      <c r="F88" s="89" t="n"/>
      <c r="G88" s="89" t="n"/>
      <c r="H88" s="118" t="n"/>
      <c r="I88" s="89" t="n"/>
      <c r="J88" s="89" t="n"/>
      <c r="K88" s="89" t="n"/>
      <c r="L88" s="89" t="n"/>
      <c r="M88" s="89" t="n"/>
      <c r="N88" s="89" t="n"/>
      <c r="O88" s="89" t="n"/>
      <c r="P88" s="118" t="n"/>
      <c r="Q88" s="361">
        <f>IF($J88="","",IFERROR(VLOOKUP($J88,'設定項目'!$N$2:$P$5,2,FALSE),""))</f>
      </c>
      <c r="R88" s="361">
        <f>IF($J88="","",IFERROR(VLOOKUP($J88,'設定項目'!$N$2:$P$5,3,FALSE),""))</f>
      </c>
      <c r="S88" s="362">
        <f>IF($C88="","",$C88+$Q88/24)</f>
      </c>
      <c r="T88" s="362">
        <f>IF($C88="","",$C88+($R88+$W88)/24)</f>
      </c>
      <c r="U88" s="360" t="n"/>
      <c r="V88" s="360" t="n"/>
      <c r="W88" s="363" t="n"/>
      <c r="X88" s="361">
        <f>IF(AND($C88&lt;&gt;"",$V88&lt;&gt;""),MAX(0,($V88-$C88)*24-$W88),"")</f>
      </c>
      <c r="Y88" s="112">
        <f>IF($C88="","",IF($U88&lt;&gt;"",IF($U88&gt;$S88,"期限超過","達成"),IF(NOW()&gt;$S88,"期限超過リスク","期限内")))</f>
      </c>
      <c r="Z88" s="112">
        <f>IF($C88="","",IF($V88&lt;&gt;"",IF($V88&gt;$T88,"期限超過","達成"),IF(AND($L88&lt;&gt;"クローズ済み",$L88&lt;&gt;"キャンセル済み",NOW()&gt;$T88),"期限超過リスク","期限内")))</f>
      </c>
      <c r="AA88" s="363" t="n"/>
      <c r="AB88" s="118" t="n"/>
      <c r="AC88" s="118" t="n"/>
      <c r="AD88" s="89" t="n"/>
      <c r="AE88" s="364" t="n"/>
      <c r="AF88" s="89" t="n"/>
      <c r="AG88" s="89" t="n"/>
      <c r="AH88" s="124" t="n"/>
    </row>
    <row r="89" s="26" ht="26" customHeight="true">
      <c r="A89" s="88" t="n"/>
      <c r="B89" s="359" t="n"/>
      <c r="C89" s="360" t="n"/>
      <c r="D89" s="89" t="n"/>
      <c r="E89" s="89" t="n"/>
      <c r="F89" s="89" t="n"/>
      <c r="G89" s="89" t="n"/>
      <c r="H89" s="118" t="n"/>
      <c r="I89" s="89" t="n"/>
      <c r="J89" s="89" t="n"/>
      <c r="K89" s="89" t="n"/>
      <c r="L89" s="89" t="n"/>
      <c r="M89" s="89" t="n"/>
      <c r="N89" s="89" t="n"/>
      <c r="O89" s="89" t="n"/>
      <c r="P89" s="118" t="n"/>
      <c r="Q89" s="361">
        <f>IF($J89="","",IFERROR(VLOOKUP($J89,'設定項目'!$N$2:$P$5,2,FALSE),""))</f>
      </c>
      <c r="R89" s="361">
        <f>IF($J89="","",IFERROR(VLOOKUP($J89,'設定項目'!$N$2:$P$5,3,FALSE),""))</f>
      </c>
      <c r="S89" s="362">
        <f>IF($C89="","",$C89+$Q89/24)</f>
      </c>
      <c r="T89" s="362">
        <f>IF($C89="","",$C89+($R89+$W89)/24)</f>
      </c>
      <c r="U89" s="360" t="n"/>
      <c r="V89" s="360" t="n"/>
      <c r="W89" s="363" t="n"/>
      <c r="X89" s="361">
        <f>IF(AND($C89&lt;&gt;"",$V89&lt;&gt;""),MAX(0,($V89-$C89)*24-$W89),"")</f>
      </c>
      <c r="Y89" s="112">
        <f>IF($C89="","",IF($U89&lt;&gt;"",IF($U89&gt;$S89,"期限超過","達成"),IF(NOW()&gt;$S89,"期限超過リスク","期限内")))</f>
      </c>
      <c r="Z89" s="112">
        <f>IF($C89="","",IF($V89&lt;&gt;"",IF($V89&gt;$T89,"期限超過","達成"),IF(AND($L89&lt;&gt;"クローズ済み",$L89&lt;&gt;"キャンセル済み",NOW()&gt;$T89),"期限超過リスク","期限内")))</f>
      </c>
      <c r="AA89" s="363" t="n"/>
      <c r="AB89" s="118" t="n"/>
      <c r="AC89" s="118" t="n"/>
      <c r="AD89" s="89" t="n"/>
      <c r="AE89" s="364" t="n"/>
      <c r="AF89" s="89" t="n"/>
      <c r="AG89" s="89" t="n"/>
      <c r="AH89" s="124" t="n"/>
    </row>
    <row r="90" s="26" ht="26" customHeight="true">
      <c r="A90" s="88" t="n"/>
      <c r="B90" s="359" t="n"/>
      <c r="C90" s="360" t="n"/>
      <c r="D90" s="89" t="n"/>
      <c r="E90" s="89" t="n"/>
      <c r="F90" s="89" t="n"/>
      <c r="G90" s="89" t="n"/>
      <c r="H90" s="118" t="n"/>
      <c r="I90" s="89" t="n"/>
      <c r="J90" s="89" t="n"/>
      <c r="K90" s="89" t="n"/>
      <c r="L90" s="89" t="n"/>
      <c r="M90" s="89" t="n"/>
      <c r="N90" s="89" t="n"/>
      <c r="O90" s="89" t="n"/>
      <c r="P90" s="118" t="n"/>
      <c r="Q90" s="361">
        <f>IF($J90="","",IFERROR(VLOOKUP($J90,'設定項目'!$N$2:$P$5,2,FALSE),""))</f>
      </c>
      <c r="R90" s="361">
        <f>IF($J90="","",IFERROR(VLOOKUP($J90,'設定項目'!$N$2:$P$5,3,FALSE),""))</f>
      </c>
      <c r="S90" s="362">
        <f>IF($C90="","",$C90+$Q90/24)</f>
      </c>
      <c r="T90" s="362">
        <f>IF($C90="","",$C90+($R90+$W90)/24)</f>
      </c>
      <c r="U90" s="360" t="n"/>
      <c r="V90" s="360" t="n"/>
      <c r="W90" s="363" t="n"/>
      <c r="X90" s="361">
        <f>IF(AND($C90&lt;&gt;"",$V90&lt;&gt;""),MAX(0,($V90-$C90)*24-$W90),"")</f>
      </c>
      <c r="Y90" s="112">
        <f>IF($C90="","",IF($U90&lt;&gt;"",IF($U90&gt;$S90,"期限超過","達成"),IF(NOW()&gt;$S90,"期限超過リスク","期限内")))</f>
      </c>
      <c r="Z90" s="112">
        <f>IF($C90="","",IF($V90&lt;&gt;"",IF($V90&gt;$T90,"期限超過","達成"),IF(AND($L90&lt;&gt;"クローズ済み",$L90&lt;&gt;"キャンセル済み",NOW()&gt;$T90),"期限超過リスク","期限内")))</f>
      </c>
      <c r="AA90" s="363" t="n"/>
      <c r="AB90" s="118" t="n"/>
      <c r="AC90" s="118" t="n"/>
      <c r="AD90" s="89" t="n"/>
      <c r="AE90" s="364" t="n"/>
      <c r="AF90" s="89" t="n"/>
      <c r="AG90" s="89" t="n"/>
      <c r="AH90" s="124" t="n"/>
    </row>
    <row r="91" s="26" ht="26" customHeight="true">
      <c r="A91" s="88" t="n"/>
      <c r="B91" s="359" t="n"/>
      <c r="C91" s="360" t="n"/>
      <c r="D91" s="89" t="n"/>
      <c r="E91" s="89" t="n"/>
      <c r="F91" s="89" t="n"/>
      <c r="G91" s="89" t="n"/>
      <c r="H91" s="118" t="n"/>
      <c r="I91" s="89" t="n"/>
      <c r="J91" s="89" t="n"/>
      <c r="K91" s="89" t="n"/>
      <c r="L91" s="89" t="n"/>
      <c r="M91" s="89" t="n"/>
      <c r="N91" s="89" t="n"/>
      <c r="O91" s="89" t="n"/>
      <c r="P91" s="118" t="n"/>
      <c r="Q91" s="361">
        <f>IF($J91="","",IFERROR(VLOOKUP($J91,'設定項目'!$N$2:$P$5,2,FALSE),""))</f>
      </c>
      <c r="R91" s="361">
        <f>IF($J91="","",IFERROR(VLOOKUP($J91,'設定項目'!$N$2:$P$5,3,FALSE),""))</f>
      </c>
      <c r="S91" s="362">
        <f>IF($C91="","",$C91+$Q91/24)</f>
      </c>
      <c r="T91" s="362">
        <f>IF($C91="","",$C91+($R91+$W91)/24)</f>
      </c>
      <c r="U91" s="360" t="n"/>
      <c r="V91" s="360" t="n"/>
      <c r="W91" s="363" t="n"/>
      <c r="X91" s="361">
        <f>IF(AND($C91&lt;&gt;"",$V91&lt;&gt;""),MAX(0,($V91-$C91)*24-$W91),"")</f>
      </c>
      <c r="Y91" s="112">
        <f>IF($C91="","",IF($U91&lt;&gt;"",IF($U91&gt;$S91,"期限超過","達成"),IF(NOW()&gt;$S91,"期限超過リスク","期限内")))</f>
      </c>
      <c r="Z91" s="112">
        <f>IF($C91="","",IF($V91&lt;&gt;"",IF($V91&gt;$T91,"期限超過","達成"),IF(AND($L91&lt;&gt;"クローズ済み",$L91&lt;&gt;"キャンセル済み",NOW()&gt;$T91),"期限超過リスク","期限内")))</f>
      </c>
      <c r="AA91" s="363" t="n"/>
      <c r="AB91" s="118" t="n"/>
      <c r="AC91" s="118" t="n"/>
      <c r="AD91" s="89" t="n"/>
      <c r="AE91" s="364" t="n"/>
      <c r="AF91" s="89" t="n"/>
      <c r="AG91" s="89" t="n"/>
      <c r="AH91" s="124" t="n"/>
    </row>
    <row r="92" s="26" ht="26" customHeight="true">
      <c r="A92" s="88" t="n"/>
      <c r="B92" s="359" t="n"/>
      <c r="C92" s="360" t="n"/>
      <c r="D92" s="89" t="n"/>
      <c r="E92" s="89" t="n"/>
      <c r="F92" s="89" t="n"/>
      <c r="G92" s="89" t="n"/>
      <c r="H92" s="118" t="n"/>
      <c r="I92" s="89" t="n"/>
      <c r="J92" s="89" t="n"/>
      <c r="K92" s="89" t="n"/>
      <c r="L92" s="89" t="n"/>
      <c r="M92" s="89" t="n"/>
      <c r="N92" s="89" t="n"/>
      <c r="O92" s="89" t="n"/>
      <c r="P92" s="118" t="n"/>
      <c r="Q92" s="361">
        <f>IF($J92="","",IFERROR(VLOOKUP($J92,'設定項目'!$N$2:$P$5,2,FALSE),""))</f>
      </c>
      <c r="R92" s="361">
        <f>IF($J92="","",IFERROR(VLOOKUP($J92,'設定項目'!$N$2:$P$5,3,FALSE),""))</f>
      </c>
      <c r="S92" s="362">
        <f>IF($C92="","",$C92+$Q92/24)</f>
      </c>
      <c r="T92" s="362">
        <f>IF($C92="","",$C92+($R92+$W92)/24)</f>
      </c>
      <c r="U92" s="360" t="n"/>
      <c r="V92" s="360" t="n"/>
      <c r="W92" s="363" t="n"/>
      <c r="X92" s="361">
        <f>IF(AND($C92&lt;&gt;"",$V92&lt;&gt;""),MAX(0,($V92-$C92)*24-$W92),"")</f>
      </c>
      <c r="Y92" s="112">
        <f>IF($C92="","",IF($U92&lt;&gt;"",IF($U92&gt;$S92,"期限超過","達成"),IF(NOW()&gt;$S92,"期限超過リスク","期限内")))</f>
      </c>
      <c r="Z92" s="112">
        <f>IF($C92="","",IF($V92&lt;&gt;"",IF($V92&gt;$T92,"期限超過","達成"),IF(AND($L92&lt;&gt;"クローズ済み",$L92&lt;&gt;"キャンセル済み",NOW()&gt;$T92),"期限超過リスク","期限内")))</f>
      </c>
      <c r="AA92" s="363" t="n"/>
      <c r="AB92" s="118" t="n"/>
      <c r="AC92" s="118" t="n"/>
      <c r="AD92" s="89" t="n"/>
      <c r="AE92" s="364" t="n"/>
      <c r="AF92" s="89" t="n"/>
      <c r="AG92" s="89" t="n"/>
      <c r="AH92" s="124" t="n"/>
    </row>
    <row r="93" s="26" ht="26" customHeight="true">
      <c r="A93" s="88" t="n"/>
      <c r="B93" s="359" t="n"/>
      <c r="C93" s="360" t="n"/>
      <c r="D93" s="89" t="n"/>
      <c r="E93" s="89" t="n"/>
      <c r="F93" s="89" t="n"/>
      <c r="G93" s="89" t="n"/>
      <c r="H93" s="118" t="n"/>
      <c r="I93" s="89" t="n"/>
      <c r="J93" s="89" t="n"/>
      <c r="K93" s="89" t="n"/>
      <c r="L93" s="89" t="n"/>
      <c r="M93" s="89" t="n"/>
      <c r="N93" s="89" t="n"/>
      <c r="O93" s="89" t="n"/>
      <c r="P93" s="118" t="n"/>
      <c r="Q93" s="361">
        <f>IF($J93="","",IFERROR(VLOOKUP($J93,'設定項目'!$N$2:$P$5,2,FALSE),""))</f>
      </c>
      <c r="R93" s="361">
        <f>IF($J93="","",IFERROR(VLOOKUP($J93,'設定項目'!$N$2:$P$5,3,FALSE),""))</f>
      </c>
      <c r="S93" s="362">
        <f>IF($C93="","",$C93+$Q93/24)</f>
      </c>
      <c r="T93" s="362">
        <f>IF($C93="","",$C93+($R93+$W93)/24)</f>
      </c>
      <c r="U93" s="360" t="n"/>
      <c r="V93" s="360" t="n"/>
      <c r="W93" s="363" t="n"/>
      <c r="X93" s="361">
        <f>IF(AND($C93&lt;&gt;"",$V93&lt;&gt;""),MAX(0,($V93-$C93)*24-$W93),"")</f>
      </c>
      <c r="Y93" s="112">
        <f>IF($C93="","",IF($U93&lt;&gt;"",IF($U93&gt;$S93,"期限超過","達成"),IF(NOW()&gt;$S93,"期限超過リスク","期限内")))</f>
      </c>
      <c r="Z93" s="112">
        <f>IF($C93="","",IF($V93&lt;&gt;"",IF($V93&gt;$T93,"期限超過","達成"),IF(AND($L93&lt;&gt;"クローズ済み",$L93&lt;&gt;"キャンセル済み",NOW()&gt;$T93),"期限超過リスク","期限内")))</f>
      </c>
      <c r="AA93" s="363" t="n"/>
      <c r="AB93" s="118" t="n"/>
      <c r="AC93" s="118" t="n"/>
      <c r="AD93" s="89" t="n"/>
      <c r="AE93" s="364" t="n"/>
      <c r="AF93" s="89" t="n"/>
      <c r="AG93" s="89" t="n"/>
      <c r="AH93" s="124" t="n"/>
    </row>
    <row r="94" s="26" ht="26" customHeight="true">
      <c r="A94" s="88" t="n"/>
      <c r="B94" s="359" t="n"/>
      <c r="C94" s="360" t="n"/>
      <c r="D94" s="89" t="n"/>
      <c r="E94" s="89" t="n"/>
      <c r="F94" s="89" t="n"/>
      <c r="G94" s="89" t="n"/>
      <c r="H94" s="118" t="n"/>
      <c r="I94" s="89" t="n"/>
      <c r="J94" s="89" t="n"/>
      <c r="K94" s="89" t="n"/>
      <c r="L94" s="89" t="n"/>
      <c r="M94" s="89" t="n"/>
      <c r="N94" s="89" t="n"/>
      <c r="O94" s="89" t="n"/>
      <c r="P94" s="118" t="n"/>
      <c r="Q94" s="361">
        <f>IF($J94="","",IFERROR(VLOOKUP($J94,'設定項目'!$N$2:$P$5,2,FALSE),""))</f>
      </c>
      <c r="R94" s="361">
        <f>IF($J94="","",IFERROR(VLOOKUP($J94,'設定項目'!$N$2:$P$5,3,FALSE),""))</f>
      </c>
      <c r="S94" s="362">
        <f>IF($C94="","",$C94+$Q94/24)</f>
      </c>
      <c r="T94" s="362">
        <f>IF($C94="","",$C94+($R94+$W94)/24)</f>
      </c>
      <c r="U94" s="360" t="n"/>
      <c r="V94" s="360" t="n"/>
      <c r="W94" s="363" t="n"/>
      <c r="X94" s="361">
        <f>IF(AND($C94&lt;&gt;"",$V94&lt;&gt;""),MAX(0,($V94-$C94)*24-$W94),"")</f>
      </c>
      <c r="Y94" s="112">
        <f>IF($C94="","",IF($U94&lt;&gt;"",IF($U94&gt;$S94,"期限超過","達成"),IF(NOW()&gt;$S94,"期限超過リスク","期限内")))</f>
      </c>
      <c r="Z94" s="112">
        <f>IF($C94="","",IF($V94&lt;&gt;"",IF($V94&gt;$T94,"期限超過","達成"),IF(AND($L94&lt;&gt;"クローズ済み",$L94&lt;&gt;"キャンセル済み",NOW()&gt;$T94),"期限超過リスク","期限内")))</f>
      </c>
      <c r="AA94" s="363" t="n"/>
      <c r="AB94" s="118" t="n"/>
      <c r="AC94" s="118" t="n"/>
      <c r="AD94" s="89" t="n"/>
      <c r="AE94" s="364" t="n"/>
      <c r="AF94" s="89" t="n"/>
      <c r="AG94" s="89" t="n"/>
      <c r="AH94" s="124" t="n"/>
    </row>
    <row r="95" s="26" ht="26" customHeight="true">
      <c r="A95" s="88" t="n"/>
      <c r="B95" s="359" t="n"/>
      <c r="C95" s="360" t="n"/>
      <c r="D95" s="89" t="n"/>
      <c r="E95" s="89" t="n"/>
      <c r="F95" s="89" t="n"/>
      <c r="G95" s="89" t="n"/>
      <c r="H95" s="118" t="n"/>
      <c r="I95" s="89" t="n"/>
      <c r="J95" s="89" t="n"/>
      <c r="K95" s="89" t="n"/>
      <c r="L95" s="89" t="n"/>
      <c r="M95" s="89" t="n"/>
      <c r="N95" s="89" t="n"/>
      <c r="O95" s="89" t="n"/>
      <c r="P95" s="118" t="n"/>
      <c r="Q95" s="361">
        <f>IF($J95="","",IFERROR(VLOOKUP($J95,'設定項目'!$N$2:$P$5,2,FALSE),""))</f>
      </c>
      <c r="R95" s="361">
        <f>IF($J95="","",IFERROR(VLOOKUP($J95,'設定項目'!$N$2:$P$5,3,FALSE),""))</f>
      </c>
      <c r="S95" s="362">
        <f>IF($C95="","",$C95+$Q95/24)</f>
      </c>
      <c r="T95" s="362">
        <f>IF($C95="","",$C95+($R95+$W95)/24)</f>
      </c>
      <c r="U95" s="360" t="n"/>
      <c r="V95" s="360" t="n"/>
      <c r="W95" s="363" t="n"/>
      <c r="X95" s="361">
        <f>IF(AND($C95&lt;&gt;"",$V95&lt;&gt;""),MAX(0,($V95-$C95)*24-$W95),"")</f>
      </c>
      <c r="Y95" s="112">
        <f>IF($C95="","",IF($U95&lt;&gt;"",IF($U95&gt;$S95,"期限超過","達成"),IF(NOW()&gt;$S95,"期限超過リスク","期限内")))</f>
      </c>
      <c r="Z95" s="112">
        <f>IF($C95="","",IF($V95&lt;&gt;"",IF($V95&gt;$T95,"期限超過","達成"),IF(AND($L95&lt;&gt;"クローズ済み",$L95&lt;&gt;"キャンセル済み",NOW()&gt;$T95),"期限超過リスク","期限内")))</f>
      </c>
      <c r="AA95" s="363" t="n"/>
      <c r="AB95" s="118" t="n"/>
      <c r="AC95" s="118" t="n"/>
      <c r="AD95" s="89" t="n"/>
      <c r="AE95" s="364" t="n"/>
      <c r="AF95" s="89" t="n"/>
      <c r="AG95" s="89" t="n"/>
      <c r="AH95" s="124" t="n"/>
    </row>
    <row r="96" s="26" ht="26" customHeight="true">
      <c r="A96" s="88" t="n"/>
      <c r="B96" s="359" t="n"/>
      <c r="C96" s="360" t="n"/>
      <c r="D96" s="89" t="n"/>
      <c r="E96" s="89" t="n"/>
      <c r="F96" s="89" t="n"/>
      <c r="G96" s="89" t="n"/>
      <c r="H96" s="118" t="n"/>
      <c r="I96" s="89" t="n"/>
      <c r="J96" s="89" t="n"/>
      <c r="K96" s="89" t="n"/>
      <c r="L96" s="89" t="n"/>
      <c r="M96" s="89" t="n"/>
      <c r="N96" s="89" t="n"/>
      <c r="O96" s="89" t="n"/>
      <c r="P96" s="118" t="n"/>
      <c r="Q96" s="361">
        <f>IF($J96="","",IFERROR(VLOOKUP($J96,'設定項目'!$N$2:$P$5,2,FALSE),""))</f>
      </c>
      <c r="R96" s="361">
        <f>IF($J96="","",IFERROR(VLOOKUP($J96,'設定項目'!$N$2:$P$5,3,FALSE),""))</f>
      </c>
      <c r="S96" s="362">
        <f>IF($C96="","",$C96+$Q96/24)</f>
      </c>
      <c r="T96" s="362">
        <f>IF($C96="","",$C96+($R96+$W96)/24)</f>
      </c>
      <c r="U96" s="360" t="n"/>
      <c r="V96" s="360" t="n"/>
      <c r="W96" s="363" t="n"/>
      <c r="X96" s="361">
        <f>IF(AND($C96&lt;&gt;"",$V96&lt;&gt;""),MAX(0,($V96-$C96)*24-$W96),"")</f>
      </c>
      <c r="Y96" s="112">
        <f>IF($C96="","",IF($U96&lt;&gt;"",IF($U96&gt;$S96,"期限超過","達成"),IF(NOW()&gt;$S96,"期限超過リスク","期限内")))</f>
      </c>
      <c r="Z96" s="112">
        <f>IF($C96="","",IF($V96&lt;&gt;"",IF($V96&gt;$T96,"期限超過","達成"),IF(AND($L96&lt;&gt;"クローズ済み",$L96&lt;&gt;"キャンセル済み",NOW()&gt;$T96),"期限超過リスク","期限内")))</f>
      </c>
      <c r="AA96" s="363" t="n"/>
      <c r="AB96" s="118" t="n"/>
      <c r="AC96" s="118" t="n"/>
      <c r="AD96" s="89" t="n"/>
      <c r="AE96" s="364" t="n"/>
      <c r="AF96" s="89" t="n"/>
      <c r="AG96" s="89" t="n"/>
      <c r="AH96" s="124" t="n"/>
    </row>
    <row r="97" s="26" ht="26" customHeight="true">
      <c r="A97" s="88" t="n"/>
      <c r="B97" s="359" t="n"/>
      <c r="C97" s="360" t="n"/>
      <c r="D97" s="89" t="n"/>
      <c r="E97" s="89" t="n"/>
      <c r="F97" s="89" t="n"/>
      <c r="G97" s="89" t="n"/>
      <c r="H97" s="118" t="n"/>
      <c r="I97" s="89" t="n"/>
      <c r="J97" s="89" t="n"/>
      <c r="K97" s="89" t="n"/>
      <c r="L97" s="89" t="n"/>
      <c r="M97" s="89" t="n"/>
      <c r="N97" s="89" t="n"/>
      <c r="O97" s="89" t="n"/>
      <c r="P97" s="118" t="n"/>
      <c r="Q97" s="361">
        <f>IF($J97="","",IFERROR(VLOOKUP($J97,'設定項目'!$N$2:$P$5,2,FALSE),""))</f>
      </c>
      <c r="R97" s="361">
        <f>IF($J97="","",IFERROR(VLOOKUP($J97,'設定項目'!$N$2:$P$5,3,FALSE),""))</f>
      </c>
      <c r="S97" s="362">
        <f>IF($C97="","",$C97+$Q97/24)</f>
      </c>
      <c r="T97" s="362">
        <f>IF($C97="","",$C97+($R97+$W97)/24)</f>
      </c>
      <c r="U97" s="360" t="n"/>
      <c r="V97" s="360" t="n"/>
      <c r="W97" s="363" t="n"/>
      <c r="X97" s="361">
        <f>IF(AND($C97&lt;&gt;"",$V97&lt;&gt;""),MAX(0,($V97-$C97)*24-$W97),"")</f>
      </c>
      <c r="Y97" s="112">
        <f>IF($C97="","",IF($U97&lt;&gt;"",IF($U97&gt;$S97,"期限超過","達成"),IF(NOW()&gt;$S97,"期限超過リスク","期限内")))</f>
      </c>
      <c r="Z97" s="112">
        <f>IF($C97="","",IF($V97&lt;&gt;"",IF($V97&gt;$T97,"期限超過","達成"),IF(AND($L97&lt;&gt;"クローズ済み",$L97&lt;&gt;"キャンセル済み",NOW()&gt;$T97),"期限超過リスク","期限内")))</f>
      </c>
      <c r="AA97" s="363" t="n"/>
      <c r="AB97" s="118" t="n"/>
      <c r="AC97" s="118" t="n"/>
      <c r="AD97" s="89" t="n"/>
      <c r="AE97" s="364" t="n"/>
      <c r="AF97" s="89" t="n"/>
      <c r="AG97" s="89" t="n"/>
      <c r="AH97" s="124" t="n"/>
    </row>
    <row r="98" s="26" ht="26" customHeight="true">
      <c r="A98" s="88" t="n"/>
      <c r="B98" s="359" t="n"/>
      <c r="C98" s="360" t="n"/>
      <c r="D98" s="89" t="n"/>
      <c r="E98" s="89" t="n"/>
      <c r="F98" s="89" t="n"/>
      <c r="G98" s="89" t="n"/>
      <c r="H98" s="118" t="n"/>
      <c r="I98" s="89" t="n"/>
      <c r="J98" s="89" t="n"/>
      <c r="K98" s="89" t="n"/>
      <c r="L98" s="89" t="n"/>
      <c r="M98" s="89" t="n"/>
      <c r="N98" s="89" t="n"/>
      <c r="O98" s="89" t="n"/>
      <c r="P98" s="118" t="n"/>
      <c r="Q98" s="361">
        <f>IF($J98="","",IFERROR(VLOOKUP($J98,'設定項目'!$N$2:$P$5,2,FALSE),""))</f>
      </c>
      <c r="R98" s="361">
        <f>IF($J98="","",IFERROR(VLOOKUP($J98,'設定項目'!$N$2:$P$5,3,FALSE),""))</f>
      </c>
      <c r="S98" s="362">
        <f>IF($C98="","",$C98+$Q98/24)</f>
      </c>
      <c r="T98" s="362">
        <f>IF($C98="","",$C98+($R98+$W98)/24)</f>
      </c>
      <c r="U98" s="360" t="n"/>
      <c r="V98" s="360" t="n"/>
      <c r="W98" s="363" t="n"/>
      <c r="X98" s="361">
        <f>IF(AND($C98&lt;&gt;"",$V98&lt;&gt;""),MAX(0,($V98-$C98)*24-$W98),"")</f>
      </c>
      <c r="Y98" s="112">
        <f>IF($C98="","",IF($U98&lt;&gt;"",IF($U98&gt;$S98,"期限超過","達成"),IF(NOW()&gt;$S98,"期限超過リスク","期限内")))</f>
      </c>
      <c r="Z98" s="112">
        <f>IF($C98="","",IF($V98&lt;&gt;"",IF($V98&gt;$T98,"期限超過","達成"),IF(AND($L98&lt;&gt;"クローズ済み",$L98&lt;&gt;"キャンセル済み",NOW()&gt;$T98),"期限超過リスク","期限内")))</f>
      </c>
      <c r="AA98" s="363" t="n"/>
      <c r="AB98" s="118" t="n"/>
      <c r="AC98" s="118" t="n"/>
      <c r="AD98" s="89" t="n"/>
      <c r="AE98" s="364" t="n"/>
      <c r="AF98" s="89" t="n"/>
      <c r="AG98" s="89" t="n"/>
      <c r="AH98" s="124" t="n"/>
    </row>
    <row r="99" s="26" ht="26" customHeight="true">
      <c r="A99" s="88" t="n"/>
      <c r="B99" s="359" t="n"/>
      <c r="C99" s="360" t="n"/>
      <c r="D99" s="89" t="n"/>
      <c r="E99" s="89" t="n"/>
      <c r="F99" s="89" t="n"/>
      <c r="G99" s="89" t="n"/>
      <c r="H99" s="118" t="n"/>
      <c r="I99" s="89" t="n"/>
      <c r="J99" s="89" t="n"/>
      <c r="K99" s="89" t="n"/>
      <c r="L99" s="89" t="n"/>
      <c r="M99" s="89" t="n"/>
      <c r="N99" s="89" t="n"/>
      <c r="O99" s="89" t="n"/>
      <c r="P99" s="118" t="n"/>
      <c r="Q99" s="361">
        <f>IF($J99="","",IFERROR(VLOOKUP($J99,'設定項目'!$N$2:$P$5,2,FALSE),""))</f>
      </c>
      <c r="R99" s="361">
        <f>IF($J99="","",IFERROR(VLOOKUP($J99,'設定項目'!$N$2:$P$5,3,FALSE),""))</f>
      </c>
      <c r="S99" s="362">
        <f>IF($C99="","",$C99+$Q99/24)</f>
      </c>
      <c r="T99" s="362">
        <f>IF($C99="","",$C99+($R99+$W99)/24)</f>
      </c>
      <c r="U99" s="360" t="n"/>
      <c r="V99" s="360" t="n"/>
      <c r="W99" s="363" t="n"/>
      <c r="X99" s="361">
        <f>IF(AND($C99&lt;&gt;"",$V99&lt;&gt;""),MAX(0,($V99-$C99)*24-$W99),"")</f>
      </c>
      <c r="Y99" s="112">
        <f>IF($C99="","",IF($U99&lt;&gt;"",IF($U99&gt;$S99,"期限超過","達成"),IF(NOW()&gt;$S99,"期限超過リスク","期限内")))</f>
      </c>
      <c r="Z99" s="112">
        <f>IF($C99="","",IF($V99&lt;&gt;"",IF($V99&gt;$T99,"期限超過","達成"),IF(AND($L99&lt;&gt;"クローズ済み",$L99&lt;&gt;"キャンセル済み",NOW()&gt;$T99),"期限超過リスク","期限内")))</f>
      </c>
      <c r="AA99" s="363" t="n"/>
      <c r="AB99" s="118" t="n"/>
      <c r="AC99" s="118" t="n"/>
      <c r="AD99" s="89" t="n"/>
      <c r="AE99" s="364" t="n"/>
      <c r="AF99" s="89" t="n"/>
      <c r="AG99" s="89" t="n"/>
      <c r="AH99" s="124" t="n"/>
    </row>
    <row r="100" s="26" ht="26" customHeight="true">
      <c r="A100" s="88" t="n"/>
      <c r="B100" s="359" t="n"/>
      <c r="C100" s="360" t="n"/>
      <c r="D100" s="89" t="n"/>
      <c r="E100" s="89" t="n"/>
      <c r="F100" s="89" t="n"/>
      <c r="G100" s="89" t="n"/>
      <c r="H100" s="118" t="n"/>
      <c r="I100" s="89" t="n"/>
      <c r="J100" s="89" t="n"/>
      <c r="K100" s="89" t="n"/>
      <c r="L100" s="89" t="n"/>
      <c r="M100" s="89" t="n"/>
      <c r="N100" s="89" t="n"/>
      <c r="O100" s="89" t="n"/>
      <c r="P100" s="118" t="n"/>
      <c r="Q100" s="361">
        <f>IF($J100="","",IFERROR(VLOOKUP($J100,'設定項目'!$N$2:$P$5,2,FALSE),""))</f>
      </c>
      <c r="R100" s="361">
        <f>IF($J100="","",IFERROR(VLOOKUP($J100,'設定項目'!$N$2:$P$5,3,FALSE),""))</f>
      </c>
      <c r="S100" s="362">
        <f>IF($C100="","",$C100+$Q100/24)</f>
      </c>
      <c r="T100" s="362">
        <f>IF($C100="","",$C100+($R100+$W100)/24)</f>
      </c>
      <c r="U100" s="360" t="n"/>
      <c r="V100" s="360" t="n"/>
      <c r="W100" s="363" t="n"/>
      <c r="X100" s="361">
        <f>IF(AND($C100&lt;&gt;"",$V100&lt;&gt;""),MAX(0,($V100-$C100)*24-$W100),"")</f>
      </c>
      <c r="Y100" s="112">
        <f>IF($C100="","",IF($U100&lt;&gt;"",IF($U100&gt;$S100,"期限超過","達成"),IF(NOW()&gt;$S100,"期限超過リスク","期限内")))</f>
      </c>
      <c r="Z100" s="112">
        <f>IF($C100="","",IF($V100&lt;&gt;"",IF($V100&gt;$T100,"期限超過","達成"),IF(AND($L100&lt;&gt;"クローズ済み",$L100&lt;&gt;"キャンセル済み",NOW()&gt;$T100),"期限超過リスク","期限内")))</f>
      </c>
      <c r="AA100" s="363" t="n"/>
      <c r="AB100" s="118" t="n"/>
      <c r="AC100" s="118" t="n"/>
      <c r="AD100" s="89" t="n"/>
      <c r="AE100" s="364" t="n"/>
      <c r="AF100" s="89" t="n"/>
      <c r="AG100" s="89" t="n"/>
      <c r="AH100" s="124" t="n"/>
    </row>
    <row r="101" s="26" ht="26" customHeight="true">
      <c r="A101" s="88" t="n"/>
      <c r="B101" s="359" t="n"/>
      <c r="C101" s="360" t="n"/>
      <c r="D101" s="89" t="n"/>
      <c r="E101" s="89" t="n"/>
      <c r="F101" s="89" t="n"/>
      <c r="G101" s="89" t="n"/>
      <c r="H101" s="118" t="n"/>
      <c r="I101" s="89" t="n"/>
      <c r="J101" s="89" t="n"/>
      <c r="K101" s="89" t="n"/>
      <c r="L101" s="89" t="n"/>
      <c r="M101" s="89" t="n"/>
      <c r="N101" s="89" t="n"/>
      <c r="O101" s="89" t="n"/>
      <c r="P101" s="118" t="n"/>
      <c r="Q101" s="361">
        <f>IF($J101="","",IFERROR(VLOOKUP($J101,'設定項目'!$N$2:$P$5,2,FALSE),""))</f>
      </c>
      <c r="R101" s="361">
        <f>IF($J101="","",IFERROR(VLOOKUP($J101,'設定項目'!$N$2:$P$5,3,FALSE),""))</f>
      </c>
      <c r="S101" s="362">
        <f>IF($C101="","",$C101+$Q101/24)</f>
      </c>
      <c r="T101" s="362">
        <f>IF($C101="","",$C101+($R101+$W101)/24)</f>
      </c>
      <c r="U101" s="360" t="n"/>
      <c r="V101" s="360" t="n"/>
      <c r="W101" s="363" t="n"/>
      <c r="X101" s="361">
        <f>IF(AND($C101&lt;&gt;"",$V101&lt;&gt;""),MAX(0,($V101-$C101)*24-$W101),"")</f>
      </c>
      <c r="Y101" s="112">
        <f>IF($C101="","",IF($U101&lt;&gt;"",IF($U101&gt;$S101,"期限超過","達成"),IF(NOW()&gt;$S101,"期限超過リスク","期限内")))</f>
      </c>
      <c r="Z101" s="112">
        <f>IF($C101="","",IF($V101&lt;&gt;"",IF($V101&gt;$T101,"期限超過","達成"),IF(AND($L101&lt;&gt;"クローズ済み",$L101&lt;&gt;"キャンセル済み",NOW()&gt;$T101),"期限超過リスク","期限内")))</f>
      </c>
      <c r="AA101" s="363" t="n"/>
      <c r="AB101" s="118" t="n"/>
      <c r="AC101" s="118" t="n"/>
      <c r="AD101" s="89" t="n"/>
      <c r="AE101" s="364" t="n"/>
      <c r="AF101" s="89" t="n"/>
      <c r="AG101" s="89" t="n"/>
      <c r="AH101" s="124" t="n"/>
    </row>
    <row r="102" s="26" ht="26" customHeight="true">
      <c r="A102" s="88" t="n"/>
      <c r="B102" s="359" t="n"/>
      <c r="C102" s="360" t="n"/>
      <c r="D102" s="89" t="n"/>
      <c r="E102" s="89" t="n"/>
      <c r="F102" s="89" t="n"/>
      <c r="G102" s="89" t="n"/>
      <c r="H102" s="118" t="n"/>
      <c r="I102" s="89" t="n"/>
      <c r="J102" s="89" t="n"/>
      <c r="K102" s="89" t="n"/>
      <c r="L102" s="89" t="n"/>
      <c r="M102" s="89" t="n"/>
      <c r="N102" s="89" t="n"/>
      <c r="O102" s="89" t="n"/>
      <c r="P102" s="118" t="n"/>
      <c r="Q102" s="361">
        <f>IF($J102="","",IFERROR(VLOOKUP($J102,'設定項目'!$N$2:$P$5,2,FALSE),""))</f>
      </c>
      <c r="R102" s="361">
        <f>IF($J102="","",IFERROR(VLOOKUP($J102,'設定項目'!$N$2:$P$5,3,FALSE),""))</f>
      </c>
      <c r="S102" s="362">
        <f>IF($C102="","",$C102+$Q102/24)</f>
      </c>
      <c r="T102" s="362">
        <f>IF($C102="","",$C102+($R102+$W102)/24)</f>
      </c>
      <c r="U102" s="360" t="n"/>
      <c r="V102" s="360" t="n"/>
      <c r="W102" s="363" t="n"/>
      <c r="X102" s="361">
        <f>IF(AND($C102&lt;&gt;"",$V102&lt;&gt;""),MAX(0,($V102-$C102)*24-$W102),"")</f>
      </c>
      <c r="Y102" s="112">
        <f>IF($C102="","",IF($U102&lt;&gt;"",IF($U102&gt;$S102,"期限超過","達成"),IF(NOW()&gt;$S102,"期限超過リスク","期限内")))</f>
      </c>
      <c r="Z102" s="112">
        <f>IF($C102="","",IF($V102&lt;&gt;"",IF($V102&gt;$T102,"期限超過","達成"),IF(AND($L102&lt;&gt;"クローズ済み",$L102&lt;&gt;"キャンセル済み",NOW()&gt;$T102),"期限超過リスク","期限内")))</f>
      </c>
      <c r="AA102" s="363" t="n"/>
      <c r="AB102" s="118" t="n"/>
      <c r="AC102" s="118" t="n"/>
      <c r="AD102" s="89" t="n"/>
      <c r="AE102" s="364" t="n"/>
      <c r="AF102" s="89" t="n"/>
      <c r="AG102" s="89" t="n"/>
      <c r="AH102" s="124" t="n"/>
    </row>
    <row r="103" s="26" ht="26" customHeight="true">
      <c r="A103" s="88" t="n"/>
      <c r="B103" s="359" t="n"/>
      <c r="C103" s="360" t="n"/>
      <c r="D103" s="89" t="n"/>
      <c r="E103" s="89" t="n"/>
      <c r="F103" s="89" t="n"/>
      <c r="G103" s="89" t="n"/>
      <c r="H103" s="118" t="n"/>
      <c r="I103" s="89" t="n"/>
      <c r="J103" s="89" t="n"/>
      <c r="K103" s="89" t="n"/>
      <c r="L103" s="89" t="n"/>
      <c r="M103" s="89" t="n"/>
      <c r="N103" s="89" t="n"/>
      <c r="O103" s="89" t="n"/>
      <c r="P103" s="118" t="n"/>
      <c r="Q103" s="361">
        <f>IF($J103="","",IFERROR(VLOOKUP($J103,'設定項目'!$N$2:$P$5,2,FALSE),""))</f>
      </c>
      <c r="R103" s="361">
        <f>IF($J103="","",IFERROR(VLOOKUP($J103,'設定項目'!$N$2:$P$5,3,FALSE),""))</f>
      </c>
      <c r="S103" s="362">
        <f>IF($C103="","",$C103+$Q103/24)</f>
      </c>
      <c r="T103" s="362">
        <f>IF($C103="","",$C103+($R103+$W103)/24)</f>
      </c>
      <c r="U103" s="360" t="n"/>
      <c r="V103" s="360" t="n"/>
      <c r="W103" s="363" t="n"/>
      <c r="X103" s="361">
        <f>IF(AND($C103&lt;&gt;"",$V103&lt;&gt;""),MAX(0,($V103-$C103)*24-$W103),"")</f>
      </c>
      <c r="Y103" s="112">
        <f>IF($C103="","",IF($U103&lt;&gt;"",IF($U103&gt;$S103,"期限超過","達成"),IF(NOW()&gt;$S103,"期限超過リスク","期限内")))</f>
      </c>
      <c r="Z103" s="112">
        <f>IF($C103="","",IF($V103&lt;&gt;"",IF($V103&gt;$T103,"期限超過","達成"),IF(AND($L103&lt;&gt;"クローズ済み",$L103&lt;&gt;"キャンセル済み",NOW()&gt;$T103),"期限超過リスク","期限内")))</f>
      </c>
      <c r="AA103" s="363" t="n"/>
      <c r="AB103" s="118" t="n"/>
      <c r="AC103" s="118" t="n"/>
      <c r="AD103" s="89" t="n"/>
      <c r="AE103" s="364" t="n"/>
      <c r="AF103" s="89" t="n"/>
      <c r="AG103" s="89" t="n"/>
      <c r="AH103" s="124" t="n"/>
    </row>
    <row r="104" s="26" ht="26" customHeight="true">
      <c r="A104" s="88" t="n"/>
      <c r="B104" s="359" t="n"/>
      <c r="C104" s="360" t="n"/>
      <c r="D104" s="89" t="n"/>
      <c r="E104" s="89" t="n"/>
      <c r="F104" s="89" t="n"/>
      <c r="G104" s="89" t="n"/>
      <c r="H104" s="118" t="n"/>
      <c r="I104" s="89" t="n"/>
      <c r="J104" s="89" t="n"/>
      <c r="K104" s="89" t="n"/>
      <c r="L104" s="89" t="n"/>
      <c r="M104" s="89" t="n"/>
      <c r="N104" s="89" t="n"/>
      <c r="O104" s="89" t="n"/>
      <c r="P104" s="118" t="n"/>
      <c r="Q104" s="361">
        <f>IF($J104="","",IFERROR(VLOOKUP($J104,'設定項目'!$N$2:$P$5,2,FALSE),""))</f>
      </c>
      <c r="R104" s="361">
        <f>IF($J104="","",IFERROR(VLOOKUP($J104,'設定項目'!$N$2:$P$5,3,FALSE),""))</f>
      </c>
      <c r="S104" s="362">
        <f>IF($C104="","",$C104+$Q104/24)</f>
      </c>
      <c r="T104" s="362">
        <f>IF($C104="","",$C104+($R104+$W104)/24)</f>
      </c>
      <c r="U104" s="360" t="n"/>
      <c r="V104" s="360" t="n"/>
      <c r="W104" s="363" t="n"/>
      <c r="X104" s="361">
        <f>IF(AND($C104&lt;&gt;"",$V104&lt;&gt;""),MAX(0,($V104-$C104)*24-$W104),"")</f>
      </c>
      <c r="Y104" s="112">
        <f>IF($C104="","",IF($U104&lt;&gt;"",IF($U104&gt;$S104,"期限超過","達成"),IF(NOW()&gt;$S104,"期限超過リスク","期限内")))</f>
      </c>
      <c r="Z104" s="112">
        <f>IF($C104="","",IF($V104&lt;&gt;"",IF($V104&gt;$T104,"期限超過","達成"),IF(AND($L104&lt;&gt;"クローズ済み",$L104&lt;&gt;"キャンセル済み",NOW()&gt;$T104),"期限超過リスク","期限内")))</f>
      </c>
      <c r="AA104" s="363" t="n"/>
      <c r="AB104" s="118" t="n"/>
      <c r="AC104" s="118" t="n"/>
      <c r="AD104" s="89" t="n"/>
      <c r="AE104" s="364" t="n"/>
      <c r="AF104" s="89" t="n"/>
      <c r="AG104" s="89" t="n"/>
      <c r="AH104" s="124" t="n"/>
    </row>
    <row r="105" s="26" ht="26" customHeight="true">
      <c r="A105" s="88" t="n"/>
      <c r="B105" s="359" t="n"/>
      <c r="C105" s="360" t="n"/>
      <c r="D105" s="89" t="n"/>
      <c r="E105" s="89" t="n"/>
      <c r="F105" s="89" t="n"/>
      <c r="G105" s="89" t="n"/>
      <c r="H105" s="118" t="n"/>
      <c r="I105" s="89" t="n"/>
      <c r="J105" s="89" t="n"/>
      <c r="K105" s="89" t="n"/>
      <c r="L105" s="89" t="n"/>
      <c r="M105" s="89" t="n"/>
      <c r="N105" s="89" t="n"/>
      <c r="O105" s="89" t="n"/>
      <c r="P105" s="118" t="n"/>
      <c r="Q105" s="361">
        <f>IF($J105="","",IFERROR(VLOOKUP($J105,'設定項目'!$N$2:$P$5,2,FALSE),""))</f>
      </c>
      <c r="R105" s="361">
        <f>IF($J105="","",IFERROR(VLOOKUP($J105,'設定項目'!$N$2:$P$5,3,FALSE),""))</f>
      </c>
      <c r="S105" s="362">
        <f>IF($C105="","",$C105+$Q105/24)</f>
      </c>
      <c r="T105" s="362">
        <f>IF($C105="","",$C105+($R105+$W105)/24)</f>
      </c>
      <c r="U105" s="360" t="n"/>
      <c r="V105" s="360" t="n"/>
      <c r="W105" s="363" t="n"/>
      <c r="X105" s="361">
        <f>IF(AND($C105&lt;&gt;"",$V105&lt;&gt;""),MAX(0,($V105-$C105)*24-$W105),"")</f>
      </c>
      <c r="Y105" s="112">
        <f>IF($C105="","",IF($U105&lt;&gt;"",IF($U105&gt;$S105,"期限超過","達成"),IF(NOW()&gt;$S105,"期限超過リスク","期限内")))</f>
      </c>
      <c r="Z105" s="112">
        <f>IF($C105="","",IF($V105&lt;&gt;"",IF($V105&gt;$T105,"期限超過","達成"),IF(AND($L105&lt;&gt;"クローズ済み",$L105&lt;&gt;"キャンセル済み",NOW()&gt;$T105),"期限超過リスク","期限内")))</f>
      </c>
      <c r="AA105" s="363" t="n"/>
      <c r="AB105" s="118" t="n"/>
      <c r="AC105" s="118" t="n"/>
      <c r="AD105" s="89" t="n"/>
      <c r="AE105" s="364" t="n"/>
      <c r="AF105" s="89" t="n"/>
      <c r="AG105" s="89" t="n"/>
      <c r="AH105" s="124" t="n"/>
    </row>
    <row r="106" s="26" ht="26" customHeight="true">
      <c r="A106" s="88" t="n"/>
      <c r="B106" s="359" t="n"/>
      <c r="C106" s="360" t="n"/>
      <c r="D106" s="89" t="n"/>
      <c r="E106" s="89" t="n"/>
      <c r="F106" s="89" t="n"/>
      <c r="G106" s="89" t="n"/>
      <c r="H106" s="118" t="n"/>
      <c r="I106" s="89" t="n"/>
      <c r="J106" s="89" t="n"/>
      <c r="K106" s="89" t="n"/>
      <c r="L106" s="89" t="n"/>
      <c r="M106" s="89" t="n"/>
      <c r="N106" s="89" t="n"/>
      <c r="O106" s="89" t="n"/>
      <c r="P106" s="118" t="n"/>
      <c r="Q106" s="361">
        <f>IF($J106="","",IFERROR(VLOOKUP($J106,'設定項目'!$N$2:$P$5,2,FALSE),""))</f>
      </c>
      <c r="R106" s="361">
        <f>IF($J106="","",IFERROR(VLOOKUP($J106,'設定項目'!$N$2:$P$5,3,FALSE),""))</f>
      </c>
      <c r="S106" s="362">
        <f>IF($C106="","",$C106+$Q106/24)</f>
      </c>
      <c r="T106" s="362">
        <f>IF($C106="","",$C106+($R106+$W106)/24)</f>
      </c>
      <c r="U106" s="360" t="n"/>
      <c r="V106" s="360" t="n"/>
      <c r="W106" s="363" t="n"/>
      <c r="X106" s="361">
        <f>IF(AND($C106&lt;&gt;"",$V106&lt;&gt;""),MAX(0,($V106-$C106)*24-$W106),"")</f>
      </c>
      <c r="Y106" s="112">
        <f>IF($C106="","",IF($U106&lt;&gt;"",IF($U106&gt;$S106,"期限超過","達成"),IF(NOW()&gt;$S106,"期限超過リスク","期限内")))</f>
      </c>
      <c r="Z106" s="112">
        <f>IF($C106="","",IF($V106&lt;&gt;"",IF($V106&gt;$T106,"期限超過","達成"),IF(AND($L106&lt;&gt;"クローズ済み",$L106&lt;&gt;"キャンセル済み",NOW()&gt;$T106),"期限超過リスク","期限内")))</f>
      </c>
      <c r="AA106" s="363" t="n"/>
      <c r="AB106" s="118" t="n"/>
      <c r="AC106" s="118" t="n"/>
      <c r="AD106" s="89" t="n"/>
      <c r="AE106" s="364" t="n"/>
      <c r="AF106" s="89" t="n"/>
      <c r="AG106" s="89" t="n"/>
      <c r="AH106" s="124" t="n"/>
    </row>
    <row r="107" s="26" ht="26" customHeight="true">
      <c r="A107" s="88" t="n"/>
      <c r="B107" s="359" t="n"/>
      <c r="C107" s="360" t="n"/>
      <c r="D107" s="89" t="n"/>
      <c r="E107" s="89" t="n"/>
      <c r="F107" s="89" t="n"/>
      <c r="G107" s="89" t="n"/>
      <c r="H107" s="118" t="n"/>
      <c r="I107" s="89" t="n"/>
      <c r="J107" s="89" t="n"/>
      <c r="K107" s="89" t="n"/>
      <c r="L107" s="89" t="n"/>
      <c r="M107" s="89" t="n"/>
      <c r="N107" s="89" t="n"/>
      <c r="O107" s="89" t="n"/>
      <c r="P107" s="118" t="n"/>
      <c r="Q107" s="361">
        <f>IF($J107="","",IFERROR(VLOOKUP($J107,'設定項目'!$N$2:$P$5,2,FALSE),""))</f>
      </c>
      <c r="R107" s="361">
        <f>IF($J107="","",IFERROR(VLOOKUP($J107,'設定項目'!$N$2:$P$5,3,FALSE),""))</f>
      </c>
      <c r="S107" s="362">
        <f>IF($C107="","",$C107+$Q107/24)</f>
      </c>
      <c r="T107" s="362">
        <f>IF($C107="","",$C107+($R107+$W107)/24)</f>
      </c>
      <c r="U107" s="360" t="n"/>
      <c r="V107" s="360" t="n"/>
      <c r="W107" s="363" t="n"/>
      <c r="X107" s="361">
        <f>IF(AND($C107&lt;&gt;"",$V107&lt;&gt;""),MAX(0,($V107-$C107)*24-$W107),"")</f>
      </c>
      <c r="Y107" s="112">
        <f>IF($C107="","",IF($U107&lt;&gt;"",IF($U107&gt;$S107,"期限超過","達成"),IF(NOW()&gt;$S107,"期限超過リスク","期限内")))</f>
      </c>
      <c r="Z107" s="112">
        <f>IF($C107="","",IF($V107&lt;&gt;"",IF($V107&gt;$T107,"期限超過","達成"),IF(AND($L107&lt;&gt;"クローズ済み",$L107&lt;&gt;"キャンセル済み",NOW()&gt;$T107),"期限超過リスク","期限内")))</f>
      </c>
      <c r="AA107" s="363" t="n"/>
      <c r="AB107" s="118" t="n"/>
      <c r="AC107" s="118" t="n"/>
      <c r="AD107" s="89" t="n"/>
      <c r="AE107" s="364" t="n"/>
      <c r="AF107" s="89" t="n"/>
      <c r="AG107" s="89" t="n"/>
      <c r="AH107" s="124" t="n"/>
    </row>
    <row r="108" s="26" ht="26" customHeight="true">
      <c r="A108" s="88" t="n"/>
      <c r="B108" s="359" t="n"/>
      <c r="C108" s="360" t="n"/>
      <c r="D108" s="89" t="n"/>
      <c r="E108" s="89" t="n"/>
      <c r="F108" s="89" t="n"/>
      <c r="G108" s="89" t="n"/>
      <c r="H108" s="118" t="n"/>
      <c r="I108" s="89" t="n"/>
      <c r="J108" s="89" t="n"/>
      <c r="K108" s="89" t="n"/>
      <c r="L108" s="89" t="n"/>
      <c r="M108" s="89" t="n"/>
      <c r="N108" s="89" t="n"/>
      <c r="O108" s="89" t="n"/>
      <c r="P108" s="118" t="n"/>
      <c r="Q108" s="361">
        <f>IF($J108="","",IFERROR(VLOOKUP($J108,'設定項目'!$N$2:$P$5,2,FALSE),""))</f>
      </c>
      <c r="R108" s="361">
        <f>IF($J108="","",IFERROR(VLOOKUP($J108,'設定項目'!$N$2:$P$5,3,FALSE),""))</f>
      </c>
      <c r="S108" s="362">
        <f>IF($C108="","",$C108+$Q108/24)</f>
      </c>
      <c r="T108" s="362">
        <f>IF($C108="","",$C108+($R108+$W108)/24)</f>
      </c>
      <c r="U108" s="360" t="n"/>
      <c r="V108" s="360" t="n"/>
      <c r="W108" s="363" t="n"/>
      <c r="X108" s="361">
        <f>IF(AND($C108&lt;&gt;"",$V108&lt;&gt;""),MAX(0,($V108-$C108)*24-$W108),"")</f>
      </c>
      <c r="Y108" s="112">
        <f>IF($C108="","",IF($U108&lt;&gt;"",IF($U108&gt;$S108,"期限超過","達成"),IF(NOW()&gt;$S108,"期限超過リスク","期限内")))</f>
      </c>
      <c r="Z108" s="112">
        <f>IF($C108="","",IF($V108&lt;&gt;"",IF($V108&gt;$T108,"期限超過","達成"),IF(AND($L108&lt;&gt;"クローズ済み",$L108&lt;&gt;"キャンセル済み",NOW()&gt;$T108),"期限超過リスク","期限内")))</f>
      </c>
      <c r="AA108" s="363" t="n"/>
      <c r="AB108" s="118" t="n"/>
      <c r="AC108" s="118" t="n"/>
      <c r="AD108" s="89" t="n"/>
      <c r="AE108" s="364" t="n"/>
      <c r="AF108" s="89" t="n"/>
      <c r="AG108" s="89" t="n"/>
      <c r="AH108" s="124" t="n"/>
    </row>
    <row r="109" s="26" ht="26" customHeight="true">
      <c r="A109" s="88" t="n"/>
      <c r="B109" s="359" t="n"/>
      <c r="C109" s="360" t="n"/>
      <c r="D109" s="89" t="n"/>
      <c r="E109" s="89" t="n"/>
      <c r="F109" s="89" t="n"/>
      <c r="G109" s="89" t="n"/>
      <c r="H109" s="118" t="n"/>
      <c r="I109" s="89" t="n"/>
      <c r="J109" s="89" t="n"/>
      <c r="K109" s="89" t="n"/>
      <c r="L109" s="89" t="n"/>
      <c r="M109" s="89" t="n"/>
      <c r="N109" s="89" t="n"/>
      <c r="O109" s="89" t="n"/>
      <c r="P109" s="118" t="n"/>
      <c r="Q109" s="361">
        <f>IF($J109="","",IFERROR(VLOOKUP($J109,'設定項目'!$N$2:$P$5,2,FALSE),""))</f>
      </c>
      <c r="R109" s="361">
        <f>IF($J109="","",IFERROR(VLOOKUP($J109,'設定項目'!$N$2:$P$5,3,FALSE),""))</f>
      </c>
      <c r="S109" s="362">
        <f>IF($C109="","",$C109+$Q109/24)</f>
      </c>
      <c r="T109" s="362">
        <f>IF($C109="","",$C109+($R109+$W109)/24)</f>
      </c>
      <c r="U109" s="360" t="n"/>
      <c r="V109" s="360" t="n"/>
      <c r="W109" s="363" t="n"/>
      <c r="X109" s="361">
        <f>IF(AND($C109&lt;&gt;"",$V109&lt;&gt;""),MAX(0,($V109-$C109)*24-$W109),"")</f>
      </c>
      <c r="Y109" s="112">
        <f>IF($C109="","",IF($U109&lt;&gt;"",IF($U109&gt;$S109,"期限超過","達成"),IF(NOW()&gt;$S109,"期限超過リスク","期限内")))</f>
      </c>
      <c r="Z109" s="112">
        <f>IF($C109="","",IF($V109&lt;&gt;"",IF($V109&gt;$T109,"期限超過","達成"),IF(AND($L109&lt;&gt;"クローズ済み",$L109&lt;&gt;"キャンセル済み",NOW()&gt;$T109),"期限超過リスク","期限内")))</f>
      </c>
      <c r="AA109" s="363" t="n"/>
      <c r="AB109" s="118" t="n"/>
      <c r="AC109" s="118" t="n"/>
      <c r="AD109" s="89" t="n"/>
      <c r="AE109" s="364" t="n"/>
      <c r="AF109" s="89" t="n"/>
      <c r="AG109" s="89" t="n"/>
      <c r="AH109" s="124" t="n"/>
    </row>
    <row r="110" s="26" ht="26" customHeight="true">
      <c r="A110" s="88" t="n"/>
      <c r="B110" s="359" t="n"/>
      <c r="C110" s="360" t="n"/>
      <c r="D110" s="89" t="n"/>
      <c r="E110" s="89" t="n"/>
      <c r="F110" s="89" t="n"/>
      <c r="G110" s="89" t="n"/>
      <c r="H110" s="118" t="n"/>
      <c r="I110" s="89" t="n"/>
      <c r="J110" s="89" t="n"/>
      <c r="K110" s="89" t="n"/>
      <c r="L110" s="89" t="n"/>
      <c r="M110" s="89" t="n"/>
      <c r="N110" s="89" t="n"/>
      <c r="O110" s="89" t="n"/>
      <c r="P110" s="118" t="n"/>
      <c r="Q110" s="361">
        <f>IF($J110="","",IFERROR(VLOOKUP($J110,'設定項目'!$N$2:$P$5,2,FALSE),""))</f>
      </c>
      <c r="R110" s="361">
        <f>IF($J110="","",IFERROR(VLOOKUP($J110,'設定項目'!$N$2:$P$5,3,FALSE),""))</f>
      </c>
      <c r="S110" s="362">
        <f>IF($C110="","",$C110+$Q110/24)</f>
      </c>
      <c r="T110" s="362">
        <f>IF($C110="","",$C110+($R110+$W110)/24)</f>
      </c>
      <c r="U110" s="360" t="n"/>
      <c r="V110" s="360" t="n"/>
      <c r="W110" s="363" t="n"/>
      <c r="X110" s="361">
        <f>IF(AND($C110&lt;&gt;"",$V110&lt;&gt;""),MAX(0,($V110-$C110)*24-$W110),"")</f>
      </c>
      <c r="Y110" s="112">
        <f>IF($C110="","",IF($U110&lt;&gt;"",IF($U110&gt;$S110,"期限超過","達成"),IF(NOW()&gt;$S110,"期限超過リスク","期限内")))</f>
      </c>
      <c r="Z110" s="112">
        <f>IF($C110="","",IF($V110&lt;&gt;"",IF($V110&gt;$T110,"期限超過","達成"),IF(AND($L110&lt;&gt;"クローズ済み",$L110&lt;&gt;"キャンセル済み",NOW()&gt;$T110),"期限超過リスク","期限内")))</f>
      </c>
      <c r="AA110" s="363" t="n"/>
      <c r="AB110" s="118" t="n"/>
      <c r="AC110" s="118" t="n"/>
      <c r="AD110" s="89" t="n"/>
      <c r="AE110" s="364" t="n"/>
      <c r="AF110" s="89" t="n"/>
      <c r="AG110" s="89" t="n"/>
      <c r="AH110" s="124" t="n"/>
    </row>
    <row r="111" s="26" ht="26" customHeight="true">
      <c r="A111" s="88" t="n"/>
      <c r="B111" s="359" t="n"/>
      <c r="C111" s="360" t="n"/>
      <c r="D111" s="89" t="n"/>
      <c r="E111" s="89" t="n"/>
      <c r="F111" s="89" t="n"/>
      <c r="G111" s="89" t="n"/>
      <c r="H111" s="118" t="n"/>
      <c r="I111" s="89" t="n"/>
      <c r="J111" s="89" t="n"/>
      <c r="K111" s="89" t="n"/>
      <c r="L111" s="89" t="n"/>
      <c r="M111" s="89" t="n"/>
      <c r="N111" s="89" t="n"/>
      <c r="O111" s="89" t="n"/>
      <c r="P111" s="118" t="n"/>
      <c r="Q111" s="361">
        <f>IF($J111="","",IFERROR(VLOOKUP($J111,'設定項目'!$N$2:$P$5,2,FALSE),""))</f>
      </c>
      <c r="R111" s="361">
        <f>IF($J111="","",IFERROR(VLOOKUP($J111,'設定項目'!$N$2:$P$5,3,FALSE),""))</f>
      </c>
      <c r="S111" s="362">
        <f>IF($C111="","",$C111+$Q111/24)</f>
      </c>
      <c r="T111" s="362">
        <f>IF($C111="","",$C111+($R111+$W111)/24)</f>
      </c>
      <c r="U111" s="360" t="n"/>
      <c r="V111" s="360" t="n"/>
      <c r="W111" s="363" t="n"/>
      <c r="X111" s="361">
        <f>IF(AND($C111&lt;&gt;"",$V111&lt;&gt;""),MAX(0,($V111-$C111)*24-$W111),"")</f>
      </c>
      <c r="Y111" s="112">
        <f>IF($C111="","",IF($U111&lt;&gt;"",IF($U111&gt;$S111,"期限超過","達成"),IF(NOW()&gt;$S111,"期限超過リスク","期限内")))</f>
      </c>
      <c r="Z111" s="112">
        <f>IF($C111="","",IF($V111&lt;&gt;"",IF($V111&gt;$T111,"期限超過","達成"),IF(AND($L111&lt;&gt;"クローズ済み",$L111&lt;&gt;"キャンセル済み",NOW()&gt;$T111),"期限超過リスク","期限内")))</f>
      </c>
      <c r="AA111" s="363" t="n"/>
      <c r="AB111" s="118" t="n"/>
      <c r="AC111" s="118" t="n"/>
      <c r="AD111" s="89" t="n"/>
      <c r="AE111" s="364" t="n"/>
      <c r="AF111" s="89" t="n"/>
      <c r="AG111" s="89" t="n"/>
      <c r="AH111" s="124" t="n"/>
    </row>
    <row r="112" s="26" ht="26" customHeight="true">
      <c r="A112" s="88" t="n"/>
      <c r="B112" s="359" t="n"/>
      <c r="C112" s="360" t="n"/>
      <c r="D112" s="89" t="n"/>
      <c r="E112" s="89" t="n"/>
      <c r="F112" s="89" t="n"/>
      <c r="G112" s="89" t="n"/>
      <c r="H112" s="118" t="n"/>
      <c r="I112" s="89" t="n"/>
      <c r="J112" s="89" t="n"/>
      <c r="K112" s="89" t="n"/>
      <c r="L112" s="89" t="n"/>
      <c r="M112" s="89" t="n"/>
      <c r="N112" s="89" t="n"/>
      <c r="O112" s="89" t="n"/>
      <c r="P112" s="118" t="n"/>
      <c r="Q112" s="361">
        <f>IF($J112="","",IFERROR(VLOOKUP($J112,'設定項目'!$N$2:$P$5,2,FALSE),""))</f>
      </c>
      <c r="R112" s="361">
        <f>IF($J112="","",IFERROR(VLOOKUP($J112,'設定項目'!$N$2:$P$5,3,FALSE),""))</f>
      </c>
      <c r="S112" s="362">
        <f>IF($C112="","",$C112+$Q112/24)</f>
      </c>
      <c r="T112" s="362">
        <f>IF($C112="","",$C112+($R112+$W112)/24)</f>
      </c>
      <c r="U112" s="360" t="n"/>
      <c r="V112" s="360" t="n"/>
      <c r="W112" s="363" t="n"/>
      <c r="X112" s="361">
        <f>IF(AND($C112&lt;&gt;"",$V112&lt;&gt;""),MAX(0,($V112-$C112)*24-$W112),"")</f>
      </c>
      <c r="Y112" s="112">
        <f>IF($C112="","",IF($U112&lt;&gt;"",IF($U112&gt;$S112,"期限超過","達成"),IF(NOW()&gt;$S112,"期限超過リスク","期限内")))</f>
      </c>
      <c r="Z112" s="112">
        <f>IF($C112="","",IF($V112&lt;&gt;"",IF($V112&gt;$T112,"期限超過","達成"),IF(AND($L112&lt;&gt;"クローズ済み",$L112&lt;&gt;"キャンセル済み",NOW()&gt;$T112),"期限超過リスク","期限内")))</f>
      </c>
      <c r="AA112" s="363" t="n"/>
      <c r="AB112" s="118" t="n"/>
      <c r="AC112" s="118" t="n"/>
      <c r="AD112" s="89" t="n"/>
      <c r="AE112" s="364" t="n"/>
      <c r="AF112" s="89" t="n"/>
      <c r="AG112" s="89" t="n"/>
      <c r="AH112" s="124" t="n"/>
    </row>
    <row r="113" s="26" ht="26" customHeight="true">
      <c r="A113" s="88" t="n"/>
      <c r="B113" s="359" t="n"/>
      <c r="C113" s="360" t="n"/>
      <c r="D113" s="89" t="n"/>
      <c r="E113" s="89" t="n"/>
      <c r="F113" s="89" t="n"/>
      <c r="G113" s="89" t="n"/>
      <c r="H113" s="118" t="n"/>
      <c r="I113" s="89" t="n"/>
      <c r="J113" s="89" t="n"/>
      <c r="K113" s="89" t="n"/>
      <c r="L113" s="89" t="n"/>
      <c r="M113" s="89" t="n"/>
      <c r="N113" s="89" t="n"/>
      <c r="O113" s="89" t="n"/>
      <c r="P113" s="118" t="n"/>
      <c r="Q113" s="361">
        <f>IF($J113="","",IFERROR(VLOOKUP($J113,'設定項目'!$N$2:$P$5,2,FALSE),""))</f>
      </c>
      <c r="R113" s="361">
        <f>IF($J113="","",IFERROR(VLOOKUP($J113,'設定項目'!$N$2:$P$5,3,FALSE),""))</f>
      </c>
      <c r="S113" s="362">
        <f>IF($C113="","",$C113+$Q113/24)</f>
      </c>
      <c r="T113" s="362">
        <f>IF($C113="","",$C113+($R113+$W113)/24)</f>
      </c>
      <c r="U113" s="360" t="n"/>
      <c r="V113" s="360" t="n"/>
      <c r="W113" s="363" t="n"/>
      <c r="X113" s="361">
        <f>IF(AND($C113&lt;&gt;"",$V113&lt;&gt;""),MAX(0,($V113-$C113)*24-$W113),"")</f>
      </c>
      <c r="Y113" s="112">
        <f>IF($C113="","",IF($U113&lt;&gt;"",IF($U113&gt;$S113,"期限超過","達成"),IF(NOW()&gt;$S113,"期限超過リスク","期限内")))</f>
      </c>
      <c r="Z113" s="112">
        <f>IF($C113="","",IF($V113&lt;&gt;"",IF($V113&gt;$T113,"期限超過","達成"),IF(AND($L113&lt;&gt;"クローズ済み",$L113&lt;&gt;"キャンセル済み",NOW()&gt;$T113),"期限超過リスク","期限内")))</f>
      </c>
      <c r="AA113" s="363" t="n"/>
      <c r="AB113" s="118" t="n"/>
      <c r="AC113" s="118" t="n"/>
      <c r="AD113" s="89" t="n"/>
      <c r="AE113" s="364" t="n"/>
      <c r="AF113" s="89" t="n"/>
      <c r="AG113" s="89" t="n"/>
      <c r="AH113" s="124" t="n"/>
    </row>
    <row r="114" s="26" ht="26" customHeight="true">
      <c r="A114" s="88" t="n"/>
      <c r="B114" s="359" t="n"/>
      <c r="C114" s="360" t="n"/>
      <c r="D114" s="89" t="n"/>
      <c r="E114" s="89" t="n"/>
      <c r="F114" s="89" t="n"/>
      <c r="G114" s="89" t="n"/>
      <c r="H114" s="118" t="n"/>
      <c r="I114" s="89" t="n"/>
      <c r="J114" s="89" t="n"/>
      <c r="K114" s="89" t="n"/>
      <c r="L114" s="89" t="n"/>
      <c r="M114" s="89" t="n"/>
      <c r="N114" s="89" t="n"/>
      <c r="O114" s="89" t="n"/>
      <c r="P114" s="118" t="n"/>
      <c r="Q114" s="361">
        <f>IF($J114="","",IFERROR(VLOOKUP($J114,'設定項目'!$N$2:$P$5,2,FALSE),""))</f>
      </c>
      <c r="R114" s="361">
        <f>IF($J114="","",IFERROR(VLOOKUP($J114,'設定項目'!$N$2:$P$5,3,FALSE),""))</f>
      </c>
      <c r="S114" s="362">
        <f>IF($C114="","",$C114+$Q114/24)</f>
      </c>
      <c r="T114" s="362">
        <f>IF($C114="","",$C114+($R114+$W114)/24)</f>
      </c>
      <c r="U114" s="360" t="n"/>
      <c r="V114" s="360" t="n"/>
      <c r="W114" s="363" t="n"/>
      <c r="X114" s="361">
        <f>IF(AND($C114&lt;&gt;"",$V114&lt;&gt;""),MAX(0,($V114-$C114)*24-$W114),"")</f>
      </c>
      <c r="Y114" s="112">
        <f>IF($C114="","",IF($U114&lt;&gt;"",IF($U114&gt;$S114,"期限超過","達成"),IF(NOW()&gt;$S114,"期限超過リスク","期限内")))</f>
      </c>
      <c r="Z114" s="112">
        <f>IF($C114="","",IF($V114&lt;&gt;"",IF($V114&gt;$T114,"期限超過","達成"),IF(AND($L114&lt;&gt;"クローズ済み",$L114&lt;&gt;"キャンセル済み",NOW()&gt;$T114),"期限超過リスク","期限内")))</f>
      </c>
      <c r="AA114" s="363" t="n"/>
      <c r="AB114" s="118" t="n"/>
      <c r="AC114" s="118" t="n"/>
      <c r="AD114" s="89" t="n"/>
      <c r="AE114" s="364" t="n"/>
      <c r="AF114" s="89" t="n"/>
      <c r="AG114" s="89" t="n"/>
      <c r="AH114" s="124" t="n"/>
    </row>
    <row r="115" s="26" ht="26" customHeight="true">
      <c r="A115" s="88" t="n"/>
      <c r="B115" s="359" t="n"/>
      <c r="C115" s="360" t="n"/>
      <c r="D115" s="89" t="n"/>
      <c r="E115" s="89" t="n"/>
      <c r="F115" s="89" t="n"/>
      <c r="G115" s="89" t="n"/>
      <c r="H115" s="118" t="n"/>
      <c r="I115" s="89" t="n"/>
      <c r="J115" s="89" t="n"/>
      <c r="K115" s="89" t="n"/>
      <c r="L115" s="89" t="n"/>
      <c r="M115" s="89" t="n"/>
      <c r="N115" s="89" t="n"/>
      <c r="O115" s="89" t="n"/>
      <c r="P115" s="118" t="n"/>
      <c r="Q115" s="361">
        <f>IF($J115="","",IFERROR(VLOOKUP($J115,'設定項目'!$N$2:$P$5,2,FALSE),""))</f>
      </c>
      <c r="R115" s="361">
        <f>IF($J115="","",IFERROR(VLOOKUP($J115,'設定項目'!$N$2:$P$5,3,FALSE),""))</f>
      </c>
      <c r="S115" s="362">
        <f>IF($C115="","",$C115+$Q115/24)</f>
      </c>
      <c r="T115" s="362">
        <f>IF($C115="","",$C115+($R115+$W115)/24)</f>
      </c>
      <c r="U115" s="360" t="n"/>
      <c r="V115" s="360" t="n"/>
      <c r="W115" s="363" t="n"/>
      <c r="X115" s="361">
        <f>IF(AND($C115&lt;&gt;"",$V115&lt;&gt;""),MAX(0,($V115-$C115)*24-$W115),"")</f>
      </c>
      <c r="Y115" s="112">
        <f>IF($C115="","",IF($U115&lt;&gt;"",IF($U115&gt;$S115,"期限超過","達成"),IF(NOW()&gt;$S115,"期限超過リスク","期限内")))</f>
      </c>
      <c r="Z115" s="112">
        <f>IF($C115="","",IF($V115&lt;&gt;"",IF($V115&gt;$T115,"期限超過","達成"),IF(AND($L115&lt;&gt;"クローズ済み",$L115&lt;&gt;"キャンセル済み",NOW()&gt;$T115),"期限超過リスク","期限内")))</f>
      </c>
      <c r="AA115" s="363" t="n"/>
      <c r="AB115" s="118" t="n"/>
      <c r="AC115" s="118" t="n"/>
      <c r="AD115" s="89" t="n"/>
      <c r="AE115" s="364" t="n"/>
      <c r="AF115" s="89" t="n"/>
      <c r="AG115" s="89" t="n"/>
      <c r="AH115" s="124" t="n"/>
    </row>
    <row r="116" s="26" ht="26" customHeight="true">
      <c r="A116" s="88" t="n"/>
      <c r="B116" s="359" t="n"/>
      <c r="C116" s="360" t="n"/>
      <c r="D116" s="89" t="n"/>
      <c r="E116" s="89" t="n"/>
      <c r="F116" s="89" t="n"/>
      <c r="G116" s="89" t="n"/>
      <c r="H116" s="118" t="n"/>
      <c r="I116" s="89" t="n"/>
      <c r="J116" s="89" t="n"/>
      <c r="K116" s="89" t="n"/>
      <c r="L116" s="89" t="n"/>
      <c r="M116" s="89" t="n"/>
      <c r="N116" s="89" t="n"/>
      <c r="O116" s="89" t="n"/>
      <c r="P116" s="118" t="n"/>
      <c r="Q116" s="361">
        <f>IF($J116="","",IFERROR(VLOOKUP($J116,'設定項目'!$N$2:$P$5,2,FALSE),""))</f>
      </c>
      <c r="R116" s="361">
        <f>IF($J116="","",IFERROR(VLOOKUP($J116,'設定項目'!$N$2:$P$5,3,FALSE),""))</f>
      </c>
      <c r="S116" s="362">
        <f>IF($C116="","",$C116+$Q116/24)</f>
      </c>
      <c r="T116" s="362">
        <f>IF($C116="","",$C116+($R116+$W116)/24)</f>
      </c>
      <c r="U116" s="360" t="n"/>
      <c r="V116" s="360" t="n"/>
      <c r="W116" s="363" t="n"/>
      <c r="X116" s="361">
        <f>IF(AND($C116&lt;&gt;"",$V116&lt;&gt;""),MAX(0,($V116-$C116)*24-$W116),"")</f>
      </c>
      <c r="Y116" s="112">
        <f>IF($C116="","",IF($U116&lt;&gt;"",IF($U116&gt;$S116,"期限超過","達成"),IF(NOW()&gt;$S116,"期限超過リスク","期限内")))</f>
      </c>
      <c r="Z116" s="112">
        <f>IF($C116="","",IF($V116&lt;&gt;"",IF($V116&gt;$T116,"期限超過","達成"),IF(AND($L116&lt;&gt;"クローズ済み",$L116&lt;&gt;"キャンセル済み",NOW()&gt;$T116),"期限超過リスク","期限内")))</f>
      </c>
      <c r="AA116" s="363" t="n"/>
      <c r="AB116" s="118" t="n"/>
      <c r="AC116" s="118" t="n"/>
      <c r="AD116" s="89" t="n"/>
      <c r="AE116" s="364" t="n"/>
      <c r="AF116" s="89" t="n"/>
      <c r="AG116" s="89" t="n"/>
      <c r="AH116" s="124" t="n"/>
    </row>
    <row r="117" s="26" ht="26" customHeight="true">
      <c r="A117" s="88" t="n"/>
      <c r="B117" s="359" t="n"/>
      <c r="C117" s="360" t="n"/>
      <c r="D117" s="89" t="n"/>
      <c r="E117" s="89" t="n"/>
      <c r="F117" s="89" t="n"/>
      <c r="G117" s="89" t="n"/>
      <c r="H117" s="118" t="n"/>
      <c r="I117" s="89" t="n"/>
      <c r="J117" s="89" t="n"/>
      <c r="K117" s="89" t="n"/>
      <c r="L117" s="89" t="n"/>
      <c r="M117" s="89" t="n"/>
      <c r="N117" s="89" t="n"/>
      <c r="O117" s="89" t="n"/>
      <c r="P117" s="118" t="n"/>
      <c r="Q117" s="361">
        <f>IF($J117="","",IFERROR(VLOOKUP($J117,'設定項目'!$N$2:$P$5,2,FALSE),""))</f>
      </c>
      <c r="R117" s="361">
        <f>IF($J117="","",IFERROR(VLOOKUP($J117,'設定項目'!$N$2:$P$5,3,FALSE),""))</f>
      </c>
      <c r="S117" s="362">
        <f>IF($C117="","",$C117+$Q117/24)</f>
      </c>
      <c r="T117" s="362">
        <f>IF($C117="","",$C117+($R117+$W117)/24)</f>
      </c>
      <c r="U117" s="360" t="n"/>
      <c r="V117" s="360" t="n"/>
      <c r="W117" s="363" t="n"/>
      <c r="X117" s="361">
        <f>IF(AND($C117&lt;&gt;"",$V117&lt;&gt;""),MAX(0,($V117-$C117)*24-$W117),"")</f>
      </c>
      <c r="Y117" s="112">
        <f>IF($C117="","",IF($U117&lt;&gt;"",IF($U117&gt;$S117,"期限超過","達成"),IF(NOW()&gt;$S117,"期限超過リスク","期限内")))</f>
      </c>
      <c r="Z117" s="112">
        <f>IF($C117="","",IF($V117&lt;&gt;"",IF($V117&gt;$T117,"期限超過","達成"),IF(AND($L117&lt;&gt;"クローズ済み",$L117&lt;&gt;"キャンセル済み",NOW()&gt;$T117),"期限超過リスク","期限内")))</f>
      </c>
      <c r="AA117" s="363" t="n"/>
      <c r="AB117" s="118" t="n"/>
      <c r="AC117" s="118" t="n"/>
      <c r="AD117" s="89" t="n"/>
      <c r="AE117" s="364" t="n"/>
      <c r="AF117" s="89" t="n"/>
      <c r="AG117" s="89" t="n"/>
      <c r="AH117" s="124" t="n"/>
    </row>
    <row r="118" s="26" ht="26" customHeight="true">
      <c r="A118" s="88" t="n"/>
      <c r="B118" s="359" t="n"/>
      <c r="C118" s="360" t="n"/>
      <c r="D118" s="89" t="n"/>
      <c r="E118" s="89" t="n"/>
      <c r="F118" s="89" t="n"/>
      <c r="G118" s="89" t="n"/>
      <c r="H118" s="118" t="n"/>
      <c r="I118" s="89" t="n"/>
      <c r="J118" s="89" t="n"/>
      <c r="K118" s="89" t="n"/>
      <c r="L118" s="89" t="n"/>
      <c r="M118" s="89" t="n"/>
      <c r="N118" s="89" t="n"/>
      <c r="O118" s="89" t="n"/>
      <c r="P118" s="118" t="n"/>
      <c r="Q118" s="361">
        <f>IF($J118="","",IFERROR(VLOOKUP($J118,'設定項目'!$N$2:$P$5,2,FALSE),""))</f>
      </c>
      <c r="R118" s="361">
        <f>IF($J118="","",IFERROR(VLOOKUP($J118,'設定項目'!$N$2:$P$5,3,FALSE),""))</f>
      </c>
      <c r="S118" s="362">
        <f>IF($C118="","",$C118+$Q118/24)</f>
      </c>
      <c r="T118" s="362">
        <f>IF($C118="","",$C118+($R118+$W118)/24)</f>
      </c>
      <c r="U118" s="360" t="n"/>
      <c r="V118" s="360" t="n"/>
      <c r="W118" s="363" t="n"/>
      <c r="X118" s="361">
        <f>IF(AND($C118&lt;&gt;"",$V118&lt;&gt;""),MAX(0,($V118-$C118)*24-$W118),"")</f>
      </c>
      <c r="Y118" s="112">
        <f>IF($C118="","",IF($U118&lt;&gt;"",IF($U118&gt;$S118,"期限超過","達成"),IF(NOW()&gt;$S118,"期限超過リスク","期限内")))</f>
      </c>
      <c r="Z118" s="112">
        <f>IF($C118="","",IF($V118&lt;&gt;"",IF($V118&gt;$T118,"期限超過","達成"),IF(AND($L118&lt;&gt;"クローズ済み",$L118&lt;&gt;"キャンセル済み",NOW()&gt;$T118),"期限超過リスク","期限内")))</f>
      </c>
      <c r="AA118" s="363" t="n"/>
      <c r="AB118" s="118" t="n"/>
      <c r="AC118" s="118" t="n"/>
      <c r="AD118" s="89" t="n"/>
      <c r="AE118" s="364" t="n"/>
      <c r="AF118" s="89" t="n"/>
      <c r="AG118" s="89" t="n"/>
      <c r="AH118" s="124" t="n"/>
    </row>
    <row r="119" s="26" ht="26" customHeight="true">
      <c r="A119" s="88" t="n"/>
      <c r="B119" s="359" t="n"/>
      <c r="C119" s="360" t="n"/>
      <c r="D119" s="89" t="n"/>
      <c r="E119" s="89" t="n"/>
      <c r="F119" s="89" t="n"/>
      <c r="G119" s="89" t="n"/>
      <c r="H119" s="118" t="n"/>
      <c r="I119" s="89" t="n"/>
      <c r="J119" s="89" t="n"/>
      <c r="K119" s="89" t="n"/>
      <c r="L119" s="89" t="n"/>
      <c r="M119" s="89" t="n"/>
      <c r="N119" s="89" t="n"/>
      <c r="O119" s="89" t="n"/>
      <c r="P119" s="118" t="n"/>
      <c r="Q119" s="361">
        <f>IF($J119="","",IFERROR(VLOOKUP($J119,'設定項目'!$N$2:$P$5,2,FALSE),""))</f>
      </c>
      <c r="R119" s="361">
        <f>IF($J119="","",IFERROR(VLOOKUP($J119,'設定項目'!$N$2:$P$5,3,FALSE),""))</f>
      </c>
      <c r="S119" s="362">
        <f>IF($C119="","",$C119+$Q119/24)</f>
      </c>
      <c r="T119" s="362">
        <f>IF($C119="","",$C119+($R119+$W119)/24)</f>
      </c>
      <c r="U119" s="360" t="n"/>
      <c r="V119" s="360" t="n"/>
      <c r="W119" s="363" t="n"/>
      <c r="X119" s="361">
        <f>IF(AND($C119&lt;&gt;"",$V119&lt;&gt;""),MAX(0,($V119-$C119)*24-$W119),"")</f>
      </c>
      <c r="Y119" s="112">
        <f>IF($C119="","",IF($U119&lt;&gt;"",IF($U119&gt;$S119,"期限超過","達成"),IF(NOW()&gt;$S119,"期限超過リスク","期限内")))</f>
      </c>
      <c r="Z119" s="112">
        <f>IF($C119="","",IF($V119&lt;&gt;"",IF($V119&gt;$T119,"期限超過","達成"),IF(AND($L119&lt;&gt;"クローズ済み",$L119&lt;&gt;"キャンセル済み",NOW()&gt;$T119),"期限超過リスク","期限内")))</f>
      </c>
      <c r="AA119" s="363" t="n"/>
      <c r="AB119" s="118" t="n"/>
      <c r="AC119" s="118" t="n"/>
      <c r="AD119" s="89" t="n"/>
      <c r="AE119" s="364" t="n"/>
      <c r="AF119" s="89" t="n"/>
      <c r="AG119" s="89" t="n"/>
      <c r="AH119" s="124" t="n"/>
    </row>
    <row r="120" s="26" ht="26" customHeight="true">
      <c r="A120" s="88" t="n"/>
      <c r="B120" s="359" t="n"/>
      <c r="C120" s="360" t="n"/>
      <c r="D120" s="89" t="n"/>
      <c r="E120" s="89" t="n"/>
      <c r="F120" s="89" t="n"/>
      <c r="G120" s="89" t="n"/>
      <c r="H120" s="118" t="n"/>
      <c r="I120" s="89" t="n"/>
      <c r="J120" s="89" t="n"/>
      <c r="K120" s="89" t="n"/>
      <c r="L120" s="89" t="n"/>
      <c r="M120" s="89" t="n"/>
      <c r="N120" s="89" t="n"/>
      <c r="O120" s="89" t="n"/>
      <c r="P120" s="118" t="n"/>
      <c r="Q120" s="361">
        <f>IF($J120="","",IFERROR(VLOOKUP($J120,'設定項目'!$N$2:$P$5,2,FALSE),""))</f>
      </c>
      <c r="R120" s="361">
        <f>IF($J120="","",IFERROR(VLOOKUP($J120,'設定項目'!$N$2:$P$5,3,FALSE),""))</f>
      </c>
      <c r="S120" s="362">
        <f>IF($C120="","",$C120+$Q120/24)</f>
      </c>
      <c r="T120" s="362">
        <f>IF($C120="","",$C120+($R120+$W120)/24)</f>
      </c>
      <c r="U120" s="360" t="n"/>
      <c r="V120" s="360" t="n"/>
      <c r="W120" s="363" t="n"/>
      <c r="X120" s="361">
        <f>IF(AND($C120&lt;&gt;"",$V120&lt;&gt;""),MAX(0,($V120-$C120)*24-$W120),"")</f>
      </c>
      <c r="Y120" s="112">
        <f>IF($C120="","",IF($U120&lt;&gt;"",IF($U120&gt;$S120,"期限超過","達成"),IF(NOW()&gt;$S120,"期限超過リスク","期限内")))</f>
      </c>
      <c r="Z120" s="112">
        <f>IF($C120="","",IF($V120&lt;&gt;"",IF($V120&gt;$T120,"期限超過","達成"),IF(AND($L120&lt;&gt;"クローズ済み",$L120&lt;&gt;"キャンセル済み",NOW()&gt;$T120),"期限超過リスク","期限内")))</f>
      </c>
      <c r="AA120" s="363" t="n"/>
      <c r="AB120" s="118" t="n"/>
      <c r="AC120" s="118" t="n"/>
      <c r="AD120" s="89" t="n"/>
      <c r="AE120" s="364" t="n"/>
      <c r="AF120" s="89" t="n"/>
      <c r="AG120" s="89" t="n"/>
      <c r="AH120" s="124" t="n"/>
    </row>
    <row r="121" s="26" ht="26" customHeight="true">
      <c r="A121" s="88" t="n"/>
      <c r="B121" s="359" t="n"/>
      <c r="C121" s="360" t="n"/>
      <c r="D121" s="89" t="n"/>
      <c r="E121" s="89" t="n"/>
      <c r="F121" s="89" t="n"/>
      <c r="G121" s="89" t="n"/>
      <c r="H121" s="118" t="n"/>
      <c r="I121" s="89" t="n"/>
      <c r="J121" s="89" t="n"/>
      <c r="K121" s="89" t="n"/>
      <c r="L121" s="89" t="n"/>
      <c r="M121" s="89" t="n"/>
      <c r="N121" s="89" t="n"/>
      <c r="O121" s="89" t="n"/>
      <c r="P121" s="118" t="n"/>
      <c r="Q121" s="361">
        <f>IF($J121="","",IFERROR(VLOOKUP($J121,'設定項目'!$N$2:$P$5,2,FALSE),""))</f>
      </c>
      <c r="R121" s="361">
        <f>IF($J121="","",IFERROR(VLOOKUP($J121,'設定項目'!$N$2:$P$5,3,FALSE),""))</f>
      </c>
      <c r="S121" s="362">
        <f>IF($C121="","",$C121+$Q121/24)</f>
      </c>
      <c r="T121" s="362">
        <f>IF($C121="","",$C121+($R121+$W121)/24)</f>
      </c>
      <c r="U121" s="360" t="n"/>
      <c r="V121" s="360" t="n"/>
      <c r="W121" s="363" t="n"/>
      <c r="X121" s="361">
        <f>IF(AND($C121&lt;&gt;"",$V121&lt;&gt;""),MAX(0,($V121-$C121)*24-$W121),"")</f>
      </c>
      <c r="Y121" s="112">
        <f>IF($C121="","",IF($U121&lt;&gt;"",IF($U121&gt;$S121,"期限超過","達成"),IF(NOW()&gt;$S121,"期限超過リスク","期限内")))</f>
      </c>
      <c r="Z121" s="112">
        <f>IF($C121="","",IF($V121&lt;&gt;"",IF($V121&gt;$T121,"期限超過","達成"),IF(AND($L121&lt;&gt;"クローズ済み",$L121&lt;&gt;"キャンセル済み",NOW()&gt;$T121),"期限超過リスク","期限内")))</f>
      </c>
      <c r="AA121" s="363" t="n"/>
      <c r="AB121" s="118" t="n"/>
      <c r="AC121" s="118" t="n"/>
      <c r="AD121" s="89" t="n"/>
      <c r="AE121" s="364" t="n"/>
      <c r="AF121" s="89" t="n"/>
      <c r="AG121" s="89" t="n"/>
      <c r="AH121" s="124" t="n"/>
    </row>
    <row r="122" s="26" ht="26" customHeight="true">
      <c r="A122" s="88" t="n"/>
      <c r="B122" s="359" t="n"/>
      <c r="C122" s="360" t="n"/>
      <c r="D122" s="89" t="n"/>
      <c r="E122" s="89" t="n"/>
      <c r="F122" s="89" t="n"/>
      <c r="G122" s="89" t="n"/>
      <c r="H122" s="118" t="n"/>
      <c r="I122" s="89" t="n"/>
      <c r="J122" s="89" t="n"/>
      <c r="K122" s="89" t="n"/>
      <c r="L122" s="89" t="n"/>
      <c r="M122" s="89" t="n"/>
      <c r="N122" s="89" t="n"/>
      <c r="O122" s="89" t="n"/>
      <c r="P122" s="118" t="n"/>
      <c r="Q122" s="361">
        <f>IF($J122="","",IFERROR(VLOOKUP($J122,'設定項目'!$N$2:$P$5,2,FALSE),""))</f>
      </c>
      <c r="R122" s="361">
        <f>IF($J122="","",IFERROR(VLOOKUP($J122,'設定項目'!$N$2:$P$5,3,FALSE),""))</f>
      </c>
      <c r="S122" s="362">
        <f>IF($C122="","",$C122+$Q122/24)</f>
      </c>
      <c r="T122" s="362">
        <f>IF($C122="","",$C122+($R122+$W122)/24)</f>
      </c>
      <c r="U122" s="360" t="n"/>
      <c r="V122" s="360" t="n"/>
      <c r="W122" s="363" t="n"/>
      <c r="X122" s="361">
        <f>IF(AND($C122&lt;&gt;"",$V122&lt;&gt;""),MAX(0,($V122-$C122)*24-$W122),"")</f>
      </c>
      <c r="Y122" s="112">
        <f>IF($C122="","",IF($U122&lt;&gt;"",IF($U122&gt;$S122,"期限超過","達成"),IF(NOW()&gt;$S122,"期限超過リスク","期限内")))</f>
      </c>
      <c r="Z122" s="112">
        <f>IF($C122="","",IF($V122&lt;&gt;"",IF($V122&gt;$T122,"期限超過","達成"),IF(AND($L122&lt;&gt;"クローズ済み",$L122&lt;&gt;"キャンセル済み",NOW()&gt;$T122),"期限超過リスク","期限内")))</f>
      </c>
      <c r="AA122" s="363" t="n"/>
      <c r="AB122" s="118" t="n"/>
      <c r="AC122" s="118" t="n"/>
      <c r="AD122" s="89" t="n"/>
      <c r="AE122" s="364" t="n"/>
      <c r="AF122" s="89" t="n"/>
      <c r="AG122" s="89" t="n"/>
      <c r="AH122" s="124" t="n"/>
    </row>
    <row r="123" s="26" ht="26" customHeight="true">
      <c r="A123" s="88" t="n"/>
      <c r="B123" s="359" t="n"/>
      <c r="C123" s="360" t="n"/>
      <c r="D123" s="89" t="n"/>
      <c r="E123" s="89" t="n"/>
      <c r="F123" s="89" t="n"/>
      <c r="G123" s="89" t="n"/>
      <c r="H123" s="118" t="n"/>
      <c r="I123" s="89" t="n"/>
      <c r="J123" s="89" t="n"/>
      <c r="K123" s="89" t="n"/>
      <c r="L123" s="89" t="n"/>
      <c r="M123" s="89" t="n"/>
      <c r="N123" s="89" t="n"/>
      <c r="O123" s="89" t="n"/>
      <c r="P123" s="118" t="n"/>
      <c r="Q123" s="361">
        <f>IF($J123="","",IFERROR(VLOOKUP($J123,'設定項目'!$N$2:$P$5,2,FALSE),""))</f>
      </c>
      <c r="R123" s="361">
        <f>IF($J123="","",IFERROR(VLOOKUP($J123,'設定項目'!$N$2:$P$5,3,FALSE),""))</f>
      </c>
      <c r="S123" s="362">
        <f>IF($C123="","",$C123+$Q123/24)</f>
      </c>
      <c r="T123" s="362">
        <f>IF($C123="","",$C123+($R123+$W123)/24)</f>
      </c>
      <c r="U123" s="360" t="n"/>
      <c r="V123" s="360" t="n"/>
      <c r="W123" s="363" t="n"/>
      <c r="X123" s="361">
        <f>IF(AND($C123&lt;&gt;"",$V123&lt;&gt;""),MAX(0,($V123-$C123)*24-$W123),"")</f>
      </c>
      <c r="Y123" s="112">
        <f>IF($C123="","",IF($U123&lt;&gt;"",IF($U123&gt;$S123,"期限超過","達成"),IF(NOW()&gt;$S123,"期限超過リスク","期限内")))</f>
      </c>
      <c r="Z123" s="112">
        <f>IF($C123="","",IF($V123&lt;&gt;"",IF($V123&gt;$T123,"期限超過","達成"),IF(AND($L123&lt;&gt;"クローズ済み",$L123&lt;&gt;"キャンセル済み",NOW()&gt;$T123),"期限超過リスク","期限内")))</f>
      </c>
      <c r="AA123" s="363" t="n"/>
      <c r="AB123" s="118" t="n"/>
      <c r="AC123" s="118" t="n"/>
      <c r="AD123" s="89" t="n"/>
      <c r="AE123" s="364" t="n"/>
      <c r="AF123" s="89" t="n"/>
      <c r="AG123" s="89" t="n"/>
      <c r="AH123" s="124" t="n"/>
    </row>
    <row r="124" s="26" ht="26" customHeight="true">
      <c r="A124" s="88" t="n"/>
      <c r="B124" s="359" t="n"/>
      <c r="C124" s="360" t="n"/>
      <c r="D124" s="89" t="n"/>
      <c r="E124" s="89" t="n"/>
      <c r="F124" s="89" t="n"/>
      <c r="G124" s="89" t="n"/>
      <c r="H124" s="118" t="n"/>
      <c r="I124" s="89" t="n"/>
      <c r="J124" s="89" t="n"/>
      <c r="K124" s="89" t="n"/>
      <c r="L124" s="89" t="n"/>
      <c r="M124" s="89" t="n"/>
      <c r="N124" s="89" t="n"/>
      <c r="O124" s="89" t="n"/>
      <c r="P124" s="118" t="n"/>
      <c r="Q124" s="361">
        <f>IF($J124="","",IFERROR(VLOOKUP($J124,'設定項目'!$N$2:$P$5,2,FALSE),""))</f>
      </c>
      <c r="R124" s="361">
        <f>IF($J124="","",IFERROR(VLOOKUP($J124,'設定項目'!$N$2:$P$5,3,FALSE),""))</f>
      </c>
      <c r="S124" s="362">
        <f>IF($C124="","",$C124+$Q124/24)</f>
      </c>
      <c r="T124" s="362">
        <f>IF($C124="","",$C124+($R124+$W124)/24)</f>
      </c>
      <c r="U124" s="360" t="n"/>
      <c r="V124" s="360" t="n"/>
      <c r="W124" s="363" t="n"/>
      <c r="X124" s="361">
        <f>IF(AND($C124&lt;&gt;"",$V124&lt;&gt;""),MAX(0,($V124-$C124)*24-$W124),"")</f>
      </c>
      <c r="Y124" s="112">
        <f>IF($C124="","",IF($U124&lt;&gt;"",IF($U124&gt;$S124,"期限超過","達成"),IF(NOW()&gt;$S124,"期限超過リスク","期限内")))</f>
      </c>
      <c r="Z124" s="112">
        <f>IF($C124="","",IF($V124&lt;&gt;"",IF($V124&gt;$T124,"期限超過","達成"),IF(AND($L124&lt;&gt;"クローズ済み",$L124&lt;&gt;"キャンセル済み",NOW()&gt;$T124),"期限超過リスク","期限内")))</f>
      </c>
      <c r="AA124" s="363" t="n"/>
      <c r="AB124" s="118" t="n"/>
      <c r="AC124" s="118" t="n"/>
      <c r="AD124" s="89" t="n"/>
      <c r="AE124" s="364" t="n"/>
      <c r="AF124" s="89" t="n"/>
      <c r="AG124" s="89" t="n"/>
      <c r="AH124" s="124" t="n"/>
    </row>
    <row r="125" s="26" ht="26" customHeight="true">
      <c r="A125" s="88" t="n"/>
      <c r="B125" s="359" t="n"/>
      <c r="C125" s="360" t="n"/>
      <c r="D125" s="89" t="n"/>
      <c r="E125" s="89" t="n"/>
      <c r="F125" s="89" t="n"/>
      <c r="G125" s="89" t="n"/>
      <c r="H125" s="118" t="n"/>
      <c r="I125" s="89" t="n"/>
      <c r="J125" s="89" t="n"/>
      <c r="K125" s="89" t="n"/>
      <c r="L125" s="89" t="n"/>
      <c r="M125" s="89" t="n"/>
      <c r="N125" s="89" t="n"/>
      <c r="O125" s="89" t="n"/>
      <c r="P125" s="118" t="n"/>
      <c r="Q125" s="361">
        <f>IF($J125="","",IFERROR(VLOOKUP($J125,'設定項目'!$N$2:$P$5,2,FALSE),""))</f>
      </c>
      <c r="R125" s="361">
        <f>IF($J125="","",IFERROR(VLOOKUP($J125,'設定項目'!$N$2:$P$5,3,FALSE),""))</f>
      </c>
      <c r="S125" s="362">
        <f>IF($C125="","",$C125+$Q125/24)</f>
      </c>
      <c r="T125" s="362">
        <f>IF($C125="","",$C125+($R125+$W125)/24)</f>
      </c>
      <c r="U125" s="360" t="n"/>
      <c r="V125" s="360" t="n"/>
      <c r="W125" s="363" t="n"/>
      <c r="X125" s="361">
        <f>IF(AND($C125&lt;&gt;"",$V125&lt;&gt;""),MAX(0,($V125-$C125)*24-$W125),"")</f>
      </c>
      <c r="Y125" s="112">
        <f>IF($C125="","",IF($U125&lt;&gt;"",IF($U125&gt;$S125,"期限超過","達成"),IF(NOW()&gt;$S125,"期限超過リスク","期限内")))</f>
      </c>
      <c r="Z125" s="112">
        <f>IF($C125="","",IF($V125&lt;&gt;"",IF($V125&gt;$T125,"期限超過","達成"),IF(AND($L125&lt;&gt;"クローズ済み",$L125&lt;&gt;"キャンセル済み",NOW()&gt;$T125),"期限超過リスク","期限内")))</f>
      </c>
      <c r="AA125" s="363" t="n"/>
      <c r="AB125" s="118" t="n"/>
      <c r="AC125" s="118" t="n"/>
      <c r="AD125" s="89" t="n"/>
      <c r="AE125" s="364" t="n"/>
      <c r="AF125" s="89" t="n"/>
      <c r="AG125" s="89" t="n"/>
      <c r="AH125" s="124" t="n"/>
    </row>
    <row r="126" s="26" ht="26" customHeight="true">
      <c r="A126" s="88" t="n"/>
      <c r="B126" s="359" t="n"/>
      <c r="C126" s="360" t="n"/>
      <c r="D126" s="89" t="n"/>
      <c r="E126" s="89" t="n"/>
      <c r="F126" s="89" t="n"/>
      <c r="G126" s="89" t="n"/>
      <c r="H126" s="118" t="n"/>
      <c r="I126" s="89" t="n"/>
      <c r="J126" s="89" t="n"/>
      <c r="K126" s="89" t="n"/>
      <c r="L126" s="89" t="n"/>
      <c r="M126" s="89" t="n"/>
      <c r="N126" s="89" t="n"/>
      <c r="O126" s="89" t="n"/>
      <c r="P126" s="118" t="n"/>
      <c r="Q126" s="361">
        <f>IF($J126="","",IFERROR(VLOOKUP($J126,'設定項目'!$N$2:$P$5,2,FALSE),""))</f>
      </c>
      <c r="R126" s="361">
        <f>IF($J126="","",IFERROR(VLOOKUP($J126,'設定項目'!$N$2:$P$5,3,FALSE),""))</f>
      </c>
      <c r="S126" s="362">
        <f>IF($C126="","",$C126+$Q126/24)</f>
      </c>
      <c r="T126" s="362">
        <f>IF($C126="","",$C126+($R126+$W126)/24)</f>
      </c>
      <c r="U126" s="360" t="n"/>
      <c r="V126" s="360" t="n"/>
      <c r="W126" s="363" t="n"/>
      <c r="X126" s="361">
        <f>IF(AND($C126&lt;&gt;"",$V126&lt;&gt;""),MAX(0,($V126-$C126)*24-$W126),"")</f>
      </c>
      <c r="Y126" s="112">
        <f>IF($C126="","",IF($U126&lt;&gt;"",IF($U126&gt;$S126,"期限超過","達成"),IF(NOW()&gt;$S126,"期限超過リスク","期限内")))</f>
      </c>
      <c r="Z126" s="112">
        <f>IF($C126="","",IF($V126&lt;&gt;"",IF($V126&gt;$T126,"期限超過","達成"),IF(AND($L126&lt;&gt;"クローズ済み",$L126&lt;&gt;"キャンセル済み",NOW()&gt;$T126),"期限超過リスク","期限内")))</f>
      </c>
      <c r="AA126" s="363" t="n"/>
      <c r="AB126" s="118" t="n"/>
      <c r="AC126" s="118" t="n"/>
      <c r="AD126" s="89" t="n"/>
      <c r="AE126" s="364" t="n"/>
      <c r="AF126" s="89" t="n"/>
      <c r="AG126" s="89" t="n"/>
      <c r="AH126" s="124" t="n"/>
    </row>
    <row r="127" s="26" ht="26" customHeight="true">
      <c r="A127" s="88" t="n"/>
      <c r="B127" s="359" t="n"/>
      <c r="C127" s="360" t="n"/>
      <c r="D127" s="89" t="n"/>
      <c r="E127" s="89" t="n"/>
      <c r="F127" s="89" t="n"/>
      <c r="G127" s="89" t="n"/>
      <c r="H127" s="118" t="n"/>
      <c r="I127" s="89" t="n"/>
      <c r="J127" s="89" t="n"/>
      <c r="K127" s="89" t="n"/>
      <c r="L127" s="89" t="n"/>
      <c r="M127" s="89" t="n"/>
      <c r="N127" s="89" t="n"/>
      <c r="O127" s="89" t="n"/>
      <c r="P127" s="118" t="n"/>
      <c r="Q127" s="361">
        <f>IF($J127="","",IFERROR(VLOOKUP($J127,'設定項目'!$N$2:$P$5,2,FALSE),""))</f>
      </c>
      <c r="R127" s="361">
        <f>IF($J127="","",IFERROR(VLOOKUP($J127,'設定項目'!$N$2:$P$5,3,FALSE),""))</f>
      </c>
      <c r="S127" s="362">
        <f>IF($C127="","",$C127+$Q127/24)</f>
      </c>
      <c r="T127" s="362">
        <f>IF($C127="","",$C127+($R127+$W127)/24)</f>
      </c>
      <c r="U127" s="360" t="n"/>
      <c r="V127" s="360" t="n"/>
      <c r="W127" s="363" t="n"/>
      <c r="X127" s="361">
        <f>IF(AND($C127&lt;&gt;"",$V127&lt;&gt;""),MAX(0,($V127-$C127)*24-$W127),"")</f>
      </c>
      <c r="Y127" s="112">
        <f>IF($C127="","",IF($U127&lt;&gt;"",IF($U127&gt;$S127,"期限超過","達成"),IF(NOW()&gt;$S127,"期限超過リスク","期限内")))</f>
      </c>
      <c r="Z127" s="112">
        <f>IF($C127="","",IF($V127&lt;&gt;"",IF($V127&gt;$T127,"期限超過","達成"),IF(AND($L127&lt;&gt;"クローズ済み",$L127&lt;&gt;"キャンセル済み",NOW()&gt;$T127),"期限超過リスク","期限内")))</f>
      </c>
      <c r="AA127" s="363" t="n"/>
      <c r="AB127" s="118" t="n"/>
      <c r="AC127" s="118" t="n"/>
      <c r="AD127" s="89" t="n"/>
      <c r="AE127" s="364" t="n"/>
      <c r="AF127" s="89" t="n"/>
      <c r="AG127" s="89" t="n"/>
      <c r="AH127" s="124" t="n"/>
    </row>
    <row r="128" s="26" ht="26" customHeight="true">
      <c r="A128" s="88" t="n"/>
      <c r="B128" s="359" t="n"/>
      <c r="C128" s="360" t="n"/>
      <c r="D128" s="89" t="n"/>
      <c r="E128" s="89" t="n"/>
      <c r="F128" s="89" t="n"/>
      <c r="G128" s="89" t="n"/>
      <c r="H128" s="118" t="n"/>
      <c r="I128" s="89" t="n"/>
      <c r="J128" s="89" t="n"/>
      <c r="K128" s="89" t="n"/>
      <c r="L128" s="89" t="n"/>
      <c r="M128" s="89" t="n"/>
      <c r="N128" s="89" t="n"/>
      <c r="O128" s="89" t="n"/>
      <c r="P128" s="118" t="n"/>
      <c r="Q128" s="361">
        <f>IF($J128="","",IFERROR(VLOOKUP($J128,'設定項目'!$N$2:$P$5,2,FALSE),""))</f>
      </c>
      <c r="R128" s="361">
        <f>IF($J128="","",IFERROR(VLOOKUP($J128,'設定項目'!$N$2:$P$5,3,FALSE),""))</f>
      </c>
      <c r="S128" s="362">
        <f>IF($C128="","",$C128+$Q128/24)</f>
      </c>
      <c r="T128" s="362">
        <f>IF($C128="","",$C128+($R128+$W128)/24)</f>
      </c>
      <c r="U128" s="360" t="n"/>
      <c r="V128" s="360" t="n"/>
      <c r="W128" s="363" t="n"/>
      <c r="X128" s="361">
        <f>IF(AND($C128&lt;&gt;"",$V128&lt;&gt;""),MAX(0,($V128-$C128)*24-$W128),"")</f>
      </c>
      <c r="Y128" s="112">
        <f>IF($C128="","",IF($U128&lt;&gt;"",IF($U128&gt;$S128,"期限超過","達成"),IF(NOW()&gt;$S128,"期限超過リスク","期限内")))</f>
      </c>
      <c r="Z128" s="112">
        <f>IF($C128="","",IF($V128&lt;&gt;"",IF($V128&gt;$T128,"期限超過","達成"),IF(AND($L128&lt;&gt;"クローズ済み",$L128&lt;&gt;"キャンセル済み",NOW()&gt;$T128),"期限超過リスク","期限内")))</f>
      </c>
      <c r="AA128" s="363" t="n"/>
      <c r="AB128" s="118" t="n"/>
      <c r="AC128" s="118" t="n"/>
      <c r="AD128" s="89" t="n"/>
      <c r="AE128" s="364" t="n"/>
      <c r="AF128" s="89" t="n"/>
      <c r="AG128" s="89" t="n"/>
      <c r="AH128" s="124" t="n"/>
    </row>
    <row r="129" s="26" ht="26" customHeight="true">
      <c r="A129" s="88" t="n"/>
      <c r="B129" s="359" t="n"/>
      <c r="C129" s="360" t="n"/>
      <c r="D129" s="89" t="n"/>
      <c r="E129" s="89" t="n"/>
      <c r="F129" s="89" t="n"/>
      <c r="G129" s="89" t="n"/>
      <c r="H129" s="118" t="n"/>
      <c r="I129" s="89" t="n"/>
      <c r="J129" s="89" t="n"/>
      <c r="K129" s="89" t="n"/>
      <c r="L129" s="89" t="n"/>
      <c r="M129" s="89" t="n"/>
      <c r="N129" s="89" t="n"/>
      <c r="O129" s="89" t="n"/>
      <c r="P129" s="118" t="n"/>
      <c r="Q129" s="361">
        <f>IF($J129="","",IFERROR(VLOOKUP($J129,'設定項目'!$N$2:$P$5,2,FALSE),""))</f>
      </c>
      <c r="R129" s="361">
        <f>IF($J129="","",IFERROR(VLOOKUP($J129,'設定項目'!$N$2:$P$5,3,FALSE),""))</f>
      </c>
      <c r="S129" s="362">
        <f>IF($C129="","",$C129+$Q129/24)</f>
      </c>
      <c r="T129" s="362">
        <f>IF($C129="","",$C129+($R129+$W129)/24)</f>
      </c>
      <c r="U129" s="360" t="n"/>
      <c r="V129" s="360" t="n"/>
      <c r="W129" s="363" t="n"/>
      <c r="X129" s="361">
        <f>IF(AND($C129&lt;&gt;"",$V129&lt;&gt;""),MAX(0,($V129-$C129)*24-$W129),"")</f>
      </c>
      <c r="Y129" s="112">
        <f>IF($C129="","",IF($U129&lt;&gt;"",IF($U129&gt;$S129,"期限超過","達成"),IF(NOW()&gt;$S129,"期限超過リスク","期限内")))</f>
      </c>
      <c r="Z129" s="112">
        <f>IF($C129="","",IF($V129&lt;&gt;"",IF($V129&gt;$T129,"期限超過","達成"),IF(AND($L129&lt;&gt;"クローズ済み",$L129&lt;&gt;"キャンセル済み",NOW()&gt;$T129),"期限超過リスク","期限内")))</f>
      </c>
      <c r="AA129" s="363" t="n"/>
      <c r="AB129" s="118" t="n"/>
      <c r="AC129" s="118" t="n"/>
      <c r="AD129" s="89" t="n"/>
      <c r="AE129" s="364" t="n"/>
      <c r="AF129" s="89" t="n"/>
      <c r="AG129" s="89" t="n"/>
      <c r="AH129" s="124" t="n"/>
    </row>
    <row r="130" s="26" ht="26" customHeight="true">
      <c r="A130" s="88" t="n"/>
      <c r="B130" s="359" t="n"/>
      <c r="C130" s="360" t="n"/>
      <c r="D130" s="89" t="n"/>
      <c r="E130" s="89" t="n"/>
      <c r="F130" s="89" t="n"/>
      <c r="G130" s="89" t="n"/>
      <c r="H130" s="118" t="n"/>
      <c r="I130" s="89" t="n"/>
      <c r="J130" s="89" t="n"/>
      <c r="K130" s="89" t="n"/>
      <c r="L130" s="89" t="n"/>
      <c r="M130" s="89" t="n"/>
      <c r="N130" s="89" t="n"/>
      <c r="O130" s="89" t="n"/>
      <c r="P130" s="118" t="n"/>
      <c r="Q130" s="361">
        <f>IF($J130="","",IFERROR(VLOOKUP($J130,'設定項目'!$N$2:$P$5,2,FALSE),""))</f>
      </c>
      <c r="R130" s="361">
        <f>IF($J130="","",IFERROR(VLOOKUP($J130,'設定項目'!$N$2:$P$5,3,FALSE),""))</f>
      </c>
      <c r="S130" s="362">
        <f>IF($C130="","",$C130+$Q130/24)</f>
      </c>
      <c r="T130" s="362">
        <f>IF($C130="","",$C130+($R130+$W130)/24)</f>
      </c>
      <c r="U130" s="360" t="n"/>
      <c r="V130" s="360" t="n"/>
      <c r="W130" s="363" t="n"/>
      <c r="X130" s="361">
        <f>IF(AND($C130&lt;&gt;"",$V130&lt;&gt;""),MAX(0,($V130-$C130)*24-$W130),"")</f>
      </c>
      <c r="Y130" s="112">
        <f>IF($C130="","",IF($U130&lt;&gt;"",IF($U130&gt;$S130,"期限超過","達成"),IF(NOW()&gt;$S130,"期限超過リスク","期限内")))</f>
      </c>
      <c r="Z130" s="112">
        <f>IF($C130="","",IF($V130&lt;&gt;"",IF($V130&gt;$T130,"期限超過","達成"),IF(AND($L130&lt;&gt;"クローズ済み",$L130&lt;&gt;"キャンセル済み",NOW()&gt;$T130),"期限超過リスク","期限内")))</f>
      </c>
      <c r="AA130" s="363" t="n"/>
      <c r="AB130" s="118" t="n"/>
      <c r="AC130" s="118" t="n"/>
      <c r="AD130" s="89" t="n"/>
      <c r="AE130" s="364" t="n"/>
      <c r="AF130" s="89" t="n"/>
      <c r="AG130" s="89" t="n"/>
      <c r="AH130" s="124" t="n"/>
    </row>
    <row r="131" s="26" ht="26" customHeight="true">
      <c r="A131" s="88" t="n"/>
      <c r="B131" s="359" t="n"/>
      <c r="C131" s="360" t="n"/>
      <c r="D131" s="89" t="n"/>
      <c r="E131" s="89" t="n"/>
      <c r="F131" s="89" t="n"/>
      <c r="G131" s="89" t="n"/>
      <c r="H131" s="118" t="n"/>
      <c r="I131" s="89" t="n"/>
      <c r="J131" s="89" t="n"/>
      <c r="K131" s="89" t="n"/>
      <c r="L131" s="89" t="n"/>
      <c r="M131" s="89" t="n"/>
      <c r="N131" s="89" t="n"/>
      <c r="O131" s="89" t="n"/>
      <c r="P131" s="118" t="n"/>
      <c r="Q131" s="361">
        <f>IF($J131="","",IFERROR(VLOOKUP($J131,'設定項目'!$N$2:$P$5,2,FALSE),""))</f>
      </c>
      <c r="R131" s="361">
        <f>IF($J131="","",IFERROR(VLOOKUP($J131,'設定項目'!$N$2:$P$5,3,FALSE),""))</f>
      </c>
      <c r="S131" s="362">
        <f>IF($C131="","",$C131+$Q131/24)</f>
      </c>
      <c r="T131" s="362">
        <f>IF($C131="","",$C131+($R131+$W131)/24)</f>
      </c>
      <c r="U131" s="360" t="n"/>
      <c r="V131" s="360" t="n"/>
      <c r="W131" s="363" t="n"/>
      <c r="X131" s="361">
        <f>IF(AND($C131&lt;&gt;"",$V131&lt;&gt;""),MAX(0,($V131-$C131)*24-$W131),"")</f>
      </c>
      <c r="Y131" s="112">
        <f>IF($C131="","",IF($U131&lt;&gt;"",IF($U131&gt;$S131,"期限超過","達成"),IF(NOW()&gt;$S131,"期限超過リスク","期限内")))</f>
      </c>
      <c r="Z131" s="112">
        <f>IF($C131="","",IF($V131&lt;&gt;"",IF($V131&gt;$T131,"期限超過","達成"),IF(AND($L131&lt;&gt;"クローズ済み",$L131&lt;&gt;"キャンセル済み",NOW()&gt;$T131),"期限超過リスク","期限内")))</f>
      </c>
      <c r="AA131" s="363" t="n"/>
      <c r="AB131" s="118" t="n"/>
      <c r="AC131" s="118" t="n"/>
      <c r="AD131" s="89" t="n"/>
      <c r="AE131" s="364" t="n"/>
      <c r="AF131" s="89" t="n"/>
      <c r="AG131" s="89" t="n"/>
      <c r="AH131" s="124" t="n"/>
    </row>
    <row r="132" s="26" ht="26" customHeight="true">
      <c r="A132" s="88" t="n"/>
      <c r="B132" s="359" t="n"/>
      <c r="C132" s="360" t="n"/>
      <c r="D132" s="89" t="n"/>
      <c r="E132" s="89" t="n"/>
      <c r="F132" s="89" t="n"/>
      <c r="G132" s="89" t="n"/>
      <c r="H132" s="118" t="n"/>
      <c r="I132" s="89" t="n"/>
      <c r="J132" s="89" t="n"/>
      <c r="K132" s="89" t="n"/>
      <c r="L132" s="89" t="n"/>
      <c r="M132" s="89" t="n"/>
      <c r="N132" s="89" t="n"/>
      <c r="O132" s="89" t="n"/>
      <c r="P132" s="118" t="n"/>
      <c r="Q132" s="361">
        <f>IF($J132="","",IFERROR(VLOOKUP($J132,'設定項目'!$N$2:$P$5,2,FALSE),""))</f>
      </c>
      <c r="R132" s="361">
        <f>IF($J132="","",IFERROR(VLOOKUP($J132,'設定項目'!$N$2:$P$5,3,FALSE),""))</f>
      </c>
      <c r="S132" s="362">
        <f>IF($C132="","",$C132+$Q132/24)</f>
      </c>
      <c r="T132" s="362">
        <f>IF($C132="","",$C132+($R132+$W132)/24)</f>
      </c>
      <c r="U132" s="360" t="n"/>
      <c r="V132" s="360" t="n"/>
      <c r="W132" s="363" t="n"/>
      <c r="X132" s="361">
        <f>IF(AND($C132&lt;&gt;"",$V132&lt;&gt;""),MAX(0,($V132-$C132)*24-$W132),"")</f>
      </c>
      <c r="Y132" s="112">
        <f>IF($C132="","",IF($U132&lt;&gt;"",IF($U132&gt;$S132,"期限超過","達成"),IF(NOW()&gt;$S132,"期限超過リスク","期限内")))</f>
      </c>
      <c r="Z132" s="112">
        <f>IF($C132="","",IF($V132&lt;&gt;"",IF($V132&gt;$T132,"期限超過","達成"),IF(AND($L132&lt;&gt;"クローズ済み",$L132&lt;&gt;"キャンセル済み",NOW()&gt;$T132),"期限超過リスク","期限内")))</f>
      </c>
      <c r="AA132" s="363" t="n"/>
      <c r="AB132" s="118" t="n"/>
      <c r="AC132" s="118" t="n"/>
      <c r="AD132" s="89" t="n"/>
      <c r="AE132" s="364" t="n"/>
      <c r="AF132" s="89" t="n"/>
      <c r="AG132" s="89" t="n"/>
      <c r="AH132" s="124" t="n"/>
    </row>
    <row r="133" s="26" ht="26" customHeight="true">
      <c r="A133" s="88" t="n"/>
      <c r="B133" s="359" t="n"/>
      <c r="C133" s="360" t="n"/>
      <c r="D133" s="89" t="n"/>
      <c r="E133" s="89" t="n"/>
      <c r="F133" s="89" t="n"/>
      <c r="G133" s="89" t="n"/>
      <c r="H133" s="118" t="n"/>
      <c r="I133" s="89" t="n"/>
      <c r="J133" s="89" t="n"/>
      <c r="K133" s="89" t="n"/>
      <c r="L133" s="89" t="n"/>
      <c r="M133" s="89" t="n"/>
      <c r="N133" s="89" t="n"/>
      <c r="O133" s="89" t="n"/>
      <c r="P133" s="118" t="n"/>
      <c r="Q133" s="361">
        <f>IF($J133="","",IFERROR(VLOOKUP($J133,'設定項目'!$N$2:$P$5,2,FALSE),""))</f>
      </c>
      <c r="R133" s="361">
        <f>IF($J133="","",IFERROR(VLOOKUP($J133,'設定項目'!$N$2:$P$5,3,FALSE),""))</f>
      </c>
      <c r="S133" s="362">
        <f>IF($C133="","",$C133+$Q133/24)</f>
      </c>
      <c r="T133" s="362">
        <f>IF($C133="","",$C133+($R133+$W133)/24)</f>
      </c>
      <c r="U133" s="360" t="n"/>
      <c r="V133" s="360" t="n"/>
      <c r="W133" s="363" t="n"/>
      <c r="X133" s="361">
        <f>IF(AND($C133&lt;&gt;"",$V133&lt;&gt;""),MAX(0,($V133-$C133)*24-$W133),"")</f>
      </c>
      <c r="Y133" s="112">
        <f>IF($C133="","",IF($U133&lt;&gt;"",IF($U133&gt;$S133,"期限超過","達成"),IF(NOW()&gt;$S133,"期限超過リスク","期限内")))</f>
      </c>
      <c r="Z133" s="112">
        <f>IF($C133="","",IF($V133&lt;&gt;"",IF($V133&gt;$T133,"期限超過","達成"),IF(AND($L133&lt;&gt;"クローズ済み",$L133&lt;&gt;"キャンセル済み",NOW()&gt;$T133),"期限超過リスク","期限内")))</f>
      </c>
      <c r="AA133" s="363" t="n"/>
      <c r="AB133" s="118" t="n"/>
      <c r="AC133" s="118" t="n"/>
      <c r="AD133" s="89" t="n"/>
      <c r="AE133" s="364" t="n"/>
      <c r="AF133" s="89" t="n"/>
      <c r="AG133" s="89" t="n"/>
      <c r="AH133" s="124" t="n"/>
    </row>
    <row r="134" s="26" ht="26" customHeight="true">
      <c r="A134" s="88" t="n"/>
      <c r="B134" s="359" t="n"/>
      <c r="C134" s="360" t="n"/>
      <c r="D134" s="89" t="n"/>
      <c r="E134" s="89" t="n"/>
      <c r="F134" s="89" t="n"/>
      <c r="G134" s="89" t="n"/>
      <c r="H134" s="118" t="n"/>
      <c r="I134" s="89" t="n"/>
      <c r="J134" s="89" t="n"/>
      <c r="K134" s="89" t="n"/>
      <c r="L134" s="89" t="n"/>
      <c r="M134" s="89" t="n"/>
      <c r="N134" s="89" t="n"/>
      <c r="O134" s="89" t="n"/>
      <c r="P134" s="118" t="n"/>
      <c r="Q134" s="361">
        <f>IF($J134="","",IFERROR(VLOOKUP($J134,'設定項目'!$N$2:$P$5,2,FALSE),""))</f>
      </c>
      <c r="R134" s="361">
        <f>IF($J134="","",IFERROR(VLOOKUP($J134,'設定項目'!$N$2:$P$5,3,FALSE),""))</f>
      </c>
      <c r="S134" s="362">
        <f>IF($C134="","",$C134+$Q134/24)</f>
      </c>
      <c r="T134" s="362">
        <f>IF($C134="","",$C134+($R134+$W134)/24)</f>
      </c>
      <c r="U134" s="360" t="n"/>
      <c r="V134" s="360" t="n"/>
      <c r="W134" s="363" t="n"/>
      <c r="X134" s="361">
        <f>IF(AND($C134&lt;&gt;"",$V134&lt;&gt;""),MAX(0,($V134-$C134)*24-$W134),"")</f>
      </c>
      <c r="Y134" s="112">
        <f>IF($C134="","",IF($U134&lt;&gt;"",IF($U134&gt;$S134,"期限超過","達成"),IF(NOW()&gt;$S134,"期限超過リスク","期限内")))</f>
      </c>
      <c r="Z134" s="112">
        <f>IF($C134="","",IF($V134&lt;&gt;"",IF($V134&gt;$T134,"期限超過","達成"),IF(AND($L134&lt;&gt;"クローズ済み",$L134&lt;&gt;"キャンセル済み",NOW()&gt;$T134),"期限超過リスク","期限内")))</f>
      </c>
      <c r="AA134" s="363" t="n"/>
      <c r="AB134" s="118" t="n"/>
      <c r="AC134" s="118" t="n"/>
      <c r="AD134" s="89" t="n"/>
      <c r="AE134" s="364" t="n"/>
      <c r="AF134" s="89" t="n"/>
      <c r="AG134" s="89" t="n"/>
      <c r="AH134" s="124" t="n"/>
    </row>
    <row r="135" s="26" ht="26" customHeight="true">
      <c r="A135" s="88" t="n"/>
      <c r="B135" s="359" t="n"/>
      <c r="C135" s="360" t="n"/>
      <c r="D135" s="89" t="n"/>
      <c r="E135" s="89" t="n"/>
      <c r="F135" s="89" t="n"/>
      <c r="G135" s="89" t="n"/>
      <c r="H135" s="118" t="n"/>
      <c r="I135" s="89" t="n"/>
      <c r="J135" s="89" t="n"/>
      <c r="K135" s="89" t="n"/>
      <c r="L135" s="89" t="n"/>
      <c r="M135" s="89" t="n"/>
      <c r="N135" s="89" t="n"/>
      <c r="O135" s="89" t="n"/>
      <c r="P135" s="118" t="n"/>
      <c r="Q135" s="361">
        <f>IF($J135="","",IFERROR(VLOOKUP($J135,'設定項目'!$N$2:$P$5,2,FALSE),""))</f>
      </c>
      <c r="R135" s="361">
        <f>IF($J135="","",IFERROR(VLOOKUP($J135,'設定項目'!$N$2:$P$5,3,FALSE),""))</f>
      </c>
      <c r="S135" s="362">
        <f>IF($C135="","",$C135+$Q135/24)</f>
      </c>
      <c r="T135" s="362">
        <f>IF($C135="","",$C135+($R135+$W135)/24)</f>
      </c>
      <c r="U135" s="360" t="n"/>
      <c r="V135" s="360" t="n"/>
      <c r="W135" s="363" t="n"/>
      <c r="X135" s="361">
        <f>IF(AND($C135&lt;&gt;"",$V135&lt;&gt;""),MAX(0,($V135-$C135)*24-$W135),"")</f>
      </c>
      <c r="Y135" s="112">
        <f>IF($C135="","",IF($U135&lt;&gt;"",IF($U135&gt;$S135,"期限超過","達成"),IF(NOW()&gt;$S135,"期限超過リスク","期限内")))</f>
      </c>
      <c r="Z135" s="112">
        <f>IF($C135="","",IF($V135&lt;&gt;"",IF($V135&gt;$T135,"期限超過","達成"),IF(AND($L135&lt;&gt;"クローズ済み",$L135&lt;&gt;"キャンセル済み",NOW()&gt;$T135),"期限超過リスク","期限内")))</f>
      </c>
      <c r="AA135" s="363" t="n"/>
      <c r="AB135" s="118" t="n"/>
      <c r="AC135" s="118" t="n"/>
      <c r="AD135" s="89" t="n"/>
      <c r="AE135" s="364" t="n"/>
      <c r="AF135" s="89" t="n"/>
      <c r="AG135" s="89" t="n"/>
      <c r="AH135" s="124" t="n"/>
    </row>
    <row r="136" s="26" ht="26" customHeight="true">
      <c r="A136" s="88" t="n"/>
      <c r="B136" s="359" t="n"/>
      <c r="C136" s="360" t="n"/>
      <c r="D136" s="89" t="n"/>
      <c r="E136" s="89" t="n"/>
      <c r="F136" s="89" t="n"/>
      <c r="G136" s="89" t="n"/>
      <c r="H136" s="118" t="n"/>
      <c r="I136" s="89" t="n"/>
      <c r="J136" s="89" t="n"/>
      <c r="K136" s="89" t="n"/>
      <c r="L136" s="89" t="n"/>
      <c r="M136" s="89" t="n"/>
      <c r="N136" s="89" t="n"/>
      <c r="O136" s="89" t="n"/>
      <c r="P136" s="118" t="n"/>
      <c r="Q136" s="361">
        <f>IF($J136="","",IFERROR(VLOOKUP($J136,'設定項目'!$N$2:$P$5,2,FALSE),""))</f>
      </c>
      <c r="R136" s="361">
        <f>IF($J136="","",IFERROR(VLOOKUP($J136,'設定項目'!$N$2:$P$5,3,FALSE),""))</f>
      </c>
      <c r="S136" s="362">
        <f>IF($C136="","",$C136+$Q136/24)</f>
      </c>
      <c r="T136" s="362">
        <f>IF($C136="","",$C136+($R136+$W136)/24)</f>
      </c>
      <c r="U136" s="360" t="n"/>
      <c r="V136" s="360" t="n"/>
      <c r="W136" s="363" t="n"/>
      <c r="X136" s="361">
        <f>IF(AND($C136&lt;&gt;"",$V136&lt;&gt;""),MAX(0,($V136-$C136)*24-$W136),"")</f>
      </c>
      <c r="Y136" s="112">
        <f>IF($C136="","",IF($U136&lt;&gt;"",IF($U136&gt;$S136,"期限超過","達成"),IF(NOW()&gt;$S136,"期限超過リスク","期限内")))</f>
      </c>
      <c r="Z136" s="112">
        <f>IF($C136="","",IF($V136&lt;&gt;"",IF($V136&gt;$T136,"期限超過","達成"),IF(AND($L136&lt;&gt;"クローズ済み",$L136&lt;&gt;"キャンセル済み",NOW()&gt;$T136),"期限超過リスク","期限内")))</f>
      </c>
      <c r="AA136" s="363" t="n"/>
      <c r="AB136" s="118" t="n"/>
      <c r="AC136" s="118" t="n"/>
      <c r="AD136" s="89" t="n"/>
      <c r="AE136" s="364" t="n"/>
      <c r="AF136" s="89" t="n"/>
      <c r="AG136" s="89" t="n"/>
      <c r="AH136" s="124" t="n"/>
    </row>
    <row r="137" s="26" ht="26" customHeight="true">
      <c r="A137" s="88" t="n"/>
      <c r="B137" s="359" t="n"/>
      <c r="C137" s="360" t="n"/>
      <c r="D137" s="89" t="n"/>
      <c r="E137" s="89" t="n"/>
      <c r="F137" s="89" t="n"/>
      <c r="G137" s="89" t="n"/>
      <c r="H137" s="118" t="n"/>
      <c r="I137" s="89" t="n"/>
      <c r="J137" s="89" t="n"/>
      <c r="K137" s="89" t="n"/>
      <c r="L137" s="89" t="n"/>
      <c r="M137" s="89" t="n"/>
      <c r="N137" s="89" t="n"/>
      <c r="O137" s="89" t="n"/>
      <c r="P137" s="118" t="n"/>
      <c r="Q137" s="361">
        <f>IF($J137="","",IFERROR(VLOOKUP($J137,'設定項目'!$N$2:$P$5,2,FALSE),""))</f>
      </c>
      <c r="R137" s="361">
        <f>IF($J137="","",IFERROR(VLOOKUP($J137,'設定項目'!$N$2:$P$5,3,FALSE),""))</f>
      </c>
      <c r="S137" s="362">
        <f>IF($C137="","",$C137+$Q137/24)</f>
      </c>
      <c r="T137" s="362">
        <f>IF($C137="","",$C137+($R137+$W137)/24)</f>
      </c>
      <c r="U137" s="360" t="n"/>
      <c r="V137" s="360" t="n"/>
      <c r="W137" s="363" t="n"/>
      <c r="X137" s="361">
        <f>IF(AND($C137&lt;&gt;"",$V137&lt;&gt;""),MAX(0,($V137-$C137)*24-$W137),"")</f>
      </c>
      <c r="Y137" s="112">
        <f>IF($C137="","",IF($U137&lt;&gt;"",IF($U137&gt;$S137,"期限超過","達成"),IF(NOW()&gt;$S137,"期限超過リスク","期限内")))</f>
      </c>
      <c r="Z137" s="112">
        <f>IF($C137="","",IF($V137&lt;&gt;"",IF($V137&gt;$T137,"期限超過","達成"),IF(AND($L137&lt;&gt;"クローズ済み",$L137&lt;&gt;"キャンセル済み",NOW()&gt;$T137),"期限超過リスク","期限内")))</f>
      </c>
      <c r="AA137" s="363" t="n"/>
      <c r="AB137" s="118" t="n"/>
      <c r="AC137" s="118" t="n"/>
      <c r="AD137" s="89" t="n"/>
      <c r="AE137" s="364" t="n"/>
      <c r="AF137" s="89" t="n"/>
      <c r="AG137" s="89" t="n"/>
      <c r="AH137" s="124" t="n"/>
    </row>
    <row r="138" s="26" ht="26" customHeight="true">
      <c r="A138" s="88" t="n"/>
      <c r="B138" s="359" t="n"/>
      <c r="C138" s="360" t="n"/>
      <c r="D138" s="89" t="n"/>
      <c r="E138" s="89" t="n"/>
      <c r="F138" s="89" t="n"/>
      <c r="G138" s="89" t="n"/>
      <c r="H138" s="118" t="n"/>
      <c r="I138" s="89" t="n"/>
      <c r="J138" s="89" t="n"/>
      <c r="K138" s="89" t="n"/>
      <c r="L138" s="89" t="n"/>
      <c r="M138" s="89" t="n"/>
      <c r="N138" s="89" t="n"/>
      <c r="O138" s="89" t="n"/>
      <c r="P138" s="118" t="n"/>
      <c r="Q138" s="361">
        <f>IF($J138="","",IFERROR(VLOOKUP($J138,'設定項目'!$N$2:$P$5,2,FALSE),""))</f>
      </c>
      <c r="R138" s="361">
        <f>IF($J138="","",IFERROR(VLOOKUP($J138,'設定項目'!$N$2:$P$5,3,FALSE),""))</f>
      </c>
      <c r="S138" s="362">
        <f>IF($C138="","",$C138+$Q138/24)</f>
      </c>
      <c r="T138" s="362">
        <f>IF($C138="","",$C138+($R138+$W138)/24)</f>
      </c>
      <c r="U138" s="360" t="n"/>
      <c r="V138" s="360" t="n"/>
      <c r="W138" s="363" t="n"/>
      <c r="X138" s="361">
        <f>IF(AND($C138&lt;&gt;"",$V138&lt;&gt;""),MAX(0,($V138-$C138)*24-$W138),"")</f>
      </c>
      <c r="Y138" s="112">
        <f>IF($C138="","",IF($U138&lt;&gt;"",IF($U138&gt;$S138,"期限超過","達成"),IF(NOW()&gt;$S138,"期限超過リスク","期限内")))</f>
      </c>
      <c r="Z138" s="112">
        <f>IF($C138="","",IF($V138&lt;&gt;"",IF($V138&gt;$T138,"期限超過","達成"),IF(AND($L138&lt;&gt;"クローズ済み",$L138&lt;&gt;"キャンセル済み",NOW()&gt;$T138),"期限超過リスク","期限内")))</f>
      </c>
      <c r="AA138" s="363" t="n"/>
      <c r="AB138" s="118" t="n"/>
      <c r="AC138" s="118" t="n"/>
      <c r="AD138" s="89" t="n"/>
      <c r="AE138" s="364" t="n"/>
      <c r="AF138" s="89" t="n"/>
      <c r="AG138" s="89" t="n"/>
      <c r="AH138" s="124" t="n"/>
    </row>
    <row r="139" s="26" ht="26" customHeight="true">
      <c r="A139" s="88" t="n"/>
      <c r="B139" s="359" t="n"/>
      <c r="C139" s="360" t="n"/>
      <c r="D139" s="89" t="n"/>
      <c r="E139" s="89" t="n"/>
      <c r="F139" s="89" t="n"/>
      <c r="G139" s="89" t="n"/>
      <c r="H139" s="118" t="n"/>
      <c r="I139" s="89" t="n"/>
      <c r="J139" s="89" t="n"/>
      <c r="K139" s="89" t="n"/>
      <c r="L139" s="89" t="n"/>
      <c r="M139" s="89" t="n"/>
      <c r="N139" s="89" t="n"/>
      <c r="O139" s="89" t="n"/>
      <c r="P139" s="118" t="n"/>
      <c r="Q139" s="361">
        <f>IF($J139="","",IFERROR(VLOOKUP($J139,'設定項目'!$N$2:$P$5,2,FALSE),""))</f>
      </c>
      <c r="R139" s="361">
        <f>IF($J139="","",IFERROR(VLOOKUP($J139,'設定項目'!$N$2:$P$5,3,FALSE),""))</f>
      </c>
      <c r="S139" s="362">
        <f>IF($C139="","",$C139+$Q139/24)</f>
      </c>
      <c r="T139" s="362">
        <f>IF($C139="","",$C139+($R139+$W139)/24)</f>
      </c>
      <c r="U139" s="360" t="n"/>
      <c r="V139" s="360" t="n"/>
      <c r="W139" s="363" t="n"/>
      <c r="X139" s="361">
        <f>IF(AND($C139&lt;&gt;"",$V139&lt;&gt;""),MAX(0,($V139-$C139)*24-$W139),"")</f>
      </c>
      <c r="Y139" s="112">
        <f>IF($C139="","",IF($U139&lt;&gt;"",IF($U139&gt;$S139,"期限超過","達成"),IF(NOW()&gt;$S139,"期限超過リスク","期限内")))</f>
      </c>
      <c r="Z139" s="112">
        <f>IF($C139="","",IF($V139&lt;&gt;"",IF($V139&gt;$T139,"期限超過","達成"),IF(AND($L139&lt;&gt;"クローズ済み",$L139&lt;&gt;"キャンセル済み",NOW()&gt;$T139),"期限超過リスク","期限内")))</f>
      </c>
      <c r="AA139" s="363" t="n"/>
      <c r="AB139" s="118" t="n"/>
      <c r="AC139" s="118" t="n"/>
      <c r="AD139" s="89" t="n"/>
      <c r="AE139" s="364" t="n"/>
      <c r="AF139" s="89" t="n"/>
      <c r="AG139" s="89" t="n"/>
      <c r="AH139" s="124" t="n"/>
    </row>
    <row r="140" s="26" ht="26" customHeight="true">
      <c r="A140" s="88" t="n"/>
      <c r="B140" s="359" t="n"/>
      <c r="C140" s="360" t="n"/>
      <c r="D140" s="89" t="n"/>
      <c r="E140" s="89" t="n"/>
      <c r="F140" s="89" t="n"/>
      <c r="G140" s="89" t="n"/>
      <c r="H140" s="118" t="n"/>
      <c r="I140" s="89" t="n"/>
      <c r="J140" s="89" t="n"/>
      <c r="K140" s="89" t="n"/>
      <c r="L140" s="89" t="n"/>
      <c r="M140" s="89" t="n"/>
      <c r="N140" s="89" t="n"/>
      <c r="O140" s="89" t="n"/>
      <c r="P140" s="118" t="n"/>
      <c r="Q140" s="361">
        <f>IF($J140="","",IFERROR(VLOOKUP($J140,'設定項目'!$N$2:$P$5,2,FALSE),""))</f>
      </c>
      <c r="R140" s="361">
        <f>IF($J140="","",IFERROR(VLOOKUP($J140,'設定項目'!$N$2:$P$5,3,FALSE),""))</f>
      </c>
      <c r="S140" s="362">
        <f>IF($C140="","",$C140+$Q140/24)</f>
      </c>
      <c r="T140" s="362">
        <f>IF($C140="","",$C140+($R140+$W140)/24)</f>
      </c>
      <c r="U140" s="360" t="n"/>
      <c r="V140" s="360" t="n"/>
      <c r="W140" s="363" t="n"/>
      <c r="X140" s="361">
        <f>IF(AND($C140&lt;&gt;"",$V140&lt;&gt;""),MAX(0,($V140-$C140)*24-$W140),"")</f>
      </c>
      <c r="Y140" s="112">
        <f>IF($C140="","",IF($U140&lt;&gt;"",IF($U140&gt;$S140,"期限超過","達成"),IF(NOW()&gt;$S140,"期限超過リスク","期限内")))</f>
      </c>
      <c r="Z140" s="112">
        <f>IF($C140="","",IF($V140&lt;&gt;"",IF($V140&gt;$T140,"期限超過","達成"),IF(AND($L140&lt;&gt;"クローズ済み",$L140&lt;&gt;"キャンセル済み",NOW()&gt;$T140),"期限超過リスク","期限内")))</f>
      </c>
      <c r="AA140" s="363" t="n"/>
      <c r="AB140" s="118" t="n"/>
      <c r="AC140" s="118" t="n"/>
      <c r="AD140" s="89" t="n"/>
      <c r="AE140" s="364" t="n"/>
      <c r="AF140" s="89" t="n"/>
      <c r="AG140" s="89" t="n"/>
      <c r="AH140" s="124" t="n"/>
    </row>
    <row r="141" s="26" ht="26" customHeight="true">
      <c r="A141" s="88" t="n"/>
      <c r="B141" s="359" t="n"/>
      <c r="C141" s="360" t="n"/>
      <c r="D141" s="89" t="n"/>
      <c r="E141" s="89" t="n"/>
      <c r="F141" s="89" t="n"/>
      <c r="G141" s="89" t="n"/>
      <c r="H141" s="118" t="n"/>
      <c r="I141" s="89" t="n"/>
      <c r="J141" s="89" t="n"/>
      <c r="K141" s="89" t="n"/>
      <c r="L141" s="89" t="n"/>
      <c r="M141" s="89" t="n"/>
      <c r="N141" s="89" t="n"/>
      <c r="O141" s="89" t="n"/>
      <c r="P141" s="118" t="n"/>
      <c r="Q141" s="361">
        <f>IF($J141="","",IFERROR(VLOOKUP($J141,'設定項目'!$N$2:$P$5,2,FALSE),""))</f>
      </c>
      <c r="R141" s="361">
        <f>IF($J141="","",IFERROR(VLOOKUP($J141,'設定項目'!$N$2:$P$5,3,FALSE),""))</f>
      </c>
      <c r="S141" s="362">
        <f>IF($C141="","",$C141+$Q141/24)</f>
      </c>
      <c r="T141" s="362">
        <f>IF($C141="","",$C141+($R141+$W141)/24)</f>
      </c>
      <c r="U141" s="360" t="n"/>
      <c r="V141" s="360" t="n"/>
      <c r="W141" s="363" t="n"/>
      <c r="X141" s="361">
        <f>IF(AND($C141&lt;&gt;"",$V141&lt;&gt;""),MAX(0,($V141-$C141)*24-$W141),"")</f>
      </c>
      <c r="Y141" s="112">
        <f>IF($C141="","",IF($U141&lt;&gt;"",IF($U141&gt;$S141,"期限超過","達成"),IF(NOW()&gt;$S141,"期限超過リスク","期限内")))</f>
      </c>
      <c r="Z141" s="112">
        <f>IF($C141="","",IF($V141&lt;&gt;"",IF($V141&gt;$T141,"期限超過","達成"),IF(AND($L141&lt;&gt;"クローズ済み",$L141&lt;&gt;"キャンセル済み",NOW()&gt;$T141),"期限超過リスク","期限内")))</f>
      </c>
      <c r="AA141" s="363" t="n"/>
      <c r="AB141" s="118" t="n"/>
      <c r="AC141" s="118" t="n"/>
      <c r="AD141" s="89" t="n"/>
      <c r="AE141" s="364" t="n"/>
      <c r="AF141" s="89" t="n"/>
      <c r="AG141" s="89" t="n"/>
      <c r="AH141" s="124" t="n"/>
    </row>
    <row r="142" s="26" ht="26" customHeight="true">
      <c r="A142" s="88" t="n"/>
      <c r="B142" s="359" t="n"/>
      <c r="C142" s="360" t="n"/>
      <c r="D142" s="89" t="n"/>
      <c r="E142" s="89" t="n"/>
      <c r="F142" s="89" t="n"/>
      <c r="G142" s="89" t="n"/>
      <c r="H142" s="118" t="n"/>
      <c r="I142" s="89" t="n"/>
      <c r="J142" s="89" t="n"/>
      <c r="K142" s="89" t="n"/>
      <c r="L142" s="89" t="n"/>
      <c r="M142" s="89" t="n"/>
      <c r="N142" s="89" t="n"/>
      <c r="O142" s="89" t="n"/>
      <c r="P142" s="118" t="n"/>
      <c r="Q142" s="361">
        <f>IF($J142="","",IFERROR(VLOOKUP($J142,'設定項目'!$N$2:$P$5,2,FALSE),""))</f>
      </c>
      <c r="R142" s="361">
        <f>IF($J142="","",IFERROR(VLOOKUP($J142,'設定項目'!$N$2:$P$5,3,FALSE),""))</f>
      </c>
      <c r="S142" s="362">
        <f>IF($C142="","",$C142+$Q142/24)</f>
      </c>
      <c r="T142" s="362">
        <f>IF($C142="","",$C142+($R142+$W142)/24)</f>
      </c>
      <c r="U142" s="360" t="n"/>
      <c r="V142" s="360" t="n"/>
      <c r="W142" s="363" t="n"/>
      <c r="X142" s="361">
        <f>IF(AND($C142&lt;&gt;"",$V142&lt;&gt;""),MAX(0,($V142-$C142)*24-$W142),"")</f>
      </c>
      <c r="Y142" s="112">
        <f>IF($C142="","",IF($U142&lt;&gt;"",IF($U142&gt;$S142,"期限超過","達成"),IF(NOW()&gt;$S142,"期限超過リスク","期限内")))</f>
      </c>
      <c r="Z142" s="112">
        <f>IF($C142="","",IF($V142&lt;&gt;"",IF($V142&gt;$T142,"期限超過","達成"),IF(AND($L142&lt;&gt;"クローズ済み",$L142&lt;&gt;"キャンセル済み",NOW()&gt;$T142),"期限超過リスク","期限内")))</f>
      </c>
      <c r="AA142" s="363" t="n"/>
      <c r="AB142" s="118" t="n"/>
      <c r="AC142" s="118" t="n"/>
      <c r="AD142" s="89" t="n"/>
      <c r="AE142" s="364" t="n"/>
      <c r="AF142" s="89" t="n"/>
      <c r="AG142" s="89" t="n"/>
      <c r="AH142" s="124" t="n"/>
    </row>
    <row r="143" s="26" ht="26" customHeight="true">
      <c r="A143" s="88" t="n"/>
      <c r="B143" s="359" t="n"/>
      <c r="C143" s="360" t="n"/>
      <c r="D143" s="89" t="n"/>
      <c r="E143" s="89" t="n"/>
      <c r="F143" s="89" t="n"/>
      <c r="G143" s="89" t="n"/>
      <c r="H143" s="118" t="n"/>
      <c r="I143" s="89" t="n"/>
      <c r="J143" s="89" t="n"/>
      <c r="K143" s="89" t="n"/>
      <c r="L143" s="89" t="n"/>
      <c r="M143" s="89" t="n"/>
      <c r="N143" s="89" t="n"/>
      <c r="O143" s="89" t="n"/>
      <c r="P143" s="118" t="n"/>
      <c r="Q143" s="361">
        <f>IF($J143="","",IFERROR(VLOOKUP($J143,'設定項目'!$N$2:$P$5,2,FALSE),""))</f>
      </c>
      <c r="R143" s="361">
        <f>IF($J143="","",IFERROR(VLOOKUP($J143,'設定項目'!$N$2:$P$5,3,FALSE),""))</f>
      </c>
      <c r="S143" s="362">
        <f>IF($C143="","",$C143+$Q143/24)</f>
      </c>
      <c r="T143" s="362">
        <f>IF($C143="","",$C143+($R143+$W143)/24)</f>
      </c>
      <c r="U143" s="360" t="n"/>
      <c r="V143" s="360" t="n"/>
      <c r="W143" s="363" t="n"/>
      <c r="X143" s="361">
        <f>IF(AND($C143&lt;&gt;"",$V143&lt;&gt;""),MAX(0,($V143-$C143)*24-$W143),"")</f>
      </c>
      <c r="Y143" s="112">
        <f>IF($C143="","",IF($U143&lt;&gt;"",IF($U143&gt;$S143,"期限超過","達成"),IF(NOW()&gt;$S143,"期限超過リスク","期限内")))</f>
      </c>
      <c r="Z143" s="112">
        <f>IF($C143="","",IF($V143&lt;&gt;"",IF($V143&gt;$T143,"期限超過","達成"),IF(AND($L143&lt;&gt;"クローズ済み",$L143&lt;&gt;"キャンセル済み",NOW()&gt;$T143),"期限超過リスク","期限内")))</f>
      </c>
      <c r="AA143" s="363" t="n"/>
      <c r="AB143" s="118" t="n"/>
      <c r="AC143" s="118" t="n"/>
      <c r="AD143" s="89" t="n"/>
      <c r="AE143" s="364" t="n"/>
      <c r="AF143" s="89" t="n"/>
      <c r="AG143" s="89" t="n"/>
      <c r="AH143" s="124" t="n"/>
    </row>
    <row r="144" s="26" ht="26" customHeight="true">
      <c r="A144" s="88" t="n"/>
      <c r="B144" s="359" t="n"/>
      <c r="C144" s="360" t="n"/>
      <c r="D144" s="89" t="n"/>
      <c r="E144" s="89" t="n"/>
      <c r="F144" s="89" t="n"/>
      <c r="G144" s="89" t="n"/>
      <c r="H144" s="118" t="n"/>
      <c r="I144" s="89" t="n"/>
      <c r="J144" s="89" t="n"/>
      <c r="K144" s="89" t="n"/>
      <c r="L144" s="89" t="n"/>
      <c r="M144" s="89" t="n"/>
      <c r="N144" s="89" t="n"/>
      <c r="O144" s="89" t="n"/>
      <c r="P144" s="118" t="n"/>
      <c r="Q144" s="361">
        <f>IF($J144="","",IFERROR(VLOOKUP($J144,'設定項目'!$N$2:$P$5,2,FALSE),""))</f>
      </c>
      <c r="R144" s="361">
        <f>IF($J144="","",IFERROR(VLOOKUP($J144,'設定項目'!$N$2:$P$5,3,FALSE),""))</f>
      </c>
      <c r="S144" s="362">
        <f>IF($C144="","",$C144+$Q144/24)</f>
      </c>
      <c r="T144" s="362">
        <f>IF($C144="","",$C144+($R144+$W144)/24)</f>
      </c>
      <c r="U144" s="360" t="n"/>
      <c r="V144" s="360" t="n"/>
      <c r="W144" s="363" t="n"/>
      <c r="X144" s="361">
        <f>IF(AND($C144&lt;&gt;"",$V144&lt;&gt;""),MAX(0,($V144-$C144)*24-$W144),"")</f>
      </c>
      <c r="Y144" s="112">
        <f>IF($C144="","",IF($U144&lt;&gt;"",IF($U144&gt;$S144,"期限超過","達成"),IF(NOW()&gt;$S144,"期限超過リスク","期限内")))</f>
      </c>
      <c r="Z144" s="112">
        <f>IF($C144="","",IF($V144&lt;&gt;"",IF($V144&gt;$T144,"期限超過","達成"),IF(AND($L144&lt;&gt;"クローズ済み",$L144&lt;&gt;"キャンセル済み",NOW()&gt;$T144),"期限超過リスク","期限内")))</f>
      </c>
      <c r="AA144" s="363" t="n"/>
      <c r="AB144" s="118" t="n"/>
      <c r="AC144" s="118" t="n"/>
      <c r="AD144" s="89" t="n"/>
      <c r="AE144" s="364" t="n"/>
      <c r="AF144" s="89" t="n"/>
      <c r="AG144" s="89" t="n"/>
      <c r="AH144" s="124" t="n"/>
    </row>
    <row r="145" s="26" ht="26" customHeight="true">
      <c r="A145" s="88" t="n"/>
      <c r="B145" s="359" t="n"/>
      <c r="C145" s="360" t="n"/>
      <c r="D145" s="89" t="n"/>
      <c r="E145" s="89" t="n"/>
      <c r="F145" s="89" t="n"/>
      <c r="G145" s="89" t="n"/>
      <c r="H145" s="118" t="n"/>
      <c r="I145" s="89" t="n"/>
      <c r="J145" s="89" t="n"/>
      <c r="K145" s="89" t="n"/>
      <c r="L145" s="89" t="n"/>
      <c r="M145" s="89" t="n"/>
      <c r="N145" s="89" t="n"/>
      <c r="O145" s="89" t="n"/>
      <c r="P145" s="118" t="n"/>
      <c r="Q145" s="361">
        <f>IF($J145="","",IFERROR(VLOOKUP($J145,'設定項目'!$N$2:$P$5,2,FALSE),""))</f>
      </c>
      <c r="R145" s="361">
        <f>IF($J145="","",IFERROR(VLOOKUP($J145,'設定項目'!$N$2:$P$5,3,FALSE),""))</f>
      </c>
      <c r="S145" s="362">
        <f>IF($C145="","",$C145+$Q145/24)</f>
      </c>
      <c r="T145" s="362">
        <f>IF($C145="","",$C145+($R145+$W145)/24)</f>
      </c>
      <c r="U145" s="360" t="n"/>
      <c r="V145" s="360" t="n"/>
      <c r="W145" s="363" t="n"/>
      <c r="X145" s="361">
        <f>IF(AND($C145&lt;&gt;"",$V145&lt;&gt;""),MAX(0,($V145-$C145)*24-$W145),"")</f>
      </c>
      <c r="Y145" s="112">
        <f>IF($C145="","",IF($U145&lt;&gt;"",IF($U145&gt;$S145,"期限超過","達成"),IF(NOW()&gt;$S145,"期限超過リスク","期限内")))</f>
      </c>
      <c r="Z145" s="112">
        <f>IF($C145="","",IF($V145&lt;&gt;"",IF($V145&gt;$T145,"期限超過","達成"),IF(AND($L145&lt;&gt;"クローズ済み",$L145&lt;&gt;"キャンセル済み",NOW()&gt;$T145),"期限超過リスク","期限内")))</f>
      </c>
      <c r="AA145" s="363" t="n"/>
      <c r="AB145" s="118" t="n"/>
      <c r="AC145" s="118" t="n"/>
      <c r="AD145" s="89" t="n"/>
      <c r="AE145" s="364" t="n"/>
      <c r="AF145" s="89" t="n"/>
      <c r="AG145" s="89" t="n"/>
      <c r="AH145" s="124" t="n"/>
    </row>
    <row r="146" s="26" ht="26" customHeight="true">
      <c r="A146" s="88" t="n"/>
      <c r="B146" s="359" t="n"/>
      <c r="C146" s="360" t="n"/>
      <c r="D146" s="89" t="n"/>
      <c r="E146" s="89" t="n"/>
      <c r="F146" s="89" t="n"/>
      <c r="G146" s="89" t="n"/>
      <c r="H146" s="118" t="n"/>
      <c r="I146" s="89" t="n"/>
      <c r="J146" s="89" t="n"/>
      <c r="K146" s="89" t="n"/>
      <c r="L146" s="89" t="n"/>
      <c r="M146" s="89" t="n"/>
      <c r="N146" s="89" t="n"/>
      <c r="O146" s="89" t="n"/>
      <c r="P146" s="118" t="n"/>
      <c r="Q146" s="361">
        <f>IF($J146="","",IFERROR(VLOOKUP($J146,'設定項目'!$N$2:$P$5,2,FALSE),""))</f>
      </c>
      <c r="R146" s="361">
        <f>IF($J146="","",IFERROR(VLOOKUP($J146,'設定項目'!$N$2:$P$5,3,FALSE),""))</f>
      </c>
      <c r="S146" s="362">
        <f>IF($C146="","",$C146+$Q146/24)</f>
      </c>
      <c r="T146" s="362">
        <f>IF($C146="","",$C146+($R146+$W146)/24)</f>
      </c>
      <c r="U146" s="360" t="n"/>
      <c r="V146" s="360" t="n"/>
      <c r="W146" s="363" t="n"/>
      <c r="X146" s="361">
        <f>IF(AND($C146&lt;&gt;"",$V146&lt;&gt;""),MAX(0,($V146-$C146)*24-$W146),"")</f>
      </c>
      <c r="Y146" s="112">
        <f>IF($C146="","",IF($U146&lt;&gt;"",IF($U146&gt;$S146,"期限超過","達成"),IF(NOW()&gt;$S146,"期限超過リスク","期限内")))</f>
      </c>
      <c r="Z146" s="112">
        <f>IF($C146="","",IF($V146&lt;&gt;"",IF($V146&gt;$T146,"期限超過","達成"),IF(AND($L146&lt;&gt;"クローズ済み",$L146&lt;&gt;"キャンセル済み",NOW()&gt;$T146),"期限超過リスク","期限内")))</f>
      </c>
      <c r="AA146" s="363" t="n"/>
      <c r="AB146" s="118" t="n"/>
      <c r="AC146" s="118" t="n"/>
      <c r="AD146" s="89" t="n"/>
      <c r="AE146" s="364" t="n"/>
      <c r="AF146" s="89" t="n"/>
      <c r="AG146" s="89" t="n"/>
      <c r="AH146" s="124" t="n"/>
    </row>
    <row r="147" s="26" ht="26" customHeight="true">
      <c r="A147" s="88" t="n"/>
      <c r="B147" s="359" t="n"/>
      <c r="C147" s="360" t="n"/>
      <c r="D147" s="89" t="n"/>
      <c r="E147" s="89" t="n"/>
      <c r="F147" s="89" t="n"/>
      <c r="G147" s="89" t="n"/>
      <c r="H147" s="118" t="n"/>
      <c r="I147" s="89" t="n"/>
      <c r="J147" s="89" t="n"/>
      <c r="K147" s="89" t="n"/>
      <c r="L147" s="89" t="n"/>
      <c r="M147" s="89" t="n"/>
      <c r="N147" s="89" t="n"/>
      <c r="O147" s="89" t="n"/>
      <c r="P147" s="118" t="n"/>
      <c r="Q147" s="361">
        <f>IF($J147="","",IFERROR(VLOOKUP($J147,'設定項目'!$N$2:$P$5,2,FALSE),""))</f>
      </c>
      <c r="R147" s="361">
        <f>IF($J147="","",IFERROR(VLOOKUP($J147,'設定項目'!$N$2:$P$5,3,FALSE),""))</f>
      </c>
      <c r="S147" s="362">
        <f>IF($C147="","",$C147+$Q147/24)</f>
      </c>
      <c r="T147" s="362">
        <f>IF($C147="","",$C147+($R147+$W147)/24)</f>
      </c>
      <c r="U147" s="360" t="n"/>
      <c r="V147" s="360" t="n"/>
      <c r="W147" s="363" t="n"/>
      <c r="X147" s="361">
        <f>IF(AND($C147&lt;&gt;"",$V147&lt;&gt;""),MAX(0,($V147-$C147)*24-$W147),"")</f>
      </c>
      <c r="Y147" s="112">
        <f>IF($C147="","",IF($U147&lt;&gt;"",IF($U147&gt;$S147,"期限超過","達成"),IF(NOW()&gt;$S147,"期限超過リスク","期限内")))</f>
      </c>
      <c r="Z147" s="112">
        <f>IF($C147="","",IF($V147&lt;&gt;"",IF($V147&gt;$T147,"期限超過","達成"),IF(AND($L147&lt;&gt;"クローズ済み",$L147&lt;&gt;"キャンセル済み",NOW()&gt;$T147),"期限超過リスク","期限内")))</f>
      </c>
      <c r="AA147" s="363" t="n"/>
      <c r="AB147" s="118" t="n"/>
      <c r="AC147" s="118" t="n"/>
      <c r="AD147" s="89" t="n"/>
      <c r="AE147" s="364" t="n"/>
      <c r="AF147" s="89" t="n"/>
      <c r="AG147" s="89" t="n"/>
      <c r="AH147" s="124" t="n"/>
    </row>
    <row r="148" s="26" ht="26" customHeight="true">
      <c r="A148" s="88" t="n"/>
      <c r="B148" s="359" t="n"/>
      <c r="C148" s="360" t="n"/>
      <c r="D148" s="89" t="n"/>
      <c r="E148" s="89" t="n"/>
      <c r="F148" s="89" t="n"/>
      <c r="G148" s="89" t="n"/>
      <c r="H148" s="118" t="n"/>
      <c r="I148" s="89" t="n"/>
      <c r="J148" s="89" t="n"/>
      <c r="K148" s="89" t="n"/>
      <c r="L148" s="89" t="n"/>
      <c r="M148" s="89" t="n"/>
      <c r="N148" s="89" t="n"/>
      <c r="O148" s="89" t="n"/>
      <c r="P148" s="118" t="n"/>
      <c r="Q148" s="361">
        <f>IF($J148="","",IFERROR(VLOOKUP($J148,'設定項目'!$N$2:$P$5,2,FALSE),""))</f>
      </c>
      <c r="R148" s="361">
        <f>IF($J148="","",IFERROR(VLOOKUP($J148,'設定項目'!$N$2:$P$5,3,FALSE),""))</f>
      </c>
      <c r="S148" s="362">
        <f>IF($C148="","",$C148+$Q148/24)</f>
      </c>
      <c r="T148" s="362">
        <f>IF($C148="","",$C148+($R148+$W148)/24)</f>
      </c>
      <c r="U148" s="360" t="n"/>
      <c r="V148" s="360" t="n"/>
      <c r="W148" s="363" t="n"/>
      <c r="X148" s="361">
        <f>IF(AND($C148&lt;&gt;"",$V148&lt;&gt;""),MAX(0,($V148-$C148)*24-$W148),"")</f>
      </c>
      <c r="Y148" s="112">
        <f>IF($C148="","",IF($U148&lt;&gt;"",IF($U148&gt;$S148,"期限超過","達成"),IF(NOW()&gt;$S148,"期限超過リスク","期限内")))</f>
      </c>
      <c r="Z148" s="112">
        <f>IF($C148="","",IF($V148&lt;&gt;"",IF($V148&gt;$T148,"期限超過","達成"),IF(AND($L148&lt;&gt;"クローズ済み",$L148&lt;&gt;"キャンセル済み",NOW()&gt;$T148),"期限超過リスク","期限内")))</f>
      </c>
      <c r="AA148" s="363" t="n"/>
      <c r="AB148" s="118" t="n"/>
      <c r="AC148" s="118" t="n"/>
      <c r="AD148" s="89" t="n"/>
      <c r="AE148" s="364" t="n"/>
      <c r="AF148" s="89" t="n"/>
      <c r="AG148" s="89" t="n"/>
      <c r="AH148" s="124" t="n"/>
    </row>
    <row r="149" s="26" ht="26" customHeight="true">
      <c r="A149" s="88" t="n"/>
      <c r="B149" s="359" t="n"/>
      <c r="C149" s="360" t="n"/>
      <c r="D149" s="89" t="n"/>
      <c r="E149" s="89" t="n"/>
      <c r="F149" s="89" t="n"/>
      <c r="G149" s="89" t="n"/>
      <c r="H149" s="118" t="n"/>
      <c r="I149" s="89" t="n"/>
      <c r="J149" s="89" t="n"/>
      <c r="K149" s="89" t="n"/>
      <c r="L149" s="89" t="n"/>
      <c r="M149" s="89" t="n"/>
      <c r="N149" s="89" t="n"/>
      <c r="O149" s="89" t="n"/>
      <c r="P149" s="118" t="n"/>
      <c r="Q149" s="361">
        <f>IF($J149="","",IFERROR(VLOOKUP($J149,'設定項目'!$N$2:$P$5,2,FALSE),""))</f>
      </c>
      <c r="R149" s="361">
        <f>IF($J149="","",IFERROR(VLOOKUP($J149,'設定項目'!$N$2:$P$5,3,FALSE),""))</f>
      </c>
      <c r="S149" s="362">
        <f>IF($C149="","",$C149+$Q149/24)</f>
      </c>
      <c r="T149" s="362">
        <f>IF($C149="","",$C149+($R149+$W149)/24)</f>
      </c>
      <c r="U149" s="360" t="n"/>
      <c r="V149" s="360" t="n"/>
      <c r="W149" s="363" t="n"/>
      <c r="X149" s="361">
        <f>IF(AND($C149&lt;&gt;"",$V149&lt;&gt;""),MAX(0,($V149-$C149)*24-$W149),"")</f>
      </c>
      <c r="Y149" s="112">
        <f>IF($C149="","",IF($U149&lt;&gt;"",IF($U149&gt;$S149,"期限超過","達成"),IF(NOW()&gt;$S149,"期限超過リスク","期限内")))</f>
      </c>
      <c r="Z149" s="112">
        <f>IF($C149="","",IF($V149&lt;&gt;"",IF($V149&gt;$T149,"期限超過","達成"),IF(AND($L149&lt;&gt;"クローズ済み",$L149&lt;&gt;"キャンセル済み",NOW()&gt;$T149),"期限超過リスク","期限内")))</f>
      </c>
      <c r="AA149" s="363" t="n"/>
      <c r="AB149" s="118" t="n"/>
      <c r="AC149" s="118" t="n"/>
      <c r="AD149" s="89" t="n"/>
      <c r="AE149" s="364" t="n"/>
      <c r="AF149" s="89" t="n"/>
      <c r="AG149" s="89" t="n"/>
      <c r="AH149" s="124" t="n"/>
    </row>
    <row r="150" s="26" ht="26" customHeight="true">
      <c r="A150" s="88" t="n"/>
      <c r="B150" s="359" t="n"/>
      <c r="C150" s="360" t="n"/>
      <c r="D150" s="89" t="n"/>
      <c r="E150" s="89" t="n"/>
      <c r="F150" s="89" t="n"/>
      <c r="G150" s="89" t="n"/>
      <c r="H150" s="118" t="n"/>
      <c r="I150" s="89" t="n"/>
      <c r="J150" s="89" t="n"/>
      <c r="K150" s="89" t="n"/>
      <c r="L150" s="89" t="n"/>
      <c r="M150" s="89" t="n"/>
      <c r="N150" s="89" t="n"/>
      <c r="O150" s="89" t="n"/>
      <c r="P150" s="118" t="n"/>
      <c r="Q150" s="361">
        <f>IF($J150="","",IFERROR(VLOOKUP($J150,'設定項目'!$N$2:$P$5,2,FALSE),""))</f>
      </c>
      <c r="R150" s="361">
        <f>IF($J150="","",IFERROR(VLOOKUP($J150,'設定項目'!$N$2:$P$5,3,FALSE),""))</f>
      </c>
      <c r="S150" s="362">
        <f>IF($C150="","",$C150+$Q150/24)</f>
      </c>
      <c r="T150" s="362">
        <f>IF($C150="","",$C150+($R150+$W150)/24)</f>
      </c>
      <c r="U150" s="360" t="n"/>
      <c r="V150" s="360" t="n"/>
      <c r="W150" s="363" t="n"/>
      <c r="X150" s="361">
        <f>IF(AND($C150&lt;&gt;"",$V150&lt;&gt;""),MAX(0,($V150-$C150)*24-$W150),"")</f>
      </c>
      <c r="Y150" s="112">
        <f>IF($C150="","",IF($U150&lt;&gt;"",IF($U150&gt;$S150,"期限超過","達成"),IF(NOW()&gt;$S150,"期限超過リスク","期限内")))</f>
      </c>
      <c r="Z150" s="112">
        <f>IF($C150="","",IF($V150&lt;&gt;"",IF($V150&gt;$T150,"期限超過","達成"),IF(AND($L150&lt;&gt;"クローズ済み",$L150&lt;&gt;"キャンセル済み",NOW()&gt;$T150),"期限超過リスク","期限内")))</f>
      </c>
      <c r="AA150" s="363" t="n"/>
      <c r="AB150" s="118" t="n"/>
      <c r="AC150" s="118" t="n"/>
      <c r="AD150" s="89" t="n"/>
      <c r="AE150" s="364" t="n"/>
      <c r="AF150" s="89" t="n"/>
      <c r="AG150" s="89" t="n"/>
      <c r="AH150" s="124" t="n"/>
    </row>
    <row r="151" s="26" ht="26" customHeight="true">
      <c r="A151" s="88" t="n"/>
      <c r="B151" s="359" t="n"/>
      <c r="C151" s="360" t="n"/>
      <c r="D151" s="89" t="n"/>
      <c r="E151" s="89" t="n"/>
      <c r="F151" s="89" t="n"/>
      <c r="G151" s="89" t="n"/>
      <c r="H151" s="118" t="n"/>
      <c r="I151" s="89" t="n"/>
      <c r="J151" s="89" t="n"/>
      <c r="K151" s="89" t="n"/>
      <c r="L151" s="89" t="n"/>
      <c r="M151" s="89" t="n"/>
      <c r="N151" s="89" t="n"/>
      <c r="O151" s="89" t="n"/>
      <c r="P151" s="118" t="n"/>
      <c r="Q151" s="361">
        <f>IF($J151="","",IFERROR(VLOOKUP($J151,'設定項目'!$N$2:$P$5,2,FALSE),""))</f>
      </c>
      <c r="R151" s="361">
        <f>IF($J151="","",IFERROR(VLOOKUP($J151,'設定項目'!$N$2:$P$5,3,FALSE),""))</f>
      </c>
      <c r="S151" s="362">
        <f>IF($C151="","",$C151+$Q151/24)</f>
      </c>
      <c r="T151" s="362">
        <f>IF($C151="","",$C151+($R151+$W151)/24)</f>
      </c>
      <c r="U151" s="360" t="n"/>
      <c r="V151" s="360" t="n"/>
      <c r="W151" s="363" t="n"/>
      <c r="X151" s="361">
        <f>IF(AND($C151&lt;&gt;"",$V151&lt;&gt;""),MAX(0,($V151-$C151)*24-$W151),"")</f>
      </c>
      <c r="Y151" s="112">
        <f>IF($C151="","",IF($U151&lt;&gt;"",IF($U151&gt;$S151,"期限超過","達成"),IF(NOW()&gt;$S151,"期限超過リスク","期限内")))</f>
      </c>
      <c r="Z151" s="112">
        <f>IF($C151="","",IF($V151&lt;&gt;"",IF($V151&gt;$T151,"期限超過","達成"),IF(AND($L151&lt;&gt;"クローズ済み",$L151&lt;&gt;"キャンセル済み",NOW()&gt;$T151),"期限超過リスク","期限内")))</f>
      </c>
      <c r="AA151" s="363" t="n"/>
      <c r="AB151" s="118" t="n"/>
      <c r="AC151" s="118" t="n"/>
      <c r="AD151" s="89" t="n"/>
      <c r="AE151" s="364" t="n"/>
      <c r="AF151" s="89" t="n"/>
      <c r="AG151" s="89" t="n"/>
      <c r="AH151" s="124" t="n"/>
    </row>
    <row r="152" s="26" ht="26" customHeight="true">
      <c r="A152" s="88" t="n"/>
      <c r="B152" s="359" t="n"/>
      <c r="C152" s="360" t="n"/>
      <c r="D152" s="89" t="n"/>
      <c r="E152" s="89" t="n"/>
      <c r="F152" s="89" t="n"/>
      <c r="G152" s="89" t="n"/>
      <c r="H152" s="118" t="n"/>
      <c r="I152" s="89" t="n"/>
      <c r="J152" s="89" t="n"/>
      <c r="K152" s="89" t="n"/>
      <c r="L152" s="89" t="n"/>
      <c r="M152" s="89" t="n"/>
      <c r="N152" s="89" t="n"/>
      <c r="O152" s="89" t="n"/>
      <c r="P152" s="118" t="n"/>
      <c r="Q152" s="361">
        <f>IF($J152="","",IFERROR(VLOOKUP($J152,'設定項目'!$N$2:$P$5,2,FALSE),""))</f>
      </c>
      <c r="R152" s="361">
        <f>IF($J152="","",IFERROR(VLOOKUP($J152,'設定項目'!$N$2:$P$5,3,FALSE),""))</f>
      </c>
      <c r="S152" s="362">
        <f>IF($C152="","",$C152+$Q152/24)</f>
      </c>
      <c r="T152" s="362">
        <f>IF($C152="","",$C152+($R152+$W152)/24)</f>
      </c>
      <c r="U152" s="360" t="n"/>
      <c r="V152" s="360" t="n"/>
      <c r="W152" s="363" t="n"/>
      <c r="X152" s="361">
        <f>IF(AND($C152&lt;&gt;"",$V152&lt;&gt;""),MAX(0,($V152-$C152)*24-$W152),"")</f>
      </c>
      <c r="Y152" s="112">
        <f>IF($C152="","",IF($U152&lt;&gt;"",IF($U152&gt;$S152,"期限超過","達成"),IF(NOW()&gt;$S152,"期限超過リスク","期限内")))</f>
      </c>
      <c r="Z152" s="112">
        <f>IF($C152="","",IF($V152&lt;&gt;"",IF($V152&gt;$T152,"期限超過","達成"),IF(AND($L152&lt;&gt;"クローズ済み",$L152&lt;&gt;"キャンセル済み",NOW()&gt;$T152),"期限超過リスク","期限内")))</f>
      </c>
      <c r="AA152" s="363" t="n"/>
      <c r="AB152" s="118" t="n"/>
      <c r="AC152" s="118" t="n"/>
      <c r="AD152" s="89" t="n"/>
      <c r="AE152" s="364" t="n"/>
      <c r="AF152" s="89" t="n"/>
      <c r="AG152" s="89" t="n"/>
      <c r="AH152" s="124" t="n"/>
    </row>
    <row r="153" s="26" ht="26" customHeight="true">
      <c r="A153" s="88" t="n"/>
      <c r="B153" s="359" t="n"/>
      <c r="C153" s="360" t="n"/>
      <c r="D153" s="89" t="n"/>
      <c r="E153" s="89" t="n"/>
      <c r="F153" s="89" t="n"/>
      <c r="G153" s="89" t="n"/>
      <c r="H153" s="118" t="n"/>
      <c r="I153" s="89" t="n"/>
      <c r="J153" s="89" t="n"/>
      <c r="K153" s="89" t="n"/>
      <c r="L153" s="89" t="n"/>
      <c r="M153" s="89" t="n"/>
      <c r="N153" s="89" t="n"/>
      <c r="O153" s="89" t="n"/>
      <c r="P153" s="118" t="n"/>
      <c r="Q153" s="361">
        <f>IF($J153="","",IFERROR(VLOOKUP($J153,'設定項目'!$N$2:$P$5,2,FALSE),""))</f>
      </c>
      <c r="R153" s="361">
        <f>IF($J153="","",IFERROR(VLOOKUP($J153,'設定項目'!$N$2:$P$5,3,FALSE),""))</f>
      </c>
      <c r="S153" s="362">
        <f>IF($C153="","",$C153+$Q153/24)</f>
      </c>
      <c r="T153" s="362">
        <f>IF($C153="","",$C153+($R153+$W153)/24)</f>
      </c>
      <c r="U153" s="360" t="n"/>
      <c r="V153" s="360" t="n"/>
      <c r="W153" s="363" t="n"/>
      <c r="X153" s="361">
        <f>IF(AND($C153&lt;&gt;"",$V153&lt;&gt;""),MAX(0,($V153-$C153)*24-$W153),"")</f>
      </c>
      <c r="Y153" s="112">
        <f>IF($C153="","",IF($U153&lt;&gt;"",IF($U153&gt;$S153,"期限超過","達成"),IF(NOW()&gt;$S153,"期限超過リスク","期限内")))</f>
      </c>
      <c r="Z153" s="112">
        <f>IF($C153="","",IF($V153&lt;&gt;"",IF($V153&gt;$T153,"期限超過","達成"),IF(AND($L153&lt;&gt;"クローズ済み",$L153&lt;&gt;"キャンセル済み",NOW()&gt;$T153),"期限超過リスク","期限内")))</f>
      </c>
      <c r="AA153" s="363" t="n"/>
      <c r="AB153" s="118" t="n"/>
      <c r="AC153" s="118" t="n"/>
      <c r="AD153" s="89" t="n"/>
      <c r="AE153" s="364" t="n"/>
      <c r="AF153" s="89" t="n"/>
      <c r="AG153" s="89" t="n"/>
      <c r="AH153" s="124" t="n"/>
    </row>
    <row r="154" s="26" ht="26" customHeight="true">
      <c r="A154" s="88" t="n"/>
      <c r="B154" s="359" t="n"/>
      <c r="C154" s="360" t="n"/>
      <c r="D154" s="89" t="n"/>
      <c r="E154" s="89" t="n"/>
      <c r="F154" s="89" t="n"/>
      <c r="G154" s="89" t="n"/>
      <c r="H154" s="118" t="n"/>
      <c r="I154" s="89" t="n"/>
      <c r="J154" s="89" t="n"/>
      <c r="K154" s="89" t="n"/>
      <c r="L154" s="89" t="n"/>
      <c r="M154" s="89" t="n"/>
      <c r="N154" s="89" t="n"/>
      <c r="O154" s="89" t="n"/>
      <c r="P154" s="118" t="n"/>
      <c r="Q154" s="361">
        <f>IF($J154="","",IFERROR(VLOOKUP($J154,'設定項目'!$N$2:$P$5,2,FALSE),""))</f>
      </c>
      <c r="R154" s="361">
        <f>IF($J154="","",IFERROR(VLOOKUP($J154,'設定項目'!$N$2:$P$5,3,FALSE),""))</f>
      </c>
      <c r="S154" s="362">
        <f>IF($C154="","",$C154+$Q154/24)</f>
      </c>
      <c r="T154" s="362">
        <f>IF($C154="","",$C154+($R154+$W154)/24)</f>
      </c>
      <c r="U154" s="360" t="n"/>
      <c r="V154" s="360" t="n"/>
      <c r="W154" s="363" t="n"/>
      <c r="X154" s="361">
        <f>IF(AND($C154&lt;&gt;"",$V154&lt;&gt;""),MAX(0,($V154-$C154)*24-$W154),"")</f>
      </c>
      <c r="Y154" s="112">
        <f>IF($C154="","",IF($U154&lt;&gt;"",IF($U154&gt;$S154,"期限超過","達成"),IF(NOW()&gt;$S154,"期限超過リスク","期限内")))</f>
      </c>
      <c r="Z154" s="112">
        <f>IF($C154="","",IF($V154&lt;&gt;"",IF($V154&gt;$T154,"期限超過","達成"),IF(AND($L154&lt;&gt;"クローズ済み",$L154&lt;&gt;"キャンセル済み",NOW()&gt;$T154),"期限超過リスク","期限内")))</f>
      </c>
      <c r="AA154" s="363" t="n"/>
      <c r="AB154" s="118" t="n"/>
      <c r="AC154" s="118" t="n"/>
      <c r="AD154" s="89" t="n"/>
      <c r="AE154" s="364" t="n"/>
      <c r="AF154" s="89" t="n"/>
      <c r="AG154" s="89" t="n"/>
      <c r="AH154" s="124" t="n"/>
    </row>
    <row r="155" s="26" ht="26" customHeight="true">
      <c r="A155" s="88" t="n"/>
      <c r="B155" s="359" t="n"/>
      <c r="C155" s="360" t="n"/>
      <c r="D155" s="89" t="n"/>
      <c r="E155" s="89" t="n"/>
      <c r="F155" s="89" t="n"/>
      <c r="G155" s="89" t="n"/>
      <c r="H155" s="118" t="n"/>
      <c r="I155" s="89" t="n"/>
      <c r="J155" s="89" t="n"/>
      <c r="K155" s="89" t="n"/>
      <c r="L155" s="89" t="n"/>
      <c r="M155" s="89" t="n"/>
      <c r="N155" s="89" t="n"/>
      <c r="O155" s="89" t="n"/>
      <c r="P155" s="118" t="n"/>
      <c r="Q155" s="361">
        <f>IF($J155="","",IFERROR(VLOOKUP($J155,'設定項目'!$N$2:$P$5,2,FALSE),""))</f>
      </c>
      <c r="R155" s="361">
        <f>IF($J155="","",IFERROR(VLOOKUP($J155,'設定項目'!$N$2:$P$5,3,FALSE),""))</f>
      </c>
      <c r="S155" s="362">
        <f>IF($C155="","",$C155+$Q155/24)</f>
      </c>
      <c r="T155" s="362">
        <f>IF($C155="","",$C155+($R155+$W155)/24)</f>
      </c>
      <c r="U155" s="360" t="n"/>
      <c r="V155" s="360" t="n"/>
      <c r="W155" s="363" t="n"/>
      <c r="X155" s="361">
        <f>IF(AND($C155&lt;&gt;"",$V155&lt;&gt;""),MAX(0,($V155-$C155)*24-$W155),"")</f>
      </c>
      <c r="Y155" s="112">
        <f>IF($C155="","",IF($U155&lt;&gt;"",IF($U155&gt;$S155,"期限超過","達成"),IF(NOW()&gt;$S155,"期限超過リスク","期限内")))</f>
      </c>
      <c r="Z155" s="112">
        <f>IF($C155="","",IF($V155&lt;&gt;"",IF($V155&gt;$T155,"期限超過","達成"),IF(AND($L155&lt;&gt;"クローズ済み",$L155&lt;&gt;"キャンセル済み",NOW()&gt;$T155),"期限超過リスク","期限内")))</f>
      </c>
      <c r="AA155" s="363" t="n"/>
      <c r="AB155" s="118" t="n"/>
      <c r="AC155" s="118" t="n"/>
      <c r="AD155" s="89" t="n"/>
      <c r="AE155" s="364" t="n"/>
      <c r="AF155" s="89" t="n"/>
      <c r="AG155" s="89" t="n"/>
      <c r="AH155" s="124" t="n"/>
    </row>
    <row r="156" s="26" ht="26" customHeight="true">
      <c r="A156" s="88" t="n"/>
      <c r="B156" s="359" t="n"/>
      <c r="C156" s="360" t="n"/>
      <c r="D156" s="89" t="n"/>
      <c r="E156" s="89" t="n"/>
      <c r="F156" s="89" t="n"/>
      <c r="G156" s="89" t="n"/>
      <c r="H156" s="118" t="n"/>
      <c r="I156" s="89" t="n"/>
      <c r="J156" s="89" t="n"/>
      <c r="K156" s="89" t="n"/>
      <c r="L156" s="89" t="n"/>
      <c r="M156" s="89" t="n"/>
      <c r="N156" s="89" t="n"/>
      <c r="O156" s="89" t="n"/>
      <c r="P156" s="118" t="n"/>
      <c r="Q156" s="361">
        <f>IF($J156="","",IFERROR(VLOOKUP($J156,'設定項目'!$N$2:$P$5,2,FALSE),""))</f>
      </c>
      <c r="R156" s="361">
        <f>IF($J156="","",IFERROR(VLOOKUP($J156,'設定項目'!$N$2:$P$5,3,FALSE),""))</f>
      </c>
      <c r="S156" s="362">
        <f>IF($C156="","",$C156+$Q156/24)</f>
      </c>
      <c r="T156" s="362">
        <f>IF($C156="","",$C156+($R156+$W156)/24)</f>
      </c>
      <c r="U156" s="360" t="n"/>
      <c r="V156" s="360" t="n"/>
      <c r="W156" s="363" t="n"/>
      <c r="X156" s="361">
        <f>IF(AND($C156&lt;&gt;"",$V156&lt;&gt;""),MAX(0,($V156-$C156)*24-$W156),"")</f>
      </c>
      <c r="Y156" s="112">
        <f>IF($C156="","",IF($U156&lt;&gt;"",IF($U156&gt;$S156,"期限超過","達成"),IF(NOW()&gt;$S156,"期限超過リスク","期限内")))</f>
      </c>
      <c r="Z156" s="112">
        <f>IF($C156="","",IF($V156&lt;&gt;"",IF($V156&gt;$T156,"期限超過","達成"),IF(AND($L156&lt;&gt;"クローズ済み",$L156&lt;&gt;"キャンセル済み",NOW()&gt;$T156),"期限超過リスク","期限内")))</f>
      </c>
      <c r="AA156" s="363" t="n"/>
      <c r="AB156" s="118" t="n"/>
      <c r="AC156" s="118" t="n"/>
      <c r="AD156" s="89" t="n"/>
      <c r="AE156" s="364" t="n"/>
      <c r="AF156" s="89" t="n"/>
      <c r="AG156" s="89" t="n"/>
      <c r="AH156" s="124" t="n"/>
    </row>
    <row r="157" s="26" ht="26" customHeight="true">
      <c r="A157" s="88" t="n"/>
      <c r="B157" s="359" t="n"/>
      <c r="C157" s="360" t="n"/>
      <c r="D157" s="89" t="n"/>
      <c r="E157" s="89" t="n"/>
      <c r="F157" s="89" t="n"/>
      <c r="G157" s="89" t="n"/>
      <c r="H157" s="118" t="n"/>
      <c r="I157" s="89" t="n"/>
      <c r="J157" s="89" t="n"/>
      <c r="K157" s="89" t="n"/>
      <c r="L157" s="89" t="n"/>
      <c r="M157" s="89" t="n"/>
      <c r="N157" s="89" t="n"/>
      <c r="O157" s="89" t="n"/>
      <c r="P157" s="118" t="n"/>
      <c r="Q157" s="361">
        <f>IF($J157="","",IFERROR(VLOOKUP($J157,'設定項目'!$N$2:$P$5,2,FALSE),""))</f>
      </c>
      <c r="R157" s="361">
        <f>IF($J157="","",IFERROR(VLOOKUP($J157,'設定項目'!$N$2:$P$5,3,FALSE),""))</f>
      </c>
      <c r="S157" s="362">
        <f>IF($C157="","",$C157+$Q157/24)</f>
      </c>
      <c r="T157" s="362">
        <f>IF($C157="","",$C157+($R157+$W157)/24)</f>
      </c>
      <c r="U157" s="360" t="n"/>
      <c r="V157" s="360" t="n"/>
      <c r="W157" s="363" t="n"/>
      <c r="X157" s="361">
        <f>IF(AND($C157&lt;&gt;"",$V157&lt;&gt;""),MAX(0,($V157-$C157)*24-$W157),"")</f>
      </c>
      <c r="Y157" s="112">
        <f>IF($C157="","",IF($U157&lt;&gt;"",IF($U157&gt;$S157,"期限超過","達成"),IF(NOW()&gt;$S157,"期限超過リスク","期限内")))</f>
      </c>
      <c r="Z157" s="112">
        <f>IF($C157="","",IF($V157&lt;&gt;"",IF($V157&gt;$T157,"期限超過","達成"),IF(AND($L157&lt;&gt;"クローズ済み",$L157&lt;&gt;"キャンセル済み",NOW()&gt;$T157),"期限超過リスク","期限内")))</f>
      </c>
      <c r="AA157" s="363" t="n"/>
      <c r="AB157" s="118" t="n"/>
      <c r="AC157" s="118" t="n"/>
      <c r="AD157" s="89" t="n"/>
      <c r="AE157" s="364" t="n"/>
      <c r="AF157" s="89" t="n"/>
      <c r="AG157" s="89" t="n"/>
      <c r="AH157" s="124" t="n"/>
    </row>
    <row r="158" s="26" ht="26" customHeight="true">
      <c r="A158" s="88" t="n"/>
      <c r="B158" s="359" t="n"/>
      <c r="C158" s="360" t="n"/>
      <c r="D158" s="89" t="n"/>
      <c r="E158" s="89" t="n"/>
      <c r="F158" s="89" t="n"/>
      <c r="G158" s="89" t="n"/>
      <c r="H158" s="118" t="n"/>
      <c r="I158" s="89" t="n"/>
      <c r="J158" s="89" t="n"/>
      <c r="K158" s="89" t="n"/>
      <c r="L158" s="89" t="n"/>
      <c r="M158" s="89" t="n"/>
      <c r="N158" s="89" t="n"/>
      <c r="O158" s="89" t="n"/>
      <c r="P158" s="118" t="n"/>
      <c r="Q158" s="361">
        <f>IF($J158="","",IFERROR(VLOOKUP($J158,'設定項目'!$N$2:$P$5,2,FALSE),""))</f>
      </c>
      <c r="R158" s="361">
        <f>IF($J158="","",IFERROR(VLOOKUP($J158,'設定項目'!$N$2:$P$5,3,FALSE),""))</f>
      </c>
      <c r="S158" s="362">
        <f>IF($C158="","",$C158+$Q158/24)</f>
      </c>
      <c r="T158" s="362">
        <f>IF($C158="","",$C158+($R158+$W158)/24)</f>
      </c>
      <c r="U158" s="360" t="n"/>
      <c r="V158" s="360" t="n"/>
      <c r="W158" s="363" t="n"/>
      <c r="X158" s="361">
        <f>IF(AND($C158&lt;&gt;"",$V158&lt;&gt;""),MAX(0,($V158-$C158)*24-$W158),"")</f>
      </c>
      <c r="Y158" s="112">
        <f>IF($C158="","",IF($U158&lt;&gt;"",IF($U158&gt;$S158,"期限超過","達成"),IF(NOW()&gt;$S158,"期限超過リスク","期限内")))</f>
      </c>
      <c r="Z158" s="112">
        <f>IF($C158="","",IF($V158&lt;&gt;"",IF($V158&gt;$T158,"期限超過","達成"),IF(AND($L158&lt;&gt;"クローズ済み",$L158&lt;&gt;"キャンセル済み",NOW()&gt;$T158),"期限超過リスク","期限内")))</f>
      </c>
      <c r="AA158" s="363" t="n"/>
      <c r="AB158" s="118" t="n"/>
      <c r="AC158" s="118" t="n"/>
      <c r="AD158" s="89" t="n"/>
      <c r="AE158" s="364" t="n"/>
      <c r="AF158" s="89" t="n"/>
      <c r="AG158" s="89" t="n"/>
      <c r="AH158" s="124" t="n"/>
    </row>
    <row r="159" s="26" ht="26" customHeight="true">
      <c r="A159" s="88" t="n"/>
      <c r="B159" s="359" t="n"/>
      <c r="C159" s="360" t="n"/>
      <c r="D159" s="89" t="n"/>
      <c r="E159" s="89" t="n"/>
      <c r="F159" s="89" t="n"/>
      <c r="G159" s="89" t="n"/>
      <c r="H159" s="118" t="n"/>
      <c r="I159" s="89" t="n"/>
      <c r="J159" s="89" t="n"/>
      <c r="K159" s="89" t="n"/>
      <c r="L159" s="89" t="n"/>
      <c r="M159" s="89" t="n"/>
      <c r="N159" s="89" t="n"/>
      <c r="O159" s="89" t="n"/>
      <c r="P159" s="118" t="n"/>
      <c r="Q159" s="361">
        <f>IF($J159="","",IFERROR(VLOOKUP($J159,'設定項目'!$N$2:$P$5,2,FALSE),""))</f>
      </c>
      <c r="R159" s="361">
        <f>IF($J159="","",IFERROR(VLOOKUP($J159,'設定項目'!$N$2:$P$5,3,FALSE),""))</f>
      </c>
      <c r="S159" s="362">
        <f>IF($C159="","",$C159+$Q159/24)</f>
      </c>
      <c r="T159" s="362">
        <f>IF($C159="","",$C159+($R159+$W159)/24)</f>
      </c>
      <c r="U159" s="360" t="n"/>
      <c r="V159" s="360" t="n"/>
      <c r="W159" s="363" t="n"/>
      <c r="X159" s="361">
        <f>IF(AND($C159&lt;&gt;"",$V159&lt;&gt;""),MAX(0,($V159-$C159)*24-$W159),"")</f>
      </c>
      <c r="Y159" s="112">
        <f>IF($C159="","",IF($U159&lt;&gt;"",IF($U159&gt;$S159,"期限超過","達成"),IF(NOW()&gt;$S159,"期限超過リスク","期限内")))</f>
      </c>
      <c r="Z159" s="112">
        <f>IF($C159="","",IF($V159&lt;&gt;"",IF($V159&gt;$T159,"期限超過","達成"),IF(AND($L159&lt;&gt;"クローズ済み",$L159&lt;&gt;"キャンセル済み",NOW()&gt;$T159),"期限超過リスク","期限内")))</f>
      </c>
      <c r="AA159" s="363" t="n"/>
      <c r="AB159" s="118" t="n"/>
      <c r="AC159" s="118" t="n"/>
      <c r="AD159" s="89" t="n"/>
      <c r="AE159" s="364" t="n"/>
      <c r="AF159" s="89" t="n"/>
      <c r="AG159" s="89" t="n"/>
      <c r="AH159" s="124" t="n"/>
    </row>
    <row r="160" s="26" ht="26" customHeight="true">
      <c r="A160" s="88" t="n"/>
      <c r="B160" s="359" t="n"/>
      <c r="C160" s="360" t="n"/>
      <c r="D160" s="89" t="n"/>
      <c r="E160" s="89" t="n"/>
      <c r="F160" s="89" t="n"/>
      <c r="G160" s="89" t="n"/>
      <c r="H160" s="118" t="n"/>
      <c r="I160" s="89" t="n"/>
      <c r="J160" s="89" t="n"/>
      <c r="K160" s="89" t="n"/>
      <c r="L160" s="89" t="n"/>
      <c r="M160" s="89" t="n"/>
      <c r="N160" s="89" t="n"/>
      <c r="O160" s="89" t="n"/>
      <c r="P160" s="118" t="n"/>
      <c r="Q160" s="361">
        <f>IF($J160="","",IFERROR(VLOOKUP($J160,'設定項目'!$N$2:$P$5,2,FALSE),""))</f>
      </c>
      <c r="R160" s="361">
        <f>IF($J160="","",IFERROR(VLOOKUP($J160,'設定項目'!$N$2:$P$5,3,FALSE),""))</f>
      </c>
      <c r="S160" s="362">
        <f>IF($C160="","",$C160+$Q160/24)</f>
      </c>
      <c r="T160" s="362">
        <f>IF($C160="","",$C160+($R160+$W160)/24)</f>
      </c>
      <c r="U160" s="360" t="n"/>
      <c r="V160" s="360" t="n"/>
      <c r="W160" s="363" t="n"/>
      <c r="X160" s="361">
        <f>IF(AND($C160&lt;&gt;"",$V160&lt;&gt;""),MAX(0,($V160-$C160)*24-$W160),"")</f>
      </c>
      <c r="Y160" s="112">
        <f>IF($C160="","",IF($U160&lt;&gt;"",IF($U160&gt;$S160,"期限超過","達成"),IF(NOW()&gt;$S160,"期限超過リスク","期限内")))</f>
      </c>
      <c r="Z160" s="112">
        <f>IF($C160="","",IF($V160&lt;&gt;"",IF($V160&gt;$T160,"期限超過","達成"),IF(AND($L160&lt;&gt;"クローズ済み",$L160&lt;&gt;"キャンセル済み",NOW()&gt;$T160),"期限超過リスク","期限内")))</f>
      </c>
      <c r="AA160" s="363" t="n"/>
      <c r="AB160" s="118" t="n"/>
      <c r="AC160" s="118" t="n"/>
      <c r="AD160" s="89" t="n"/>
      <c r="AE160" s="364" t="n"/>
      <c r="AF160" s="89" t="n"/>
      <c r="AG160" s="89" t="n"/>
      <c r="AH160" s="124" t="n"/>
    </row>
    <row r="161" s="26" ht="26" customHeight="true">
      <c r="A161" s="88" t="n"/>
      <c r="B161" s="359" t="n"/>
      <c r="C161" s="360" t="n"/>
      <c r="D161" s="89" t="n"/>
      <c r="E161" s="89" t="n"/>
      <c r="F161" s="89" t="n"/>
      <c r="G161" s="89" t="n"/>
      <c r="H161" s="118" t="n"/>
      <c r="I161" s="89" t="n"/>
      <c r="J161" s="89" t="n"/>
      <c r="K161" s="89" t="n"/>
      <c r="L161" s="89" t="n"/>
      <c r="M161" s="89" t="n"/>
      <c r="N161" s="89" t="n"/>
      <c r="O161" s="89" t="n"/>
      <c r="P161" s="118" t="n"/>
      <c r="Q161" s="361">
        <f>IF($J161="","",IFERROR(VLOOKUP($J161,'設定項目'!$N$2:$P$5,2,FALSE),""))</f>
      </c>
      <c r="R161" s="361">
        <f>IF($J161="","",IFERROR(VLOOKUP($J161,'設定項目'!$N$2:$P$5,3,FALSE),""))</f>
      </c>
      <c r="S161" s="362">
        <f>IF($C161="","",$C161+$Q161/24)</f>
      </c>
      <c r="T161" s="362">
        <f>IF($C161="","",$C161+($R161+$W161)/24)</f>
      </c>
      <c r="U161" s="360" t="n"/>
      <c r="V161" s="360" t="n"/>
      <c r="W161" s="363" t="n"/>
      <c r="X161" s="361">
        <f>IF(AND($C161&lt;&gt;"",$V161&lt;&gt;""),MAX(0,($V161-$C161)*24-$W161),"")</f>
      </c>
      <c r="Y161" s="112">
        <f>IF($C161="","",IF($U161&lt;&gt;"",IF($U161&gt;$S161,"期限超過","達成"),IF(NOW()&gt;$S161,"期限超過リスク","期限内")))</f>
      </c>
      <c r="Z161" s="112">
        <f>IF($C161="","",IF($V161&lt;&gt;"",IF($V161&gt;$T161,"期限超過","達成"),IF(AND($L161&lt;&gt;"クローズ済み",$L161&lt;&gt;"キャンセル済み",NOW()&gt;$T161),"期限超過リスク","期限内")))</f>
      </c>
      <c r="AA161" s="363" t="n"/>
      <c r="AB161" s="118" t="n"/>
      <c r="AC161" s="118" t="n"/>
      <c r="AD161" s="89" t="n"/>
      <c r="AE161" s="364" t="n"/>
      <c r="AF161" s="89" t="n"/>
      <c r="AG161" s="89" t="n"/>
      <c r="AH161" s="124" t="n"/>
    </row>
    <row r="162" s="26" ht="26" customHeight="true">
      <c r="A162" s="88" t="n"/>
      <c r="B162" s="359" t="n"/>
      <c r="C162" s="360" t="n"/>
      <c r="D162" s="89" t="n"/>
      <c r="E162" s="89" t="n"/>
      <c r="F162" s="89" t="n"/>
      <c r="G162" s="89" t="n"/>
      <c r="H162" s="118" t="n"/>
      <c r="I162" s="89" t="n"/>
      <c r="J162" s="89" t="n"/>
      <c r="K162" s="89" t="n"/>
      <c r="L162" s="89" t="n"/>
      <c r="M162" s="89" t="n"/>
      <c r="N162" s="89" t="n"/>
      <c r="O162" s="89" t="n"/>
      <c r="P162" s="118" t="n"/>
      <c r="Q162" s="361">
        <f>IF($J162="","",IFERROR(VLOOKUP($J162,'設定項目'!$N$2:$P$5,2,FALSE),""))</f>
      </c>
      <c r="R162" s="361">
        <f>IF($J162="","",IFERROR(VLOOKUP($J162,'設定項目'!$N$2:$P$5,3,FALSE),""))</f>
      </c>
      <c r="S162" s="362">
        <f>IF($C162="","",$C162+$Q162/24)</f>
      </c>
      <c r="T162" s="362">
        <f>IF($C162="","",$C162+($R162+$W162)/24)</f>
      </c>
      <c r="U162" s="360" t="n"/>
      <c r="V162" s="360" t="n"/>
      <c r="W162" s="363" t="n"/>
      <c r="X162" s="361">
        <f>IF(AND($C162&lt;&gt;"",$V162&lt;&gt;""),MAX(0,($V162-$C162)*24-$W162),"")</f>
      </c>
      <c r="Y162" s="112">
        <f>IF($C162="","",IF($U162&lt;&gt;"",IF($U162&gt;$S162,"期限超過","達成"),IF(NOW()&gt;$S162,"期限超過リスク","期限内")))</f>
      </c>
      <c r="Z162" s="112">
        <f>IF($C162="","",IF($V162&lt;&gt;"",IF($V162&gt;$T162,"期限超過","達成"),IF(AND($L162&lt;&gt;"クローズ済み",$L162&lt;&gt;"キャンセル済み",NOW()&gt;$T162),"期限超過リスク","期限内")))</f>
      </c>
      <c r="AA162" s="363" t="n"/>
      <c r="AB162" s="118" t="n"/>
      <c r="AC162" s="118" t="n"/>
      <c r="AD162" s="89" t="n"/>
      <c r="AE162" s="364" t="n"/>
      <c r="AF162" s="89" t="n"/>
      <c r="AG162" s="89" t="n"/>
      <c r="AH162" s="124" t="n"/>
    </row>
    <row r="163" s="26" ht="26" customHeight="true">
      <c r="A163" s="88" t="n"/>
      <c r="B163" s="359" t="n"/>
      <c r="C163" s="360" t="n"/>
      <c r="D163" s="89" t="n"/>
      <c r="E163" s="89" t="n"/>
      <c r="F163" s="89" t="n"/>
      <c r="G163" s="89" t="n"/>
      <c r="H163" s="118" t="n"/>
      <c r="I163" s="89" t="n"/>
      <c r="J163" s="89" t="n"/>
      <c r="K163" s="89" t="n"/>
      <c r="L163" s="89" t="n"/>
      <c r="M163" s="89" t="n"/>
      <c r="N163" s="89" t="n"/>
      <c r="O163" s="89" t="n"/>
      <c r="P163" s="118" t="n"/>
      <c r="Q163" s="361">
        <f>IF($J163="","",IFERROR(VLOOKUP($J163,'設定項目'!$N$2:$P$5,2,FALSE),""))</f>
      </c>
      <c r="R163" s="361">
        <f>IF($J163="","",IFERROR(VLOOKUP($J163,'設定項目'!$N$2:$P$5,3,FALSE),""))</f>
      </c>
      <c r="S163" s="362">
        <f>IF($C163="","",$C163+$Q163/24)</f>
      </c>
      <c r="T163" s="362">
        <f>IF($C163="","",$C163+($R163+$W163)/24)</f>
      </c>
      <c r="U163" s="360" t="n"/>
      <c r="V163" s="360" t="n"/>
      <c r="W163" s="363" t="n"/>
      <c r="X163" s="361">
        <f>IF(AND($C163&lt;&gt;"",$V163&lt;&gt;""),MAX(0,($V163-$C163)*24-$W163),"")</f>
      </c>
      <c r="Y163" s="112">
        <f>IF($C163="","",IF($U163&lt;&gt;"",IF($U163&gt;$S163,"期限超過","達成"),IF(NOW()&gt;$S163,"期限超過リスク","期限内")))</f>
      </c>
      <c r="Z163" s="112">
        <f>IF($C163="","",IF($V163&lt;&gt;"",IF($V163&gt;$T163,"期限超過","達成"),IF(AND($L163&lt;&gt;"クローズ済み",$L163&lt;&gt;"キャンセル済み",NOW()&gt;$T163),"期限超過リスク","期限内")))</f>
      </c>
      <c r="AA163" s="363" t="n"/>
      <c r="AB163" s="118" t="n"/>
      <c r="AC163" s="118" t="n"/>
      <c r="AD163" s="89" t="n"/>
      <c r="AE163" s="364" t="n"/>
      <c r="AF163" s="89" t="n"/>
      <c r="AG163" s="89" t="n"/>
      <c r="AH163" s="124" t="n"/>
    </row>
    <row r="164" s="26" ht="26" customHeight="true">
      <c r="A164" s="88" t="n"/>
      <c r="B164" s="359" t="n"/>
      <c r="C164" s="360" t="n"/>
      <c r="D164" s="89" t="n"/>
      <c r="E164" s="89" t="n"/>
      <c r="F164" s="89" t="n"/>
      <c r="G164" s="89" t="n"/>
      <c r="H164" s="118" t="n"/>
      <c r="I164" s="89" t="n"/>
      <c r="J164" s="89" t="n"/>
      <c r="K164" s="89" t="n"/>
      <c r="L164" s="89" t="n"/>
      <c r="M164" s="89" t="n"/>
      <c r="N164" s="89" t="n"/>
      <c r="O164" s="89" t="n"/>
      <c r="P164" s="118" t="n"/>
      <c r="Q164" s="361">
        <f>IF($J164="","",IFERROR(VLOOKUP($J164,'設定項目'!$N$2:$P$5,2,FALSE),""))</f>
      </c>
      <c r="R164" s="361">
        <f>IF($J164="","",IFERROR(VLOOKUP($J164,'設定項目'!$N$2:$P$5,3,FALSE),""))</f>
      </c>
      <c r="S164" s="362">
        <f>IF($C164="","",$C164+$Q164/24)</f>
      </c>
      <c r="T164" s="362">
        <f>IF($C164="","",$C164+($R164+$W164)/24)</f>
      </c>
      <c r="U164" s="360" t="n"/>
      <c r="V164" s="360" t="n"/>
      <c r="W164" s="363" t="n"/>
      <c r="X164" s="361">
        <f>IF(AND($C164&lt;&gt;"",$V164&lt;&gt;""),MAX(0,($V164-$C164)*24-$W164),"")</f>
      </c>
      <c r="Y164" s="112">
        <f>IF($C164="","",IF($U164&lt;&gt;"",IF($U164&gt;$S164,"期限超過","達成"),IF(NOW()&gt;$S164,"期限超過リスク","期限内")))</f>
      </c>
      <c r="Z164" s="112">
        <f>IF($C164="","",IF($V164&lt;&gt;"",IF($V164&gt;$T164,"期限超過","達成"),IF(AND($L164&lt;&gt;"クローズ済み",$L164&lt;&gt;"キャンセル済み",NOW()&gt;$T164),"期限超過リスク","期限内")))</f>
      </c>
      <c r="AA164" s="363" t="n"/>
      <c r="AB164" s="118" t="n"/>
      <c r="AC164" s="118" t="n"/>
      <c r="AD164" s="89" t="n"/>
      <c r="AE164" s="364" t="n"/>
      <c r="AF164" s="89" t="n"/>
      <c r="AG164" s="89" t="n"/>
      <c r="AH164" s="124" t="n"/>
    </row>
    <row r="165" s="26" ht="26" customHeight="true">
      <c r="A165" s="88" t="n"/>
      <c r="B165" s="359" t="n"/>
      <c r="C165" s="360" t="n"/>
      <c r="D165" s="89" t="n"/>
      <c r="E165" s="89" t="n"/>
      <c r="F165" s="89" t="n"/>
      <c r="G165" s="89" t="n"/>
      <c r="H165" s="118" t="n"/>
      <c r="I165" s="89" t="n"/>
      <c r="J165" s="89" t="n"/>
      <c r="K165" s="89" t="n"/>
      <c r="L165" s="89" t="n"/>
      <c r="M165" s="89" t="n"/>
      <c r="N165" s="89" t="n"/>
      <c r="O165" s="89" t="n"/>
      <c r="P165" s="118" t="n"/>
      <c r="Q165" s="361">
        <f>IF($J165="","",IFERROR(VLOOKUP($J165,'設定項目'!$N$2:$P$5,2,FALSE),""))</f>
      </c>
      <c r="R165" s="361">
        <f>IF($J165="","",IFERROR(VLOOKUP($J165,'設定項目'!$N$2:$P$5,3,FALSE),""))</f>
      </c>
      <c r="S165" s="362">
        <f>IF($C165="","",$C165+$Q165/24)</f>
      </c>
      <c r="T165" s="362">
        <f>IF($C165="","",$C165+($R165+$W165)/24)</f>
      </c>
      <c r="U165" s="360" t="n"/>
      <c r="V165" s="360" t="n"/>
      <c r="W165" s="363" t="n"/>
      <c r="X165" s="361">
        <f>IF(AND($C165&lt;&gt;"",$V165&lt;&gt;""),MAX(0,($V165-$C165)*24-$W165),"")</f>
      </c>
      <c r="Y165" s="112">
        <f>IF($C165="","",IF($U165&lt;&gt;"",IF($U165&gt;$S165,"期限超過","達成"),IF(NOW()&gt;$S165,"期限超過リスク","期限内")))</f>
      </c>
      <c r="Z165" s="112">
        <f>IF($C165="","",IF($V165&lt;&gt;"",IF($V165&gt;$T165,"期限超過","達成"),IF(AND($L165&lt;&gt;"クローズ済み",$L165&lt;&gt;"キャンセル済み",NOW()&gt;$T165),"期限超過リスク","期限内")))</f>
      </c>
      <c r="AA165" s="363" t="n"/>
      <c r="AB165" s="118" t="n"/>
      <c r="AC165" s="118" t="n"/>
      <c r="AD165" s="89" t="n"/>
      <c r="AE165" s="364" t="n"/>
      <c r="AF165" s="89" t="n"/>
      <c r="AG165" s="89" t="n"/>
      <c r="AH165" s="124" t="n"/>
    </row>
    <row r="166" s="26" ht="26" customHeight="true">
      <c r="A166" s="88" t="n"/>
      <c r="B166" s="359" t="n"/>
      <c r="C166" s="360" t="n"/>
      <c r="D166" s="89" t="n"/>
      <c r="E166" s="89" t="n"/>
      <c r="F166" s="89" t="n"/>
      <c r="G166" s="89" t="n"/>
      <c r="H166" s="118" t="n"/>
      <c r="I166" s="89" t="n"/>
      <c r="J166" s="89" t="n"/>
      <c r="K166" s="89" t="n"/>
      <c r="L166" s="89" t="n"/>
      <c r="M166" s="89" t="n"/>
      <c r="N166" s="89" t="n"/>
      <c r="O166" s="89" t="n"/>
      <c r="P166" s="118" t="n"/>
      <c r="Q166" s="361">
        <f>IF($J166="","",IFERROR(VLOOKUP($J166,'設定項目'!$N$2:$P$5,2,FALSE),""))</f>
      </c>
      <c r="R166" s="361">
        <f>IF($J166="","",IFERROR(VLOOKUP($J166,'設定項目'!$N$2:$P$5,3,FALSE),""))</f>
      </c>
      <c r="S166" s="362">
        <f>IF($C166="","",$C166+$Q166/24)</f>
      </c>
      <c r="T166" s="362">
        <f>IF($C166="","",$C166+($R166+$W166)/24)</f>
      </c>
      <c r="U166" s="360" t="n"/>
      <c r="V166" s="360" t="n"/>
      <c r="W166" s="363" t="n"/>
      <c r="X166" s="361">
        <f>IF(AND($C166&lt;&gt;"",$V166&lt;&gt;""),MAX(0,($V166-$C166)*24-$W166),"")</f>
      </c>
      <c r="Y166" s="112">
        <f>IF($C166="","",IF($U166&lt;&gt;"",IF($U166&gt;$S166,"期限超過","達成"),IF(NOW()&gt;$S166,"期限超過リスク","期限内")))</f>
      </c>
      <c r="Z166" s="112">
        <f>IF($C166="","",IF($V166&lt;&gt;"",IF($V166&gt;$T166,"期限超過","達成"),IF(AND($L166&lt;&gt;"クローズ済み",$L166&lt;&gt;"キャンセル済み",NOW()&gt;$T166),"期限超過リスク","期限内")))</f>
      </c>
      <c r="AA166" s="363" t="n"/>
      <c r="AB166" s="118" t="n"/>
      <c r="AC166" s="118" t="n"/>
      <c r="AD166" s="89" t="n"/>
      <c r="AE166" s="364" t="n"/>
      <c r="AF166" s="89" t="n"/>
      <c r="AG166" s="89" t="n"/>
      <c r="AH166" s="124" t="n"/>
    </row>
    <row r="167" s="26" ht="26" customHeight="true">
      <c r="A167" s="88" t="n"/>
      <c r="B167" s="359" t="n"/>
      <c r="C167" s="360" t="n"/>
      <c r="D167" s="89" t="n"/>
      <c r="E167" s="89" t="n"/>
      <c r="F167" s="89" t="n"/>
      <c r="G167" s="89" t="n"/>
      <c r="H167" s="118" t="n"/>
      <c r="I167" s="89" t="n"/>
      <c r="J167" s="89" t="n"/>
      <c r="K167" s="89" t="n"/>
      <c r="L167" s="89" t="n"/>
      <c r="M167" s="89" t="n"/>
      <c r="N167" s="89" t="n"/>
      <c r="O167" s="89" t="n"/>
      <c r="P167" s="118" t="n"/>
      <c r="Q167" s="361">
        <f>IF($J167="","",IFERROR(VLOOKUP($J167,'設定項目'!$N$2:$P$5,2,FALSE),""))</f>
      </c>
      <c r="R167" s="361">
        <f>IF($J167="","",IFERROR(VLOOKUP($J167,'設定項目'!$N$2:$P$5,3,FALSE),""))</f>
      </c>
      <c r="S167" s="362">
        <f>IF($C167="","",$C167+$Q167/24)</f>
      </c>
      <c r="T167" s="362">
        <f>IF($C167="","",$C167+($R167+$W167)/24)</f>
      </c>
      <c r="U167" s="360" t="n"/>
      <c r="V167" s="360" t="n"/>
      <c r="W167" s="363" t="n"/>
      <c r="X167" s="361">
        <f>IF(AND($C167&lt;&gt;"",$V167&lt;&gt;""),MAX(0,($V167-$C167)*24-$W167),"")</f>
      </c>
      <c r="Y167" s="112">
        <f>IF($C167="","",IF($U167&lt;&gt;"",IF($U167&gt;$S167,"期限超過","達成"),IF(NOW()&gt;$S167,"期限超過リスク","期限内")))</f>
      </c>
      <c r="Z167" s="112">
        <f>IF($C167="","",IF($V167&lt;&gt;"",IF($V167&gt;$T167,"期限超過","達成"),IF(AND($L167&lt;&gt;"クローズ済み",$L167&lt;&gt;"キャンセル済み",NOW()&gt;$T167),"期限超過リスク","期限内")))</f>
      </c>
      <c r="AA167" s="363" t="n"/>
      <c r="AB167" s="118" t="n"/>
      <c r="AC167" s="118" t="n"/>
      <c r="AD167" s="89" t="n"/>
      <c r="AE167" s="364" t="n"/>
      <c r="AF167" s="89" t="n"/>
      <c r="AG167" s="89" t="n"/>
      <c r="AH167" s="124" t="n"/>
    </row>
    <row r="168" s="26" ht="26" customHeight="true">
      <c r="A168" s="88" t="n"/>
      <c r="B168" s="359" t="n"/>
      <c r="C168" s="360" t="n"/>
      <c r="D168" s="89" t="n"/>
      <c r="E168" s="89" t="n"/>
      <c r="F168" s="89" t="n"/>
      <c r="G168" s="89" t="n"/>
      <c r="H168" s="118" t="n"/>
      <c r="I168" s="89" t="n"/>
      <c r="J168" s="89" t="n"/>
      <c r="K168" s="89" t="n"/>
      <c r="L168" s="89" t="n"/>
      <c r="M168" s="89" t="n"/>
      <c r="N168" s="89" t="n"/>
      <c r="O168" s="89" t="n"/>
      <c r="P168" s="118" t="n"/>
      <c r="Q168" s="361">
        <f>IF($J168="","",IFERROR(VLOOKUP($J168,'設定項目'!$N$2:$P$5,2,FALSE),""))</f>
      </c>
      <c r="R168" s="361">
        <f>IF($J168="","",IFERROR(VLOOKUP($J168,'設定項目'!$N$2:$P$5,3,FALSE),""))</f>
      </c>
      <c r="S168" s="362">
        <f>IF($C168="","",$C168+$Q168/24)</f>
      </c>
      <c r="T168" s="362">
        <f>IF($C168="","",$C168+($R168+$W168)/24)</f>
      </c>
      <c r="U168" s="360" t="n"/>
      <c r="V168" s="360" t="n"/>
      <c r="W168" s="363" t="n"/>
      <c r="X168" s="361">
        <f>IF(AND($C168&lt;&gt;"",$V168&lt;&gt;""),MAX(0,($V168-$C168)*24-$W168),"")</f>
      </c>
      <c r="Y168" s="112">
        <f>IF($C168="","",IF($U168&lt;&gt;"",IF($U168&gt;$S168,"期限超過","達成"),IF(NOW()&gt;$S168,"期限超過リスク","期限内")))</f>
      </c>
      <c r="Z168" s="112">
        <f>IF($C168="","",IF($V168&lt;&gt;"",IF($V168&gt;$T168,"期限超過","達成"),IF(AND($L168&lt;&gt;"クローズ済み",$L168&lt;&gt;"キャンセル済み",NOW()&gt;$T168),"期限超過リスク","期限内")))</f>
      </c>
      <c r="AA168" s="363" t="n"/>
      <c r="AB168" s="118" t="n"/>
      <c r="AC168" s="118" t="n"/>
      <c r="AD168" s="89" t="n"/>
      <c r="AE168" s="364" t="n"/>
      <c r="AF168" s="89" t="n"/>
      <c r="AG168" s="89" t="n"/>
      <c r="AH168" s="124" t="n"/>
    </row>
    <row r="169" s="26" ht="26" customHeight="true">
      <c r="A169" s="88" t="n"/>
      <c r="B169" s="359" t="n"/>
      <c r="C169" s="360" t="n"/>
      <c r="D169" s="89" t="n"/>
      <c r="E169" s="89" t="n"/>
      <c r="F169" s="89" t="n"/>
      <c r="G169" s="89" t="n"/>
      <c r="H169" s="118" t="n"/>
      <c r="I169" s="89" t="n"/>
      <c r="J169" s="89" t="n"/>
      <c r="K169" s="89" t="n"/>
      <c r="L169" s="89" t="n"/>
      <c r="M169" s="89" t="n"/>
      <c r="N169" s="89" t="n"/>
      <c r="O169" s="89" t="n"/>
      <c r="P169" s="118" t="n"/>
      <c r="Q169" s="361">
        <f>IF($J169="","",IFERROR(VLOOKUP($J169,'設定項目'!$N$2:$P$5,2,FALSE),""))</f>
      </c>
      <c r="R169" s="361">
        <f>IF($J169="","",IFERROR(VLOOKUP($J169,'設定項目'!$N$2:$P$5,3,FALSE),""))</f>
      </c>
      <c r="S169" s="362">
        <f>IF($C169="","",$C169+$Q169/24)</f>
      </c>
      <c r="T169" s="362">
        <f>IF($C169="","",$C169+($R169+$W169)/24)</f>
      </c>
      <c r="U169" s="360" t="n"/>
      <c r="V169" s="360" t="n"/>
      <c r="W169" s="363" t="n"/>
      <c r="X169" s="361">
        <f>IF(AND($C169&lt;&gt;"",$V169&lt;&gt;""),MAX(0,($V169-$C169)*24-$W169),"")</f>
      </c>
      <c r="Y169" s="112">
        <f>IF($C169="","",IF($U169&lt;&gt;"",IF($U169&gt;$S169,"期限超過","達成"),IF(NOW()&gt;$S169,"期限超過リスク","期限内")))</f>
      </c>
      <c r="Z169" s="112">
        <f>IF($C169="","",IF($V169&lt;&gt;"",IF($V169&gt;$T169,"期限超過","達成"),IF(AND($L169&lt;&gt;"クローズ済み",$L169&lt;&gt;"キャンセル済み",NOW()&gt;$T169),"期限超過リスク","期限内")))</f>
      </c>
      <c r="AA169" s="363" t="n"/>
      <c r="AB169" s="118" t="n"/>
      <c r="AC169" s="118" t="n"/>
      <c r="AD169" s="89" t="n"/>
      <c r="AE169" s="364" t="n"/>
      <c r="AF169" s="89" t="n"/>
      <c r="AG169" s="89" t="n"/>
      <c r="AH169" s="124" t="n"/>
    </row>
    <row r="170" s="26" ht="26" customHeight="true">
      <c r="A170" s="88" t="n"/>
      <c r="B170" s="359" t="n"/>
      <c r="C170" s="360" t="n"/>
      <c r="D170" s="89" t="n"/>
      <c r="E170" s="89" t="n"/>
      <c r="F170" s="89" t="n"/>
      <c r="G170" s="89" t="n"/>
      <c r="H170" s="118" t="n"/>
      <c r="I170" s="89" t="n"/>
      <c r="J170" s="89" t="n"/>
      <c r="K170" s="89" t="n"/>
      <c r="L170" s="89" t="n"/>
      <c r="M170" s="89" t="n"/>
      <c r="N170" s="89" t="n"/>
      <c r="O170" s="89" t="n"/>
      <c r="P170" s="118" t="n"/>
      <c r="Q170" s="361">
        <f>IF($J170="","",IFERROR(VLOOKUP($J170,'設定項目'!$N$2:$P$5,2,FALSE),""))</f>
      </c>
      <c r="R170" s="361">
        <f>IF($J170="","",IFERROR(VLOOKUP($J170,'設定項目'!$N$2:$P$5,3,FALSE),""))</f>
      </c>
      <c r="S170" s="362">
        <f>IF($C170="","",$C170+$Q170/24)</f>
      </c>
      <c r="T170" s="362">
        <f>IF($C170="","",$C170+($R170+$W170)/24)</f>
      </c>
      <c r="U170" s="360" t="n"/>
      <c r="V170" s="360" t="n"/>
      <c r="W170" s="363" t="n"/>
      <c r="X170" s="361">
        <f>IF(AND($C170&lt;&gt;"",$V170&lt;&gt;""),MAX(0,($V170-$C170)*24-$W170),"")</f>
      </c>
      <c r="Y170" s="112">
        <f>IF($C170="","",IF($U170&lt;&gt;"",IF($U170&gt;$S170,"期限超過","達成"),IF(NOW()&gt;$S170,"期限超過リスク","期限内")))</f>
      </c>
      <c r="Z170" s="112">
        <f>IF($C170="","",IF($V170&lt;&gt;"",IF($V170&gt;$T170,"期限超過","達成"),IF(AND($L170&lt;&gt;"クローズ済み",$L170&lt;&gt;"キャンセル済み",NOW()&gt;$T170),"期限超過リスク","期限内")))</f>
      </c>
      <c r="AA170" s="363" t="n"/>
      <c r="AB170" s="118" t="n"/>
      <c r="AC170" s="118" t="n"/>
      <c r="AD170" s="89" t="n"/>
      <c r="AE170" s="364" t="n"/>
      <c r="AF170" s="89" t="n"/>
      <c r="AG170" s="89" t="n"/>
      <c r="AH170" s="124" t="n"/>
    </row>
    <row r="171" s="26" ht="26" customHeight="true">
      <c r="A171" s="88" t="n"/>
      <c r="B171" s="359" t="n"/>
      <c r="C171" s="360" t="n"/>
      <c r="D171" s="89" t="n"/>
      <c r="E171" s="89" t="n"/>
      <c r="F171" s="89" t="n"/>
      <c r="G171" s="89" t="n"/>
      <c r="H171" s="118" t="n"/>
      <c r="I171" s="89" t="n"/>
      <c r="J171" s="89" t="n"/>
      <c r="K171" s="89" t="n"/>
      <c r="L171" s="89" t="n"/>
      <c r="M171" s="89" t="n"/>
      <c r="N171" s="89" t="n"/>
      <c r="O171" s="89" t="n"/>
      <c r="P171" s="118" t="n"/>
      <c r="Q171" s="361">
        <f>IF($J171="","",IFERROR(VLOOKUP($J171,'設定項目'!$N$2:$P$5,2,FALSE),""))</f>
      </c>
      <c r="R171" s="361">
        <f>IF($J171="","",IFERROR(VLOOKUP($J171,'設定項目'!$N$2:$P$5,3,FALSE),""))</f>
      </c>
      <c r="S171" s="362">
        <f>IF($C171="","",$C171+$Q171/24)</f>
      </c>
      <c r="T171" s="362">
        <f>IF($C171="","",$C171+($R171+$W171)/24)</f>
      </c>
      <c r="U171" s="360" t="n"/>
      <c r="V171" s="360" t="n"/>
      <c r="W171" s="363" t="n"/>
      <c r="X171" s="361">
        <f>IF(AND($C171&lt;&gt;"",$V171&lt;&gt;""),MAX(0,($V171-$C171)*24-$W171),"")</f>
      </c>
      <c r="Y171" s="112">
        <f>IF($C171="","",IF($U171&lt;&gt;"",IF($U171&gt;$S171,"期限超過","達成"),IF(NOW()&gt;$S171,"期限超過リスク","期限内")))</f>
      </c>
      <c r="Z171" s="112">
        <f>IF($C171="","",IF($V171&lt;&gt;"",IF($V171&gt;$T171,"期限超過","達成"),IF(AND($L171&lt;&gt;"クローズ済み",$L171&lt;&gt;"キャンセル済み",NOW()&gt;$T171),"期限超過リスク","期限内")))</f>
      </c>
      <c r="AA171" s="363" t="n"/>
      <c r="AB171" s="118" t="n"/>
      <c r="AC171" s="118" t="n"/>
      <c r="AD171" s="89" t="n"/>
      <c r="AE171" s="364" t="n"/>
      <c r="AF171" s="89" t="n"/>
      <c r="AG171" s="89" t="n"/>
      <c r="AH171" s="124" t="n"/>
    </row>
    <row r="172" s="26" ht="26" customHeight="true">
      <c r="A172" s="88" t="n"/>
      <c r="B172" s="359" t="n"/>
      <c r="C172" s="360" t="n"/>
      <c r="D172" s="89" t="n"/>
      <c r="E172" s="89" t="n"/>
      <c r="F172" s="89" t="n"/>
      <c r="G172" s="89" t="n"/>
      <c r="H172" s="118" t="n"/>
      <c r="I172" s="89" t="n"/>
      <c r="J172" s="89" t="n"/>
      <c r="K172" s="89" t="n"/>
      <c r="L172" s="89" t="n"/>
      <c r="M172" s="89" t="n"/>
      <c r="N172" s="89" t="n"/>
      <c r="O172" s="89" t="n"/>
      <c r="P172" s="118" t="n"/>
      <c r="Q172" s="361">
        <f>IF($J172="","",IFERROR(VLOOKUP($J172,'設定項目'!$N$2:$P$5,2,FALSE),""))</f>
      </c>
      <c r="R172" s="361">
        <f>IF($J172="","",IFERROR(VLOOKUP($J172,'設定項目'!$N$2:$P$5,3,FALSE),""))</f>
      </c>
      <c r="S172" s="362">
        <f>IF($C172="","",$C172+$Q172/24)</f>
      </c>
      <c r="T172" s="362">
        <f>IF($C172="","",$C172+($R172+$W172)/24)</f>
      </c>
      <c r="U172" s="360" t="n"/>
      <c r="V172" s="360" t="n"/>
      <c r="W172" s="363" t="n"/>
      <c r="X172" s="361">
        <f>IF(AND($C172&lt;&gt;"",$V172&lt;&gt;""),MAX(0,($V172-$C172)*24-$W172),"")</f>
      </c>
      <c r="Y172" s="112">
        <f>IF($C172="","",IF($U172&lt;&gt;"",IF($U172&gt;$S172,"期限超過","達成"),IF(NOW()&gt;$S172,"期限超過リスク","期限内")))</f>
      </c>
      <c r="Z172" s="112">
        <f>IF($C172="","",IF($V172&lt;&gt;"",IF($V172&gt;$T172,"期限超過","達成"),IF(AND($L172&lt;&gt;"クローズ済み",$L172&lt;&gt;"キャンセル済み",NOW()&gt;$T172),"期限超過リスク","期限内")))</f>
      </c>
      <c r="AA172" s="363" t="n"/>
      <c r="AB172" s="118" t="n"/>
      <c r="AC172" s="118" t="n"/>
      <c r="AD172" s="89" t="n"/>
      <c r="AE172" s="364" t="n"/>
      <c r="AF172" s="89" t="n"/>
      <c r="AG172" s="89" t="n"/>
      <c r="AH172" s="124" t="n"/>
    </row>
    <row r="173" s="26" ht="26" customHeight="true">
      <c r="A173" s="88" t="n"/>
      <c r="B173" s="359" t="n"/>
      <c r="C173" s="360" t="n"/>
      <c r="D173" s="89" t="n"/>
      <c r="E173" s="89" t="n"/>
      <c r="F173" s="89" t="n"/>
      <c r="G173" s="89" t="n"/>
      <c r="H173" s="118" t="n"/>
      <c r="I173" s="89" t="n"/>
      <c r="J173" s="89" t="n"/>
      <c r="K173" s="89" t="n"/>
      <c r="L173" s="89" t="n"/>
      <c r="M173" s="89" t="n"/>
      <c r="N173" s="89" t="n"/>
      <c r="O173" s="89" t="n"/>
      <c r="P173" s="118" t="n"/>
      <c r="Q173" s="361">
        <f>IF($J173="","",IFERROR(VLOOKUP($J173,'設定項目'!$N$2:$P$5,2,FALSE),""))</f>
      </c>
      <c r="R173" s="361">
        <f>IF($J173="","",IFERROR(VLOOKUP($J173,'設定項目'!$N$2:$P$5,3,FALSE),""))</f>
      </c>
      <c r="S173" s="362">
        <f>IF($C173="","",$C173+$Q173/24)</f>
      </c>
      <c r="T173" s="362">
        <f>IF($C173="","",$C173+($R173+$W173)/24)</f>
      </c>
      <c r="U173" s="360" t="n"/>
      <c r="V173" s="360" t="n"/>
      <c r="W173" s="363" t="n"/>
      <c r="X173" s="361">
        <f>IF(AND($C173&lt;&gt;"",$V173&lt;&gt;""),MAX(0,($V173-$C173)*24-$W173),"")</f>
      </c>
      <c r="Y173" s="112">
        <f>IF($C173="","",IF($U173&lt;&gt;"",IF($U173&gt;$S173,"期限超過","達成"),IF(NOW()&gt;$S173,"期限超過リスク","期限内")))</f>
      </c>
      <c r="Z173" s="112">
        <f>IF($C173="","",IF($V173&lt;&gt;"",IF($V173&gt;$T173,"期限超過","達成"),IF(AND($L173&lt;&gt;"クローズ済み",$L173&lt;&gt;"キャンセル済み",NOW()&gt;$T173),"期限超過リスク","期限内")))</f>
      </c>
      <c r="AA173" s="363" t="n"/>
      <c r="AB173" s="118" t="n"/>
      <c r="AC173" s="118" t="n"/>
      <c r="AD173" s="89" t="n"/>
      <c r="AE173" s="364" t="n"/>
      <c r="AF173" s="89" t="n"/>
      <c r="AG173" s="89" t="n"/>
      <c r="AH173" s="124" t="n"/>
    </row>
    <row r="174" s="26" ht="26" customHeight="true">
      <c r="A174" s="88" t="n"/>
      <c r="B174" s="359" t="n"/>
      <c r="C174" s="360" t="n"/>
      <c r="D174" s="89" t="n"/>
      <c r="E174" s="89" t="n"/>
      <c r="F174" s="89" t="n"/>
      <c r="G174" s="89" t="n"/>
      <c r="H174" s="118" t="n"/>
      <c r="I174" s="89" t="n"/>
      <c r="J174" s="89" t="n"/>
      <c r="K174" s="89" t="n"/>
      <c r="L174" s="89" t="n"/>
      <c r="M174" s="89" t="n"/>
      <c r="N174" s="89" t="n"/>
      <c r="O174" s="89" t="n"/>
      <c r="P174" s="118" t="n"/>
      <c r="Q174" s="361">
        <f>IF($J174="","",IFERROR(VLOOKUP($J174,'設定項目'!$N$2:$P$5,2,FALSE),""))</f>
      </c>
      <c r="R174" s="361">
        <f>IF($J174="","",IFERROR(VLOOKUP($J174,'設定項目'!$N$2:$P$5,3,FALSE),""))</f>
      </c>
      <c r="S174" s="362">
        <f>IF($C174="","",$C174+$Q174/24)</f>
      </c>
      <c r="T174" s="362">
        <f>IF($C174="","",$C174+($R174+$W174)/24)</f>
      </c>
      <c r="U174" s="360" t="n"/>
      <c r="V174" s="360" t="n"/>
      <c r="W174" s="363" t="n"/>
      <c r="X174" s="361">
        <f>IF(AND($C174&lt;&gt;"",$V174&lt;&gt;""),MAX(0,($V174-$C174)*24-$W174),"")</f>
      </c>
      <c r="Y174" s="112">
        <f>IF($C174="","",IF($U174&lt;&gt;"",IF($U174&gt;$S174,"期限超過","達成"),IF(NOW()&gt;$S174,"期限超過リスク","期限内")))</f>
      </c>
      <c r="Z174" s="112">
        <f>IF($C174="","",IF($V174&lt;&gt;"",IF($V174&gt;$T174,"期限超過","達成"),IF(AND($L174&lt;&gt;"クローズ済み",$L174&lt;&gt;"キャンセル済み",NOW()&gt;$T174),"期限超過リスク","期限内")))</f>
      </c>
      <c r="AA174" s="363" t="n"/>
      <c r="AB174" s="118" t="n"/>
      <c r="AC174" s="118" t="n"/>
      <c r="AD174" s="89" t="n"/>
      <c r="AE174" s="364" t="n"/>
      <c r="AF174" s="89" t="n"/>
      <c r="AG174" s="89" t="n"/>
      <c r="AH174" s="124" t="n"/>
    </row>
    <row r="175" s="26" ht="26" customHeight="true">
      <c r="A175" s="88" t="n"/>
      <c r="B175" s="359" t="n"/>
      <c r="C175" s="360" t="n"/>
      <c r="D175" s="89" t="n"/>
      <c r="E175" s="89" t="n"/>
      <c r="F175" s="89" t="n"/>
      <c r="G175" s="89" t="n"/>
      <c r="H175" s="118" t="n"/>
      <c r="I175" s="89" t="n"/>
      <c r="J175" s="89" t="n"/>
      <c r="K175" s="89" t="n"/>
      <c r="L175" s="89" t="n"/>
      <c r="M175" s="89" t="n"/>
      <c r="N175" s="89" t="n"/>
      <c r="O175" s="89" t="n"/>
      <c r="P175" s="118" t="n"/>
      <c r="Q175" s="361">
        <f>IF($J175="","",IFERROR(VLOOKUP($J175,'設定項目'!$N$2:$P$5,2,FALSE),""))</f>
      </c>
      <c r="R175" s="361">
        <f>IF($J175="","",IFERROR(VLOOKUP($J175,'設定項目'!$N$2:$P$5,3,FALSE),""))</f>
      </c>
      <c r="S175" s="362">
        <f>IF($C175="","",$C175+$Q175/24)</f>
      </c>
      <c r="T175" s="362">
        <f>IF($C175="","",$C175+($R175+$W175)/24)</f>
      </c>
      <c r="U175" s="360" t="n"/>
      <c r="V175" s="360" t="n"/>
      <c r="W175" s="363" t="n"/>
      <c r="X175" s="361">
        <f>IF(AND($C175&lt;&gt;"",$V175&lt;&gt;""),MAX(0,($V175-$C175)*24-$W175),"")</f>
      </c>
      <c r="Y175" s="112">
        <f>IF($C175="","",IF($U175&lt;&gt;"",IF($U175&gt;$S175,"期限超過","達成"),IF(NOW()&gt;$S175,"期限超過リスク","期限内")))</f>
      </c>
      <c r="Z175" s="112">
        <f>IF($C175="","",IF($V175&lt;&gt;"",IF($V175&gt;$T175,"期限超過","達成"),IF(AND($L175&lt;&gt;"クローズ済み",$L175&lt;&gt;"キャンセル済み",NOW()&gt;$T175),"期限超過リスク","期限内")))</f>
      </c>
      <c r="AA175" s="363" t="n"/>
      <c r="AB175" s="118" t="n"/>
      <c r="AC175" s="118" t="n"/>
      <c r="AD175" s="89" t="n"/>
      <c r="AE175" s="364" t="n"/>
      <c r="AF175" s="89" t="n"/>
      <c r="AG175" s="89" t="n"/>
      <c r="AH175" s="124" t="n"/>
    </row>
    <row r="176" s="26" ht="26" customHeight="true">
      <c r="A176" s="88" t="n"/>
      <c r="B176" s="359" t="n"/>
      <c r="C176" s="360" t="n"/>
      <c r="D176" s="89" t="n"/>
      <c r="E176" s="89" t="n"/>
      <c r="F176" s="89" t="n"/>
      <c r="G176" s="89" t="n"/>
      <c r="H176" s="118" t="n"/>
      <c r="I176" s="89" t="n"/>
      <c r="J176" s="89" t="n"/>
      <c r="K176" s="89" t="n"/>
      <c r="L176" s="89" t="n"/>
      <c r="M176" s="89" t="n"/>
      <c r="N176" s="89" t="n"/>
      <c r="O176" s="89" t="n"/>
      <c r="P176" s="118" t="n"/>
      <c r="Q176" s="361">
        <f>IF($J176="","",IFERROR(VLOOKUP($J176,'設定項目'!$N$2:$P$5,2,FALSE),""))</f>
      </c>
      <c r="R176" s="361">
        <f>IF($J176="","",IFERROR(VLOOKUP($J176,'設定項目'!$N$2:$P$5,3,FALSE),""))</f>
      </c>
      <c r="S176" s="362">
        <f>IF($C176="","",$C176+$Q176/24)</f>
      </c>
      <c r="T176" s="362">
        <f>IF($C176="","",$C176+($R176+$W176)/24)</f>
      </c>
      <c r="U176" s="360" t="n"/>
      <c r="V176" s="360" t="n"/>
      <c r="W176" s="363" t="n"/>
      <c r="X176" s="361">
        <f>IF(AND($C176&lt;&gt;"",$V176&lt;&gt;""),MAX(0,($V176-$C176)*24-$W176),"")</f>
      </c>
      <c r="Y176" s="112">
        <f>IF($C176="","",IF($U176&lt;&gt;"",IF($U176&gt;$S176,"期限超過","達成"),IF(NOW()&gt;$S176,"期限超過リスク","期限内")))</f>
      </c>
      <c r="Z176" s="112">
        <f>IF($C176="","",IF($V176&lt;&gt;"",IF($V176&gt;$T176,"期限超過","達成"),IF(AND($L176&lt;&gt;"クローズ済み",$L176&lt;&gt;"キャンセル済み",NOW()&gt;$T176),"期限超過リスク","期限内")))</f>
      </c>
      <c r="AA176" s="363" t="n"/>
      <c r="AB176" s="118" t="n"/>
      <c r="AC176" s="118" t="n"/>
      <c r="AD176" s="89" t="n"/>
      <c r="AE176" s="364" t="n"/>
      <c r="AF176" s="89" t="n"/>
      <c r="AG176" s="89" t="n"/>
      <c r="AH176" s="124" t="n"/>
    </row>
    <row r="177" s="26" ht="26" customHeight="true">
      <c r="A177" s="88" t="n"/>
      <c r="B177" s="359" t="n"/>
      <c r="C177" s="360" t="n"/>
      <c r="D177" s="89" t="n"/>
      <c r="E177" s="89" t="n"/>
      <c r="F177" s="89" t="n"/>
      <c r="G177" s="89" t="n"/>
      <c r="H177" s="118" t="n"/>
      <c r="I177" s="89" t="n"/>
      <c r="J177" s="89" t="n"/>
      <c r="K177" s="89" t="n"/>
      <c r="L177" s="89" t="n"/>
      <c r="M177" s="89" t="n"/>
      <c r="N177" s="89" t="n"/>
      <c r="O177" s="89" t="n"/>
      <c r="P177" s="118" t="n"/>
      <c r="Q177" s="361">
        <f>IF($J177="","",IFERROR(VLOOKUP($J177,'設定項目'!$N$2:$P$5,2,FALSE),""))</f>
      </c>
      <c r="R177" s="361">
        <f>IF($J177="","",IFERROR(VLOOKUP($J177,'設定項目'!$N$2:$P$5,3,FALSE),""))</f>
      </c>
      <c r="S177" s="362">
        <f>IF($C177="","",$C177+$Q177/24)</f>
      </c>
      <c r="T177" s="362">
        <f>IF($C177="","",$C177+($R177+$W177)/24)</f>
      </c>
      <c r="U177" s="360" t="n"/>
      <c r="V177" s="360" t="n"/>
      <c r="W177" s="363" t="n"/>
      <c r="X177" s="361">
        <f>IF(AND($C177&lt;&gt;"",$V177&lt;&gt;""),MAX(0,($V177-$C177)*24-$W177),"")</f>
      </c>
      <c r="Y177" s="112">
        <f>IF($C177="","",IF($U177&lt;&gt;"",IF($U177&gt;$S177,"期限超過","達成"),IF(NOW()&gt;$S177,"期限超過リスク","期限内")))</f>
      </c>
      <c r="Z177" s="112">
        <f>IF($C177="","",IF($V177&lt;&gt;"",IF($V177&gt;$T177,"期限超過","達成"),IF(AND($L177&lt;&gt;"クローズ済み",$L177&lt;&gt;"キャンセル済み",NOW()&gt;$T177),"期限超過リスク","期限内")))</f>
      </c>
      <c r="AA177" s="363" t="n"/>
      <c r="AB177" s="118" t="n"/>
      <c r="AC177" s="118" t="n"/>
      <c r="AD177" s="89" t="n"/>
      <c r="AE177" s="364" t="n"/>
      <c r="AF177" s="89" t="n"/>
      <c r="AG177" s="89" t="n"/>
      <c r="AH177" s="124" t="n"/>
    </row>
    <row r="178" s="26" ht="26" customHeight="true">
      <c r="A178" s="88" t="n"/>
      <c r="B178" s="359" t="n"/>
      <c r="C178" s="360" t="n"/>
      <c r="D178" s="89" t="n"/>
      <c r="E178" s="89" t="n"/>
      <c r="F178" s="89" t="n"/>
      <c r="G178" s="89" t="n"/>
      <c r="H178" s="118" t="n"/>
      <c r="I178" s="89" t="n"/>
      <c r="J178" s="89" t="n"/>
      <c r="K178" s="89" t="n"/>
      <c r="L178" s="89" t="n"/>
      <c r="M178" s="89" t="n"/>
      <c r="N178" s="89" t="n"/>
      <c r="O178" s="89" t="n"/>
      <c r="P178" s="118" t="n"/>
      <c r="Q178" s="361">
        <f>IF($J178="","",IFERROR(VLOOKUP($J178,'設定項目'!$N$2:$P$5,2,FALSE),""))</f>
      </c>
      <c r="R178" s="361">
        <f>IF($J178="","",IFERROR(VLOOKUP($J178,'設定項目'!$N$2:$P$5,3,FALSE),""))</f>
      </c>
      <c r="S178" s="362">
        <f>IF($C178="","",$C178+$Q178/24)</f>
      </c>
      <c r="T178" s="362">
        <f>IF($C178="","",$C178+($R178+$W178)/24)</f>
      </c>
      <c r="U178" s="360" t="n"/>
      <c r="V178" s="360" t="n"/>
      <c r="W178" s="363" t="n"/>
      <c r="X178" s="361">
        <f>IF(AND($C178&lt;&gt;"",$V178&lt;&gt;""),MAX(0,($V178-$C178)*24-$W178),"")</f>
      </c>
      <c r="Y178" s="112">
        <f>IF($C178="","",IF($U178&lt;&gt;"",IF($U178&gt;$S178,"期限超過","達成"),IF(NOW()&gt;$S178,"期限超過リスク","期限内")))</f>
      </c>
      <c r="Z178" s="112">
        <f>IF($C178="","",IF($V178&lt;&gt;"",IF($V178&gt;$T178,"期限超過","達成"),IF(AND($L178&lt;&gt;"クローズ済み",$L178&lt;&gt;"キャンセル済み",NOW()&gt;$T178),"期限超過リスク","期限内")))</f>
      </c>
      <c r="AA178" s="363" t="n"/>
      <c r="AB178" s="118" t="n"/>
      <c r="AC178" s="118" t="n"/>
      <c r="AD178" s="89" t="n"/>
      <c r="AE178" s="364" t="n"/>
      <c r="AF178" s="89" t="n"/>
      <c r="AG178" s="89" t="n"/>
      <c r="AH178" s="124" t="n"/>
    </row>
    <row r="179" s="26" ht="26" customHeight="true">
      <c r="A179" s="88" t="n"/>
      <c r="B179" s="359" t="n"/>
      <c r="C179" s="360" t="n"/>
      <c r="D179" s="89" t="n"/>
      <c r="E179" s="89" t="n"/>
      <c r="F179" s="89" t="n"/>
      <c r="G179" s="89" t="n"/>
      <c r="H179" s="118" t="n"/>
      <c r="I179" s="89" t="n"/>
      <c r="J179" s="89" t="n"/>
      <c r="K179" s="89" t="n"/>
      <c r="L179" s="89" t="n"/>
      <c r="M179" s="89" t="n"/>
      <c r="N179" s="89" t="n"/>
      <c r="O179" s="89" t="n"/>
      <c r="P179" s="118" t="n"/>
      <c r="Q179" s="361">
        <f>IF($J179="","",IFERROR(VLOOKUP($J179,'設定項目'!$N$2:$P$5,2,FALSE),""))</f>
      </c>
      <c r="R179" s="361">
        <f>IF($J179="","",IFERROR(VLOOKUP($J179,'設定項目'!$N$2:$P$5,3,FALSE),""))</f>
      </c>
      <c r="S179" s="362">
        <f>IF($C179="","",$C179+$Q179/24)</f>
      </c>
      <c r="T179" s="362">
        <f>IF($C179="","",$C179+($R179+$W179)/24)</f>
      </c>
      <c r="U179" s="360" t="n"/>
      <c r="V179" s="360" t="n"/>
      <c r="W179" s="363" t="n"/>
      <c r="X179" s="361">
        <f>IF(AND($C179&lt;&gt;"",$V179&lt;&gt;""),MAX(0,($V179-$C179)*24-$W179),"")</f>
      </c>
      <c r="Y179" s="112">
        <f>IF($C179="","",IF($U179&lt;&gt;"",IF($U179&gt;$S179,"期限超過","達成"),IF(NOW()&gt;$S179,"期限超過リスク","期限内")))</f>
      </c>
      <c r="Z179" s="112">
        <f>IF($C179="","",IF($V179&lt;&gt;"",IF($V179&gt;$T179,"期限超過","達成"),IF(AND($L179&lt;&gt;"クローズ済み",$L179&lt;&gt;"キャンセル済み",NOW()&gt;$T179),"期限超過リスク","期限内")))</f>
      </c>
      <c r="AA179" s="363" t="n"/>
      <c r="AB179" s="118" t="n"/>
      <c r="AC179" s="118" t="n"/>
      <c r="AD179" s="89" t="n"/>
      <c r="AE179" s="364" t="n"/>
      <c r="AF179" s="89" t="n"/>
      <c r="AG179" s="89" t="n"/>
      <c r="AH179" s="124" t="n"/>
    </row>
    <row r="180" s="26" ht="26" customHeight="true">
      <c r="A180" s="88" t="n"/>
      <c r="B180" s="359" t="n"/>
      <c r="C180" s="360" t="n"/>
      <c r="D180" s="89" t="n"/>
      <c r="E180" s="89" t="n"/>
      <c r="F180" s="89" t="n"/>
      <c r="G180" s="89" t="n"/>
      <c r="H180" s="118" t="n"/>
      <c r="I180" s="89" t="n"/>
      <c r="J180" s="89" t="n"/>
      <c r="K180" s="89" t="n"/>
      <c r="L180" s="89" t="n"/>
      <c r="M180" s="89" t="n"/>
      <c r="N180" s="89" t="n"/>
      <c r="O180" s="89" t="n"/>
      <c r="P180" s="118" t="n"/>
      <c r="Q180" s="361">
        <f>IF($J180="","",IFERROR(VLOOKUP($J180,'設定項目'!$N$2:$P$5,2,FALSE),""))</f>
      </c>
      <c r="R180" s="361">
        <f>IF($J180="","",IFERROR(VLOOKUP($J180,'設定項目'!$N$2:$P$5,3,FALSE),""))</f>
      </c>
      <c r="S180" s="362">
        <f>IF($C180="","",$C180+$Q180/24)</f>
      </c>
      <c r="T180" s="362">
        <f>IF($C180="","",$C180+($R180+$W180)/24)</f>
      </c>
      <c r="U180" s="360" t="n"/>
      <c r="V180" s="360" t="n"/>
      <c r="W180" s="363" t="n"/>
      <c r="X180" s="361">
        <f>IF(AND($C180&lt;&gt;"",$V180&lt;&gt;""),MAX(0,($V180-$C180)*24-$W180),"")</f>
      </c>
      <c r="Y180" s="112">
        <f>IF($C180="","",IF($U180&lt;&gt;"",IF($U180&gt;$S180,"期限超過","達成"),IF(NOW()&gt;$S180,"期限超過リスク","期限内")))</f>
      </c>
      <c r="Z180" s="112">
        <f>IF($C180="","",IF($V180&lt;&gt;"",IF($V180&gt;$T180,"期限超過","達成"),IF(AND($L180&lt;&gt;"クローズ済み",$L180&lt;&gt;"キャンセル済み",NOW()&gt;$T180),"期限超過リスク","期限内")))</f>
      </c>
      <c r="AA180" s="363" t="n"/>
      <c r="AB180" s="118" t="n"/>
      <c r="AC180" s="118" t="n"/>
      <c r="AD180" s="89" t="n"/>
      <c r="AE180" s="364" t="n"/>
      <c r="AF180" s="89" t="n"/>
      <c r="AG180" s="89" t="n"/>
      <c r="AH180" s="124" t="n"/>
    </row>
    <row r="181" s="26" ht="26" customHeight="true">
      <c r="A181" s="88" t="n"/>
      <c r="B181" s="359" t="n"/>
      <c r="C181" s="360" t="n"/>
      <c r="D181" s="89" t="n"/>
      <c r="E181" s="89" t="n"/>
      <c r="F181" s="89" t="n"/>
      <c r="G181" s="89" t="n"/>
      <c r="H181" s="118" t="n"/>
      <c r="I181" s="89" t="n"/>
      <c r="J181" s="89" t="n"/>
      <c r="K181" s="89" t="n"/>
      <c r="L181" s="89" t="n"/>
      <c r="M181" s="89" t="n"/>
      <c r="N181" s="89" t="n"/>
      <c r="O181" s="89" t="n"/>
      <c r="P181" s="118" t="n"/>
      <c r="Q181" s="361">
        <f>IF($J181="","",IFERROR(VLOOKUP($J181,'設定項目'!$N$2:$P$5,2,FALSE),""))</f>
      </c>
      <c r="R181" s="361">
        <f>IF($J181="","",IFERROR(VLOOKUP($J181,'設定項目'!$N$2:$P$5,3,FALSE),""))</f>
      </c>
      <c r="S181" s="362">
        <f>IF($C181="","",$C181+$Q181/24)</f>
      </c>
      <c r="T181" s="362">
        <f>IF($C181="","",$C181+($R181+$W181)/24)</f>
      </c>
      <c r="U181" s="360" t="n"/>
      <c r="V181" s="360" t="n"/>
      <c r="W181" s="363" t="n"/>
      <c r="X181" s="361">
        <f>IF(AND($C181&lt;&gt;"",$V181&lt;&gt;""),MAX(0,($V181-$C181)*24-$W181),"")</f>
      </c>
      <c r="Y181" s="112">
        <f>IF($C181="","",IF($U181&lt;&gt;"",IF($U181&gt;$S181,"期限超過","達成"),IF(NOW()&gt;$S181,"期限超過リスク","期限内")))</f>
      </c>
      <c r="Z181" s="112">
        <f>IF($C181="","",IF($V181&lt;&gt;"",IF($V181&gt;$T181,"期限超過","達成"),IF(AND($L181&lt;&gt;"クローズ済み",$L181&lt;&gt;"キャンセル済み",NOW()&gt;$T181),"期限超過リスク","期限内")))</f>
      </c>
      <c r="AA181" s="363" t="n"/>
      <c r="AB181" s="118" t="n"/>
      <c r="AC181" s="118" t="n"/>
      <c r="AD181" s="89" t="n"/>
      <c r="AE181" s="364" t="n"/>
      <c r="AF181" s="89" t="n"/>
      <c r="AG181" s="89" t="n"/>
      <c r="AH181" s="124" t="n"/>
    </row>
    <row r="182" s="26" ht="26" customHeight="true">
      <c r="A182" s="88" t="n"/>
      <c r="B182" s="359" t="n"/>
      <c r="C182" s="360" t="n"/>
      <c r="D182" s="89" t="n"/>
      <c r="E182" s="89" t="n"/>
      <c r="F182" s="89" t="n"/>
      <c r="G182" s="89" t="n"/>
      <c r="H182" s="118" t="n"/>
      <c r="I182" s="89" t="n"/>
      <c r="J182" s="89" t="n"/>
      <c r="K182" s="89" t="n"/>
      <c r="L182" s="89" t="n"/>
      <c r="M182" s="89" t="n"/>
      <c r="N182" s="89" t="n"/>
      <c r="O182" s="89" t="n"/>
      <c r="P182" s="118" t="n"/>
      <c r="Q182" s="361">
        <f>IF($J182="","",IFERROR(VLOOKUP($J182,'設定項目'!$N$2:$P$5,2,FALSE),""))</f>
      </c>
      <c r="R182" s="361">
        <f>IF($J182="","",IFERROR(VLOOKUP($J182,'設定項目'!$N$2:$P$5,3,FALSE),""))</f>
      </c>
      <c r="S182" s="362">
        <f>IF($C182="","",$C182+$Q182/24)</f>
      </c>
      <c r="T182" s="362">
        <f>IF($C182="","",$C182+($R182+$W182)/24)</f>
      </c>
      <c r="U182" s="360" t="n"/>
      <c r="V182" s="360" t="n"/>
      <c r="W182" s="363" t="n"/>
      <c r="X182" s="361">
        <f>IF(AND($C182&lt;&gt;"",$V182&lt;&gt;""),MAX(0,($V182-$C182)*24-$W182),"")</f>
      </c>
      <c r="Y182" s="112">
        <f>IF($C182="","",IF($U182&lt;&gt;"",IF($U182&gt;$S182,"期限超過","達成"),IF(NOW()&gt;$S182,"期限超過リスク","期限内")))</f>
      </c>
      <c r="Z182" s="112">
        <f>IF($C182="","",IF($V182&lt;&gt;"",IF($V182&gt;$T182,"期限超過","達成"),IF(AND($L182&lt;&gt;"クローズ済み",$L182&lt;&gt;"キャンセル済み",NOW()&gt;$T182),"期限超過リスク","期限内")))</f>
      </c>
      <c r="AA182" s="363" t="n"/>
      <c r="AB182" s="118" t="n"/>
      <c r="AC182" s="118" t="n"/>
      <c r="AD182" s="89" t="n"/>
      <c r="AE182" s="364" t="n"/>
      <c r="AF182" s="89" t="n"/>
      <c r="AG182" s="89" t="n"/>
      <c r="AH182" s="124" t="n"/>
    </row>
    <row r="183" s="26" ht="26" customHeight="true">
      <c r="A183" s="88" t="n"/>
      <c r="B183" s="359" t="n"/>
      <c r="C183" s="360" t="n"/>
      <c r="D183" s="89" t="n"/>
      <c r="E183" s="89" t="n"/>
      <c r="F183" s="89" t="n"/>
      <c r="G183" s="89" t="n"/>
      <c r="H183" s="118" t="n"/>
      <c r="I183" s="89" t="n"/>
      <c r="J183" s="89" t="n"/>
      <c r="K183" s="89" t="n"/>
      <c r="L183" s="89" t="n"/>
      <c r="M183" s="89" t="n"/>
      <c r="N183" s="89" t="n"/>
      <c r="O183" s="89" t="n"/>
      <c r="P183" s="118" t="n"/>
      <c r="Q183" s="361">
        <f>IF($J183="","",IFERROR(VLOOKUP($J183,'設定項目'!$N$2:$P$5,2,FALSE),""))</f>
      </c>
      <c r="R183" s="361">
        <f>IF($J183="","",IFERROR(VLOOKUP($J183,'設定項目'!$N$2:$P$5,3,FALSE),""))</f>
      </c>
      <c r="S183" s="362">
        <f>IF($C183="","",$C183+$Q183/24)</f>
      </c>
      <c r="T183" s="362">
        <f>IF($C183="","",$C183+($R183+$W183)/24)</f>
      </c>
      <c r="U183" s="360" t="n"/>
      <c r="V183" s="360" t="n"/>
      <c r="W183" s="363" t="n"/>
      <c r="X183" s="361">
        <f>IF(AND($C183&lt;&gt;"",$V183&lt;&gt;""),MAX(0,($V183-$C183)*24-$W183),"")</f>
      </c>
      <c r="Y183" s="112">
        <f>IF($C183="","",IF($U183&lt;&gt;"",IF($U183&gt;$S183,"期限超過","達成"),IF(NOW()&gt;$S183,"期限超過リスク","期限内")))</f>
      </c>
      <c r="Z183" s="112">
        <f>IF($C183="","",IF($V183&lt;&gt;"",IF($V183&gt;$T183,"期限超過","達成"),IF(AND($L183&lt;&gt;"クローズ済み",$L183&lt;&gt;"キャンセル済み",NOW()&gt;$T183),"期限超過リスク","期限内")))</f>
      </c>
      <c r="AA183" s="363" t="n"/>
      <c r="AB183" s="118" t="n"/>
      <c r="AC183" s="118" t="n"/>
      <c r="AD183" s="89" t="n"/>
      <c r="AE183" s="364" t="n"/>
      <c r="AF183" s="89" t="n"/>
      <c r="AG183" s="89" t="n"/>
      <c r="AH183" s="124" t="n"/>
    </row>
    <row r="184" s="26" ht="26" customHeight="true">
      <c r="A184" s="88" t="n"/>
      <c r="B184" s="359" t="n"/>
      <c r="C184" s="360" t="n"/>
      <c r="D184" s="89" t="n"/>
      <c r="E184" s="89" t="n"/>
      <c r="F184" s="89" t="n"/>
      <c r="G184" s="89" t="n"/>
      <c r="H184" s="118" t="n"/>
      <c r="I184" s="89" t="n"/>
      <c r="J184" s="89" t="n"/>
      <c r="K184" s="89" t="n"/>
      <c r="L184" s="89" t="n"/>
      <c r="M184" s="89" t="n"/>
      <c r="N184" s="89" t="n"/>
      <c r="O184" s="89" t="n"/>
      <c r="P184" s="118" t="n"/>
      <c r="Q184" s="361">
        <f>IF($J184="","",IFERROR(VLOOKUP($J184,'設定項目'!$N$2:$P$5,2,FALSE),""))</f>
      </c>
      <c r="R184" s="361">
        <f>IF($J184="","",IFERROR(VLOOKUP($J184,'設定項目'!$N$2:$P$5,3,FALSE),""))</f>
      </c>
      <c r="S184" s="362">
        <f>IF($C184="","",$C184+$Q184/24)</f>
      </c>
      <c r="T184" s="362">
        <f>IF($C184="","",$C184+($R184+$W184)/24)</f>
      </c>
      <c r="U184" s="360" t="n"/>
      <c r="V184" s="360" t="n"/>
      <c r="W184" s="363" t="n"/>
      <c r="X184" s="361">
        <f>IF(AND($C184&lt;&gt;"",$V184&lt;&gt;""),MAX(0,($V184-$C184)*24-$W184),"")</f>
      </c>
      <c r="Y184" s="112">
        <f>IF($C184="","",IF($U184&lt;&gt;"",IF($U184&gt;$S184,"期限超過","達成"),IF(NOW()&gt;$S184,"期限超過リスク","期限内")))</f>
      </c>
      <c r="Z184" s="112">
        <f>IF($C184="","",IF($V184&lt;&gt;"",IF($V184&gt;$T184,"期限超過","達成"),IF(AND($L184&lt;&gt;"クローズ済み",$L184&lt;&gt;"キャンセル済み",NOW()&gt;$T184),"期限超過リスク","期限内")))</f>
      </c>
      <c r="AA184" s="363" t="n"/>
      <c r="AB184" s="118" t="n"/>
      <c r="AC184" s="118" t="n"/>
      <c r="AD184" s="89" t="n"/>
      <c r="AE184" s="364" t="n"/>
      <c r="AF184" s="89" t="n"/>
      <c r="AG184" s="89" t="n"/>
      <c r="AH184" s="124" t="n"/>
    </row>
    <row r="185" s="26" ht="26" customHeight="true">
      <c r="A185" s="88" t="n"/>
      <c r="B185" s="359" t="n"/>
      <c r="C185" s="360" t="n"/>
      <c r="D185" s="89" t="n"/>
      <c r="E185" s="89" t="n"/>
      <c r="F185" s="89" t="n"/>
      <c r="G185" s="89" t="n"/>
      <c r="H185" s="118" t="n"/>
      <c r="I185" s="89" t="n"/>
      <c r="J185" s="89" t="n"/>
      <c r="K185" s="89" t="n"/>
      <c r="L185" s="89" t="n"/>
      <c r="M185" s="89" t="n"/>
      <c r="N185" s="89" t="n"/>
      <c r="O185" s="89" t="n"/>
      <c r="P185" s="118" t="n"/>
      <c r="Q185" s="361">
        <f>IF($J185="","",IFERROR(VLOOKUP($J185,'設定項目'!$N$2:$P$5,2,FALSE),""))</f>
      </c>
      <c r="R185" s="361">
        <f>IF($J185="","",IFERROR(VLOOKUP($J185,'設定項目'!$N$2:$P$5,3,FALSE),""))</f>
      </c>
      <c r="S185" s="362">
        <f>IF($C185="","",$C185+$Q185/24)</f>
      </c>
      <c r="T185" s="362">
        <f>IF($C185="","",$C185+($R185+$W185)/24)</f>
      </c>
      <c r="U185" s="360" t="n"/>
      <c r="V185" s="360" t="n"/>
      <c r="W185" s="363" t="n"/>
      <c r="X185" s="361">
        <f>IF(AND($C185&lt;&gt;"",$V185&lt;&gt;""),MAX(0,($V185-$C185)*24-$W185),"")</f>
      </c>
      <c r="Y185" s="112">
        <f>IF($C185="","",IF($U185&lt;&gt;"",IF($U185&gt;$S185,"期限超過","達成"),IF(NOW()&gt;$S185,"期限超過リスク","期限内")))</f>
      </c>
      <c r="Z185" s="112">
        <f>IF($C185="","",IF($V185&lt;&gt;"",IF($V185&gt;$T185,"期限超過","達成"),IF(AND($L185&lt;&gt;"クローズ済み",$L185&lt;&gt;"キャンセル済み",NOW()&gt;$T185),"期限超過リスク","期限内")))</f>
      </c>
      <c r="AA185" s="363" t="n"/>
      <c r="AB185" s="118" t="n"/>
      <c r="AC185" s="118" t="n"/>
      <c r="AD185" s="89" t="n"/>
      <c r="AE185" s="364" t="n"/>
      <c r="AF185" s="89" t="n"/>
      <c r="AG185" s="89" t="n"/>
      <c r="AH185" s="124" t="n"/>
    </row>
    <row r="186" s="26" ht="26" customHeight="true">
      <c r="A186" s="88" t="n"/>
      <c r="B186" s="359" t="n"/>
      <c r="C186" s="360" t="n"/>
      <c r="D186" s="89" t="n"/>
      <c r="E186" s="89" t="n"/>
      <c r="F186" s="89" t="n"/>
      <c r="G186" s="89" t="n"/>
      <c r="H186" s="118" t="n"/>
      <c r="I186" s="89" t="n"/>
      <c r="J186" s="89" t="n"/>
      <c r="K186" s="89" t="n"/>
      <c r="L186" s="89" t="n"/>
      <c r="M186" s="89" t="n"/>
      <c r="N186" s="89" t="n"/>
      <c r="O186" s="89" t="n"/>
      <c r="P186" s="118" t="n"/>
      <c r="Q186" s="361">
        <f>IF($J186="","",IFERROR(VLOOKUP($J186,'設定項目'!$N$2:$P$5,2,FALSE),""))</f>
      </c>
      <c r="R186" s="361">
        <f>IF($J186="","",IFERROR(VLOOKUP($J186,'設定項目'!$N$2:$P$5,3,FALSE),""))</f>
      </c>
      <c r="S186" s="362">
        <f>IF($C186="","",$C186+$Q186/24)</f>
      </c>
      <c r="T186" s="362">
        <f>IF($C186="","",$C186+($R186+$W186)/24)</f>
      </c>
      <c r="U186" s="360" t="n"/>
      <c r="V186" s="360" t="n"/>
      <c r="W186" s="363" t="n"/>
      <c r="X186" s="361">
        <f>IF(AND($C186&lt;&gt;"",$V186&lt;&gt;""),MAX(0,($V186-$C186)*24-$W186),"")</f>
      </c>
      <c r="Y186" s="112">
        <f>IF($C186="","",IF($U186&lt;&gt;"",IF($U186&gt;$S186,"期限超過","達成"),IF(NOW()&gt;$S186,"期限超過リスク","期限内")))</f>
      </c>
      <c r="Z186" s="112">
        <f>IF($C186="","",IF($V186&lt;&gt;"",IF($V186&gt;$T186,"期限超過","達成"),IF(AND($L186&lt;&gt;"クローズ済み",$L186&lt;&gt;"キャンセル済み",NOW()&gt;$T186),"期限超過リスク","期限内")))</f>
      </c>
      <c r="AA186" s="363" t="n"/>
      <c r="AB186" s="118" t="n"/>
      <c r="AC186" s="118" t="n"/>
      <c r="AD186" s="89" t="n"/>
      <c r="AE186" s="364" t="n"/>
      <c r="AF186" s="89" t="n"/>
      <c r="AG186" s="89" t="n"/>
      <c r="AH186" s="124" t="n"/>
    </row>
    <row r="187" s="26" ht="26" customHeight="true">
      <c r="A187" s="88" t="n"/>
      <c r="B187" s="359" t="n"/>
      <c r="C187" s="360" t="n"/>
      <c r="D187" s="89" t="n"/>
      <c r="E187" s="89" t="n"/>
      <c r="F187" s="89" t="n"/>
      <c r="G187" s="89" t="n"/>
      <c r="H187" s="118" t="n"/>
      <c r="I187" s="89" t="n"/>
      <c r="J187" s="89" t="n"/>
      <c r="K187" s="89" t="n"/>
      <c r="L187" s="89" t="n"/>
      <c r="M187" s="89" t="n"/>
      <c r="N187" s="89" t="n"/>
      <c r="O187" s="89" t="n"/>
      <c r="P187" s="118" t="n"/>
      <c r="Q187" s="361">
        <f>IF($J187="","",IFERROR(VLOOKUP($J187,'設定項目'!$N$2:$P$5,2,FALSE),""))</f>
      </c>
      <c r="R187" s="361">
        <f>IF($J187="","",IFERROR(VLOOKUP($J187,'設定項目'!$N$2:$P$5,3,FALSE),""))</f>
      </c>
      <c r="S187" s="362">
        <f>IF($C187="","",$C187+$Q187/24)</f>
      </c>
      <c r="T187" s="362">
        <f>IF($C187="","",$C187+($R187+$W187)/24)</f>
      </c>
      <c r="U187" s="360" t="n"/>
      <c r="V187" s="360" t="n"/>
      <c r="W187" s="363" t="n"/>
      <c r="X187" s="361">
        <f>IF(AND($C187&lt;&gt;"",$V187&lt;&gt;""),MAX(0,($V187-$C187)*24-$W187),"")</f>
      </c>
      <c r="Y187" s="112">
        <f>IF($C187="","",IF($U187&lt;&gt;"",IF($U187&gt;$S187,"期限超過","達成"),IF(NOW()&gt;$S187,"期限超過リスク","期限内")))</f>
      </c>
      <c r="Z187" s="112">
        <f>IF($C187="","",IF($V187&lt;&gt;"",IF($V187&gt;$T187,"期限超過","達成"),IF(AND($L187&lt;&gt;"クローズ済み",$L187&lt;&gt;"キャンセル済み",NOW()&gt;$T187),"期限超過リスク","期限内")))</f>
      </c>
      <c r="AA187" s="363" t="n"/>
      <c r="AB187" s="118" t="n"/>
      <c r="AC187" s="118" t="n"/>
      <c r="AD187" s="89" t="n"/>
      <c r="AE187" s="364" t="n"/>
      <c r="AF187" s="89" t="n"/>
      <c r="AG187" s="89" t="n"/>
      <c r="AH187" s="124" t="n"/>
    </row>
    <row r="188" s="26" ht="26" customHeight="true">
      <c r="A188" s="88" t="n"/>
      <c r="B188" s="359" t="n"/>
      <c r="C188" s="360" t="n"/>
      <c r="D188" s="89" t="n"/>
      <c r="E188" s="89" t="n"/>
      <c r="F188" s="89" t="n"/>
      <c r="G188" s="89" t="n"/>
      <c r="H188" s="118" t="n"/>
      <c r="I188" s="89" t="n"/>
      <c r="J188" s="89" t="n"/>
      <c r="K188" s="89" t="n"/>
      <c r="L188" s="89" t="n"/>
      <c r="M188" s="89" t="n"/>
      <c r="N188" s="89" t="n"/>
      <c r="O188" s="89" t="n"/>
      <c r="P188" s="118" t="n"/>
      <c r="Q188" s="361">
        <f>IF($J188="","",IFERROR(VLOOKUP($J188,'設定項目'!$N$2:$P$5,2,FALSE),""))</f>
      </c>
      <c r="R188" s="361">
        <f>IF($J188="","",IFERROR(VLOOKUP($J188,'設定項目'!$N$2:$P$5,3,FALSE),""))</f>
      </c>
      <c r="S188" s="362">
        <f>IF($C188="","",$C188+$Q188/24)</f>
      </c>
      <c r="T188" s="362">
        <f>IF($C188="","",$C188+($R188+$W188)/24)</f>
      </c>
      <c r="U188" s="360" t="n"/>
      <c r="V188" s="360" t="n"/>
      <c r="W188" s="363" t="n"/>
      <c r="X188" s="361">
        <f>IF(AND($C188&lt;&gt;"",$V188&lt;&gt;""),MAX(0,($V188-$C188)*24-$W188),"")</f>
      </c>
      <c r="Y188" s="112">
        <f>IF($C188="","",IF($U188&lt;&gt;"",IF($U188&gt;$S188,"期限超過","達成"),IF(NOW()&gt;$S188,"期限超過リスク","期限内")))</f>
      </c>
      <c r="Z188" s="112">
        <f>IF($C188="","",IF($V188&lt;&gt;"",IF($V188&gt;$T188,"期限超過","達成"),IF(AND($L188&lt;&gt;"クローズ済み",$L188&lt;&gt;"キャンセル済み",NOW()&gt;$T188),"期限超過リスク","期限内")))</f>
      </c>
      <c r="AA188" s="363" t="n"/>
      <c r="AB188" s="118" t="n"/>
      <c r="AC188" s="118" t="n"/>
      <c r="AD188" s="89" t="n"/>
      <c r="AE188" s="364" t="n"/>
      <c r="AF188" s="89" t="n"/>
      <c r="AG188" s="89" t="n"/>
      <c r="AH188" s="124" t="n"/>
    </row>
    <row r="189" s="26" ht="26" customHeight="true">
      <c r="A189" s="88" t="n"/>
      <c r="B189" s="359" t="n"/>
      <c r="C189" s="360" t="n"/>
      <c r="D189" s="89" t="n"/>
      <c r="E189" s="89" t="n"/>
      <c r="F189" s="89" t="n"/>
      <c r="G189" s="89" t="n"/>
      <c r="H189" s="118" t="n"/>
      <c r="I189" s="89" t="n"/>
      <c r="J189" s="89" t="n"/>
      <c r="K189" s="89" t="n"/>
      <c r="L189" s="89" t="n"/>
      <c r="M189" s="89" t="n"/>
      <c r="N189" s="89" t="n"/>
      <c r="O189" s="89" t="n"/>
      <c r="P189" s="118" t="n"/>
      <c r="Q189" s="361">
        <f>IF($J189="","",IFERROR(VLOOKUP($J189,'設定項目'!$N$2:$P$5,2,FALSE),""))</f>
      </c>
      <c r="R189" s="361">
        <f>IF($J189="","",IFERROR(VLOOKUP($J189,'設定項目'!$N$2:$P$5,3,FALSE),""))</f>
      </c>
      <c r="S189" s="362">
        <f>IF($C189="","",$C189+$Q189/24)</f>
      </c>
      <c r="T189" s="362">
        <f>IF($C189="","",$C189+($R189+$W189)/24)</f>
      </c>
      <c r="U189" s="360" t="n"/>
      <c r="V189" s="360" t="n"/>
      <c r="W189" s="363" t="n"/>
      <c r="X189" s="361">
        <f>IF(AND($C189&lt;&gt;"",$V189&lt;&gt;""),MAX(0,($V189-$C189)*24-$W189),"")</f>
      </c>
      <c r="Y189" s="112">
        <f>IF($C189="","",IF($U189&lt;&gt;"",IF($U189&gt;$S189,"期限超過","達成"),IF(NOW()&gt;$S189,"期限超過リスク","期限内")))</f>
      </c>
      <c r="Z189" s="112">
        <f>IF($C189="","",IF($V189&lt;&gt;"",IF($V189&gt;$T189,"期限超過","達成"),IF(AND($L189&lt;&gt;"クローズ済み",$L189&lt;&gt;"キャンセル済み",NOW()&gt;$T189),"期限超過リスク","期限内")))</f>
      </c>
      <c r="AA189" s="363" t="n"/>
      <c r="AB189" s="118" t="n"/>
      <c r="AC189" s="118" t="n"/>
      <c r="AD189" s="89" t="n"/>
      <c r="AE189" s="364" t="n"/>
      <c r="AF189" s="89" t="n"/>
      <c r="AG189" s="89" t="n"/>
      <c r="AH189" s="124" t="n"/>
    </row>
    <row r="190" s="26" ht="26" customHeight="true">
      <c r="A190" s="88" t="n"/>
      <c r="B190" s="359" t="n"/>
      <c r="C190" s="360" t="n"/>
      <c r="D190" s="89" t="n"/>
      <c r="E190" s="89" t="n"/>
      <c r="F190" s="89" t="n"/>
      <c r="G190" s="89" t="n"/>
      <c r="H190" s="118" t="n"/>
      <c r="I190" s="89" t="n"/>
      <c r="J190" s="89" t="n"/>
      <c r="K190" s="89" t="n"/>
      <c r="L190" s="89" t="n"/>
      <c r="M190" s="89" t="n"/>
      <c r="N190" s="89" t="n"/>
      <c r="O190" s="89" t="n"/>
      <c r="P190" s="118" t="n"/>
      <c r="Q190" s="361">
        <f>IF($J190="","",IFERROR(VLOOKUP($J190,'設定項目'!$N$2:$P$5,2,FALSE),""))</f>
      </c>
      <c r="R190" s="361">
        <f>IF($J190="","",IFERROR(VLOOKUP($J190,'設定項目'!$N$2:$P$5,3,FALSE),""))</f>
      </c>
      <c r="S190" s="362">
        <f>IF($C190="","",$C190+$Q190/24)</f>
      </c>
      <c r="T190" s="362">
        <f>IF($C190="","",$C190+($R190+$W190)/24)</f>
      </c>
      <c r="U190" s="360" t="n"/>
      <c r="V190" s="360" t="n"/>
      <c r="W190" s="363" t="n"/>
      <c r="X190" s="361">
        <f>IF(AND($C190&lt;&gt;"",$V190&lt;&gt;""),MAX(0,($V190-$C190)*24-$W190),"")</f>
      </c>
      <c r="Y190" s="112">
        <f>IF($C190="","",IF($U190&lt;&gt;"",IF($U190&gt;$S190,"期限超過","達成"),IF(NOW()&gt;$S190,"期限超過リスク","期限内")))</f>
      </c>
      <c r="Z190" s="112">
        <f>IF($C190="","",IF($V190&lt;&gt;"",IF($V190&gt;$T190,"期限超過","達成"),IF(AND($L190&lt;&gt;"クローズ済み",$L190&lt;&gt;"キャンセル済み",NOW()&gt;$T190),"期限超過リスク","期限内")))</f>
      </c>
      <c r="AA190" s="363" t="n"/>
      <c r="AB190" s="118" t="n"/>
      <c r="AC190" s="118" t="n"/>
      <c r="AD190" s="89" t="n"/>
      <c r="AE190" s="364" t="n"/>
      <c r="AF190" s="89" t="n"/>
      <c r="AG190" s="89" t="n"/>
      <c r="AH190" s="124" t="n"/>
    </row>
    <row r="191" s="26" ht="26" customHeight="true">
      <c r="A191" s="88" t="n"/>
      <c r="B191" s="359" t="n"/>
      <c r="C191" s="360" t="n"/>
      <c r="D191" s="89" t="n"/>
      <c r="E191" s="89" t="n"/>
      <c r="F191" s="89" t="n"/>
      <c r="G191" s="89" t="n"/>
      <c r="H191" s="118" t="n"/>
      <c r="I191" s="89" t="n"/>
      <c r="J191" s="89" t="n"/>
      <c r="K191" s="89" t="n"/>
      <c r="L191" s="89" t="n"/>
      <c r="M191" s="89" t="n"/>
      <c r="N191" s="89" t="n"/>
      <c r="O191" s="89" t="n"/>
      <c r="P191" s="118" t="n"/>
      <c r="Q191" s="361">
        <f>IF($J191="","",IFERROR(VLOOKUP($J191,'設定項目'!$N$2:$P$5,2,FALSE),""))</f>
      </c>
      <c r="R191" s="361">
        <f>IF($J191="","",IFERROR(VLOOKUP($J191,'設定項目'!$N$2:$P$5,3,FALSE),""))</f>
      </c>
      <c r="S191" s="362">
        <f>IF($C191="","",$C191+$Q191/24)</f>
      </c>
      <c r="T191" s="362">
        <f>IF($C191="","",$C191+($R191+$W191)/24)</f>
      </c>
      <c r="U191" s="360" t="n"/>
      <c r="V191" s="360" t="n"/>
      <c r="W191" s="363" t="n"/>
      <c r="X191" s="361">
        <f>IF(AND($C191&lt;&gt;"",$V191&lt;&gt;""),MAX(0,($V191-$C191)*24-$W191),"")</f>
      </c>
      <c r="Y191" s="112">
        <f>IF($C191="","",IF($U191&lt;&gt;"",IF($U191&gt;$S191,"期限超過","達成"),IF(NOW()&gt;$S191,"期限超過リスク","期限内")))</f>
      </c>
      <c r="Z191" s="112">
        <f>IF($C191="","",IF($V191&lt;&gt;"",IF($V191&gt;$T191,"期限超過","達成"),IF(AND($L191&lt;&gt;"クローズ済み",$L191&lt;&gt;"キャンセル済み",NOW()&gt;$T191),"期限超過リスク","期限内")))</f>
      </c>
      <c r="AA191" s="363" t="n"/>
      <c r="AB191" s="118" t="n"/>
      <c r="AC191" s="118" t="n"/>
      <c r="AD191" s="89" t="n"/>
      <c r="AE191" s="364" t="n"/>
      <c r="AF191" s="89" t="n"/>
      <c r="AG191" s="89" t="n"/>
      <c r="AH191" s="124" t="n"/>
    </row>
    <row r="192" s="26" ht="26" customHeight="true">
      <c r="A192" s="88" t="n"/>
      <c r="B192" s="359" t="n"/>
      <c r="C192" s="360" t="n"/>
      <c r="D192" s="89" t="n"/>
      <c r="E192" s="89" t="n"/>
      <c r="F192" s="89" t="n"/>
      <c r="G192" s="89" t="n"/>
      <c r="H192" s="118" t="n"/>
      <c r="I192" s="89" t="n"/>
      <c r="J192" s="89" t="n"/>
      <c r="K192" s="89" t="n"/>
      <c r="L192" s="89" t="n"/>
      <c r="M192" s="89" t="n"/>
      <c r="N192" s="89" t="n"/>
      <c r="O192" s="89" t="n"/>
      <c r="P192" s="118" t="n"/>
      <c r="Q192" s="361">
        <f>IF($J192="","",IFERROR(VLOOKUP($J192,'設定項目'!$N$2:$P$5,2,FALSE),""))</f>
      </c>
      <c r="R192" s="361">
        <f>IF($J192="","",IFERROR(VLOOKUP($J192,'設定項目'!$N$2:$P$5,3,FALSE),""))</f>
      </c>
      <c r="S192" s="362">
        <f>IF($C192="","",$C192+$Q192/24)</f>
      </c>
      <c r="T192" s="362">
        <f>IF($C192="","",$C192+($R192+$W192)/24)</f>
      </c>
      <c r="U192" s="360" t="n"/>
      <c r="V192" s="360" t="n"/>
      <c r="W192" s="363" t="n"/>
      <c r="X192" s="361">
        <f>IF(AND($C192&lt;&gt;"",$V192&lt;&gt;""),MAX(0,($V192-$C192)*24-$W192),"")</f>
      </c>
      <c r="Y192" s="112">
        <f>IF($C192="","",IF($U192&lt;&gt;"",IF($U192&gt;$S192,"期限超過","達成"),IF(NOW()&gt;$S192,"期限超過リスク","期限内")))</f>
      </c>
      <c r="Z192" s="112">
        <f>IF($C192="","",IF($V192&lt;&gt;"",IF($V192&gt;$T192,"期限超過","達成"),IF(AND($L192&lt;&gt;"クローズ済み",$L192&lt;&gt;"キャンセル済み",NOW()&gt;$T192),"期限超過リスク","期限内")))</f>
      </c>
      <c r="AA192" s="363" t="n"/>
      <c r="AB192" s="118" t="n"/>
      <c r="AC192" s="118" t="n"/>
      <c r="AD192" s="89" t="n"/>
      <c r="AE192" s="364" t="n"/>
      <c r="AF192" s="89" t="n"/>
      <c r="AG192" s="89" t="n"/>
      <c r="AH192" s="124" t="n"/>
    </row>
    <row r="193" s="26" ht="26" customHeight="true">
      <c r="A193" s="88" t="n"/>
      <c r="B193" s="359" t="n"/>
      <c r="C193" s="360" t="n"/>
      <c r="D193" s="89" t="n"/>
      <c r="E193" s="89" t="n"/>
      <c r="F193" s="89" t="n"/>
      <c r="G193" s="89" t="n"/>
      <c r="H193" s="118" t="n"/>
      <c r="I193" s="89" t="n"/>
      <c r="J193" s="89" t="n"/>
      <c r="K193" s="89" t="n"/>
      <c r="L193" s="89" t="n"/>
      <c r="M193" s="89" t="n"/>
      <c r="N193" s="89" t="n"/>
      <c r="O193" s="89" t="n"/>
      <c r="P193" s="118" t="n"/>
      <c r="Q193" s="361">
        <f>IF($J193="","",IFERROR(VLOOKUP($J193,'設定項目'!$N$2:$P$5,2,FALSE),""))</f>
      </c>
      <c r="R193" s="361">
        <f>IF($J193="","",IFERROR(VLOOKUP($J193,'設定項目'!$N$2:$P$5,3,FALSE),""))</f>
      </c>
      <c r="S193" s="362">
        <f>IF($C193="","",$C193+$Q193/24)</f>
      </c>
      <c r="T193" s="362">
        <f>IF($C193="","",$C193+($R193+$W193)/24)</f>
      </c>
      <c r="U193" s="360" t="n"/>
      <c r="V193" s="360" t="n"/>
      <c r="W193" s="363" t="n"/>
      <c r="X193" s="361">
        <f>IF(AND($C193&lt;&gt;"",$V193&lt;&gt;""),MAX(0,($V193-$C193)*24-$W193),"")</f>
      </c>
      <c r="Y193" s="112">
        <f>IF($C193="","",IF($U193&lt;&gt;"",IF($U193&gt;$S193,"期限超過","達成"),IF(NOW()&gt;$S193,"期限超過リスク","期限内")))</f>
      </c>
      <c r="Z193" s="112">
        <f>IF($C193="","",IF($V193&lt;&gt;"",IF($V193&gt;$T193,"期限超過","達成"),IF(AND($L193&lt;&gt;"クローズ済み",$L193&lt;&gt;"キャンセル済み",NOW()&gt;$T193),"期限超過リスク","期限内")))</f>
      </c>
      <c r="AA193" s="363" t="n"/>
      <c r="AB193" s="118" t="n"/>
      <c r="AC193" s="118" t="n"/>
      <c r="AD193" s="89" t="n"/>
      <c r="AE193" s="364" t="n"/>
      <c r="AF193" s="89" t="n"/>
      <c r="AG193" s="89" t="n"/>
      <c r="AH193" s="124" t="n"/>
    </row>
    <row r="194" s="26" ht="26" customHeight="true">
      <c r="A194" s="88" t="n"/>
      <c r="B194" s="359" t="n"/>
      <c r="C194" s="360" t="n"/>
      <c r="D194" s="89" t="n"/>
      <c r="E194" s="89" t="n"/>
      <c r="F194" s="89" t="n"/>
      <c r="G194" s="89" t="n"/>
      <c r="H194" s="118" t="n"/>
      <c r="I194" s="89" t="n"/>
      <c r="J194" s="89" t="n"/>
      <c r="K194" s="89" t="n"/>
      <c r="L194" s="89" t="n"/>
      <c r="M194" s="89" t="n"/>
      <c r="N194" s="89" t="n"/>
      <c r="O194" s="89" t="n"/>
      <c r="P194" s="118" t="n"/>
      <c r="Q194" s="361">
        <f>IF($J194="","",IFERROR(VLOOKUP($J194,'設定項目'!$N$2:$P$5,2,FALSE),""))</f>
      </c>
      <c r="R194" s="361">
        <f>IF($J194="","",IFERROR(VLOOKUP($J194,'設定項目'!$N$2:$P$5,3,FALSE),""))</f>
      </c>
      <c r="S194" s="362">
        <f>IF($C194="","",$C194+$Q194/24)</f>
      </c>
      <c r="T194" s="362">
        <f>IF($C194="","",$C194+($R194+$W194)/24)</f>
      </c>
      <c r="U194" s="360" t="n"/>
      <c r="V194" s="360" t="n"/>
      <c r="W194" s="363" t="n"/>
      <c r="X194" s="361">
        <f>IF(AND($C194&lt;&gt;"",$V194&lt;&gt;""),MAX(0,($V194-$C194)*24-$W194),"")</f>
      </c>
      <c r="Y194" s="112">
        <f>IF($C194="","",IF($U194&lt;&gt;"",IF($U194&gt;$S194,"期限超過","達成"),IF(NOW()&gt;$S194,"期限超過リスク","期限内")))</f>
      </c>
      <c r="Z194" s="112">
        <f>IF($C194="","",IF($V194&lt;&gt;"",IF($V194&gt;$T194,"期限超過","達成"),IF(AND($L194&lt;&gt;"クローズ済み",$L194&lt;&gt;"キャンセル済み",NOW()&gt;$T194),"期限超過リスク","期限内")))</f>
      </c>
      <c r="AA194" s="363" t="n"/>
      <c r="AB194" s="118" t="n"/>
      <c r="AC194" s="118" t="n"/>
      <c r="AD194" s="89" t="n"/>
      <c r="AE194" s="364" t="n"/>
      <c r="AF194" s="89" t="n"/>
      <c r="AG194" s="89" t="n"/>
      <c r="AH194" s="124" t="n"/>
    </row>
    <row r="195" s="26" ht="26" customHeight="true">
      <c r="A195" s="88" t="n"/>
      <c r="B195" s="359" t="n"/>
      <c r="C195" s="360" t="n"/>
      <c r="D195" s="89" t="n"/>
      <c r="E195" s="89" t="n"/>
      <c r="F195" s="89" t="n"/>
      <c r="G195" s="89" t="n"/>
      <c r="H195" s="118" t="n"/>
      <c r="I195" s="89" t="n"/>
      <c r="J195" s="89" t="n"/>
      <c r="K195" s="89" t="n"/>
      <c r="L195" s="89" t="n"/>
      <c r="M195" s="89" t="n"/>
      <c r="N195" s="89" t="n"/>
      <c r="O195" s="89" t="n"/>
      <c r="P195" s="118" t="n"/>
      <c r="Q195" s="361">
        <f>IF($J195="","",IFERROR(VLOOKUP($J195,'設定項目'!$N$2:$P$5,2,FALSE),""))</f>
      </c>
      <c r="R195" s="361">
        <f>IF($J195="","",IFERROR(VLOOKUP($J195,'設定項目'!$N$2:$P$5,3,FALSE),""))</f>
      </c>
      <c r="S195" s="362">
        <f>IF($C195="","",$C195+$Q195/24)</f>
      </c>
      <c r="T195" s="362">
        <f>IF($C195="","",$C195+($R195+$W195)/24)</f>
      </c>
      <c r="U195" s="360" t="n"/>
      <c r="V195" s="360" t="n"/>
      <c r="W195" s="363" t="n"/>
      <c r="X195" s="361">
        <f>IF(AND($C195&lt;&gt;"",$V195&lt;&gt;""),MAX(0,($V195-$C195)*24-$W195),"")</f>
      </c>
      <c r="Y195" s="112">
        <f>IF($C195="","",IF($U195&lt;&gt;"",IF($U195&gt;$S195,"期限超過","達成"),IF(NOW()&gt;$S195,"期限超過リスク","期限内")))</f>
      </c>
      <c r="Z195" s="112">
        <f>IF($C195="","",IF($V195&lt;&gt;"",IF($V195&gt;$T195,"期限超過","達成"),IF(AND($L195&lt;&gt;"クローズ済み",$L195&lt;&gt;"キャンセル済み",NOW()&gt;$T195),"期限超過リスク","期限内")))</f>
      </c>
      <c r="AA195" s="363" t="n"/>
      <c r="AB195" s="118" t="n"/>
      <c r="AC195" s="118" t="n"/>
      <c r="AD195" s="89" t="n"/>
      <c r="AE195" s="364" t="n"/>
      <c r="AF195" s="89" t="n"/>
      <c r="AG195" s="89" t="n"/>
      <c r="AH195" s="124" t="n"/>
    </row>
    <row r="196" s="26" ht="26" customHeight="true">
      <c r="A196" s="88" t="n"/>
      <c r="B196" s="359" t="n"/>
      <c r="C196" s="360" t="n"/>
      <c r="D196" s="89" t="n"/>
      <c r="E196" s="89" t="n"/>
      <c r="F196" s="89" t="n"/>
      <c r="G196" s="89" t="n"/>
      <c r="H196" s="118" t="n"/>
      <c r="I196" s="89" t="n"/>
      <c r="J196" s="89" t="n"/>
      <c r="K196" s="89" t="n"/>
      <c r="L196" s="89" t="n"/>
      <c r="M196" s="89" t="n"/>
      <c r="N196" s="89" t="n"/>
      <c r="O196" s="89" t="n"/>
      <c r="P196" s="118" t="n"/>
      <c r="Q196" s="361">
        <f>IF($J196="","",IFERROR(VLOOKUP($J196,'設定項目'!$N$2:$P$5,2,FALSE),""))</f>
      </c>
      <c r="R196" s="361">
        <f>IF($J196="","",IFERROR(VLOOKUP($J196,'設定項目'!$N$2:$P$5,3,FALSE),""))</f>
      </c>
      <c r="S196" s="362">
        <f>IF($C196="","",$C196+$Q196/24)</f>
      </c>
      <c r="T196" s="362">
        <f>IF($C196="","",$C196+($R196+$W196)/24)</f>
      </c>
      <c r="U196" s="360" t="n"/>
      <c r="V196" s="360" t="n"/>
      <c r="W196" s="363" t="n"/>
      <c r="X196" s="361">
        <f>IF(AND($C196&lt;&gt;"",$V196&lt;&gt;""),MAX(0,($V196-$C196)*24-$W196),"")</f>
      </c>
      <c r="Y196" s="112">
        <f>IF($C196="","",IF($U196&lt;&gt;"",IF($U196&gt;$S196,"期限超過","達成"),IF(NOW()&gt;$S196,"期限超過リスク","期限内")))</f>
      </c>
      <c r="Z196" s="112">
        <f>IF($C196="","",IF($V196&lt;&gt;"",IF($V196&gt;$T196,"期限超過","達成"),IF(AND($L196&lt;&gt;"クローズ済み",$L196&lt;&gt;"キャンセル済み",NOW()&gt;$T196),"期限超過リスク","期限内")))</f>
      </c>
      <c r="AA196" s="363" t="n"/>
      <c r="AB196" s="118" t="n"/>
      <c r="AC196" s="118" t="n"/>
      <c r="AD196" s="89" t="n"/>
      <c r="AE196" s="364" t="n"/>
      <c r="AF196" s="89" t="n"/>
      <c r="AG196" s="89" t="n"/>
      <c r="AH196" s="124" t="n"/>
    </row>
    <row r="197" s="26" ht="26" customHeight="true">
      <c r="A197" s="88" t="n"/>
      <c r="B197" s="359" t="n"/>
      <c r="C197" s="360" t="n"/>
      <c r="D197" s="89" t="n"/>
      <c r="E197" s="89" t="n"/>
      <c r="F197" s="89" t="n"/>
      <c r="G197" s="89" t="n"/>
      <c r="H197" s="118" t="n"/>
      <c r="I197" s="89" t="n"/>
      <c r="J197" s="89" t="n"/>
      <c r="K197" s="89" t="n"/>
      <c r="L197" s="89" t="n"/>
      <c r="M197" s="89" t="n"/>
      <c r="N197" s="89" t="n"/>
      <c r="O197" s="89" t="n"/>
      <c r="P197" s="118" t="n"/>
      <c r="Q197" s="361">
        <f>IF($J197="","",IFERROR(VLOOKUP($J197,'設定項目'!$N$2:$P$5,2,FALSE),""))</f>
      </c>
      <c r="R197" s="361">
        <f>IF($J197="","",IFERROR(VLOOKUP($J197,'設定項目'!$N$2:$P$5,3,FALSE),""))</f>
      </c>
      <c r="S197" s="362">
        <f>IF($C197="","",$C197+$Q197/24)</f>
      </c>
      <c r="T197" s="362">
        <f>IF($C197="","",$C197+($R197+$W197)/24)</f>
      </c>
      <c r="U197" s="360" t="n"/>
      <c r="V197" s="360" t="n"/>
      <c r="W197" s="363" t="n"/>
      <c r="X197" s="361">
        <f>IF(AND($C197&lt;&gt;"",$V197&lt;&gt;""),MAX(0,($V197-$C197)*24-$W197),"")</f>
      </c>
      <c r="Y197" s="112">
        <f>IF($C197="","",IF($U197&lt;&gt;"",IF($U197&gt;$S197,"期限超過","達成"),IF(NOW()&gt;$S197,"期限超過リスク","期限内")))</f>
      </c>
      <c r="Z197" s="112">
        <f>IF($C197="","",IF($V197&lt;&gt;"",IF($V197&gt;$T197,"期限超過","達成"),IF(AND($L197&lt;&gt;"クローズ済み",$L197&lt;&gt;"キャンセル済み",NOW()&gt;$T197),"期限超過リスク","期限内")))</f>
      </c>
      <c r="AA197" s="363" t="n"/>
      <c r="AB197" s="118" t="n"/>
      <c r="AC197" s="118" t="n"/>
      <c r="AD197" s="89" t="n"/>
      <c r="AE197" s="364" t="n"/>
      <c r="AF197" s="89" t="n"/>
      <c r="AG197" s="89" t="n"/>
      <c r="AH197" s="124" t="n"/>
    </row>
    <row r="198" s="26" ht="26" customHeight="true">
      <c r="A198" s="88" t="n"/>
      <c r="B198" s="359" t="n"/>
      <c r="C198" s="360" t="n"/>
      <c r="D198" s="89" t="n"/>
      <c r="E198" s="89" t="n"/>
      <c r="F198" s="89" t="n"/>
      <c r="G198" s="89" t="n"/>
      <c r="H198" s="118" t="n"/>
      <c r="I198" s="89" t="n"/>
      <c r="J198" s="89" t="n"/>
      <c r="K198" s="89" t="n"/>
      <c r="L198" s="89" t="n"/>
      <c r="M198" s="89" t="n"/>
      <c r="N198" s="89" t="n"/>
      <c r="O198" s="89" t="n"/>
      <c r="P198" s="118" t="n"/>
      <c r="Q198" s="361">
        <f>IF($J198="","",IFERROR(VLOOKUP($J198,'設定項目'!$N$2:$P$5,2,FALSE),""))</f>
      </c>
      <c r="R198" s="361">
        <f>IF($J198="","",IFERROR(VLOOKUP($J198,'設定項目'!$N$2:$P$5,3,FALSE),""))</f>
      </c>
      <c r="S198" s="362">
        <f>IF($C198="","",$C198+$Q198/24)</f>
      </c>
      <c r="T198" s="362">
        <f>IF($C198="","",$C198+($R198+$W198)/24)</f>
      </c>
      <c r="U198" s="360" t="n"/>
      <c r="V198" s="360" t="n"/>
      <c r="W198" s="363" t="n"/>
      <c r="X198" s="361">
        <f>IF(AND($C198&lt;&gt;"",$V198&lt;&gt;""),MAX(0,($V198-$C198)*24-$W198),"")</f>
      </c>
      <c r="Y198" s="112">
        <f>IF($C198="","",IF($U198&lt;&gt;"",IF($U198&gt;$S198,"期限超過","達成"),IF(NOW()&gt;$S198,"期限超過リスク","期限内")))</f>
      </c>
      <c r="Z198" s="112">
        <f>IF($C198="","",IF($V198&lt;&gt;"",IF($V198&gt;$T198,"期限超過","達成"),IF(AND($L198&lt;&gt;"クローズ済み",$L198&lt;&gt;"キャンセル済み",NOW()&gt;$T198),"期限超過リスク","期限内")))</f>
      </c>
      <c r="AA198" s="363" t="n"/>
      <c r="AB198" s="118" t="n"/>
      <c r="AC198" s="118" t="n"/>
      <c r="AD198" s="89" t="n"/>
      <c r="AE198" s="364" t="n"/>
      <c r="AF198" s="89" t="n"/>
      <c r="AG198" s="89" t="n"/>
      <c r="AH198" s="124" t="n"/>
    </row>
    <row r="199" s="26" ht="26" customHeight="true">
      <c r="A199" s="88" t="n"/>
      <c r="B199" s="359" t="n"/>
      <c r="C199" s="360" t="n"/>
      <c r="D199" s="89" t="n"/>
      <c r="E199" s="89" t="n"/>
      <c r="F199" s="89" t="n"/>
      <c r="G199" s="89" t="n"/>
      <c r="H199" s="118" t="n"/>
      <c r="I199" s="89" t="n"/>
      <c r="J199" s="89" t="n"/>
      <c r="K199" s="89" t="n"/>
      <c r="L199" s="89" t="n"/>
      <c r="M199" s="89" t="n"/>
      <c r="N199" s="89" t="n"/>
      <c r="O199" s="89" t="n"/>
      <c r="P199" s="118" t="n"/>
      <c r="Q199" s="361">
        <f>IF($J199="","",IFERROR(VLOOKUP($J199,'設定項目'!$N$2:$P$5,2,FALSE),""))</f>
      </c>
      <c r="R199" s="361">
        <f>IF($J199="","",IFERROR(VLOOKUP($J199,'設定項目'!$N$2:$P$5,3,FALSE),""))</f>
      </c>
      <c r="S199" s="362">
        <f>IF($C199="","",$C199+$Q199/24)</f>
      </c>
      <c r="T199" s="362">
        <f>IF($C199="","",$C199+($R199+$W199)/24)</f>
      </c>
      <c r="U199" s="360" t="n"/>
      <c r="V199" s="360" t="n"/>
      <c r="W199" s="363" t="n"/>
      <c r="X199" s="361">
        <f>IF(AND($C199&lt;&gt;"",$V199&lt;&gt;""),MAX(0,($V199-$C199)*24-$W199),"")</f>
      </c>
      <c r="Y199" s="112">
        <f>IF($C199="","",IF($U199&lt;&gt;"",IF($U199&gt;$S199,"期限超過","達成"),IF(NOW()&gt;$S199,"期限超過リスク","期限内")))</f>
      </c>
      <c r="Z199" s="112">
        <f>IF($C199="","",IF($V199&lt;&gt;"",IF($V199&gt;$T199,"期限超過","達成"),IF(AND($L199&lt;&gt;"クローズ済み",$L199&lt;&gt;"キャンセル済み",NOW()&gt;$T199),"期限超過リスク","期限内")))</f>
      </c>
      <c r="AA199" s="363" t="n"/>
      <c r="AB199" s="118" t="n"/>
      <c r="AC199" s="118" t="n"/>
      <c r="AD199" s="89" t="n"/>
      <c r="AE199" s="364" t="n"/>
      <c r="AF199" s="89" t="n"/>
      <c r="AG199" s="89" t="n"/>
      <c r="AH199" s="124" t="n"/>
    </row>
    <row r="200" s="26" ht="26" customHeight="true">
      <c r="A200" s="88" t="n"/>
      <c r="B200" s="359" t="n"/>
      <c r="C200" s="360" t="n"/>
      <c r="D200" s="89" t="n"/>
      <c r="E200" s="89" t="n"/>
      <c r="F200" s="89" t="n"/>
      <c r="G200" s="89" t="n"/>
      <c r="H200" s="118" t="n"/>
      <c r="I200" s="89" t="n"/>
      <c r="J200" s="89" t="n"/>
      <c r="K200" s="89" t="n"/>
      <c r="L200" s="89" t="n"/>
      <c r="M200" s="89" t="n"/>
      <c r="N200" s="89" t="n"/>
      <c r="O200" s="89" t="n"/>
      <c r="P200" s="118" t="n"/>
      <c r="Q200" s="361">
        <f>IF($J200="","",IFERROR(VLOOKUP($J200,'設定項目'!$N$2:$P$5,2,FALSE),""))</f>
      </c>
      <c r="R200" s="361">
        <f>IF($J200="","",IFERROR(VLOOKUP($J200,'設定項目'!$N$2:$P$5,3,FALSE),""))</f>
      </c>
      <c r="S200" s="362">
        <f>IF($C200="","",$C200+$Q200/24)</f>
      </c>
      <c r="T200" s="362">
        <f>IF($C200="","",$C200+($R200+$W200)/24)</f>
      </c>
      <c r="U200" s="360" t="n"/>
      <c r="V200" s="360" t="n"/>
      <c r="W200" s="363" t="n"/>
      <c r="X200" s="361">
        <f>IF(AND($C200&lt;&gt;"",$V200&lt;&gt;""),MAX(0,($V200-$C200)*24-$W200),"")</f>
      </c>
      <c r="Y200" s="112">
        <f>IF($C200="","",IF($U200&lt;&gt;"",IF($U200&gt;$S200,"期限超過","達成"),IF(NOW()&gt;$S200,"期限超過リスク","期限内")))</f>
      </c>
      <c r="Z200" s="112">
        <f>IF($C200="","",IF($V200&lt;&gt;"",IF($V200&gt;$T200,"期限超過","達成"),IF(AND($L200&lt;&gt;"クローズ済み",$L200&lt;&gt;"キャンセル済み",NOW()&gt;$T200),"期限超過リスク","期限内")))</f>
      </c>
      <c r="AA200" s="363" t="n"/>
      <c r="AB200" s="118" t="n"/>
      <c r="AC200" s="118" t="n"/>
      <c r="AD200" s="89" t="n"/>
      <c r="AE200" s="364" t="n"/>
      <c r="AF200" s="89" t="n"/>
      <c r="AG200" s="89" t="n"/>
      <c r="AH200" s="124" t="n"/>
    </row>
    <row r="201" s="26" ht="26" customHeight="true">
      <c r="A201" s="88" t="n"/>
      <c r="B201" s="359" t="n"/>
      <c r="C201" s="360" t="n"/>
      <c r="D201" s="89" t="n"/>
      <c r="E201" s="89" t="n"/>
      <c r="F201" s="89" t="n"/>
      <c r="G201" s="89" t="n"/>
      <c r="H201" s="118" t="n"/>
      <c r="I201" s="89" t="n"/>
      <c r="J201" s="89" t="n"/>
      <c r="K201" s="89" t="n"/>
      <c r="L201" s="89" t="n"/>
      <c r="M201" s="89" t="n"/>
      <c r="N201" s="89" t="n"/>
      <c r="O201" s="89" t="n"/>
      <c r="P201" s="118" t="n"/>
      <c r="Q201" s="361">
        <f>IF($J201="","",IFERROR(VLOOKUP($J201,'設定項目'!$N$2:$P$5,2,FALSE),""))</f>
      </c>
      <c r="R201" s="361">
        <f>IF($J201="","",IFERROR(VLOOKUP($J201,'設定項目'!$N$2:$P$5,3,FALSE),""))</f>
      </c>
      <c r="S201" s="362">
        <f>IF($C201="","",$C201+$Q201/24)</f>
      </c>
      <c r="T201" s="362">
        <f>IF($C201="","",$C201+($R201+$W201)/24)</f>
      </c>
      <c r="U201" s="360" t="n"/>
      <c r="V201" s="360" t="n"/>
      <c r="W201" s="363" t="n"/>
      <c r="X201" s="361">
        <f>IF(AND($C201&lt;&gt;"",$V201&lt;&gt;""),MAX(0,($V201-$C201)*24-$W201),"")</f>
      </c>
      <c r="Y201" s="112">
        <f>IF($C201="","",IF($U201&lt;&gt;"",IF($U201&gt;$S201,"期限超過","達成"),IF(NOW()&gt;$S201,"期限超過リスク","期限内")))</f>
      </c>
      <c r="Z201" s="112">
        <f>IF($C201="","",IF($V201&lt;&gt;"",IF($V201&gt;$T201,"期限超過","達成"),IF(AND($L201&lt;&gt;"クローズ済み",$L201&lt;&gt;"キャンセル済み",NOW()&gt;$T201),"期限超過リスク","期限内")))</f>
      </c>
      <c r="AA201" s="363" t="n"/>
      <c r="AB201" s="118" t="n"/>
      <c r="AC201" s="118" t="n"/>
      <c r="AD201" s="89" t="n"/>
      <c r="AE201" s="364" t="n"/>
      <c r="AF201" s="89" t="n"/>
      <c r="AG201" s="89" t="n"/>
      <c r="AH201" s="124" t="n"/>
    </row>
    <row r="202" s="26" ht="26" customHeight="true">
      <c r="A202" s="88" t="n"/>
      <c r="B202" s="359" t="n"/>
      <c r="C202" s="360" t="n"/>
      <c r="D202" s="89" t="n"/>
      <c r="E202" s="89" t="n"/>
      <c r="F202" s="89" t="n"/>
      <c r="G202" s="89" t="n"/>
      <c r="H202" s="118" t="n"/>
      <c r="I202" s="89" t="n"/>
      <c r="J202" s="89" t="n"/>
      <c r="K202" s="89" t="n"/>
      <c r="L202" s="89" t="n"/>
      <c r="M202" s="89" t="n"/>
      <c r="N202" s="89" t="n"/>
      <c r="O202" s="89" t="n"/>
      <c r="P202" s="118" t="n"/>
      <c r="Q202" s="361">
        <f>IF($J202="","",IFERROR(VLOOKUP($J202,'設定項目'!$N$2:$P$5,2,FALSE),""))</f>
      </c>
      <c r="R202" s="361">
        <f>IF($J202="","",IFERROR(VLOOKUP($J202,'設定項目'!$N$2:$P$5,3,FALSE),""))</f>
      </c>
      <c r="S202" s="362">
        <f>IF($C202="","",$C202+$Q202/24)</f>
      </c>
      <c r="T202" s="362">
        <f>IF($C202="","",$C202+($R202+$W202)/24)</f>
      </c>
      <c r="U202" s="360" t="n"/>
      <c r="V202" s="360" t="n"/>
      <c r="W202" s="363" t="n"/>
      <c r="X202" s="361">
        <f>IF(AND($C202&lt;&gt;"",$V202&lt;&gt;""),MAX(0,($V202-$C202)*24-$W202),"")</f>
      </c>
      <c r="Y202" s="112">
        <f>IF($C202="","",IF($U202&lt;&gt;"",IF($U202&gt;$S202,"期限超過","達成"),IF(NOW()&gt;$S202,"期限超過リスク","期限内")))</f>
      </c>
      <c r="Z202" s="112">
        <f>IF($C202="","",IF($V202&lt;&gt;"",IF($V202&gt;$T202,"期限超過","達成"),IF(AND($L202&lt;&gt;"クローズ済み",$L202&lt;&gt;"キャンセル済み",NOW()&gt;$T202),"期限超過リスク","期限内")))</f>
      </c>
      <c r="AA202" s="363" t="n"/>
      <c r="AB202" s="118" t="n"/>
      <c r="AC202" s="118" t="n"/>
      <c r="AD202" s="89" t="n"/>
      <c r="AE202" s="364" t="n"/>
      <c r="AF202" s="89" t="n"/>
      <c r="AG202" s="89" t="n"/>
      <c r="AH202" s="124" t="n"/>
    </row>
    <row r="203" s="26" ht="26" customHeight="true">
      <c r="A203" s="88" t="n"/>
      <c r="B203" s="359" t="n"/>
      <c r="C203" s="360" t="n"/>
      <c r="D203" s="89" t="n"/>
      <c r="E203" s="89" t="n"/>
      <c r="F203" s="89" t="n"/>
      <c r="G203" s="89" t="n"/>
      <c r="H203" s="118" t="n"/>
      <c r="I203" s="89" t="n"/>
      <c r="J203" s="89" t="n"/>
      <c r="K203" s="89" t="n"/>
      <c r="L203" s="89" t="n"/>
      <c r="M203" s="89" t="n"/>
      <c r="N203" s="89" t="n"/>
      <c r="O203" s="89" t="n"/>
      <c r="P203" s="118" t="n"/>
      <c r="Q203" s="361">
        <f>IF($J203="","",IFERROR(VLOOKUP($J203,'設定項目'!$N$2:$P$5,2,FALSE),""))</f>
      </c>
      <c r="R203" s="361">
        <f>IF($J203="","",IFERROR(VLOOKUP($J203,'設定項目'!$N$2:$P$5,3,FALSE),""))</f>
      </c>
      <c r="S203" s="362">
        <f>IF($C203="","",$C203+$Q203/24)</f>
      </c>
      <c r="T203" s="362">
        <f>IF($C203="","",$C203+($R203+$W203)/24)</f>
      </c>
      <c r="U203" s="360" t="n"/>
      <c r="V203" s="360" t="n"/>
      <c r="W203" s="363" t="n"/>
      <c r="X203" s="361">
        <f>IF(AND($C203&lt;&gt;"",$V203&lt;&gt;""),MAX(0,($V203-$C203)*24-$W203),"")</f>
      </c>
      <c r="Y203" s="112">
        <f>IF($C203="","",IF($U203&lt;&gt;"",IF($U203&gt;$S203,"期限超過","達成"),IF(NOW()&gt;$S203,"期限超過リスク","期限内")))</f>
      </c>
      <c r="Z203" s="112">
        <f>IF($C203="","",IF($V203&lt;&gt;"",IF($V203&gt;$T203,"期限超過","達成"),IF(AND($L203&lt;&gt;"クローズ済み",$L203&lt;&gt;"キャンセル済み",NOW()&gt;$T203),"期限超過リスク","期限内")))</f>
      </c>
      <c r="AA203" s="363" t="n"/>
      <c r="AB203" s="118" t="n"/>
      <c r="AC203" s="118" t="n"/>
      <c r="AD203" s="89" t="n"/>
      <c r="AE203" s="364" t="n"/>
      <c r="AF203" s="89" t="n"/>
      <c r="AG203" s="89" t="n"/>
      <c r="AH203" s="124" t="n"/>
    </row>
    <row r="204" s="26" ht="26" customHeight="true">
      <c r="A204" s="88" t="n"/>
      <c r="B204" s="359" t="n"/>
      <c r="C204" s="360" t="n"/>
      <c r="D204" s="89" t="n"/>
      <c r="E204" s="89" t="n"/>
      <c r="F204" s="89" t="n"/>
      <c r="G204" s="89" t="n"/>
      <c r="H204" s="118" t="n"/>
      <c r="I204" s="89" t="n"/>
      <c r="J204" s="89" t="n"/>
      <c r="K204" s="89" t="n"/>
      <c r="L204" s="89" t="n"/>
      <c r="M204" s="89" t="n"/>
      <c r="N204" s="89" t="n"/>
      <c r="O204" s="89" t="n"/>
      <c r="P204" s="118" t="n"/>
      <c r="Q204" s="361">
        <f>IF($J204="","",IFERROR(VLOOKUP($J204,'設定項目'!$N$2:$P$5,2,FALSE),""))</f>
      </c>
      <c r="R204" s="361">
        <f>IF($J204="","",IFERROR(VLOOKUP($J204,'設定項目'!$N$2:$P$5,3,FALSE),""))</f>
      </c>
      <c r="S204" s="362">
        <f>IF($C204="","",$C204+$Q204/24)</f>
      </c>
      <c r="T204" s="362">
        <f>IF($C204="","",$C204+($R204+$W204)/24)</f>
      </c>
      <c r="U204" s="360" t="n"/>
      <c r="V204" s="360" t="n"/>
      <c r="W204" s="363" t="n"/>
      <c r="X204" s="361">
        <f>IF(AND($C204&lt;&gt;"",$V204&lt;&gt;""),MAX(0,($V204-$C204)*24-$W204),"")</f>
      </c>
      <c r="Y204" s="112">
        <f>IF($C204="","",IF($U204&lt;&gt;"",IF($U204&gt;$S204,"期限超過","達成"),IF(NOW()&gt;$S204,"期限超過リスク","期限内")))</f>
      </c>
      <c r="Z204" s="112">
        <f>IF($C204="","",IF($V204&lt;&gt;"",IF($V204&gt;$T204,"期限超過","達成"),IF(AND($L204&lt;&gt;"クローズ済み",$L204&lt;&gt;"キャンセル済み",NOW()&gt;$T204),"期限超過リスク","期限内")))</f>
      </c>
      <c r="AA204" s="363" t="n"/>
      <c r="AB204" s="118" t="n"/>
      <c r="AC204" s="118" t="n"/>
      <c r="AD204" s="89" t="n"/>
      <c r="AE204" s="364" t="n"/>
      <c r="AF204" s="89" t="n"/>
      <c r="AG204" s="89" t="n"/>
      <c r="AH204" s="124" t="n"/>
    </row>
    <row r="205" s="26" ht="26" customHeight="true">
      <c r="A205" s="88" t="n"/>
      <c r="B205" s="359" t="n"/>
      <c r="C205" s="360" t="n"/>
      <c r="D205" s="89" t="n"/>
      <c r="E205" s="89" t="n"/>
      <c r="F205" s="89" t="n"/>
      <c r="G205" s="89" t="n"/>
      <c r="H205" s="118" t="n"/>
      <c r="I205" s="89" t="n"/>
      <c r="J205" s="89" t="n"/>
      <c r="K205" s="89" t="n"/>
      <c r="L205" s="89" t="n"/>
      <c r="M205" s="89" t="n"/>
      <c r="N205" s="89" t="n"/>
      <c r="O205" s="89" t="n"/>
      <c r="P205" s="118" t="n"/>
      <c r="Q205" s="361">
        <f>IF($J205="","",IFERROR(VLOOKUP($J205,'設定項目'!$N$2:$P$5,2,FALSE),""))</f>
      </c>
      <c r="R205" s="361">
        <f>IF($J205="","",IFERROR(VLOOKUP($J205,'設定項目'!$N$2:$P$5,3,FALSE),""))</f>
      </c>
      <c r="S205" s="362">
        <f>IF($C205="","",$C205+$Q205/24)</f>
      </c>
      <c r="T205" s="362">
        <f>IF($C205="","",$C205+($R205+$W205)/24)</f>
      </c>
      <c r="U205" s="360" t="n"/>
      <c r="V205" s="360" t="n"/>
      <c r="W205" s="363" t="n"/>
      <c r="X205" s="361">
        <f>IF(AND($C205&lt;&gt;"",$V205&lt;&gt;""),MAX(0,($V205-$C205)*24-$W205),"")</f>
      </c>
      <c r="Y205" s="112">
        <f>IF($C205="","",IF($U205&lt;&gt;"",IF($U205&gt;$S205,"期限超過","達成"),IF(NOW()&gt;$S205,"期限超過リスク","期限内")))</f>
      </c>
      <c r="Z205" s="112">
        <f>IF($C205="","",IF($V205&lt;&gt;"",IF($V205&gt;$T205,"期限超過","達成"),IF(AND($L205&lt;&gt;"クローズ済み",$L205&lt;&gt;"キャンセル済み",NOW()&gt;$T205),"期限超過リスク","期限内")))</f>
      </c>
      <c r="AA205" s="363" t="n"/>
      <c r="AB205" s="118" t="n"/>
      <c r="AC205" s="118" t="n"/>
      <c r="AD205" s="89" t="n"/>
      <c r="AE205" s="364" t="n"/>
      <c r="AF205" s="89" t="n"/>
      <c r="AG205" s="89" t="n"/>
      <c r="AH205" s="124" t="n"/>
    </row>
    <row r="206" s="26" ht="26" customHeight="true">
      <c r="A206" s="88" t="n"/>
      <c r="B206" s="359" t="n"/>
      <c r="C206" s="360" t="n"/>
      <c r="D206" s="89" t="n"/>
      <c r="E206" s="89" t="n"/>
      <c r="F206" s="89" t="n"/>
      <c r="G206" s="89" t="n"/>
      <c r="H206" s="118" t="n"/>
      <c r="I206" s="89" t="n"/>
      <c r="J206" s="89" t="n"/>
      <c r="K206" s="89" t="n"/>
      <c r="L206" s="89" t="n"/>
      <c r="M206" s="89" t="n"/>
      <c r="N206" s="89" t="n"/>
      <c r="O206" s="89" t="n"/>
      <c r="P206" s="118" t="n"/>
      <c r="Q206" s="361">
        <f>IF($J206="","",IFERROR(VLOOKUP($J206,'設定項目'!$N$2:$P$5,2,FALSE),""))</f>
      </c>
      <c r="R206" s="361">
        <f>IF($J206="","",IFERROR(VLOOKUP($J206,'設定項目'!$N$2:$P$5,3,FALSE),""))</f>
      </c>
      <c r="S206" s="362">
        <f>IF($C206="","",$C206+$Q206/24)</f>
      </c>
      <c r="T206" s="362">
        <f>IF($C206="","",$C206+($R206+$W206)/24)</f>
      </c>
      <c r="U206" s="360" t="n"/>
      <c r="V206" s="360" t="n"/>
      <c r="W206" s="363" t="n"/>
      <c r="X206" s="361">
        <f>IF(AND($C206&lt;&gt;"",$V206&lt;&gt;""),MAX(0,($V206-$C206)*24-$W206),"")</f>
      </c>
      <c r="Y206" s="112">
        <f>IF($C206="","",IF($U206&lt;&gt;"",IF($U206&gt;$S206,"期限超過","達成"),IF(NOW()&gt;$S206,"期限超過リスク","期限内")))</f>
      </c>
      <c r="Z206" s="112">
        <f>IF($C206="","",IF($V206&lt;&gt;"",IF($V206&gt;$T206,"期限超過","達成"),IF(AND($L206&lt;&gt;"クローズ済み",$L206&lt;&gt;"キャンセル済み",NOW()&gt;$T206),"期限超過リスク","期限内")))</f>
      </c>
      <c r="AA206" s="363" t="n"/>
      <c r="AB206" s="118" t="n"/>
      <c r="AC206" s="118" t="n"/>
      <c r="AD206" s="89" t="n"/>
      <c r="AE206" s="364" t="n"/>
      <c r="AF206" s="89" t="n"/>
      <c r="AG206" s="89" t="n"/>
      <c r="AH206" s="124" t="n"/>
    </row>
    <row r="207" s="26" ht="26" customHeight="true">
      <c r="A207" s="88" t="n"/>
      <c r="B207" s="359" t="n"/>
      <c r="C207" s="360" t="n"/>
      <c r="D207" s="89" t="n"/>
      <c r="E207" s="89" t="n"/>
      <c r="F207" s="89" t="n"/>
      <c r="G207" s="89" t="n"/>
      <c r="H207" s="118" t="n"/>
      <c r="I207" s="89" t="n"/>
      <c r="J207" s="89" t="n"/>
      <c r="K207" s="89" t="n"/>
      <c r="L207" s="89" t="n"/>
      <c r="M207" s="89" t="n"/>
      <c r="N207" s="89" t="n"/>
      <c r="O207" s="89" t="n"/>
      <c r="P207" s="118" t="n"/>
      <c r="Q207" s="361">
        <f>IF($J207="","",IFERROR(VLOOKUP($J207,'設定項目'!$N$2:$P$5,2,FALSE),""))</f>
      </c>
      <c r="R207" s="361">
        <f>IF($J207="","",IFERROR(VLOOKUP($J207,'設定項目'!$N$2:$P$5,3,FALSE),""))</f>
      </c>
      <c r="S207" s="362">
        <f>IF($C207="","",$C207+$Q207/24)</f>
      </c>
      <c r="T207" s="362">
        <f>IF($C207="","",$C207+($R207+$W207)/24)</f>
      </c>
      <c r="U207" s="360" t="n"/>
      <c r="V207" s="360" t="n"/>
      <c r="W207" s="363" t="n"/>
      <c r="X207" s="361">
        <f>IF(AND($C207&lt;&gt;"",$V207&lt;&gt;""),MAX(0,($V207-$C207)*24-$W207),"")</f>
      </c>
      <c r="Y207" s="112">
        <f>IF($C207="","",IF($U207&lt;&gt;"",IF($U207&gt;$S207,"期限超過","達成"),IF(NOW()&gt;$S207,"期限超過リスク","期限内")))</f>
      </c>
      <c r="Z207" s="112">
        <f>IF($C207="","",IF($V207&lt;&gt;"",IF($V207&gt;$T207,"期限超過","達成"),IF(AND($L207&lt;&gt;"クローズ済み",$L207&lt;&gt;"キャンセル済み",NOW()&gt;$T207),"期限超過リスク","期限内")))</f>
      </c>
      <c r="AA207" s="363" t="n"/>
      <c r="AB207" s="118" t="n"/>
      <c r="AC207" s="118" t="n"/>
      <c r="AD207" s="89" t="n"/>
      <c r="AE207" s="364" t="n"/>
      <c r="AF207" s="89" t="n"/>
      <c r="AG207" s="89" t="n"/>
      <c r="AH207" s="124" t="n"/>
    </row>
    <row r="208" s="26" ht="26" customHeight="true">
      <c r="A208" s="88" t="n"/>
      <c r="B208" s="359" t="n"/>
      <c r="C208" s="360" t="n"/>
      <c r="D208" s="89" t="n"/>
      <c r="E208" s="89" t="n"/>
      <c r="F208" s="89" t="n"/>
      <c r="G208" s="89" t="n"/>
      <c r="H208" s="118" t="n"/>
      <c r="I208" s="89" t="n"/>
      <c r="J208" s="89" t="n"/>
      <c r="K208" s="89" t="n"/>
      <c r="L208" s="89" t="n"/>
      <c r="M208" s="89" t="n"/>
      <c r="N208" s="89" t="n"/>
      <c r="O208" s="89" t="n"/>
      <c r="P208" s="118" t="n"/>
      <c r="Q208" s="361">
        <f>IF($J208="","",IFERROR(VLOOKUP($J208,'設定項目'!$N$2:$P$5,2,FALSE),""))</f>
      </c>
      <c r="R208" s="361">
        <f>IF($J208="","",IFERROR(VLOOKUP($J208,'設定項目'!$N$2:$P$5,3,FALSE),""))</f>
      </c>
      <c r="S208" s="362">
        <f>IF($C208="","",$C208+$Q208/24)</f>
      </c>
      <c r="T208" s="362">
        <f>IF($C208="","",$C208+($R208+$W208)/24)</f>
      </c>
      <c r="U208" s="360" t="n"/>
      <c r="V208" s="360" t="n"/>
      <c r="W208" s="363" t="n"/>
      <c r="X208" s="361">
        <f>IF(AND($C208&lt;&gt;"",$V208&lt;&gt;""),MAX(0,($V208-$C208)*24-$W208),"")</f>
      </c>
      <c r="Y208" s="112">
        <f>IF($C208="","",IF($U208&lt;&gt;"",IF($U208&gt;$S208,"期限超過","達成"),IF(NOW()&gt;$S208,"期限超過リスク","期限内")))</f>
      </c>
      <c r="Z208" s="112">
        <f>IF($C208="","",IF($V208&lt;&gt;"",IF($V208&gt;$T208,"期限超過","達成"),IF(AND($L208&lt;&gt;"クローズ済み",$L208&lt;&gt;"キャンセル済み",NOW()&gt;$T208),"期限超過リスク","期限内")))</f>
      </c>
      <c r="AA208" s="363" t="n"/>
      <c r="AB208" s="118" t="n"/>
      <c r="AC208" s="118" t="n"/>
      <c r="AD208" s="89" t="n"/>
      <c r="AE208" s="364" t="n"/>
      <c r="AF208" s="89" t="n"/>
      <c r="AG208" s="89" t="n"/>
      <c r="AH208" s="124" t="n"/>
    </row>
    <row r="209" s="26" ht="26" customHeight="true">
      <c r="A209" s="88" t="n"/>
      <c r="B209" s="359" t="n"/>
      <c r="C209" s="360" t="n"/>
      <c r="D209" s="89" t="n"/>
      <c r="E209" s="89" t="n"/>
      <c r="F209" s="89" t="n"/>
      <c r="G209" s="89" t="n"/>
      <c r="H209" s="118" t="n"/>
      <c r="I209" s="89" t="n"/>
      <c r="J209" s="89" t="n"/>
      <c r="K209" s="89" t="n"/>
      <c r="L209" s="89" t="n"/>
      <c r="M209" s="89" t="n"/>
      <c r="N209" s="89" t="n"/>
      <c r="O209" s="89" t="n"/>
      <c r="P209" s="118" t="n"/>
      <c r="Q209" s="361">
        <f>IF($J209="","",IFERROR(VLOOKUP($J209,'設定項目'!$N$2:$P$5,2,FALSE),""))</f>
      </c>
      <c r="R209" s="361">
        <f>IF($J209="","",IFERROR(VLOOKUP($J209,'設定項目'!$N$2:$P$5,3,FALSE),""))</f>
      </c>
      <c r="S209" s="362">
        <f>IF($C209="","",$C209+$Q209/24)</f>
      </c>
      <c r="T209" s="362">
        <f>IF($C209="","",$C209+($R209+$W209)/24)</f>
      </c>
      <c r="U209" s="360" t="n"/>
      <c r="V209" s="360" t="n"/>
      <c r="W209" s="363" t="n"/>
      <c r="X209" s="361">
        <f>IF(AND($C209&lt;&gt;"",$V209&lt;&gt;""),MAX(0,($V209-$C209)*24-$W209),"")</f>
      </c>
      <c r="Y209" s="112">
        <f>IF($C209="","",IF($U209&lt;&gt;"",IF($U209&gt;$S209,"期限超過","達成"),IF(NOW()&gt;$S209,"期限超過リスク","期限内")))</f>
      </c>
      <c r="Z209" s="112">
        <f>IF($C209="","",IF($V209&lt;&gt;"",IF($V209&gt;$T209,"期限超過","達成"),IF(AND($L209&lt;&gt;"クローズ済み",$L209&lt;&gt;"キャンセル済み",NOW()&gt;$T209),"期限超過リスク","期限内")))</f>
      </c>
      <c r="AA209" s="363" t="n"/>
      <c r="AB209" s="118" t="n"/>
      <c r="AC209" s="118" t="n"/>
      <c r="AD209" s="89" t="n"/>
      <c r="AE209" s="364" t="n"/>
      <c r="AF209" s="89" t="n"/>
      <c r="AG209" s="89" t="n"/>
      <c r="AH209" s="124" t="n"/>
    </row>
    <row r="210" s="26" ht="26" customHeight="true">
      <c r="A210" s="88" t="n"/>
      <c r="B210" s="359" t="n"/>
      <c r="C210" s="360" t="n"/>
      <c r="D210" s="89" t="n"/>
      <c r="E210" s="89" t="n"/>
      <c r="F210" s="89" t="n"/>
      <c r="G210" s="89" t="n"/>
      <c r="H210" s="118" t="n"/>
      <c r="I210" s="89" t="n"/>
      <c r="J210" s="89" t="n"/>
      <c r="K210" s="89" t="n"/>
      <c r="L210" s="89" t="n"/>
      <c r="M210" s="89" t="n"/>
      <c r="N210" s="89" t="n"/>
      <c r="O210" s="89" t="n"/>
      <c r="P210" s="118" t="n"/>
      <c r="Q210" s="361">
        <f>IF($J210="","",IFERROR(VLOOKUP($J210,'設定項目'!$N$2:$P$5,2,FALSE),""))</f>
      </c>
      <c r="R210" s="361">
        <f>IF($J210="","",IFERROR(VLOOKUP($J210,'設定項目'!$N$2:$P$5,3,FALSE),""))</f>
      </c>
      <c r="S210" s="362">
        <f>IF($C210="","",$C210+$Q210/24)</f>
      </c>
      <c r="T210" s="362">
        <f>IF($C210="","",$C210+($R210+$W210)/24)</f>
      </c>
      <c r="U210" s="360" t="n"/>
      <c r="V210" s="360" t="n"/>
      <c r="W210" s="363" t="n"/>
      <c r="X210" s="361">
        <f>IF(AND($C210&lt;&gt;"",$V210&lt;&gt;""),MAX(0,($V210-$C210)*24-$W210),"")</f>
      </c>
      <c r="Y210" s="112">
        <f>IF($C210="","",IF($U210&lt;&gt;"",IF($U210&gt;$S210,"期限超過","達成"),IF(NOW()&gt;$S210,"期限超過リスク","期限内")))</f>
      </c>
      <c r="Z210" s="112">
        <f>IF($C210="","",IF($V210&lt;&gt;"",IF($V210&gt;$T210,"期限超過","達成"),IF(AND($L210&lt;&gt;"クローズ済み",$L210&lt;&gt;"キャンセル済み",NOW()&gt;$T210),"期限超過リスク","期限内")))</f>
      </c>
      <c r="AA210" s="363" t="n"/>
      <c r="AB210" s="118" t="n"/>
      <c r="AC210" s="118" t="n"/>
      <c r="AD210" s="89" t="n"/>
      <c r="AE210" s="364" t="n"/>
      <c r="AF210" s="89" t="n"/>
      <c r="AG210" s="89" t="n"/>
      <c r="AH210" s="124" t="n"/>
    </row>
    <row r="211" s="26" ht="26" customHeight="true">
      <c r="A211" s="88" t="n"/>
      <c r="B211" s="359" t="n"/>
      <c r="C211" s="360" t="n"/>
      <c r="D211" s="89" t="n"/>
      <c r="E211" s="89" t="n"/>
      <c r="F211" s="89" t="n"/>
      <c r="G211" s="89" t="n"/>
      <c r="H211" s="118" t="n"/>
      <c r="I211" s="89" t="n"/>
      <c r="J211" s="89" t="n"/>
      <c r="K211" s="89" t="n"/>
      <c r="L211" s="89" t="n"/>
      <c r="M211" s="89" t="n"/>
      <c r="N211" s="89" t="n"/>
      <c r="O211" s="89" t="n"/>
      <c r="P211" s="118" t="n"/>
      <c r="Q211" s="361">
        <f>IF($J211="","",IFERROR(VLOOKUP($J211,'設定項目'!$N$2:$P$5,2,FALSE),""))</f>
      </c>
      <c r="R211" s="361">
        <f>IF($J211="","",IFERROR(VLOOKUP($J211,'設定項目'!$N$2:$P$5,3,FALSE),""))</f>
      </c>
      <c r="S211" s="362">
        <f>IF($C211="","",$C211+$Q211/24)</f>
      </c>
      <c r="T211" s="362">
        <f>IF($C211="","",$C211+($R211+$W211)/24)</f>
      </c>
      <c r="U211" s="360" t="n"/>
      <c r="V211" s="360" t="n"/>
      <c r="W211" s="363" t="n"/>
      <c r="X211" s="361">
        <f>IF(AND($C211&lt;&gt;"",$V211&lt;&gt;""),MAX(0,($V211-$C211)*24-$W211),"")</f>
      </c>
      <c r="Y211" s="112">
        <f>IF($C211="","",IF($U211&lt;&gt;"",IF($U211&gt;$S211,"期限超過","達成"),IF(NOW()&gt;$S211,"期限超過リスク","期限内")))</f>
      </c>
      <c r="Z211" s="112">
        <f>IF($C211="","",IF($V211&lt;&gt;"",IF($V211&gt;$T211,"期限超過","達成"),IF(AND($L211&lt;&gt;"クローズ済み",$L211&lt;&gt;"キャンセル済み",NOW()&gt;$T211),"期限超過リスク","期限内")))</f>
      </c>
      <c r="AA211" s="363" t="n"/>
      <c r="AB211" s="118" t="n"/>
      <c r="AC211" s="118" t="n"/>
      <c r="AD211" s="89" t="n"/>
      <c r="AE211" s="364" t="n"/>
      <c r="AF211" s="89" t="n"/>
      <c r="AG211" s="89" t="n"/>
      <c r="AH211" s="124" t="n"/>
    </row>
    <row r="212" s="26" ht="26" customHeight="true">
      <c r="A212" s="88" t="n"/>
      <c r="B212" s="359" t="n"/>
      <c r="C212" s="360" t="n"/>
      <c r="D212" s="89" t="n"/>
      <c r="E212" s="89" t="n"/>
      <c r="F212" s="89" t="n"/>
      <c r="G212" s="89" t="n"/>
      <c r="H212" s="118" t="n"/>
      <c r="I212" s="89" t="n"/>
      <c r="J212" s="89" t="n"/>
      <c r="K212" s="89" t="n"/>
      <c r="L212" s="89" t="n"/>
      <c r="M212" s="89" t="n"/>
      <c r="N212" s="89" t="n"/>
      <c r="O212" s="89" t="n"/>
      <c r="P212" s="118" t="n"/>
      <c r="Q212" s="361">
        <f>IF($J212="","",IFERROR(VLOOKUP($J212,'設定項目'!$N$2:$P$5,2,FALSE),""))</f>
      </c>
      <c r="R212" s="361">
        <f>IF($J212="","",IFERROR(VLOOKUP($J212,'設定項目'!$N$2:$P$5,3,FALSE),""))</f>
      </c>
      <c r="S212" s="362">
        <f>IF($C212="","",$C212+$Q212/24)</f>
      </c>
      <c r="T212" s="362">
        <f>IF($C212="","",$C212+($R212+$W212)/24)</f>
      </c>
      <c r="U212" s="360" t="n"/>
      <c r="V212" s="360" t="n"/>
      <c r="W212" s="363" t="n"/>
      <c r="X212" s="361">
        <f>IF(AND($C212&lt;&gt;"",$V212&lt;&gt;""),MAX(0,($V212-$C212)*24-$W212),"")</f>
      </c>
      <c r="Y212" s="112">
        <f>IF($C212="","",IF($U212&lt;&gt;"",IF($U212&gt;$S212,"期限超過","達成"),IF(NOW()&gt;$S212,"期限超過リスク","期限内")))</f>
      </c>
      <c r="Z212" s="112">
        <f>IF($C212="","",IF($V212&lt;&gt;"",IF($V212&gt;$T212,"期限超過","達成"),IF(AND($L212&lt;&gt;"クローズ済み",$L212&lt;&gt;"キャンセル済み",NOW()&gt;$T212),"期限超過リスク","期限内")))</f>
      </c>
      <c r="AA212" s="363" t="n"/>
      <c r="AB212" s="118" t="n"/>
      <c r="AC212" s="118" t="n"/>
      <c r="AD212" s="89" t="n"/>
      <c r="AE212" s="364" t="n"/>
      <c r="AF212" s="89" t="n"/>
      <c r="AG212" s="89" t="n"/>
      <c r="AH212" s="124" t="n"/>
    </row>
    <row r="213" s="26" ht="26" customHeight="true">
      <c r="A213" s="88" t="n"/>
      <c r="B213" s="359" t="n"/>
      <c r="C213" s="360" t="n"/>
      <c r="D213" s="89" t="n"/>
      <c r="E213" s="89" t="n"/>
      <c r="F213" s="89" t="n"/>
      <c r="G213" s="89" t="n"/>
      <c r="H213" s="118" t="n"/>
      <c r="I213" s="89" t="n"/>
      <c r="J213" s="89" t="n"/>
      <c r="K213" s="89" t="n"/>
      <c r="L213" s="89" t="n"/>
      <c r="M213" s="89" t="n"/>
      <c r="N213" s="89" t="n"/>
      <c r="O213" s="89" t="n"/>
      <c r="P213" s="118" t="n"/>
      <c r="Q213" s="361">
        <f>IF($J213="","",IFERROR(VLOOKUP($J213,'設定項目'!$N$2:$P$5,2,FALSE),""))</f>
      </c>
      <c r="R213" s="361">
        <f>IF($J213="","",IFERROR(VLOOKUP($J213,'設定項目'!$N$2:$P$5,3,FALSE),""))</f>
      </c>
      <c r="S213" s="362">
        <f>IF($C213="","",$C213+$Q213/24)</f>
      </c>
      <c r="T213" s="362">
        <f>IF($C213="","",$C213+($R213+$W213)/24)</f>
      </c>
      <c r="U213" s="360" t="n"/>
      <c r="V213" s="360" t="n"/>
      <c r="W213" s="363" t="n"/>
      <c r="X213" s="361">
        <f>IF(AND($C213&lt;&gt;"",$V213&lt;&gt;""),MAX(0,($V213-$C213)*24-$W213),"")</f>
      </c>
      <c r="Y213" s="112">
        <f>IF($C213="","",IF($U213&lt;&gt;"",IF($U213&gt;$S213,"期限超過","達成"),IF(NOW()&gt;$S213,"期限超過リスク","期限内")))</f>
      </c>
      <c r="Z213" s="112">
        <f>IF($C213="","",IF($V213&lt;&gt;"",IF($V213&gt;$T213,"期限超過","達成"),IF(AND($L213&lt;&gt;"クローズ済み",$L213&lt;&gt;"キャンセル済み",NOW()&gt;$T213),"期限超過リスク","期限内")))</f>
      </c>
      <c r="AA213" s="363" t="n"/>
      <c r="AB213" s="118" t="n"/>
      <c r="AC213" s="118" t="n"/>
      <c r="AD213" s="89" t="n"/>
      <c r="AE213" s="364" t="n"/>
      <c r="AF213" s="89" t="n"/>
      <c r="AG213" s="89" t="n"/>
      <c r="AH213" s="124" t="n"/>
    </row>
    <row r="214" s="26" ht="26" customHeight="true">
      <c r="A214" s="88" t="n"/>
      <c r="B214" s="359" t="n"/>
      <c r="C214" s="360" t="n"/>
      <c r="D214" s="89" t="n"/>
      <c r="E214" s="89" t="n"/>
      <c r="F214" s="89" t="n"/>
      <c r="G214" s="89" t="n"/>
      <c r="H214" s="118" t="n"/>
      <c r="I214" s="89" t="n"/>
      <c r="J214" s="89" t="n"/>
      <c r="K214" s="89" t="n"/>
      <c r="L214" s="89" t="n"/>
      <c r="M214" s="89" t="n"/>
      <c r="N214" s="89" t="n"/>
      <c r="O214" s="89" t="n"/>
      <c r="P214" s="118" t="n"/>
      <c r="Q214" s="361">
        <f>IF($J214="","",IFERROR(VLOOKUP($J214,'設定項目'!$N$2:$P$5,2,FALSE),""))</f>
      </c>
      <c r="R214" s="361">
        <f>IF($J214="","",IFERROR(VLOOKUP($J214,'設定項目'!$N$2:$P$5,3,FALSE),""))</f>
      </c>
      <c r="S214" s="362">
        <f>IF($C214="","",$C214+$Q214/24)</f>
      </c>
      <c r="T214" s="362">
        <f>IF($C214="","",$C214+($R214+$W214)/24)</f>
      </c>
      <c r="U214" s="360" t="n"/>
      <c r="V214" s="360" t="n"/>
      <c r="W214" s="363" t="n"/>
      <c r="X214" s="361">
        <f>IF(AND($C214&lt;&gt;"",$V214&lt;&gt;""),MAX(0,($V214-$C214)*24-$W214),"")</f>
      </c>
      <c r="Y214" s="112">
        <f>IF($C214="","",IF($U214&lt;&gt;"",IF($U214&gt;$S214,"期限超過","達成"),IF(NOW()&gt;$S214,"期限超過リスク","期限内")))</f>
      </c>
      <c r="Z214" s="112">
        <f>IF($C214="","",IF($V214&lt;&gt;"",IF($V214&gt;$T214,"期限超過","達成"),IF(AND($L214&lt;&gt;"クローズ済み",$L214&lt;&gt;"キャンセル済み",NOW()&gt;$T214),"期限超過リスク","期限内")))</f>
      </c>
      <c r="AA214" s="363" t="n"/>
      <c r="AB214" s="118" t="n"/>
      <c r="AC214" s="118" t="n"/>
      <c r="AD214" s="89" t="n"/>
      <c r="AE214" s="364" t="n"/>
      <c r="AF214" s="89" t="n"/>
      <c r="AG214" s="89" t="n"/>
      <c r="AH214" s="124" t="n"/>
    </row>
    <row r="215" s="26" ht="26" customHeight="true">
      <c r="A215" s="88" t="n"/>
      <c r="B215" s="359" t="n"/>
      <c r="C215" s="360" t="n"/>
      <c r="D215" s="89" t="n"/>
      <c r="E215" s="89" t="n"/>
      <c r="F215" s="89" t="n"/>
      <c r="G215" s="89" t="n"/>
      <c r="H215" s="118" t="n"/>
      <c r="I215" s="89" t="n"/>
      <c r="J215" s="89" t="n"/>
      <c r="K215" s="89" t="n"/>
      <c r="L215" s="89" t="n"/>
      <c r="M215" s="89" t="n"/>
      <c r="N215" s="89" t="n"/>
      <c r="O215" s="89" t="n"/>
      <c r="P215" s="118" t="n"/>
      <c r="Q215" s="361">
        <f>IF($J215="","",IFERROR(VLOOKUP($J215,'設定項目'!$N$2:$P$5,2,FALSE),""))</f>
      </c>
      <c r="R215" s="361">
        <f>IF($J215="","",IFERROR(VLOOKUP($J215,'設定項目'!$N$2:$P$5,3,FALSE),""))</f>
      </c>
      <c r="S215" s="362">
        <f>IF($C215="","",$C215+$Q215/24)</f>
      </c>
      <c r="T215" s="362">
        <f>IF($C215="","",$C215+($R215+$W215)/24)</f>
      </c>
      <c r="U215" s="360" t="n"/>
      <c r="V215" s="360" t="n"/>
      <c r="W215" s="363" t="n"/>
      <c r="X215" s="361">
        <f>IF(AND($C215&lt;&gt;"",$V215&lt;&gt;""),MAX(0,($V215-$C215)*24-$W215),"")</f>
      </c>
      <c r="Y215" s="112">
        <f>IF($C215="","",IF($U215&lt;&gt;"",IF($U215&gt;$S215,"期限超過","達成"),IF(NOW()&gt;$S215,"期限超過リスク","期限内")))</f>
      </c>
      <c r="Z215" s="112">
        <f>IF($C215="","",IF($V215&lt;&gt;"",IF($V215&gt;$T215,"期限超過","達成"),IF(AND($L215&lt;&gt;"クローズ済み",$L215&lt;&gt;"キャンセル済み",NOW()&gt;$T215),"期限超過リスク","期限内")))</f>
      </c>
      <c r="AA215" s="363" t="n"/>
      <c r="AB215" s="118" t="n"/>
      <c r="AC215" s="118" t="n"/>
      <c r="AD215" s="89" t="n"/>
      <c r="AE215" s="364" t="n"/>
      <c r="AF215" s="89" t="n"/>
      <c r="AG215" s="89" t="n"/>
      <c r="AH215" s="124" t="n"/>
    </row>
    <row r="216" s="26" ht="26" customHeight="true">
      <c r="A216" s="88" t="n"/>
      <c r="B216" s="359" t="n"/>
      <c r="C216" s="360" t="n"/>
      <c r="D216" s="89" t="n"/>
      <c r="E216" s="89" t="n"/>
      <c r="F216" s="89" t="n"/>
      <c r="G216" s="89" t="n"/>
      <c r="H216" s="118" t="n"/>
      <c r="I216" s="89" t="n"/>
      <c r="J216" s="89" t="n"/>
      <c r="K216" s="89" t="n"/>
      <c r="L216" s="89" t="n"/>
      <c r="M216" s="89" t="n"/>
      <c r="N216" s="89" t="n"/>
      <c r="O216" s="89" t="n"/>
      <c r="P216" s="118" t="n"/>
      <c r="Q216" s="361">
        <f>IF($J216="","",IFERROR(VLOOKUP($J216,'設定項目'!$N$2:$P$5,2,FALSE),""))</f>
      </c>
      <c r="R216" s="361">
        <f>IF($J216="","",IFERROR(VLOOKUP($J216,'設定項目'!$N$2:$P$5,3,FALSE),""))</f>
      </c>
      <c r="S216" s="362">
        <f>IF($C216="","",$C216+$Q216/24)</f>
      </c>
      <c r="T216" s="362">
        <f>IF($C216="","",$C216+($R216+$W216)/24)</f>
      </c>
      <c r="U216" s="360" t="n"/>
      <c r="V216" s="360" t="n"/>
      <c r="W216" s="363" t="n"/>
      <c r="X216" s="361">
        <f>IF(AND($C216&lt;&gt;"",$V216&lt;&gt;""),MAX(0,($V216-$C216)*24-$W216),"")</f>
      </c>
      <c r="Y216" s="112">
        <f>IF($C216="","",IF($U216&lt;&gt;"",IF($U216&gt;$S216,"期限超過","達成"),IF(NOW()&gt;$S216,"期限超過リスク","期限内")))</f>
      </c>
      <c r="Z216" s="112">
        <f>IF($C216="","",IF($V216&lt;&gt;"",IF($V216&gt;$T216,"期限超過","達成"),IF(AND($L216&lt;&gt;"クローズ済み",$L216&lt;&gt;"キャンセル済み",NOW()&gt;$T216),"期限超過リスク","期限内")))</f>
      </c>
      <c r="AA216" s="363" t="n"/>
      <c r="AB216" s="118" t="n"/>
      <c r="AC216" s="118" t="n"/>
      <c r="AD216" s="89" t="n"/>
      <c r="AE216" s="364" t="n"/>
      <c r="AF216" s="89" t="n"/>
      <c r="AG216" s="89" t="n"/>
      <c r="AH216" s="124" t="n"/>
    </row>
    <row r="217" s="26" ht="26" customHeight="true">
      <c r="A217" s="88" t="n"/>
      <c r="B217" s="359" t="n"/>
      <c r="C217" s="360" t="n"/>
      <c r="D217" s="89" t="n"/>
      <c r="E217" s="89" t="n"/>
      <c r="F217" s="89" t="n"/>
      <c r="G217" s="89" t="n"/>
      <c r="H217" s="118" t="n"/>
      <c r="I217" s="89" t="n"/>
      <c r="J217" s="89" t="n"/>
      <c r="K217" s="89" t="n"/>
      <c r="L217" s="89" t="n"/>
      <c r="M217" s="89" t="n"/>
      <c r="N217" s="89" t="n"/>
      <c r="O217" s="89" t="n"/>
      <c r="P217" s="118" t="n"/>
      <c r="Q217" s="361">
        <f>IF($J217="","",IFERROR(VLOOKUP($J217,'設定項目'!$N$2:$P$5,2,FALSE),""))</f>
      </c>
      <c r="R217" s="361">
        <f>IF($J217="","",IFERROR(VLOOKUP($J217,'設定項目'!$N$2:$P$5,3,FALSE),""))</f>
      </c>
      <c r="S217" s="362">
        <f>IF($C217="","",$C217+$Q217/24)</f>
      </c>
      <c r="T217" s="362">
        <f>IF($C217="","",$C217+($R217+$W217)/24)</f>
      </c>
      <c r="U217" s="360" t="n"/>
      <c r="V217" s="360" t="n"/>
      <c r="W217" s="363" t="n"/>
      <c r="X217" s="361">
        <f>IF(AND($C217&lt;&gt;"",$V217&lt;&gt;""),MAX(0,($V217-$C217)*24-$W217),"")</f>
      </c>
      <c r="Y217" s="112">
        <f>IF($C217="","",IF($U217&lt;&gt;"",IF($U217&gt;$S217,"期限超過","達成"),IF(NOW()&gt;$S217,"期限超過リスク","期限内")))</f>
      </c>
      <c r="Z217" s="112">
        <f>IF($C217="","",IF($V217&lt;&gt;"",IF($V217&gt;$T217,"期限超過","達成"),IF(AND($L217&lt;&gt;"クローズ済み",$L217&lt;&gt;"キャンセル済み",NOW()&gt;$T217),"期限超過リスク","期限内")))</f>
      </c>
      <c r="AA217" s="363" t="n"/>
      <c r="AB217" s="118" t="n"/>
      <c r="AC217" s="118" t="n"/>
      <c r="AD217" s="89" t="n"/>
      <c r="AE217" s="364" t="n"/>
      <c r="AF217" s="89" t="n"/>
      <c r="AG217" s="89" t="n"/>
      <c r="AH217" s="124" t="n"/>
    </row>
    <row r="218" s="26" ht="26" customHeight="true">
      <c r="A218" s="88" t="n"/>
      <c r="B218" s="359" t="n"/>
      <c r="C218" s="360" t="n"/>
      <c r="D218" s="89" t="n"/>
      <c r="E218" s="89" t="n"/>
      <c r="F218" s="89" t="n"/>
      <c r="G218" s="89" t="n"/>
      <c r="H218" s="118" t="n"/>
      <c r="I218" s="89" t="n"/>
      <c r="J218" s="89" t="n"/>
      <c r="K218" s="89" t="n"/>
      <c r="L218" s="89" t="n"/>
      <c r="M218" s="89" t="n"/>
      <c r="N218" s="89" t="n"/>
      <c r="O218" s="89" t="n"/>
      <c r="P218" s="118" t="n"/>
      <c r="Q218" s="361">
        <f>IF($J218="","",IFERROR(VLOOKUP($J218,'設定項目'!$N$2:$P$5,2,FALSE),""))</f>
      </c>
      <c r="R218" s="361">
        <f>IF($J218="","",IFERROR(VLOOKUP($J218,'設定項目'!$N$2:$P$5,3,FALSE),""))</f>
      </c>
      <c r="S218" s="362">
        <f>IF($C218="","",$C218+$Q218/24)</f>
      </c>
      <c r="T218" s="362">
        <f>IF($C218="","",$C218+($R218+$W218)/24)</f>
      </c>
      <c r="U218" s="360" t="n"/>
      <c r="V218" s="360" t="n"/>
      <c r="W218" s="363" t="n"/>
      <c r="X218" s="361">
        <f>IF(AND($C218&lt;&gt;"",$V218&lt;&gt;""),MAX(0,($V218-$C218)*24-$W218),"")</f>
      </c>
      <c r="Y218" s="112">
        <f>IF($C218="","",IF($U218&lt;&gt;"",IF($U218&gt;$S218,"期限超過","達成"),IF(NOW()&gt;$S218,"期限超過リスク","期限内")))</f>
      </c>
      <c r="Z218" s="112">
        <f>IF($C218="","",IF($V218&lt;&gt;"",IF($V218&gt;$T218,"期限超過","達成"),IF(AND($L218&lt;&gt;"クローズ済み",$L218&lt;&gt;"キャンセル済み",NOW()&gt;$T218),"期限超過リスク","期限内")))</f>
      </c>
      <c r="AA218" s="363" t="n"/>
      <c r="AB218" s="118" t="n"/>
      <c r="AC218" s="118" t="n"/>
      <c r="AD218" s="89" t="n"/>
      <c r="AE218" s="364" t="n"/>
      <c r="AF218" s="89" t="n"/>
      <c r="AG218" s="89" t="n"/>
      <c r="AH218" s="124" t="n"/>
    </row>
    <row r="219" s="26" ht="26" customHeight="true">
      <c r="A219" s="88" t="n"/>
      <c r="B219" s="359" t="n"/>
      <c r="C219" s="360" t="n"/>
      <c r="D219" s="89" t="n"/>
      <c r="E219" s="89" t="n"/>
      <c r="F219" s="89" t="n"/>
      <c r="G219" s="89" t="n"/>
      <c r="H219" s="118" t="n"/>
      <c r="I219" s="89" t="n"/>
      <c r="J219" s="89" t="n"/>
      <c r="K219" s="89" t="n"/>
      <c r="L219" s="89" t="n"/>
      <c r="M219" s="89" t="n"/>
      <c r="N219" s="89" t="n"/>
      <c r="O219" s="89" t="n"/>
      <c r="P219" s="118" t="n"/>
      <c r="Q219" s="361">
        <f>IF($J219="","",IFERROR(VLOOKUP($J219,'設定項目'!$N$2:$P$5,2,FALSE),""))</f>
      </c>
      <c r="R219" s="361">
        <f>IF($J219="","",IFERROR(VLOOKUP($J219,'設定項目'!$N$2:$P$5,3,FALSE),""))</f>
      </c>
      <c r="S219" s="362">
        <f>IF($C219="","",$C219+$Q219/24)</f>
      </c>
      <c r="T219" s="362">
        <f>IF($C219="","",$C219+($R219+$W219)/24)</f>
      </c>
      <c r="U219" s="360" t="n"/>
      <c r="V219" s="360" t="n"/>
      <c r="W219" s="363" t="n"/>
      <c r="X219" s="361">
        <f>IF(AND($C219&lt;&gt;"",$V219&lt;&gt;""),MAX(0,($V219-$C219)*24-$W219),"")</f>
      </c>
      <c r="Y219" s="112">
        <f>IF($C219="","",IF($U219&lt;&gt;"",IF($U219&gt;$S219,"期限超過","達成"),IF(NOW()&gt;$S219,"期限超過リスク","期限内")))</f>
      </c>
      <c r="Z219" s="112">
        <f>IF($C219="","",IF($V219&lt;&gt;"",IF($V219&gt;$T219,"期限超過","達成"),IF(AND($L219&lt;&gt;"クローズ済み",$L219&lt;&gt;"キャンセル済み",NOW()&gt;$T219),"期限超過リスク","期限内")))</f>
      </c>
      <c r="AA219" s="363" t="n"/>
      <c r="AB219" s="118" t="n"/>
      <c r="AC219" s="118" t="n"/>
      <c r="AD219" s="89" t="n"/>
      <c r="AE219" s="364" t="n"/>
      <c r="AF219" s="89" t="n"/>
      <c r="AG219" s="89" t="n"/>
      <c r="AH219" s="124" t="n"/>
    </row>
    <row r="220" s="26" ht="26" customHeight="true">
      <c r="A220" s="88" t="n"/>
      <c r="B220" s="359" t="n"/>
      <c r="C220" s="360" t="n"/>
      <c r="D220" s="89" t="n"/>
      <c r="E220" s="89" t="n"/>
      <c r="F220" s="89" t="n"/>
      <c r="G220" s="89" t="n"/>
      <c r="H220" s="118" t="n"/>
      <c r="I220" s="89" t="n"/>
      <c r="J220" s="89" t="n"/>
      <c r="K220" s="89" t="n"/>
      <c r="L220" s="89" t="n"/>
      <c r="M220" s="89" t="n"/>
      <c r="N220" s="89" t="n"/>
      <c r="O220" s="89" t="n"/>
      <c r="P220" s="118" t="n"/>
      <c r="Q220" s="361">
        <f>IF($J220="","",IFERROR(VLOOKUP($J220,'設定項目'!$N$2:$P$5,2,FALSE),""))</f>
      </c>
      <c r="R220" s="361">
        <f>IF($J220="","",IFERROR(VLOOKUP($J220,'設定項目'!$N$2:$P$5,3,FALSE),""))</f>
      </c>
      <c r="S220" s="362">
        <f>IF($C220="","",$C220+$Q220/24)</f>
      </c>
      <c r="T220" s="362">
        <f>IF($C220="","",$C220+($R220+$W220)/24)</f>
      </c>
      <c r="U220" s="360" t="n"/>
      <c r="V220" s="360" t="n"/>
      <c r="W220" s="363" t="n"/>
      <c r="X220" s="361">
        <f>IF(AND($C220&lt;&gt;"",$V220&lt;&gt;""),MAX(0,($V220-$C220)*24-$W220),"")</f>
      </c>
      <c r="Y220" s="112">
        <f>IF($C220="","",IF($U220&lt;&gt;"",IF($U220&gt;$S220,"期限超過","達成"),IF(NOW()&gt;$S220,"期限超過リスク","期限内")))</f>
      </c>
      <c r="Z220" s="112">
        <f>IF($C220="","",IF($V220&lt;&gt;"",IF($V220&gt;$T220,"期限超過","達成"),IF(AND($L220&lt;&gt;"クローズ済み",$L220&lt;&gt;"キャンセル済み",NOW()&gt;$T220),"期限超過リスク","期限内")))</f>
      </c>
      <c r="AA220" s="363" t="n"/>
      <c r="AB220" s="118" t="n"/>
      <c r="AC220" s="118" t="n"/>
      <c r="AD220" s="89" t="n"/>
      <c r="AE220" s="364" t="n"/>
      <c r="AF220" s="89" t="n"/>
      <c r="AG220" s="89" t="n"/>
      <c r="AH220" s="124" t="n"/>
    </row>
    <row r="221" s="26" ht="26" customHeight="true">
      <c r="A221" s="88" t="n"/>
      <c r="B221" s="359" t="n"/>
      <c r="C221" s="360" t="n"/>
      <c r="D221" s="89" t="n"/>
      <c r="E221" s="89" t="n"/>
      <c r="F221" s="89" t="n"/>
      <c r="G221" s="89" t="n"/>
      <c r="H221" s="118" t="n"/>
      <c r="I221" s="89" t="n"/>
      <c r="J221" s="89" t="n"/>
      <c r="K221" s="89" t="n"/>
      <c r="L221" s="89" t="n"/>
      <c r="M221" s="89" t="n"/>
      <c r="N221" s="89" t="n"/>
      <c r="O221" s="89" t="n"/>
      <c r="P221" s="118" t="n"/>
      <c r="Q221" s="361">
        <f>IF($J221="","",IFERROR(VLOOKUP($J221,'設定項目'!$N$2:$P$5,2,FALSE),""))</f>
      </c>
      <c r="R221" s="361">
        <f>IF($J221="","",IFERROR(VLOOKUP($J221,'設定項目'!$N$2:$P$5,3,FALSE),""))</f>
      </c>
      <c r="S221" s="362">
        <f>IF($C221="","",$C221+$Q221/24)</f>
      </c>
      <c r="T221" s="362">
        <f>IF($C221="","",$C221+($R221+$W221)/24)</f>
      </c>
      <c r="U221" s="360" t="n"/>
      <c r="V221" s="360" t="n"/>
      <c r="W221" s="363" t="n"/>
      <c r="X221" s="361">
        <f>IF(AND($C221&lt;&gt;"",$V221&lt;&gt;""),MAX(0,($V221-$C221)*24-$W221),"")</f>
      </c>
      <c r="Y221" s="112">
        <f>IF($C221="","",IF($U221&lt;&gt;"",IF($U221&gt;$S221,"期限超過","達成"),IF(NOW()&gt;$S221,"期限超過リスク","期限内")))</f>
      </c>
      <c r="Z221" s="112">
        <f>IF($C221="","",IF($V221&lt;&gt;"",IF($V221&gt;$T221,"期限超過","達成"),IF(AND($L221&lt;&gt;"クローズ済み",$L221&lt;&gt;"キャンセル済み",NOW()&gt;$T221),"期限超過リスク","期限内")))</f>
      </c>
      <c r="AA221" s="363" t="n"/>
      <c r="AB221" s="118" t="n"/>
      <c r="AC221" s="118" t="n"/>
      <c r="AD221" s="89" t="n"/>
      <c r="AE221" s="364" t="n"/>
      <c r="AF221" s="89" t="n"/>
      <c r="AG221" s="89" t="n"/>
      <c r="AH221" s="124" t="n"/>
    </row>
    <row r="222" s="26" ht="26" customHeight="true">
      <c r="A222" s="88" t="n"/>
      <c r="B222" s="359" t="n"/>
      <c r="C222" s="360" t="n"/>
      <c r="D222" s="89" t="n"/>
      <c r="E222" s="89" t="n"/>
      <c r="F222" s="89" t="n"/>
      <c r="G222" s="89" t="n"/>
      <c r="H222" s="118" t="n"/>
      <c r="I222" s="89" t="n"/>
      <c r="J222" s="89" t="n"/>
      <c r="K222" s="89" t="n"/>
      <c r="L222" s="89" t="n"/>
      <c r="M222" s="89" t="n"/>
      <c r="N222" s="89" t="n"/>
      <c r="O222" s="89" t="n"/>
      <c r="P222" s="118" t="n"/>
      <c r="Q222" s="361">
        <f>IF($J222="","",IFERROR(VLOOKUP($J222,'設定項目'!$N$2:$P$5,2,FALSE),""))</f>
      </c>
      <c r="R222" s="361">
        <f>IF($J222="","",IFERROR(VLOOKUP($J222,'設定項目'!$N$2:$P$5,3,FALSE),""))</f>
      </c>
      <c r="S222" s="362">
        <f>IF($C222="","",$C222+$Q222/24)</f>
      </c>
      <c r="T222" s="362">
        <f>IF($C222="","",$C222+($R222+$W222)/24)</f>
      </c>
      <c r="U222" s="360" t="n"/>
      <c r="V222" s="360" t="n"/>
      <c r="W222" s="363" t="n"/>
      <c r="X222" s="361">
        <f>IF(AND($C222&lt;&gt;"",$V222&lt;&gt;""),MAX(0,($V222-$C222)*24-$W222),"")</f>
      </c>
      <c r="Y222" s="112">
        <f>IF($C222="","",IF($U222&lt;&gt;"",IF($U222&gt;$S222,"期限超過","達成"),IF(NOW()&gt;$S222,"期限超過リスク","期限内")))</f>
      </c>
      <c r="Z222" s="112">
        <f>IF($C222="","",IF($V222&lt;&gt;"",IF($V222&gt;$T222,"期限超過","達成"),IF(AND($L222&lt;&gt;"クローズ済み",$L222&lt;&gt;"キャンセル済み",NOW()&gt;$T222),"期限超過リスク","期限内")))</f>
      </c>
      <c r="AA222" s="363" t="n"/>
      <c r="AB222" s="118" t="n"/>
      <c r="AC222" s="118" t="n"/>
      <c r="AD222" s="89" t="n"/>
      <c r="AE222" s="364" t="n"/>
      <c r="AF222" s="89" t="n"/>
      <c r="AG222" s="89" t="n"/>
      <c r="AH222" s="124" t="n"/>
    </row>
    <row r="223" s="26" ht="26" customHeight="true">
      <c r="A223" s="88" t="n"/>
      <c r="B223" s="359" t="n"/>
      <c r="C223" s="360" t="n"/>
      <c r="D223" s="89" t="n"/>
      <c r="E223" s="89" t="n"/>
      <c r="F223" s="89" t="n"/>
      <c r="G223" s="89" t="n"/>
      <c r="H223" s="118" t="n"/>
      <c r="I223" s="89" t="n"/>
      <c r="J223" s="89" t="n"/>
      <c r="K223" s="89" t="n"/>
      <c r="L223" s="89" t="n"/>
      <c r="M223" s="89" t="n"/>
      <c r="N223" s="89" t="n"/>
      <c r="O223" s="89" t="n"/>
      <c r="P223" s="118" t="n"/>
      <c r="Q223" s="361">
        <f>IF($J223="","",IFERROR(VLOOKUP($J223,'設定項目'!$N$2:$P$5,2,FALSE),""))</f>
      </c>
      <c r="R223" s="361">
        <f>IF($J223="","",IFERROR(VLOOKUP($J223,'設定項目'!$N$2:$P$5,3,FALSE),""))</f>
      </c>
      <c r="S223" s="362">
        <f>IF($C223="","",$C223+$Q223/24)</f>
      </c>
      <c r="T223" s="362">
        <f>IF($C223="","",$C223+($R223+$W223)/24)</f>
      </c>
      <c r="U223" s="360" t="n"/>
      <c r="V223" s="360" t="n"/>
      <c r="W223" s="363" t="n"/>
      <c r="X223" s="361">
        <f>IF(AND($C223&lt;&gt;"",$V223&lt;&gt;""),MAX(0,($V223-$C223)*24-$W223),"")</f>
      </c>
      <c r="Y223" s="112">
        <f>IF($C223="","",IF($U223&lt;&gt;"",IF($U223&gt;$S223,"期限超過","達成"),IF(NOW()&gt;$S223,"期限超過リスク","期限内")))</f>
      </c>
      <c r="Z223" s="112">
        <f>IF($C223="","",IF($V223&lt;&gt;"",IF($V223&gt;$T223,"期限超過","達成"),IF(AND($L223&lt;&gt;"クローズ済み",$L223&lt;&gt;"キャンセル済み",NOW()&gt;$T223),"期限超過リスク","期限内")))</f>
      </c>
      <c r="AA223" s="363" t="n"/>
      <c r="AB223" s="118" t="n"/>
      <c r="AC223" s="118" t="n"/>
      <c r="AD223" s="89" t="n"/>
      <c r="AE223" s="364" t="n"/>
      <c r="AF223" s="89" t="n"/>
      <c r="AG223" s="89" t="n"/>
      <c r="AH223" s="124" t="n"/>
    </row>
    <row r="224" s="26" ht="26" customHeight="true">
      <c r="A224" s="88" t="n"/>
      <c r="B224" s="359" t="n"/>
      <c r="C224" s="360" t="n"/>
      <c r="D224" s="89" t="n"/>
      <c r="E224" s="89" t="n"/>
      <c r="F224" s="89" t="n"/>
      <c r="G224" s="89" t="n"/>
      <c r="H224" s="118" t="n"/>
      <c r="I224" s="89" t="n"/>
      <c r="J224" s="89" t="n"/>
      <c r="K224" s="89" t="n"/>
      <c r="L224" s="89" t="n"/>
      <c r="M224" s="89" t="n"/>
      <c r="N224" s="89" t="n"/>
      <c r="O224" s="89" t="n"/>
      <c r="P224" s="118" t="n"/>
      <c r="Q224" s="361">
        <f>IF($J224="","",IFERROR(VLOOKUP($J224,'設定項目'!$N$2:$P$5,2,FALSE),""))</f>
      </c>
      <c r="R224" s="361">
        <f>IF($J224="","",IFERROR(VLOOKUP($J224,'設定項目'!$N$2:$P$5,3,FALSE),""))</f>
      </c>
      <c r="S224" s="362">
        <f>IF($C224="","",$C224+$Q224/24)</f>
      </c>
      <c r="T224" s="362">
        <f>IF($C224="","",$C224+($R224+$W224)/24)</f>
      </c>
      <c r="U224" s="360" t="n"/>
      <c r="V224" s="360" t="n"/>
      <c r="W224" s="363" t="n"/>
      <c r="X224" s="361">
        <f>IF(AND($C224&lt;&gt;"",$V224&lt;&gt;""),MAX(0,($V224-$C224)*24-$W224),"")</f>
      </c>
      <c r="Y224" s="112">
        <f>IF($C224="","",IF($U224&lt;&gt;"",IF($U224&gt;$S224,"期限超過","達成"),IF(NOW()&gt;$S224,"期限超過リスク","期限内")))</f>
      </c>
      <c r="Z224" s="112">
        <f>IF($C224="","",IF($V224&lt;&gt;"",IF($V224&gt;$T224,"期限超過","達成"),IF(AND($L224&lt;&gt;"クローズ済み",$L224&lt;&gt;"キャンセル済み",NOW()&gt;$T224),"期限超過リスク","期限内")))</f>
      </c>
      <c r="AA224" s="363" t="n"/>
      <c r="AB224" s="118" t="n"/>
      <c r="AC224" s="118" t="n"/>
      <c r="AD224" s="89" t="n"/>
      <c r="AE224" s="364" t="n"/>
      <c r="AF224" s="89" t="n"/>
      <c r="AG224" s="89" t="n"/>
      <c r="AH224" s="124" t="n"/>
    </row>
    <row r="225" s="26" ht="26" customHeight="true">
      <c r="A225" s="88" t="n"/>
      <c r="B225" s="359" t="n"/>
      <c r="C225" s="360" t="n"/>
      <c r="D225" s="89" t="n"/>
      <c r="E225" s="89" t="n"/>
      <c r="F225" s="89" t="n"/>
      <c r="G225" s="89" t="n"/>
      <c r="H225" s="118" t="n"/>
      <c r="I225" s="89" t="n"/>
      <c r="J225" s="89" t="n"/>
      <c r="K225" s="89" t="n"/>
      <c r="L225" s="89" t="n"/>
      <c r="M225" s="89" t="n"/>
      <c r="N225" s="89" t="n"/>
      <c r="O225" s="89" t="n"/>
      <c r="P225" s="118" t="n"/>
      <c r="Q225" s="361">
        <f>IF($J225="","",IFERROR(VLOOKUP($J225,'設定項目'!$N$2:$P$5,2,FALSE),""))</f>
      </c>
      <c r="R225" s="361">
        <f>IF($J225="","",IFERROR(VLOOKUP($J225,'設定項目'!$N$2:$P$5,3,FALSE),""))</f>
      </c>
      <c r="S225" s="362">
        <f>IF($C225="","",$C225+$Q225/24)</f>
      </c>
      <c r="T225" s="362">
        <f>IF($C225="","",$C225+($R225+$W225)/24)</f>
      </c>
      <c r="U225" s="360" t="n"/>
      <c r="V225" s="360" t="n"/>
      <c r="W225" s="363" t="n"/>
      <c r="X225" s="361">
        <f>IF(AND($C225&lt;&gt;"",$V225&lt;&gt;""),MAX(0,($V225-$C225)*24-$W225),"")</f>
      </c>
      <c r="Y225" s="112">
        <f>IF($C225="","",IF($U225&lt;&gt;"",IF($U225&gt;$S225,"期限超過","達成"),IF(NOW()&gt;$S225,"期限超過リスク","期限内")))</f>
      </c>
      <c r="Z225" s="112">
        <f>IF($C225="","",IF($V225&lt;&gt;"",IF($V225&gt;$T225,"期限超過","達成"),IF(AND($L225&lt;&gt;"クローズ済み",$L225&lt;&gt;"キャンセル済み",NOW()&gt;$T225),"期限超過リスク","期限内")))</f>
      </c>
      <c r="AA225" s="363" t="n"/>
      <c r="AB225" s="118" t="n"/>
      <c r="AC225" s="118" t="n"/>
      <c r="AD225" s="89" t="n"/>
      <c r="AE225" s="364" t="n"/>
      <c r="AF225" s="89" t="n"/>
      <c r="AG225" s="89" t="n"/>
      <c r="AH225" s="124" t="n"/>
    </row>
    <row r="226" s="26" ht="26" customHeight="true">
      <c r="A226" s="88" t="n"/>
      <c r="B226" s="359" t="n"/>
      <c r="C226" s="360" t="n"/>
      <c r="D226" s="89" t="n"/>
      <c r="E226" s="89" t="n"/>
      <c r="F226" s="89" t="n"/>
      <c r="G226" s="89" t="n"/>
      <c r="H226" s="118" t="n"/>
      <c r="I226" s="89" t="n"/>
      <c r="J226" s="89" t="n"/>
      <c r="K226" s="89" t="n"/>
      <c r="L226" s="89" t="n"/>
      <c r="M226" s="89" t="n"/>
      <c r="N226" s="89" t="n"/>
      <c r="O226" s="89" t="n"/>
      <c r="P226" s="118" t="n"/>
      <c r="Q226" s="361">
        <f>IF($J226="","",IFERROR(VLOOKUP($J226,'設定項目'!$N$2:$P$5,2,FALSE),""))</f>
      </c>
      <c r="R226" s="361">
        <f>IF($J226="","",IFERROR(VLOOKUP($J226,'設定項目'!$N$2:$P$5,3,FALSE),""))</f>
      </c>
      <c r="S226" s="362">
        <f>IF($C226="","",$C226+$Q226/24)</f>
      </c>
      <c r="T226" s="362">
        <f>IF($C226="","",$C226+($R226+$W226)/24)</f>
      </c>
      <c r="U226" s="360" t="n"/>
      <c r="V226" s="360" t="n"/>
      <c r="W226" s="363" t="n"/>
      <c r="X226" s="361">
        <f>IF(AND($C226&lt;&gt;"",$V226&lt;&gt;""),MAX(0,($V226-$C226)*24-$W226),"")</f>
      </c>
      <c r="Y226" s="112">
        <f>IF($C226="","",IF($U226&lt;&gt;"",IF($U226&gt;$S226,"期限超過","達成"),IF(NOW()&gt;$S226,"期限超過リスク","期限内")))</f>
      </c>
      <c r="Z226" s="112">
        <f>IF($C226="","",IF($V226&lt;&gt;"",IF($V226&gt;$T226,"期限超過","達成"),IF(AND($L226&lt;&gt;"クローズ済み",$L226&lt;&gt;"キャンセル済み",NOW()&gt;$T226),"期限超過リスク","期限内")))</f>
      </c>
      <c r="AA226" s="363" t="n"/>
      <c r="AB226" s="118" t="n"/>
      <c r="AC226" s="118" t="n"/>
      <c r="AD226" s="89" t="n"/>
      <c r="AE226" s="364" t="n"/>
      <c r="AF226" s="89" t="n"/>
      <c r="AG226" s="89" t="n"/>
      <c r="AH226" s="124" t="n"/>
    </row>
    <row r="227" s="26" ht="26" customHeight="true">
      <c r="A227" s="88" t="n"/>
      <c r="B227" s="359" t="n"/>
      <c r="C227" s="360" t="n"/>
      <c r="D227" s="89" t="n"/>
      <c r="E227" s="89" t="n"/>
      <c r="F227" s="89" t="n"/>
      <c r="G227" s="89" t="n"/>
      <c r="H227" s="118" t="n"/>
      <c r="I227" s="89" t="n"/>
      <c r="J227" s="89" t="n"/>
      <c r="K227" s="89" t="n"/>
      <c r="L227" s="89" t="n"/>
      <c r="M227" s="89" t="n"/>
      <c r="N227" s="89" t="n"/>
      <c r="O227" s="89" t="n"/>
      <c r="P227" s="118" t="n"/>
      <c r="Q227" s="361">
        <f>IF($J227="","",IFERROR(VLOOKUP($J227,'設定項目'!$N$2:$P$5,2,FALSE),""))</f>
      </c>
      <c r="R227" s="361">
        <f>IF($J227="","",IFERROR(VLOOKUP($J227,'設定項目'!$N$2:$P$5,3,FALSE),""))</f>
      </c>
      <c r="S227" s="362">
        <f>IF($C227="","",$C227+$Q227/24)</f>
      </c>
      <c r="T227" s="362">
        <f>IF($C227="","",$C227+($R227+$W227)/24)</f>
      </c>
      <c r="U227" s="360" t="n"/>
      <c r="V227" s="360" t="n"/>
      <c r="W227" s="363" t="n"/>
      <c r="X227" s="361">
        <f>IF(AND($C227&lt;&gt;"",$V227&lt;&gt;""),MAX(0,($V227-$C227)*24-$W227),"")</f>
      </c>
      <c r="Y227" s="112">
        <f>IF($C227="","",IF($U227&lt;&gt;"",IF($U227&gt;$S227,"期限超過","達成"),IF(NOW()&gt;$S227,"期限超過リスク","期限内")))</f>
      </c>
      <c r="Z227" s="112">
        <f>IF($C227="","",IF($V227&lt;&gt;"",IF($V227&gt;$T227,"期限超過","達成"),IF(AND($L227&lt;&gt;"クローズ済み",$L227&lt;&gt;"キャンセル済み",NOW()&gt;$T227),"期限超過リスク","期限内")))</f>
      </c>
      <c r="AA227" s="363" t="n"/>
      <c r="AB227" s="118" t="n"/>
      <c r="AC227" s="118" t="n"/>
      <c r="AD227" s="89" t="n"/>
      <c r="AE227" s="364" t="n"/>
      <c r="AF227" s="89" t="n"/>
      <c r="AG227" s="89" t="n"/>
      <c r="AH227" s="124" t="n"/>
    </row>
    <row r="228" s="26" ht="26" customHeight="true">
      <c r="A228" s="88" t="n"/>
      <c r="B228" s="359" t="n"/>
      <c r="C228" s="360" t="n"/>
      <c r="D228" s="89" t="n"/>
      <c r="E228" s="89" t="n"/>
      <c r="F228" s="89" t="n"/>
      <c r="G228" s="89" t="n"/>
      <c r="H228" s="118" t="n"/>
      <c r="I228" s="89" t="n"/>
      <c r="J228" s="89" t="n"/>
      <c r="K228" s="89" t="n"/>
      <c r="L228" s="89" t="n"/>
      <c r="M228" s="89" t="n"/>
      <c r="N228" s="89" t="n"/>
      <c r="O228" s="89" t="n"/>
      <c r="P228" s="118" t="n"/>
      <c r="Q228" s="361">
        <f>IF($J228="","",IFERROR(VLOOKUP($J228,'設定項目'!$N$2:$P$5,2,FALSE),""))</f>
      </c>
      <c r="R228" s="361">
        <f>IF($J228="","",IFERROR(VLOOKUP($J228,'設定項目'!$N$2:$P$5,3,FALSE),""))</f>
      </c>
      <c r="S228" s="362">
        <f>IF($C228="","",$C228+$Q228/24)</f>
      </c>
      <c r="T228" s="362">
        <f>IF($C228="","",$C228+($R228+$W228)/24)</f>
      </c>
      <c r="U228" s="360" t="n"/>
      <c r="V228" s="360" t="n"/>
      <c r="W228" s="363" t="n"/>
      <c r="X228" s="361">
        <f>IF(AND($C228&lt;&gt;"",$V228&lt;&gt;""),MAX(0,($V228-$C228)*24-$W228),"")</f>
      </c>
      <c r="Y228" s="112">
        <f>IF($C228="","",IF($U228&lt;&gt;"",IF($U228&gt;$S228,"期限超過","達成"),IF(NOW()&gt;$S228,"期限超過リスク","期限内")))</f>
      </c>
      <c r="Z228" s="112">
        <f>IF($C228="","",IF($V228&lt;&gt;"",IF($V228&gt;$T228,"期限超過","達成"),IF(AND($L228&lt;&gt;"クローズ済み",$L228&lt;&gt;"キャンセル済み",NOW()&gt;$T228),"期限超過リスク","期限内")))</f>
      </c>
      <c r="AA228" s="363" t="n"/>
      <c r="AB228" s="118" t="n"/>
      <c r="AC228" s="118" t="n"/>
      <c r="AD228" s="89" t="n"/>
      <c r="AE228" s="364" t="n"/>
      <c r="AF228" s="89" t="n"/>
      <c r="AG228" s="89" t="n"/>
      <c r="AH228" s="124" t="n"/>
    </row>
    <row r="229" s="26" ht="26" customHeight="true">
      <c r="A229" s="88" t="n"/>
      <c r="B229" s="359" t="n"/>
      <c r="C229" s="360" t="n"/>
      <c r="D229" s="89" t="n"/>
      <c r="E229" s="89" t="n"/>
      <c r="F229" s="89" t="n"/>
      <c r="G229" s="89" t="n"/>
      <c r="H229" s="118" t="n"/>
      <c r="I229" s="89" t="n"/>
      <c r="J229" s="89" t="n"/>
      <c r="K229" s="89" t="n"/>
      <c r="L229" s="89" t="n"/>
      <c r="M229" s="89" t="n"/>
      <c r="N229" s="89" t="n"/>
      <c r="O229" s="89" t="n"/>
      <c r="P229" s="118" t="n"/>
      <c r="Q229" s="361">
        <f>IF($J229="","",IFERROR(VLOOKUP($J229,'設定項目'!$N$2:$P$5,2,FALSE),""))</f>
      </c>
      <c r="R229" s="361">
        <f>IF($J229="","",IFERROR(VLOOKUP($J229,'設定項目'!$N$2:$P$5,3,FALSE),""))</f>
      </c>
      <c r="S229" s="362">
        <f>IF($C229="","",$C229+$Q229/24)</f>
      </c>
      <c r="T229" s="362">
        <f>IF($C229="","",$C229+($R229+$W229)/24)</f>
      </c>
      <c r="U229" s="360" t="n"/>
      <c r="V229" s="360" t="n"/>
      <c r="W229" s="363" t="n"/>
      <c r="X229" s="361">
        <f>IF(AND($C229&lt;&gt;"",$V229&lt;&gt;""),MAX(0,($V229-$C229)*24-$W229),"")</f>
      </c>
      <c r="Y229" s="112">
        <f>IF($C229="","",IF($U229&lt;&gt;"",IF($U229&gt;$S229,"期限超過","達成"),IF(NOW()&gt;$S229,"期限超過リスク","期限内")))</f>
      </c>
      <c r="Z229" s="112">
        <f>IF($C229="","",IF($V229&lt;&gt;"",IF($V229&gt;$T229,"期限超過","達成"),IF(AND($L229&lt;&gt;"クローズ済み",$L229&lt;&gt;"キャンセル済み",NOW()&gt;$T229),"期限超過リスク","期限内")))</f>
      </c>
      <c r="AA229" s="363" t="n"/>
      <c r="AB229" s="118" t="n"/>
      <c r="AC229" s="118" t="n"/>
      <c r="AD229" s="89" t="n"/>
      <c r="AE229" s="364" t="n"/>
      <c r="AF229" s="89" t="n"/>
      <c r="AG229" s="89" t="n"/>
      <c r="AH229" s="124" t="n"/>
    </row>
    <row r="230" s="26" ht="26" customHeight="true">
      <c r="A230" s="88" t="n"/>
      <c r="B230" s="359" t="n"/>
      <c r="C230" s="360" t="n"/>
      <c r="D230" s="89" t="n"/>
      <c r="E230" s="89" t="n"/>
      <c r="F230" s="89" t="n"/>
      <c r="G230" s="89" t="n"/>
      <c r="H230" s="118" t="n"/>
      <c r="I230" s="89" t="n"/>
      <c r="J230" s="89" t="n"/>
      <c r="K230" s="89" t="n"/>
      <c r="L230" s="89" t="n"/>
      <c r="M230" s="89" t="n"/>
      <c r="N230" s="89" t="n"/>
      <c r="O230" s="89" t="n"/>
      <c r="P230" s="118" t="n"/>
      <c r="Q230" s="361">
        <f>IF($J230="","",IFERROR(VLOOKUP($J230,'設定項目'!$N$2:$P$5,2,FALSE),""))</f>
      </c>
      <c r="R230" s="361">
        <f>IF($J230="","",IFERROR(VLOOKUP($J230,'設定項目'!$N$2:$P$5,3,FALSE),""))</f>
      </c>
      <c r="S230" s="362">
        <f>IF($C230="","",$C230+$Q230/24)</f>
      </c>
      <c r="T230" s="362">
        <f>IF($C230="","",$C230+($R230+$W230)/24)</f>
      </c>
      <c r="U230" s="360" t="n"/>
      <c r="V230" s="360" t="n"/>
      <c r="W230" s="363" t="n"/>
      <c r="X230" s="361">
        <f>IF(AND($C230&lt;&gt;"",$V230&lt;&gt;""),MAX(0,($V230-$C230)*24-$W230),"")</f>
      </c>
      <c r="Y230" s="112">
        <f>IF($C230="","",IF($U230&lt;&gt;"",IF($U230&gt;$S230,"期限超過","達成"),IF(NOW()&gt;$S230,"期限超過リスク","期限内")))</f>
      </c>
      <c r="Z230" s="112">
        <f>IF($C230="","",IF($V230&lt;&gt;"",IF($V230&gt;$T230,"期限超過","達成"),IF(AND($L230&lt;&gt;"クローズ済み",$L230&lt;&gt;"キャンセル済み",NOW()&gt;$T230),"期限超過リスク","期限内")))</f>
      </c>
      <c r="AA230" s="363" t="n"/>
      <c r="AB230" s="118" t="n"/>
      <c r="AC230" s="118" t="n"/>
      <c r="AD230" s="89" t="n"/>
      <c r="AE230" s="364" t="n"/>
      <c r="AF230" s="89" t="n"/>
      <c r="AG230" s="89" t="n"/>
      <c r="AH230" s="124" t="n"/>
    </row>
    <row r="231" s="26" ht="26" customHeight="true">
      <c r="A231" s="88" t="n"/>
      <c r="B231" s="359" t="n"/>
      <c r="C231" s="360" t="n"/>
      <c r="D231" s="89" t="n"/>
      <c r="E231" s="89" t="n"/>
      <c r="F231" s="89" t="n"/>
      <c r="G231" s="89" t="n"/>
      <c r="H231" s="118" t="n"/>
      <c r="I231" s="89" t="n"/>
      <c r="J231" s="89" t="n"/>
      <c r="K231" s="89" t="n"/>
      <c r="L231" s="89" t="n"/>
      <c r="M231" s="89" t="n"/>
      <c r="N231" s="89" t="n"/>
      <c r="O231" s="89" t="n"/>
      <c r="P231" s="118" t="n"/>
      <c r="Q231" s="361">
        <f>IF($J231="","",IFERROR(VLOOKUP($J231,'設定項目'!$N$2:$P$5,2,FALSE),""))</f>
      </c>
      <c r="R231" s="361">
        <f>IF($J231="","",IFERROR(VLOOKUP($J231,'設定項目'!$N$2:$P$5,3,FALSE),""))</f>
      </c>
      <c r="S231" s="362">
        <f>IF($C231="","",$C231+$Q231/24)</f>
      </c>
      <c r="T231" s="362">
        <f>IF($C231="","",$C231+($R231+$W231)/24)</f>
      </c>
      <c r="U231" s="360" t="n"/>
      <c r="V231" s="360" t="n"/>
      <c r="W231" s="363" t="n"/>
      <c r="X231" s="361">
        <f>IF(AND($C231&lt;&gt;"",$V231&lt;&gt;""),MAX(0,($V231-$C231)*24-$W231),"")</f>
      </c>
      <c r="Y231" s="112">
        <f>IF($C231="","",IF($U231&lt;&gt;"",IF($U231&gt;$S231,"期限超過","達成"),IF(NOW()&gt;$S231,"期限超過リスク","期限内")))</f>
      </c>
      <c r="Z231" s="112">
        <f>IF($C231="","",IF($V231&lt;&gt;"",IF($V231&gt;$T231,"期限超過","達成"),IF(AND($L231&lt;&gt;"クローズ済み",$L231&lt;&gt;"キャンセル済み",NOW()&gt;$T231),"期限超過リスク","期限内")))</f>
      </c>
      <c r="AA231" s="363" t="n"/>
      <c r="AB231" s="118" t="n"/>
      <c r="AC231" s="118" t="n"/>
      <c r="AD231" s="89" t="n"/>
      <c r="AE231" s="364" t="n"/>
      <c r="AF231" s="89" t="n"/>
      <c r="AG231" s="89" t="n"/>
      <c r="AH231" s="124" t="n"/>
    </row>
    <row r="232" s="26" ht="26" customHeight="true">
      <c r="A232" s="88" t="n"/>
      <c r="B232" s="359" t="n"/>
      <c r="C232" s="360" t="n"/>
      <c r="D232" s="89" t="n"/>
      <c r="E232" s="89" t="n"/>
      <c r="F232" s="89" t="n"/>
      <c r="G232" s="89" t="n"/>
      <c r="H232" s="118" t="n"/>
      <c r="I232" s="89" t="n"/>
      <c r="J232" s="89" t="n"/>
      <c r="K232" s="89" t="n"/>
      <c r="L232" s="89" t="n"/>
      <c r="M232" s="89" t="n"/>
      <c r="N232" s="89" t="n"/>
      <c r="O232" s="89" t="n"/>
      <c r="P232" s="118" t="n"/>
      <c r="Q232" s="361">
        <f>IF($J232="","",IFERROR(VLOOKUP($J232,'設定項目'!$N$2:$P$5,2,FALSE),""))</f>
      </c>
      <c r="R232" s="361">
        <f>IF($J232="","",IFERROR(VLOOKUP($J232,'設定項目'!$N$2:$P$5,3,FALSE),""))</f>
      </c>
      <c r="S232" s="362">
        <f>IF($C232="","",$C232+$Q232/24)</f>
      </c>
      <c r="T232" s="362">
        <f>IF($C232="","",$C232+($R232+$W232)/24)</f>
      </c>
      <c r="U232" s="360" t="n"/>
      <c r="V232" s="360" t="n"/>
      <c r="W232" s="363" t="n"/>
      <c r="X232" s="361">
        <f>IF(AND($C232&lt;&gt;"",$V232&lt;&gt;""),MAX(0,($V232-$C232)*24-$W232),"")</f>
      </c>
      <c r="Y232" s="112">
        <f>IF($C232="","",IF($U232&lt;&gt;"",IF($U232&gt;$S232,"期限超過","達成"),IF(NOW()&gt;$S232,"期限超過リスク","期限内")))</f>
      </c>
      <c r="Z232" s="112">
        <f>IF($C232="","",IF($V232&lt;&gt;"",IF($V232&gt;$T232,"期限超過","達成"),IF(AND($L232&lt;&gt;"クローズ済み",$L232&lt;&gt;"キャンセル済み",NOW()&gt;$T232),"期限超過リスク","期限内")))</f>
      </c>
      <c r="AA232" s="363" t="n"/>
      <c r="AB232" s="118" t="n"/>
      <c r="AC232" s="118" t="n"/>
      <c r="AD232" s="89" t="n"/>
      <c r="AE232" s="364" t="n"/>
      <c r="AF232" s="89" t="n"/>
      <c r="AG232" s="89" t="n"/>
      <c r="AH232" s="124" t="n"/>
    </row>
    <row r="233" s="26" ht="26" customHeight="true">
      <c r="A233" s="88" t="n"/>
      <c r="B233" s="359" t="n"/>
      <c r="C233" s="360" t="n"/>
      <c r="D233" s="89" t="n"/>
      <c r="E233" s="89" t="n"/>
      <c r="F233" s="89" t="n"/>
      <c r="G233" s="89" t="n"/>
      <c r="H233" s="118" t="n"/>
      <c r="I233" s="89" t="n"/>
      <c r="J233" s="89" t="n"/>
      <c r="K233" s="89" t="n"/>
      <c r="L233" s="89" t="n"/>
      <c r="M233" s="89" t="n"/>
      <c r="N233" s="89" t="n"/>
      <c r="O233" s="89" t="n"/>
      <c r="P233" s="118" t="n"/>
      <c r="Q233" s="361">
        <f>IF($J233="","",IFERROR(VLOOKUP($J233,'設定項目'!$N$2:$P$5,2,FALSE),""))</f>
      </c>
      <c r="R233" s="361">
        <f>IF($J233="","",IFERROR(VLOOKUP($J233,'設定項目'!$N$2:$P$5,3,FALSE),""))</f>
      </c>
      <c r="S233" s="362">
        <f>IF($C233="","",$C233+$Q233/24)</f>
      </c>
      <c r="T233" s="362">
        <f>IF($C233="","",$C233+($R233+$W233)/24)</f>
      </c>
      <c r="U233" s="360" t="n"/>
      <c r="V233" s="360" t="n"/>
      <c r="W233" s="363" t="n"/>
      <c r="X233" s="361">
        <f>IF(AND($C233&lt;&gt;"",$V233&lt;&gt;""),MAX(0,($V233-$C233)*24-$W233),"")</f>
      </c>
      <c r="Y233" s="112">
        <f>IF($C233="","",IF($U233&lt;&gt;"",IF($U233&gt;$S233,"期限超過","達成"),IF(NOW()&gt;$S233,"期限超過リスク","期限内")))</f>
      </c>
      <c r="Z233" s="112">
        <f>IF($C233="","",IF($V233&lt;&gt;"",IF($V233&gt;$T233,"期限超過","達成"),IF(AND($L233&lt;&gt;"クローズ済み",$L233&lt;&gt;"キャンセル済み",NOW()&gt;$T233),"期限超過リスク","期限内")))</f>
      </c>
      <c r="AA233" s="363" t="n"/>
      <c r="AB233" s="118" t="n"/>
      <c r="AC233" s="118" t="n"/>
      <c r="AD233" s="89" t="n"/>
      <c r="AE233" s="364" t="n"/>
      <c r="AF233" s="89" t="n"/>
      <c r="AG233" s="89" t="n"/>
      <c r="AH233" s="124" t="n"/>
    </row>
    <row r="234" s="26" ht="26" customHeight="true">
      <c r="A234" s="88" t="n"/>
      <c r="B234" s="359" t="n"/>
      <c r="C234" s="360" t="n"/>
      <c r="D234" s="89" t="n"/>
      <c r="E234" s="89" t="n"/>
      <c r="F234" s="89" t="n"/>
      <c r="G234" s="89" t="n"/>
      <c r="H234" s="118" t="n"/>
      <c r="I234" s="89" t="n"/>
      <c r="J234" s="89" t="n"/>
      <c r="K234" s="89" t="n"/>
      <c r="L234" s="89" t="n"/>
      <c r="M234" s="89" t="n"/>
      <c r="N234" s="89" t="n"/>
      <c r="O234" s="89" t="n"/>
      <c r="P234" s="118" t="n"/>
      <c r="Q234" s="361">
        <f>IF($J234="","",IFERROR(VLOOKUP($J234,'設定項目'!$N$2:$P$5,2,FALSE),""))</f>
      </c>
      <c r="R234" s="361">
        <f>IF($J234="","",IFERROR(VLOOKUP($J234,'設定項目'!$N$2:$P$5,3,FALSE),""))</f>
      </c>
      <c r="S234" s="362">
        <f>IF($C234="","",$C234+$Q234/24)</f>
      </c>
      <c r="T234" s="362">
        <f>IF($C234="","",$C234+($R234+$W234)/24)</f>
      </c>
      <c r="U234" s="360" t="n"/>
      <c r="V234" s="360" t="n"/>
      <c r="W234" s="363" t="n"/>
      <c r="X234" s="361">
        <f>IF(AND($C234&lt;&gt;"",$V234&lt;&gt;""),MAX(0,($V234-$C234)*24-$W234),"")</f>
      </c>
      <c r="Y234" s="112">
        <f>IF($C234="","",IF($U234&lt;&gt;"",IF($U234&gt;$S234,"期限超過","達成"),IF(NOW()&gt;$S234,"期限超過リスク","期限内")))</f>
      </c>
      <c r="Z234" s="112">
        <f>IF($C234="","",IF($V234&lt;&gt;"",IF($V234&gt;$T234,"期限超過","達成"),IF(AND($L234&lt;&gt;"クローズ済み",$L234&lt;&gt;"キャンセル済み",NOW()&gt;$T234),"期限超過リスク","期限内")))</f>
      </c>
      <c r="AA234" s="363" t="n"/>
      <c r="AB234" s="118" t="n"/>
      <c r="AC234" s="118" t="n"/>
      <c r="AD234" s="89" t="n"/>
      <c r="AE234" s="364" t="n"/>
      <c r="AF234" s="89" t="n"/>
      <c r="AG234" s="89" t="n"/>
      <c r="AH234" s="124" t="n"/>
    </row>
    <row r="235" s="26" ht="26" customHeight="true">
      <c r="A235" s="88" t="n"/>
      <c r="B235" s="359" t="n"/>
      <c r="C235" s="360" t="n"/>
      <c r="D235" s="89" t="n"/>
      <c r="E235" s="89" t="n"/>
      <c r="F235" s="89" t="n"/>
      <c r="G235" s="89" t="n"/>
      <c r="H235" s="118" t="n"/>
      <c r="I235" s="89" t="n"/>
      <c r="J235" s="89" t="n"/>
      <c r="K235" s="89" t="n"/>
      <c r="L235" s="89" t="n"/>
      <c r="M235" s="89" t="n"/>
      <c r="N235" s="89" t="n"/>
      <c r="O235" s="89" t="n"/>
      <c r="P235" s="118" t="n"/>
      <c r="Q235" s="361">
        <f>IF($J235="","",IFERROR(VLOOKUP($J235,'設定項目'!$N$2:$P$5,2,FALSE),""))</f>
      </c>
      <c r="R235" s="361">
        <f>IF($J235="","",IFERROR(VLOOKUP($J235,'設定項目'!$N$2:$P$5,3,FALSE),""))</f>
      </c>
      <c r="S235" s="362">
        <f>IF($C235="","",$C235+$Q235/24)</f>
      </c>
      <c r="T235" s="362">
        <f>IF($C235="","",$C235+($R235+$W235)/24)</f>
      </c>
      <c r="U235" s="360" t="n"/>
      <c r="V235" s="360" t="n"/>
      <c r="W235" s="363" t="n"/>
      <c r="X235" s="361">
        <f>IF(AND($C235&lt;&gt;"",$V235&lt;&gt;""),MAX(0,($V235-$C235)*24-$W235),"")</f>
      </c>
      <c r="Y235" s="112">
        <f>IF($C235="","",IF($U235&lt;&gt;"",IF($U235&gt;$S235,"期限超過","達成"),IF(NOW()&gt;$S235,"期限超過リスク","期限内")))</f>
      </c>
      <c r="Z235" s="112">
        <f>IF($C235="","",IF($V235&lt;&gt;"",IF($V235&gt;$T235,"期限超過","達成"),IF(AND($L235&lt;&gt;"クローズ済み",$L235&lt;&gt;"キャンセル済み",NOW()&gt;$T235),"期限超過リスク","期限内")))</f>
      </c>
      <c r="AA235" s="363" t="n"/>
      <c r="AB235" s="118" t="n"/>
      <c r="AC235" s="118" t="n"/>
      <c r="AD235" s="89" t="n"/>
      <c r="AE235" s="364" t="n"/>
      <c r="AF235" s="89" t="n"/>
      <c r="AG235" s="89" t="n"/>
      <c r="AH235" s="124" t="n"/>
    </row>
    <row r="236" s="26" ht="26" customHeight="true">
      <c r="A236" s="88" t="n"/>
      <c r="B236" s="359" t="n"/>
      <c r="C236" s="360" t="n"/>
      <c r="D236" s="89" t="n"/>
      <c r="E236" s="89" t="n"/>
      <c r="F236" s="89" t="n"/>
      <c r="G236" s="89" t="n"/>
      <c r="H236" s="118" t="n"/>
      <c r="I236" s="89" t="n"/>
      <c r="J236" s="89" t="n"/>
      <c r="K236" s="89" t="n"/>
      <c r="L236" s="89" t="n"/>
      <c r="M236" s="89" t="n"/>
      <c r="N236" s="89" t="n"/>
      <c r="O236" s="89" t="n"/>
      <c r="P236" s="118" t="n"/>
      <c r="Q236" s="361">
        <f>IF($J236="","",IFERROR(VLOOKUP($J236,'設定項目'!$N$2:$P$5,2,FALSE),""))</f>
      </c>
      <c r="R236" s="361">
        <f>IF($J236="","",IFERROR(VLOOKUP($J236,'設定項目'!$N$2:$P$5,3,FALSE),""))</f>
      </c>
      <c r="S236" s="362">
        <f>IF($C236="","",$C236+$Q236/24)</f>
      </c>
      <c r="T236" s="362">
        <f>IF($C236="","",$C236+($R236+$W236)/24)</f>
      </c>
      <c r="U236" s="360" t="n"/>
      <c r="V236" s="360" t="n"/>
      <c r="W236" s="363" t="n"/>
      <c r="X236" s="361">
        <f>IF(AND($C236&lt;&gt;"",$V236&lt;&gt;""),MAX(0,($V236-$C236)*24-$W236),"")</f>
      </c>
      <c r="Y236" s="112">
        <f>IF($C236="","",IF($U236&lt;&gt;"",IF($U236&gt;$S236,"期限超過","達成"),IF(NOW()&gt;$S236,"期限超過リスク","期限内")))</f>
      </c>
      <c r="Z236" s="112">
        <f>IF($C236="","",IF($V236&lt;&gt;"",IF($V236&gt;$T236,"期限超過","達成"),IF(AND($L236&lt;&gt;"クローズ済み",$L236&lt;&gt;"キャンセル済み",NOW()&gt;$T236),"期限超過リスク","期限内")))</f>
      </c>
      <c r="AA236" s="363" t="n"/>
      <c r="AB236" s="118" t="n"/>
      <c r="AC236" s="118" t="n"/>
      <c r="AD236" s="89" t="n"/>
      <c r="AE236" s="364" t="n"/>
      <c r="AF236" s="89" t="n"/>
      <c r="AG236" s="89" t="n"/>
      <c r="AH236" s="124" t="n"/>
    </row>
    <row r="237" s="26" ht="26" customHeight="true">
      <c r="A237" s="88" t="n"/>
      <c r="B237" s="359" t="n"/>
      <c r="C237" s="360" t="n"/>
      <c r="D237" s="89" t="n"/>
      <c r="E237" s="89" t="n"/>
      <c r="F237" s="89" t="n"/>
      <c r="G237" s="89" t="n"/>
      <c r="H237" s="118" t="n"/>
      <c r="I237" s="89" t="n"/>
      <c r="J237" s="89" t="n"/>
      <c r="K237" s="89" t="n"/>
      <c r="L237" s="89" t="n"/>
      <c r="M237" s="89" t="n"/>
      <c r="N237" s="89" t="n"/>
      <c r="O237" s="89" t="n"/>
      <c r="P237" s="118" t="n"/>
      <c r="Q237" s="361">
        <f>IF($J237="","",IFERROR(VLOOKUP($J237,'設定項目'!$N$2:$P$5,2,FALSE),""))</f>
      </c>
      <c r="R237" s="361">
        <f>IF($J237="","",IFERROR(VLOOKUP($J237,'設定項目'!$N$2:$P$5,3,FALSE),""))</f>
      </c>
      <c r="S237" s="362">
        <f>IF($C237="","",$C237+$Q237/24)</f>
      </c>
      <c r="T237" s="362">
        <f>IF($C237="","",$C237+($R237+$W237)/24)</f>
      </c>
      <c r="U237" s="360" t="n"/>
      <c r="V237" s="360" t="n"/>
      <c r="W237" s="363" t="n"/>
      <c r="X237" s="361">
        <f>IF(AND($C237&lt;&gt;"",$V237&lt;&gt;""),MAX(0,($V237-$C237)*24-$W237),"")</f>
      </c>
      <c r="Y237" s="112">
        <f>IF($C237="","",IF($U237&lt;&gt;"",IF($U237&gt;$S237,"期限超過","達成"),IF(NOW()&gt;$S237,"期限超過リスク","期限内")))</f>
      </c>
      <c r="Z237" s="112">
        <f>IF($C237="","",IF($V237&lt;&gt;"",IF($V237&gt;$T237,"期限超過","達成"),IF(AND($L237&lt;&gt;"クローズ済み",$L237&lt;&gt;"キャンセル済み",NOW()&gt;$T237),"期限超過リスク","期限内")))</f>
      </c>
      <c r="AA237" s="363" t="n"/>
      <c r="AB237" s="118" t="n"/>
      <c r="AC237" s="118" t="n"/>
      <c r="AD237" s="89" t="n"/>
      <c r="AE237" s="364" t="n"/>
      <c r="AF237" s="89" t="n"/>
      <c r="AG237" s="89" t="n"/>
      <c r="AH237" s="124" t="n"/>
    </row>
    <row r="238" s="26" ht="26" customHeight="true">
      <c r="A238" s="88" t="n"/>
      <c r="B238" s="359" t="n"/>
      <c r="C238" s="360" t="n"/>
      <c r="D238" s="89" t="n"/>
      <c r="E238" s="89" t="n"/>
      <c r="F238" s="89" t="n"/>
      <c r="G238" s="89" t="n"/>
      <c r="H238" s="118" t="n"/>
      <c r="I238" s="89" t="n"/>
      <c r="J238" s="89" t="n"/>
      <c r="K238" s="89" t="n"/>
      <c r="L238" s="89" t="n"/>
      <c r="M238" s="89" t="n"/>
      <c r="N238" s="89" t="n"/>
      <c r="O238" s="89" t="n"/>
      <c r="P238" s="118" t="n"/>
      <c r="Q238" s="361">
        <f>IF($J238="","",IFERROR(VLOOKUP($J238,'設定項目'!$N$2:$P$5,2,FALSE),""))</f>
      </c>
      <c r="R238" s="361">
        <f>IF($J238="","",IFERROR(VLOOKUP($J238,'設定項目'!$N$2:$P$5,3,FALSE),""))</f>
      </c>
      <c r="S238" s="362">
        <f>IF($C238="","",$C238+$Q238/24)</f>
      </c>
      <c r="T238" s="362">
        <f>IF($C238="","",$C238+($R238+$W238)/24)</f>
      </c>
      <c r="U238" s="360" t="n"/>
      <c r="V238" s="360" t="n"/>
      <c r="W238" s="363" t="n"/>
      <c r="X238" s="361">
        <f>IF(AND($C238&lt;&gt;"",$V238&lt;&gt;""),MAX(0,($V238-$C238)*24-$W238),"")</f>
      </c>
      <c r="Y238" s="112">
        <f>IF($C238="","",IF($U238&lt;&gt;"",IF($U238&gt;$S238,"期限超過","達成"),IF(NOW()&gt;$S238,"期限超過リスク","期限内")))</f>
      </c>
      <c r="Z238" s="112">
        <f>IF($C238="","",IF($V238&lt;&gt;"",IF($V238&gt;$T238,"期限超過","達成"),IF(AND($L238&lt;&gt;"クローズ済み",$L238&lt;&gt;"キャンセル済み",NOW()&gt;$T238),"期限超過リスク","期限内")))</f>
      </c>
      <c r="AA238" s="363" t="n"/>
      <c r="AB238" s="118" t="n"/>
      <c r="AC238" s="118" t="n"/>
      <c r="AD238" s="89" t="n"/>
      <c r="AE238" s="364" t="n"/>
      <c r="AF238" s="89" t="n"/>
      <c r="AG238" s="89" t="n"/>
      <c r="AH238" s="124" t="n"/>
    </row>
    <row r="239" s="26" ht="26" customHeight="true">
      <c r="A239" s="88" t="n"/>
      <c r="B239" s="359" t="n"/>
      <c r="C239" s="360" t="n"/>
      <c r="D239" s="89" t="n"/>
      <c r="E239" s="89" t="n"/>
      <c r="F239" s="89" t="n"/>
      <c r="G239" s="89" t="n"/>
      <c r="H239" s="118" t="n"/>
      <c r="I239" s="89" t="n"/>
      <c r="J239" s="89" t="n"/>
      <c r="K239" s="89" t="n"/>
      <c r="L239" s="89" t="n"/>
      <c r="M239" s="89" t="n"/>
      <c r="N239" s="89" t="n"/>
      <c r="O239" s="89" t="n"/>
      <c r="P239" s="118" t="n"/>
      <c r="Q239" s="361">
        <f>IF($J239="","",IFERROR(VLOOKUP($J239,'設定項目'!$N$2:$P$5,2,FALSE),""))</f>
      </c>
      <c r="R239" s="361">
        <f>IF($J239="","",IFERROR(VLOOKUP($J239,'設定項目'!$N$2:$P$5,3,FALSE),""))</f>
      </c>
      <c r="S239" s="362">
        <f>IF($C239="","",$C239+$Q239/24)</f>
      </c>
      <c r="T239" s="362">
        <f>IF($C239="","",$C239+($R239+$W239)/24)</f>
      </c>
      <c r="U239" s="360" t="n"/>
      <c r="V239" s="360" t="n"/>
      <c r="W239" s="363" t="n"/>
      <c r="X239" s="361">
        <f>IF(AND($C239&lt;&gt;"",$V239&lt;&gt;""),MAX(0,($V239-$C239)*24-$W239),"")</f>
      </c>
      <c r="Y239" s="112">
        <f>IF($C239="","",IF($U239&lt;&gt;"",IF($U239&gt;$S239,"期限超過","達成"),IF(NOW()&gt;$S239,"期限超過リスク","期限内")))</f>
      </c>
      <c r="Z239" s="112">
        <f>IF($C239="","",IF($V239&lt;&gt;"",IF($V239&gt;$T239,"期限超過","達成"),IF(AND($L239&lt;&gt;"クローズ済み",$L239&lt;&gt;"キャンセル済み",NOW()&gt;$T239),"期限超過リスク","期限内")))</f>
      </c>
      <c r="AA239" s="363" t="n"/>
      <c r="AB239" s="118" t="n"/>
      <c r="AC239" s="118" t="n"/>
      <c r="AD239" s="89" t="n"/>
      <c r="AE239" s="364" t="n"/>
      <c r="AF239" s="89" t="n"/>
      <c r="AG239" s="89" t="n"/>
      <c r="AH239" s="124" t="n"/>
    </row>
    <row r="240" s="26" ht="26" customHeight="true">
      <c r="A240" s="88" t="n"/>
      <c r="B240" s="359" t="n"/>
      <c r="C240" s="360" t="n"/>
      <c r="D240" s="89" t="n"/>
      <c r="E240" s="89" t="n"/>
      <c r="F240" s="89" t="n"/>
      <c r="G240" s="89" t="n"/>
      <c r="H240" s="118" t="n"/>
      <c r="I240" s="89" t="n"/>
      <c r="J240" s="89" t="n"/>
      <c r="K240" s="89" t="n"/>
      <c r="L240" s="89" t="n"/>
      <c r="M240" s="89" t="n"/>
      <c r="N240" s="89" t="n"/>
      <c r="O240" s="89" t="n"/>
      <c r="P240" s="118" t="n"/>
      <c r="Q240" s="361">
        <f>IF($J240="","",IFERROR(VLOOKUP($J240,'設定項目'!$N$2:$P$5,2,FALSE),""))</f>
      </c>
      <c r="R240" s="361">
        <f>IF($J240="","",IFERROR(VLOOKUP($J240,'設定項目'!$N$2:$P$5,3,FALSE),""))</f>
      </c>
      <c r="S240" s="362">
        <f>IF($C240="","",$C240+$Q240/24)</f>
      </c>
      <c r="T240" s="362">
        <f>IF($C240="","",$C240+($R240+$W240)/24)</f>
      </c>
      <c r="U240" s="360" t="n"/>
      <c r="V240" s="360" t="n"/>
      <c r="W240" s="363" t="n"/>
      <c r="X240" s="361">
        <f>IF(AND($C240&lt;&gt;"",$V240&lt;&gt;""),MAX(0,($V240-$C240)*24-$W240),"")</f>
      </c>
      <c r="Y240" s="112">
        <f>IF($C240="","",IF($U240&lt;&gt;"",IF($U240&gt;$S240,"期限超過","達成"),IF(NOW()&gt;$S240,"期限超過リスク","期限内")))</f>
      </c>
      <c r="Z240" s="112">
        <f>IF($C240="","",IF($V240&lt;&gt;"",IF($V240&gt;$T240,"期限超過","達成"),IF(AND($L240&lt;&gt;"クローズ済み",$L240&lt;&gt;"キャンセル済み",NOW()&gt;$T240),"期限超過リスク","期限内")))</f>
      </c>
      <c r="AA240" s="363" t="n"/>
      <c r="AB240" s="118" t="n"/>
      <c r="AC240" s="118" t="n"/>
      <c r="AD240" s="89" t="n"/>
      <c r="AE240" s="364" t="n"/>
      <c r="AF240" s="89" t="n"/>
      <c r="AG240" s="89" t="n"/>
      <c r="AH240" s="124" t="n"/>
    </row>
    <row r="241" s="26" ht="26" customHeight="true">
      <c r="A241" s="88" t="n"/>
      <c r="B241" s="359" t="n"/>
      <c r="C241" s="360" t="n"/>
      <c r="D241" s="89" t="n"/>
      <c r="E241" s="89" t="n"/>
      <c r="F241" s="89" t="n"/>
      <c r="G241" s="89" t="n"/>
      <c r="H241" s="118" t="n"/>
      <c r="I241" s="89" t="n"/>
      <c r="J241" s="89" t="n"/>
      <c r="K241" s="89" t="n"/>
      <c r="L241" s="89" t="n"/>
      <c r="M241" s="89" t="n"/>
      <c r="N241" s="89" t="n"/>
      <c r="O241" s="89" t="n"/>
      <c r="P241" s="118" t="n"/>
      <c r="Q241" s="361">
        <f>IF($J241="","",IFERROR(VLOOKUP($J241,'設定項目'!$N$2:$P$5,2,FALSE),""))</f>
      </c>
      <c r="R241" s="361">
        <f>IF($J241="","",IFERROR(VLOOKUP($J241,'設定項目'!$N$2:$P$5,3,FALSE),""))</f>
      </c>
      <c r="S241" s="362">
        <f>IF($C241="","",$C241+$Q241/24)</f>
      </c>
      <c r="T241" s="362">
        <f>IF($C241="","",$C241+($R241+$W241)/24)</f>
      </c>
      <c r="U241" s="360" t="n"/>
      <c r="V241" s="360" t="n"/>
      <c r="W241" s="363" t="n"/>
      <c r="X241" s="361">
        <f>IF(AND($C241&lt;&gt;"",$V241&lt;&gt;""),MAX(0,($V241-$C241)*24-$W241),"")</f>
      </c>
      <c r="Y241" s="112">
        <f>IF($C241="","",IF($U241&lt;&gt;"",IF($U241&gt;$S241,"期限超過","達成"),IF(NOW()&gt;$S241,"期限超過リスク","期限内")))</f>
      </c>
      <c r="Z241" s="112">
        <f>IF($C241="","",IF($V241&lt;&gt;"",IF($V241&gt;$T241,"期限超過","達成"),IF(AND($L241&lt;&gt;"クローズ済み",$L241&lt;&gt;"キャンセル済み",NOW()&gt;$T241),"期限超過リスク","期限内")))</f>
      </c>
      <c r="AA241" s="363" t="n"/>
      <c r="AB241" s="118" t="n"/>
      <c r="AC241" s="118" t="n"/>
      <c r="AD241" s="89" t="n"/>
      <c r="AE241" s="364" t="n"/>
      <c r="AF241" s="89" t="n"/>
      <c r="AG241" s="89" t="n"/>
      <c r="AH241" s="124" t="n"/>
    </row>
    <row r="242" s="26" ht="26" customHeight="true">
      <c r="A242" s="88" t="n"/>
      <c r="B242" s="359" t="n"/>
      <c r="C242" s="360" t="n"/>
      <c r="D242" s="89" t="n"/>
      <c r="E242" s="89" t="n"/>
      <c r="F242" s="89" t="n"/>
      <c r="G242" s="89" t="n"/>
      <c r="H242" s="118" t="n"/>
      <c r="I242" s="89" t="n"/>
      <c r="J242" s="89" t="n"/>
      <c r="K242" s="89" t="n"/>
      <c r="L242" s="89" t="n"/>
      <c r="M242" s="89" t="n"/>
      <c r="N242" s="89" t="n"/>
      <c r="O242" s="89" t="n"/>
      <c r="P242" s="118" t="n"/>
      <c r="Q242" s="361">
        <f>IF($J242="","",IFERROR(VLOOKUP($J242,'設定項目'!$N$2:$P$5,2,FALSE),""))</f>
      </c>
      <c r="R242" s="361">
        <f>IF($J242="","",IFERROR(VLOOKUP($J242,'設定項目'!$N$2:$P$5,3,FALSE),""))</f>
      </c>
      <c r="S242" s="362">
        <f>IF($C242="","",$C242+$Q242/24)</f>
      </c>
      <c r="T242" s="362">
        <f>IF($C242="","",$C242+($R242+$W242)/24)</f>
      </c>
      <c r="U242" s="360" t="n"/>
      <c r="V242" s="360" t="n"/>
      <c r="W242" s="363" t="n"/>
      <c r="X242" s="361">
        <f>IF(AND($C242&lt;&gt;"",$V242&lt;&gt;""),MAX(0,($V242-$C242)*24-$W242),"")</f>
      </c>
      <c r="Y242" s="112">
        <f>IF($C242="","",IF($U242&lt;&gt;"",IF($U242&gt;$S242,"期限超過","達成"),IF(NOW()&gt;$S242,"期限超過リスク","期限内")))</f>
      </c>
      <c r="Z242" s="112">
        <f>IF($C242="","",IF($V242&lt;&gt;"",IF($V242&gt;$T242,"期限超過","達成"),IF(AND($L242&lt;&gt;"クローズ済み",$L242&lt;&gt;"キャンセル済み",NOW()&gt;$T242),"期限超過リスク","期限内")))</f>
      </c>
      <c r="AA242" s="363" t="n"/>
      <c r="AB242" s="118" t="n"/>
      <c r="AC242" s="118" t="n"/>
      <c r="AD242" s="89" t="n"/>
      <c r="AE242" s="364" t="n"/>
      <c r="AF242" s="89" t="n"/>
      <c r="AG242" s="89" t="n"/>
      <c r="AH242" s="124" t="n"/>
    </row>
    <row r="243" s="26" ht="26" customHeight="true">
      <c r="A243" s="88" t="n"/>
      <c r="B243" s="359" t="n"/>
      <c r="C243" s="360" t="n"/>
      <c r="D243" s="89" t="n"/>
      <c r="E243" s="89" t="n"/>
      <c r="F243" s="89" t="n"/>
      <c r="G243" s="89" t="n"/>
      <c r="H243" s="118" t="n"/>
      <c r="I243" s="89" t="n"/>
      <c r="J243" s="89" t="n"/>
      <c r="K243" s="89" t="n"/>
      <c r="L243" s="89" t="n"/>
      <c r="M243" s="89" t="n"/>
      <c r="N243" s="89" t="n"/>
      <c r="O243" s="89" t="n"/>
      <c r="P243" s="118" t="n"/>
      <c r="Q243" s="361">
        <f>IF($J243="","",IFERROR(VLOOKUP($J243,'設定項目'!$N$2:$P$5,2,FALSE),""))</f>
      </c>
      <c r="R243" s="361">
        <f>IF($J243="","",IFERROR(VLOOKUP($J243,'設定項目'!$N$2:$P$5,3,FALSE),""))</f>
      </c>
      <c r="S243" s="362">
        <f>IF($C243="","",$C243+$Q243/24)</f>
      </c>
      <c r="T243" s="362">
        <f>IF($C243="","",$C243+($R243+$W243)/24)</f>
      </c>
      <c r="U243" s="360" t="n"/>
      <c r="V243" s="360" t="n"/>
      <c r="W243" s="363" t="n"/>
      <c r="X243" s="361">
        <f>IF(AND($C243&lt;&gt;"",$V243&lt;&gt;""),MAX(0,($V243-$C243)*24-$W243),"")</f>
      </c>
      <c r="Y243" s="112">
        <f>IF($C243="","",IF($U243&lt;&gt;"",IF($U243&gt;$S243,"期限超過","達成"),IF(NOW()&gt;$S243,"期限超過リスク","期限内")))</f>
      </c>
      <c r="Z243" s="112">
        <f>IF($C243="","",IF($V243&lt;&gt;"",IF($V243&gt;$T243,"期限超過","達成"),IF(AND($L243&lt;&gt;"クローズ済み",$L243&lt;&gt;"キャンセル済み",NOW()&gt;$T243),"期限超過リスク","期限内")))</f>
      </c>
      <c r="AA243" s="363" t="n"/>
      <c r="AB243" s="118" t="n"/>
      <c r="AC243" s="118" t="n"/>
      <c r="AD243" s="89" t="n"/>
      <c r="AE243" s="364" t="n"/>
      <c r="AF243" s="89" t="n"/>
      <c r="AG243" s="89" t="n"/>
      <c r="AH243" s="124" t="n"/>
    </row>
    <row r="244" s="26" ht="26" customHeight="true">
      <c r="A244" s="88" t="n"/>
      <c r="B244" s="359" t="n"/>
      <c r="C244" s="360" t="n"/>
      <c r="D244" s="89" t="n"/>
      <c r="E244" s="89" t="n"/>
      <c r="F244" s="89" t="n"/>
      <c r="G244" s="89" t="n"/>
      <c r="H244" s="118" t="n"/>
      <c r="I244" s="89" t="n"/>
      <c r="J244" s="89" t="n"/>
      <c r="K244" s="89" t="n"/>
      <c r="L244" s="89" t="n"/>
      <c r="M244" s="89" t="n"/>
      <c r="N244" s="89" t="n"/>
      <c r="O244" s="89" t="n"/>
      <c r="P244" s="118" t="n"/>
      <c r="Q244" s="361">
        <f>IF($J244="","",IFERROR(VLOOKUP($J244,'設定項目'!$N$2:$P$5,2,FALSE),""))</f>
      </c>
      <c r="R244" s="361">
        <f>IF($J244="","",IFERROR(VLOOKUP($J244,'設定項目'!$N$2:$P$5,3,FALSE),""))</f>
      </c>
      <c r="S244" s="362">
        <f>IF($C244="","",$C244+$Q244/24)</f>
      </c>
      <c r="T244" s="362">
        <f>IF($C244="","",$C244+($R244+$W244)/24)</f>
      </c>
      <c r="U244" s="360" t="n"/>
      <c r="V244" s="360" t="n"/>
      <c r="W244" s="363" t="n"/>
      <c r="X244" s="361">
        <f>IF(AND($C244&lt;&gt;"",$V244&lt;&gt;""),MAX(0,($V244-$C244)*24-$W244),"")</f>
      </c>
      <c r="Y244" s="112">
        <f>IF($C244="","",IF($U244&lt;&gt;"",IF($U244&gt;$S244,"期限超過","達成"),IF(NOW()&gt;$S244,"期限超過リスク","期限内")))</f>
      </c>
      <c r="Z244" s="112">
        <f>IF($C244="","",IF($V244&lt;&gt;"",IF($V244&gt;$T244,"期限超過","達成"),IF(AND($L244&lt;&gt;"クローズ済み",$L244&lt;&gt;"キャンセル済み",NOW()&gt;$T244),"期限超過リスク","期限内")))</f>
      </c>
      <c r="AA244" s="363" t="n"/>
      <c r="AB244" s="118" t="n"/>
      <c r="AC244" s="118" t="n"/>
      <c r="AD244" s="89" t="n"/>
      <c r="AE244" s="364" t="n"/>
      <c r="AF244" s="89" t="n"/>
      <c r="AG244" s="89" t="n"/>
      <c r="AH244" s="124" t="n"/>
    </row>
    <row r="245" s="26" ht="26" customHeight="true">
      <c r="A245" s="88" t="n"/>
      <c r="B245" s="359" t="n"/>
      <c r="C245" s="360" t="n"/>
      <c r="D245" s="89" t="n"/>
      <c r="E245" s="89" t="n"/>
      <c r="F245" s="89" t="n"/>
      <c r="G245" s="89" t="n"/>
      <c r="H245" s="118" t="n"/>
      <c r="I245" s="89" t="n"/>
      <c r="J245" s="89" t="n"/>
      <c r="K245" s="89" t="n"/>
      <c r="L245" s="89" t="n"/>
      <c r="M245" s="89" t="n"/>
      <c r="N245" s="89" t="n"/>
      <c r="O245" s="89" t="n"/>
      <c r="P245" s="118" t="n"/>
      <c r="Q245" s="361">
        <f>IF($J245="","",IFERROR(VLOOKUP($J245,'設定項目'!$N$2:$P$5,2,FALSE),""))</f>
      </c>
      <c r="R245" s="361">
        <f>IF($J245="","",IFERROR(VLOOKUP($J245,'設定項目'!$N$2:$P$5,3,FALSE),""))</f>
      </c>
      <c r="S245" s="362">
        <f>IF($C245="","",$C245+$Q245/24)</f>
      </c>
      <c r="T245" s="362">
        <f>IF($C245="","",$C245+($R245+$W245)/24)</f>
      </c>
      <c r="U245" s="360" t="n"/>
      <c r="V245" s="360" t="n"/>
      <c r="W245" s="363" t="n"/>
      <c r="X245" s="361">
        <f>IF(AND($C245&lt;&gt;"",$V245&lt;&gt;""),MAX(0,($V245-$C245)*24-$W245),"")</f>
      </c>
      <c r="Y245" s="112">
        <f>IF($C245="","",IF($U245&lt;&gt;"",IF($U245&gt;$S245,"期限超過","達成"),IF(NOW()&gt;$S245,"期限超過リスク","期限内")))</f>
      </c>
      <c r="Z245" s="112">
        <f>IF($C245="","",IF($V245&lt;&gt;"",IF($V245&gt;$T245,"期限超過","達成"),IF(AND($L245&lt;&gt;"クローズ済み",$L245&lt;&gt;"キャンセル済み",NOW()&gt;$T245),"期限超過リスク","期限内")))</f>
      </c>
      <c r="AA245" s="363" t="n"/>
      <c r="AB245" s="118" t="n"/>
      <c r="AC245" s="118" t="n"/>
      <c r="AD245" s="89" t="n"/>
      <c r="AE245" s="364" t="n"/>
      <c r="AF245" s="89" t="n"/>
      <c r="AG245" s="89" t="n"/>
      <c r="AH245" s="124" t="n"/>
    </row>
    <row r="246" s="26" ht="26" customHeight="true">
      <c r="A246" s="88" t="n"/>
      <c r="B246" s="359" t="n"/>
      <c r="C246" s="360" t="n"/>
      <c r="D246" s="89" t="n"/>
      <c r="E246" s="89" t="n"/>
      <c r="F246" s="89" t="n"/>
      <c r="G246" s="89" t="n"/>
      <c r="H246" s="118" t="n"/>
      <c r="I246" s="89" t="n"/>
      <c r="J246" s="89" t="n"/>
      <c r="K246" s="89" t="n"/>
      <c r="L246" s="89" t="n"/>
      <c r="M246" s="89" t="n"/>
      <c r="N246" s="89" t="n"/>
      <c r="O246" s="89" t="n"/>
      <c r="P246" s="118" t="n"/>
      <c r="Q246" s="361">
        <f>IF($J246="","",IFERROR(VLOOKUP($J246,'設定項目'!$N$2:$P$5,2,FALSE),""))</f>
      </c>
      <c r="R246" s="361">
        <f>IF($J246="","",IFERROR(VLOOKUP($J246,'設定項目'!$N$2:$P$5,3,FALSE),""))</f>
      </c>
      <c r="S246" s="362">
        <f>IF($C246="","",$C246+$Q246/24)</f>
      </c>
      <c r="T246" s="362">
        <f>IF($C246="","",$C246+($R246+$W246)/24)</f>
      </c>
      <c r="U246" s="360" t="n"/>
      <c r="V246" s="360" t="n"/>
      <c r="W246" s="363" t="n"/>
      <c r="X246" s="361">
        <f>IF(AND($C246&lt;&gt;"",$V246&lt;&gt;""),MAX(0,($V246-$C246)*24-$W246),"")</f>
      </c>
      <c r="Y246" s="112">
        <f>IF($C246="","",IF($U246&lt;&gt;"",IF($U246&gt;$S246,"期限超過","達成"),IF(NOW()&gt;$S246,"期限超過リスク","期限内")))</f>
      </c>
      <c r="Z246" s="112">
        <f>IF($C246="","",IF($V246&lt;&gt;"",IF($V246&gt;$T246,"期限超過","達成"),IF(AND($L246&lt;&gt;"クローズ済み",$L246&lt;&gt;"キャンセル済み",NOW()&gt;$T246),"期限超過リスク","期限内")))</f>
      </c>
      <c r="AA246" s="363" t="n"/>
      <c r="AB246" s="118" t="n"/>
      <c r="AC246" s="118" t="n"/>
      <c r="AD246" s="89" t="n"/>
      <c r="AE246" s="364" t="n"/>
      <c r="AF246" s="89" t="n"/>
      <c r="AG246" s="89" t="n"/>
      <c r="AH246" s="124" t="n"/>
    </row>
    <row r="247" s="26" ht="26" customHeight="true">
      <c r="A247" s="88" t="n"/>
      <c r="B247" s="359" t="n"/>
      <c r="C247" s="360" t="n"/>
      <c r="D247" s="89" t="n"/>
      <c r="E247" s="89" t="n"/>
      <c r="F247" s="89" t="n"/>
      <c r="G247" s="89" t="n"/>
      <c r="H247" s="118" t="n"/>
      <c r="I247" s="89" t="n"/>
      <c r="J247" s="89" t="n"/>
      <c r="K247" s="89" t="n"/>
      <c r="L247" s="89" t="n"/>
      <c r="M247" s="89" t="n"/>
      <c r="N247" s="89" t="n"/>
      <c r="O247" s="89" t="n"/>
      <c r="P247" s="118" t="n"/>
      <c r="Q247" s="361">
        <f>IF($J247="","",IFERROR(VLOOKUP($J247,'設定項目'!$N$2:$P$5,2,FALSE),""))</f>
      </c>
      <c r="R247" s="361">
        <f>IF($J247="","",IFERROR(VLOOKUP($J247,'設定項目'!$N$2:$P$5,3,FALSE),""))</f>
      </c>
      <c r="S247" s="362">
        <f>IF($C247="","",$C247+$Q247/24)</f>
      </c>
      <c r="T247" s="362">
        <f>IF($C247="","",$C247+($R247+$W247)/24)</f>
      </c>
      <c r="U247" s="360" t="n"/>
      <c r="V247" s="360" t="n"/>
      <c r="W247" s="363" t="n"/>
      <c r="X247" s="361">
        <f>IF(AND($C247&lt;&gt;"",$V247&lt;&gt;""),MAX(0,($V247-$C247)*24-$W247),"")</f>
      </c>
      <c r="Y247" s="112">
        <f>IF($C247="","",IF($U247&lt;&gt;"",IF($U247&gt;$S247,"期限超過","達成"),IF(NOW()&gt;$S247,"期限超過リスク","期限内")))</f>
      </c>
      <c r="Z247" s="112">
        <f>IF($C247="","",IF($V247&lt;&gt;"",IF($V247&gt;$T247,"期限超過","達成"),IF(AND($L247&lt;&gt;"クローズ済み",$L247&lt;&gt;"キャンセル済み",NOW()&gt;$T247),"期限超過リスク","期限内")))</f>
      </c>
      <c r="AA247" s="363" t="n"/>
      <c r="AB247" s="118" t="n"/>
      <c r="AC247" s="118" t="n"/>
      <c r="AD247" s="89" t="n"/>
      <c r="AE247" s="364" t="n"/>
      <c r="AF247" s="89" t="n"/>
      <c r="AG247" s="89" t="n"/>
      <c r="AH247" s="124" t="n"/>
    </row>
    <row r="248" s="26" ht="26" customHeight="true">
      <c r="A248" s="88" t="n"/>
      <c r="B248" s="359" t="n"/>
      <c r="C248" s="360" t="n"/>
      <c r="D248" s="89" t="n"/>
      <c r="E248" s="89" t="n"/>
      <c r="F248" s="89" t="n"/>
      <c r="G248" s="89" t="n"/>
      <c r="H248" s="118" t="n"/>
      <c r="I248" s="89" t="n"/>
      <c r="J248" s="89" t="n"/>
      <c r="K248" s="89" t="n"/>
      <c r="L248" s="89" t="n"/>
      <c r="M248" s="89" t="n"/>
      <c r="N248" s="89" t="n"/>
      <c r="O248" s="89" t="n"/>
      <c r="P248" s="118" t="n"/>
      <c r="Q248" s="361">
        <f>IF($J248="","",IFERROR(VLOOKUP($J248,'設定項目'!$N$2:$P$5,2,FALSE),""))</f>
      </c>
      <c r="R248" s="361">
        <f>IF($J248="","",IFERROR(VLOOKUP($J248,'設定項目'!$N$2:$P$5,3,FALSE),""))</f>
      </c>
      <c r="S248" s="362">
        <f>IF($C248="","",$C248+$Q248/24)</f>
      </c>
      <c r="T248" s="362">
        <f>IF($C248="","",$C248+($R248+$W248)/24)</f>
      </c>
      <c r="U248" s="360" t="n"/>
      <c r="V248" s="360" t="n"/>
      <c r="W248" s="363" t="n"/>
      <c r="X248" s="361">
        <f>IF(AND($C248&lt;&gt;"",$V248&lt;&gt;""),MAX(0,($V248-$C248)*24-$W248),"")</f>
      </c>
      <c r="Y248" s="112">
        <f>IF($C248="","",IF($U248&lt;&gt;"",IF($U248&gt;$S248,"期限超過","達成"),IF(NOW()&gt;$S248,"期限超過リスク","期限内")))</f>
      </c>
      <c r="Z248" s="112">
        <f>IF($C248="","",IF($V248&lt;&gt;"",IF($V248&gt;$T248,"期限超過","達成"),IF(AND($L248&lt;&gt;"クローズ済み",$L248&lt;&gt;"キャンセル済み",NOW()&gt;$T248),"期限超過リスク","期限内")))</f>
      </c>
      <c r="AA248" s="363" t="n"/>
      <c r="AB248" s="118" t="n"/>
      <c r="AC248" s="118" t="n"/>
      <c r="AD248" s="89" t="n"/>
      <c r="AE248" s="364" t="n"/>
      <c r="AF248" s="89" t="n"/>
      <c r="AG248" s="89" t="n"/>
      <c r="AH248" s="124" t="n"/>
    </row>
    <row r="249" s="26" ht="26" customHeight="true">
      <c r="A249" s="88" t="n"/>
      <c r="B249" s="359" t="n"/>
      <c r="C249" s="360" t="n"/>
      <c r="D249" s="89" t="n"/>
      <c r="E249" s="89" t="n"/>
      <c r="F249" s="89" t="n"/>
      <c r="G249" s="89" t="n"/>
      <c r="H249" s="118" t="n"/>
      <c r="I249" s="89" t="n"/>
      <c r="J249" s="89" t="n"/>
      <c r="K249" s="89" t="n"/>
      <c r="L249" s="89" t="n"/>
      <c r="M249" s="89" t="n"/>
      <c r="N249" s="89" t="n"/>
      <c r="O249" s="89" t="n"/>
      <c r="P249" s="118" t="n"/>
      <c r="Q249" s="361">
        <f>IF($J249="","",IFERROR(VLOOKUP($J249,'設定項目'!$N$2:$P$5,2,FALSE),""))</f>
      </c>
      <c r="R249" s="361">
        <f>IF($J249="","",IFERROR(VLOOKUP($J249,'設定項目'!$N$2:$P$5,3,FALSE),""))</f>
      </c>
      <c r="S249" s="362">
        <f>IF($C249="","",$C249+$Q249/24)</f>
      </c>
      <c r="T249" s="362">
        <f>IF($C249="","",$C249+($R249+$W249)/24)</f>
      </c>
      <c r="U249" s="360" t="n"/>
      <c r="V249" s="360" t="n"/>
      <c r="W249" s="363" t="n"/>
      <c r="X249" s="361">
        <f>IF(AND($C249&lt;&gt;"",$V249&lt;&gt;""),MAX(0,($V249-$C249)*24-$W249),"")</f>
      </c>
      <c r="Y249" s="112">
        <f>IF($C249="","",IF($U249&lt;&gt;"",IF($U249&gt;$S249,"期限超過","達成"),IF(NOW()&gt;$S249,"期限超過リスク","期限内")))</f>
      </c>
      <c r="Z249" s="112">
        <f>IF($C249="","",IF($V249&lt;&gt;"",IF($V249&gt;$T249,"期限超過","達成"),IF(AND($L249&lt;&gt;"クローズ済み",$L249&lt;&gt;"キャンセル済み",NOW()&gt;$T249),"期限超過リスク","期限内")))</f>
      </c>
      <c r="AA249" s="363" t="n"/>
      <c r="AB249" s="118" t="n"/>
      <c r="AC249" s="118" t="n"/>
      <c r="AD249" s="89" t="n"/>
      <c r="AE249" s="364" t="n"/>
      <c r="AF249" s="89" t="n"/>
      <c r="AG249" s="89" t="n"/>
      <c r="AH249" s="124" t="n"/>
    </row>
    <row r="250" s="26" ht="26" customHeight="true">
      <c r="A250" s="88" t="n"/>
      <c r="B250" s="359" t="n"/>
      <c r="C250" s="360" t="n"/>
      <c r="D250" s="89" t="n"/>
      <c r="E250" s="89" t="n"/>
      <c r="F250" s="89" t="n"/>
      <c r="G250" s="89" t="n"/>
      <c r="H250" s="118" t="n"/>
      <c r="I250" s="89" t="n"/>
      <c r="J250" s="89" t="n"/>
      <c r="K250" s="89" t="n"/>
      <c r="L250" s="89" t="n"/>
      <c r="M250" s="89" t="n"/>
      <c r="N250" s="89" t="n"/>
      <c r="O250" s="89" t="n"/>
      <c r="P250" s="118" t="n"/>
      <c r="Q250" s="361">
        <f>IF($J250="","",IFERROR(VLOOKUP($J250,'設定項目'!$N$2:$P$5,2,FALSE),""))</f>
      </c>
      <c r="R250" s="361">
        <f>IF($J250="","",IFERROR(VLOOKUP($J250,'設定項目'!$N$2:$P$5,3,FALSE),""))</f>
      </c>
      <c r="S250" s="362">
        <f>IF($C250="","",$C250+$Q250/24)</f>
      </c>
      <c r="T250" s="362">
        <f>IF($C250="","",$C250+($R250+$W250)/24)</f>
      </c>
      <c r="U250" s="360" t="n"/>
      <c r="V250" s="360" t="n"/>
      <c r="W250" s="363" t="n"/>
      <c r="X250" s="361">
        <f>IF(AND($C250&lt;&gt;"",$V250&lt;&gt;""),MAX(0,($V250-$C250)*24-$W250),"")</f>
      </c>
      <c r="Y250" s="112">
        <f>IF($C250="","",IF($U250&lt;&gt;"",IF($U250&gt;$S250,"期限超過","達成"),IF(NOW()&gt;$S250,"期限超過リスク","期限内")))</f>
      </c>
      <c r="Z250" s="112">
        <f>IF($C250="","",IF($V250&lt;&gt;"",IF($V250&gt;$T250,"期限超過","達成"),IF(AND($L250&lt;&gt;"クローズ済み",$L250&lt;&gt;"キャンセル済み",NOW()&gt;$T250),"期限超過リスク","期限内")))</f>
      </c>
      <c r="AA250" s="363" t="n"/>
      <c r="AB250" s="118" t="n"/>
      <c r="AC250" s="118" t="n"/>
      <c r="AD250" s="89" t="n"/>
      <c r="AE250" s="364" t="n"/>
      <c r="AF250" s="89" t="n"/>
      <c r="AG250" s="89" t="n"/>
      <c r="AH250" s="124" t="n"/>
    </row>
    <row r="251" s="26" ht="26" customHeight="true">
      <c r="A251" s="88" t="n"/>
      <c r="B251" s="359" t="n"/>
      <c r="C251" s="360" t="n"/>
      <c r="D251" s="89" t="n"/>
      <c r="E251" s="89" t="n"/>
      <c r="F251" s="89" t="n"/>
      <c r="G251" s="89" t="n"/>
      <c r="H251" s="118" t="n"/>
      <c r="I251" s="89" t="n"/>
      <c r="J251" s="89" t="n"/>
      <c r="K251" s="89" t="n"/>
      <c r="L251" s="89" t="n"/>
      <c r="M251" s="89" t="n"/>
      <c r="N251" s="89" t="n"/>
      <c r="O251" s="89" t="n"/>
      <c r="P251" s="118" t="n"/>
      <c r="Q251" s="361">
        <f>IF($J251="","",IFERROR(VLOOKUP($J251,'設定項目'!$N$2:$P$5,2,FALSE),""))</f>
      </c>
      <c r="R251" s="361">
        <f>IF($J251="","",IFERROR(VLOOKUP($J251,'設定項目'!$N$2:$P$5,3,FALSE),""))</f>
      </c>
      <c r="S251" s="362">
        <f>IF($C251="","",$C251+$Q251/24)</f>
      </c>
      <c r="T251" s="362">
        <f>IF($C251="","",$C251+($R251+$W251)/24)</f>
      </c>
      <c r="U251" s="360" t="n"/>
      <c r="V251" s="360" t="n"/>
      <c r="W251" s="363" t="n"/>
      <c r="X251" s="361">
        <f>IF(AND($C251&lt;&gt;"",$V251&lt;&gt;""),MAX(0,($V251-$C251)*24-$W251),"")</f>
      </c>
      <c r="Y251" s="112">
        <f>IF($C251="","",IF($U251&lt;&gt;"",IF($U251&gt;$S251,"期限超過","達成"),IF(NOW()&gt;$S251,"期限超過リスク","期限内")))</f>
      </c>
      <c r="Z251" s="112">
        <f>IF($C251="","",IF($V251&lt;&gt;"",IF($V251&gt;$T251,"期限超過","達成"),IF(AND($L251&lt;&gt;"クローズ済み",$L251&lt;&gt;"キャンセル済み",NOW()&gt;$T251),"期限超過リスク","期限内")))</f>
      </c>
      <c r="AA251" s="363" t="n"/>
      <c r="AB251" s="118" t="n"/>
      <c r="AC251" s="118" t="n"/>
      <c r="AD251" s="89" t="n"/>
      <c r="AE251" s="364" t="n"/>
      <c r="AF251" s="89" t="n"/>
      <c r="AG251" s="89" t="n"/>
      <c r="AH251" s="124" t="n"/>
    </row>
    <row r="252" s="26" ht="26" customHeight="true">
      <c r="A252" s="88" t="n"/>
      <c r="B252" s="359" t="n"/>
      <c r="C252" s="360" t="n"/>
      <c r="D252" s="89" t="n"/>
      <c r="E252" s="89" t="n"/>
      <c r="F252" s="89" t="n"/>
      <c r="G252" s="89" t="n"/>
      <c r="H252" s="118" t="n"/>
      <c r="I252" s="89" t="n"/>
      <c r="J252" s="89" t="n"/>
      <c r="K252" s="89" t="n"/>
      <c r="L252" s="89" t="n"/>
      <c r="M252" s="89" t="n"/>
      <c r="N252" s="89" t="n"/>
      <c r="O252" s="89" t="n"/>
      <c r="P252" s="118" t="n"/>
      <c r="Q252" s="361">
        <f>IF($J252="","",IFERROR(VLOOKUP($J252,'設定項目'!$N$2:$P$5,2,FALSE),""))</f>
      </c>
      <c r="R252" s="361">
        <f>IF($J252="","",IFERROR(VLOOKUP($J252,'設定項目'!$N$2:$P$5,3,FALSE),""))</f>
      </c>
      <c r="S252" s="362">
        <f>IF($C252="","",$C252+$Q252/24)</f>
      </c>
      <c r="T252" s="362">
        <f>IF($C252="","",$C252+($R252+$W252)/24)</f>
      </c>
      <c r="U252" s="360" t="n"/>
      <c r="V252" s="360" t="n"/>
      <c r="W252" s="363" t="n"/>
      <c r="X252" s="361">
        <f>IF(AND($C252&lt;&gt;"",$V252&lt;&gt;""),MAX(0,($V252-$C252)*24-$W252),"")</f>
      </c>
      <c r="Y252" s="112">
        <f>IF($C252="","",IF($U252&lt;&gt;"",IF($U252&gt;$S252,"期限超過","達成"),IF(NOW()&gt;$S252,"期限超過リスク","期限内")))</f>
      </c>
      <c r="Z252" s="112">
        <f>IF($C252="","",IF($V252&lt;&gt;"",IF($V252&gt;$T252,"期限超過","達成"),IF(AND($L252&lt;&gt;"クローズ済み",$L252&lt;&gt;"キャンセル済み",NOW()&gt;$T252),"期限超過リスク","期限内")))</f>
      </c>
      <c r="AA252" s="363" t="n"/>
      <c r="AB252" s="118" t="n"/>
      <c r="AC252" s="118" t="n"/>
      <c r="AD252" s="89" t="n"/>
      <c r="AE252" s="364" t="n"/>
      <c r="AF252" s="89" t="n"/>
      <c r="AG252" s="89" t="n"/>
      <c r="AH252" s="124" t="n"/>
    </row>
    <row r="253" s="26" ht="26" customHeight="true">
      <c r="A253" s="88" t="n"/>
      <c r="B253" s="359" t="n"/>
      <c r="C253" s="360" t="n"/>
      <c r="D253" s="89" t="n"/>
      <c r="E253" s="89" t="n"/>
      <c r="F253" s="89" t="n"/>
      <c r="G253" s="89" t="n"/>
      <c r="H253" s="118" t="n"/>
      <c r="I253" s="89" t="n"/>
      <c r="J253" s="89" t="n"/>
      <c r="K253" s="89" t="n"/>
      <c r="L253" s="89" t="n"/>
      <c r="M253" s="89" t="n"/>
      <c r="N253" s="89" t="n"/>
      <c r="O253" s="89" t="n"/>
      <c r="P253" s="118" t="n"/>
      <c r="Q253" s="361">
        <f>IF($J253="","",IFERROR(VLOOKUP($J253,'設定項目'!$N$2:$P$5,2,FALSE),""))</f>
      </c>
      <c r="R253" s="361">
        <f>IF($J253="","",IFERROR(VLOOKUP($J253,'設定項目'!$N$2:$P$5,3,FALSE),""))</f>
      </c>
      <c r="S253" s="362">
        <f>IF($C253="","",$C253+$Q253/24)</f>
      </c>
      <c r="T253" s="362">
        <f>IF($C253="","",$C253+($R253+$W253)/24)</f>
      </c>
      <c r="U253" s="360" t="n"/>
      <c r="V253" s="360" t="n"/>
      <c r="W253" s="363" t="n"/>
      <c r="X253" s="361">
        <f>IF(AND($C253&lt;&gt;"",$V253&lt;&gt;""),MAX(0,($V253-$C253)*24-$W253),"")</f>
      </c>
      <c r="Y253" s="112">
        <f>IF($C253="","",IF($U253&lt;&gt;"",IF($U253&gt;$S253,"期限超過","達成"),IF(NOW()&gt;$S253,"期限超過リスク","期限内")))</f>
      </c>
      <c r="Z253" s="112">
        <f>IF($C253="","",IF($V253&lt;&gt;"",IF($V253&gt;$T253,"期限超過","達成"),IF(AND($L253&lt;&gt;"クローズ済み",$L253&lt;&gt;"キャンセル済み",NOW()&gt;$T253),"期限超過リスク","期限内")))</f>
      </c>
      <c r="AA253" s="363" t="n"/>
      <c r="AB253" s="118" t="n"/>
      <c r="AC253" s="118" t="n"/>
      <c r="AD253" s="89" t="n"/>
      <c r="AE253" s="364" t="n"/>
      <c r="AF253" s="89" t="n"/>
      <c r="AG253" s="89" t="n"/>
      <c r="AH253" s="124" t="n"/>
    </row>
    <row r="254" s="26" ht="26" customHeight="true">
      <c r="A254" s="88" t="n"/>
      <c r="B254" s="359" t="n"/>
      <c r="C254" s="360" t="n"/>
      <c r="D254" s="89" t="n"/>
      <c r="E254" s="89" t="n"/>
      <c r="F254" s="89" t="n"/>
      <c r="G254" s="89" t="n"/>
      <c r="H254" s="118" t="n"/>
      <c r="I254" s="89" t="n"/>
      <c r="J254" s="89" t="n"/>
      <c r="K254" s="89" t="n"/>
      <c r="L254" s="89" t="n"/>
      <c r="M254" s="89" t="n"/>
      <c r="N254" s="89" t="n"/>
      <c r="O254" s="89" t="n"/>
      <c r="P254" s="118" t="n"/>
      <c r="Q254" s="361">
        <f>IF($J254="","",IFERROR(VLOOKUP($J254,'設定項目'!$N$2:$P$5,2,FALSE),""))</f>
      </c>
      <c r="R254" s="361">
        <f>IF($J254="","",IFERROR(VLOOKUP($J254,'設定項目'!$N$2:$P$5,3,FALSE),""))</f>
      </c>
      <c r="S254" s="362">
        <f>IF($C254="","",$C254+$Q254/24)</f>
      </c>
      <c r="T254" s="362">
        <f>IF($C254="","",$C254+($R254+$W254)/24)</f>
      </c>
      <c r="U254" s="360" t="n"/>
      <c r="V254" s="360" t="n"/>
      <c r="W254" s="363" t="n"/>
      <c r="X254" s="361">
        <f>IF(AND($C254&lt;&gt;"",$V254&lt;&gt;""),MAX(0,($V254-$C254)*24-$W254),"")</f>
      </c>
      <c r="Y254" s="112">
        <f>IF($C254="","",IF($U254&lt;&gt;"",IF($U254&gt;$S254,"期限超過","達成"),IF(NOW()&gt;$S254,"期限超過リスク","期限内")))</f>
      </c>
      <c r="Z254" s="112">
        <f>IF($C254="","",IF($V254&lt;&gt;"",IF($V254&gt;$T254,"期限超過","達成"),IF(AND($L254&lt;&gt;"クローズ済み",$L254&lt;&gt;"キャンセル済み",NOW()&gt;$T254),"期限超過リスク","期限内")))</f>
      </c>
      <c r="AA254" s="363" t="n"/>
      <c r="AB254" s="118" t="n"/>
      <c r="AC254" s="118" t="n"/>
      <c r="AD254" s="89" t="n"/>
      <c r="AE254" s="364" t="n"/>
      <c r="AF254" s="89" t="n"/>
      <c r="AG254" s="89" t="n"/>
      <c r="AH254" s="124" t="n"/>
    </row>
    <row r="255" s="26" ht="26" customHeight="true">
      <c r="A255" s="88" t="n"/>
      <c r="B255" s="359" t="n"/>
      <c r="C255" s="360" t="n"/>
      <c r="D255" s="89" t="n"/>
      <c r="E255" s="89" t="n"/>
      <c r="F255" s="89" t="n"/>
      <c r="G255" s="89" t="n"/>
      <c r="H255" s="118" t="n"/>
      <c r="I255" s="89" t="n"/>
      <c r="J255" s="89" t="n"/>
      <c r="K255" s="89" t="n"/>
      <c r="L255" s="89" t="n"/>
      <c r="M255" s="89" t="n"/>
      <c r="N255" s="89" t="n"/>
      <c r="O255" s="89" t="n"/>
      <c r="P255" s="118" t="n"/>
      <c r="Q255" s="361">
        <f>IF($J255="","",IFERROR(VLOOKUP($J255,'設定項目'!$N$2:$P$5,2,FALSE),""))</f>
      </c>
      <c r="R255" s="361">
        <f>IF($J255="","",IFERROR(VLOOKUP($J255,'設定項目'!$N$2:$P$5,3,FALSE),""))</f>
      </c>
      <c r="S255" s="362">
        <f>IF($C255="","",$C255+$Q255/24)</f>
      </c>
      <c r="T255" s="362">
        <f>IF($C255="","",$C255+($R255+$W255)/24)</f>
      </c>
      <c r="U255" s="360" t="n"/>
      <c r="V255" s="360" t="n"/>
      <c r="W255" s="363" t="n"/>
      <c r="X255" s="361">
        <f>IF(AND($C255&lt;&gt;"",$V255&lt;&gt;""),MAX(0,($V255-$C255)*24-$W255),"")</f>
      </c>
      <c r="Y255" s="112">
        <f>IF($C255="","",IF($U255&lt;&gt;"",IF($U255&gt;$S255,"期限超過","達成"),IF(NOW()&gt;$S255,"期限超過リスク","期限内")))</f>
      </c>
      <c r="Z255" s="112">
        <f>IF($C255="","",IF($V255&lt;&gt;"",IF($V255&gt;$T255,"期限超過","達成"),IF(AND($L255&lt;&gt;"クローズ済み",$L255&lt;&gt;"キャンセル済み",NOW()&gt;$T255),"期限超過リスク","期限内")))</f>
      </c>
      <c r="AA255" s="363" t="n"/>
      <c r="AB255" s="118" t="n"/>
      <c r="AC255" s="118" t="n"/>
      <c r="AD255" s="89" t="n"/>
      <c r="AE255" s="364" t="n"/>
      <c r="AF255" s="89" t="n"/>
      <c r="AG255" s="89" t="n"/>
      <c r="AH255" s="124" t="n"/>
    </row>
    <row r="256" s="26" ht="26" customHeight="true">
      <c r="A256" s="88" t="n"/>
      <c r="B256" s="359" t="n"/>
      <c r="C256" s="360" t="n"/>
      <c r="D256" s="89" t="n"/>
      <c r="E256" s="89" t="n"/>
      <c r="F256" s="89" t="n"/>
      <c r="G256" s="89" t="n"/>
      <c r="H256" s="118" t="n"/>
      <c r="I256" s="89" t="n"/>
      <c r="J256" s="89" t="n"/>
      <c r="K256" s="89" t="n"/>
      <c r="L256" s="89" t="n"/>
      <c r="M256" s="89" t="n"/>
      <c r="N256" s="89" t="n"/>
      <c r="O256" s="89" t="n"/>
      <c r="P256" s="118" t="n"/>
      <c r="Q256" s="361">
        <f>IF($J256="","",IFERROR(VLOOKUP($J256,'設定項目'!$N$2:$P$5,2,FALSE),""))</f>
      </c>
      <c r="R256" s="361">
        <f>IF($J256="","",IFERROR(VLOOKUP($J256,'設定項目'!$N$2:$P$5,3,FALSE),""))</f>
      </c>
      <c r="S256" s="362">
        <f>IF($C256="","",$C256+$Q256/24)</f>
      </c>
      <c r="T256" s="362">
        <f>IF($C256="","",$C256+($R256+$W256)/24)</f>
      </c>
      <c r="U256" s="360" t="n"/>
      <c r="V256" s="360" t="n"/>
      <c r="W256" s="363" t="n"/>
      <c r="X256" s="361">
        <f>IF(AND($C256&lt;&gt;"",$V256&lt;&gt;""),MAX(0,($V256-$C256)*24-$W256),"")</f>
      </c>
      <c r="Y256" s="112">
        <f>IF($C256="","",IF($U256&lt;&gt;"",IF($U256&gt;$S256,"期限超過","達成"),IF(NOW()&gt;$S256,"期限超過リスク","期限内")))</f>
      </c>
      <c r="Z256" s="112">
        <f>IF($C256="","",IF($V256&lt;&gt;"",IF($V256&gt;$T256,"期限超過","達成"),IF(AND($L256&lt;&gt;"クローズ済み",$L256&lt;&gt;"キャンセル済み",NOW()&gt;$T256),"期限超過リスク","期限内")))</f>
      </c>
      <c r="AA256" s="363" t="n"/>
      <c r="AB256" s="118" t="n"/>
      <c r="AC256" s="118" t="n"/>
      <c r="AD256" s="89" t="n"/>
      <c r="AE256" s="364" t="n"/>
      <c r="AF256" s="89" t="n"/>
      <c r="AG256" s="89" t="n"/>
      <c r="AH256" s="124" t="n"/>
    </row>
    <row r="257" s="26" ht="26" customHeight="true">
      <c r="A257" s="88" t="n"/>
      <c r="B257" s="359" t="n"/>
      <c r="C257" s="360" t="n"/>
      <c r="D257" s="89" t="n"/>
      <c r="E257" s="89" t="n"/>
      <c r="F257" s="89" t="n"/>
      <c r="G257" s="89" t="n"/>
      <c r="H257" s="118" t="n"/>
      <c r="I257" s="89" t="n"/>
      <c r="J257" s="89" t="n"/>
      <c r="K257" s="89" t="n"/>
      <c r="L257" s="89" t="n"/>
      <c r="M257" s="89" t="n"/>
      <c r="N257" s="89" t="n"/>
      <c r="O257" s="89" t="n"/>
      <c r="P257" s="118" t="n"/>
      <c r="Q257" s="361">
        <f>IF($J257="","",IFERROR(VLOOKUP($J257,'設定項目'!$N$2:$P$5,2,FALSE),""))</f>
      </c>
      <c r="R257" s="361">
        <f>IF($J257="","",IFERROR(VLOOKUP($J257,'設定項目'!$N$2:$P$5,3,FALSE),""))</f>
      </c>
      <c r="S257" s="362">
        <f>IF($C257="","",$C257+$Q257/24)</f>
      </c>
      <c r="T257" s="362">
        <f>IF($C257="","",$C257+($R257+$W257)/24)</f>
      </c>
      <c r="U257" s="360" t="n"/>
      <c r="V257" s="360" t="n"/>
      <c r="W257" s="363" t="n"/>
      <c r="X257" s="361">
        <f>IF(AND($C257&lt;&gt;"",$V257&lt;&gt;""),MAX(0,($V257-$C257)*24-$W257),"")</f>
      </c>
      <c r="Y257" s="112">
        <f>IF($C257="","",IF($U257&lt;&gt;"",IF($U257&gt;$S257,"期限超過","達成"),IF(NOW()&gt;$S257,"期限超過リスク","期限内")))</f>
      </c>
      <c r="Z257" s="112">
        <f>IF($C257="","",IF($V257&lt;&gt;"",IF($V257&gt;$T257,"期限超過","達成"),IF(AND($L257&lt;&gt;"クローズ済み",$L257&lt;&gt;"キャンセル済み",NOW()&gt;$T257),"期限超過リスク","期限内")))</f>
      </c>
      <c r="AA257" s="363" t="n"/>
      <c r="AB257" s="118" t="n"/>
      <c r="AC257" s="118" t="n"/>
      <c r="AD257" s="89" t="n"/>
      <c r="AE257" s="364" t="n"/>
      <c r="AF257" s="89" t="n"/>
      <c r="AG257" s="89" t="n"/>
      <c r="AH257" s="124" t="n"/>
    </row>
    <row r="258" s="26" ht="26" customHeight="true">
      <c r="A258" s="88" t="n"/>
      <c r="B258" s="359" t="n"/>
      <c r="C258" s="360" t="n"/>
      <c r="D258" s="89" t="n"/>
      <c r="E258" s="89" t="n"/>
      <c r="F258" s="89" t="n"/>
      <c r="G258" s="89" t="n"/>
      <c r="H258" s="118" t="n"/>
      <c r="I258" s="89" t="n"/>
      <c r="J258" s="89" t="n"/>
      <c r="K258" s="89" t="n"/>
      <c r="L258" s="89" t="n"/>
      <c r="M258" s="89" t="n"/>
      <c r="N258" s="89" t="n"/>
      <c r="O258" s="89" t="n"/>
      <c r="P258" s="118" t="n"/>
      <c r="Q258" s="361">
        <f>IF($J258="","",IFERROR(VLOOKUP($J258,'設定項目'!$N$2:$P$5,2,FALSE),""))</f>
      </c>
      <c r="R258" s="361">
        <f>IF($J258="","",IFERROR(VLOOKUP($J258,'設定項目'!$N$2:$P$5,3,FALSE),""))</f>
      </c>
      <c r="S258" s="362">
        <f>IF($C258="","",$C258+$Q258/24)</f>
      </c>
      <c r="T258" s="362">
        <f>IF($C258="","",$C258+($R258+$W258)/24)</f>
      </c>
      <c r="U258" s="360" t="n"/>
      <c r="V258" s="360" t="n"/>
      <c r="W258" s="363" t="n"/>
      <c r="X258" s="361">
        <f>IF(AND($C258&lt;&gt;"",$V258&lt;&gt;""),MAX(0,($V258-$C258)*24-$W258),"")</f>
      </c>
      <c r="Y258" s="112">
        <f>IF($C258="","",IF($U258&lt;&gt;"",IF($U258&gt;$S258,"期限超過","達成"),IF(NOW()&gt;$S258,"期限超過リスク","期限内")))</f>
      </c>
      <c r="Z258" s="112">
        <f>IF($C258="","",IF($V258&lt;&gt;"",IF($V258&gt;$T258,"期限超過","達成"),IF(AND($L258&lt;&gt;"クローズ済み",$L258&lt;&gt;"キャンセル済み",NOW()&gt;$T258),"期限超過リスク","期限内")))</f>
      </c>
      <c r="AA258" s="363" t="n"/>
      <c r="AB258" s="118" t="n"/>
      <c r="AC258" s="118" t="n"/>
      <c r="AD258" s="89" t="n"/>
      <c r="AE258" s="364" t="n"/>
      <c r="AF258" s="89" t="n"/>
      <c r="AG258" s="89" t="n"/>
      <c r="AH258" s="124" t="n"/>
    </row>
    <row r="259" s="26" ht="26" customHeight="true">
      <c r="A259" s="88" t="n"/>
      <c r="B259" s="359" t="n"/>
      <c r="C259" s="360" t="n"/>
      <c r="D259" s="89" t="n"/>
      <c r="E259" s="89" t="n"/>
      <c r="F259" s="89" t="n"/>
      <c r="G259" s="89" t="n"/>
      <c r="H259" s="118" t="n"/>
      <c r="I259" s="89" t="n"/>
      <c r="J259" s="89" t="n"/>
      <c r="K259" s="89" t="n"/>
      <c r="L259" s="89" t="n"/>
      <c r="M259" s="89" t="n"/>
      <c r="N259" s="89" t="n"/>
      <c r="O259" s="89" t="n"/>
      <c r="P259" s="118" t="n"/>
      <c r="Q259" s="361">
        <f>IF($J259="","",IFERROR(VLOOKUP($J259,'設定項目'!$N$2:$P$5,2,FALSE),""))</f>
      </c>
      <c r="R259" s="361">
        <f>IF($J259="","",IFERROR(VLOOKUP($J259,'設定項目'!$N$2:$P$5,3,FALSE),""))</f>
      </c>
      <c r="S259" s="362">
        <f>IF($C259="","",$C259+$Q259/24)</f>
      </c>
      <c r="T259" s="362">
        <f>IF($C259="","",$C259+($R259+$W259)/24)</f>
      </c>
      <c r="U259" s="360" t="n"/>
      <c r="V259" s="360" t="n"/>
      <c r="W259" s="363" t="n"/>
      <c r="X259" s="361">
        <f>IF(AND($C259&lt;&gt;"",$V259&lt;&gt;""),MAX(0,($V259-$C259)*24-$W259),"")</f>
      </c>
      <c r="Y259" s="112">
        <f>IF($C259="","",IF($U259&lt;&gt;"",IF($U259&gt;$S259,"期限超過","達成"),IF(NOW()&gt;$S259,"期限超過リスク","期限内")))</f>
      </c>
      <c r="Z259" s="112">
        <f>IF($C259="","",IF($V259&lt;&gt;"",IF($V259&gt;$T259,"期限超過","達成"),IF(AND($L259&lt;&gt;"クローズ済み",$L259&lt;&gt;"キャンセル済み",NOW()&gt;$T259),"期限超過リスク","期限内")))</f>
      </c>
      <c r="AA259" s="363" t="n"/>
      <c r="AB259" s="118" t="n"/>
      <c r="AC259" s="118" t="n"/>
      <c r="AD259" s="89" t="n"/>
      <c r="AE259" s="364" t="n"/>
      <c r="AF259" s="89" t="n"/>
      <c r="AG259" s="89" t="n"/>
      <c r="AH259" s="124" t="n"/>
    </row>
    <row r="260" s="26" ht="26" customHeight="true">
      <c r="A260" s="88" t="n"/>
      <c r="B260" s="359" t="n"/>
      <c r="C260" s="360" t="n"/>
      <c r="D260" s="89" t="n"/>
      <c r="E260" s="89" t="n"/>
      <c r="F260" s="89" t="n"/>
      <c r="G260" s="89" t="n"/>
      <c r="H260" s="118" t="n"/>
      <c r="I260" s="89" t="n"/>
      <c r="J260" s="89" t="n"/>
      <c r="K260" s="89" t="n"/>
      <c r="L260" s="89" t="n"/>
      <c r="M260" s="89" t="n"/>
      <c r="N260" s="89" t="n"/>
      <c r="O260" s="89" t="n"/>
      <c r="P260" s="118" t="n"/>
      <c r="Q260" s="361">
        <f>IF($J260="","",IFERROR(VLOOKUP($J260,'設定項目'!$N$2:$P$5,2,FALSE),""))</f>
      </c>
      <c r="R260" s="361">
        <f>IF($J260="","",IFERROR(VLOOKUP($J260,'設定項目'!$N$2:$P$5,3,FALSE),""))</f>
      </c>
      <c r="S260" s="362">
        <f>IF($C260="","",$C260+$Q260/24)</f>
      </c>
      <c r="T260" s="362">
        <f>IF($C260="","",$C260+($R260+$W260)/24)</f>
      </c>
      <c r="U260" s="360" t="n"/>
      <c r="V260" s="360" t="n"/>
      <c r="W260" s="363" t="n"/>
      <c r="X260" s="361">
        <f>IF(AND($C260&lt;&gt;"",$V260&lt;&gt;""),MAX(0,($V260-$C260)*24-$W260),"")</f>
      </c>
      <c r="Y260" s="112">
        <f>IF($C260="","",IF($U260&lt;&gt;"",IF($U260&gt;$S260,"期限超過","達成"),IF(NOW()&gt;$S260,"期限超過リスク","期限内")))</f>
      </c>
      <c r="Z260" s="112">
        <f>IF($C260="","",IF($V260&lt;&gt;"",IF($V260&gt;$T260,"期限超過","達成"),IF(AND($L260&lt;&gt;"クローズ済み",$L260&lt;&gt;"キャンセル済み",NOW()&gt;$T260),"期限超過リスク","期限内")))</f>
      </c>
      <c r="AA260" s="363" t="n"/>
      <c r="AB260" s="118" t="n"/>
      <c r="AC260" s="118" t="n"/>
      <c r="AD260" s="89" t="n"/>
      <c r="AE260" s="364" t="n"/>
      <c r="AF260" s="89" t="n"/>
      <c r="AG260" s="89" t="n"/>
      <c r="AH260" s="124" t="n"/>
    </row>
    <row r="261" s="26" ht="26" customHeight="true">
      <c r="A261" s="88" t="n"/>
      <c r="B261" s="359" t="n"/>
      <c r="C261" s="360" t="n"/>
      <c r="D261" s="89" t="n"/>
      <c r="E261" s="89" t="n"/>
      <c r="F261" s="89" t="n"/>
      <c r="G261" s="89" t="n"/>
      <c r="H261" s="118" t="n"/>
      <c r="I261" s="89" t="n"/>
      <c r="J261" s="89" t="n"/>
      <c r="K261" s="89" t="n"/>
      <c r="L261" s="89" t="n"/>
      <c r="M261" s="89" t="n"/>
      <c r="N261" s="89" t="n"/>
      <c r="O261" s="89" t="n"/>
      <c r="P261" s="118" t="n"/>
      <c r="Q261" s="361">
        <f>IF($J261="","",IFERROR(VLOOKUP($J261,'設定項目'!$N$2:$P$5,2,FALSE),""))</f>
      </c>
      <c r="R261" s="361">
        <f>IF($J261="","",IFERROR(VLOOKUP($J261,'設定項目'!$N$2:$P$5,3,FALSE),""))</f>
      </c>
      <c r="S261" s="362">
        <f>IF($C261="","",$C261+$Q261/24)</f>
      </c>
      <c r="T261" s="362">
        <f>IF($C261="","",$C261+($R261+$W261)/24)</f>
      </c>
      <c r="U261" s="360" t="n"/>
      <c r="V261" s="360" t="n"/>
      <c r="W261" s="363" t="n"/>
      <c r="X261" s="361">
        <f>IF(AND($C261&lt;&gt;"",$V261&lt;&gt;""),MAX(0,($V261-$C261)*24-$W261),"")</f>
      </c>
      <c r="Y261" s="112">
        <f>IF($C261="","",IF($U261&lt;&gt;"",IF($U261&gt;$S261,"期限超過","達成"),IF(NOW()&gt;$S261,"期限超過リスク","期限内")))</f>
      </c>
      <c r="Z261" s="112">
        <f>IF($C261="","",IF($V261&lt;&gt;"",IF($V261&gt;$T261,"期限超過","達成"),IF(AND($L261&lt;&gt;"クローズ済み",$L261&lt;&gt;"キャンセル済み",NOW()&gt;$T261),"期限超過リスク","期限内")))</f>
      </c>
      <c r="AA261" s="363" t="n"/>
      <c r="AB261" s="118" t="n"/>
      <c r="AC261" s="118" t="n"/>
      <c r="AD261" s="89" t="n"/>
      <c r="AE261" s="364" t="n"/>
      <c r="AF261" s="89" t="n"/>
      <c r="AG261" s="89" t="n"/>
      <c r="AH261" s="124" t="n"/>
    </row>
    <row r="262" s="26" ht="26" customHeight="true">
      <c r="A262" s="88" t="n"/>
      <c r="B262" s="359" t="n"/>
      <c r="C262" s="360" t="n"/>
      <c r="D262" s="89" t="n"/>
      <c r="E262" s="89" t="n"/>
      <c r="F262" s="89" t="n"/>
      <c r="G262" s="89" t="n"/>
      <c r="H262" s="118" t="n"/>
      <c r="I262" s="89" t="n"/>
      <c r="J262" s="89" t="n"/>
      <c r="K262" s="89" t="n"/>
      <c r="L262" s="89" t="n"/>
      <c r="M262" s="89" t="n"/>
      <c r="N262" s="89" t="n"/>
      <c r="O262" s="89" t="n"/>
      <c r="P262" s="118" t="n"/>
      <c r="Q262" s="361">
        <f>IF($J262="","",IFERROR(VLOOKUP($J262,'設定項目'!$N$2:$P$5,2,FALSE),""))</f>
      </c>
      <c r="R262" s="361">
        <f>IF($J262="","",IFERROR(VLOOKUP($J262,'設定項目'!$N$2:$P$5,3,FALSE),""))</f>
      </c>
      <c r="S262" s="362">
        <f>IF($C262="","",$C262+$Q262/24)</f>
      </c>
      <c r="T262" s="362">
        <f>IF($C262="","",$C262+($R262+$W262)/24)</f>
      </c>
      <c r="U262" s="360" t="n"/>
      <c r="V262" s="360" t="n"/>
      <c r="W262" s="363" t="n"/>
      <c r="X262" s="361">
        <f>IF(AND($C262&lt;&gt;"",$V262&lt;&gt;""),MAX(0,($V262-$C262)*24-$W262),"")</f>
      </c>
      <c r="Y262" s="112">
        <f>IF($C262="","",IF($U262&lt;&gt;"",IF($U262&gt;$S262,"期限超過","達成"),IF(NOW()&gt;$S262,"期限超過リスク","期限内")))</f>
      </c>
      <c r="Z262" s="112">
        <f>IF($C262="","",IF($V262&lt;&gt;"",IF($V262&gt;$T262,"期限超過","達成"),IF(AND($L262&lt;&gt;"クローズ済み",$L262&lt;&gt;"キャンセル済み",NOW()&gt;$T262),"期限超過リスク","期限内")))</f>
      </c>
      <c r="AA262" s="363" t="n"/>
      <c r="AB262" s="118" t="n"/>
      <c r="AC262" s="118" t="n"/>
      <c r="AD262" s="89" t="n"/>
      <c r="AE262" s="364" t="n"/>
      <c r="AF262" s="89" t="n"/>
      <c r="AG262" s="89" t="n"/>
      <c r="AH262" s="124" t="n"/>
    </row>
    <row r="263" s="26" ht="26" customHeight="true">
      <c r="A263" s="88" t="n"/>
      <c r="B263" s="359" t="n"/>
      <c r="C263" s="360" t="n"/>
      <c r="D263" s="89" t="n"/>
      <c r="E263" s="89" t="n"/>
      <c r="F263" s="89" t="n"/>
      <c r="G263" s="89" t="n"/>
      <c r="H263" s="118" t="n"/>
      <c r="I263" s="89" t="n"/>
      <c r="J263" s="89" t="n"/>
      <c r="K263" s="89" t="n"/>
      <c r="L263" s="89" t="n"/>
      <c r="M263" s="89" t="n"/>
      <c r="N263" s="89" t="n"/>
      <c r="O263" s="89" t="n"/>
      <c r="P263" s="118" t="n"/>
      <c r="Q263" s="361">
        <f>IF($J263="","",IFERROR(VLOOKUP($J263,'設定項目'!$N$2:$P$5,2,FALSE),""))</f>
      </c>
      <c r="R263" s="361">
        <f>IF($J263="","",IFERROR(VLOOKUP($J263,'設定項目'!$N$2:$P$5,3,FALSE),""))</f>
      </c>
      <c r="S263" s="362">
        <f>IF($C263="","",$C263+$Q263/24)</f>
      </c>
      <c r="T263" s="362">
        <f>IF($C263="","",$C263+($R263+$W263)/24)</f>
      </c>
      <c r="U263" s="360" t="n"/>
      <c r="V263" s="360" t="n"/>
      <c r="W263" s="363" t="n"/>
      <c r="X263" s="361">
        <f>IF(AND($C263&lt;&gt;"",$V263&lt;&gt;""),MAX(0,($V263-$C263)*24-$W263),"")</f>
      </c>
      <c r="Y263" s="112">
        <f>IF($C263="","",IF($U263&lt;&gt;"",IF($U263&gt;$S263,"期限超過","達成"),IF(NOW()&gt;$S263,"期限超過リスク","期限内")))</f>
      </c>
      <c r="Z263" s="112">
        <f>IF($C263="","",IF($V263&lt;&gt;"",IF($V263&gt;$T263,"期限超過","達成"),IF(AND($L263&lt;&gt;"クローズ済み",$L263&lt;&gt;"キャンセル済み",NOW()&gt;$T263),"期限超過リスク","期限内")))</f>
      </c>
      <c r="AA263" s="363" t="n"/>
      <c r="AB263" s="118" t="n"/>
      <c r="AC263" s="118" t="n"/>
      <c r="AD263" s="89" t="n"/>
      <c r="AE263" s="364" t="n"/>
      <c r="AF263" s="89" t="n"/>
      <c r="AG263" s="89" t="n"/>
      <c r="AH263" s="124" t="n"/>
    </row>
    <row r="264" s="26" ht="26" customHeight="true">
      <c r="A264" s="88" t="n"/>
      <c r="B264" s="359" t="n"/>
      <c r="C264" s="360" t="n"/>
      <c r="D264" s="89" t="n"/>
      <c r="E264" s="89" t="n"/>
      <c r="F264" s="89" t="n"/>
      <c r="G264" s="89" t="n"/>
      <c r="H264" s="118" t="n"/>
      <c r="I264" s="89" t="n"/>
      <c r="J264" s="89" t="n"/>
      <c r="K264" s="89" t="n"/>
      <c r="L264" s="89" t="n"/>
      <c r="M264" s="89" t="n"/>
      <c r="N264" s="89" t="n"/>
      <c r="O264" s="89" t="n"/>
      <c r="P264" s="118" t="n"/>
      <c r="Q264" s="361">
        <f>IF($J264="","",IFERROR(VLOOKUP($J264,'設定項目'!$N$2:$P$5,2,FALSE),""))</f>
      </c>
      <c r="R264" s="361">
        <f>IF($J264="","",IFERROR(VLOOKUP($J264,'設定項目'!$N$2:$P$5,3,FALSE),""))</f>
      </c>
      <c r="S264" s="362">
        <f>IF($C264="","",$C264+$Q264/24)</f>
      </c>
      <c r="T264" s="362">
        <f>IF($C264="","",$C264+($R264+$W264)/24)</f>
      </c>
      <c r="U264" s="360" t="n"/>
      <c r="V264" s="360" t="n"/>
      <c r="W264" s="363" t="n"/>
      <c r="X264" s="361">
        <f>IF(AND($C264&lt;&gt;"",$V264&lt;&gt;""),MAX(0,($V264-$C264)*24-$W264),"")</f>
      </c>
      <c r="Y264" s="112">
        <f>IF($C264="","",IF($U264&lt;&gt;"",IF($U264&gt;$S264,"期限超過","達成"),IF(NOW()&gt;$S264,"期限超過リスク","期限内")))</f>
      </c>
      <c r="Z264" s="112">
        <f>IF($C264="","",IF($V264&lt;&gt;"",IF($V264&gt;$T264,"期限超過","達成"),IF(AND($L264&lt;&gt;"クローズ済み",$L264&lt;&gt;"キャンセル済み",NOW()&gt;$T264),"期限超過リスク","期限内")))</f>
      </c>
      <c r="AA264" s="363" t="n"/>
      <c r="AB264" s="118" t="n"/>
      <c r="AC264" s="118" t="n"/>
      <c r="AD264" s="89" t="n"/>
      <c r="AE264" s="364" t="n"/>
      <c r="AF264" s="89" t="n"/>
      <c r="AG264" s="89" t="n"/>
      <c r="AH264" s="124" t="n"/>
    </row>
    <row r="265" s="26" ht="26" customHeight="true">
      <c r="A265" s="88" t="n"/>
      <c r="B265" s="359" t="n"/>
      <c r="C265" s="360" t="n"/>
      <c r="D265" s="89" t="n"/>
      <c r="E265" s="89" t="n"/>
      <c r="F265" s="89" t="n"/>
      <c r="G265" s="89" t="n"/>
      <c r="H265" s="118" t="n"/>
      <c r="I265" s="89" t="n"/>
      <c r="J265" s="89" t="n"/>
      <c r="K265" s="89" t="n"/>
      <c r="L265" s="89" t="n"/>
      <c r="M265" s="89" t="n"/>
      <c r="N265" s="89" t="n"/>
      <c r="O265" s="89" t="n"/>
      <c r="P265" s="118" t="n"/>
      <c r="Q265" s="361">
        <f>IF($J265="","",IFERROR(VLOOKUP($J265,'設定項目'!$N$2:$P$5,2,FALSE),""))</f>
      </c>
      <c r="R265" s="361">
        <f>IF($J265="","",IFERROR(VLOOKUP($J265,'設定項目'!$N$2:$P$5,3,FALSE),""))</f>
      </c>
      <c r="S265" s="362">
        <f>IF($C265="","",$C265+$Q265/24)</f>
      </c>
      <c r="T265" s="362">
        <f>IF($C265="","",$C265+($R265+$W265)/24)</f>
      </c>
      <c r="U265" s="360" t="n"/>
      <c r="V265" s="360" t="n"/>
      <c r="W265" s="363" t="n"/>
      <c r="X265" s="361">
        <f>IF(AND($C265&lt;&gt;"",$V265&lt;&gt;""),MAX(0,($V265-$C265)*24-$W265),"")</f>
      </c>
      <c r="Y265" s="112">
        <f>IF($C265="","",IF($U265&lt;&gt;"",IF($U265&gt;$S265,"期限超過","達成"),IF(NOW()&gt;$S265,"期限超過リスク","期限内")))</f>
      </c>
      <c r="Z265" s="112">
        <f>IF($C265="","",IF($V265&lt;&gt;"",IF($V265&gt;$T265,"期限超過","達成"),IF(AND($L265&lt;&gt;"クローズ済み",$L265&lt;&gt;"キャンセル済み",NOW()&gt;$T265),"期限超過リスク","期限内")))</f>
      </c>
      <c r="AA265" s="363" t="n"/>
      <c r="AB265" s="118" t="n"/>
      <c r="AC265" s="118" t="n"/>
      <c r="AD265" s="89" t="n"/>
      <c r="AE265" s="364" t="n"/>
      <c r="AF265" s="89" t="n"/>
      <c r="AG265" s="89" t="n"/>
      <c r="AH265" s="124" t="n"/>
    </row>
    <row r="266" s="26" ht="26" customHeight="true">
      <c r="A266" s="88" t="n"/>
      <c r="B266" s="359" t="n"/>
      <c r="C266" s="360" t="n"/>
      <c r="D266" s="89" t="n"/>
      <c r="E266" s="89" t="n"/>
      <c r="F266" s="89" t="n"/>
      <c r="G266" s="89" t="n"/>
      <c r="H266" s="118" t="n"/>
      <c r="I266" s="89" t="n"/>
      <c r="J266" s="89" t="n"/>
      <c r="K266" s="89" t="n"/>
      <c r="L266" s="89" t="n"/>
      <c r="M266" s="89" t="n"/>
      <c r="N266" s="89" t="n"/>
      <c r="O266" s="89" t="n"/>
      <c r="P266" s="118" t="n"/>
      <c r="Q266" s="361">
        <f>IF($J266="","",IFERROR(VLOOKUP($J266,'設定項目'!$N$2:$P$5,2,FALSE),""))</f>
      </c>
      <c r="R266" s="361">
        <f>IF($J266="","",IFERROR(VLOOKUP($J266,'設定項目'!$N$2:$P$5,3,FALSE),""))</f>
      </c>
      <c r="S266" s="362">
        <f>IF($C266="","",$C266+$Q266/24)</f>
      </c>
      <c r="T266" s="362">
        <f>IF($C266="","",$C266+($R266+$W266)/24)</f>
      </c>
      <c r="U266" s="360" t="n"/>
      <c r="V266" s="360" t="n"/>
      <c r="W266" s="363" t="n"/>
      <c r="X266" s="361">
        <f>IF(AND($C266&lt;&gt;"",$V266&lt;&gt;""),MAX(0,($V266-$C266)*24-$W266),"")</f>
      </c>
      <c r="Y266" s="112">
        <f>IF($C266="","",IF($U266&lt;&gt;"",IF($U266&gt;$S266,"期限超過","達成"),IF(NOW()&gt;$S266,"期限超過リスク","期限内")))</f>
      </c>
      <c r="Z266" s="112">
        <f>IF($C266="","",IF($V266&lt;&gt;"",IF($V266&gt;$T266,"期限超過","達成"),IF(AND($L266&lt;&gt;"クローズ済み",$L266&lt;&gt;"キャンセル済み",NOW()&gt;$T266),"期限超過リスク","期限内")))</f>
      </c>
      <c r="AA266" s="363" t="n"/>
      <c r="AB266" s="118" t="n"/>
      <c r="AC266" s="118" t="n"/>
      <c r="AD266" s="89" t="n"/>
      <c r="AE266" s="364" t="n"/>
      <c r="AF266" s="89" t="n"/>
      <c r="AG266" s="89" t="n"/>
      <c r="AH266" s="124" t="n"/>
    </row>
    <row r="267" s="26" ht="26" customHeight="true">
      <c r="A267" s="88" t="n"/>
      <c r="B267" s="359" t="n"/>
      <c r="C267" s="360" t="n"/>
      <c r="D267" s="89" t="n"/>
      <c r="E267" s="89" t="n"/>
      <c r="F267" s="89" t="n"/>
      <c r="G267" s="89" t="n"/>
      <c r="H267" s="118" t="n"/>
      <c r="I267" s="89" t="n"/>
      <c r="J267" s="89" t="n"/>
      <c r="K267" s="89" t="n"/>
      <c r="L267" s="89" t="n"/>
      <c r="M267" s="89" t="n"/>
      <c r="N267" s="89" t="n"/>
      <c r="O267" s="89" t="n"/>
      <c r="P267" s="118" t="n"/>
      <c r="Q267" s="361">
        <f>IF($J267="","",IFERROR(VLOOKUP($J267,'設定項目'!$N$2:$P$5,2,FALSE),""))</f>
      </c>
      <c r="R267" s="361">
        <f>IF($J267="","",IFERROR(VLOOKUP($J267,'設定項目'!$N$2:$P$5,3,FALSE),""))</f>
      </c>
      <c r="S267" s="362">
        <f>IF($C267="","",$C267+$Q267/24)</f>
      </c>
      <c r="T267" s="362">
        <f>IF($C267="","",$C267+($R267+$W267)/24)</f>
      </c>
      <c r="U267" s="360" t="n"/>
      <c r="V267" s="360" t="n"/>
      <c r="W267" s="363" t="n"/>
      <c r="X267" s="361">
        <f>IF(AND($C267&lt;&gt;"",$V267&lt;&gt;""),MAX(0,($V267-$C267)*24-$W267),"")</f>
      </c>
      <c r="Y267" s="112">
        <f>IF($C267="","",IF($U267&lt;&gt;"",IF($U267&gt;$S267,"期限超過","達成"),IF(NOW()&gt;$S267,"期限超過リスク","期限内")))</f>
      </c>
      <c r="Z267" s="112">
        <f>IF($C267="","",IF($V267&lt;&gt;"",IF($V267&gt;$T267,"期限超過","達成"),IF(AND($L267&lt;&gt;"クローズ済み",$L267&lt;&gt;"キャンセル済み",NOW()&gt;$T267),"期限超過リスク","期限内")))</f>
      </c>
      <c r="AA267" s="363" t="n"/>
      <c r="AB267" s="118" t="n"/>
      <c r="AC267" s="118" t="n"/>
      <c r="AD267" s="89" t="n"/>
      <c r="AE267" s="364" t="n"/>
      <c r="AF267" s="89" t="n"/>
      <c r="AG267" s="89" t="n"/>
      <c r="AH267" s="124" t="n"/>
    </row>
    <row r="268" s="26" ht="26" customHeight="true">
      <c r="A268" s="88" t="n"/>
      <c r="B268" s="359" t="n"/>
      <c r="C268" s="360" t="n"/>
      <c r="D268" s="89" t="n"/>
      <c r="E268" s="89" t="n"/>
      <c r="F268" s="89" t="n"/>
      <c r="G268" s="89" t="n"/>
      <c r="H268" s="118" t="n"/>
      <c r="I268" s="89" t="n"/>
      <c r="J268" s="89" t="n"/>
      <c r="K268" s="89" t="n"/>
      <c r="L268" s="89" t="n"/>
      <c r="M268" s="89" t="n"/>
      <c r="N268" s="89" t="n"/>
      <c r="O268" s="89" t="n"/>
      <c r="P268" s="118" t="n"/>
      <c r="Q268" s="361">
        <f>IF($J268="","",IFERROR(VLOOKUP($J268,'設定項目'!$N$2:$P$5,2,FALSE),""))</f>
      </c>
      <c r="R268" s="361">
        <f>IF($J268="","",IFERROR(VLOOKUP($J268,'設定項目'!$N$2:$P$5,3,FALSE),""))</f>
      </c>
      <c r="S268" s="362">
        <f>IF($C268="","",$C268+$Q268/24)</f>
      </c>
      <c r="T268" s="362">
        <f>IF($C268="","",$C268+($R268+$W268)/24)</f>
      </c>
      <c r="U268" s="360" t="n"/>
      <c r="V268" s="360" t="n"/>
      <c r="W268" s="363" t="n"/>
      <c r="X268" s="361">
        <f>IF(AND($C268&lt;&gt;"",$V268&lt;&gt;""),MAX(0,($V268-$C268)*24-$W268),"")</f>
      </c>
      <c r="Y268" s="112">
        <f>IF($C268="","",IF($U268&lt;&gt;"",IF($U268&gt;$S268,"期限超過","達成"),IF(NOW()&gt;$S268,"期限超過リスク","期限内")))</f>
      </c>
      <c r="Z268" s="112">
        <f>IF($C268="","",IF($V268&lt;&gt;"",IF($V268&gt;$T268,"期限超過","達成"),IF(AND($L268&lt;&gt;"クローズ済み",$L268&lt;&gt;"キャンセル済み",NOW()&gt;$T268),"期限超過リスク","期限内")))</f>
      </c>
      <c r="AA268" s="363" t="n"/>
      <c r="AB268" s="118" t="n"/>
      <c r="AC268" s="118" t="n"/>
      <c r="AD268" s="89" t="n"/>
      <c r="AE268" s="364" t="n"/>
      <c r="AF268" s="89" t="n"/>
      <c r="AG268" s="89" t="n"/>
      <c r="AH268" s="124" t="n"/>
    </row>
    <row r="269" s="26" ht="26" customHeight="true">
      <c r="A269" s="88" t="n"/>
      <c r="B269" s="359" t="n"/>
      <c r="C269" s="360" t="n"/>
      <c r="D269" s="89" t="n"/>
      <c r="E269" s="89" t="n"/>
      <c r="F269" s="89" t="n"/>
      <c r="G269" s="89" t="n"/>
      <c r="H269" s="118" t="n"/>
      <c r="I269" s="89" t="n"/>
      <c r="J269" s="89" t="n"/>
      <c r="K269" s="89" t="n"/>
      <c r="L269" s="89" t="n"/>
      <c r="M269" s="89" t="n"/>
      <c r="N269" s="89" t="n"/>
      <c r="O269" s="89" t="n"/>
      <c r="P269" s="118" t="n"/>
      <c r="Q269" s="361">
        <f>IF($J269="","",IFERROR(VLOOKUP($J269,'設定項目'!$N$2:$P$5,2,FALSE),""))</f>
      </c>
      <c r="R269" s="361">
        <f>IF($J269="","",IFERROR(VLOOKUP($J269,'設定項目'!$N$2:$P$5,3,FALSE),""))</f>
      </c>
      <c r="S269" s="362">
        <f>IF($C269="","",$C269+$Q269/24)</f>
      </c>
      <c r="T269" s="362">
        <f>IF($C269="","",$C269+($R269+$W269)/24)</f>
      </c>
      <c r="U269" s="360" t="n"/>
      <c r="V269" s="360" t="n"/>
      <c r="W269" s="363" t="n"/>
      <c r="X269" s="361">
        <f>IF(AND($C269&lt;&gt;"",$V269&lt;&gt;""),MAX(0,($V269-$C269)*24-$W269),"")</f>
      </c>
      <c r="Y269" s="112">
        <f>IF($C269="","",IF($U269&lt;&gt;"",IF($U269&gt;$S269,"期限超過","達成"),IF(NOW()&gt;$S269,"期限超過リスク","期限内")))</f>
      </c>
      <c r="Z269" s="112">
        <f>IF($C269="","",IF($V269&lt;&gt;"",IF($V269&gt;$T269,"期限超過","達成"),IF(AND($L269&lt;&gt;"クローズ済み",$L269&lt;&gt;"キャンセル済み",NOW()&gt;$T269),"期限超過リスク","期限内")))</f>
      </c>
      <c r="AA269" s="363" t="n"/>
      <c r="AB269" s="118" t="n"/>
      <c r="AC269" s="118" t="n"/>
      <c r="AD269" s="89" t="n"/>
      <c r="AE269" s="364" t="n"/>
      <c r="AF269" s="89" t="n"/>
      <c r="AG269" s="89" t="n"/>
      <c r="AH269" s="124" t="n"/>
    </row>
    <row r="270" s="26" ht="26" customHeight="true">
      <c r="A270" s="88" t="n"/>
      <c r="B270" s="359" t="n"/>
      <c r="C270" s="360" t="n"/>
      <c r="D270" s="89" t="n"/>
      <c r="E270" s="89" t="n"/>
      <c r="F270" s="89" t="n"/>
      <c r="G270" s="89" t="n"/>
      <c r="H270" s="118" t="n"/>
      <c r="I270" s="89" t="n"/>
      <c r="J270" s="89" t="n"/>
      <c r="K270" s="89" t="n"/>
      <c r="L270" s="89" t="n"/>
      <c r="M270" s="89" t="n"/>
      <c r="N270" s="89" t="n"/>
      <c r="O270" s="89" t="n"/>
      <c r="P270" s="118" t="n"/>
      <c r="Q270" s="361">
        <f>IF($J270="","",IFERROR(VLOOKUP($J270,'設定項目'!$N$2:$P$5,2,FALSE),""))</f>
      </c>
      <c r="R270" s="361">
        <f>IF($J270="","",IFERROR(VLOOKUP($J270,'設定項目'!$N$2:$P$5,3,FALSE),""))</f>
      </c>
      <c r="S270" s="362">
        <f>IF($C270="","",$C270+$Q270/24)</f>
      </c>
      <c r="T270" s="362">
        <f>IF($C270="","",$C270+($R270+$W270)/24)</f>
      </c>
      <c r="U270" s="360" t="n"/>
      <c r="V270" s="360" t="n"/>
      <c r="W270" s="363" t="n"/>
      <c r="X270" s="361">
        <f>IF(AND($C270&lt;&gt;"",$V270&lt;&gt;""),MAX(0,($V270-$C270)*24-$W270),"")</f>
      </c>
      <c r="Y270" s="112">
        <f>IF($C270="","",IF($U270&lt;&gt;"",IF($U270&gt;$S270,"期限超過","達成"),IF(NOW()&gt;$S270,"期限超過リスク","期限内")))</f>
      </c>
      <c r="Z270" s="112">
        <f>IF($C270="","",IF($V270&lt;&gt;"",IF($V270&gt;$T270,"期限超過","達成"),IF(AND($L270&lt;&gt;"クローズ済み",$L270&lt;&gt;"キャンセル済み",NOW()&gt;$T270),"期限超過リスク","期限内")))</f>
      </c>
      <c r="AA270" s="363" t="n"/>
      <c r="AB270" s="118" t="n"/>
      <c r="AC270" s="118" t="n"/>
      <c r="AD270" s="89" t="n"/>
      <c r="AE270" s="364" t="n"/>
      <c r="AF270" s="89" t="n"/>
      <c r="AG270" s="89" t="n"/>
      <c r="AH270" s="124" t="n"/>
    </row>
    <row r="271" s="26" ht="26" customHeight="true">
      <c r="A271" s="88" t="n"/>
      <c r="B271" s="359" t="n"/>
      <c r="C271" s="360" t="n"/>
      <c r="D271" s="89" t="n"/>
      <c r="E271" s="89" t="n"/>
      <c r="F271" s="89" t="n"/>
      <c r="G271" s="89" t="n"/>
      <c r="H271" s="118" t="n"/>
      <c r="I271" s="89" t="n"/>
      <c r="J271" s="89" t="n"/>
      <c r="K271" s="89" t="n"/>
      <c r="L271" s="89" t="n"/>
      <c r="M271" s="89" t="n"/>
      <c r="N271" s="89" t="n"/>
      <c r="O271" s="89" t="n"/>
      <c r="P271" s="118" t="n"/>
      <c r="Q271" s="361">
        <f>IF($J271="","",IFERROR(VLOOKUP($J271,'設定項目'!$N$2:$P$5,2,FALSE),""))</f>
      </c>
      <c r="R271" s="361">
        <f>IF($J271="","",IFERROR(VLOOKUP($J271,'設定項目'!$N$2:$P$5,3,FALSE),""))</f>
      </c>
      <c r="S271" s="362">
        <f>IF($C271="","",$C271+$Q271/24)</f>
      </c>
      <c r="T271" s="362">
        <f>IF($C271="","",$C271+($R271+$W271)/24)</f>
      </c>
      <c r="U271" s="360" t="n"/>
      <c r="V271" s="360" t="n"/>
      <c r="W271" s="363" t="n"/>
      <c r="X271" s="361">
        <f>IF(AND($C271&lt;&gt;"",$V271&lt;&gt;""),MAX(0,($V271-$C271)*24-$W271),"")</f>
      </c>
      <c r="Y271" s="112">
        <f>IF($C271="","",IF($U271&lt;&gt;"",IF($U271&gt;$S271,"期限超過","達成"),IF(NOW()&gt;$S271,"期限超過リスク","期限内")))</f>
      </c>
      <c r="Z271" s="112">
        <f>IF($C271="","",IF($V271&lt;&gt;"",IF($V271&gt;$T271,"期限超過","達成"),IF(AND($L271&lt;&gt;"クローズ済み",$L271&lt;&gt;"キャンセル済み",NOW()&gt;$T271),"期限超過リスク","期限内")))</f>
      </c>
      <c r="AA271" s="363" t="n"/>
      <c r="AB271" s="118" t="n"/>
      <c r="AC271" s="118" t="n"/>
      <c r="AD271" s="89" t="n"/>
      <c r="AE271" s="364" t="n"/>
      <c r="AF271" s="89" t="n"/>
      <c r="AG271" s="89" t="n"/>
      <c r="AH271" s="124" t="n"/>
    </row>
    <row r="272" s="26" ht="26" customHeight="true">
      <c r="A272" s="88" t="n"/>
      <c r="B272" s="359" t="n"/>
      <c r="C272" s="360" t="n"/>
      <c r="D272" s="89" t="n"/>
      <c r="E272" s="89" t="n"/>
      <c r="F272" s="89" t="n"/>
      <c r="G272" s="89" t="n"/>
      <c r="H272" s="118" t="n"/>
      <c r="I272" s="89" t="n"/>
      <c r="J272" s="89" t="n"/>
      <c r="K272" s="89" t="n"/>
      <c r="L272" s="89" t="n"/>
      <c r="M272" s="89" t="n"/>
      <c r="N272" s="89" t="n"/>
      <c r="O272" s="89" t="n"/>
      <c r="P272" s="118" t="n"/>
      <c r="Q272" s="361">
        <f>IF($J272="","",IFERROR(VLOOKUP($J272,'設定項目'!$N$2:$P$5,2,FALSE),""))</f>
      </c>
      <c r="R272" s="361">
        <f>IF($J272="","",IFERROR(VLOOKUP($J272,'設定項目'!$N$2:$P$5,3,FALSE),""))</f>
      </c>
      <c r="S272" s="362">
        <f>IF($C272="","",$C272+$Q272/24)</f>
      </c>
      <c r="T272" s="362">
        <f>IF($C272="","",$C272+($R272+$W272)/24)</f>
      </c>
      <c r="U272" s="360" t="n"/>
      <c r="V272" s="360" t="n"/>
      <c r="W272" s="363" t="n"/>
      <c r="X272" s="361">
        <f>IF(AND($C272&lt;&gt;"",$V272&lt;&gt;""),MAX(0,($V272-$C272)*24-$W272),"")</f>
      </c>
      <c r="Y272" s="112">
        <f>IF($C272="","",IF($U272&lt;&gt;"",IF($U272&gt;$S272,"期限超過","達成"),IF(NOW()&gt;$S272,"期限超過リスク","期限内")))</f>
      </c>
      <c r="Z272" s="112">
        <f>IF($C272="","",IF($V272&lt;&gt;"",IF($V272&gt;$T272,"期限超過","達成"),IF(AND($L272&lt;&gt;"クローズ済み",$L272&lt;&gt;"キャンセル済み",NOW()&gt;$T272),"期限超過リスク","期限内")))</f>
      </c>
      <c r="AA272" s="363" t="n"/>
      <c r="AB272" s="118" t="n"/>
      <c r="AC272" s="118" t="n"/>
      <c r="AD272" s="89" t="n"/>
      <c r="AE272" s="364" t="n"/>
      <c r="AF272" s="89" t="n"/>
      <c r="AG272" s="89" t="n"/>
      <c r="AH272" s="124" t="n"/>
    </row>
    <row r="273" s="26" ht="26" customHeight="true">
      <c r="A273" s="88" t="n"/>
      <c r="B273" s="359" t="n"/>
      <c r="C273" s="360" t="n"/>
      <c r="D273" s="89" t="n"/>
      <c r="E273" s="89" t="n"/>
      <c r="F273" s="89" t="n"/>
      <c r="G273" s="89" t="n"/>
      <c r="H273" s="118" t="n"/>
      <c r="I273" s="89" t="n"/>
      <c r="J273" s="89" t="n"/>
      <c r="K273" s="89" t="n"/>
      <c r="L273" s="89" t="n"/>
      <c r="M273" s="89" t="n"/>
      <c r="N273" s="89" t="n"/>
      <c r="O273" s="89" t="n"/>
      <c r="P273" s="118" t="n"/>
      <c r="Q273" s="361">
        <f>IF($J273="","",IFERROR(VLOOKUP($J273,'設定項目'!$N$2:$P$5,2,FALSE),""))</f>
      </c>
      <c r="R273" s="361">
        <f>IF($J273="","",IFERROR(VLOOKUP($J273,'設定項目'!$N$2:$P$5,3,FALSE),""))</f>
      </c>
      <c r="S273" s="362">
        <f>IF($C273="","",$C273+$Q273/24)</f>
      </c>
      <c r="T273" s="362">
        <f>IF($C273="","",$C273+($R273+$W273)/24)</f>
      </c>
      <c r="U273" s="360" t="n"/>
      <c r="V273" s="360" t="n"/>
      <c r="W273" s="363" t="n"/>
      <c r="X273" s="361">
        <f>IF(AND($C273&lt;&gt;"",$V273&lt;&gt;""),MAX(0,($V273-$C273)*24-$W273),"")</f>
      </c>
      <c r="Y273" s="112">
        <f>IF($C273="","",IF($U273&lt;&gt;"",IF($U273&gt;$S273,"期限超過","達成"),IF(NOW()&gt;$S273,"期限超過リスク","期限内")))</f>
      </c>
      <c r="Z273" s="112">
        <f>IF($C273="","",IF($V273&lt;&gt;"",IF($V273&gt;$T273,"期限超過","達成"),IF(AND($L273&lt;&gt;"クローズ済み",$L273&lt;&gt;"キャンセル済み",NOW()&gt;$T273),"期限超過リスク","期限内")))</f>
      </c>
      <c r="AA273" s="363" t="n"/>
      <c r="AB273" s="118" t="n"/>
      <c r="AC273" s="118" t="n"/>
      <c r="AD273" s="89" t="n"/>
      <c r="AE273" s="364" t="n"/>
      <c r="AF273" s="89" t="n"/>
      <c r="AG273" s="89" t="n"/>
      <c r="AH273" s="124" t="n"/>
    </row>
    <row r="274" s="26" ht="26" customHeight="true">
      <c r="A274" s="88" t="n"/>
      <c r="B274" s="359" t="n"/>
      <c r="C274" s="360" t="n"/>
      <c r="D274" s="89" t="n"/>
      <c r="E274" s="89" t="n"/>
      <c r="F274" s="89" t="n"/>
      <c r="G274" s="89" t="n"/>
      <c r="H274" s="118" t="n"/>
      <c r="I274" s="89" t="n"/>
      <c r="J274" s="89" t="n"/>
      <c r="K274" s="89" t="n"/>
      <c r="L274" s="89" t="n"/>
      <c r="M274" s="89" t="n"/>
      <c r="N274" s="89" t="n"/>
      <c r="O274" s="89" t="n"/>
      <c r="P274" s="118" t="n"/>
      <c r="Q274" s="361">
        <f>IF($J274="","",IFERROR(VLOOKUP($J274,'設定項目'!$N$2:$P$5,2,FALSE),""))</f>
      </c>
      <c r="R274" s="361">
        <f>IF($J274="","",IFERROR(VLOOKUP($J274,'設定項目'!$N$2:$P$5,3,FALSE),""))</f>
      </c>
      <c r="S274" s="362">
        <f>IF($C274="","",$C274+$Q274/24)</f>
      </c>
      <c r="T274" s="362">
        <f>IF($C274="","",$C274+($R274+$W274)/24)</f>
      </c>
      <c r="U274" s="360" t="n"/>
      <c r="V274" s="360" t="n"/>
      <c r="W274" s="363" t="n"/>
      <c r="X274" s="361">
        <f>IF(AND($C274&lt;&gt;"",$V274&lt;&gt;""),MAX(0,($V274-$C274)*24-$W274),"")</f>
      </c>
      <c r="Y274" s="112">
        <f>IF($C274="","",IF($U274&lt;&gt;"",IF($U274&gt;$S274,"期限超過","達成"),IF(NOW()&gt;$S274,"期限超過リスク","期限内")))</f>
      </c>
      <c r="Z274" s="112">
        <f>IF($C274="","",IF($V274&lt;&gt;"",IF($V274&gt;$T274,"期限超過","達成"),IF(AND($L274&lt;&gt;"クローズ済み",$L274&lt;&gt;"キャンセル済み",NOW()&gt;$T274),"期限超過リスク","期限内")))</f>
      </c>
      <c r="AA274" s="363" t="n"/>
      <c r="AB274" s="118" t="n"/>
      <c r="AC274" s="118" t="n"/>
      <c r="AD274" s="89" t="n"/>
      <c r="AE274" s="364" t="n"/>
      <c r="AF274" s="89" t="n"/>
      <c r="AG274" s="89" t="n"/>
      <c r="AH274" s="124" t="n"/>
    </row>
    <row r="275" s="26" ht="26" customHeight="true">
      <c r="A275" s="88" t="n"/>
      <c r="B275" s="359" t="n"/>
      <c r="C275" s="360" t="n"/>
      <c r="D275" s="89" t="n"/>
      <c r="E275" s="89" t="n"/>
      <c r="F275" s="89" t="n"/>
      <c r="G275" s="89" t="n"/>
      <c r="H275" s="118" t="n"/>
      <c r="I275" s="89" t="n"/>
      <c r="J275" s="89" t="n"/>
      <c r="K275" s="89" t="n"/>
      <c r="L275" s="89" t="n"/>
      <c r="M275" s="89" t="n"/>
      <c r="N275" s="89" t="n"/>
      <c r="O275" s="89" t="n"/>
      <c r="P275" s="118" t="n"/>
      <c r="Q275" s="361">
        <f>IF($J275="","",IFERROR(VLOOKUP($J275,'設定項目'!$N$2:$P$5,2,FALSE),""))</f>
      </c>
      <c r="R275" s="361">
        <f>IF($J275="","",IFERROR(VLOOKUP($J275,'設定項目'!$N$2:$P$5,3,FALSE),""))</f>
      </c>
      <c r="S275" s="362">
        <f>IF($C275="","",$C275+$Q275/24)</f>
      </c>
      <c r="T275" s="362">
        <f>IF($C275="","",$C275+($R275+$W275)/24)</f>
      </c>
      <c r="U275" s="360" t="n"/>
      <c r="V275" s="360" t="n"/>
      <c r="W275" s="363" t="n"/>
      <c r="X275" s="361">
        <f>IF(AND($C275&lt;&gt;"",$V275&lt;&gt;""),MAX(0,($V275-$C275)*24-$W275),"")</f>
      </c>
      <c r="Y275" s="112">
        <f>IF($C275="","",IF($U275&lt;&gt;"",IF($U275&gt;$S275,"期限超過","達成"),IF(NOW()&gt;$S275,"期限超過リスク","期限内")))</f>
      </c>
      <c r="Z275" s="112">
        <f>IF($C275="","",IF($V275&lt;&gt;"",IF($V275&gt;$T275,"期限超過","達成"),IF(AND($L275&lt;&gt;"クローズ済み",$L275&lt;&gt;"キャンセル済み",NOW()&gt;$T275),"期限超過リスク","期限内")))</f>
      </c>
      <c r="AA275" s="363" t="n"/>
      <c r="AB275" s="118" t="n"/>
      <c r="AC275" s="118" t="n"/>
      <c r="AD275" s="89" t="n"/>
      <c r="AE275" s="364" t="n"/>
      <c r="AF275" s="89" t="n"/>
      <c r="AG275" s="89" t="n"/>
      <c r="AH275" s="124" t="n"/>
    </row>
    <row r="276" s="26" ht="26" customHeight="true">
      <c r="A276" s="88" t="n"/>
      <c r="B276" s="359" t="n"/>
      <c r="C276" s="360" t="n"/>
      <c r="D276" s="89" t="n"/>
      <c r="E276" s="89" t="n"/>
      <c r="F276" s="89" t="n"/>
      <c r="G276" s="89" t="n"/>
      <c r="H276" s="118" t="n"/>
      <c r="I276" s="89" t="n"/>
      <c r="J276" s="89" t="n"/>
      <c r="K276" s="89" t="n"/>
      <c r="L276" s="89" t="n"/>
      <c r="M276" s="89" t="n"/>
      <c r="N276" s="89" t="n"/>
      <c r="O276" s="89" t="n"/>
      <c r="P276" s="118" t="n"/>
      <c r="Q276" s="361">
        <f>IF($J276="","",IFERROR(VLOOKUP($J276,'設定項目'!$N$2:$P$5,2,FALSE),""))</f>
      </c>
      <c r="R276" s="361">
        <f>IF($J276="","",IFERROR(VLOOKUP($J276,'設定項目'!$N$2:$P$5,3,FALSE),""))</f>
      </c>
      <c r="S276" s="362">
        <f>IF($C276="","",$C276+$Q276/24)</f>
      </c>
      <c r="T276" s="362">
        <f>IF($C276="","",$C276+($R276+$W276)/24)</f>
      </c>
      <c r="U276" s="360" t="n"/>
      <c r="V276" s="360" t="n"/>
      <c r="W276" s="363" t="n"/>
      <c r="X276" s="361">
        <f>IF(AND($C276&lt;&gt;"",$V276&lt;&gt;""),MAX(0,($V276-$C276)*24-$W276),"")</f>
      </c>
      <c r="Y276" s="112">
        <f>IF($C276="","",IF($U276&lt;&gt;"",IF($U276&gt;$S276,"期限超過","達成"),IF(NOW()&gt;$S276,"期限超過リスク","期限内")))</f>
      </c>
      <c r="Z276" s="112">
        <f>IF($C276="","",IF($V276&lt;&gt;"",IF($V276&gt;$T276,"期限超過","達成"),IF(AND($L276&lt;&gt;"クローズ済み",$L276&lt;&gt;"キャンセル済み",NOW()&gt;$T276),"期限超過リスク","期限内")))</f>
      </c>
      <c r="AA276" s="363" t="n"/>
      <c r="AB276" s="118" t="n"/>
      <c r="AC276" s="118" t="n"/>
      <c r="AD276" s="89" t="n"/>
      <c r="AE276" s="364" t="n"/>
      <c r="AF276" s="89" t="n"/>
      <c r="AG276" s="89" t="n"/>
      <c r="AH276" s="124" t="n"/>
    </row>
    <row r="277" s="26" ht="26" customHeight="true">
      <c r="A277" s="88" t="n"/>
      <c r="B277" s="359" t="n"/>
      <c r="C277" s="360" t="n"/>
      <c r="D277" s="89" t="n"/>
      <c r="E277" s="89" t="n"/>
      <c r="F277" s="89" t="n"/>
      <c r="G277" s="89" t="n"/>
      <c r="H277" s="118" t="n"/>
      <c r="I277" s="89" t="n"/>
      <c r="J277" s="89" t="n"/>
      <c r="K277" s="89" t="n"/>
      <c r="L277" s="89" t="n"/>
      <c r="M277" s="89" t="n"/>
      <c r="N277" s="89" t="n"/>
      <c r="O277" s="89" t="n"/>
      <c r="P277" s="118" t="n"/>
      <c r="Q277" s="361">
        <f>IF($J277="","",IFERROR(VLOOKUP($J277,'設定項目'!$N$2:$P$5,2,FALSE),""))</f>
      </c>
      <c r="R277" s="361">
        <f>IF($J277="","",IFERROR(VLOOKUP($J277,'設定項目'!$N$2:$P$5,3,FALSE),""))</f>
      </c>
      <c r="S277" s="362">
        <f>IF($C277="","",$C277+$Q277/24)</f>
      </c>
      <c r="T277" s="362">
        <f>IF($C277="","",$C277+($R277+$W277)/24)</f>
      </c>
      <c r="U277" s="360" t="n"/>
      <c r="V277" s="360" t="n"/>
      <c r="W277" s="363" t="n"/>
      <c r="X277" s="361">
        <f>IF(AND($C277&lt;&gt;"",$V277&lt;&gt;""),MAX(0,($V277-$C277)*24-$W277),"")</f>
      </c>
      <c r="Y277" s="112">
        <f>IF($C277="","",IF($U277&lt;&gt;"",IF($U277&gt;$S277,"期限超過","達成"),IF(NOW()&gt;$S277,"期限超過リスク","期限内")))</f>
      </c>
      <c r="Z277" s="112">
        <f>IF($C277="","",IF($V277&lt;&gt;"",IF($V277&gt;$T277,"期限超過","達成"),IF(AND($L277&lt;&gt;"クローズ済み",$L277&lt;&gt;"キャンセル済み",NOW()&gt;$T277),"期限超過リスク","期限内")))</f>
      </c>
      <c r="AA277" s="363" t="n"/>
      <c r="AB277" s="118" t="n"/>
      <c r="AC277" s="118" t="n"/>
      <c r="AD277" s="89" t="n"/>
      <c r="AE277" s="364" t="n"/>
      <c r="AF277" s="89" t="n"/>
      <c r="AG277" s="89" t="n"/>
      <c r="AH277" s="124" t="n"/>
    </row>
    <row r="278" s="26" ht="26" customHeight="true">
      <c r="A278" s="88" t="n"/>
      <c r="B278" s="359" t="n"/>
      <c r="C278" s="360" t="n"/>
      <c r="D278" s="89" t="n"/>
      <c r="E278" s="89" t="n"/>
      <c r="F278" s="89" t="n"/>
      <c r="G278" s="89" t="n"/>
      <c r="H278" s="118" t="n"/>
      <c r="I278" s="89" t="n"/>
      <c r="J278" s="89" t="n"/>
      <c r="K278" s="89" t="n"/>
      <c r="L278" s="89" t="n"/>
      <c r="M278" s="89" t="n"/>
      <c r="N278" s="89" t="n"/>
      <c r="O278" s="89" t="n"/>
      <c r="P278" s="118" t="n"/>
      <c r="Q278" s="361">
        <f>IF($J278="","",IFERROR(VLOOKUP($J278,'設定項目'!$N$2:$P$5,2,FALSE),""))</f>
      </c>
      <c r="R278" s="361">
        <f>IF($J278="","",IFERROR(VLOOKUP($J278,'設定項目'!$N$2:$P$5,3,FALSE),""))</f>
      </c>
      <c r="S278" s="362">
        <f>IF($C278="","",$C278+$Q278/24)</f>
      </c>
      <c r="T278" s="362">
        <f>IF($C278="","",$C278+($R278+$W278)/24)</f>
      </c>
      <c r="U278" s="360" t="n"/>
      <c r="V278" s="360" t="n"/>
      <c r="W278" s="363" t="n"/>
      <c r="X278" s="361">
        <f>IF(AND($C278&lt;&gt;"",$V278&lt;&gt;""),MAX(0,($V278-$C278)*24-$W278),"")</f>
      </c>
      <c r="Y278" s="112">
        <f>IF($C278="","",IF($U278&lt;&gt;"",IF($U278&gt;$S278,"期限超過","達成"),IF(NOW()&gt;$S278,"期限超過リスク","期限内")))</f>
      </c>
      <c r="Z278" s="112">
        <f>IF($C278="","",IF($V278&lt;&gt;"",IF($V278&gt;$T278,"期限超過","達成"),IF(AND($L278&lt;&gt;"クローズ済み",$L278&lt;&gt;"キャンセル済み",NOW()&gt;$T278),"期限超過リスク","期限内")))</f>
      </c>
      <c r="AA278" s="363" t="n"/>
      <c r="AB278" s="118" t="n"/>
      <c r="AC278" s="118" t="n"/>
      <c r="AD278" s="89" t="n"/>
      <c r="AE278" s="364" t="n"/>
      <c r="AF278" s="89" t="n"/>
      <c r="AG278" s="89" t="n"/>
      <c r="AH278" s="124" t="n"/>
    </row>
    <row r="279" s="26" ht="26" customHeight="true">
      <c r="A279" s="88" t="n"/>
      <c r="B279" s="359" t="n"/>
      <c r="C279" s="360" t="n"/>
      <c r="D279" s="89" t="n"/>
      <c r="E279" s="89" t="n"/>
      <c r="F279" s="89" t="n"/>
      <c r="G279" s="89" t="n"/>
      <c r="H279" s="118" t="n"/>
      <c r="I279" s="89" t="n"/>
      <c r="J279" s="89" t="n"/>
      <c r="K279" s="89" t="n"/>
      <c r="L279" s="89" t="n"/>
      <c r="M279" s="89" t="n"/>
      <c r="N279" s="89" t="n"/>
      <c r="O279" s="89" t="n"/>
      <c r="P279" s="118" t="n"/>
      <c r="Q279" s="361">
        <f>IF($J279="","",IFERROR(VLOOKUP($J279,'設定項目'!$N$2:$P$5,2,FALSE),""))</f>
      </c>
      <c r="R279" s="361">
        <f>IF($J279="","",IFERROR(VLOOKUP($J279,'設定項目'!$N$2:$P$5,3,FALSE),""))</f>
      </c>
      <c r="S279" s="362">
        <f>IF($C279="","",$C279+$Q279/24)</f>
      </c>
      <c r="T279" s="362">
        <f>IF($C279="","",$C279+($R279+$W279)/24)</f>
      </c>
      <c r="U279" s="360" t="n"/>
      <c r="V279" s="360" t="n"/>
      <c r="W279" s="363" t="n"/>
      <c r="X279" s="361">
        <f>IF(AND($C279&lt;&gt;"",$V279&lt;&gt;""),MAX(0,($V279-$C279)*24-$W279),"")</f>
      </c>
      <c r="Y279" s="112">
        <f>IF($C279="","",IF($U279&lt;&gt;"",IF($U279&gt;$S279,"期限超過","達成"),IF(NOW()&gt;$S279,"期限超過リスク","期限内")))</f>
      </c>
      <c r="Z279" s="112">
        <f>IF($C279="","",IF($V279&lt;&gt;"",IF($V279&gt;$T279,"期限超過","達成"),IF(AND($L279&lt;&gt;"クローズ済み",$L279&lt;&gt;"キャンセル済み",NOW()&gt;$T279),"期限超過リスク","期限内")))</f>
      </c>
      <c r="AA279" s="363" t="n"/>
      <c r="AB279" s="118" t="n"/>
      <c r="AC279" s="118" t="n"/>
      <c r="AD279" s="89" t="n"/>
      <c r="AE279" s="364" t="n"/>
      <c r="AF279" s="89" t="n"/>
      <c r="AG279" s="89" t="n"/>
      <c r="AH279" s="124" t="n"/>
    </row>
    <row r="280" s="26" ht="26" customHeight="true">
      <c r="A280" s="88" t="n"/>
      <c r="B280" s="359" t="n"/>
      <c r="C280" s="360" t="n"/>
      <c r="D280" s="89" t="n"/>
      <c r="E280" s="89" t="n"/>
      <c r="F280" s="89" t="n"/>
      <c r="G280" s="89" t="n"/>
      <c r="H280" s="118" t="n"/>
      <c r="I280" s="89" t="n"/>
      <c r="J280" s="89" t="n"/>
      <c r="K280" s="89" t="n"/>
      <c r="L280" s="89" t="n"/>
      <c r="M280" s="89" t="n"/>
      <c r="N280" s="89" t="n"/>
      <c r="O280" s="89" t="n"/>
      <c r="P280" s="118" t="n"/>
      <c r="Q280" s="361">
        <f>IF($J280="","",IFERROR(VLOOKUP($J280,'設定項目'!$N$2:$P$5,2,FALSE),""))</f>
      </c>
      <c r="R280" s="361">
        <f>IF($J280="","",IFERROR(VLOOKUP($J280,'設定項目'!$N$2:$P$5,3,FALSE),""))</f>
      </c>
      <c r="S280" s="362">
        <f>IF($C280="","",$C280+$Q280/24)</f>
      </c>
      <c r="T280" s="362">
        <f>IF($C280="","",$C280+($R280+$W280)/24)</f>
      </c>
      <c r="U280" s="360" t="n"/>
      <c r="V280" s="360" t="n"/>
      <c r="W280" s="363" t="n"/>
      <c r="X280" s="361">
        <f>IF(AND($C280&lt;&gt;"",$V280&lt;&gt;""),MAX(0,($V280-$C280)*24-$W280),"")</f>
      </c>
      <c r="Y280" s="112">
        <f>IF($C280="","",IF($U280&lt;&gt;"",IF($U280&gt;$S280,"期限超過","達成"),IF(NOW()&gt;$S280,"期限超過リスク","期限内")))</f>
      </c>
      <c r="Z280" s="112">
        <f>IF($C280="","",IF($V280&lt;&gt;"",IF($V280&gt;$T280,"期限超過","達成"),IF(AND($L280&lt;&gt;"クローズ済み",$L280&lt;&gt;"キャンセル済み",NOW()&gt;$T280),"期限超過リスク","期限内")))</f>
      </c>
      <c r="AA280" s="363" t="n"/>
      <c r="AB280" s="118" t="n"/>
      <c r="AC280" s="118" t="n"/>
      <c r="AD280" s="89" t="n"/>
      <c r="AE280" s="364" t="n"/>
      <c r="AF280" s="89" t="n"/>
      <c r="AG280" s="89" t="n"/>
      <c r="AH280" s="124" t="n"/>
    </row>
    <row r="281" s="26" ht="26" customHeight="true">
      <c r="A281" s="88" t="n"/>
      <c r="B281" s="359" t="n"/>
      <c r="C281" s="360" t="n"/>
      <c r="D281" s="89" t="n"/>
      <c r="E281" s="89" t="n"/>
      <c r="F281" s="89" t="n"/>
      <c r="G281" s="89" t="n"/>
      <c r="H281" s="118" t="n"/>
      <c r="I281" s="89" t="n"/>
      <c r="J281" s="89" t="n"/>
      <c r="K281" s="89" t="n"/>
      <c r="L281" s="89" t="n"/>
      <c r="M281" s="89" t="n"/>
      <c r="N281" s="89" t="n"/>
      <c r="O281" s="89" t="n"/>
      <c r="P281" s="118" t="n"/>
      <c r="Q281" s="361">
        <f>IF($J281="","",IFERROR(VLOOKUP($J281,'設定項目'!$N$2:$P$5,2,FALSE),""))</f>
      </c>
      <c r="R281" s="361">
        <f>IF($J281="","",IFERROR(VLOOKUP($J281,'設定項目'!$N$2:$P$5,3,FALSE),""))</f>
      </c>
      <c r="S281" s="362">
        <f>IF($C281="","",$C281+$Q281/24)</f>
      </c>
      <c r="T281" s="362">
        <f>IF($C281="","",$C281+($R281+$W281)/24)</f>
      </c>
      <c r="U281" s="360" t="n"/>
      <c r="V281" s="360" t="n"/>
      <c r="W281" s="363" t="n"/>
      <c r="X281" s="361">
        <f>IF(AND($C281&lt;&gt;"",$V281&lt;&gt;""),MAX(0,($V281-$C281)*24-$W281),"")</f>
      </c>
      <c r="Y281" s="112">
        <f>IF($C281="","",IF($U281&lt;&gt;"",IF($U281&gt;$S281,"期限超過","達成"),IF(NOW()&gt;$S281,"期限超過リスク","期限内")))</f>
      </c>
      <c r="Z281" s="112">
        <f>IF($C281="","",IF($V281&lt;&gt;"",IF($V281&gt;$T281,"期限超過","達成"),IF(AND($L281&lt;&gt;"クローズ済み",$L281&lt;&gt;"キャンセル済み",NOW()&gt;$T281),"期限超過リスク","期限内")))</f>
      </c>
      <c r="AA281" s="363" t="n"/>
      <c r="AB281" s="118" t="n"/>
      <c r="AC281" s="118" t="n"/>
      <c r="AD281" s="89" t="n"/>
      <c r="AE281" s="364" t="n"/>
      <c r="AF281" s="89" t="n"/>
      <c r="AG281" s="89" t="n"/>
      <c r="AH281" s="124" t="n"/>
    </row>
    <row r="282" s="26" ht="26" customHeight="true">
      <c r="A282" s="88" t="n"/>
      <c r="B282" s="359" t="n"/>
      <c r="C282" s="360" t="n"/>
      <c r="D282" s="89" t="n"/>
      <c r="E282" s="89" t="n"/>
      <c r="F282" s="89" t="n"/>
      <c r="G282" s="89" t="n"/>
      <c r="H282" s="118" t="n"/>
      <c r="I282" s="89" t="n"/>
      <c r="J282" s="89" t="n"/>
      <c r="K282" s="89" t="n"/>
      <c r="L282" s="89" t="n"/>
      <c r="M282" s="89" t="n"/>
      <c r="N282" s="89" t="n"/>
      <c r="O282" s="89" t="n"/>
      <c r="P282" s="118" t="n"/>
      <c r="Q282" s="361">
        <f>IF($J282="","",IFERROR(VLOOKUP($J282,'設定項目'!$N$2:$P$5,2,FALSE),""))</f>
      </c>
      <c r="R282" s="361">
        <f>IF($J282="","",IFERROR(VLOOKUP($J282,'設定項目'!$N$2:$P$5,3,FALSE),""))</f>
      </c>
      <c r="S282" s="362">
        <f>IF($C282="","",$C282+$Q282/24)</f>
      </c>
      <c r="T282" s="362">
        <f>IF($C282="","",$C282+($R282+$W282)/24)</f>
      </c>
      <c r="U282" s="360" t="n"/>
      <c r="V282" s="360" t="n"/>
      <c r="W282" s="363" t="n"/>
      <c r="X282" s="361">
        <f>IF(AND($C282&lt;&gt;"",$V282&lt;&gt;""),MAX(0,($V282-$C282)*24-$W282),"")</f>
      </c>
      <c r="Y282" s="112">
        <f>IF($C282="","",IF($U282&lt;&gt;"",IF($U282&gt;$S282,"期限超過","達成"),IF(NOW()&gt;$S282,"期限超過リスク","期限内")))</f>
      </c>
      <c r="Z282" s="112">
        <f>IF($C282="","",IF($V282&lt;&gt;"",IF($V282&gt;$T282,"期限超過","達成"),IF(AND($L282&lt;&gt;"クローズ済み",$L282&lt;&gt;"キャンセル済み",NOW()&gt;$T282),"期限超過リスク","期限内")))</f>
      </c>
      <c r="AA282" s="363" t="n"/>
      <c r="AB282" s="118" t="n"/>
      <c r="AC282" s="118" t="n"/>
      <c r="AD282" s="89" t="n"/>
      <c r="AE282" s="364" t="n"/>
      <c r="AF282" s="89" t="n"/>
      <c r="AG282" s="89" t="n"/>
      <c r="AH282" s="124" t="n"/>
    </row>
    <row r="283" s="26" ht="26" customHeight="true">
      <c r="A283" s="88" t="n"/>
      <c r="B283" s="359" t="n"/>
      <c r="C283" s="360" t="n"/>
      <c r="D283" s="89" t="n"/>
      <c r="E283" s="89" t="n"/>
      <c r="F283" s="89" t="n"/>
      <c r="G283" s="89" t="n"/>
      <c r="H283" s="118" t="n"/>
      <c r="I283" s="89" t="n"/>
      <c r="J283" s="89" t="n"/>
      <c r="K283" s="89" t="n"/>
      <c r="L283" s="89" t="n"/>
      <c r="M283" s="89" t="n"/>
      <c r="N283" s="89" t="n"/>
      <c r="O283" s="89" t="n"/>
      <c r="P283" s="118" t="n"/>
      <c r="Q283" s="361">
        <f>IF($J283="","",IFERROR(VLOOKUP($J283,'設定項目'!$N$2:$P$5,2,FALSE),""))</f>
      </c>
      <c r="R283" s="361">
        <f>IF($J283="","",IFERROR(VLOOKUP($J283,'設定項目'!$N$2:$P$5,3,FALSE),""))</f>
      </c>
      <c r="S283" s="362">
        <f>IF($C283="","",$C283+$Q283/24)</f>
      </c>
      <c r="T283" s="362">
        <f>IF($C283="","",$C283+($R283+$W283)/24)</f>
      </c>
      <c r="U283" s="360" t="n"/>
      <c r="V283" s="360" t="n"/>
      <c r="W283" s="363" t="n"/>
      <c r="X283" s="361">
        <f>IF(AND($C283&lt;&gt;"",$V283&lt;&gt;""),MAX(0,($V283-$C283)*24-$W283),"")</f>
      </c>
      <c r="Y283" s="112">
        <f>IF($C283="","",IF($U283&lt;&gt;"",IF($U283&gt;$S283,"期限超過","達成"),IF(NOW()&gt;$S283,"期限超過リスク","期限内")))</f>
      </c>
      <c r="Z283" s="112">
        <f>IF($C283="","",IF($V283&lt;&gt;"",IF($V283&gt;$T283,"期限超過","達成"),IF(AND($L283&lt;&gt;"クローズ済み",$L283&lt;&gt;"キャンセル済み",NOW()&gt;$T283),"期限超過リスク","期限内")))</f>
      </c>
      <c r="AA283" s="363" t="n"/>
      <c r="AB283" s="118" t="n"/>
      <c r="AC283" s="118" t="n"/>
      <c r="AD283" s="89" t="n"/>
      <c r="AE283" s="364" t="n"/>
      <c r="AF283" s="89" t="n"/>
      <c r="AG283" s="89" t="n"/>
      <c r="AH283" s="124" t="n"/>
    </row>
    <row r="284" s="26" ht="26" customHeight="true">
      <c r="A284" s="88" t="n"/>
      <c r="B284" s="359" t="n"/>
      <c r="C284" s="360" t="n"/>
      <c r="D284" s="89" t="n"/>
      <c r="E284" s="89" t="n"/>
      <c r="F284" s="89" t="n"/>
      <c r="G284" s="89" t="n"/>
      <c r="H284" s="118" t="n"/>
      <c r="I284" s="89" t="n"/>
      <c r="J284" s="89" t="n"/>
      <c r="K284" s="89" t="n"/>
      <c r="L284" s="89" t="n"/>
      <c r="M284" s="89" t="n"/>
      <c r="N284" s="89" t="n"/>
      <c r="O284" s="89" t="n"/>
      <c r="P284" s="118" t="n"/>
      <c r="Q284" s="361">
        <f>IF($J284="","",IFERROR(VLOOKUP($J284,'設定項目'!$N$2:$P$5,2,FALSE),""))</f>
      </c>
      <c r="R284" s="361">
        <f>IF($J284="","",IFERROR(VLOOKUP($J284,'設定項目'!$N$2:$P$5,3,FALSE),""))</f>
      </c>
      <c r="S284" s="362">
        <f>IF($C284="","",$C284+$Q284/24)</f>
      </c>
      <c r="T284" s="362">
        <f>IF($C284="","",$C284+($R284+$W284)/24)</f>
      </c>
      <c r="U284" s="360" t="n"/>
      <c r="V284" s="360" t="n"/>
      <c r="W284" s="363" t="n"/>
      <c r="X284" s="361">
        <f>IF(AND($C284&lt;&gt;"",$V284&lt;&gt;""),MAX(0,($V284-$C284)*24-$W284),"")</f>
      </c>
      <c r="Y284" s="112">
        <f>IF($C284="","",IF($U284&lt;&gt;"",IF($U284&gt;$S284,"期限超過","達成"),IF(NOW()&gt;$S284,"期限超過リスク","期限内")))</f>
      </c>
      <c r="Z284" s="112">
        <f>IF($C284="","",IF($V284&lt;&gt;"",IF($V284&gt;$T284,"期限超過","達成"),IF(AND($L284&lt;&gt;"クローズ済み",$L284&lt;&gt;"キャンセル済み",NOW()&gt;$T284),"期限超過リスク","期限内")))</f>
      </c>
      <c r="AA284" s="363" t="n"/>
      <c r="AB284" s="118" t="n"/>
      <c r="AC284" s="118" t="n"/>
      <c r="AD284" s="89" t="n"/>
      <c r="AE284" s="364" t="n"/>
      <c r="AF284" s="89" t="n"/>
      <c r="AG284" s="89" t="n"/>
      <c r="AH284" s="124" t="n"/>
    </row>
    <row r="285" s="26" ht="26" customHeight="true">
      <c r="A285" s="88" t="n"/>
      <c r="B285" s="359" t="n"/>
      <c r="C285" s="360" t="n"/>
      <c r="D285" s="89" t="n"/>
      <c r="E285" s="89" t="n"/>
      <c r="F285" s="89" t="n"/>
      <c r="G285" s="89" t="n"/>
      <c r="H285" s="118" t="n"/>
      <c r="I285" s="89" t="n"/>
      <c r="J285" s="89" t="n"/>
      <c r="K285" s="89" t="n"/>
      <c r="L285" s="89" t="n"/>
      <c r="M285" s="89" t="n"/>
      <c r="N285" s="89" t="n"/>
      <c r="O285" s="89" t="n"/>
      <c r="P285" s="118" t="n"/>
      <c r="Q285" s="361">
        <f>IF($J285="","",IFERROR(VLOOKUP($J285,'設定項目'!$N$2:$P$5,2,FALSE),""))</f>
      </c>
      <c r="R285" s="361">
        <f>IF($J285="","",IFERROR(VLOOKUP($J285,'設定項目'!$N$2:$P$5,3,FALSE),""))</f>
      </c>
      <c r="S285" s="362">
        <f>IF($C285="","",$C285+$Q285/24)</f>
      </c>
      <c r="T285" s="362">
        <f>IF($C285="","",$C285+($R285+$W285)/24)</f>
      </c>
      <c r="U285" s="360" t="n"/>
      <c r="V285" s="360" t="n"/>
      <c r="W285" s="363" t="n"/>
      <c r="X285" s="361">
        <f>IF(AND($C285&lt;&gt;"",$V285&lt;&gt;""),MAX(0,($V285-$C285)*24-$W285),"")</f>
      </c>
      <c r="Y285" s="112">
        <f>IF($C285="","",IF($U285&lt;&gt;"",IF($U285&gt;$S285,"期限超過","達成"),IF(NOW()&gt;$S285,"期限超過リスク","期限内")))</f>
      </c>
      <c r="Z285" s="112">
        <f>IF($C285="","",IF($V285&lt;&gt;"",IF($V285&gt;$T285,"期限超過","達成"),IF(AND($L285&lt;&gt;"クローズ済み",$L285&lt;&gt;"キャンセル済み",NOW()&gt;$T285),"期限超過リスク","期限内")))</f>
      </c>
      <c r="AA285" s="363" t="n"/>
      <c r="AB285" s="118" t="n"/>
      <c r="AC285" s="118" t="n"/>
      <c r="AD285" s="89" t="n"/>
      <c r="AE285" s="364" t="n"/>
      <c r="AF285" s="89" t="n"/>
      <c r="AG285" s="89" t="n"/>
      <c r="AH285" s="124" t="n"/>
    </row>
    <row r="286" s="26" ht="26" customHeight="true">
      <c r="A286" s="88" t="n"/>
      <c r="B286" s="359" t="n"/>
      <c r="C286" s="360" t="n"/>
      <c r="D286" s="89" t="n"/>
      <c r="E286" s="89" t="n"/>
      <c r="F286" s="89" t="n"/>
      <c r="G286" s="89" t="n"/>
      <c r="H286" s="118" t="n"/>
      <c r="I286" s="89" t="n"/>
      <c r="J286" s="89" t="n"/>
      <c r="K286" s="89" t="n"/>
      <c r="L286" s="89" t="n"/>
      <c r="M286" s="89" t="n"/>
      <c r="N286" s="89" t="n"/>
      <c r="O286" s="89" t="n"/>
      <c r="P286" s="118" t="n"/>
      <c r="Q286" s="361">
        <f>IF($J286="","",IFERROR(VLOOKUP($J286,'設定項目'!$N$2:$P$5,2,FALSE),""))</f>
      </c>
      <c r="R286" s="361">
        <f>IF($J286="","",IFERROR(VLOOKUP($J286,'設定項目'!$N$2:$P$5,3,FALSE),""))</f>
      </c>
      <c r="S286" s="362">
        <f>IF($C286="","",$C286+$Q286/24)</f>
      </c>
      <c r="T286" s="362">
        <f>IF($C286="","",$C286+($R286+$W286)/24)</f>
      </c>
      <c r="U286" s="360" t="n"/>
      <c r="V286" s="360" t="n"/>
      <c r="W286" s="363" t="n"/>
      <c r="X286" s="361">
        <f>IF(AND($C286&lt;&gt;"",$V286&lt;&gt;""),MAX(0,($V286-$C286)*24-$W286),"")</f>
      </c>
      <c r="Y286" s="112">
        <f>IF($C286="","",IF($U286&lt;&gt;"",IF($U286&gt;$S286,"期限超過","達成"),IF(NOW()&gt;$S286,"期限超過リスク","期限内")))</f>
      </c>
      <c r="Z286" s="112">
        <f>IF($C286="","",IF($V286&lt;&gt;"",IF($V286&gt;$T286,"期限超過","達成"),IF(AND($L286&lt;&gt;"クローズ済み",$L286&lt;&gt;"キャンセル済み",NOW()&gt;$T286),"期限超過リスク","期限内")))</f>
      </c>
      <c r="AA286" s="363" t="n"/>
      <c r="AB286" s="118" t="n"/>
      <c r="AC286" s="118" t="n"/>
      <c r="AD286" s="89" t="n"/>
      <c r="AE286" s="364" t="n"/>
      <c r="AF286" s="89" t="n"/>
      <c r="AG286" s="89" t="n"/>
      <c r="AH286" s="124" t="n"/>
    </row>
    <row r="287" s="26" ht="26" customHeight="true">
      <c r="A287" s="88" t="n"/>
      <c r="B287" s="359" t="n"/>
      <c r="C287" s="360" t="n"/>
      <c r="D287" s="89" t="n"/>
      <c r="E287" s="89" t="n"/>
      <c r="F287" s="89" t="n"/>
      <c r="G287" s="89" t="n"/>
      <c r="H287" s="118" t="n"/>
      <c r="I287" s="89" t="n"/>
      <c r="J287" s="89" t="n"/>
      <c r="K287" s="89" t="n"/>
      <c r="L287" s="89" t="n"/>
      <c r="M287" s="89" t="n"/>
      <c r="N287" s="89" t="n"/>
      <c r="O287" s="89" t="n"/>
      <c r="P287" s="118" t="n"/>
      <c r="Q287" s="361">
        <f>IF($J287="","",IFERROR(VLOOKUP($J287,'設定項目'!$N$2:$P$5,2,FALSE),""))</f>
      </c>
      <c r="R287" s="361">
        <f>IF($J287="","",IFERROR(VLOOKUP($J287,'設定項目'!$N$2:$P$5,3,FALSE),""))</f>
      </c>
      <c r="S287" s="362">
        <f>IF($C287="","",$C287+$Q287/24)</f>
      </c>
      <c r="T287" s="362">
        <f>IF($C287="","",$C287+($R287+$W287)/24)</f>
      </c>
      <c r="U287" s="360" t="n"/>
      <c r="V287" s="360" t="n"/>
      <c r="W287" s="363" t="n"/>
      <c r="X287" s="361">
        <f>IF(AND($C287&lt;&gt;"",$V287&lt;&gt;""),MAX(0,($V287-$C287)*24-$W287),"")</f>
      </c>
      <c r="Y287" s="112">
        <f>IF($C287="","",IF($U287&lt;&gt;"",IF($U287&gt;$S287,"期限超過","達成"),IF(NOW()&gt;$S287,"期限超過リスク","期限内")))</f>
      </c>
      <c r="Z287" s="112">
        <f>IF($C287="","",IF($V287&lt;&gt;"",IF($V287&gt;$T287,"期限超過","達成"),IF(AND($L287&lt;&gt;"クローズ済み",$L287&lt;&gt;"キャンセル済み",NOW()&gt;$T287),"期限超過リスク","期限内")))</f>
      </c>
      <c r="AA287" s="363" t="n"/>
      <c r="AB287" s="118" t="n"/>
      <c r="AC287" s="118" t="n"/>
      <c r="AD287" s="89" t="n"/>
      <c r="AE287" s="364" t="n"/>
      <c r="AF287" s="89" t="n"/>
      <c r="AG287" s="89" t="n"/>
      <c r="AH287" s="124" t="n"/>
    </row>
    <row r="288" s="26" ht="26" customHeight="true">
      <c r="A288" s="88" t="n"/>
      <c r="B288" s="359" t="n"/>
      <c r="C288" s="360" t="n"/>
      <c r="D288" s="89" t="n"/>
      <c r="E288" s="89" t="n"/>
      <c r="F288" s="89" t="n"/>
      <c r="G288" s="89" t="n"/>
      <c r="H288" s="118" t="n"/>
      <c r="I288" s="89" t="n"/>
      <c r="J288" s="89" t="n"/>
      <c r="K288" s="89" t="n"/>
      <c r="L288" s="89" t="n"/>
      <c r="M288" s="89" t="n"/>
      <c r="N288" s="89" t="n"/>
      <c r="O288" s="89" t="n"/>
      <c r="P288" s="118" t="n"/>
      <c r="Q288" s="361">
        <f>IF($J288="","",IFERROR(VLOOKUP($J288,'設定項目'!$N$2:$P$5,2,FALSE),""))</f>
      </c>
      <c r="R288" s="361">
        <f>IF($J288="","",IFERROR(VLOOKUP($J288,'設定項目'!$N$2:$P$5,3,FALSE),""))</f>
      </c>
      <c r="S288" s="362">
        <f>IF($C288="","",$C288+$Q288/24)</f>
      </c>
      <c r="T288" s="362">
        <f>IF($C288="","",$C288+($R288+$W288)/24)</f>
      </c>
      <c r="U288" s="360" t="n"/>
      <c r="V288" s="360" t="n"/>
      <c r="W288" s="363" t="n"/>
      <c r="X288" s="361">
        <f>IF(AND($C288&lt;&gt;"",$V288&lt;&gt;""),MAX(0,($V288-$C288)*24-$W288),"")</f>
      </c>
      <c r="Y288" s="112">
        <f>IF($C288="","",IF($U288&lt;&gt;"",IF($U288&gt;$S288,"期限超過","達成"),IF(NOW()&gt;$S288,"期限超過リスク","期限内")))</f>
      </c>
      <c r="Z288" s="112">
        <f>IF($C288="","",IF($V288&lt;&gt;"",IF($V288&gt;$T288,"期限超過","達成"),IF(AND($L288&lt;&gt;"クローズ済み",$L288&lt;&gt;"キャンセル済み",NOW()&gt;$T288),"期限超過リスク","期限内")))</f>
      </c>
      <c r="AA288" s="363" t="n"/>
      <c r="AB288" s="118" t="n"/>
      <c r="AC288" s="118" t="n"/>
      <c r="AD288" s="89" t="n"/>
      <c r="AE288" s="364" t="n"/>
      <c r="AF288" s="89" t="n"/>
      <c r="AG288" s="89" t="n"/>
      <c r="AH288" s="124" t="n"/>
    </row>
    <row r="289" s="26" ht="26" customHeight="true">
      <c r="A289" s="88" t="n"/>
      <c r="B289" s="359" t="n"/>
      <c r="C289" s="360" t="n"/>
      <c r="D289" s="89" t="n"/>
      <c r="E289" s="89" t="n"/>
      <c r="F289" s="89" t="n"/>
      <c r="G289" s="89" t="n"/>
      <c r="H289" s="118" t="n"/>
      <c r="I289" s="89" t="n"/>
      <c r="J289" s="89" t="n"/>
      <c r="K289" s="89" t="n"/>
      <c r="L289" s="89" t="n"/>
      <c r="M289" s="89" t="n"/>
      <c r="N289" s="89" t="n"/>
      <c r="O289" s="89" t="n"/>
      <c r="P289" s="118" t="n"/>
      <c r="Q289" s="361">
        <f>IF($J289="","",IFERROR(VLOOKUP($J289,'設定項目'!$N$2:$P$5,2,FALSE),""))</f>
      </c>
      <c r="R289" s="361">
        <f>IF($J289="","",IFERROR(VLOOKUP($J289,'設定項目'!$N$2:$P$5,3,FALSE),""))</f>
      </c>
      <c r="S289" s="362">
        <f>IF($C289="","",$C289+$Q289/24)</f>
      </c>
      <c r="T289" s="362">
        <f>IF($C289="","",$C289+($R289+$W289)/24)</f>
      </c>
      <c r="U289" s="360" t="n"/>
      <c r="V289" s="360" t="n"/>
      <c r="W289" s="363" t="n"/>
      <c r="X289" s="361">
        <f>IF(AND($C289&lt;&gt;"",$V289&lt;&gt;""),MAX(0,($V289-$C289)*24-$W289),"")</f>
      </c>
      <c r="Y289" s="112">
        <f>IF($C289="","",IF($U289&lt;&gt;"",IF($U289&gt;$S289,"期限超過","達成"),IF(NOW()&gt;$S289,"期限超過リスク","期限内")))</f>
      </c>
      <c r="Z289" s="112">
        <f>IF($C289="","",IF($V289&lt;&gt;"",IF($V289&gt;$T289,"期限超過","達成"),IF(AND($L289&lt;&gt;"クローズ済み",$L289&lt;&gt;"キャンセル済み",NOW()&gt;$T289),"期限超過リスク","期限内")))</f>
      </c>
      <c r="AA289" s="363" t="n"/>
      <c r="AB289" s="118" t="n"/>
      <c r="AC289" s="118" t="n"/>
      <c r="AD289" s="89" t="n"/>
      <c r="AE289" s="364" t="n"/>
      <c r="AF289" s="89" t="n"/>
      <c r="AG289" s="89" t="n"/>
      <c r="AH289" s="124" t="n"/>
    </row>
    <row r="290" s="26" ht="26" customHeight="true">
      <c r="A290" s="88" t="n"/>
      <c r="B290" s="359" t="n"/>
      <c r="C290" s="360" t="n"/>
      <c r="D290" s="89" t="n"/>
      <c r="E290" s="89" t="n"/>
      <c r="F290" s="89" t="n"/>
      <c r="G290" s="89" t="n"/>
      <c r="H290" s="118" t="n"/>
      <c r="I290" s="89" t="n"/>
      <c r="J290" s="89" t="n"/>
      <c r="K290" s="89" t="n"/>
      <c r="L290" s="89" t="n"/>
      <c r="M290" s="89" t="n"/>
      <c r="N290" s="89" t="n"/>
      <c r="O290" s="89" t="n"/>
      <c r="P290" s="118" t="n"/>
      <c r="Q290" s="361">
        <f>IF($J290="","",IFERROR(VLOOKUP($J290,'設定項目'!$N$2:$P$5,2,FALSE),""))</f>
      </c>
      <c r="R290" s="361">
        <f>IF($J290="","",IFERROR(VLOOKUP($J290,'設定項目'!$N$2:$P$5,3,FALSE),""))</f>
      </c>
      <c r="S290" s="362">
        <f>IF($C290="","",$C290+$Q290/24)</f>
      </c>
      <c r="T290" s="362">
        <f>IF($C290="","",$C290+($R290+$W290)/24)</f>
      </c>
      <c r="U290" s="360" t="n"/>
      <c r="V290" s="360" t="n"/>
      <c r="W290" s="363" t="n"/>
      <c r="X290" s="361">
        <f>IF(AND($C290&lt;&gt;"",$V290&lt;&gt;""),MAX(0,($V290-$C290)*24-$W290),"")</f>
      </c>
      <c r="Y290" s="112">
        <f>IF($C290="","",IF($U290&lt;&gt;"",IF($U290&gt;$S290,"期限超過","達成"),IF(NOW()&gt;$S290,"期限超過リスク","期限内")))</f>
      </c>
      <c r="Z290" s="112">
        <f>IF($C290="","",IF($V290&lt;&gt;"",IF($V290&gt;$T290,"期限超過","達成"),IF(AND($L290&lt;&gt;"クローズ済み",$L290&lt;&gt;"キャンセル済み",NOW()&gt;$T290),"期限超過リスク","期限内")))</f>
      </c>
      <c r="AA290" s="363" t="n"/>
      <c r="AB290" s="118" t="n"/>
      <c r="AC290" s="118" t="n"/>
      <c r="AD290" s="89" t="n"/>
      <c r="AE290" s="364" t="n"/>
      <c r="AF290" s="89" t="n"/>
      <c r="AG290" s="89" t="n"/>
      <c r="AH290" s="124" t="n"/>
    </row>
    <row r="291" s="26" ht="26" customHeight="true">
      <c r="A291" s="88" t="n"/>
      <c r="B291" s="359" t="n"/>
      <c r="C291" s="360" t="n"/>
      <c r="D291" s="89" t="n"/>
      <c r="E291" s="89" t="n"/>
      <c r="F291" s="89" t="n"/>
      <c r="G291" s="89" t="n"/>
      <c r="H291" s="118" t="n"/>
      <c r="I291" s="89" t="n"/>
      <c r="J291" s="89" t="n"/>
      <c r="K291" s="89" t="n"/>
      <c r="L291" s="89" t="n"/>
      <c r="M291" s="89" t="n"/>
      <c r="N291" s="89" t="n"/>
      <c r="O291" s="89" t="n"/>
      <c r="P291" s="118" t="n"/>
      <c r="Q291" s="361">
        <f>IF($J291="","",IFERROR(VLOOKUP($J291,'設定項目'!$N$2:$P$5,2,FALSE),""))</f>
      </c>
      <c r="R291" s="361">
        <f>IF($J291="","",IFERROR(VLOOKUP($J291,'設定項目'!$N$2:$P$5,3,FALSE),""))</f>
      </c>
      <c r="S291" s="362">
        <f>IF($C291="","",$C291+$Q291/24)</f>
      </c>
      <c r="T291" s="362">
        <f>IF($C291="","",$C291+($R291+$W291)/24)</f>
      </c>
      <c r="U291" s="360" t="n"/>
      <c r="V291" s="360" t="n"/>
      <c r="W291" s="363" t="n"/>
      <c r="X291" s="361">
        <f>IF(AND($C291&lt;&gt;"",$V291&lt;&gt;""),MAX(0,($V291-$C291)*24-$W291),"")</f>
      </c>
      <c r="Y291" s="112">
        <f>IF($C291="","",IF($U291&lt;&gt;"",IF($U291&gt;$S291,"期限超過","達成"),IF(NOW()&gt;$S291,"期限超過リスク","期限内")))</f>
      </c>
      <c r="Z291" s="112">
        <f>IF($C291="","",IF($V291&lt;&gt;"",IF($V291&gt;$T291,"期限超過","達成"),IF(AND($L291&lt;&gt;"クローズ済み",$L291&lt;&gt;"キャンセル済み",NOW()&gt;$T291),"期限超過リスク","期限内")))</f>
      </c>
      <c r="AA291" s="363" t="n"/>
      <c r="AB291" s="118" t="n"/>
      <c r="AC291" s="118" t="n"/>
      <c r="AD291" s="89" t="n"/>
      <c r="AE291" s="364" t="n"/>
      <c r="AF291" s="89" t="n"/>
      <c r="AG291" s="89" t="n"/>
      <c r="AH291" s="124" t="n"/>
    </row>
    <row r="292" s="26" ht="26" customHeight="true">
      <c r="A292" s="88" t="n"/>
      <c r="B292" s="359" t="n"/>
      <c r="C292" s="360" t="n"/>
      <c r="D292" s="89" t="n"/>
      <c r="E292" s="89" t="n"/>
      <c r="F292" s="89" t="n"/>
      <c r="G292" s="89" t="n"/>
      <c r="H292" s="118" t="n"/>
      <c r="I292" s="89" t="n"/>
      <c r="J292" s="89" t="n"/>
      <c r="K292" s="89" t="n"/>
      <c r="L292" s="89" t="n"/>
      <c r="M292" s="89" t="n"/>
      <c r="N292" s="89" t="n"/>
      <c r="O292" s="89" t="n"/>
      <c r="P292" s="118" t="n"/>
      <c r="Q292" s="361">
        <f>IF($J292="","",IFERROR(VLOOKUP($J292,'設定項目'!$N$2:$P$5,2,FALSE),""))</f>
      </c>
      <c r="R292" s="361">
        <f>IF($J292="","",IFERROR(VLOOKUP($J292,'設定項目'!$N$2:$P$5,3,FALSE),""))</f>
      </c>
      <c r="S292" s="362">
        <f>IF($C292="","",$C292+$Q292/24)</f>
      </c>
      <c r="T292" s="362">
        <f>IF($C292="","",$C292+($R292+$W292)/24)</f>
      </c>
      <c r="U292" s="360" t="n"/>
      <c r="V292" s="360" t="n"/>
      <c r="W292" s="363" t="n"/>
      <c r="X292" s="361">
        <f>IF(AND($C292&lt;&gt;"",$V292&lt;&gt;""),MAX(0,($V292-$C292)*24-$W292),"")</f>
      </c>
      <c r="Y292" s="112">
        <f>IF($C292="","",IF($U292&lt;&gt;"",IF($U292&gt;$S292,"期限超過","達成"),IF(NOW()&gt;$S292,"期限超過リスク","期限内")))</f>
      </c>
      <c r="Z292" s="112">
        <f>IF($C292="","",IF($V292&lt;&gt;"",IF($V292&gt;$T292,"期限超過","達成"),IF(AND($L292&lt;&gt;"クローズ済み",$L292&lt;&gt;"キャンセル済み",NOW()&gt;$T292),"期限超過リスク","期限内")))</f>
      </c>
      <c r="AA292" s="363" t="n"/>
      <c r="AB292" s="118" t="n"/>
      <c r="AC292" s="118" t="n"/>
      <c r="AD292" s="89" t="n"/>
      <c r="AE292" s="364" t="n"/>
      <c r="AF292" s="89" t="n"/>
      <c r="AG292" s="89" t="n"/>
      <c r="AH292" s="124" t="n"/>
    </row>
    <row r="293" s="26" ht="26" customHeight="true">
      <c r="A293" s="88" t="n"/>
      <c r="B293" s="359" t="n"/>
      <c r="C293" s="360" t="n"/>
      <c r="D293" s="89" t="n"/>
      <c r="E293" s="89" t="n"/>
      <c r="F293" s="89" t="n"/>
      <c r="G293" s="89" t="n"/>
      <c r="H293" s="118" t="n"/>
      <c r="I293" s="89" t="n"/>
      <c r="J293" s="89" t="n"/>
      <c r="K293" s="89" t="n"/>
      <c r="L293" s="89" t="n"/>
      <c r="M293" s="89" t="n"/>
      <c r="N293" s="89" t="n"/>
      <c r="O293" s="89" t="n"/>
      <c r="P293" s="118" t="n"/>
      <c r="Q293" s="361">
        <f>IF($J293="","",IFERROR(VLOOKUP($J293,'設定項目'!$N$2:$P$5,2,FALSE),""))</f>
      </c>
      <c r="R293" s="361">
        <f>IF($J293="","",IFERROR(VLOOKUP($J293,'設定項目'!$N$2:$P$5,3,FALSE),""))</f>
      </c>
      <c r="S293" s="362">
        <f>IF($C293="","",$C293+$Q293/24)</f>
      </c>
      <c r="T293" s="362">
        <f>IF($C293="","",$C293+($R293+$W293)/24)</f>
      </c>
      <c r="U293" s="360" t="n"/>
      <c r="V293" s="360" t="n"/>
      <c r="W293" s="363" t="n"/>
      <c r="X293" s="361">
        <f>IF(AND($C293&lt;&gt;"",$V293&lt;&gt;""),MAX(0,($V293-$C293)*24-$W293),"")</f>
      </c>
      <c r="Y293" s="112">
        <f>IF($C293="","",IF($U293&lt;&gt;"",IF($U293&gt;$S293,"期限超過","達成"),IF(NOW()&gt;$S293,"期限超過リスク","期限内")))</f>
      </c>
      <c r="Z293" s="112">
        <f>IF($C293="","",IF($V293&lt;&gt;"",IF($V293&gt;$T293,"期限超過","達成"),IF(AND($L293&lt;&gt;"クローズ済み",$L293&lt;&gt;"キャンセル済み",NOW()&gt;$T293),"期限超過リスク","期限内")))</f>
      </c>
      <c r="AA293" s="363" t="n"/>
      <c r="AB293" s="118" t="n"/>
      <c r="AC293" s="118" t="n"/>
      <c r="AD293" s="89" t="n"/>
      <c r="AE293" s="364" t="n"/>
      <c r="AF293" s="89" t="n"/>
      <c r="AG293" s="89" t="n"/>
      <c r="AH293" s="124" t="n"/>
    </row>
    <row r="294" s="26" ht="26" customHeight="true">
      <c r="A294" s="88" t="n"/>
      <c r="B294" s="359" t="n"/>
      <c r="C294" s="360" t="n"/>
      <c r="D294" s="89" t="n"/>
      <c r="E294" s="89" t="n"/>
      <c r="F294" s="89" t="n"/>
      <c r="G294" s="89" t="n"/>
      <c r="H294" s="118" t="n"/>
      <c r="I294" s="89" t="n"/>
      <c r="J294" s="89" t="n"/>
      <c r="K294" s="89" t="n"/>
      <c r="L294" s="89" t="n"/>
      <c r="M294" s="89" t="n"/>
      <c r="N294" s="89" t="n"/>
      <c r="O294" s="89" t="n"/>
      <c r="P294" s="118" t="n"/>
      <c r="Q294" s="361">
        <f>IF($J294="","",IFERROR(VLOOKUP($J294,'設定項目'!$N$2:$P$5,2,FALSE),""))</f>
      </c>
      <c r="R294" s="361">
        <f>IF($J294="","",IFERROR(VLOOKUP($J294,'設定項目'!$N$2:$P$5,3,FALSE),""))</f>
      </c>
      <c r="S294" s="362">
        <f>IF($C294="","",$C294+$Q294/24)</f>
      </c>
      <c r="T294" s="362">
        <f>IF($C294="","",$C294+($R294+$W294)/24)</f>
      </c>
      <c r="U294" s="360" t="n"/>
      <c r="V294" s="360" t="n"/>
      <c r="W294" s="363" t="n"/>
      <c r="X294" s="361">
        <f>IF(AND($C294&lt;&gt;"",$V294&lt;&gt;""),MAX(0,($V294-$C294)*24-$W294),"")</f>
      </c>
      <c r="Y294" s="112">
        <f>IF($C294="","",IF($U294&lt;&gt;"",IF($U294&gt;$S294,"期限超過","達成"),IF(NOW()&gt;$S294,"期限超過リスク","期限内")))</f>
      </c>
      <c r="Z294" s="112">
        <f>IF($C294="","",IF($V294&lt;&gt;"",IF($V294&gt;$T294,"期限超過","達成"),IF(AND($L294&lt;&gt;"クローズ済み",$L294&lt;&gt;"キャンセル済み",NOW()&gt;$T294),"期限超過リスク","期限内")))</f>
      </c>
      <c r="AA294" s="363" t="n"/>
      <c r="AB294" s="118" t="n"/>
      <c r="AC294" s="118" t="n"/>
      <c r="AD294" s="89" t="n"/>
      <c r="AE294" s="364" t="n"/>
      <c r="AF294" s="89" t="n"/>
      <c r="AG294" s="89" t="n"/>
      <c r="AH294" s="124" t="n"/>
    </row>
    <row r="295" s="26" ht="26" customHeight="true">
      <c r="A295" s="88" t="n"/>
      <c r="B295" s="359" t="n"/>
      <c r="C295" s="360" t="n"/>
      <c r="D295" s="89" t="n"/>
      <c r="E295" s="89" t="n"/>
      <c r="F295" s="89" t="n"/>
      <c r="G295" s="89" t="n"/>
      <c r="H295" s="118" t="n"/>
      <c r="I295" s="89" t="n"/>
      <c r="J295" s="89" t="n"/>
      <c r="K295" s="89" t="n"/>
      <c r="L295" s="89" t="n"/>
      <c r="M295" s="89" t="n"/>
      <c r="N295" s="89" t="n"/>
      <c r="O295" s="89" t="n"/>
      <c r="P295" s="118" t="n"/>
      <c r="Q295" s="361">
        <f>IF($J295="","",IFERROR(VLOOKUP($J295,'設定項目'!$N$2:$P$5,2,FALSE),""))</f>
      </c>
      <c r="R295" s="361">
        <f>IF($J295="","",IFERROR(VLOOKUP($J295,'設定項目'!$N$2:$P$5,3,FALSE),""))</f>
      </c>
      <c r="S295" s="362">
        <f>IF($C295="","",$C295+$Q295/24)</f>
      </c>
      <c r="T295" s="362">
        <f>IF($C295="","",$C295+($R295+$W295)/24)</f>
      </c>
      <c r="U295" s="360" t="n"/>
      <c r="V295" s="360" t="n"/>
      <c r="W295" s="363" t="n"/>
      <c r="X295" s="361">
        <f>IF(AND($C295&lt;&gt;"",$V295&lt;&gt;""),MAX(0,($V295-$C295)*24-$W295),"")</f>
      </c>
      <c r="Y295" s="112">
        <f>IF($C295="","",IF($U295&lt;&gt;"",IF($U295&gt;$S295,"期限超過","達成"),IF(NOW()&gt;$S295,"期限超過リスク","期限内")))</f>
      </c>
      <c r="Z295" s="112">
        <f>IF($C295="","",IF($V295&lt;&gt;"",IF($V295&gt;$T295,"期限超過","達成"),IF(AND($L295&lt;&gt;"クローズ済み",$L295&lt;&gt;"キャンセル済み",NOW()&gt;$T295),"期限超過リスク","期限内")))</f>
      </c>
      <c r="AA295" s="363" t="n"/>
      <c r="AB295" s="118" t="n"/>
      <c r="AC295" s="118" t="n"/>
      <c r="AD295" s="89" t="n"/>
      <c r="AE295" s="364" t="n"/>
      <c r="AF295" s="89" t="n"/>
      <c r="AG295" s="89" t="n"/>
      <c r="AH295" s="124" t="n"/>
    </row>
    <row r="296" s="26" ht="26" customHeight="true">
      <c r="A296" s="88" t="n"/>
      <c r="B296" s="359" t="n"/>
      <c r="C296" s="360" t="n"/>
      <c r="D296" s="89" t="n"/>
      <c r="E296" s="89" t="n"/>
      <c r="F296" s="89" t="n"/>
      <c r="G296" s="89" t="n"/>
      <c r="H296" s="118" t="n"/>
      <c r="I296" s="89" t="n"/>
      <c r="J296" s="89" t="n"/>
      <c r="K296" s="89" t="n"/>
      <c r="L296" s="89" t="n"/>
      <c r="M296" s="89" t="n"/>
      <c r="N296" s="89" t="n"/>
      <c r="O296" s="89" t="n"/>
      <c r="P296" s="118" t="n"/>
      <c r="Q296" s="361">
        <f>IF($J296="","",IFERROR(VLOOKUP($J296,'設定項目'!$N$2:$P$5,2,FALSE),""))</f>
      </c>
      <c r="R296" s="361">
        <f>IF($J296="","",IFERROR(VLOOKUP($J296,'設定項目'!$N$2:$P$5,3,FALSE),""))</f>
      </c>
      <c r="S296" s="362">
        <f>IF($C296="","",$C296+$Q296/24)</f>
      </c>
      <c r="T296" s="362">
        <f>IF($C296="","",$C296+($R296+$W296)/24)</f>
      </c>
      <c r="U296" s="360" t="n"/>
      <c r="V296" s="360" t="n"/>
      <c r="W296" s="363" t="n"/>
      <c r="X296" s="361">
        <f>IF(AND($C296&lt;&gt;"",$V296&lt;&gt;""),MAX(0,($V296-$C296)*24-$W296),"")</f>
      </c>
      <c r="Y296" s="112">
        <f>IF($C296="","",IF($U296&lt;&gt;"",IF($U296&gt;$S296,"期限超過","達成"),IF(NOW()&gt;$S296,"期限超過リスク","期限内")))</f>
      </c>
      <c r="Z296" s="112">
        <f>IF($C296="","",IF($V296&lt;&gt;"",IF($V296&gt;$T296,"期限超過","達成"),IF(AND($L296&lt;&gt;"クローズ済み",$L296&lt;&gt;"キャンセル済み",NOW()&gt;$T296),"期限超過リスク","期限内")))</f>
      </c>
      <c r="AA296" s="363" t="n"/>
      <c r="AB296" s="118" t="n"/>
      <c r="AC296" s="118" t="n"/>
      <c r="AD296" s="89" t="n"/>
      <c r="AE296" s="364" t="n"/>
      <c r="AF296" s="89" t="n"/>
      <c r="AG296" s="89" t="n"/>
      <c r="AH296" s="124" t="n"/>
    </row>
    <row r="297" s="26" ht="26" customHeight="true">
      <c r="A297" s="88" t="n"/>
      <c r="B297" s="359" t="n"/>
      <c r="C297" s="360" t="n"/>
      <c r="D297" s="89" t="n"/>
      <c r="E297" s="89" t="n"/>
      <c r="F297" s="89" t="n"/>
      <c r="G297" s="89" t="n"/>
      <c r="H297" s="118" t="n"/>
      <c r="I297" s="89" t="n"/>
      <c r="J297" s="89" t="n"/>
      <c r="K297" s="89" t="n"/>
      <c r="L297" s="89" t="n"/>
      <c r="M297" s="89" t="n"/>
      <c r="N297" s="89" t="n"/>
      <c r="O297" s="89" t="n"/>
      <c r="P297" s="118" t="n"/>
      <c r="Q297" s="361">
        <f>IF($J297="","",IFERROR(VLOOKUP($J297,'設定項目'!$N$2:$P$5,2,FALSE),""))</f>
      </c>
      <c r="R297" s="361">
        <f>IF($J297="","",IFERROR(VLOOKUP($J297,'設定項目'!$N$2:$P$5,3,FALSE),""))</f>
      </c>
      <c r="S297" s="362">
        <f>IF($C297="","",$C297+$Q297/24)</f>
      </c>
      <c r="T297" s="362">
        <f>IF($C297="","",$C297+($R297+$W297)/24)</f>
      </c>
      <c r="U297" s="360" t="n"/>
      <c r="V297" s="360" t="n"/>
      <c r="W297" s="363" t="n"/>
      <c r="X297" s="361">
        <f>IF(AND($C297&lt;&gt;"",$V297&lt;&gt;""),MAX(0,($V297-$C297)*24-$W297),"")</f>
      </c>
      <c r="Y297" s="112">
        <f>IF($C297="","",IF($U297&lt;&gt;"",IF($U297&gt;$S297,"期限超過","達成"),IF(NOW()&gt;$S297,"期限超過リスク","期限内")))</f>
      </c>
      <c r="Z297" s="112">
        <f>IF($C297="","",IF($V297&lt;&gt;"",IF($V297&gt;$T297,"期限超過","達成"),IF(AND($L297&lt;&gt;"クローズ済み",$L297&lt;&gt;"キャンセル済み",NOW()&gt;$T297),"期限超過リスク","期限内")))</f>
      </c>
      <c r="AA297" s="363" t="n"/>
      <c r="AB297" s="118" t="n"/>
      <c r="AC297" s="118" t="n"/>
      <c r="AD297" s="89" t="n"/>
      <c r="AE297" s="364" t="n"/>
      <c r="AF297" s="89" t="n"/>
      <c r="AG297" s="89" t="n"/>
      <c r="AH297" s="124" t="n"/>
    </row>
    <row r="298" s="26" ht="26" customHeight="true">
      <c r="A298" s="88" t="n"/>
      <c r="B298" s="359" t="n"/>
      <c r="C298" s="360" t="n"/>
      <c r="D298" s="89" t="n"/>
      <c r="E298" s="89" t="n"/>
      <c r="F298" s="89" t="n"/>
      <c r="G298" s="89" t="n"/>
      <c r="H298" s="118" t="n"/>
      <c r="I298" s="89" t="n"/>
      <c r="J298" s="89" t="n"/>
      <c r="K298" s="89" t="n"/>
      <c r="L298" s="89" t="n"/>
      <c r="M298" s="89" t="n"/>
      <c r="N298" s="89" t="n"/>
      <c r="O298" s="89" t="n"/>
      <c r="P298" s="118" t="n"/>
      <c r="Q298" s="361">
        <f>IF($J298="","",IFERROR(VLOOKUP($J298,'設定項目'!$N$2:$P$5,2,FALSE),""))</f>
      </c>
      <c r="R298" s="361">
        <f>IF($J298="","",IFERROR(VLOOKUP($J298,'設定項目'!$N$2:$P$5,3,FALSE),""))</f>
      </c>
      <c r="S298" s="362">
        <f>IF($C298="","",$C298+$Q298/24)</f>
      </c>
      <c r="T298" s="362">
        <f>IF($C298="","",$C298+($R298+$W298)/24)</f>
      </c>
      <c r="U298" s="360" t="n"/>
      <c r="V298" s="360" t="n"/>
      <c r="W298" s="363" t="n"/>
      <c r="X298" s="361">
        <f>IF(AND($C298&lt;&gt;"",$V298&lt;&gt;""),MAX(0,($V298-$C298)*24-$W298),"")</f>
      </c>
      <c r="Y298" s="112">
        <f>IF($C298="","",IF($U298&lt;&gt;"",IF($U298&gt;$S298,"期限超過","達成"),IF(NOW()&gt;$S298,"期限超過リスク","期限内")))</f>
      </c>
      <c r="Z298" s="112">
        <f>IF($C298="","",IF($V298&lt;&gt;"",IF($V298&gt;$T298,"期限超過","達成"),IF(AND($L298&lt;&gt;"クローズ済み",$L298&lt;&gt;"キャンセル済み",NOW()&gt;$T298),"期限超過リスク","期限内")))</f>
      </c>
      <c r="AA298" s="363" t="n"/>
      <c r="AB298" s="118" t="n"/>
      <c r="AC298" s="118" t="n"/>
      <c r="AD298" s="89" t="n"/>
      <c r="AE298" s="364" t="n"/>
      <c r="AF298" s="89" t="n"/>
      <c r="AG298" s="89" t="n"/>
      <c r="AH298" s="124" t="n"/>
    </row>
    <row r="299" s="26" ht="26" customHeight="true">
      <c r="A299" s="88" t="n"/>
      <c r="B299" s="359" t="n"/>
      <c r="C299" s="360" t="n"/>
      <c r="D299" s="89" t="n"/>
      <c r="E299" s="89" t="n"/>
      <c r="F299" s="89" t="n"/>
      <c r="G299" s="89" t="n"/>
      <c r="H299" s="118" t="n"/>
      <c r="I299" s="89" t="n"/>
      <c r="J299" s="89" t="n"/>
      <c r="K299" s="89" t="n"/>
      <c r="L299" s="89" t="n"/>
      <c r="M299" s="89" t="n"/>
      <c r="N299" s="89" t="n"/>
      <c r="O299" s="89" t="n"/>
      <c r="P299" s="118" t="n"/>
      <c r="Q299" s="361">
        <f>IF($J299="","",IFERROR(VLOOKUP($J299,'設定項目'!$N$2:$P$5,2,FALSE),""))</f>
      </c>
      <c r="R299" s="361">
        <f>IF($J299="","",IFERROR(VLOOKUP($J299,'設定項目'!$N$2:$P$5,3,FALSE),""))</f>
      </c>
      <c r="S299" s="362">
        <f>IF($C299="","",$C299+$Q299/24)</f>
      </c>
      <c r="T299" s="362">
        <f>IF($C299="","",$C299+($R299+$W299)/24)</f>
      </c>
      <c r="U299" s="360" t="n"/>
      <c r="V299" s="360" t="n"/>
      <c r="W299" s="363" t="n"/>
      <c r="X299" s="361">
        <f>IF(AND($C299&lt;&gt;"",$V299&lt;&gt;""),MAX(0,($V299-$C299)*24-$W299),"")</f>
      </c>
      <c r="Y299" s="112">
        <f>IF($C299="","",IF($U299&lt;&gt;"",IF($U299&gt;$S299,"期限超過","達成"),IF(NOW()&gt;$S299,"期限超過リスク","期限内")))</f>
      </c>
      <c r="Z299" s="112">
        <f>IF($C299="","",IF($V299&lt;&gt;"",IF($V299&gt;$T299,"期限超過","達成"),IF(AND($L299&lt;&gt;"クローズ済み",$L299&lt;&gt;"キャンセル済み",NOW()&gt;$T299),"期限超過リスク","期限内")))</f>
      </c>
      <c r="AA299" s="363" t="n"/>
      <c r="AB299" s="118" t="n"/>
      <c r="AC299" s="118" t="n"/>
      <c r="AD299" s="89" t="n"/>
      <c r="AE299" s="364" t="n"/>
      <c r="AF299" s="89" t="n"/>
      <c r="AG299" s="89" t="n"/>
      <c r="AH299" s="124" t="n"/>
    </row>
    <row r="300" s="26" ht="26" customHeight="true">
      <c r="A300" s="88" t="n"/>
      <c r="B300" s="359" t="n"/>
      <c r="C300" s="360" t="n"/>
      <c r="D300" s="89" t="n"/>
      <c r="E300" s="89" t="n"/>
      <c r="F300" s="89" t="n"/>
      <c r="G300" s="89" t="n"/>
      <c r="H300" s="118" t="n"/>
      <c r="I300" s="89" t="n"/>
      <c r="J300" s="89" t="n"/>
      <c r="K300" s="89" t="n"/>
      <c r="L300" s="89" t="n"/>
      <c r="M300" s="89" t="n"/>
      <c r="N300" s="89" t="n"/>
      <c r="O300" s="89" t="n"/>
      <c r="P300" s="118" t="n"/>
      <c r="Q300" s="361">
        <f>IF($J300="","",IFERROR(VLOOKUP($J300,'設定項目'!$N$2:$P$5,2,FALSE),""))</f>
      </c>
      <c r="R300" s="361">
        <f>IF($J300="","",IFERROR(VLOOKUP($J300,'設定項目'!$N$2:$P$5,3,FALSE),""))</f>
      </c>
      <c r="S300" s="362">
        <f>IF($C300="","",$C300+$Q300/24)</f>
      </c>
      <c r="T300" s="362">
        <f>IF($C300="","",$C300+($R300+$W300)/24)</f>
      </c>
      <c r="U300" s="360" t="n"/>
      <c r="V300" s="360" t="n"/>
      <c r="W300" s="363" t="n"/>
      <c r="X300" s="361">
        <f>IF(AND($C300&lt;&gt;"",$V300&lt;&gt;""),MAX(0,($V300-$C300)*24-$W300),"")</f>
      </c>
      <c r="Y300" s="112">
        <f>IF($C300="","",IF($U300&lt;&gt;"",IF($U300&gt;$S300,"期限超過","達成"),IF(NOW()&gt;$S300,"期限超過リスク","期限内")))</f>
      </c>
      <c r="Z300" s="112">
        <f>IF($C300="","",IF($V300&lt;&gt;"",IF($V300&gt;$T300,"期限超過","達成"),IF(AND($L300&lt;&gt;"クローズ済み",$L300&lt;&gt;"キャンセル済み",NOW()&gt;$T300),"期限超過リスク","期限内")))</f>
      </c>
      <c r="AA300" s="363" t="n"/>
      <c r="AB300" s="118" t="n"/>
      <c r="AC300" s="118" t="n"/>
      <c r="AD300" s="89" t="n"/>
      <c r="AE300" s="364" t="n"/>
      <c r="AF300" s="89" t="n"/>
      <c r="AG300" s="89" t="n"/>
      <c r="AH300" s="124" t="n"/>
    </row>
    <row r="301" s="26" ht="26" customHeight="true">
      <c r="A301" s="88" t="n"/>
      <c r="B301" s="359" t="n"/>
      <c r="C301" s="360" t="n"/>
      <c r="D301" s="89" t="n"/>
      <c r="E301" s="89" t="n"/>
      <c r="F301" s="89" t="n"/>
      <c r="G301" s="89" t="n"/>
      <c r="H301" s="118" t="n"/>
      <c r="I301" s="89" t="n"/>
      <c r="J301" s="89" t="n"/>
      <c r="K301" s="89" t="n"/>
      <c r="L301" s="89" t="n"/>
      <c r="M301" s="89" t="n"/>
      <c r="N301" s="89" t="n"/>
      <c r="O301" s="89" t="n"/>
      <c r="P301" s="118" t="n"/>
      <c r="Q301" s="361">
        <f>IF($J301="","",IFERROR(VLOOKUP($J301,'設定項目'!$N$2:$P$5,2,FALSE),""))</f>
      </c>
      <c r="R301" s="361">
        <f>IF($J301="","",IFERROR(VLOOKUP($J301,'設定項目'!$N$2:$P$5,3,FALSE),""))</f>
      </c>
      <c r="S301" s="362">
        <f>IF($C301="","",$C301+$Q301/24)</f>
      </c>
      <c r="T301" s="362">
        <f>IF($C301="","",$C301+($R301+$W301)/24)</f>
      </c>
      <c r="U301" s="360" t="n"/>
      <c r="V301" s="360" t="n"/>
      <c r="W301" s="363" t="n"/>
      <c r="X301" s="361">
        <f>IF(AND($C301&lt;&gt;"",$V301&lt;&gt;""),MAX(0,($V301-$C301)*24-$W301),"")</f>
      </c>
      <c r="Y301" s="112">
        <f>IF($C301="","",IF($U301&lt;&gt;"",IF($U301&gt;$S301,"期限超過","達成"),IF(NOW()&gt;$S301,"期限超過リスク","期限内")))</f>
      </c>
      <c r="Z301" s="112">
        <f>IF($C301="","",IF($V301&lt;&gt;"",IF($V301&gt;$T301,"期限超過","達成"),IF(AND($L301&lt;&gt;"クローズ済み",$L301&lt;&gt;"キャンセル済み",NOW()&gt;$T301),"期限超過リスク","期限内")))</f>
      </c>
      <c r="AA301" s="363" t="n"/>
      <c r="AB301" s="118" t="n"/>
      <c r="AC301" s="118" t="n"/>
      <c r="AD301" s="89" t="n"/>
      <c r="AE301" s="364" t="n"/>
      <c r="AF301" s="89" t="n"/>
      <c r="AG301" s="89" t="n"/>
      <c r="AH301" s="124" t="n"/>
    </row>
    <row r="302" s="26" ht="26" customHeight="true">
      <c r="A302" s="88" t="n"/>
      <c r="B302" s="359" t="n"/>
      <c r="C302" s="360" t="n"/>
      <c r="D302" s="89" t="n"/>
      <c r="E302" s="89" t="n"/>
      <c r="F302" s="89" t="n"/>
      <c r="G302" s="89" t="n"/>
      <c r="H302" s="118" t="n"/>
      <c r="I302" s="89" t="n"/>
      <c r="J302" s="89" t="n"/>
      <c r="K302" s="89" t="n"/>
      <c r="L302" s="89" t="n"/>
      <c r="M302" s="89" t="n"/>
      <c r="N302" s="89" t="n"/>
      <c r="O302" s="89" t="n"/>
      <c r="P302" s="118" t="n"/>
      <c r="Q302" s="361">
        <f>IF($J302="","",IFERROR(VLOOKUP($J302,'設定項目'!$N$2:$P$5,2,FALSE),""))</f>
      </c>
      <c r="R302" s="361">
        <f>IF($J302="","",IFERROR(VLOOKUP($J302,'設定項目'!$N$2:$P$5,3,FALSE),""))</f>
      </c>
      <c r="S302" s="362">
        <f>IF($C302="","",$C302+$Q302/24)</f>
      </c>
      <c r="T302" s="362">
        <f>IF($C302="","",$C302+($R302+$W302)/24)</f>
      </c>
      <c r="U302" s="360" t="n"/>
      <c r="V302" s="360" t="n"/>
      <c r="W302" s="363" t="n"/>
      <c r="X302" s="361">
        <f>IF(AND($C302&lt;&gt;"",$V302&lt;&gt;""),MAX(0,($V302-$C302)*24-$W302),"")</f>
      </c>
      <c r="Y302" s="112">
        <f>IF($C302="","",IF($U302&lt;&gt;"",IF($U302&gt;$S302,"期限超過","達成"),IF(NOW()&gt;$S302,"期限超過リスク","期限内")))</f>
      </c>
      <c r="Z302" s="112">
        <f>IF($C302="","",IF($V302&lt;&gt;"",IF($V302&gt;$T302,"期限超過","達成"),IF(AND($L302&lt;&gt;"クローズ済み",$L302&lt;&gt;"キャンセル済み",NOW()&gt;$T302),"期限超過リスク","期限内")))</f>
      </c>
      <c r="AA302" s="363" t="n"/>
      <c r="AB302" s="118" t="n"/>
      <c r="AC302" s="118" t="n"/>
      <c r="AD302" s="89" t="n"/>
      <c r="AE302" s="364" t="n"/>
      <c r="AF302" s="89" t="n"/>
      <c r="AG302" s="89" t="n"/>
      <c r="AH302" s="124" t="n"/>
    </row>
    <row r="303" s="26" ht="26" customHeight="true">
      <c r="A303" s="88" t="n"/>
      <c r="B303" s="359" t="n"/>
      <c r="C303" s="360" t="n"/>
      <c r="D303" s="89" t="n"/>
      <c r="E303" s="89" t="n"/>
      <c r="F303" s="89" t="n"/>
      <c r="G303" s="89" t="n"/>
      <c r="H303" s="118" t="n"/>
      <c r="I303" s="89" t="n"/>
      <c r="J303" s="89" t="n"/>
      <c r="K303" s="89" t="n"/>
      <c r="L303" s="89" t="n"/>
      <c r="M303" s="89" t="n"/>
      <c r="N303" s="89" t="n"/>
      <c r="O303" s="89" t="n"/>
      <c r="P303" s="118" t="n"/>
      <c r="Q303" s="361">
        <f>IF($J303="","",IFERROR(VLOOKUP($J303,'設定項目'!$N$2:$P$5,2,FALSE),""))</f>
      </c>
      <c r="R303" s="361">
        <f>IF($J303="","",IFERROR(VLOOKUP($J303,'設定項目'!$N$2:$P$5,3,FALSE),""))</f>
      </c>
      <c r="S303" s="362">
        <f>IF($C303="","",$C303+$Q303/24)</f>
      </c>
      <c r="T303" s="362">
        <f>IF($C303="","",$C303+($R303+$W303)/24)</f>
      </c>
      <c r="U303" s="360" t="n"/>
      <c r="V303" s="360" t="n"/>
      <c r="W303" s="363" t="n"/>
      <c r="X303" s="361">
        <f>IF(AND($C303&lt;&gt;"",$V303&lt;&gt;""),MAX(0,($V303-$C303)*24-$W303),"")</f>
      </c>
      <c r="Y303" s="112">
        <f>IF($C303="","",IF($U303&lt;&gt;"",IF($U303&gt;$S303,"期限超過","達成"),IF(NOW()&gt;$S303,"期限超過リスク","期限内")))</f>
      </c>
      <c r="Z303" s="112">
        <f>IF($C303="","",IF($V303&lt;&gt;"",IF($V303&gt;$T303,"期限超過","達成"),IF(AND($L303&lt;&gt;"クローズ済み",$L303&lt;&gt;"キャンセル済み",NOW()&gt;$T303),"期限超過リスク","期限内")))</f>
      </c>
      <c r="AA303" s="363" t="n"/>
      <c r="AB303" s="118" t="n"/>
      <c r="AC303" s="118" t="n"/>
      <c r="AD303" s="89" t="n"/>
      <c r="AE303" s="364" t="n"/>
      <c r="AF303" s="89" t="n"/>
      <c r="AG303" s="89" t="n"/>
      <c r="AH303" s="124" t="n"/>
    </row>
    <row r="304" s="26" ht="26" customHeight="true">
      <c r="A304" s="88" t="n"/>
      <c r="B304" s="359" t="n"/>
      <c r="C304" s="360" t="n"/>
      <c r="D304" s="89" t="n"/>
      <c r="E304" s="89" t="n"/>
      <c r="F304" s="89" t="n"/>
      <c r="G304" s="89" t="n"/>
      <c r="H304" s="118" t="n"/>
      <c r="I304" s="89" t="n"/>
      <c r="J304" s="89" t="n"/>
      <c r="K304" s="89" t="n"/>
      <c r="L304" s="89" t="n"/>
      <c r="M304" s="89" t="n"/>
      <c r="N304" s="89" t="n"/>
      <c r="O304" s="89" t="n"/>
      <c r="P304" s="118" t="n"/>
      <c r="Q304" s="361">
        <f>IF($J304="","",IFERROR(VLOOKUP($J304,'設定項目'!$N$2:$P$5,2,FALSE),""))</f>
      </c>
      <c r="R304" s="361">
        <f>IF($J304="","",IFERROR(VLOOKUP($J304,'設定項目'!$N$2:$P$5,3,FALSE),""))</f>
      </c>
      <c r="S304" s="362">
        <f>IF($C304="","",$C304+$Q304/24)</f>
      </c>
      <c r="T304" s="362">
        <f>IF($C304="","",$C304+($R304+$W304)/24)</f>
      </c>
      <c r="U304" s="360" t="n"/>
      <c r="V304" s="360" t="n"/>
      <c r="W304" s="363" t="n"/>
      <c r="X304" s="361">
        <f>IF(AND($C304&lt;&gt;"",$V304&lt;&gt;""),MAX(0,($V304-$C304)*24-$W304),"")</f>
      </c>
      <c r="Y304" s="112">
        <f>IF($C304="","",IF($U304&lt;&gt;"",IF($U304&gt;$S304,"期限超過","達成"),IF(NOW()&gt;$S304,"期限超過リスク","期限内")))</f>
      </c>
      <c r="Z304" s="112">
        <f>IF($C304="","",IF($V304&lt;&gt;"",IF($V304&gt;$T304,"期限超過","達成"),IF(AND($L304&lt;&gt;"クローズ済み",$L304&lt;&gt;"キャンセル済み",NOW()&gt;$T304),"期限超過リスク","期限内")))</f>
      </c>
      <c r="AA304" s="363" t="n"/>
      <c r="AB304" s="118" t="n"/>
      <c r="AC304" s="118" t="n"/>
      <c r="AD304" s="89" t="n"/>
      <c r="AE304" s="364" t="n"/>
      <c r="AF304" s="89" t="n"/>
      <c r="AG304" s="89" t="n"/>
      <c r="AH304" s="124" t="n"/>
    </row>
    <row r="305" s="26" ht="26" customHeight="true">
      <c r="A305" s="88" t="n"/>
      <c r="B305" s="359" t="n"/>
      <c r="C305" s="360" t="n"/>
      <c r="D305" s="89" t="n"/>
      <c r="E305" s="89" t="n"/>
      <c r="F305" s="89" t="n"/>
      <c r="G305" s="89" t="n"/>
      <c r="H305" s="118" t="n"/>
      <c r="I305" s="89" t="n"/>
      <c r="J305" s="89" t="n"/>
      <c r="K305" s="89" t="n"/>
      <c r="L305" s="89" t="n"/>
      <c r="M305" s="89" t="n"/>
      <c r="N305" s="89" t="n"/>
      <c r="O305" s="89" t="n"/>
      <c r="P305" s="118" t="n"/>
      <c r="Q305" s="361">
        <f>IF($J305="","",IFERROR(VLOOKUP($J305,'設定項目'!$N$2:$P$5,2,FALSE),""))</f>
      </c>
      <c r="R305" s="361">
        <f>IF($J305="","",IFERROR(VLOOKUP($J305,'設定項目'!$N$2:$P$5,3,FALSE),""))</f>
      </c>
      <c r="S305" s="362">
        <f>IF($C305="","",$C305+$Q305/24)</f>
      </c>
      <c r="T305" s="362">
        <f>IF($C305="","",$C305+($R305+$W305)/24)</f>
      </c>
      <c r="U305" s="360" t="n"/>
      <c r="V305" s="360" t="n"/>
      <c r="W305" s="363" t="n"/>
      <c r="X305" s="361">
        <f>IF(AND($C305&lt;&gt;"",$V305&lt;&gt;""),MAX(0,($V305-$C305)*24-$W305),"")</f>
      </c>
      <c r="Y305" s="112">
        <f>IF($C305="","",IF($U305&lt;&gt;"",IF($U305&gt;$S305,"期限超過","達成"),IF(NOW()&gt;$S305,"期限超過リスク","期限内")))</f>
      </c>
      <c r="Z305" s="112">
        <f>IF($C305="","",IF($V305&lt;&gt;"",IF($V305&gt;$T305,"期限超過","達成"),IF(AND($L305&lt;&gt;"クローズ済み",$L305&lt;&gt;"キャンセル済み",NOW()&gt;$T305),"期限超過リスク","期限内")))</f>
      </c>
      <c r="AA305" s="363" t="n"/>
      <c r="AB305" s="118" t="n"/>
      <c r="AC305" s="118" t="n"/>
      <c r="AD305" s="89" t="n"/>
      <c r="AE305" s="364" t="n"/>
      <c r="AF305" s="89" t="n"/>
      <c r="AG305" s="89" t="n"/>
      <c r="AH305" s="124" t="n"/>
    </row>
    <row r="306" s="26" ht="26" customHeight="true">
      <c r="A306" s="88" t="n"/>
      <c r="B306" s="359" t="n"/>
      <c r="C306" s="360" t="n"/>
      <c r="D306" s="89" t="n"/>
      <c r="E306" s="89" t="n"/>
      <c r="F306" s="89" t="n"/>
      <c r="G306" s="89" t="n"/>
      <c r="H306" s="118" t="n"/>
      <c r="I306" s="89" t="n"/>
      <c r="J306" s="89" t="n"/>
      <c r="K306" s="89" t="n"/>
      <c r="L306" s="89" t="n"/>
      <c r="M306" s="89" t="n"/>
      <c r="N306" s="89" t="n"/>
      <c r="O306" s="89" t="n"/>
      <c r="P306" s="118" t="n"/>
      <c r="Q306" s="361">
        <f>IF($J306="","",IFERROR(VLOOKUP($J306,'設定項目'!$N$2:$P$5,2,FALSE),""))</f>
      </c>
      <c r="R306" s="361">
        <f>IF($J306="","",IFERROR(VLOOKUP($J306,'設定項目'!$N$2:$P$5,3,FALSE),""))</f>
      </c>
      <c r="S306" s="362">
        <f>IF($C306="","",$C306+$Q306/24)</f>
      </c>
      <c r="T306" s="362">
        <f>IF($C306="","",$C306+($R306+$W306)/24)</f>
      </c>
      <c r="U306" s="360" t="n"/>
      <c r="V306" s="360" t="n"/>
      <c r="W306" s="363" t="n"/>
      <c r="X306" s="361">
        <f>IF(AND($C306&lt;&gt;"",$V306&lt;&gt;""),MAX(0,($V306-$C306)*24-$W306),"")</f>
      </c>
      <c r="Y306" s="112">
        <f>IF($C306="","",IF($U306&lt;&gt;"",IF($U306&gt;$S306,"期限超過","達成"),IF(NOW()&gt;$S306,"期限超過リスク","期限内")))</f>
      </c>
      <c r="Z306" s="112">
        <f>IF($C306="","",IF($V306&lt;&gt;"",IF($V306&gt;$T306,"期限超過","達成"),IF(AND($L306&lt;&gt;"クローズ済み",$L306&lt;&gt;"キャンセル済み",NOW()&gt;$T306),"期限超過リスク","期限内")))</f>
      </c>
      <c r="AA306" s="363" t="n"/>
      <c r="AB306" s="118" t="n"/>
      <c r="AC306" s="118" t="n"/>
      <c r="AD306" s="89" t="n"/>
      <c r="AE306" s="364" t="n"/>
      <c r="AF306" s="89" t="n"/>
      <c r="AG306" s="89" t="n"/>
      <c r="AH306" s="124" t="n"/>
    </row>
    <row r="307" s="26" ht="26" customHeight="true">
      <c r="A307" s="88" t="n"/>
      <c r="B307" s="359" t="n"/>
      <c r="C307" s="360" t="n"/>
      <c r="D307" s="89" t="n"/>
      <c r="E307" s="89" t="n"/>
      <c r="F307" s="89" t="n"/>
      <c r="G307" s="89" t="n"/>
      <c r="H307" s="118" t="n"/>
      <c r="I307" s="89" t="n"/>
      <c r="J307" s="89" t="n"/>
      <c r="K307" s="89" t="n"/>
      <c r="L307" s="89" t="n"/>
      <c r="M307" s="89" t="n"/>
      <c r="N307" s="89" t="n"/>
      <c r="O307" s="89" t="n"/>
      <c r="P307" s="118" t="n"/>
      <c r="Q307" s="361">
        <f>IF($J307="","",IFERROR(VLOOKUP($J307,'設定項目'!$N$2:$P$5,2,FALSE),""))</f>
      </c>
      <c r="R307" s="361">
        <f>IF($J307="","",IFERROR(VLOOKUP($J307,'設定項目'!$N$2:$P$5,3,FALSE),""))</f>
      </c>
      <c r="S307" s="362">
        <f>IF($C307="","",$C307+$Q307/24)</f>
      </c>
      <c r="T307" s="362">
        <f>IF($C307="","",$C307+($R307+$W307)/24)</f>
      </c>
      <c r="U307" s="360" t="n"/>
      <c r="V307" s="360" t="n"/>
      <c r="W307" s="363" t="n"/>
      <c r="X307" s="361">
        <f>IF(AND($C307&lt;&gt;"",$V307&lt;&gt;""),MAX(0,($V307-$C307)*24-$W307),"")</f>
      </c>
      <c r="Y307" s="112">
        <f>IF($C307="","",IF($U307&lt;&gt;"",IF($U307&gt;$S307,"期限超過","達成"),IF(NOW()&gt;$S307,"期限超過リスク","期限内")))</f>
      </c>
      <c r="Z307" s="112">
        <f>IF($C307="","",IF($V307&lt;&gt;"",IF($V307&gt;$T307,"期限超過","達成"),IF(AND($L307&lt;&gt;"クローズ済み",$L307&lt;&gt;"キャンセル済み",NOW()&gt;$T307),"期限超過リスク","期限内")))</f>
      </c>
      <c r="AA307" s="363" t="n"/>
      <c r="AB307" s="118" t="n"/>
      <c r="AC307" s="118" t="n"/>
      <c r="AD307" s="89" t="n"/>
      <c r="AE307" s="364" t="n"/>
      <c r="AF307" s="89" t="n"/>
      <c r="AG307" s="89" t="n"/>
      <c r="AH307" s="124" t="n"/>
    </row>
    <row r="308" s="26" ht="26" customHeight="true">
      <c r="A308" s="88" t="n"/>
      <c r="B308" s="359" t="n"/>
      <c r="C308" s="360" t="n"/>
      <c r="D308" s="89" t="n"/>
      <c r="E308" s="89" t="n"/>
      <c r="F308" s="89" t="n"/>
      <c r="G308" s="89" t="n"/>
      <c r="H308" s="118" t="n"/>
      <c r="I308" s="89" t="n"/>
      <c r="J308" s="89" t="n"/>
      <c r="K308" s="89" t="n"/>
      <c r="L308" s="89" t="n"/>
      <c r="M308" s="89" t="n"/>
      <c r="N308" s="89" t="n"/>
      <c r="O308" s="89" t="n"/>
      <c r="P308" s="118" t="n"/>
      <c r="Q308" s="361">
        <f>IF($J308="","",IFERROR(VLOOKUP($J308,'設定項目'!$N$2:$P$5,2,FALSE),""))</f>
      </c>
      <c r="R308" s="361">
        <f>IF($J308="","",IFERROR(VLOOKUP($J308,'設定項目'!$N$2:$P$5,3,FALSE),""))</f>
      </c>
      <c r="S308" s="362">
        <f>IF($C308="","",$C308+$Q308/24)</f>
      </c>
      <c r="T308" s="362">
        <f>IF($C308="","",$C308+($R308+$W308)/24)</f>
      </c>
      <c r="U308" s="360" t="n"/>
      <c r="V308" s="360" t="n"/>
      <c r="W308" s="363" t="n"/>
      <c r="X308" s="361">
        <f>IF(AND($C308&lt;&gt;"",$V308&lt;&gt;""),MAX(0,($V308-$C308)*24-$W308),"")</f>
      </c>
      <c r="Y308" s="112">
        <f>IF($C308="","",IF($U308&lt;&gt;"",IF($U308&gt;$S308,"期限超過","達成"),IF(NOW()&gt;$S308,"期限超過リスク","期限内")))</f>
      </c>
      <c r="Z308" s="112">
        <f>IF($C308="","",IF($V308&lt;&gt;"",IF($V308&gt;$T308,"期限超過","達成"),IF(AND($L308&lt;&gt;"クローズ済み",$L308&lt;&gt;"キャンセル済み",NOW()&gt;$T308),"期限超過リスク","期限内")))</f>
      </c>
      <c r="AA308" s="363" t="n"/>
      <c r="AB308" s="118" t="n"/>
      <c r="AC308" s="118" t="n"/>
      <c r="AD308" s="89" t="n"/>
      <c r="AE308" s="364" t="n"/>
      <c r="AF308" s="89" t="n"/>
      <c r="AG308" s="89" t="n"/>
      <c r="AH308" s="124" t="n"/>
    </row>
    <row r="309" s="26" ht="26" customHeight="true">
      <c r="A309" s="88" t="n"/>
      <c r="B309" s="359" t="n"/>
      <c r="C309" s="360" t="n"/>
      <c r="D309" s="89" t="n"/>
      <c r="E309" s="89" t="n"/>
      <c r="F309" s="89" t="n"/>
      <c r="G309" s="89" t="n"/>
      <c r="H309" s="118" t="n"/>
      <c r="I309" s="89" t="n"/>
      <c r="J309" s="89" t="n"/>
      <c r="K309" s="89" t="n"/>
      <c r="L309" s="89" t="n"/>
      <c r="M309" s="89" t="n"/>
      <c r="N309" s="89" t="n"/>
      <c r="O309" s="89" t="n"/>
      <c r="P309" s="118" t="n"/>
      <c r="Q309" s="361">
        <f>IF($J309="","",IFERROR(VLOOKUP($J309,'設定項目'!$N$2:$P$5,2,FALSE),""))</f>
      </c>
      <c r="R309" s="361">
        <f>IF($J309="","",IFERROR(VLOOKUP($J309,'設定項目'!$N$2:$P$5,3,FALSE),""))</f>
      </c>
      <c r="S309" s="362">
        <f>IF($C309="","",$C309+$Q309/24)</f>
      </c>
      <c r="T309" s="362">
        <f>IF($C309="","",$C309+($R309+$W309)/24)</f>
      </c>
      <c r="U309" s="360" t="n"/>
      <c r="V309" s="360" t="n"/>
      <c r="W309" s="363" t="n"/>
      <c r="X309" s="361">
        <f>IF(AND($C309&lt;&gt;"",$V309&lt;&gt;""),MAX(0,($V309-$C309)*24-$W309),"")</f>
      </c>
      <c r="Y309" s="112">
        <f>IF($C309="","",IF($U309&lt;&gt;"",IF($U309&gt;$S309,"期限超過","達成"),IF(NOW()&gt;$S309,"期限超過リスク","期限内")))</f>
      </c>
      <c r="Z309" s="112">
        <f>IF($C309="","",IF($V309&lt;&gt;"",IF($V309&gt;$T309,"期限超過","達成"),IF(AND($L309&lt;&gt;"クローズ済み",$L309&lt;&gt;"キャンセル済み",NOW()&gt;$T309),"期限超過リスク","期限内")))</f>
      </c>
      <c r="AA309" s="363" t="n"/>
      <c r="AB309" s="118" t="n"/>
      <c r="AC309" s="118" t="n"/>
      <c r="AD309" s="89" t="n"/>
      <c r="AE309" s="364" t="n"/>
      <c r="AF309" s="89" t="n"/>
      <c r="AG309" s="89" t="n"/>
      <c r="AH309" s="124" t="n"/>
    </row>
    <row r="310" s="26" ht="26" customHeight="true">
      <c r="A310" s="88" t="n"/>
      <c r="B310" s="359" t="n"/>
      <c r="C310" s="360" t="n"/>
      <c r="D310" s="89" t="n"/>
      <c r="E310" s="89" t="n"/>
      <c r="F310" s="89" t="n"/>
      <c r="G310" s="89" t="n"/>
      <c r="H310" s="118" t="n"/>
      <c r="I310" s="89" t="n"/>
      <c r="J310" s="89" t="n"/>
      <c r="K310" s="89" t="n"/>
      <c r="L310" s="89" t="n"/>
      <c r="M310" s="89" t="n"/>
      <c r="N310" s="89" t="n"/>
      <c r="O310" s="89" t="n"/>
      <c r="P310" s="118" t="n"/>
      <c r="Q310" s="361">
        <f>IF($J310="","",IFERROR(VLOOKUP($J310,'設定項目'!$N$2:$P$5,2,FALSE),""))</f>
      </c>
      <c r="R310" s="361">
        <f>IF($J310="","",IFERROR(VLOOKUP($J310,'設定項目'!$N$2:$P$5,3,FALSE),""))</f>
      </c>
      <c r="S310" s="362">
        <f>IF($C310="","",$C310+$Q310/24)</f>
      </c>
      <c r="T310" s="362">
        <f>IF($C310="","",$C310+($R310+$W310)/24)</f>
      </c>
      <c r="U310" s="360" t="n"/>
      <c r="V310" s="360" t="n"/>
      <c r="W310" s="363" t="n"/>
      <c r="X310" s="361">
        <f>IF(AND($C310&lt;&gt;"",$V310&lt;&gt;""),MAX(0,($V310-$C310)*24-$W310),"")</f>
      </c>
      <c r="Y310" s="112">
        <f>IF($C310="","",IF($U310&lt;&gt;"",IF($U310&gt;$S310,"期限超過","達成"),IF(NOW()&gt;$S310,"期限超過リスク","期限内")))</f>
      </c>
      <c r="Z310" s="112">
        <f>IF($C310="","",IF($V310&lt;&gt;"",IF($V310&gt;$T310,"期限超過","達成"),IF(AND($L310&lt;&gt;"クローズ済み",$L310&lt;&gt;"キャンセル済み",NOW()&gt;$T310),"期限超過リスク","期限内")))</f>
      </c>
      <c r="AA310" s="363" t="n"/>
      <c r="AB310" s="118" t="n"/>
      <c r="AC310" s="118" t="n"/>
      <c r="AD310" s="89" t="n"/>
      <c r="AE310" s="364" t="n"/>
      <c r="AF310" s="89" t="n"/>
      <c r="AG310" s="89" t="n"/>
      <c r="AH310" s="124" t="n"/>
    </row>
    <row r="311" s="26" ht="26" customHeight="true">
      <c r="A311" s="88" t="n"/>
      <c r="B311" s="359" t="n"/>
      <c r="C311" s="360" t="n"/>
      <c r="D311" s="89" t="n"/>
      <c r="E311" s="89" t="n"/>
      <c r="F311" s="89" t="n"/>
      <c r="G311" s="89" t="n"/>
      <c r="H311" s="118" t="n"/>
      <c r="I311" s="89" t="n"/>
      <c r="J311" s="89" t="n"/>
      <c r="K311" s="89" t="n"/>
      <c r="L311" s="89" t="n"/>
      <c r="M311" s="89" t="n"/>
      <c r="N311" s="89" t="n"/>
      <c r="O311" s="89" t="n"/>
      <c r="P311" s="118" t="n"/>
      <c r="Q311" s="361">
        <f>IF($J311="","",IFERROR(VLOOKUP($J311,'設定項目'!$N$2:$P$5,2,FALSE),""))</f>
      </c>
      <c r="R311" s="361">
        <f>IF($J311="","",IFERROR(VLOOKUP($J311,'設定項目'!$N$2:$P$5,3,FALSE),""))</f>
      </c>
      <c r="S311" s="362">
        <f>IF($C311="","",$C311+$Q311/24)</f>
      </c>
      <c r="T311" s="362">
        <f>IF($C311="","",$C311+($R311+$W311)/24)</f>
      </c>
      <c r="U311" s="360" t="n"/>
      <c r="V311" s="360" t="n"/>
      <c r="W311" s="363" t="n"/>
      <c r="X311" s="361">
        <f>IF(AND($C311&lt;&gt;"",$V311&lt;&gt;""),MAX(0,($V311-$C311)*24-$W311),"")</f>
      </c>
      <c r="Y311" s="112">
        <f>IF($C311="","",IF($U311&lt;&gt;"",IF($U311&gt;$S311,"期限超過","達成"),IF(NOW()&gt;$S311,"期限超過リスク","期限内")))</f>
      </c>
      <c r="Z311" s="112">
        <f>IF($C311="","",IF($V311&lt;&gt;"",IF($V311&gt;$T311,"期限超過","達成"),IF(AND($L311&lt;&gt;"クローズ済み",$L311&lt;&gt;"キャンセル済み",NOW()&gt;$T311),"期限超過リスク","期限内")))</f>
      </c>
      <c r="AA311" s="363" t="n"/>
      <c r="AB311" s="118" t="n"/>
      <c r="AC311" s="118" t="n"/>
      <c r="AD311" s="89" t="n"/>
      <c r="AE311" s="364" t="n"/>
      <c r="AF311" s="89" t="n"/>
      <c r="AG311" s="89" t="n"/>
      <c r="AH311" s="124" t="n"/>
    </row>
    <row r="312" s="26" ht="26" customHeight="true">
      <c r="A312" s="88" t="n"/>
      <c r="B312" s="359" t="n"/>
      <c r="C312" s="360" t="n"/>
      <c r="D312" s="89" t="n"/>
      <c r="E312" s="89" t="n"/>
      <c r="F312" s="89" t="n"/>
      <c r="G312" s="89" t="n"/>
      <c r="H312" s="118" t="n"/>
      <c r="I312" s="89" t="n"/>
      <c r="J312" s="89" t="n"/>
      <c r="K312" s="89" t="n"/>
      <c r="L312" s="89" t="n"/>
      <c r="M312" s="89" t="n"/>
      <c r="N312" s="89" t="n"/>
      <c r="O312" s="89" t="n"/>
      <c r="P312" s="118" t="n"/>
      <c r="Q312" s="361">
        <f>IF($J312="","",IFERROR(VLOOKUP($J312,'設定項目'!$N$2:$P$5,2,FALSE),""))</f>
      </c>
      <c r="R312" s="361">
        <f>IF($J312="","",IFERROR(VLOOKUP($J312,'設定項目'!$N$2:$P$5,3,FALSE),""))</f>
      </c>
      <c r="S312" s="362">
        <f>IF($C312="","",$C312+$Q312/24)</f>
      </c>
      <c r="T312" s="362">
        <f>IF($C312="","",$C312+($R312+$W312)/24)</f>
      </c>
      <c r="U312" s="360" t="n"/>
      <c r="V312" s="360" t="n"/>
      <c r="W312" s="363" t="n"/>
      <c r="X312" s="361">
        <f>IF(AND($C312&lt;&gt;"",$V312&lt;&gt;""),MAX(0,($V312-$C312)*24-$W312),"")</f>
      </c>
      <c r="Y312" s="112">
        <f>IF($C312="","",IF($U312&lt;&gt;"",IF($U312&gt;$S312,"期限超過","達成"),IF(NOW()&gt;$S312,"期限超過リスク","期限内")))</f>
      </c>
      <c r="Z312" s="112">
        <f>IF($C312="","",IF($V312&lt;&gt;"",IF($V312&gt;$T312,"期限超過","達成"),IF(AND($L312&lt;&gt;"クローズ済み",$L312&lt;&gt;"キャンセル済み",NOW()&gt;$T312),"期限超過リスク","期限内")))</f>
      </c>
      <c r="AA312" s="363" t="n"/>
      <c r="AB312" s="118" t="n"/>
      <c r="AC312" s="118" t="n"/>
      <c r="AD312" s="89" t="n"/>
      <c r="AE312" s="364" t="n"/>
      <c r="AF312" s="89" t="n"/>
      <c r="AG312" s="89" t="n"/>
      <c r="AH312" s="124" t="n"/>
    </row>
    <row r="313" s="26" ht="26" customHeight="true">
      <c r="A313" s="88" t="n"/>
      <c r="B313" s="359" t="n"/>
      <c r="C313" s="360" t="n"/>
      <c r="D313" s="89" t="n"/>
      <c r="E313" s="89" t="n"/>
      <c r="F313" s="89" t="n"/>
      <c r="G313" s="89" t="n"/>
      <c r="H313" s="118" t="n"/>
      <c r="I313" s="89" t="n"/>
      <c r="J313" s="89" t="n"/>
      <c r="K313" s="89" t="n"/>
      <c r="L313" s="89" t="n"/>
      <c r="M313" s="89" t="n"/>
      <c r="N313" s="89" t="n"/>
      <c r="O313" s="89" t="n"/>
      <c r="P313" s="118" t="n"/>
      <c r="Q313" s="361">
        <f>IF($J313="","",IFERROR(VLOOKUP($J313,'設定項目'!$N$2:$P$5,2,FALSE),""))</f>
      </c>
      <c r="R313" s="361">
        <f>IF($J313="","",IFERROR(VLOOKUP($J313,'設定項目'!$N$2:$P$5,3,FALSE),""))</f>
      </c>
      <c r="S313" s="362">
        <f>IF($C313="","",$C313+$Q313/24)</f>
      </c>
      <c r="T313" s="362">
        <f>IF($C313="","",$C313+($R313+$W313)/24)</f>
      </c>
      <c r="U313" s="360" t="n"/>
      <c r="V313" s="360" t="n"/>
      <c r="W313" s="363" t="n"/>
      <c r="X313" s="361">
        <f>IF(AND($C313&lt;&gt;"",$V313&lt;&gt;""),MAX(0,($V313-$C313)*24-$W313),"")</f>
      </c>
      <c r="Y313" s="112">
        <f>IF($C313="","",IF($U313&lt;&gt;"",IF($U313&gt;$S313,"期限超過","達成"),IF(NOW()&gt;$S313,"期限超過リスク","期限内")))</f>
      </c>
      <c r="Z313" s="112">
        <f>IF($C313="","",IF($V313&lt;&gt;"",IF($V313&gt;$T313,"期限超過","達成"),IF(AND($L313&lt;&gt;"クローズ済み",$L313&lt;&gt;"キャンセル済み",NOW()&gt;$T313),"期限超過リスク","期限内")))</f>
      </c>
      <c r="AA313" s="363" t="n"/>
      <c r="AB313" s="118" t="n"/>
      <c r="AC313" s="118" t="n"/>
      <c r="AD313" s="89" t="n"/>
      <c r="AE313" s="364" t="n"/>
      <c r="AF313" s="89" t="n"/>
      <c r="AG313" s="89" t="n"/>
      <c r="AH313" s="124" t="n"/>
    </row>
    <row r="314" s="26" ht="26" customHeight="true">
      <c r="A314" s="88" t="n"/>
      <c r="B314" s="359" t="n"/>
      <c r="C314" s="360" t="n"/>
      <c r="D314" s="89" t="n"/>
      <c r="E314" s="89" t="n"/>
      <c r="F314" s="89" t="n"/>
      <c r="G314" s="89" t="n"/>
      <c r="H314" s="118" t="n"/>
      <c r="I314" s="89" t="n"/>
      <c r="J314" s="89" t="n"/>
      <c r="K314" s="89" t="n"/>
      <c r="L314" s="89" t="n"/>
      <c r="M314" s="89" t="n"/>
      <c r="N314" s="89" t="n"/>
      <c r="O314" s="89" t="n"/>
      <c r="P314" s="118" t="n"/>
      <c r="Q314" s="361">
        <f>IF($J314="","",IFERROR(VLOOKUP($J314,'設定項目'!$N$2:$P$5,2,FALSE),""))</f>
      </c>
      <c r="R314" s="361">
        <f>IF($J314="","",IFERROR(VLOOKUP($J314,'設定項目'!$N$2:$P$5,3,FALSE),""))</f>
      </c>
      <c r="S314" s="362">
        <f>IF($C314="","",$C314+$Q314/24)</f>
      </c>
      <c r="T314" s="362">
        <f>IF($C314="","",$C314+($R314+$W314)/24)</f>
      </c>
      <c r="U314" s="360" t="n"/>
      <c r="V314" s="360" t="n"/>
      <c r="W314" s="363" t="n"/>
      <c r="X314" s="361">
        <f>IF(AND($C314&lt;&gt;"",$V314&lt;&gt;""),MAX(0,($V314-$C314)*24-$W314),"")</f>
      </c>
      <c r="Y314" s="112">
        <f>IF($C314="","",IF($U314&lt;&gt;"",IF($U314&gt;$S314,"期限超過","達成"),IF(NOW()&gt;$S314,"期限超過リスク","期限内")))</f>
      </c>
      <c r="Z314" s="112">
        <f>IF($C314="","",IF($V314&lt;&gt;"",IF($V314&gt;$T314,"期限超過","達成"),IF(AND($L314&lt;&gt;"クローズ済み",$L314&lt;&gt;"キャンセル済み",NOW()&gt;$T314),"期限超過リスク","期限内")))</f>
      </c>
      <c r="AA314" s="363" t="n"/>
      <c r="AB314" s="118" t="n"/>
      <c r="AC314" s="118" t="n"/>
      <c r="AD314" s="89" t="n"/>
      <c r="AE314" s="364" t="n"/>
      <c r="AF314" s="89" t="n"/>
      <c r="AG314" s="89" t="n"/>
      <c r="AH314" s="124" t="n"/>
    </row>
    <row r="315" s="26" ht="26" customHeight="true">
      <c r="A315" s="88" t="n"/>
      <c r="B315" s="359" t="n"/>
      <c r="C315" s="360" t="n"/>
      <c r="D315" s="89" t="n"/>
      <c r="E315" s="89" t="n"/>
      <c r="F315" s="89" t="n"/>
      <c r="G315" s="89" t="n"/>
      <c r="H315" s="118" t="n"/>
      <c r="I315" s="89" t="n"/>
      <c r="J315" s="89" t="n"/>
      <c r="K315" s="89" t="n"/>
      <c r="L315" s="89" t="n"/>
      <c r="M315" s="89" t="n"/>
      <c r="N315" s="89" t="n"/>
      <c r="O315" s="89" t="n"/>
      <c r="P315" s="118" t="n"/>
      <c r="Q315" s="361">
        <f>IF($J315="","",IFERROR(VLOOKUP($J315,'設定項目'!$N$2:$P$5,2,FALSE),""))</f>
      </c>
      <c r="R315" s="361">
        <f>IF($J315="","",IFERROR(VLOOKUP($J315,'設定項目'!$N$2:$P$5,3,FALSE),""))</f>
      </c>
      <c r="S315" s="362">
        <f>IF($C315="","",$C315+$Q315/24)</f>
      </c>
      <c r="T315" s="362">
        <f>IF($C315="","",$C315+($R315+$W315)/24)</f>
      </c>
      <c r="U315" s="360" t="n"/>
      <c r="V315" s="360" t="n"/>
      <c r="W315" s="363" t="n"/>
      <c r="X315" s="361">
        <f>IF(AND($C315&lt;&gt;"",$V315&lt;&gt;""),MAX(0,($V315-$C315)*24-$W315),"")</f>
      </c>
      <c r="Y315" s="112">
        <f>IF($C315="","",IF($U315&lt;&gt;"",IF($U315&gt;$S315,"期限超過","達成"),IF(NOW()&gt;$S315,"期限超過リスク","期限内")))</f>
      </c>
      <c r="Z315" s="112">
        <f>IF($C315="","",IF($V315&lt;&gt;"",IF($V315&gt;$T315,"期限超過","達成"),IF(AND($L315&lt;&gt;"クローズ済み",$L315&lt;&gt;"キャンセル済み",NOW()&gt;$T315),"期限超過リスク","期限内")))</f>
      </c>
      <c r="AA315" s="363" t="n"/>
      <c r="AB315" s="118" t="n"/>
      <c r="AC315" s="118" t="n"/>
      <c r="AD315" s="89" t="n"/>
      <c r="AE315" s="364" t="n"/>
      <c r="AF315" s="89" t="n"/>
      <c r="AG315" s="89" t="n"/>
      <c r="AH315" s="124" t="n"/>
    </row>
    <row r="316" s="26" ht="26" customHeight="true">
      <c r="A316" s="88" t="n"/>
      <c r="B316" s="359" t="n"/>
      <c r="C316" s="360" t="n"/>
      <c r="D316" s="89" t="n"/>
      <c r="E316" s="89" t="n"/>
      <c r="F316" s="89" t="n"/>
      <c r="G316" s="89" t="n"/>
      <c r="H316" s="118" t="n"/>
      <c r="I316" s="89" t="n"/>
      <c r="J316" s="89" t="n"/>
      <c r="K316" s="89" t="n"/>
      <c r="L316" s="89" t="n"/>
      <c r="M316" s="89" t="n"/>
      <c r="N316" s="89" t="n"/>
      <c r="O316" s="89" t="n"/>
      <c r="P316" s="118" t="n"/>
      <c r="Q316" s="361">
        <f>IF($J316="","",IFERROR(VLOOKUP($J316,'設定項目'!$N$2:$P$5,2,FALSE),""))</f>
      </c>
      <c r="R316" s="361">
        <f>IF($J316="","",IFERROR(VLOOKUP($J316,'設定項目'!$N$2:$P$5,3,FALSE),""))</f>
      </c>
      <c r="S316" s="362">
        <f>IF($C316="","",$C316+$Q316/24)</f>
      </c>
      <c r="T316" s="362">
        <f>IF($C316="","",$C316+($R316+$W316)/24)</f>
      </c>
      <c r="U316" s="360" t="n"/>
      <c r="V316" s="360" t="n"/>
      <c r="W316" s="363" t="n"/>
      <c r="X316" s="361">
        <f>IF(AND($C316&lt;&gt;"",$V316&lt;&gt;""),MAX(0,($V316-$C316)*24-$W316),"")</f>
      </c>
      <c r="Y316" s="112">
        <f>IF($C316="","",IF($U316&lt;&gt;"",IF($U316&gt;$S316,"期限超過","達成"),IF(NOW()&gt;$S316,"期限超過リスク","期限内")))</f>
      </c>
      <c r="Z316" s="112">
        <f>IF($C316="","",IF($V316&lt;&gt;"",IF($V316&gt;$T316,"期限超過","達成"),IF(AND($L316&lt;&gt;"クローズ済み",$L316&lt;&gt;"キャンセル済み",NOW()&gt;$T316),"期限超過リスク","期限内")))</f>
      </c>
      <c r="AA316" s="363" t="n"/>
      <c r="AB316" s="118" t="n"/>
      <c r="AC316" s="118" t="n"/>
      <c r="AD316" s="89" t="n"/>
      <c r="AE316" s="364" t="n"/>
      <c r="AF316" s="89" t="n"/>
      <c r="AG316" s="89" t="n"/>
      <c r="AH316" s="124" t="n"/>
    </row>
    <row r="317" s="26" ht="26" customHeight="true">
      <c r="A317" s="88" t="n"/>
      <c r="B317" s="359" t="n"/>
      <c r="C317" s="360" t="n"/>
      <c r="D317" s="89" t="n"/>
      <c r="E317" s="89" t="n"/>
      <c r="F317" s="89" t="n"/>
      <c r="G317" s="89" t="n"/>
      <c r="H317" s="118" t="n"/>
      <c r="I317" s="89" t="n"/>
      <c r="J317" s="89" t="n"/>
      <c r="K317" s="89" t="n"/>
      <c r="L317" s="89" t="n"/>
      <c r="M317" s="89" t="n"/>
      <c r="N317" s="89" t="n"/>
      <c r="O317" s="89" t="n"/>
      <c r="P317" s="118" t="n"/>
      <c r="Q317" s="361">
        <f>IF($J317="","",IFERROR(VLOOKUP($J317,'設定項目'!$N$2:$P$5,2,FALSE),""))</f>
      </c>
      <c r="R317" s="361">
        <f>IF($J317="","",IFERROR(VLOOKUP($J317,'設定項目'!$N$2:$P$5,3,FALSE),""))</f>
      </c>
      <c r="S317" s="362">
        <f>IF($C317="","",$C317+$Q317/24)</f>
      </c>
      <c r="T317" s="362">
        <f>IF($C317="","",$C317+($R317+$W317)/24)</f>
      </c>
      <c r="U317" s="360" t="n"/>
      <c r="V317" s="360" t="n"/>
      <c r="W317" s="363" t="n"/>
      <c r="X317" s="361">
        <f>IF(AND($C317&lt;&gt;"",$V317&lt;&gt;""),MAX(0,($V317-$C317)*24-$W317),"")</f>
      </c>
      <c r="Y317" s="112">
        <f>IF($C317="","",IF($U317&lt;&gt;"",IF($U317&gt;$S317,"期限超過","達成"),IF(NOW()&gt;$S317,"期限超過リスク","期限内")))</f>
      </c>
      <c r="Z317" s="112">
        <f>IF($C317="","",IF($V317&lt;&gt;"",IF($V317&gt;$T317,"期限超過","達成"),IF(AND($L317&lt;&gt;"クローズ済み",$L317&lt;&gt;"キャンセル済み",NOW()&gt;$T317),"期限超過リスク","期限内")))</f>
      </c>
      <c r="AA317" s="363" t="n"/>
      <c r="AB317" s="118" t="n"/>
      <c r="AC317" s="118" t="n"/>
      <c r="AD317" s="89" t="n"/>
      <c r="AE317" s="364" t="n"/>
      <c r="AF317" s="89" t="n"/>
      <c r="AG317" s="89" t="n"/>
      <c r="AH317" s="124" t="n"/>
    </row>
    <row r="318" s="26" ht="26" customHeight="true">
      <c r="A318" s="88" t="n"/>
      <c r="B318" s="359" t="n"/>
      <c r="C318" s="360" t="n"/>
      <c r="D318" s="89" t="n"/>
      <c r="E318" s="89" t="n"/>
      <c r="F318" s="89" t="n"/>
      <c r="G318" s="89" t="n"/>
      <c r="H318" s="118" t="n"/>
      <c r="I318" s="89" t="n"/>
      <c r="J318" s="89" t="n"/>
      <c r="K318" s="89" t="n"/>
      <c r="L318" s="89" t="n"/>
      <c r="M318" s="89" t="n"/>
      <c r="N318" s="89" t="n"/>
      <c r="O318" s="89" t="n"/>
      <c r="P318" s="118" t="n"/>
      <c r="Q318" s="361">
        <f>IF($J318="","",IFERROR(VLOOKUP($J318,'設定項目'!$N$2:$P$5,2,FALSE),""))</f>
      </c>
      <c r="R318" s="361">
        <f>IF($J318="","",IFERROR(VLOOKUP($J318,'設定項目'!$N$2:$P$5,3,FALSE),""))</f>
      </c>
      <c r="S318" s="362">
        <f>IF($C318="","",$C318+$Q318/24)</f>
      </c>
      <c r="T318" s="362">
        <f>IF($C318="","",$C318+($R318+$W318)/24)</f>
      </c>
      <c r="U318" s="360" t="n"/>
      <c r="V318" s="360" t="n"/>
      <c r="W318" s="363" t="n"/>
      <c r="X318" s="361">
        <f>IF(AND($C318&lt;&gt;"",$V318&lt;&gt;""),MAX(0,($V318-$C318)*24-$W318),"")</f>
      </c>
      <c r="Y318" s="112">
        <f>IF($C318="","",IF($U318&lt;&gt;"",IF($U318&gt;$S318,"期限超過","達成"),IF(NOW()&gt;$S318,"期限超過リスク","期限内")))</f>
      </c>
      <c r="Z318" s="112">
        <f>IF($C318="","",IF($V318&lt;&gt;"",IF($V318&gt;$T318,"期限超過","達成"),IF(AND($L318&lt;&gt;"クローズ済み",$L318&lt;&gt;"キャンセル済み",NOW()&gt;$T318),"期限超過リスク","期限内")))</f>
      </c>
      <c r="AA318" s="363" t="n"/>
      <c r="AB318" s="118" t="n"/>
      <c r="AC318" s="118" t="n"/>
      <c r="AD318" s="89" t="n"/>
      <c r="AE318" s="364" t="n"/>
      <c r="AF318" s="89" t="n"/>
      <c r="AG318" s="89" t="n"/>
      <c r="AH318" s="124" t="n"/>
    </row>
    <row r="319" s="26" ht="26" customHeight="true">
      <c r="A319" s="88" t="n"/>
      <c r="B319" s="359" t="n"/>
      <c r="C319" s="360" t="n"/>
      <c r="D319" s="89" t="n"/>
      <c r="E319" s="89" t="n"/>
      <c r="F319" s="89" t="n"/>
      <c r="G319" s="89" t="n"/>
      <c r="H319" s="118" t="n"/>
      <c r="I319" s="89" t="n"/>
      <c r="J319" s="89" t="n"/>
      <c r="K319" s="89" t="n"/>
      <c r="L319" s="89" t="n"/>
      <c r="M319" s="89" t="n"/>
      <c r="N319" s="89" t="n"/>
      <c r="O319" s="89" t="n"/>
      <c r="P319" s="118" t="n"/>
      <c r="Q319" s="361">
        <f>IF($J319="","",IFERROR(VLOOKUP($J319,'設定項目'!$N$2:$P$5,2,FALSE),""))</f>
      </c>
      <c r="R319" s="361">
        <f>IF($J319="","",IFERROR(VLOOKUP($J319,'設定項目'!$N$2:$P$5,3,FALSE),""))</f>
      </c>
      <c r="S319" s="362">
        <f>IF($C319="","",$C319+$Q319/24)</f>
      </c>
      <c r="T319" s="362">
        <f>IF($C319="","",$C319+($R319+$W319)/24)</f>
      </c>
      <c r="U319" s="360" t="n"/>
      <c r="V319" s="360" t="n"/>
      <c r="W319" s="363" t="n"/>
      <c r="X319" s="361">
        <f>IF(AND($C319&lt;&gt;"",$V319&lt;&gt;""),MAX(0,($V319-$C319)*24-$W319),"")</f>
      </c>
      <c r="Y319" s="112">
        <f>IF($C319="","",IF($U319&lt;&gt;"",IF($U319&gt;$S319,"期限超過","達成"),IF(NOW()&gt;$S319,"期限超過リスク","期限内")))</f>
      </c>
      <c r="Z319" s="112">
        <f>IF($C319="","",IF($V319&lt;&gt;"",IF($V319&gt;$T319,"期限超過","達成"),IF(AND($L319&lt;&gt;"クローズ済み",$L319&lt;&gt;"キャンセル済み",NOW()&gt;$T319),"期限超過リスク","期限内")))</f>
      </c>
      <c r="AA319" s="363" t="n"/>
      <c r="AB319" s="118" t="n"/>
      <c r="AC319" s="118" t="n"/>
      <c r="AD319" s="89" t="n"/>
      <c r="AE319" s="364" t="n"/>
      <c r="AF319" s="89" t="n"/>
      <c r="AG319" s="89" t="n"/>
      <c r="AH319" s="124" t="n"/>
    </row>
    <row r="320" s="26" ht="26" customHeight="true">
      <c r="A320" s="88" t="n"/>
      <c r="B320" s="359" t="n"/>
      <c r="C320" s="360" t="n"/>
      <c r="D320" s="89" t="n"/>
      <c r="E320" s="89" t="n"/>
      <c r="F320" s="89" t="n"/>
      <c r="G320" s="89" t="n"/>
      <c r="H320" s="118" t="n"/>
      <c r="I320" s="89" t="n"/>
      <c r="J320" s="89" t="n"/>
      <c r="K320" s="89" t="n"/>
      <c r="L320" s="89" t="n"/>
      <c r="M320" s="89" t="n"/>
      <c r="N320" s="89" t="n"/>
      <c r="O320" s="89" t="n"/>
      <c r="P320" s="118" t="n"/>
      <c r="Q320" s="361">
        <f>IF($J320="","",IFERROR(VLOOKUP($J320,'設定項目'!$N$2:$P$5,2,FALSE),""))</f>
      </c>
      <c r="R320" s="361">
        <f>IF($J320="","",IFERROR(VLOOKUP($J320,'設定項目'!$N$2:$P$5,3,FALSE),""))</f>
      </c>
      <c r="S320" s="362">
        <f>IF($C320="","",$C320+$Q320/24)</f>
      </c>
      <c r="T320" s="362">
        <f>IF($C320="","",$C320+($R320+$W320)/24)</f>
      </c>
      <c r="U320" s="360" t="n"/>
      <c r="V320" s="360" t="n"/>
      <c r="W320" s="363" t="n"/>
      <c r="X320" s="361">
        <f>IF(AND($C320&lt;&gt;"",$V320&lt;&gt;""),MAX(0,($V320-$C320)*24-$W320),"")</f>
      </c>
      <c r="Y320" s="112">
        <f>IF($C320="","",IF($U320&lt;&gt;"",IF($U320&gt;$S320,"期限超過","達成"),IF(NOW()&gt;$S320,"期限超過リスク","期限内")))</f>
      </c>
      <c r="Z320" s="112">
        <f>IF($C320="","",IF($V320&lt;&gt;"",IF($V320&gt;$T320,"期限超過","達成"),IF(AND($L320&lt;&gt;"クローズ済み",$L320&lt;&gt;"キャンセル済み",NOW()&gt;$T320),"期限超過リスク","期限内")))</f>
      </c>
      <c r="AA320" s="363" t="n"/>
      <c r="AB320" s="118" t="n"/>
      <c r="AC320" s="118" t="n"/>
      <c r="AD320" s="89" t="n"/>
      <c r="AE320" s="364" t="n"/>
      <c r="AF320" s="89" t="n"/>
      <c r="AG320" s="89" t="n"/>
      <c r="AH320" s="124" t="n"/>
    </row>
    <row r="321" s="26" ht="26" customHeight="true">
      <c r="A321" s="88" t="n"/>
      <c r="B321" s="359" t="n"/>
      <c r="C321" s="360" t="n"/>
      <c r="D321" s="89" t="n"/>
      <c r="E321" s="89" t="n"/>
      <c r="F321" s="89" t="n"/>
      <c r="G321" s="89" t="n"/>
      <c r="H321" s="118" t="n"/>
      <c r="I321" s="89" t="n"/>
      <c r="J321" s="89" t="n"/>
      <c r="K321" s="89" t="n"/>
      <c r="L321" s="89" t="n"/>
      <c r="M321" s="89" t="n"/>
      <c r="N321" s="89" t="n"/>
      <c r="O321" s="89" t="n"/>
      <c r="P321" s="118" t="n"/>
      <c r="Q321" s="361">
        <f>IF($J321="","",IFERROR(VLOOKUP($J321,'設定項目'!$N$2:$P$5,2,FALSE),""))</f>
      </c>
      <c r="R321" s="361">
        <f>IF($J321="","",IFERROR(VLOOKUP($J321,'設定項目'!$N$2:$P$5,3,FALSE),""))</f>
      </c>
      <c r="S321" s="362">
        <f>IF($C321="","",$C321+$Q321/24)</f>
      </c>
      <c r="T321" s="362">
        <f>IF($C321="","",$C321+($R321+$W321)/24)</f>
      </c>
      <c r="U321" s="360" t="n"/>
      <c r="V321" s="360" t="n"/>
      <c r="W321" s="363" t="n"/>
      <c r="X321" s="361">
        <f>IF(AND($C321&lt;&gt;"",$V321&lt;&gt;""),MAX(0,($V321-$C321)*24-$W321),"")</f>
      </c>
      <c r="Y321" s="112">
        <f>IF($C321="","",IF($U321&lt;&gt;"",IF($U321&gt;$S321,"期限超過","達成"),IF(NOW()&gt;$S321,"期限超過リスク","期限内")))</f>
      </c>
      <c r="Z321" s="112">
        <f>IF($C321="","",IF($V321&lt;&gt;"",IF($V321&gt;$T321,"期限超過","達成"),IF(AND($L321&lt;&gt;"クローズ済み",$L321&lt;&gt;"キャンセル済み",NOW()&gt;$T321),"期限超過リスク","期限内")))</f>
      </c>
      <c r="AA321" s="363" t="n"/>
      <c r="AB321" s="118" t="n"/>
      <c r="AC321" s="118" t="n"/>
      <c r="AD321" s="89" t="n"/>
      <c r="AE321" s="364" t="n"/>
      <c r="AF321" s="89" t="n"/>
      <c r="AG321" s="89" t="n"/>
      <c r="AH321" s="124" t="n"/>
    </row>
    <row r="322" s="26" ht="26" customHeight="true">
      <c r="A322" s="88" t="n"/>
      <c r="B322" s="359" t="n"/>
      <c r="C322" s="360" t="n"/>
      <c r="D322" s="89" t="n"/>
      <c r="E322" s="89" t="n"/>
      <c r="F322" s="89" t="n"/>
      <c r="G322" s="89" t="n"/>
      <c r="H322" s="118" t="n"/>
      <c r="I322" s="89" t="n"/>
      <c r="J322" s="89" t="n"/>
      <c r="K322" s="89" t="n"/>
      <c r="L322" s="89" t="n"/>
      <c r="M322" s="89" t="n"/>
      <c r="N322" s="89" t="n"/>
      <c r="O322" s="89" t="n"/>
      <c r="P322" s="118" t="n"/>
      <c r="Q322" s="361">
        <f>IF($J322="","",IFERROR(VLOOKUP($J322,'設定項目'!$N$2:$P$5,2,FALSE),""))</f>
      </c>
      <c r="R322" s="361">
        <f>IF($J322="","",IFERROR(VLOOKUP($J322,'設定項目'!$N$2:$P$5,3,FALSE),""))</f>
      </c>
      <c r="S322" s="362">
        <f>IF($C322="","",$C322+$Q322/24)</f>
      </c>
      <c r="T322" s="362">
        <f>IF($C322="","",$C322+($R322+$W322)/24)</f>
      </c>
      <c r="U322" s="360" t="n"/>
      <c r="V322" s="360" t="n"/>
      <c r="W322" s="363" t="n"/>
      <c r="X322" s="361">
        <f>IF(AND($C322&lt;&gt;"",$V322&lt;&gt;""),MAX(0,($V322-$C322)*24-$W322),"")</f>
      </c>
      <c r="Y322" s="112">
        <f>IF($C322="","",IF($U322&lt;&gt;"",IF($U322&gt;$S322,"期限超過","達成"),IF(NOW()&gt;$S322,"期限超過リスク","期限内")))</f>
      </c>
      <c r="Z322" s="112">
        <f>IF($C322="","",IF($V322&lt;&gt;"",IF($V322&gt;$T322,"期限超過","達成"),IF(AND($L322&lt;&gt;"クローズ済み",$L322&lt;&gt;"キャンセル済み",NOW()&gt;$T322),"期限超過リスク","期限内")))</f>
      </c>
      <c r="AA322" s="363" t="n"/>
      <c r="AB322" s="118" t="n"/>
      <c r="AC322" s="118" t="n"/>
      <c r="AD322" s="89" t="n"/>
      <c r="AE322" s="364" t="n"/>
      <c r="AF322" s="89" t="n"/>
      <c r="AG322" s="89" t="n"/>
      <c r="AH322" s="124" t="n"/>
    </row>
    <row r="323" s="26" ht="26" customHeight="true">
      <c r="A323" s="88" t="n"/>
      <c r="B323" s="359" t="n"/>
      <c r="C323" s="360" t="n"/>
      <c r="D323" s="89" t="n"/>
      <c r="E323" s="89" t="n"/>
      <c r="F323" s="89" t="n"/>
      <c r="G323" s="89" t="n"/>
      <c r="H323" s="118" t="n"/>
      <c r="I323" s="89" t="n"/>
      <c r="J323" s="89" t="n"/>
      <c r="K323" s="89" t="n"/>
      <c r="L323" s="89" t="n"/>
      <c r="M323" s="89" t="n"/>
      <c r="N323" s="89" t="n"/>
      <c r="O323" s="89" t="n"/>
      <c r="P323" s="118" t="n"/>
      <c r="Q323" s="361">
        <f>IF($J323="","",IFERROR(VLOOKUP($J323,'設定項目'!$N$2:$P$5,2,FALSE),""))</f>
      </c>
      <c r="R323" s="361">
        <f>IF($J323="","",IFERROR(VLOOKUP($J323,'設定項目'!$N$2:$P$5,3,FALSE),""))</f>
      </c>
      <c r="S323" s="362">
        <f>IF($C323="","",$C323+$Q323/24)</f>
      </c>
      <c r="T323" s="362">
        <f>IF($C323="","",$C323+($R323+$W323)/24)</f>
      </c>
      <c r="U323" s="360" t="n"/>
      <c r="V323" s="360" t="n"/>
      <c r="W323" s="363" t="n"/>
      <c r="X323" s="361">
        <f>IF(AND($C323&lt;&gt;"",$V323&lt;&gt;""),MAX(0,($V323-$C323)*24-$W323),"")</f>
      </c>
      <c r="Y323" s="112">
        <f>IF($C323="","",IF($U323&lt;&gt;"",IF($U323&gt;$S323,"期限超過","達成"),IF(NOW()&gt;$S323,"期限超過リスク","期限内")))</f>
      </c>
      <c r="Z323" s="112">
        <f>IF($C323="","",IF($V323&lt;&gt;"",IF($V323&gt;$T323,"期限超過","達成"),IF(AND($L323&lt;&gt;"クローズ済み",$L323&lt;&gt;"キャンセル済み",NOW()&gt;$T323),"期限超過リスク","期限内")))</f>
      </c>
      <c r="AA323" s="363" t="n"/>
      <c r="AB323" s="118" t="n"/>
      <c r="AC323" s="118" t="n"/>
      <c r="AD323" s="89" t="n"/>
      <c r="AE323" s="364" t="n"/>
      <c r="AF323" s="89" t="n"/>
      <c r="AG323" s="89" t="n"/>
      <c r="AH323" s="124" t="n"/>
    </row>
    <row r="324" s="26" ht="26" customHeight="true">
      <c r="A324" s="88" t="n"/>
      <c r="B324" s="359" t="n"/>
      <c r="C324" s="360" t="n"/>
      <c r="D324" s="89" t="n"/>
      <c r="E324" s="89" t="n"/>
      <c r="F324" s="89" t="n"/>
      <c r="G324" s="89" t="n"/>
      <c r="H324" s="118" t="n"/>
      <c r="I324" s="89" t="n"/>
      <c r="J324" s="89" t="n"/>
      <c r="K324" s="89" t="n"/>
      <c r="L324" s="89" t="n"/>
      <c r="M324" s="89" t="n"/>
      <c r="N324" s="89" t="n"/>
      <c r="O324" s="89" t="n"/>
      <c r="P324" s="118" t="n"/>
      <c r="Q324" s="361">
        <f>IF($J324="","",IFERROR(VLOOKUP($J324,'設定項目'!$N$2:$P$5,2,FALSE),""))</f>
      </c>
      <c r="R324" s="361">
        <f>IF($J324="","",IFERROR(VLOOKUP($J324,'設定項目'!$N$2:$P$5,3,FALSE),""))</f>
      </c>
      <c r="S324" s="362">
        <f>IF($C324="","",$C324+$Q324/24)</f>
      </c>
      <c r="T324" s="362">
        <f>IF($C324="","",$C324+($R324+$W324)/24)</f>
      </c>
      <c r="U324" s="360" t="n"/>
      <c r="V324" s="360" t="n"/>
      <c r="W324" s="363" t="n"/>
      <c r="X324" s="361">
        <f>IF(AND($C324&lt;&gt;"",$V324&lt;&gt;""),MAX(0,($V324-$C324)*24-$W324),"")</f>
      </c>
      <c r="Y324" s="112">
        <f>IF($C324="","",IF($U324&lt;&gt;"",IF($U324&gt;$S324,"期限超過","達成"),IF(NOW()&gt;$S324,"期限超過リスク","期限内")))</f>
      </c>
      <c r="Z324" s="112">
        <f>IF($C324="","",IF($V324&lt;&gt;"",IF($V324&gt;$T324,"期限超過","達成"),IF(AND($L324&lt;&gt;"クローズ済み",$L324&lt;&gt;"キャンセル済み",NOW()&gt;$T324),"期限超過リスク","期限内")))</f>
      </c>
      <c r="AA324" s="363" t="n"/>
      <c r="AB324" s="118" t="n"/>
      <c r="AC324" s="118" t="n"/>
      <c r="AD324" s="89" t="n"/>
      <c r="AE324" s="364" t="n"/>
      <c r="AF324" s="89" t="n"/>
      <c r="AG324" s="89" t="n"/>
      <c r="AH324" s="124" t="n"/>
    </row>
    <row r="325" s="26" ht="26" customHeight="true">
      <c r="A325" s="88" t="n"/>
      <c r="B325" s="359" t="n"/>
      <c r="C325" s="360" t="n"/>
      <c r="D325" s="89" t="n"/>
      <c r="E325" s="89" t="n"/>
      <c r="F325" s="89" t="n"/>
      <c r="G325" s="89" t="n"/>
      <c r="H325" s="118" t="n"/>
      <c r="I325" s="89" t="n"/>
      <c r="J325" s="89" t="n"/>
      <c r="K325" s="89" t="n"/>
      <c r="L325" s="89" t="n"/>
      <c r="M325" s="89" t="n"/>
      <c r="N325" s="89" t="n"/>
      <c r="O325" s="89" t="n"/>
      <c r="P325" s="118" t="n"/>
      <c r="Q325" s="361">
        <f>IF($J325="","",IFERROR(VLOOKUP($J325,'設定項目'!$N$2:$P$5,2,FALSE),""))</f>
      </c>
      <c r="R325" s="361">
        <f>IF($J325="","",IFERROR(VLOOKUP($J325,'設定項目'!$N$2:$P$5,3,FALSE),""))</f>
      </c>
      <c r="S325" s="362">
        <f>IF($C325="","",$C325+$Q325/24)</f>
      </c>
      <c r="T325" s="362">
        <f>IF($C325="","",$C325+($R325+$W325)/24)</f>
      </c>
      <c r="U325" s="360" t="n"/>
      <c r="V325" s="360" t="n"/>
      <c r="W325" s="363" t="n"/>
      <c r="X325" s="361">
        <f>IF(AND($C325&lt;&gt;"",$V325&lt;&gt;""),MAX(0,($V325-$C325)*24-$W325),"")</f>
      </c>
      <c r="Y325" s="112">
        <f>IF($C325="","",IF($U325&lt;&gt;"",IF($U325&gt;$S325,"期限超過","達成"),IF(NOW()&gt;$S325,"期限超過リスク","期限内")))</f>
      </c>
      <c r="Z325" s="112">
        <f>IF($C325="","",IF($V325&lt;&gt;"",IF($V325&gt;$T325,"期限超過","達成"),IF(AND($L325&lt;&gt;"クローズ済み",$L325&lt;&gt;"キャンセル済み",NOW()&gt;$T325),"期限超過リスク","期限内")))</f>
      </c>
      <c r="AA325" s="363" t="n"/>
      <c r="AB325" s="118" t="n"/>
      <c r="AC325" s="118" t="n"/>
      <c r="AD325" s="89" t="n"/>
      <c r="AE325" s="364" t="n"/>
      <c r="AF325" s="89" t="n"/>
      <c r="AG325" s="89" t="n"/>
      <c r="AH325" s="124" t="n"/>
    </row>
    <row r="326" s="26" ht="26" customHeight="true">
      <c r="A326" s="88" t="n"/>
      <c r="B326" s="359" t="n"/>
      <c r="C326" s="360" t="n"/>
      <c r="D326" s="89" t="n"/>
      <c r="E326" s="89" t="n"/>
      <c r="F326" s="89" t="n"/>
      <c r="G326" s="89" t="n"/>
      <c r="H326" s="118" t="n"/>
      <c r="I326" s="89" t="n"/>
      <c r="J326" s="89" t="n"/>
      <c r="K326" s="89" t="n"/>
      <c r="L326" s="89" t="n"/>
      <c r="M326" s="89" t="n"/>
      <c r="N326" s="89" t="n"/>
      <c r="O326" s="89" t="n"/>
      <c r="P326" s="118" t="n"/>
      <c r="Q326" s="361">
        <f>IF($J326="","",IFERROR(VLOOKUP($J326,'設定項目'!$N$2:$P$5,2,FALSE),""))</f>
      </c>
      <c r="R326" s="361">
        <f>IF($J326="","",IFERROR(VLOOKUP($J326,'設定項目'!$N$2:$P$5,3,FALSE),""))</f>
      </c>
      <c r="S326" s="362">
        <f>IF($C326="","",$C326+$Q326/24)</f>
      </c>
      <c r="T326" s="362">
        <f>IF($C326="","",$C326+($R326+$W326)/24)</f>
      </c>
      <c r="U326" s="360" t="n"/>
      <c r="V326" s="360" t="n"/>
      <c r="W326" s="363" t="n"/>
      <c r="X326" s="361">
        <f>IF(AND($C326&lt;&gt;"",$V326&lt;&gt;""),MAX(0,($V326-$C326)*24-$W326),"")</f>
      </c>
      <c r="Y326" s="112">
        <f>IF($C326="","",IF($U326&lt;&gt;"",IF($U326&gt;$S326,"期限超過","達成"),IF(NOW()&gt;$S326,"期限超過リスク","期限内")))</f>
      </c>
      <c r="Z326" s="112">
        <f>IF($C326="","",IF($V326&lt;&gt;"",IF($V326&gt;$T326,"期限超過","達成"),IF(AND($L326&lt;&gt;"クローズ済み",$L326&lt;&gt;"キャンセル済み",NOW()&gt;$T326),"期限超過リスク","期限内")))</f>
      </c>
      <c r="AA326" s="363" t="n"/>
      <c r="AB326" s="118" t="n"/>
      <c r="AC326" s="118" t="n"/>
      <c r="AD326" s="89" t="n"/>
      <c r="AE326" s="364" t="n"/>
      <c r="AF326" s="89" t="n"/>
      <c r="AG326" s="89" t="n"/>
      <c r="AH326" s="124" t="n"/>
    </row>
    <row r="327" s="26" ht="26" customHeight="true">
      <c r="A327" s="88" t="n"/>
      <c r="B327" s="359" t="n"/>
      <c r="C327" s="360" t="n"/>
      <c r="D327" s="89" t="n"/>
      <c r="E327" s="89" t="n"/>
      <c r="F327" s="89" t="n"/>
      <c r="G327" s="89" t="n"/>
      <c r="H327" s="118" t="n"/>
      <c r="I327" s="89" t="n"/>
      <c r="J327" s="89" t="n"/>
      <c r="K327" s="89" t="n"/>
      <c r="L327" s="89" t="n"/>
      <c r="M327" s="89" t="n"/>
      <c r="N327" s="89" t="n"/>
      <c r="O327" s="89" t="n"/>
      <c r="P327" s="118" t="n"/>
      <c r="Q327" s="361">
        <f>IF($J327="","",IFERROR(VLOOKUP($J327,'設定項目'!$N$2:$P$5,2,FALSE),""))</f>
      </c>
      <c r="R327" s="361">
        <f>IF($J327="","",IFERROR(VLOOKUP($J327,'設定項目'!$N$2:$P$5,3,FALSE),""))</f>
      </c>
      <c r="S327" s="362">
        <f>IF($C327="","",$C327+$Q327/24)</f>
      </c>
      <c r="T327" s="362">
        <f>IF($C327="","",$C327+($R327+$W327)/24)</f>
      </c>
      <c r="U327" s="360" t="n"/>
      <c r="V327" s="360" t="n"/>
      <c r="W327" s="363" t="n"/>
      <c r="X327" s="361">
        <f>IF(AND($C327&lt;&gt;"",$V327&lt;&gt;""),MAX(0,($V327-$C327)*24-$W327),"")</f>
      </c>
      <c r="Y327" s="112">
        <f>IF($C327="","",IF($U327&lt;&gt;"",IF($U327&gt;$S327,"期限超過","達成"),IF(NOW()&gt;$S327,"期限超過リスク","期限内")))</f>
      </c>
      <c r="Z327" s="112">
        <f>IF($C327="","",IF($V327&lt;&gt;"",IF($V327&gt;$T327,"期限超過","達成"),IF(AND($L327&lt;&gt;"クローズ済み",$L327&lt;&gt;"キャンセル済み",NOW()&gt;$T327),"期限超過リスク","期限内")))</f>
      </c>
      <c r="AA327" s="363" t="n"/>
      <c r="AB327" s="118" t="n"/>
      <c r="AC327" s="118" t="n"/>
      <c r="AD327" s="89" t="n"/>
      <c r="AE327" s="364" t="n"/>
      <c r="AF327" s="89" t="n"/>
      <c r="AG327" s="89" t="n"/>
      <c r="AH327" s="124" t="n"/>
    </row>
    <row r="328" s="26" ht="26" customHeight="true">
      <c r="A328" s="88" t="n"/>
      <c r="B328" s="359" t="n"/>
      <c r="C328" s="360" t="n"/>
      <c r="D328" s="89" t="n"/>
      <c r="E328" s="89" t="n"/>
      <c r="F328" s="89" t="n"/>
      <c r="G328" s="89" t="n"/>
      <c r="H328" s="118" t="n"/>
      <c r="I328" s="89" t="n"/>
      <c r="J328" s="89" t="n"/>
      <c r="K328" s="89" t="n"/>
      <c r="L328" s="89" t="n"/>
      <c r="M328" s="89" t="n"/>
      <c r="N328" s="89" t="n"/>
      <c r="O328" s="89" t="n"/>
      <c r="P328" s="118" t="n"/>
      <c r="Q328" s="361">
        <f>IF($J328="","",IFERROR(VLOOKUP($J328,'設定項目'!$N$2:$P$5,2,FALSE),""))</f>
      </c>
      <c r="R328" s="361">
        <f>IF($J328="","",IFERROR(VLOOKUP($J328,'設定項目'!$N$2:$P$5,3,FALSE),""))</f>
      </c>
      <c r="S328" s="362">
        <f>IF($C328="","",$C328+$Q328/24)</f>
      </c>
      <c r="T328" s="362">
        <f>IF($C328="","",$C328+($R328+$W328)/24)</f>
      </c>
      <c r="U328" s="360" t="n"/>
      <c r="V328" s="360" t="n"/>
      <c r="W328" s="363" t="n"/>
      <c r="X328" s="361">
        <f>IF(AND($C328&lt;&gt;"",$V328&lt;&gt;""),MAX(0,($V328-$C328)*24-$W328),"")</f>
      </c>
      <c r="Y328" s="112">
        <f>IF($C328="","",IF($U328&lt;&gt;"",IF($U328&gt;$S328,"期限超過","達成"),IF(NOW()&gt;$S328,"期限超過リスク","期限内")))</f>
      </c>
      <c r="Z328" s="112">
        <f>IF($C328="","",IF($V328&lt;&gt;"",IF($V328&gt;$T328,"期限超過","達成"),IF(AND($L328&lt;&gt;"クローズ済み",$L328&lt;&gt;"キャンセル済み",NOW()&gt;$T328),"期限超過リスク","期限内")))</f>
      </c>
      <c r="AA328" s="363" t="n"/>
      <c r="AB328" s="118" t="n"/>
      <c r="AC328" s="118" t="n"/>
      <c r="AD328" s="89" t="n"/>
      <c r="AE328" s="364" t="n"/>
      <c r="AF328" s="89" t="n"/>
      <c r="AG328" s="89" t="n"/>
      <c r="AH328" s="124" t="n"/>
    </row>
    <row r="329" s="26" ht="26" customHeight="true">
      <c r="A329" s="88" t="n"/>
      <c r="B329" s="359" t="n"/>
      <c r="C329" s="360" t="n"/>
      <c r="D329" s="89" t="n"/>
      <c r="E329" s="89" t="n"/>
      <c r="F329" s="89" t="n"/>
      <c r="G329" s="89" t="n"/>
      <c r="H329" s="118" t="n"/>
      <c r="I329" s="89" t="n"/>
      <c r="J329" s="89" t="n"/>
      <c r="K329" s="89" t="n"/>
      <c r="L329" s="89" t="n"/>
      <c r="M329" s="89" t="n"/>
      <c r="N329" s="89" t="n"/>
      <c r="O329" s="89" t="n"/>
      <c r="P329" s="118" t="n"/>
      <c r="Q329" s="361">
        <f>IF($J329="","",IFERROR(VLOOKUP($J329,'設定項目'!$N$2:$P$5,2,FALSE),""))</f>
      </c>
      <c r="R329" s="361">
        <f>IF($J329="","",IFERROR(VLOOKUP($J329,'設定項目'!$N$2:$P$5,3,FALSE),""))</f>
      </c>
      <c r="S329" s="362">
        <f>IF($C329="","",$C329+$Q329/24)</f>
      </c>
      <c r="T329" s="362">
        <f>IF($C329="","",$C329+($R329+$W329)/24)</f>
      </c>
      <c r="U329" s="360" t="n"/>
      <c r="V329" s="360" t="n"/>
      <c r="W329" s="363" t="n"/>
      <c r="X329" s="361">
        <f>IF(AND($C329&lt;&gt;"",$V329&lt;&gt;""),MAX(0,($V329-$C329)*24-$W329),"")</f>
      </c>
      <c r="Y329" s="112">
        <f>IF($C329="","",IF($U329&lt;&gt;"",IF($U329&gt;$S329,"期限超過","達成"),IF(NOW()&gt;$S329,"期限超過リスク","期限内")))</f>
      </c>
      <c r="Z329" s="112">
        <f>IF($C329="","",IF($V329&lt;&gt;"",IF($V329&gt;$T329,"期限超過","達成"),IF(AND($L329&lt;&gt;"クローズ済み",$L329&lt;&gt;"キャンセル済み",NOW()&gt;$T329),"期限超過リスク","期限内")))</f>
      </c>
      <c r="AA329" s="363" t="n"/>
      <c r="AB329" s="118" t="n"/>
      <c r="AC329" s="118" t="n"/>
      <c r="AD329" s="89" t="n"/>
      <c r="AE329" s="364" t="n"/>
      <c r="AF329" s="89" t="n"/>
      <c r="AG329" s="89" t="n"/>
      <c r="AH329" s="124" t="n"/>
    </row>
    <row r="330" s="26" ht="26" customHeight="true">
      <c r="A330" s="88" t="n"/>
      <c r="B330" s="359" t="n"/>
      <c r="C330" s="360" t="n"/>
      <c r="D330" s="89" t="n"/>
      <c r="E330" s="89" t="n"/>
      <c r="F330" s="89" t="n"/>
      <c r="G330" s="89" t="n"/>
      <c r="H330" s="118" t="n"/>
      <c r="I330" s="89" t="n"/>
      <c r="J330" s="89" t="n"/>
      <c r="K330" s="89" t="n"/>
      <c r="L330" s="89" t="n"/>
      <c r="M330" s="89" t="n"/>
      <c r="N330" s="89" t="n"/>
      <c r="O330" s="89" t="n"/>
      <c r="P330" s="118" t="n"/>
      <c r="Q330" s="361">
        <f>IF($J330="","",IFERROR(VLOOKUP($J330,'設定項目'!$N$2:$P$5,2,FALSE),""))</f>
      </c>
      <c r="R330" s="361">
        <f>IF($J330="","",IFERROR(VLOOKUP($J330,'設定項目'!$N$2:$P$5,3,FALSE),""))</f>
      </c>
      <c r="S330" s="362">
        <f>IF($C330="","",$C330+$Q330/24)</f>
      </c>
      <c r="T330" s="362">
        <f>IF($C330="","",$C330+($R330+$W330)/24)</f>
      </c>
      <c r="U330" s="360" t="n"/>
      <c r="V330" s="360" t="n"/>
      <c r="W330" s="363" t="n"/>
      <c r="X330" s="361">
        <f>IF(AND($C330&lt;&gt;"",$V330&lt;&gt;""),MAX(0,($V330-$C330)*24-$W330),"")</f>
      </c>
      <c r="Y330" s="112">
        <f>IF($C330="","",IF($U330&lt;&gt;"",IF($U330&gt;$S330,"期限超過","達成"),IF(NOW()&gt;$S330,"期限超過リスク","期限内")))</f>
      </c>
      <c r="Z330" s="112">
        <f>IF($C330="","",IF($V330&lt;&gt;"",IF($V330&gt;$T330,"期限超過","達成"),IF(AND($L330&lt;&gt;"クローズ済み",$L330&lt;&gt;"キャンセル済み",NOW()&gt;$T330),"期限超過リスク","期限内")))</f>
      </c>
      <c r="AA330" s="363" t="n"/>
      <c r="AB330" s="118" t="n"/>
      <c r="AC330" s="118" t="n"/>
      <c r="AD330" s="89" t="n"/>
      <c r="AE330" s="364" t="n"/>
      <c r="AF330" s="89" t="n"/>
      <c r="AG330" s="89" t="n"/>
      <c r="AH330" s="124" t="n"/>
    </row>
    <row r="331" s="26" ht="26" customHeight="true">
      <c r="A331" s="88" t="n"/>
      <c r="B331" s="359" t="n"/>
      <c r="C331" s="360" t="n"/>
      <c r="D331" s="89" t="n"/>
      <c r="E331" s="89" t="n"/>
      <c r="F331" s="89" t="n"/>
      <c r="G331" s="89" t="n"/>
      <c r="H331" s="118" t="n"/>
      <c r="I331" s="89" t="n"/>
      <c r="J331" s="89" t="n"/>
      <c r="K331" s="89" t="n"/>
      <c r="L331" s="89" t="n"/>
      <c r="M331" s="89" t="n"/>
      <c r="N331" s="89" t="n"/>
      <c r="O331" s="89" t="n"/>
      <c r="P331" s="118" t="n"/>
      <c r="Q331" s="361">
        <f>IF($J331="","",IFERROR(VLOOKUP($J331,'設定項目'!$N$2:$P$5,2,FALSE),""))</f>
      </c>
      <c r="R331" s="361">
        <f>IF($J331="","",IFERROR(VLOOKUP($J331,'設定項目'!$N$2:$P$5,3,FALSE),""))</f>
      </c>
      <c r="S331" s="362">
        <f>IF($C331="","",$C331+$Q331/24)</f>
      </c>
      <c r="T331" s="362">
        <f>IF($C331="","",$C331+($R331+$W331)/24)</f>
      </c>
      <c r="U331" s="360" t="n"/>
      <c r="V331" s="360" t="n"/>
      <c r="W331" s="363" t="n"/>
      <c r="X331" s="361">
        <f>IF(AND($C331&lt;&gt;"",$V331&lt;&gt;""),MAX(0,($V331-$C331)*24-$W331),"")</f>
      </c>
      <c r="Y331" s="112">
        <f>IF($C331="","",IF($U331&lt;&gt;"",IF($U331&gt;$S331,"期限超過","達成"),IF(NOW()&gt;$S331,"期限超過リスク","期限内")))</f>
      </c>
      <c r="Z331" s="112">
        <f>IF($C331="","",IF($V331&lt;&gt;"",IF($V331&gt;$T331,"期限超過","達成"),IF(AND($L331&lt;&gt;"クローズ済み",$L331&lt;&gt;"キャンセル済み",NOW()&gt;$T331),"期限超過リスク","期限内")))</f>
      </c>
      <c r="AA331" s="363" t="n"/>
      <c r="AB331" s="118" t="n"/>
      <c r="AC331" s="118" t="n"/>
      <c r="AD331" s="89" t="n"/>
      <c r="AE331" s="364" t="n"/>
      <c r="AF331" s="89" t="n"/>
      <c r="AG331" s="89" t="n"/>
      <c r="AH331" s="124" t="n"/>
    </row>
    <row r="332" s="26" ht="26" customHeight="true">
      <c r="A332" s="88" t="n"/>
      <c r="B332" s="359" t="n"/>
      <c r="C332" s="360" t="n"/>
      <c r="D332" s="89" t="n"/>
      <c r="E332" s="89" t="n"/>
      <c r="F332" s="89" t="n"/>
      <c r="G332" s="89" t="n"/>
      <c r="H332" s="118" t="n"/>
      <c r="I332" s="89" t="n"/>
      <c r="J332" s="89" t="n"/>
      <c r="K332" s="89" t="n"/>
      <c r="L332" s="89" t="n"/>
      <c r="M332" s="89" t="n"/>
      <c r="N332" s="89" t="n"/>
      <c r="O332" s="89" t="n"/>
      <c r="P332" s="118" t="n"/>
      <c r="Q332" s="361">
        <f>IF($J332="","",IFERROR(VLOOKUP($J332,'設定項目'!$N$2:$P$5,2,FALSE),""))</f>
      </c>
      <c r="R332" s="361">
        <f>IF($J332="","",IFERROR(VLOOKUP($J332,'設定項目'!$N$2:$P$5,3,FALSE),""))</f>
      </c>
      <c r="S332" s="362">
        <f>IF($C332="","",$C332+$Q332/24)</f>
      </c>
      <c r="T332" s="362">
        <f>IF($C332="","",$C332+($R332+$W332)/24)</f>
      </c>
      <c r="U332" s="360" t="n"/>
      <c r="V332" s="360" t="n"/>
      <c r="W332" s="363" t="n"/>
      <c r="X332" s="361">
        <f>IF(AND($C332&lt;&gt;"",$V332&lt;&gt;""),MAX(0,($V332-$C332)*24-$W332),"")</f>
      </c>
      <c r="Y332" s="112">
        <f>IF($C332="","",IF($U332&lt;&gt;"",IF($U332&gt;$S332,"期限超過","達成"),IF(NOW()&gt;$S332,"期限超過リスク","期限内")))</f>
      </c>
      <c r="Z332" s="112">
        <f>IF($C332="","",IF($V332&lt;&gt;"",IF($V332&gt;$T332,"期限超過","達成"),IF(AND($L332&lt;&gt;"クローズ済み",$L332&lt;&gt;"キャンセル済み",NOW()&gt;$T332),"期限超過リスク","期限内")))</f>
      </c>
      <c r="AA332" s="363" t="n"/>
      <c r="AB332" s="118" t="n"/>
      <c r="AC332" s="118" t="n"/>
      <c r="AD332" s="89" t="n"/>
      <c r="AE332" s="364" t="n"/>
      <c r="AF332" s="89" t="n"/>
      <c r="AG332" s="89" t="n"/>
      <c r="AH332" s="124" t="n"/>
    </row>
    <row r="333" s="26" ht="26" customHeight="true">
      <c r="A333" s="88" t="n"/>
      <c r="B333" s="359" t="n"/>
      <c r="C333" s="360" t="n"/>
      <c r="D333" s="89" t="n"/>
      <c r="E333" s="89" t="n"/>
      <c r="F333" s="89" t="n"/>
      <c r="G333" s="89" t="n"/>
      <c r="H333" s="118" t="n"/>
      <c r="I333" s="89" t="n"/>
      <c r="J333" s="89" t="n"/>
      <c r="K333" s="89" t="n"/>
      <c r="L333" s="89" t="n"/>
      <c r="M333" s="89" t="n"/>
      <c r="N333" s="89" t="n"/>
      <c r="O333" s="89" t="n"/>
      <c r="P333" s="118" t="n"/>
      <c r="Q333" s="361">
        <f>IF($J333="","",IFERROR(VLOOKUP($J333,'設定項目'!$N$2:$P$5,2,FALSE),""))</f>
      </c>
      <c r="R333" s="361">
        <f>IF($J333="","",IFERROR(VLOOKUP($J333,'設定項目'!$N$2:$P$5,3,FALSE),""))</f>
      </c>
      <c r="S333" s="362">
        <f>IF($C333="","",$C333+$Q333/24)</f>
      </c>
      <c r="T333" s="362">
        <f>IF($C333="","",$C333+($R333+$W333)/24)</f>
      </c>
      <c r="U333" s="360" t="n"/>
      <c r="V333" s="360" t="n"/>
      <c r="W333" s="363" t="n"/>
      <c r="X333" s="361">
        <f>IF(AND($C333&lt;&gt;"",$V333&lt;&gt;""),MAX(0,($V333-$C333)*24-$W333),"")</f>
      </c>
      <c r="Y333" s="112">
        <f>IF($C333="","",IF($U333&lt;&gt;"",IF($U333&gt;$S333,"期限超過","達成"),IF(NOW()&gt;$S333,"期限超過リスク","期限内")))</f>
      </c>
      <c r="Z333" s="112">
        <f>IF($C333="","",IF($V333&lt;&gt;"",IF($V333&gt;$T333,"期限超過","達成"),IF(AND($L333&lt;&gt;"クローズ済み",$L333&lt;&gt;"キャンセル済み",NOW()&gt;$T333),"期限超過リスク","期限内")))</f>
      </c>
      <c r="AA333" s="363" t="n"/>
      <c r="AB333" s="118" t="n"/>
      <c r="AC333" s="118" t="n"/>
      <c r="AD333" s="89" t="n"/>
      <c r="AE333" s="364" t="n"/>
      <c r="AF333" s="89" t="n"/>
      <c r="AG333" s="89" t="n"/>
      <c r="AH333" s="124" t="n"/>
    </row>
    <row r="334" s="26" ht="26" customHeight="true">
      <c r="A334" s="88" t="n"/>
      <c r="B334" s="359" t="n"/>
      <c r="C334" s="360" t="n"/>
      <c r="D334" s="89" t="n"/>
      <c r="E334" s="89" t="n"/>
      <c r="F334" s="89" t="n"/>
      <c r="G334" s="89" t="n"/>
      <c r="H334" s="118" t="n"/>
      <c r="I334" s="89" t="n"/>
      <c r="J334" s="89" t="n"/>
      <c r="K334" s="89" t="n"/>
      <c r="L334" s="89" t="n"/>
      <c r="M334" s="89" t="n"/>
      <c r="N334" s="89" t="n"/>
      <c r="O334" s="89" t="n"/>
      <c r="P334" s="118" t="n"/>
      <c r="Q334" s="361">
        <f>IF($J334="","",IFERROR(VLOOKUP($J334,'設定項目'!$N$2:$P$5,2,FALSE),""))</f>
      </c>
      <c r="R334" s="361">
        <f>IF($J334="","",IFERROR(VLOOKUP($J334,'設定項目'!$N$2:$P$5,3,FALSE),""))</f>
      </c>
      <c r="S334" s="362">
        <f>IF($C334="","",$C334+$Q334/24)</f>
      </c>
      <c r="T334" s="362">
        <f>IF($C334="","",$C334+($R334+$W334)/24)</f>
      </c>
      <c r="U334" s="360" t="n"/>
      <c r="V334" s="360" t="n"/>
      <c r="W334" s="363" t="n"/>
      <c r="X334" s="361">
        <f>IF(AND($C334&lt;&gt;"",$V334&lt;&gt;""),MAX(0,($V334-$C334)*24-$W334),"")</f>
      </c>
      <c r="Y334" s="112">
        <f>IF($C334="","",IF($U334&lt;&gt;"",IF($U334&gt;$S334,"期限超過","達成"),IF(NOW()&gt;$S334,"期限超過リスク","期限内")))</f>
      </c>
      <c r="Z334" s="112">
        <f>IF($C334="","",IF($V334&lt;&gt;"",IF($V334&gt;$T334,"期限超過","達成"),IF(AND($L334&lt;&gt;"クローズ済み",$L334&lt;&gt;"キャンセル済み",NOW()&gt;$T334),"期限超過リスク","期限内")))</f>
      </c>
      <c r="AA334" s="363" t="n"/>
      <c r="AB334" s="118" t="n"/>
      <c r="AC334" s="118" t="n"/>
      <c r="AD334" s="89" t="n"/>
      <c r="AE334" s="364" t="n"/>
      <c r="AF334" s="89" t="n"/>
      <c r="AG334" s="89" t="n"/>
      <c r="AH334" s="124" t="n"/>
    </row>
    <row r="335" s="26" ht="26" customHeight="true">
      <c r="A335" s="88" t="n"/>
      <c r="B335" s="359" t="n"/>
      <c r="C335" s="360" t="n"/>
      <c r="D335" s="89" t="n"/>
      <c r="E335" s="89" t="n"/>
      <c r="F335" s="89" t="n"/>
      <c r="G335" s="89" t="n"/>
      <c r="H335" s="118" t="n"/>
      <c r="I335" s="89" t="n"/>
      <c r="J335" s="89" t="n"/>
      <c r="K335" s="89" t="n"/>
      <c r="L335" s="89" t="n"/>
      <c r="M335" s="89" t="n"/>
      <c r="N335" s="89" t="n"/>
      <c r="O335" s="89" t="n"/>
      <c r="P335" s="118" t="n"/>
      <c r="Q335" s="361">
        <f>IF($J335="","",IFERROR(VLOOKUP($J335,'設定項目'!$N$2:$P$5,2,FALSE),""))</f>
      </c>
      <c r="R335" s="361">
        <f>IF($J335="","",IFERROR(VLOOKUP($J335,'設定項目'!$N$2:$P$5,3,FALSE),""))</f>
      </c>
      <c r="S335" s="362">
        <f>IF($C335="","",$C335+$Q335/24)</f>
      </c>
      <c r="T335" s="362">
        <f>IF($C335="","",$C335+($R335+$W335)/24)</f>
      </c>
      <c r="U335" s="360" t="n"/>
      <c r="V335" s="360" t="n"/>
      <c r="W335" s="363" t="n"/>
      <c r="X335" s="361">
        <f>IF(AND($C335&lt;&gt;"",$V335&lt;&gt;""),MAX(0,($V335-$C335)*24-$W335),"")</f>
      </c>
      <c r="Y335" s="112">
        <f>IF($C335="","",IF($U335&lt;&gt;"",IF($U335&gt;$S335,"期限超過","達成"),IF(NOW()&gt;$S335,"期限超過リスク","期限内")))</f>
      </c>
      <c r="Z335" s="112">
        <f>IF($C335="","",IF($V335&lt;&gt;"",IF($V335&gt;$T335,"期限超過","達成"),IF(AND($L335&lt;&gt;"クローズ済み",$L335&lt;&gt;"キャンセル済み",NOW()&gt;$T335),"期限超過リスク","期限内")))</f>
      </c>
      <c r="AA335" s="363" t="n"/>
      <c r="AB335" s="118" t="n"/>
      <c r="AC335" s="118" t="n"/>
      <c r="AD335" s="89" t="n"/>
      <c r="AE335" s="364" t="n"/>
      <c r="AF335" s="89" t="n"/>
      <c r="AG335" s="89" t="n"/>
      <c r="AH335" s="124" t="n"/>
    </row>
    <row r="336" s="26" ht="26" customHeight="true">
      <c r="A336" s="88" t="n"/>
      <c r="B336" s="359" t="n"/>
      <c r="C336" s="360" t="n"/>
      <c r="D336" s="89" t="n"/>
      <c r="E336" s="89" t="n"/>
      <c r="F336" s="89" t="n"/>
      <c r="G336" s="89" t="n"/>
      <c r="H336" s="118" t="n"/>
      <c r="I336" s="89" t="n"/>
      <c r="J336" s="89" t="n"/>
      <c r="K336" s="89" t="n"/>
      <c r="L336" s="89" t="n"/>
      <c r="M336" s="89" t="n"/>
      <c r="N336" s="89" t="n"/>
      <c r="O336" s="89" t="n"/>
      <c r="P336" s="118" t="n"/>
      <c r="Q336" s="361">
        <f>IF($J336="","",IFERROR(VLOOKUP($J336,'設定項目'!$N$2:$P$5,2,FALSE),""))</f>
      </c>
      <c r="R336" s="361">
        <f>IF($J336="","",IFERROR(VLOOKUP($J336,'設定項目'!$N$2:$P$5,3,FALSE),""))</f>
      </c>
      <c r="S336" s="362">
        <f>IF($C336="","",$C336+$Q336/24)</f>
      </c>
      <c r="T336" s="362">
        <f>IF($C336="","",$C336+($R336+$W336)/24)</f>
      </c>
      <c r="U336" s="360" t="n"/>
      <c r="V336" s="360" t="n"/>
      <c r="W336" s="363" t="n"/>
      <c r="X336" s="361">
        <f>IF(AND($C336&lt;&gt;"",$V336&lt;&gt;""),MAX(0,($V336-$C336)*24-$W336),"")</f>
      </c>
      <c r="Y336" s="112">
        <f>IF($C336="","",IF($U336&lt;&gt;"",IF($U336&gt;$S336,"期限超過","達成"),IF(NOW()&gt;$S336,"期限超過リスク","期限内")))</f>
      </c>
      <c r="Z336" s="112">
        <f>IF($C336="","",IF($V336&lt;&gt;"",IF($V336&gt;$T336,"期限超過","達成"),IF(AND($L336&lt;&gt;"クローズ済み",$L336&lt;&gt;"キャンセル済み",NOW()&gt;$T336),"期限超過リスク","期限内")))</f>
      </c>
      <c r="AA336" s="363" t="n"/>
      <c r="AB336" s="118" t="n"/>
      <c r="AC336" s="118" t="n"/>
      <c r="AD336" s="89" t="n"/>
      <c r="AE336" s="364" t="n"/>
      <c r="AF336" s="89" t="n"/>
      <c r="AG336" s="89" t="n"/>
      <c r="AH336" s="124" t="n"/>
    </row>
    <row r="337" s="26" ht="26" customHeight="true">
      <c r="A337" s="88" t="n"/>
      <c r="B337" s="359" t="n"/>
      <c r="C337" s="360" t="n"/>
      <c r="D337" s="89" t="n"/>
      <c r="E337" s="89" t="n"/>
      <c r="F337" s="89" t="n"/>
      <c r="G337" s="89" t="n"/>
      <c r="H337" s="118" t="n"/>
      <c r="I337" s="89" t="n"/>
      <c r="J337" s="89" t="n"/>
      <c r="K337" s="89" t="n"/>
      <c r="L337" s="89" t="n"/>
      <c r="M337" s="89" t="n"/>
      <c r="N337" s="89" t="n"/>
      <c r="O337" s="89" t="n"/>
      <c r="P337" s="118" t="n"/>
      <c r="Q337" s="361">
        <f>IF($J337="","",IFERROR(VLOOKUP($J337,'設定項目'!$N$2:$P$5,2,FALSE),""))</f>
      </c>
      <c r="R337" s="361">
        <f>IF($J337="","",IFERROR(VLOOKUP($J337,'設定項目'!$N$2:$P$5,3,FALSE),""))</f>
      </c>
      <c r="S337" s="362">
        <f>IF($C337="","",$C337+$Q337/24)</f>
      </c>
      <c r="T337" s="362">
        <f>IF($C337="","",$C337+($R337+$W337)/24)</f>
      </c>
      <c r="U337" s="360" t="n"/>
      <c r="V337" s="360" t="n"/>
      <c r="W337" s="363" t="n"/>
      <c r="X337" s="361">
        <f>IF(AND($C337&lt;&gt;"",$V337&lt;&gt;""),MAX(0,($V337-$C337)*24-$W337),"")</f>
      </c>
      <c r="Y337" s="112">
        <f>IF($C337="","",IF($U337&lt;&gt;"",IF($U337&gt;$S337,"期限超過","達成"),IF(NOW()&gt;$S337,"期限超過リスク","期限内")))</f>
      </c>
      <c r="Z337" s="112">
        <f>IF($C337="","",IF($V337&lt;&gt;"",IF($V337&gt;$T337,"期限超過","達成"),IF(AND($L337&lt;&gt;"クローズ済み",$L337&lt;&gt;"キャンセル済み",NOW()&gt;$T337),"期限超過リスク","期限内")))</f>
      </c>
      <c r="AA337" s="363" t="n"/>
      <c r="AB337" s="118" t="n"/>
      <c r="AC337" s="118" t="n"/>
      <c r="AD337" s="89" t="n"/>
      <c r="AE337" s="364" t="n"/>
      <c r="AF337" s="89" t="n"/>
      <c r="AG337" s="89" t="n"/>
      <c r="AH337" s="124" t="n"/>
    </row>
    <row r="338" s="26" ht="26" customHeight="true">
      <c r="A338" s="88" t="n"/>
      <c r="B338" s="359" t="n"/>
      <c r="C338" s="360" t="n"/>
      <c r="D338" s="89" t="n"/>
      <c r="E338" s="89" t="n"/>
      <c r="F338" s="89" t="n"/>
      <c r="G338" s="89" t="n"/>
      <c r="H338" s="118" t="n"/>
      <c r="I338" s="89" t="n"/>
      <c r="J338" s="89" t="n"/>
      <c r="K338" s="89" t="n"/>
      <c r="L338" s="89" t="n"/>
      <c r="M338" s="89" t="n"/>
      <c r="N338" s="89" t="n"/>
      <c r="O338" s="89" t="n"/>
      <c r="P338" s="118" t="n"/>
      <c r="Q338" s="361">
        <f>IF($J338="","",IFERROR(VLOOKUP($J338,'設定項目'!$N$2:$P$5,2,FALSE),""))</f>
      </c>
      <c r="R338" s="361">
        <f>IF($J338="","",IFERROR(VLOOKUP($J338,'設定項目'!$N$2:$P$5,3,FALSE),""))</f>
      </c>
      <c r="S338" s="362">
        <f>IF($C338="","",$C338+$Q338/24)</f>
      </c>
      <c r="T338" s="362">
        <f>IF($C338="","",$C338+($R338+$W338)/24)</f>
      </c>
      <c r="U338" s="360" t="n"/>
      <c r="V338" s="360" t="n"/>
      <c r="W338" s="363" t="n"/>
      <c r="X338" s="361">
        <f>IF(AND($C338&lt;&gt;"",$V338&lt;&gt;""),MAX(0,($V338-$C338)*24-$W338),"")</f>
      </c>
      <c r="Y338" s="112">
        <f>IF($C338="","",IF($U338&lt;&gt;"",IF($U338&gt;$S338,"期限超過","達成"),IF(NOW()&gt;$S338,"期限超過リスク","期限内")))</f>
      </c>
      <c r="Z338" s="112">
        <f>IF($C338="","",IF($V338&lt;&gt;"",IF($V338&gt;$T338,"期限超過","達成"),IF(AND($L338&lt;&gt;"クローズ済み",$L338&lt;&gt;"キャンセル済み",NOW()&gt;$T338),"期限超過リスク","期限内")))</f>
      </c>
      <c r="AA338" s="363" t="n"/>
      <c r="AB338" s="118" t="n"/>
      <c r="AC338" s="118" t="n"/>
      <c r="AD338" s="89" t="n"/>
      <c r="AE338" s="364" t="n"/>
      <c r="AF338" s="89" t="n"/>
      <c r="AG338" s="89" t="n"/>
      <c r="AH338" s="124" t="n"/>
    </row>
    <row r="339" s="26" ht="26" customHeight="true">
      <c r="A339" s="88" t="n"/>
      <c r="B339" s="359" t="n"/>
      <c r="C339" s="360" t="n"/>
      <c r="D339" s="89" t="n"/>
      <c r="E339" s="89" t="n"/>
      <c r="F339" s="89" t="n"/>
      <c r="G339" s="89" t="n"/>
      <c r="H339" s="118" t="n"/>
      <c r="I339" s="89" t="n"/>
      <c r="J339" s="89" t="n"/>
      <c r="K339" s="89" t="n"/>
      <c r="L339" s="89" t="n"/>
      <c r="M339" s="89" t="n"/>
      <c r="N339" s="89" t="n"/>
      <c r="O339" s="89" t="n"/>
      <c r="P339" s="118" t="n"/>
      <c r="Q339" s="361">
        <f>IF($J339="","",IFERROR(VLOOKUP($J339,'設定項目'!$N$2:$P$5,2,FALSE),""))</f>
      </c>
      <c r="R339" s="361">
        <f>IF($J339="","",IFERROR(VLOOKUP($J339,'設定項目'!$N$2:$P$5,3,FALSE),""))</f>
      </c>
      <c r="S339" s="362">
        <f>IF($C339="","",$C339+$Q339/24)</f>
      </c>
      <c r="T339" s="362">
        <f>IF($C339="","",$C339+($R339+$W339)/24)</f>
      </c>
      <c r="U339" s="360" t="n"/>
      <c r="V339" s="360" t="n"/>
      <c r="W339" s="363" t="n"/>
      <c r="X339" s="361">
        <f>IF(AND($C339&lt;&gt;"",$V339&lt;&gt;""),MAX(0,($V339-$C339)*24-$W339),"")</f>
      </c>
      <c r="Y339" s="112">
        <f>IF($C339="","",IF($U339&lt;&gt;"",IF($U339&gt;$S339,"期限超過","達成"),IF(NOW()&gt;$S339,"期限超過リスク","期限内")))</f>
      </c>
      <c r="Z339" s="112">
        <f>IF($C339="","",IF($V339&lt;&gt;"",IF($V339&gt;$T339,"期限超過","達成"),IF(AND($L339&lt;&gt;"クローズ済み",$L339&lt;&gt;"キャンセル済み",NOW()&gt;$T339),"期限超過リスク","期限内")))</f>
      </c>
      <c r="AA339" s="363" t="n"/>
      <c r="AB339" s="118" t="n"/>
      <c r="AC339" s="118" t="n"/>
      <c r="AD339" s="89" t="n"/>
      <c r="AE339" s="364" t="n"/>
      <c r="AF339" s="89" t="n"/>
      <c r="AG339" s="89" t="n"/>
      <c r="AH339" s="124" t="n"/>
    </row>
    <row r="340" s="26" ht="26" customHeight="true">
      <c r="A340" s="88" t="n"/>
      <c r="B340" s="359" t="n"/>
      <c r="C340" s="360" t="n"/>
      <c r="D340" s="89" t="n"/>
      <c r="E340" s="89" t="n"/>
      <c r="F340" s="89" t="n"/>
      <c r="G340" s="89" t="n"/>
      <c r="H340" s="118" t="n"/>
      <c r="I340" s="89" t="n"/>
      <c r="J340" s="89" t="n"/>
      <c r="K340" s="89" t="n"/>
      <c r="L340" s="89" t="n"/>
      <c r="M340" s="89" t="n"/>
      <c r="N340" s="89" t="n"/>
      <c r="O340" s="89" t="n"/>
      <c r="P340" s="118" t="n"/>
      <c r="Q340" s="361">
        <f>IF($J340="","",IFERROR(VLOOKUP($J340,'設定項目'!$N$2:$P$5,2,FALSE),""))</f>
      </c>
      <c r="R340" s="361">
        <f>IF($J340="","",IFERROR(VLOOKUP($J340,'設定項目'!$N$2:$P$5,3,FALSE),""))</f>
      </c>
      <c r="S340" s="362">
        <f>IF($C340="","",$C340+$Q340/24)</f>
      </c>
      <c r="T340" s="362">
        <f>IF($C340="","",$C340+($R340+$W340)/24)</f>
      </c>
      <c r="U340" s="360" t="n"/>
      <c r="V340" s="360" t="n"/>
      <c r="W340" s="363" t="n"/>
      <c r="X340" s="361">
        <f>IF(AND($C340&lt;&gt;"",$V340&lt;&gt;""),MAX(0,($V340-$C340)*24-$W340),"")</f>
      </c>
      <c r="Y340" s="112">
        <f>IF($C340="","",IF($U340&lt;&gt;"",IF($U340&gt;$S340,"期限超過","達成"),IF(NOW()&gt;$S340,"期限超過リスク","期限内")))</f>
      </c>
      <c r="Z340" s="112">
        <f>IF($C340="","",IF($V340&lt;&gt;"",IF($V340&gt;$T340,"期限超過","達成"),IF(AND($L340&lt;&gt;"クローズ済み",$L340&lt;&gt;"キャンセル済み",NOW()&gt;$T340),"期限超過リスク","期限内")))</f>
      </c>
      <c r="AA340" s="363" t="n"/>
      <c r="AB340" s="118" t="n"/>
      <c r="AC340" s="118" t="n"/>
      <c r="AD340" s="89" t="n"/>
      <c r="AE340" s="364" t="n"/>
      <c r="AF340" s="89" t="n"/>
      <c r="AG340" s="89" t="n"/>
      <c r="AH340" s="124" t="n"/>
    </row>
    <row r="341" s="26" ht="26" customHeight="true">
      <c r="A341" s="88" t="n"/>
      <c r="B341" s="359" t="n"/>
      <c r="C341" s="360" t="n"/>
      <c r="D341" s="89" t="n"/>
      <c r="E341" s="89" t="n"/>
      <c r="F341" s="89" t="n"/>
      <c r="G341" s="89" t="n"/>
      <c r="H341" s="118" t="n"/>
      <c r="I341" s="89" t="n"/>
      <c r="J341" s="89" t="n"/>
      <c r="K341" s="89" t="n"/>
      <c r="L341" s="89" t="n"/>
      <c r="M341" s="89" t="n"/>
      <c r="N341" s="89" t="n"/>
      <c r="O341" s="89" t="n"/>
      <c r="P341" s="118" t="n"/>
      <c r="Q341" s="361">
        <f>IF($J341="","",IFERROR(VLOOKUP($J341,'設定項目'!$N$2:$P$5,2,FALSE),""))</f>
      </c>
      <c r="R341" s="361">
        <f>IF($J341="","",IFERROR(VLOOKUP($J341,'設定項目'!$N$2:$P$5,3,FALSE),""))</f>
      </c>
      <c r="S341" s="362">
        <f>IF($C341="","",$C341+$Q341/24)</f>
      </c>
      <c r="T341" s="362">
        <f>IF($C341="","",$C341+($R341+$W341)/24)</f>
      </c>
      <c r="U341" s="360" t="n"/>
      <c r="V341" s="360" t="n"/>
      <c r="W341" s="363" t="n"/>
      <c r="X341" s="361">
        <f>IF(AND($C341&lt;&gt;"",$V341&lt;&gt;""),MAX(0,($V341-$C341)*24-$W341),"")</f>
      </c>
      <c r="Y341" s="112">
        <f>IF($C341="","",IF($U341&lt;&gt;"",IF($U341&gt;$S341,"期限超過","達成"),IF(NOW()&gt;$S341,"期限超過リスク","期限内")))</f>
      </c>
      <c r="Z341" s="112">
        <f>IF($C341="","",IF($V341&lt;&gt;"",IF($V341&gt;$T341,"期限超過","達成"),IF(AND($L341&lt;&gt;"クローズ済み",$L341&lt;&gt;"キャンセル済み",NOW()&gt;$T341),"期限超過リスク","期限内")))</f>
      </c>
      <c r="AA341" s="363" t="n"/>
      <c r="AB341" s="118" t="n"/>
      <c r="AC341" s="118" t="n"/>
      <c r="AD341" s="89" t="n"/>
      <c r="AE341" s="364" t="n"/>
      <c r="AF341" s="89" t="n"/>
      <c r="AG341" s="89" t="n"/>
      <c r="AH341" s="124" t="n"/>
    </row>
    <row r="342" s="26" ht="26" customHeight="true">
      <c r="A342" s="88" t="n"/>
      <c r="B342" s="359" t="n"/>
      <c r="C342" s="360" t="n"/>
      <c r="D342" s="89" t="n"/>
      <c r="E342" s="89" t="n"/>
      <c r="F342" s="89" t="n"/>
      <c r="G342" s="89" t="n"/>
      <c r="H342" s="118" t="n"/>
      <c r="I342" s="89" t="n"/>
      <c r="J342" s="89" t="n"/>
      <c r="K342" s="89" t="n"/>
      <c r="L342" s="89" t="n"/>
      <c r="M342" s="89" t="n"/>
      <c r="N342" s="89" t="n"/>
      <c r="O342" s="89" t="n"/>
      <c r="P342" s="118" t="n"/>
      <c r="Q342" s="361">
        <f>IF($J342="","",IFERROR(VLOOKUP($J342,'設定項目'!$N$2:$P$5,2,FALSE),""))</f>
      </c>
      <c r="R342" s="361">
        <f>IF($J342="","",IFERROR(VLOOKUP($J342,'設定項目'!$N$2:$P$5,3,FALSE),""))</f>
      </c>
      <c r="S342" s="362">
        <f>IF($C342="","",$C342+$Q342/24)</f>
      </c>
      <c r="T342" s="362">
        <f>IF($C342="","",$C342+($R342+$W342)/24)</f>
      </c>
      <c r="U342" s="360" t="n"/>
      <c r="V342" s="360" t="n"/>
      <c r="W342" s="363" t="n"/>
      <c r="X342" s="361">
        <f>IF(AND($C342&lt;&gt;"",$V342&lt;&gt;""),MAX(0,($V342-$C342)*24-$W342),"")</f>
      </c>
      <c r="Y342" s="112">
        <f>IF($C342="","",IF($U342&lt;&gt;"",IF($U342&gt;$S342,"期限超過","達成"),IF(NOW()&gt;$S342,"期限超過リスク","期限内")))</f>
      </c>
      <c r="Z342" s="112">
        <f>IF($C342="","",IF($V342&lt;&gt;"",IF($V342&gt;$T342,"期限超過","達成"),IF(AND($L342&lt;&gt;"クローズ済み",$L342&lt;&gt;"キャンセル済み",NOW()&gt;$T342),"期限超過リスク","期限内")))</f>
      </c>
      <c r="AA342" s="363" t="n"/>
      <c r="AB342" s="118" t="n"/>
      <c r="AC342" s="118" t="n"/>
      <c r="AD342" s="89" t="n"/>
      <c r="AE342" s="364" t="n"/>
      <c r="AF342" s="89" t="n"/>
      <c r="AG342" s="89" t="n"/>
      <c r="AH342" s="124" t="n"/>
    </row>
    <row r="343" s="26" ht="26" customHeight="true">
      <c r="A343" s="88" t="n"/>
      <c r="B343" s="359" t="n"/>
      <c r="C343" s="360" t="n"/>
      <c r="D343" s="89" t="n"/>
      <c r="E343" s="89" t="n"/>
      <c r="F343" s="89" t="n"/>
      <c r="G343" s="89" t="n"/>
      <c r="H343" s="118" t="n"/>
      <c r="I343" s="89" t="n"/>
      <c r="J343" s="89" t="n"/>
      <c r="K343" s="89" t="n"/>
      <c r="L343" s="89" t="n"/>
      <c r="M343" s="89" t="n"/>
      <c r="N343" s="89" t="n"/>
      <c r="O343" s="89" t="n"/>
      <c r="P343" s="118" t="n"/>
      <c r="Q343" s="361">
        <f>IF($J343="","",IFERROR(VLOOKUP($J343,'設定項目'!$N$2:$P$5,2,FALSE),""))</f>
      </c>
      <c r="R343" s="361">
        <f>IF($J343="","",IFERROR(VLOOKUP($J343,'設定項目'!$N$2:$P$5,3,FALSE),""))</f>
      </c>
      <c r="S343" s="362">
        <f>IF($C343="","",$C343+$Q343/24)</f>
      </c>
      <c r="T343" s="362">
        <f>IF($C343="","",$C343+($R343+$W343)/24)</f>
      </c>
      <c r="U343" s="360" t="n"/>
      <c r="V343" s="360" t="n"/>
      <c r="W343" s="363" t="n"/>
      <c r="X343" s="361">
        <f>IF(AND($C343&lt;&gt;"",$V343&lt;&gt;""),MAX(0,($V343-$C343)*24-$W343),"")</f>
      </c>
      <c r="Y343" s="112">
        <f>IF($C343="","",IF($U343&lt;&gt;"",IF($U343&gt;$S343,"期限超過","達成"),IF(NOW()&gt;$S343,"期限超過リスク","期限内")))</f>
      </c>
      <c r="Z343" s="112">
        <f>IF($C343="","",IF($V343&lt;&gt;"",IF($V343&gt;$T343,"期限超過","達成"),IF(AND($L343&lt;&gt;"クローズ済み",$L343&lt;&gt;"キャンセル済み",NOW()&gt;$T343),"期限超過リスク","期限内")))</f>
      </c>
      <c r="AA343" s="363" t="n"/>
      <c r="AB343" s="118" t="n"/>
      <c r="AC343" s="118" t="n"/>
      <c r="AD343" s="89" t="n"/>
      <c r="AE343" s="364" t="n"/>
      <c r="AF343" s="89" t="n"/>
      <c r="AG343" s="89" t="n"/>
      <c r="AH343" s="124" t="n"/>
    </row>
    <row r="344" s="26" ht="26" customHeight="true">
      <c r="A344" s="88" t="n"/>
      <c r="B344" s="359" t="n"/>
      <c r="C344" s="360" t="n"/>
      <c r="D344" s="89" t="n"/>
      <c r="E344" s="89" t="n"/>
      <c r="F344" s="89" t="n"/>
      <c r="G344" s="89" t="n"/>
      <c r="H344" s="118" t="n"/>
      <c r="I344" s="89" t="n"/>
      <c r="J344" s="89" t="n"/>
      <c r="K344" s="89" t="n"/>
      <c r="L344" s="89" t="n"/>
      <c r="M344" s="89" t="n"/>
      <c r="N344" s="89" t="n"/>
      <c r="O344" s="89" t="n"/>
      <c r="P344" s="118" t="n"/>
      <c r="Q344" s="361">
        <f>IF($J344="","",IFERROR(VLOOKUP($J344,'設定項目'!$N$2:$P$5,2,FALSE),""))</f>
      </c>
      <c r="R344" s="361">
        <f>IF($J344="","",IFERROR(VLOOKUP($J344,'設定項目'!$N$2:$P$5,3,FALSE),""))</f>
      </c>
      <c r="S344" s="362">
        <f>IF($C344="","",$C344+$Q344/24)</f>
      </c>
      <c r="T344" s="362">
        <f>IF($C344="","",$C344+($R344+$W344)/24)</f>
      </c>
      <c r="U344" s="360" t="n"/>
      <c r="V344" s="360" t="n"/>
      <c r="W344" s="363" t="n"/>
      <c r="X344" s="361">
        <f>IF(AND($C344&lt;&gt;"",$V344&lt;&gt;""),MAX(0,($V344-$C344)*24-$W344),"")</f>
      </c>
      <c r="Y344" s="112">
        <f>IF($C344="","",IF($U344&lt;&gt;"",IF($U344&gt;$S344,"期限超過","達成"),IF(NOW()&gt;$S344,"期限超過リスク","期限内")))</f>
      </c>
      <c r="Z344" s="112">
        <f>IF($C344="","",IF($V344&lt;&gt;"",IF($V344&gt;$T344,"期限超過","達成"),IF(AND($L344&lt;&gt;"クローズ済み",$L344&lt;&gt;"キャンセル済み",NOW()&gt;$T344),"期限超過リスク","期限内")))</f>
      </c>
      <c r="AA344" s="363" t="n"/>
      <c r="AB344" s="118" t="n"/>
      <c r="AC344" s="118" t="n"/>
      <c r="AD344" s="89" t="n"/>
      <c r="AE344" s="364" t="n"/>
      <c r="AF344" s="89" t="n"/>
      <c r="AG344" s="89" t="n"/>
      <c r="AH344" s="124" t="n"/>
    </row>
    <row r="345" s="26" ht="26" customHeight="true">
      <c r="A345" s="88" t="n"/>
      <c r="B345" s="359" t="n"/>
      <c r="C345" s="360" t="n"/>
      <c r="D345" s="89" t="n"/>
      <c r="E345" s="89" t="n"/>
      <c r="F345" s="89" t="n"/>
      <c r="G345" s="89" t="n"/>
      <c r="H345" s="118" t="n"/>
      <c r="I345" s="89" t="n"/>
      <c r="J345" s="89" t="n"/>
      <c r="K345" s="89" t="n"/>
      <c r="L345" s="89" t="n"/>
      <c r="M345" s="89" t="n"/>
      <c r="N345" s="89" t="n"/>
      <c r="O345" s="89" t="n"/>
      <c r="P345" s="118" t="n"/>
      <c r="Q345" s="361">
        <f>IF($J345="","",IFERROR(VLOOKUP($J345,'設定項目'!$N$2:$P$5,2,FALSE),""))</f>
      </c>
      <c r="R345" s="361">
        <f>IF($J345="","",IFERROR(VLOOKUP($J345,'設定項目'!$N$2:$P$5,3,FALSE),""))</f>
      </c>
      <c r="S345" s="362">
        <f>IF($C345="","",$C345+$Q345/24)</f>
      </c>
      <c r="T345" s="362">
        <f>IF($C345="","",$C345+($R345+$W345)/24)</f>
      </c>
      <c r="U345" s="360" t="n"/>
      <c r="V345" s="360" t="n"/>
      <c r="W345" s="363" t="n"/>
      <c r="X345" s="361">
        <f>IF(AND($C345&lt;&gt;"",$V345&lt;&gt;""),MAX(0,($V345-$C345)*24-$W345),"")</f>
      </c>
      <c r="Y345" s="112">
        <f>IF($C345="","",IF($U345&lt;&gt;"",IF($U345&gt;$S345,"期限超過","達成"),IF(NOW()&gt;$S345,"期限超過リスク","期限内")))</f>
      </c>
      <c r="Z345" s="112">
        <f>IF($C345="","",IF($V345&lt;&gt;"",IF($V345&gt;$T345,"期限超過","達成"),IF(AND($L345&lt;&gt;"クローズ済み",$L345&lt;&gt;"キャンセル済み",NOW()&gt;$T345),"期限超過リスク","期限内")))</f>
      </c>
      <c r="AA345" s="363" t="n"/>
      <c r="AB345" s="118" t="n"/>
      <c r="AC345" s="118" t="n"/>
      <c r="AD345" s="89" t="n"/>
      <c r="AE345" s="364" t="n"/>
      <c r="AF345" s="89" t="n"/>
      <c r="AG345" s="89" t="n"/>
      <c r="AH345" s="124" t="n"/>
    </row>
    <row r="346" s="26" ht="26" customHeight="true">
      <c r="A346" s="88" t="n"/>
      <c r="B346" s="359" t="n"/>
      <c r="C346" s="360" t="n"/>
      <c r="D346" s="89" t="n"/>
      <c r="E346" s="89" t="n"/>
      <c r="F346" s="89" t="n"/>
      <c r="G346" s="89" t="n"/>
      <c r="H346" s="118" t="n"/>
      <c r="I346" s="89" t="n"/>
      <c r="J346" s="89" t="n"/>
      <c r="K346" s="89" t="n"/>
      <c r="L346" s="89" t="n"/>
      <c r="M346" s="89" t="n"/>
      <c r="N346" s="89" t="n"/>
      <c r="O346" s="89" t="n"/>
      <c r="P346" s="118" t="n"/>
      <c r="Q346" s="361">
        <f>IF($J346="","",IFERROR(VLOOKUP($J346,'設定項目'!$N$2:$P$5,2,FALSE),""))</f>
      </c>
      <c r="R346" s="361">
        <f>IF($J346="","",IFERROR(VLOOKUP($J346,'設定項目'!$N$2:$P$5,3,FALSE),""))</f>
      </c>
      <c r="S346" s="362">
        <f>IF($C346="","",$C346+$Q346/24)</f>
      </c>
      <c r="T346" s="362">
        <f>IF($C346="","",$C346+($R346+$W346)/24)</f>
      </c>
      <c r="U346" s="360" t="n"/>
      <c r="V346" s="360" t="n"/>
      <c r="W346" s="363" t="n"/>
      <c r="X346" s="361">
        <f>IF(AND($C346&lt;&gt;"",$V346&lt;&gt;""),MAX(0,($V346-$C346)*24-$W346),"")</f>
      </c>
      <c r="Y346" s="112">
        <f>IF($C346="","",IF($U346&lt;&gt;"",IF($U346&gt;$S346,"期限超過","達成"),IF(NOW()&gt;$S346,"期限超過リスク","期限内")))</f>
      </c>
      <c r="Z346" s="112">
        <f>IF($C346="","",IF($V346&lt;&gt;"",IF($V346&gt;$T346,"期限超過","達成"),IF(AND($L346&lt;&gt;"クローズ済み",$L346&lt;&gt;"キャンセル済み",NOW()&gt;$T346),"期限超過リスク","期限内")))</f>
      </c>
      <c r="AA346" s="363" t="n"/>
      <c r="AB346" s="118" t="n"/>
      <c r="AC346" s="118" t="n"/>
      <c r="AD346" s="89" t="n"/>
      <c r="AE346" s="364" t="n"/>
      <c r="AF346" s="89" t="n"/>
      <c r="AG346" s="89" t="n"/>
      <c r="AH346" s="124" t="n"/>
    </row>
    <row r="347" s="26" ht="26" customHeight="true">
      <c r="A347" s="88" t="n"/>
      <c r="B347" s="359" t="n"/>
      <c r="C347" s="360" t="n"/>
      <c r="D347" s="89" t="n"/>
      <c r="E347" s="89" t="n"/>
      <c r="F347" s="89" t="n"/>
      <c r="G347" s="89" t="n"/>
      <c r="H347" s="118" t="n"/>
      <c r="I347" s="89" t="n"/>
      <c r="J347" s="89" t="n"/>
      <c r="K347" s="89" t="n"/>
      <c r="L347" s="89" t="n"/>
      <c r="M347" s="89" t="n"/>
      <c r="N347" s="89" t="n"/>
      <c r="O347" s="89" t="n"/>
      <c r="P347" s="118" t="n"/>
      <c r="Q347" s="361">
        <f>IF($J347="","",IFERROR(VLOOKUP($J347,'設定項目'!$N$2:$P$5,2,FALSE),""))</f>
      </c>
      <c r="R347" s="361">
        <f>IF($J347="","",IFERROR(VLOOKUP($J347,'設定項目'!$N$2:$P$5,3,FALSE),""))</f>
      </c>
      <c r="S347" s="362">
        <f>IF($C347="","",$C347+$Q347/24)</f>
      </c>
      <c r="T347" s="362">
        <f>IF($C347="","",$C347+($R347+$W347)/24)</f>
      </c>
      <c r="U347" s="360" t="n"/>
      <c r="V347" s="360" t="n"/>
      <c r="W347" s="363" t="n"/>
      <c r="X347" s="361">
        <f>IF(AND($C347&lt;&gt;"",$V347&lt;&gt;""),MAX(0,($V347-$C347)*24-$W347),"")</f>
      </c>
      <c r="Y347" s="112">
        <f>IF($C347="","",IF($U347&lt;&gt;"",IF($U347&gt;$S347,"期限超過","達成"),IF(NOW()&gt;$S347,"期限超過リスク","期限内")))</f>
      </c>
      <c r="Z347" s="112">
        <f>IF($C347="","",IF($V347&lt;&gt;"",IF($V347&gt;$T347,"期限超過","達成"),IF(AND($L347&lt;&gt;"クローズ済み",$L347&lt;&gt;"キャンセル済み",NOW()&gt;$T347),"期限超過リスク","期限内")))</f>
      </c>
      <c r="AA347" s="363" t="n"/>
      <c r="AB347" s="118" t="n"/>
      <c r="AC347" s="118" t="n"/>
      <c r="AD347" s="89" t="n"/>
      <c r="AE347" s="364" t="n"/>
      <c r="AF347" s="89" t="n"/>
      <c r="AG347" s="89" t="n"/>
      <c r="AH347" s="124" t="n"/>
    </row>
    <row r="348" s="26" ht="26" customHeight="true">
      <c r="A348" s="88" t="n"/>
      <c r="B348" s="359" t="n"/>
      <c r="C348" s="360" t="n"/>
      <c r="D348" s="89" t="n"/>
      <c r="E348" s="89" t="n"/>
      <c r="F348" s="89" t="n"/>
      <c r="G348" s="89" t="n"/>
      <c r="H348" s="118" t="n"/>
      <c r="I348" s="89" t="n"/>
      <c r="J348" s="89" t="n"/>
      <c r="K348" s="89" t="n"/>
      <c r="L348" s="89" t="n"/>
      <c r="M348" s="89" t="n"/>
      <c r="N348" s="89" t="n"/>
      <c r="O348" s="89" t="n"/>
      <c r="P348" s="118" t="n"/>
      <c r="Q348" s="361">
        <f>IF($J348="","",IFERROR(VLOOKUP($J348,'設定項目'!$N$2:$P$5,2,FALSE),""))</f>
      </c>
      <c r="R348" s="361">
        <f>IF($J348="","",IFERROR(VLOOKUP($J348,'設定項目'!$N$2:$P$5,3,FALSE),""))</f>
      </c>
      <c r="S348" s="362">
        <f>IF($C348="","",$C348+$Q348/24)</f>
      </c>
      <c r="T348" s="362">
        <f>IF($C348="","",$C348+($R348+$W348)/24)</f>
      </c>
      <c r="U348" s="360" t="n"/>
      <c r="V348" s="360" t="n"/>
      <c r="W348" s="363" t="n"/>
      <c r="X348" s="361">
        <f>IF(AND($C348&lt;&gt;"",$V348&lt;&gt;""),MAX(0,($V348-$C348)*24-$W348),"")</f>
      </c>
      <c r="Y348" s="112">
        <f>IF($C348="","",IF($U348&lt;&gt;"",IF($U348&gt;$S348,"期限超過","達成"),IF(NOW()&gt;$S348,"期限超過リスク","期限内")))</f>
      </c>
      <c r="Z348" s="112">
        <f>IF($C348="","",IF($V348&lt;&gt;"",IF($V348&gt;$T348,"期限超過","達成"),IF(AND($L348&lt;&gt;"クローズ済み",$L348&lt;&gt;"キャンセル済み",NOW()&gt;$T348),"期限超過リスク","期限内")))</f>
      </c>
      <c r="AA348" s="363" t="n"/>
      <c r="AB348" s="118" t="n"/>
      <c r="AC348" s="118" t="n"/>
      <c r="AD348" s="89" t="n"/>
      <c r="AE348" s="364" t="n"/>
      <c r="AF348" s="89" t="n"/>
      <c r="AG348" s="89" t="n"/>
      <c r="AH348" s="124" t="n"/>
    </row>
    <row r="349" s="26" ht="26" customHeight="true">
      <c r="A349" s="88" t="n"/>
      <c r="B349" s="359" t="n"/>
      <c r="C349" s="360" t="n"/>
      <c r="D349" s="89" t="n"/>
      <c r="E349" s="89" t="n"/>
      <c r="F349" s="89" t="n"/>
      <c r="G349" s="89" t="n"/>
      <c r="H349" s="118" t="n"/>
      <c r="I349" s="89" t="n"/>
      <c r="J349" s="89" t="n"/>
      <c r="K349" s="89" t="n"/>
      <c r="L349" s="89" t="n"/>
      <c r="M349" s="89" t="n"/>
      <c r="N349" s="89" t="n"/>
      <c r="O349" s="89" t="n"/>
      <c r="P349" s="118" t="n"/>
      <c r="Q349" s="361">
        <f>IF($J349="","",IFERROR(VLOOKUP($J349,'設定項目'!$N$2:$P$5,2,FALSE),""))</f>
      </c>
      <c r="R349" s="361">
        <f>IF($J349="","",IFERROR(VLOOKUP($J349,'設定項目'!$N$2:$P$5,3,FALSE),""))</f>
      </c>
      <c r="S349" s="362">
        <f>IF($C349="","",$C349+$Q349/24)</f>
      </c>
      <c r="T349" s="362">
        <f>IF($C349="","",$C349+($R349+$W349)/24)</f>
      </c>
      <c r="U349" s="360" t="n"/>
      <c r="V349" s="360" t="n"/>
      <c r="W349" s="363" t="n"/>
      <c r="X349" s="361">
        <f>IF(AND($C349&lt;&gt;"",$V349&lt;&gt;""),MAX(0,($V349-$C349)*24-$W349),"")</f>
      </c>
      <c r="Y349" s="112">
        <f>IF($C349="","",IF($U349&lt;&gt;"",IF($U349&gt;$S349,"期限超過","達成"),IF(NOW()&gt;$S349,"期限超過リスク","期限内")))</f>
      </c>
      <c r="Z349" s="112">
        <f>IF($C349="","",IF($V349&lt;&gt;"",IF($V349&gt;$T349,"期限超過","達成"),IF(AND($L349&lt;&gt;"クローズ済み",$L349&lt;&gt;"キャンセル済み",NOW()&gt;$T349),"期限超過リスク","期限内")))</f>
      </c>
      <c r="AA349" s="363" t="n"/>
      <c r="AB349" s="118" t="n"/>
      <c r="AC349" s="118" t="n"/>
      <c r="AD349" s="89" t="n"/>
      <c r="AE349" s="364" t="n"/>
      <c r="AF349" s="89" t="n"/>
      <c r="AG349" s="89" t="n"/>
      <c r="AH349" s="124" t="n"/>
    </row>
    <row r="350" s="26" ht="26" customHeight="true">
      <c r="A350" s="88" t="n"/>
      <c r="B350" s="359" t="n"/>
      <c r="C350" s="360" t="n"/>
      <c r="D350" s="89" t="n"/>
      <c r="E350" s="89" t="n"/>
      <c r="F350" s="89" t="n"/>
      <c r="G350" s="89" t="n"/>
      <c r="H350" s="118" t="n"/>
      <c r="I350" s="89" t="n"/>
      <c r="J350" s="89" t="n"/>
      <c r="K350" s="89" t="n"/>
      <c r="L350" s="89" t="n"/>
      <c r="M350" s="89" t="n"/>
      <c r="N350" s="89" t="n"/>
      <c r="O350" s="89" t="n"/>
      <c r="P350" s="118" t="n"/>
      <c r="Q350" s="361">
        <f>IF($J350="","",IFERROR(VLOOKUP($J350,'設定項目'!$N$2:$P$5,2,FALSE),""))</f>
      </c>
      <c r="R350" s="361">
        <f>IF($J350="","",IFERROR(VLOOKUP($J350,'設定項目'!$N$2:$P$5,3,FALSE),""))</f>
      </c>
      <c r="S350" s="362">
        <f>IF($C350="","",$C350+$Q350/24)</f>
      </c>
      <c r="T350" s="362">
        <f>IF($C350="","",$C350+($R350+$W350)/24)</f>
      </c>
      <c r="U350" s="360" t="n"/>
      <c r="V350" s="360" t="n"/>
      <c r="W350" s="363" t="n"/>
      <c r="X350" s="361">
        <f>IF(AND($C350&lt;&gt;"",$V350&lt;&gt;""),MAX(0,($V350-$C350)*24-$W350),"")</f>
      </c>
      <c r="Y350" s="112">
        <f>IF($C350="","",IF($U350&lt;&gt;"",IF($U350&gt;$S350,"期限超過","達成"),IF(NOW()&gt;$S350,"期限超過リスク","期限内")))</f>
      </c>
      <c r="Z350" s="112">
        <f>IF($C350="","",IF($V350&lt;&gt;"",IF($V350&gt;$T350,"期限超過","達成"),IF(AND($L350&lt;&gt;"クローズ済み",$L350&lt;&gt;"キャンセル済み",NOW()&gt;$T350),"期限超過リスク","期限内")))</f>
      </c>
      <c r="AA350" s="363" t="n"/>
      <c r="AB350" s="118" t="n"/>
      <c r="AC350" s="118" t="n"/>
      <c r="AD350" s="89" t="n"/>
      <c r="AE350" s="364" t="n"/>
      <c r="AF350" s="89" t="n"/>
      <c r="AG350" s="89" t="n"/>
      <c r="AH350" s="124" t="n"/>
    </row>
    <row r="351" s="26" ht="26" customHeight="true">
      <c r="A351" s="88" t="n"/>
      <c r="B351" s="359" t="n"/>
      <c r="C351" s="360" t="n"/>
      <c r="D351" s="89" t="n"/>
      <c r="E351" s="89" t="n"/>
      <c r="F351" s="89" t="n"/>
      <c r="G351" s="89" t="n"/>
      <c r="H351" s="118" t="n"/>
      <c r="I351" s="89" t="n"/>
      <c r="J351" s="89" t="n"/>
      <c r="K351" s="89" t="n"/>
      <c r="L351" s="89" t="n"/>
      <c r="M351" s="89" t="n"/>
      <c r="N351" s="89" t="n"/>
      <c r="O351" s="89" t="n"/>
      <c r="P351" s="118" t="n"/>
      <c r="Q351" s="361">
        <f>IF($J351="","",IFERROR(VLOOKUP($J351,'設定項目'!$N$2:$P$5,2,FALSE),""))</f>
      </c>
      <c r="R351" s="361">
        <f>IF($J351="","",IFERROR(VLOOKUP($J351,'設定項目'!$N$2:$P$5,3,FALSE),""))</f>
      </c>
      <c r="S351" s="362">
        <f>IF($C351="","",$C351+$Q351/24)</f>
      </c>
      <c r="T351" s="362">
        <f>IF($C351="","",$C351+($R351+$W351)/24)</f>
      </c>
      <c r="U351" s="360" t="n"/>
      <c r="V351" s="360" t="n"/>
      <c r="W351" s="363" t="n"/>
      <c r="X351" s="361">
        <f>IF(AND($C351&lt;&gt;"",$V351&lt;&gt;""),MAX(0,($V351-$C351)*24-$W351),"")</f>
      </c>
      <c r="Y351" s="112">
        <f>IF($C351="","",IF($U351&lt;&gt;"",IF($U351&gt;$S351,"期限超過","達成"),IF(NOW()&gt;$S351,"期限超過リスク","期限内")))</f>
      </c>
      <c r="Z351" s="112">
        <f>IF($C351="","",IF($V351&lt;&gt;"",IF($V351&gt;$T351,"期限超過","達成"),IF(AND($L351&lt;&gt;"クローズ済み",$L351&lt;&gt;"キャンセル済み",NOW()&gt;$T351),"期限超過リスク","期限内")))</f>
      </c>
      <c r="AA351" s="363" t="n"/>
      <c r="AB351" s="118" t="n"/>
      <c r="AC351" s="118" t="n"/>
      <c r="AD351" s="89" t="n"/>
      <c r="AE351" s="364" t="n"/>
      <c r="AF351" s="89" t="n"/>
      <c r="AG351" s="89" t="n"/>
      <c r="AH351" s="124" t="n"/>
    </row>
    <row r="352" s="26" ht="26" customHeight="true">
      <c r="A352" s="88" t="n"/>
      <c r="B352" s="359" t="n"/>
      <c r="C352" s="360" t="n"/>
      <c r="D352" s="89" t="n"/>
      <c r="E352" s="89" t="n"/>
      <c r="F352" s="89" t="n"/>
      <c r="G352" s="89" t="n"/>
      <c r="H352" s="118" t="n"/>
      <c r="I352" s="89" t="n"/>
      <c r="J352" s="89" t="n"/>
      <c r="K352" s="89" t="n"/>
      <c r="L352" s="89" t="n"/>
      <c r="M352" s="89" t="n"/>
      <c r="N352" s="89" t="n"/>
      <c r="O352" s="89" t="n"/>
      <c r="P352" s="118" t="n"/>
      <c r="Q352" s="361">
        <f>IF($J352="","",IFERROR(VLOOKUP($J352,'設定項目'!$N$2:$P$5,2,FALSE),""))</f>
      </c>
      <c r="R352" s="361">
        <f>IF($J352="","",IFERROR(VLOOKUP($J352,'設定項目'!$N$2:$P$5,3,FALSE),""))</f>
      </c>
      <c r="S352" s="362">
        <f>IF($C352="","",$C352+$Q352/24)</f>
      </c>
      <c r="T352" s="362">
        <f>IF($C352="","",$C352+($R352+$W352)/24)</f>
      </c>
      <c r="U352" s="360" t="n"/>
      <c r="V352" s="360" t="n"/>
      <c r="W352" s="363" t="n"/>
      <c r="X352" s="361">
        <f>IF(AND($C352&lt;&gt;"",$V352&lt;&gt;""),MAX(0,($V352-$C352)*24-$W352),"")</f>
      </c>
      <c r="Y352" s="112">
        <f>IF($C352="","",IF($U352&lt;&gt;"",IF($U352&gt;$S352,"期限超過","達成"),IF(NOW()&gt;$S352,"期限超過リスク","期限内")))</f>
      </c>
      <c r="Z352" s="112">
        <f>IF($C352="","",IF($V352&lt;&gt;"",IF($V352&gt;$T352,"期限超過","達成"),IF(AND($L352&lt;&gt;"クローズ済み",$L352&lt;&gt;"キャンセル済み",NOW()&gt;$T352),"期限超過リスク","期限内")))</f>
      </c>
      <c r="AA352" s="363" t="n"/>
      <c r="AB352" s="118" t="n"/>
      <c r="AC352" s="118" t="n"/>
      <c r="AD352" s="89" t="n"/>
      <c r="AE352" s="364" t="n"/>
      <c r="AF352" s="89" t="n"/>
      <c r="AG352" s="89" t="n"/>
      <c r="AH352" s="124" t="n"/>
    </row>
    <row r="353" s="26" ht="26" customHeight="true">
      <c r="A353" s="88" t="n"/>
      <c r="B353" s="359" t="n"/>
      <c r="C353" s="360" t="n"/>
      <c r="D353" s="89" t="n"/>
      <c r="E353" s="89" t="n"/>
      <c r="F353" s="89" t="n"/>
      <c r="G353" s="89" t="n"/>
      <c r="H353" s="118" t="n"/>
      <c r="I353" s="89" t="n"/>
      <c r="J353" s="89" t="n"/>
      <c r="K353" s="89" t="n"/>
      <c r="L353" s="89" t="n"/>
      <c r="M353" s="89" t="n"/>
      <c r="N353" s="89" t="n"/>
      <c r="O353" s="89" t="n"/>
      <c r="P353" s="118" t="n"/>
      <c r="Q353" s="361">
        <f>IF($J353="","",IFERROR(VLOOKUP($J353,'設定項目'!$N$2:$P$5,2,FALSE),""))</f>
      </c>
      <c r="R353" s="361">
        <f>IF($J353="","",IFERROR(VLOOKUP($J353,'設定項目'!$N$2:$P$5,3,FALSE),""))</f>
      </c>
      <c r="S353" s="362">
        <f>IF($C353="","",$C353+$Q353/24)</f>
      </c>
      <c r="T353" s="362">
        <f>IF($C353="","",$C353+($R353+$W353)/24)</f>
      </c>
      <c r="U353" s="360" t="n"/>
      <c r="V353" s="360" t="n"/>
      <c r="W353" s="363" t="n"/>
      <c r="X353" s="361">
        <f>IF(AND($C353&lt;&gt;"",$V353&lt;&gt;""),MAX(0,($V353-$C353)*24-$W353),"")</f>
      </c>
      <c r="Y353" s="112">
        <f>IF($C353="","",IF($U353&lt;&gt;"",IF($U353&gt;$S353,"期限超過","達成"),IF(NOW()&gt;$S353,"期限超過リスク","期限内")))</f>
      </c>
      <c r="Z353" s="112">
        <f>IF($C353="","",IF($V353&lt;&gt;"",IF($V353&gt;$T353,"期限超過","達成"),IF(AND($L353&lt;&gt;"クローズ済み",$L353&lt;&gt;"キャンセル済み",NOW()&gt;$T353),"期限超過リスク","期限内")))</f>
      </c>
      <c r="AA353" s="363" t="n"/>
      <c r="AB353" s="118" t="n"/>
      <c r="AC353" s="118" t="n"/>
      <c r="AD353" s="89" t="n"/>
      <c r="AE353" s="364" t="n"/>
      <c r="AF353" s="89" t="n"/>
      <c r="AG353" s="89" t="n"/>
      <c r="AH353" s="124" t="n"/>
    </row>
    <row r="354" s="26" ht="26" customHeight="true">
      <c r="A354" s="88" t="n"/>
      <c r="B354" s="359" t="n"/>
      <c r="C354" s="360" t="n"/>
      <c r="D354" s="89" t="n"/>
      <c r="E354" s="89" t="n"/>
      <c r="F354" s="89" t="n"/>
      <c r="G354" s="89" t="n"/>
      <c r="H354" s="118" t="n"/>
      <c r="I354" s="89" t="n"/>
      <c r="J354" s="89" t="n"/>
      <c r="K354" s="89" t="n"/>
      <c r="L354" s="89" t="n"/>
      <c r="M354" s="89" t="n"/>
      <c r="N354" s="89" t="n"/>
      <c r="O354" s="89" t="n"/>
      <c r="P354" s="118" t="n"/>
      <c r="Q354" s="361">
        <f>IF($J354="","",IFERROR(VLOOKUP($J354,'設定項目'!$N$2:$P$5,2,FALSE),""))</f>
      </c>
      <c r="R354" s="361">
        <f>IF($J354="","",IFERROR(VLOOKUP($J354,'設定項目'!$N$2:$P$5,3,FALSE),""))</f>
      </c>
      <c r="S354" s="362">
        <f>IF($C354="","",$C354+$Q354/24)</f>
      </c>
      <c r="T354" s="362">
        <f>IF($C354="","",$C354+($R354+$W354)/24)</f>
      </c>
      <c r="U354" s="360" t="n"/>
      <c r="V354" s="360" t="n"/>
      <c r="W354" s="363" t="n"/>
      <c r="X354" s="361">
        <f>IF(AND($C354&lt;&gt;"",$V354&lt;&gt;""),MAX(0,($V354-$C354)*24-$W354),"")</f>
      </c>
      <c r="Y354" s="112">
        <f>IF($C354="","",IF($U354&lt;&gt;"",IF($U354&gt;$S354,"期限超過","達成"),IF(NOW()&gt;$S354,"期限超過リスク","期限内")))</f>
      </c>
      <c r="Z354" s="112">
        <f>IF($C354="","",IF($V354&lt;&gt;"",IF($V354&gt;$T354,"期限超過","達成"),IF(AND($L354&lt;&gt;"クローズ済み",$L354&lt;&gt;"キャンセル済み",NOW()&gt;$T354),"期限超過リスク","期限内")))</f>
      </c>
      <c r="AA354" s="363" t="n"/>
      <c r="AB354" s="118" t="n"/>
      <c r="AC354" s="118" t="n"/>
      <c r="AD354" s="89" t="n"/>
      <c r="AE354" s="364" t="n"/>
      <c r="AF354" s="89" t="n"/>
      <c r="AG354" s="89" t="n"/>
      <c r="AH354" s="124" t="n"/>
    </row>
    <row r="355" s="26" ht="26" customHeight="true">
      <c r="A355" s="88" t="n"/>
      <c r="B355" s="359" t="n"/>
      <c r="C355" s="360" t="n"/>
      <c r="D355" s="89" t="n"/>
      <c r="E355" s="89" t="n"/>
      <c r="F355" s="89" t="n"/>
      <c r="G355" s="89" t="n"/>
      <c r="H355" s="118" t="n"/>
      <c r="I355" s="89" t="n"/>
      <c r="J355" s="89" t="n"/>
      <c r="K355" s="89" t="n"/>
      <c r="L355" s="89" t="n"/>
      <c r="M355" s="89" t="n"/>
      <c r="N355" s="89" t="n"/>
      <c r="O355" s="89" t="n"/>
      <c r="P355" s="118" t="n"/>
      <c r="Q355" s="361">
        <f>IF($J355="","",IFERROR(VLOOKUP($J355,'設定項目'!$N$2:$P$5,2,FALSE),""))</f>
      </c>
      <c r="R355" s="361">
        <f>IF($J355="","",IFERROR(VLOOKUP($J355,'設定項目'!$N$2:$P$5,3,FALSE),""))</f>
      </c>
      <c r="S355" s="362">
        <f>IF($C355="","",$C355+$Q355/24)</f>
      </c>
      <c r="T355" s="362">
        <f>IF($C355="","",$C355+($R355+$W355)/24)</f>
      </c>
      <c r="U355" s="360" t="n"/>
      <c r="V355" s="360" t="n"/>
      <c r="W355" s="363" t="n"/>
      <c r="X355" s="361">
        <f>IF(AND($C355&lt;&gt;"",$V355&lt;&gt;""),MAX(0,($V355-$C355)*24-$W355),"")</f>
      </c>
      <c r="Y355" s="112">
        <f>IF($C355="","",IF($U355&lt;&gt;"",IF($U355&gt;$S355,"期限超過","達成"),IF(NOW()&gt;$S355,"期限超過リスク","期限内")))</f>
      </c>
      <c r="Z355" s="112">
        <f>IF($C355="","",IF($V355&lt;&gt;"",IF($V355&gt;$T355,"期限超過","達成"),IF(AND($L355&lt;&gt;"クローズ済み",$L355&lt;&gt;"キャンセル済み",NOW()&gt;$T355),"期限超過リスク","期限内")))</f>
      </c>
      <c r="AA355" s="363" t="n"/>
      <c r="AB355" s="118" t="n"/>
      <c r="AC355" s="118" t="n"/>
      <c r="AD355" s="89" t="n"/>
      <c r="AE355" s="364" t="n"/>
      <c r="AF355" s="89" t="n"/>
      <c r="AG355" s="89" t="n"/>
      <c r="AH355" s="124" t="n"/>
    </row>
    <row r="356" s="26" ht="26" customHeight="true">
      <c r="A356" s="88" t="n"/>
      <c r="B356" s="359" t="n"/>
      <c r="C356" s="360" t="n"/>
      <c r="D356" s="89" t="n"/>
      <c r="E356" s="89" t="n"/>
      <c r="F356" s="89" t="n"/>
      <c r="G356" s="89" t="n"/>
      <c r="H356" s="118" t="n"/>
      <c r="I356" s="89" t="n"/>
      <c r="J356" s="89" t="n"/>
      <c r="K356" s="89" t="n"/>
      <c r="L356" s="89" t="n"/>
      <c r="M356" s="89" t="n"/>
      <c r="N356" s="89" t="n"/>
      <c r="O356" s="89" t="n"/>
      <c r="P356" s="118" t="n"/>
      <c r="Q356" s="361">
        <f>IF($J356="","",IFERROR(VLOOKUP($J356,'設定項目'!$N$2:$P$5,2,FALSE),""))</f>
      </c>
      <c r="R356" s="361">
        <f>IF($J356="","",IFERROR(VLOOKUP($J356,'設定項目'!$N$2:$P$5,3,FALSE),""))</f>
      </c>
      <c r="S356" s="362">
        <f>IF($C356="","",$C356+$Q356/24)</f>
      </c>
      <c r="T356" s="362">
        <f>IF($C356="","",$C356+($R356+$W356)/24)</f>
      </c>
      <c r="U356" s="360" t="n"/>
      <c r="V356" s="360" t="n"/>
      <c r="W356" s="363" t="n"/>
      <c r="X356" s="361">
        <f>IF(AND($C356&lt;&gt;"",$V356&lt;&gt;""),MAX(0,($V356-$C356)*24-$W356),"")</f>
      </c>
      <c r="Y356" s="112">
        <f>IF($C356="","",IF($U356&lt;&gt;"",IF($U356&gt;$S356,"期限超過","達成"),IF(NOW()&gt;$S356,"期限超過リスク","期限内")))</f>
      </c>
      <c r="Z356" s="112">
        <f>IF($C356="","",IF($V356&lt;&gt;"",IF($V356&gt;$T356,"期限超過","達成"),IF(AND($L356&lt;&gt;"クローズ済み",$L356&lt;&gt;"キャンセル済み",NOW()&gt;$T356),"期限超過リスク","期限内")))</f>
      </c>
      <c r="AA356" s="363" t="n"/>
      <c r="AB356" s="118" t="n"/>
      <c r="AC356" s="118" t="n"/>
      <c r="AD356" s="89" t="n"/>
      <c r="AE356" s="364" t="n"/>
      <c r="AF356" s="89" t="n"/>
      <c r="AG356" s="89" t="n"/>
      <c r="AH356" s="124" t="n"/>
    </row>
    <row r="357" s="26" ht="26" customHeight="true">
      <c r="A357" s="88" t="n"/>
      <c r="B357" s="359" t="n"/>
      <c r="C357" s="360" t="n"/>
      <c r="D357" s="89" t="n"/>
      <c r="E357" s="89" t="n"/>
      <c r="F357" s="89" t="n"/>
      <c r="G357" s="89" t="n"/>
      <c r="H357" s="118" t="n"/>
      <c r="I357" s="89" t="n"/>
      <c r="J357" s="89" t="n"/>
      <c r="K357" s="89" t="n"/>
      <c r="L357" s="89" t="n"/>
      <c r="M357" s="89" t="n"/>
      <c r="N357" s="89" t="n"/>
      <c r="O357" s="89" t="n"/>
      <c r="P357" s="118" t="n"/>
      <c r="Q357" s="361">
        <f>IF($J357="","",IFERROR(VLOOKUP($J357,'設定項目'!$N$2:$P$5,2,FALSE),""))</f>
      </c>
      <c r="R357" s="361">
        <f>IF($J357="","",IFERROR(VLOOKUP($J357,'設定項目'!$N$2:$P$5,3,FALSE),""))</f>
      </c>
      <c r="S357" s="362">
        <f>IF($C357="","",$C357+$Q357/24)</f>
      </c>
      <c r="T357" s="362">
        <f>IF($C357="","",$C357+($R357+$W357)/24)</f>
      </c>
      <c r="U357" s="360" t="n"/>
      <c r="V357" s="360" t="n"/>
      <c r="W357" s="363" t="n"/>
      <c r="X357" s="361">
        <f>IF(AND($C357&lt;&gt;"",$V357&lt;&gt;""),MAX(0,($V357-$C357)*24-$W357),"")</f>
      </c>
      <c r="Y357" s="112">
        <f>IF($C357="","",IF($U357&lt;&gt;"",IF($U357&gt;$S357,"期限超過","達成"),IF(NOW()&gt;$S357,"期限超過リスク","期限内")))</f>
      </c>
      <c r="Z357" s="112">
        <f>IF($C357="","",IF($V357&lt;&gt;"",IF($V357&gt;$T357,"期限超過","達成"),IF(AND($L357&lt;&gt;"クローズ済み",$L357&lt;&gt;"キャンセル済み",NOW()&gt;$T357),"期限超過リスク","期限内")))</f>
      </c>
      <c r="AA357" s="363" t="n"/>
      <c r="AB357" s="118" t="n"/>
      <c r="AC357" s="118" t="n"/>
      <c r="AD357" s="89" t="n"/>
      <c r="AE357" s="364" t="n"/>
      <c r="AF357" s="89" t="n"/>
      <c r="AG357" s="89" t="n"/>
      <c r="AH357" s="124" t="n"/>
    </row>
    <row r="358" s="26" ht="26" customHeight="true">
      <c r="A358" s="88" t="n"/>
      <c r="B358" s="359" t="n"/>
      <c r="C358" s="360" t="n"/>
      <c r="D358" s="89" t="n"/>
      <c r="E358" s="89" t="n"/>
      <c r="F358" s="89" t="n"/>
      <c r="G358" s="89" t="n"/>
      <c r="H358" s="118" t="n"/>
      <c r="I358" s="89" t="n"/>
      <c r="J358" s="89" t="n"/>
      <c r="K358" s="89" t="n"/>
      <c r="L358" s="89" t="n"/>
      <c r="M358" s="89" t="n"/>
      <c r="N358" s="89" t="n"/>
      <c r="O358" s="89" t="n"/>
      <c r="P358" s="118" t="n"/>
      <c r="Q358" s="361">
        <f>IF($J358="","",IFERROR(VLOOKUP($J358,'設定項目'!$N$2:$P$5,2,FALSE),""))</f>
      </c>
      <c r="R358" s="361">
        <f>IF($J358="","",IFERROR(VLOOKUP($J358,'設定項目'!$N$2:$P$5,3,FALSE),""))</f>
      </c>
      <c r="S358" s="362">
        <f>IF($C358="","",$C358+$Q358/24)</f>
      </c>
      <c r="T358" s="362">
        <f>IF($C358="","",$C358+($R358+$W358)/24)</f>
      </c>
      <c r="U358" s="360" t="n"/>
      <c r="V358" s="360" t="n"/>
      <c r="W358" s="363" t="n"/>
      <c r="X358" s="361">
        <f>IF(AND($C358&lt;&gt;"",$V358&lt;&gt;""),MAX(0,($V358-$C358)*24-$W358),"")</f>
      </c>
      <c r="Y358" s="112">
        <f>IF($C358="","",IF($U358&lt;&gt;"",IF($U358&gt;$S358,"期限超過","達成"),IF(NOW()&gt;$S358,"期限超過リスク","期限内")))</f>
      </c>
      <c r="Z358" s="112">
        <f>IF($C358="","",IF($V358&lt;&gt;"",IF($V358&gt;$T358,"期限超過","達成"),IF(AND($L358&lt;&gt;"クローズ済み",$L358&lt;&gt;"キャンセル済み",NOW()&gt;$T358),"期限超過リスク","期限内")))</f>
      </c>
      <c r="AA358" s="363" t="n"/>
      <c r="AB358" s="118" t="n"/>
      <c r="AC358" s="118" t="n"/>
      <c r="AD358" s="89" t="n"/>
      <c r="AE358" s="364" t="n"/>
      <c r="AF358" s="89" t="n"/>
      <c r="AG358" s="89" t="n"/>
      <c r="AH358" s="124" t="n"/>
    </row>
    <row r="359" s="26" ht="26" customHeight="true">
      <c r="A359" s="88" t="n"/>
      <c r="B359" s="359" t="n"/>
      <c r="C359" s="360" t="n"/>
      <c r="D359" s="89" t="n"/>
      <c r="E359" s="89" t="n"/>
      <c r="F359" s="89" t="n"/>
      <c r="G359" s="89" t="n"/>
      <c r="H359" s="118" t="n"/>
      <c r="I359" s="89" t="n"/>
      <c r="J359" s="89" t="n"/>
      <c r="K359" s="89" t="n"/>
      <c r="L359" s="89" t="n"/>
      <c r="M359" s="89" t="n"/>
      <c r="N359" s="89" t="n"/>
      <c r="O359" s="89" t="n"/>
      <c r="P359" s="118" t="n"/>
      <c r="Q359" s="361">
        <f>IF($J359="","",IFERROR(VLOOKUP($J359,'設定項目'!$N$2:$P$5,2,FALSE),""))</f>
      </c>
      <c r="R359" s="361">
        <f>IF($J359="","",IFERROR(VLOOKUP($J359,'設定項目'!$N$2:$P$5,3,FALSE),""))</f>
      </c>
      <c r="S359" s="362">
        <f>IF($C359="","",$C359+$Q359/24)</f>
      </c>
      <c r="T359" s="362">
        <f>IF($C359="","",$C359+($R359+$W359)/24)</f>
      </c>
      <c r="U359" s="360" t="n"/>
      <c r="V359" s="360" t="n"/>
      <c r="W359" s="363" t="n"/>
      <c r="X359" s="361">
        <f>IF(AND($C359&lt;&gt;"",$V359&lt;&gt;""),MAX(0,($V359-$C359)*24-$W359),"")</f>
      </c>
      <c r="Y359" s="112">
        <f>IF($C359="","",IF($U359&lt;&gt;"",IF($U359&gt;$S359,"期限超過","達成"),IF(NOW()&gt;$S359,"期限超過リスク","期限内")))</f>
      </c>
      <c r="Z359" s="112">
        <f>IF($C359="","",IF($V359&lt;&gt;"",IF($V359&gt;$T359,"期限超過","達成"),IF(AND($L359&lt;&gt;"クローズ済み",$L359&lt;&gt;"キャンセル済み",NOW()&gt;$T359),"期限超過リスク","期限内")))</f>
      </c>
      <c r="AA359" s="363" t="n"/>
      <c r="AB359" s="118" t="n"/>
      <c r="AC359" s="118" t="n"/>
      <c r="AD359" s="89" t="n"/>
      <c r="AE359" s="364" t="n"/>
      <c r="AF359" s="89" t="n"/>
      <c r="AG359" s="89" t="n"/>
      <c r="AH359" s="124" t="n"/>
    </row>
    <row r="360" s="26" ht="26" customHeight="true">
      <c r="A360" s="88" t="n"/>
      <c r="B360" s="359" t="n"/>
      <c r="C360" s="360" t="n"/>
      <c r="D360" s="89" t="n"/>
      <c r="E360" s="89" t="n"/>
      <c r="F360" s="89" t="n"/>
      <c r="G360" s="89" t="n"/>
      <c r="H360" s="118" t="n"/>
      <c r="I360" s="89" t="n"/>
      <c r="J360" s="89" t="n"/>
      <c r="K360" s="89" t="n"/>
      <c r="L360" s="89" t="n"/>
      <c r="M360" s="89" t="n"/>
      <c r="N360" s="89" t="n"/>
      <c r="O360" s="89" t="n"/>
      <c r="P360" s="118" t="n"/>
      <c r="Q360" s="361">
        <f>IF($J360="","",IFERROR(VLOOKUP($J360,'設定項目'!$N$2:$P$5,2,FALSE),""))</f>
      </c>
      <c r="R360" s="361">
        <f>IF($J360="","",IFERROR(VLOOKUP($J360,'設定項目'!$N$2:$P$5,3,FALSE),""))</f>
      </c>
      <c r="S360" s="362">
        <f>IF($C360="","",$C360+$Q360/24)</f>
      </c>
      <c r="T360" s="362">
        <f>IF($C360="","",$C360+($R360+$W360)/24)</f>
      </c>
      <c r="U360" s="360" t="n"/>
      <c r="V360" s="360" t="n"/>
      <c r="W360" s="363" t="n"/>
      <c r="X360" s="361">
        <f>IF(AND($C360&lt;&gt;"",$V360&lt;&gt;""),MAX(0,($V360-$C360)*24-$W360),"")</f>
      </c>
      <c r="Y360" s="112">
        <f>IF($C360="","",IF($U360&lt;&gt;"",IF($U360&gt;$S360,"期限超過","達成"),IF(NOW()&gt;$S360,"期限超過リスク","期限内")))</f>
      </c>
      <c r="Z360" s="112">
        <f>IF($C360="","",IF($V360&lt;&gt;"",IF($V360&gt;$T360,"期限超過","達成"),IF(AND($L360&lt;&gt;"クローズ済み",$L360&lt;&gt;"キャンセル済み",NOW()&gt;$T360),"期限超過リスク","期限内")))</f>
      </c>
      <c r="AA360" s="363" t="n"/>
      <c r="AB360" s="118" t="n"/>
      <c r="AC360" s="118" t="n"/>
      <c r="AD360" s="89" t="n"/>
      <c r="AE360" s="364" t="n"/>
      <c r="AF360" s="89" t="n"/>
      <c r="AG360" s="89" t="n"/>
      <c r="AH360" s="124" t="n"/>
    </row>
    <row r="361" s="26" ht="26" customHeight="true">
      <c r="A361" s="88" t="n"/>
      <c r="B361" s="359" t="n"/>
      <c r="C361" s="360" t="n"/>
      <c r="D361" s="89" t="n"/>
      <c r="E361" s="89" t="n"/>
      <c r="F361" s="89" t="n"/>
      <c r="G361" s="89" t="n"/>
      <c r="H361" s="118" t="n"/>
      <c r="I361" s="89" t="n"/>
      <c r="J361" s="89" t="n"/>
      <c r="K361" s="89" t="n"/>
      <c r="L361" s="89" t="n"/>
      <c r="M361" s="89" t="n"/>
      <c r="N361" s="89" t="n"/>
      <c r="O361" s="89" t="n"/>
      <c r="P361" s="118" t="n"/>
      <c r="Q361" s="361">
        <f>IF($J361="","",IFERROR(VLOOKUP($J361,'設定項目'!$N$2:$P$5,2,FALSE),""))</f>
      </c>
      <c r="R361" s="361">
        <f>IF($J361="","",IFERROR(VLOOKUP($J361,'設定項目'!$N$2:$P$5,3,FALSE),""))</f>
      </c>
      <c r="S361" s="362">
        <f>IF($C361="","",$C361+$Q361/24)</f>
      </c>
      <c r="T361" s="362">
        <f>IF($C361="","",$C361+($R361+$W361)/24)</f>
      </c>
      <c r="U361" s="360" t="n"/>
      <c r="V361" s="360" t="n"/>
      <c r="W361" s="363" t="n"/>
      <c r="X361" s="361">
        <f>IF(AND($C361&lt;&gt;"",$V361&lt;&gt;""),MAX(0,($V361-$C361)*24-$W361),"")</f>
      </c>
      <c r="Y361" s="112">
        <f>IF($C361="","",IF($U361&lt;&gt;"",IF($U361&gt;$S361,"期限超過","達成"),IF(NOW()&gt;$S361,"期限超過リスク","期限内")))</f>
      </c>
      <c r="Z361" s="112">
        <f>IF($C361="","",IF($V361&lt;&gt;"",IF($V361&gt;$T361,"期限超過","達成"),IF(AND($L361&lt;&gt;"クローズ済み",$L361&lt;&gt;"キャンセル済み",NOW()&gt;$T361),"期限超過リスク","期限内")))</f>
      </c>
      <c r="AA361" s="363" t="n"/>
      <c r="AB361" s="118" t="n"/>
      <c r="AC361" s="118" t="n"/>
      <c r="AD361" s="89" t="n"/>
      <c r="AE361" s="364" t="n"/>
      <c r="AF361" s="89" t="n"/>
      <c r="AG361" s="89" t="n"/>
      <c r="AH361" s="124" t="n"/>
    </row>
    <row r="362" s="26" ht="26" customHeight="true">
      <c r="A362" s="88" t="n"/>
      <c r="B362" s="359" t="n"/>
      <c r="C362" s="360" t="n"/>
      <c r="D362" s="89" t="n"/>
      <c r="E362" s="89" t="n"/>
      <c r="F362" s="89" t="n"/>
      <c r="G362" s="89" t="n"/>
      <c r="H362" s="118" t="n"/>
      <c r="I362" s="89" t="n"/>
      <c r="J362" s="89" t="n"/>
      <c r="K362" s="89" t="n"/>
      <c r="L362" s="89" t="n"/>
      <c r="M362" s="89" t="n"/>
      <c r="N362" s="89" t="n"/>
      <c r="O362" s="89" t="n"/>
      <c r="P362" s="118" t="n"/>
      <c r="Q362" s="361">
        <f>IF($J362="","",IFERROR(VLOOKUP($J362,'設定項目'!$N$2:$P$5,2,FALSE),""))</f>
      </c>
      <c r="R362" s="361">
        <f>IF($J362="","",IFERROR(VLOOKUP($J362,'設定項目'!$N$2:$P$5,3,FALSE),""))</f>
      </c>
      <c r="S362" s="362">
        <f>IF($C362="","",$C362+$Q362/24)</f>
      </c>
      <c r="T362" s="362">
        <f>IF($C362="","",$C362+($R362+$W362)/24)</f>
      </c>
      <c r="U362" s="360" t="n"/>
      <c r="V362" s="360" t="n"/>
      <c r="W362" s="363" t="n"/>
      <c r="X362" s="361">
        <f>IF(AND($C362&lt;&gt;"",$V362&lt;&gt;""),MAX(0,($V362-$C362)*24-$W362),"")</f>
      </c>
      <c r="Y362" s="112">
        <f>IF($C362="","",IF($U362&lt;&gt;"",IF($U362&gt;$S362,"期限超過","達成"),IF(NOW()&gt;$S362,"期限超過リスク","期限内")))</f>
      </c>
      <c r="Z362" s="112">
        <f>IF($C362="","",IF($V362&lt;&gt;"",IF($V362&gt;$T362,"期限超過","達成"),IF(AND($L362&lt;&gt;"クローズ済み",$L362&lt;&gt;"キャンセル済み",NOW()&gt;$T362),"期限超過リスク","期限内")))</f>
      </c>
      <c r="AA362" s="363" t="n"/>
      <c r="AB362" s="118" t="n"/>
      <c r="AC362" s="118" t="n"/>
      <c r="AD362" s="89" t="n"/>
      <c r="AE362" s="364" t="n"/>
      <c r="AF362" s="89" t="n"/>
      <c r="AG362" s="89" t="n"/>
      <c r="AH362" s="124" t="n"/>
    </row>
    <row r="363" s="26" ht="26" customHeight="true">
      <c r="A363" s="88" t="n"/>
      <c r="B363" s="359" t="n"/>
      <c r="C363" s="360" t="n"/>
      <c r="D363" s="89" t="n"/>
      <c r="E363" s="89" t="n"/>
      <c r="F363" s="89" t="n"/>
      <c r="G363" s="89" t="n"/>
      <c r="H363" s="118" t="n"/>
      <c r="I363" s="89" t="n"/>
      <c r="J363" s="89" t="n"/>
      <c r="K363" s="89" t="n"/>
      <c r="L363" s="89" t="n"/>
      <c r="M363" s="89" t="n"/>
      <c r="N363" s="89" t="n"/>
      <c r="O363" s="89" t="n"/>
      <c r="P363" s="118" t="n"/>
      <c r="Q363" s="361">
        <f>IF($J363="","",IFERROR(VLOOKUP($J363,'設定項目'!$N$2:$P$5,2,FALSE),""))</f>
      </c>
      <c r="R363" s="361">
        <f>IF($J363="","",IFERROR(VLOOKUP($J363,'設定項目'!$N$2:$P$5,3,FALSE),""))</f>
      </c>
      <c r="S363" s="362">
        <f>IF($C363="","",$C363+$Q363/24)</f>
      </c>
      <c r="T363" s="362">
        <f>IF($C363="","",$C363+($R363+$W363)/24)</f>
      </c>
      <c r="U363" s="360" t="n"/>
      <c r="V363" s="360" t="n"/>
      <c r="W363" s="363" t="n"/>
      <c r="X363" s="361">
        <f>IF(AND($C363&lt;&gt;"",$V363&lt;&gt;""),MAX(0,($V363-$C363)*24-$W363),"")</f>
      </c>
      <c r="Y363" s="112">
        <f>IF($C363="","",IF($U363&lt;&gt;"",IF($U363&gt;$S363,"期限超過","達成"),IF(NOW()&gt;$S363,"期限超過リスク","期限内")))</f>
      </c>
      <c r="Z363" s="112">
        <f>IF($C363="","",IF($V363&lt;&gt;"",IF($V363&gt;$T363,"期限超過","達成"),IF(AND($L363&lt;&gt;"クローズ済み",$L363&lt;&gt;"キャンセル済み",NOW()&gt;$T363),"期限超過リスク","期限内")))</f>
      </c>
      <c r="AA363" s="363" t="n"/>
      <c r="AB363" s="118" t="n"/>
      <c r="AC363" s="118" t="n"/>
      <c r="AD363" s="89" t="n"/>
      <c r="AE363" s="364" t="n"/>
      <c r="AF363" s="89" t="n"/>
      <c r="AG363" s="89" t="n"/>
      <c r="AH363" s="124" t="n"/>
    </row>
    <row r="364" s="26" ht="26" customHeight="true">
      <c r="A364" s="88" t="n"/>
      <c r="B364" s="359" t="n"/>
      <c r="C364" s="360" t="n"/>
      <c r="D364" s="89" t="n"/>
      <c r="E364" s="89" t="n"/>
      <c r="F364" s="89" t="n"/>
      <c r="G364" s="89" t="n"/>
      <c r="H364" s="118" t="n"/>
      <c r="I364" s="89" t="n"/>
      <c r="J364" s="89" t="n"/>
      <c r="K364" s="89" t="n"/>
      <c r="L364" s="89" t="n"/>
      <c r="M364" s="89" t="n"/>
      <c r="N364" s="89" t="n"/>
      <c r="O364" s="89" t="n"/>
      <c r="P364" s="118" t="n"/>
      <c r="Q364" s="361">
        <f>IF($J364="","",IFERROR(VLOOKUP($J364,'設定項目'!$N$2:$P$5,2,FALSE),""))</f>
      </c>
      <c r="R364" s="361">
        <f>IF($J364="","",IFERROR(VLOOKUP($J364,'設定項目'!$N$2:$P$5,3,FALSE),""))</f>
      </c>
      <c r="S364" s="362">
        <f>IF($C364="","",$C364+$Q364/24)</f>
      </c>
      <c r="T364" s="362">
        <f>IF($C364="","",$C364+($R364+$W364)/24)</f>
      </c>
      <c r="U364" s="360" t="n"/>
      <c r="V364" s="360" t="n"/>
      <c r="W364" s="363" t="n"/>
      <c r="X364" s="361">
        <f>IF(AND($C364&lt;&gt;"",$V364&lt;&gt;""),MAX(0,($V364-$C364)*24-$W364),"")</f>
      </c>
      <c r="Y364" s="112">
        <f>IF($C364="","",IF($U364&lt;&gt;"",IF($U364&gt;$S364,"期限超過","達成"),IF(NOW()&gt;$S364,"期限超過リスク","期限内")))</f>
      </c>
      <c r="Z364" s="112">
        <f>IF($C364="","",IF($V364&lt;&gt;"",IF($V364&gt;$T364,"期限超過","達成"),IF(AND($L364&lt;&gt;"クローズ済み",$L364&lt;&gt;"キャンセル済み",NOW()&gt;$T364),"期限超過リスク","期限内")))</f>
      </c>
      <c r="AA364" s="363" t="n"/>
      <c r="AB364" s="118" t="n"/>
      <c r="AC364" s="118" t="n"/>
      <c r="AD364" s="89" t="n"/>
      <c r="AE364" s="364" t="n"/>
      <c r="AF364" s="89" t="n"/>
      <c r="AG364" s="89" t="n"/>
      <c r="AH364" s="124" t="n"/>
    </row>
    <row r="365" s="26" ht="26" customHeight="true">
      <c r="A365" s="88" t="n"/>
      <c r="B365" s="359" t="n"/>
      <c r="C365" s="360" t="n"/>
      <c r="D365" s="89" t="n"/>
      <c r="E365" s="89" t="n"/>
      <c r="F365" s="89" t="n"/>
      <c r="G365" s="89" t="n"/>
      <c r="H365" s="118" t="n"/>
      <c r="I365" s="89" t="n"/>
      <c r="J365" s="89" t="n"/>
      <c r="K365" s="89" t="n"/>
      <c r="L365" s="89" t="n"/>
      <c r="M365" s="89" t="n"/>
      <c r="N365" s="89" t="n"/>
      <c r="O365" s="89" t="n"/>
      <c r="P365" s="118" t="n"/>
      <c r="Q365" s="361">
        <f>IF($J365="","",IFERROR(VLOOKUP($J365,'設定項目'!$N$2:$P$5,2,FALSE),""))</f>
      </c>
      <c r="R365" s="361">
        <f>IF($J365="","",IFERROR(VLOOKUP($J365,'設定項目'!$N$2:$P$5,3,FALSE),""))</f>
      </c>
      <c r="S365" s="362">
        <f>IF($C365="","",$C365+$Q365/24)</f>
      </c>
      <c r="T365" s="362">
        <f>IF($C365="","",$C365+($R365+$W365)/24)</f>
      </c>
      <c r="U365" s="360" t="n"/>
      <c r="V365" s="360" t="n"/>
      <c r="W365" s="363" t="n"/>
      <c r="X365" s="361">
        <f>IF(AND($C365&lt;&gt;"",$V365&lt;&gt;""),MAX(0,($V365-$C365)*24-$W365),"")</f>
      </c>
      <c r="Y365" s="112">
        <f>IF($C365="","",IF($U365&lt;&gt;"",IF($U365&gt;$S365,"期限超過","達成"),IF(NOW()&gt;$S365,"期限超過リスク","期限内")))</f>
      </c>
      <c r="Z365" s="112">
        <f>IF($C365="","",IF($V365&lt;&gt;"",IF($V365&gt;$T365,"期限超過","達成"),IF(AND($L365&lt;&gt;"クローズ済み",$L365&lt;&gt;"キャンセル済み",NOW()&gt;$T365),"期限超過リスク","期限内")))</f>
      </c>
      <c r="AA365" s="363" t="n"/>
      <c r="AB365" s="118" t="n"/>
      <c r="AC365" s="118" t="n"/>
      <c r="AD365" s="89" t="n"/>
      <c r="AE365" s="364" t="n"/>
      <c r="AF365" s="89" t="n"/>
      <c r="AG365" s="89" t="n"/>
      <c r="AH365" s="124" t="n"/>
    </row>
    <row r="366" s="26" ht="26" customHeight="true">
      <c r="A366" s="88" t="n"/>
      <c r="B366" s="359" t="n"/>
      <c r="C366" s="360" t="n"/>
      <c r="D366" s="89" t="n"/>
      <c r="E366" s="89" t="n"/>
      <c r="F366" s="89" t="n"/>
      <c r="G366" s="89" t="n"/>
      <c r="H366" s="118" t="n"/>
      <c r="I366" s="89" t="n"/>
      <c r="J366" s="89" t="n"/>
      <c r="K366" s="89" t="n"/>
      <c r="L366" s="89" t="n"/>
      <c r="M366" s="89" t="n"/>
      <c r="N366" s="89" t="n"/>
      <c r="O366" s="89" t="n"/>
      <c r="P366" s="118" t="n"/>
      <c r="Q366" s="361">
        <f>IF($J366="","",IFERROR(VLOOKUP($J366,'設定項目'!$N$2:$P$5,2,FALSE),""))</f>
      </c>
      <c r="R366" s="361">
        <f>IF($J366="","",IFERROR(VLOOKUP($J366,'設定項目'!$N$2:$P$5,3,FALSE),""))</f>
      </c>
      <c r="S366" s="362">
        <f>IF($C366="","",$C366+$Q366/24)</f>
      </c>
      <c r="T366" s="362">
        <f>IF($C366="","",$C366+($R366+$W366)/24)</f>
      </c>
      <c r="U366" s="360" t="n"/>
      <c r="V366" s="360" t="n"/>
      <c r="W366" s="363" t="n"/>
      <c r="X366" s="361">
        <f>IF(AND($C366&lt;&gt;"",$V366&lt;&gt;""),MAX(0,($V366-$C366)*24-$W366),"")</f>
      </c>
      <c r="Y366" s="112">
        <f>IF($C366="","",IF($U366&lt;&gt;"",IF($U366&gt;$S366,"期限超過","達成"),IF(NOW()&gt;$S366,"期限超過リスク","期限内")))</f>
      </c>
      <c r="Z366" s="112">
        <f>IF($C366="","",IF($V366&lt;&gt;"",IF($V366&gt;$T366,"期限超過","達成"),IF(AND($L366&lt;&gt;"クローズ済み",$L366&lt;&gt;"キャンセル済み",NOW()&gt;$T366),"期限超過リスク","期限内")))</f>
      </c>
      <c r="AA366" s="363" t="n"/>
      <c r="AB366" s="118" t="n"/>
      <c r="AC366" s="118" t="n"/>
      <c r="AD366" s="89" t="n"/>
      <c r="AE366" s="364" t="n"/>
      <c r="AF366" s="89" t="n"/>
      <c r="AG366" s="89" t="n"/>
      <c r="AH366" s="124" t="n"/>
    </row>
    <row r="367" s="26" ht="26" customHeight="true">
      <c r="A367" s="88" t="n"/>
      <c r="B367" s="359" t="n"/>
      <c r="C367" s="360" t="n"/>
      <c r="D367" s="89" t="n"/>
      <c r="E367" s="89" t="n"/>
      <c r="F367" s="89" t="n"/>
      <c r="G367" s="89" t="n"/>
      <c r="H367" s="118" t="n"/>
      <c r="I367" s="89" t="n"/>
      <c r="J367" s="89" t="n"/>
      <c r="K367" s="89" t="n"/>
      <c r="L367" s="89" t="n"/>
      <c r="M367" s="89" t="n"/>
      <c r="N367" s="89" t="n"/>
      <c r="O367" s="89" t="n"/>
      <c r="P367" s="118" t="n"/>
      <c r="Q367" s="361">
        <f>IF($J367="","",IFERROR(VLOOKUP($J367,'設定項目'!$N$2:$P$5,2,FALSE),""))</f>
      </c>
      <c r="R367" s="361">
        <f>IF($J367="","",IFERROR(VLOOKUP($J367,'設定項目'!$N$2:$P$5,3,FALSE),""))</f>
      </c>
      <c r="S367" s="362">
        <f>IF($C367="","",$C367+$Q367/24)</f>
      </c>
      <c r="T367" s="362">
        <f>IF($C367="","",$C367+($R367+$W367)/24)</f>
      </c>
      <c r="U367" s="360" t="n"/>
      <c r="V367" s="360" t="n"/>
      <c r="W367" s="363" t="n"/>
      <c r="X367" s="361">
        <f>IF(AND($C367&lt;&gt;"",$V367&lt;&gt;""),MAX(0,($V367-$C367)*24-$W367),"")</f>
      </c>
      <c r="Y367" s="112">
        <f>IF($C367="","",IF($U367&lt;&gt;"",IF($U367&gt;$S367,"期限超過","達成"),IF(NOW()&gt;$S367,"期限超過リスク","期限内")))</f>
      </c>
      <c r="Z367" s="112">
        <f>IF($C367="","",IF($V367&lt;&gt;"",IF($V367&gt;$T367,"期限超過","達成"),IF(AND($L367&lt;&gt;"クローズ済み",$L367&lt;&gt;"キャンセル済み",NOW()&gt;$T367),"期限超過リスク","期限内")))</f>
      </c>
      <c r="AA367" s="363" t="n"/>
      <c r="AB367" s="118" t="n"/>
      <c r="AC367" s="118" t="n"/>
      <c r="AD367" s="89" t="n"/>
      <c r="AE367" s="364" t="n"/>
      <c r="AF367" s="89" t="n"/>
      <c r="AG367" s="89" t="n"/>
      <c r="AH367" s="124" t="n"/>
    </row>
    <row r="368" s="26" ht="26" customHeight="true">
      <c r="A368" s="88" t="n"/>
      <c r="B368" s="359" t="n"/>
      <c r="C368" s="360" t="n"/>
      <c r="D368" s="89" t="n"/>
      <c r="E368" s="89" t="n"/>
      <c r="F368" s="89" t="n"/>
      <c r="G368" s="89" t="n"/>
      <c r="H368" s="118" t="n"/>
      <c r="I368" s="89" t="n"/>
      <c r="J368" s="89" t="n"/>
      <c r="K368" s="89" t="n"/>
      <c r="L368" s="89" t="n"/>
      <c r="M368" s="89" t="n"/>
      <c r="N368" s="89" t="n"/>
      <c r="O368" s="89" t="n"/>
      <c r="P368" s="118" t="n"/>
      <c r="Q368" s="361">
        <f>IF($J368="","",IFERROR(VLOOKUP($J368,'設定項目'!$N$2:$P$5,2,FALSE),""))</f>
      </c>
      <c r="R368" s="361">
        <f>IF($J368="","",IFERROR(VLOOKUP($J368,'設定項目'!$N$2:$P$5,3,FALSE),""))</f>
      </c>
      <c r="S368" s="362">
        <f>IF($C368="","",$C368+$Q368/24)</f>
      </c>
      <c r="T368" s="362">
        <f>IF($C368="","",$C368+($R368+$W368)/24)</f>
      </c>
      <c r="U368" s="360" t="n"/>
      <c r="V368" s="360" t="n"/>
      <c r="W368" s="363" t="n"/>
      <c r="X368" s="361">
        <f>IF(AND($C368&lt;&gt;"",$V368&lt;&gt;""),MAX(0,($V368-$C368)*24-$W368),"")</f>
      </c>
      <c r="Y368" s="112">
        <f>IF($C368="","",IF($U368&lt;&gt;"",IF($U368&gt;$S368,"期限超過","達成"),IF(NOW()&gt;$S368,"期限超過リスク","期限内")))</f>
      </c>
      <c r="Z368" s="112">
        <f>IF($C368="","",IF($V368&lt;&gt;"",IF($V368&gt;$T368,"期限超過","達成"),IF(AND($L368&lt;&gt;"クローズ済み",$L368&lt;&gt;"キャンセル済み",NOW()&gt;$T368),"期限超過リスク","期限内")))</f>
      </c>
      <c r="AA368" s="363" t="n"/>
      <c r="AB368" s="118" t="n"/>
      <c r="AC368" s="118" t="n"/>
      <c r="AD368" s="89" t="n"/>
      <c r="AE368" s="364" t="n"/>
      <c r="AF368" s="89" t="n"/>
      <c r="AG368" s="89" t="n"/>
      <c r="AH368" s="124" t="n"/>
    </row>
    <row r="369" s="26" ht="26" customHeight="true">
      <c r="A369" s="88" t="n"/>
      <c r="B369" s="359" t="n"/>
      <c r="C369" s="360" t="n"/>
      <c r="D369" s="89" t="n"/>
      <c r="E369" s="89" t="n"/>
      <c r="F369" s="89" t="n"/>
      <c r="G369" s="89" t="n"/>
      <c r="H369" s="118" t="n"/>
      <c r="I369" s="89" t="n"/>
      <c r="J369" s="89" t="n"/>
      <c r="K369" s="89" t="n"/>
      <c r="L369" s="89" t="n"/>
      <c r="M369" s="89" t="n"/>
      <c r="N369" s="89" t="n"/>
      <c r="O369" s="89" t="n"/>
      <c r="P369" s="118" t="n"/>
      <c r="Q369" s="361">
        <f>IF($J369="","",IFERROR(VLOOKUP($J369,'設定項目'!$N$2:$P$5,2,FALSE),""))</f>
      </c>
      <c r="R369" s="361">
        <f>IF($J369="","",IFERROR(VLOOKUP($J369,'設定項目'!$N$2:$P$5,3,FALSE),""))</f>
      </c>
      <c r="S369" s="362">
        <f>IF($C369="","",$C369+$Q369/24)</f>
      </c>
      <c r="T369" s="362">
        <f>IF($C369="","",$C369+($R369+$W369)/24)</f>
      </c>
      <c r="U369" s="360" t="n"/>
      <c r="V369" s="360" t="n"/>
      <c r="W369" s="363" t="n"/>
      <c r="X369" s="361">
        <f>IF(AND($C369&lt;&gt;"",$V369&lt;&gt;""),MAX(0,($V369-$C369)*24-$W369),"")</f>
      </c>
      <c r="Y369" s="112">
        <f>IF($C369="","",IF($U369&lt;&gt;"",IF($U369&gt;$S369,"期限超過","達成"),IF(NOW()&gt;$S369,"期限超過リスク","期限内")))</f>
      </c>
      <c r="Z369" s="112">
        <f>IF($C369="","",IF($V369&lt;&gt;"",IF($V369&gt;$T369,"期限超過","達成"),IF(AND($L369&lt;&gt;"クローズ済み",$L369&lt;&gt;"キャンセル済み",NOW()&gt;$T369),"期限超過リスク","期限内")))</f>
      </c>
      <c r="AA369" s="363" t="n"/>
      <c r="AB369" s="118" t="n"/>
      <c r="AC369" s="118" t="n"/>
      <c r="AD369" s="89" t="n"/>
      <c r="AE369" s="364" t="n"/>
      <c r="AF369" s="89" t="n"/>
      <c r="AG369" s="89" t="n"/>
      <c r="AH369" s="124" t="n"/>
    </row>
    <row r="370" s="26" ht="26" customHeight="true">
      <c r="A370" s="88" t="n"/>
      <c r="B370" s="359" t="n"/>
      <c r="C370" s="360" t="n"/>
      <c r="D370" s="89" t="n"/>
      <c r="E370" s="89" t="n"/>
      <c r="F370" s="89" t="n"/>
      <c r="G370" s="89" t="n"/>
      <c r="H370" s="118" t="n"/>
      <c r="I370" s="89" t="n"/>
      <c r="J370" s="89" t="n"/>
      <c r="K370" s="89" t="n"/>
      <c r="L370" s="89" t="n"/>
      <c r="M370" s="89" t="n"/>
      <c r="N370" s="89" t="n"/>
      <c r="O370" s="89" t="n"/>
      <c r="P370" s="118" t="n"/>
      <c r="Q370" s="361">
        <f>IF($J370="","",IFERROR(VLOOKUP($J370,'設定項目'!$N$2:$P$5,2,FALSE),""))</f>
      </c>
      <c r="R370" s="361">
        <f>IF($J370="","",IFERROR(VLOOKUP($J370,'設定項目'!$N$2:$P$5,3,FALSE),""))</f>
      </c>
      <c r="S370" s="362">
        <f>IF($C370="","",$C370+$Q370/24)</f>
      </c>
      <c r="T370" s="362">
        <f>IF($C370="","",$C370+($R370+$W370)/24)</f>
      </c>
      <c r="U370" s="360" t="n"/>
      <c r="V370" s="360" t="n"/>
      <c r="W370" s="363" t="n"/>
      <c r="X370" s="361">
        <f>IF(AND($C370&lt;&gt;"",$V370&lt;&gt;""),MAX(0,($V370-$C370)*24-$W370),"")</f>
      </c>
      <c r="Y370" s="112">
        <f>IF($C370="","",IF($U370&lt;&gt;"",IF($U370&gt;$S370,"期限超過","達成"),IF(NOW()&gt;$S370,"期限超過リスク","期限内")))</f>
      </c>
      <c r="Z370" s="112">
        <f>IF($C370="","",IF($V370&lt;&gt;"",IF($V370&gt;$T370,"期限超過","達成"),IF(AND($L370&lt;&gt;"クローズ済み",$L370&lt;&gt;"キャンセル済み",NOW()&gt;$T370),"期限超過リスク","期限内")))</f>
      </c>
      <c r="AA370" s="363" t="n"/>
      <c r="AB370" s="118" t="n"/>
      <c r="AC370" s="118" t="n"/>
      <c r="AD370" s="89" t="n"/>
      <c r="AE370" s="364" t="n"/>
      <c r="AF370" s="89" t="n"/>
      <c r="AG370" s="89" t="n"/>
      <c r="AH370" s="124" t="n"/>
    </row>
    <row r="371" s="26" ht="26" customHeight="true">
      <c r="A371" s="88" t="n"/>
      <c r="B371" s="359" t="n"/>
      <c r="C371" s="360" t="n"/>
      <c r="D371" s="89" t="n"/>
      <c r="E371" s="89" t="n"/>
      <c r="F371" s="89" t="n"/>
      <c r="G371" s="89" t="n"/>
      <c r="H371" s="118" t="n"/>
      <c r="I371" s="89" t="n"/>
      <c r="J371" s="89" t="n"/>
      <c r="K371" s="89" t="n"/>
      <c r="L371" s="89" t="n"/>
      <c r="M371" s="89" t="n"/>
      <c r="N371" s="89" t="n"/>
      <c r="O371" s="89" t="n"/>
      <c r="P371" s="118" t="n"/>
      <c r="Q371" s="361">
        <f>IF($J371="","",IFERROR(VLOOKUP($J371,'設定項目'!$N$2:$P$5,2,FALSE),""))</f>
      </c>
      <c r="R371" s="361">
        <f>IF($J371="","",IFERROR(VLOOKUP($J371,'設定項目'!$N$2:$P$5,3,FALSE),""))</f>
      </c>
      <c r="S371" s="362">
        <f>IF($C371="","",$C371+$Q371/24)</f>
      </c>
      <c r="T371" s="362">
        <f>IF($C371="","",$C371+($R371+$W371)/24)</f>
      </c>
      <c r="U371" s="360" t="n"/>
      <c r="V371" s="360" t="n"/>
      <c r="W371" s="363" t="n"/>
      <c r="X371" s="361">
        <f>IF(AND($C371&lt;&gt;"",$V371&lt;&gt;""),MAX(0,($V371-$C371)*24-$W371),"")</f>
      </c>
      <c r="Y371" s="112">
        <f>IF($C371="","",IF($U371&lt;&gt;"",IF($U371&gt;$S371,"期限超過","達成"),IF(NOW()&gt;$S371,"期限超過リスク","期限内")))</f>
      </c>
      <c r="Z371" s="112">
        <f>IF($C371="","",IF($V371&lt;&gt;"",IF($V371&gt;$T371,"期限超過","達成"),IF(AND($L371&lt;&gt;"クローズ済み",$L371&lt;&gt;"キャンセル済み",NOW()&gt;$T371),"期限超過リスク","期限内")))</f>
      </c>
      <c r="AA371" s="363" t="n"/>
      <c r="AB371" s="118" t="n"/>
      <c r="AC371" s="118" t="n"/>
      <c r="AD371" s="89" t="n"/>
      <c r="AE371" s="364" t="n"/>
      <c r="AF371" s="89" t="n"/>
      <c r="AG371" s="89" t="n"/>
      <c r="AH371" s="124" t="n"/>
    </row>
    <row r="372" s="26" ht="26" customHeight="true">
      <c r="A372" s="88" t="n"/>
      <c r="B372" s="359" t="n"/>
      <c r="C372" s="360" t="n"/>
      <c r="D372" s="89" t="n"/>
      <c r="E372" s="89" t="n"/>
      <c r="F372" s="89" t="n"/>
      <c r="G372" s="89" t="n"/>
      <c r="H372" s="118" t="n"/>
      <c r="I372" s="89" t="n"/>
      <c r="J372" s="89" t="n"/>
      <c r="K372" s="89" t="n"/>
      <c r="L372" s="89" t="n"/>
      <c r="M372" s="89" t="n"/>
      <c r="N372" s="89" t="n"/>
      <c r="O372" s="89" t="n"/>
      <c r="P372" s="118" t="n"/>
      <c r="Q372" s="361">
        <f>IF($J372="","",IFERROR(VLOOKUP($J372,'設定項目'!$N$2:$P$5,2,FALSE),""))</f>
      </c>
      <c r="R372" s="361">
        <f>IF($J372="","",IFERROR(VLOOKUP($J372,'設定項目'!$N$2:$P$5,3,FALSE),""))</f>
      </c>
      <c r="S372" s="362">
        <f>IF($C372="","",$C372+$Q372/24)</f>
      </c>
      <c r="T372" s="362">
        <f>IF($C372="","",$C372+($R372+$W372)/24)</f>
      </c>
      <c r="U372" s="360" t="n"/>
      <c r="V372" s="360" t="n"/>
      <c r="W372" s="363" t="n"/>
      <c r="X372" s="361">
        <f>IF(AND($C372&lt;&gt;"",$V372&lt;&gt;""),MAX(0,($V372-$C372)*24-$W372),"")</f>
      </c>
      <c r="Y372" s="112">
        <f>IF($C372="","",IF($U372&lt;&gt;"",IF($U372&gt;$S372,"期限超過","達成"),IF(NOW()&gt;$S372,"期限超過リスク","期限内")))</f>
      </c>
      <c r="Z372" s="112">
        <f>IF($C372="","",IF($V372&lt;&gt;"",IF($V372&gt;$T372,"期限超過","達成"),IF(AND($L372&lt;&gt;"クローズ済み",$L372&lt;&gt;"キャンセル済み",NOW()&gt;$T372),"期限超過リスク","期限内")))</f>
      </c>
      <c r="AA372" s="363" t="n"/>
      <c r="AB372" s="118" t="n"/>
      <c r="AC372" s="118" t="n"/>
      <c r="AD372" s="89" t="n"/>
      <c r="AE372" s="364" t="n"/>
      <c r="AF372" s="89" t="n"/>
      <c r="AG372" s="89" t="n"/>
      <c r="AH372" s="124" t="n"/>
    </row>
    <row r="373" s="26" ht="26" customHeight="true">
      <c r="A373" s="88" t="n"/>
      <c r="B373" s="359" t="n"/>
      <c r="C373" s="360" t="n"/>
      <c r="D373" s="89" t="n"/>
      <c r="E373" s="89" t="n"/>
      <c r="F373" s="89" t="n"/>
      <c r="G373" s="89" t="n"/>
      <c r="H373" s="118" t="n"/>
      <c r="I373" s="89" t="n"/>
      <c r="J373" s="89" t="n"/>
      <c r="K373" s="89" t="n"/>
      <c r="L373" s="89" t="n"/>
      <c r="M373" s="89" t="n"/>
      <c r="N373" s="89" t="n"/>
      <c r="O373" s="89" t="n"/>
      <c r="P373" s="118" t="n"/>
      <c r="Q373" s="361">
        <f>IF($J373="","",IFERROR(VLOOKUP($J373,'設定項目'!$N$2:$P$5,2,FALSE),""))</f>
      </c>
      <c r="R373" s="361">
        <f>IF($J373="","",IFERROR(VLOOKUP($J373,'設定項目'!$N$2:$P$5,3,FALSE),""))</f>
      </c>
      <c r="S373" s="362">
        <f>IF($C373="","",$C373+$Q373/24)</f>
      </c>
      <c r="T373" s="362">
        <f>IF($C373="","",$C373+($R373+$W373)/24)</f>
      </c>
      <c r="U373" s="360" t="n"/>
      <c r="V373" s="360" t="n"/>
      <c r="W373" s="363" t="n"/>
      <c r="X373" s="361">
        <f>IF(AND($C373&lt;&gt;"",$V373&lt;&gt;""),MAX(0,($V373-$C373)*24-$W373),"")</f>
      </c>
      <c r="Y373" s="112">
        <f>IF($C373="","",IF($U373&lt;&gt;"",IF($U373&gt;$S373,"期限超過","達成"),IF(NOW()&gt;$S373,"期限超過リスク","期限内")))</f>
      </c>
      <c r="Z373" s="112">
        <f>IF($C373="","",IF($V373&lt;&gt;"",IF($V373&gt;$T373,"期限超過","達成"),IF(AND($L373&lt;&gt;"クローズ済み",$L373&lt;&gt;"キャンセル済み",NOW()&gt;$T373),"期限超過リスク","期限内")))</f>
      </c>
      <c r="AA373" s="363" t="n"/>
      <c r="AB373" s="118" t="n"/>
      <c r="AC373" s="118" t="n"/>
      <c r="AD373" s="89" t="n"/>
      <c r="AE373" s="364" t="n"/>
      <c r="AF373" s="89" t="n"/>
      <c r="AG373" s="89" t="n"/>
      <c r="AH373" s="124" t="n"/>
    </row>
    <row r="374" s="26" ht="26" customHeight="true">
      <c r="A374" s="88" t="n"/>
      <c r="B374" s="359" t="n"/>
      <c r="C374" s="360" t="n"/>
      <c r="D374" s="89" t="n"/>
      <c r="E374" s="89" t="n"/>
      <c r="F374" s="89" t="n"/>
      <c r="G374" s="89" t="n"/>
      <c r="H374" s="118" t="n"/>
      <c r="I374" s="89" t="n"/>
      <c r="J374" s="89" t="n"/>
      <c r="K374" s="89" t="n"/>
      <c r="L374" s="89" t="n"/>
      <c r="M374" s="89" t="n"/>
      <c r="N374" s="89" t="n"/>
      <c r="O374" s="89" t="n"/>
      <c r="P374" s="118" t="n"/>
      <c r="Q374" s="361">
        <f>IF($J374="","",IFERROR(VLOOKUP($J374,'設定項目'!$N$2:$P$5,2,FALSE),""))</f>
      </c>
      <c r="R374" s="361">
        <f>IF($J374="","",IFERROR(VLOOKUP($J374,'設定項目'!$N$2:$P$5,3,FALSE),""))</f>
      </c>
      <c r="S374" s="362">
        <f>IF($C374="","",$C374+$Q374/24)</f>
      </c>
      <c r="T374" s="362">
        <f>IF($C374="","",$C374+($R374+$W374)/24)</f>
      </c>
      <c r="U374" s="360" t="n"/>
      <c r="V374" s="360" t="n"/>
      <c r="W374" s="363" t="n"/>
      <c r="X374" s="361">
        <f>IF(AND($C374&lt;&gt;"",$V374&lt;&gt;""),MAX(0,($V374-$C374)*24-$W374),"")</f>
      </c>
      <c r="Y374" s="112">
        <f>IF($C374="","",IF($U374&lt;&gt;"",IF($U374&gt;$S374,"期限超過","達成"),IF(NOW()&gt;$S374,"期限超過リスク","期限内")))</f>
      </c>
      <c r="Z374" s="112">
        <f>IF($C374="","",IF($V374&lt;&gt;"",IF($V374&gt;$T374,"期限超過","達成"),IF(AND($L374&lt;&gt;"クローズ済み",$L374&lt;&gt;"キャンセル済み",NOW()&gt;$T374),"期限超過リスク","期限内")))</f>
      </c>
      <c r="AA374" s="363" t="n"/>
      <c r="AB374" s="118" t="n"/>
      <c r="AC374" s="118" t="n"/>
      <c r="AD374" s="89" t="n"/>
      <c r="AE374" s="364" t="n"/>
      <c r="AF374" s="89" t="n"/>
      <c r="AG374" s="89" t="n"/>
      <c r="AH374" s="124" t="n"/>
    </row>
    <row r="375" s="26" ht="26" customHeight="true">
      <c r="A375" s="88" t="n"/>
      <c r="B375" s="359" t="n"/>
      <c r="C375" s="360" t="n"/>
      <c r="D375" s="89" t="n"/>
      <c r="E375" s="89" t="n"/>
      <c r="F375" s="89" t="n"/>
      <c r="G375" s="89" t="n"/>
      <c r="H375" s="118" t="n"/>
      <c r="I375" s="89" t="n"/>
      <c r="J375" s="89" t="n"/>
      <c r="K375" s="89" t="n"/>
      <c r="L375" s="89" t="n"/>
      <c r="M375" s="89" t="n"/>
      <c r="N375" s="89" t="n"/>
      <c r="O375" s="89" t="n"/>
      <c r="P375" s="118" t="n"/>
      <c r="Q375" s="361">
        <f>IF($J375="","",IFERROR(VLOOKUP($J375,'設定項目'!$N$2:$P$5,2,FALSE),""))</f>
      </c>
      <c r="R375" s="361">
        <f>IF($J375="","",IFERROR(VLOOKUP($J375,'設定項目'!$N$2:$P$5,3,FALSE),""))</f>
      </c>
      <c r="S375" s="362">
        <f>IF($C375="","",$C375+$Q375/24)</f>
      </c>
      <c r="T375" s="362">
        <f>IF($C375="","",$C375+($R375+$W375)/24)</f>
      </c>
      <c r="U375" s="360" t="n"/>
      <c r="V375" s="360" t="n"/>
      <c r="W375" s="363" t="n"/>
      <c r="X375" s="361">
        <f>IF(AND($C375&lt;&gt;"",$V375&lt;&gt;""),MAX(0,($V375-$C375)*24-$W375),"")</f>
      </c>
      <c r="Y375" s="112">
        <f>IF($C375="","",IF($U375&lt;&gt;"",IF($U375&gt;$S375,"期限超過","達成"),IF(NOW()&gt;$S375,"期限超過リスク","期限内")))</f>
      </c>
      <c r="Z375" s="112">
        <f>IF($C375="","",IF($V375&lt;&gt;"",IF($V375&gt;$T375,"期限超過","達成"),IF(AND($L375&lt;&gt;"クローズ済み",$L375&lt;&gt;"キャンセル済み",NOW()&gt;$T375),"期限超過リスク","期限内")))</f>
      </c>
      <c r="AA375" s="363" t="n"/>
      <c r="AB375" s="118" t="n"/>
      <c r="AC375" s="118" t="n"/>
      <c r="AD375" s="89" t="n"/>
      <c r="AE375" s="364" t="n"/>
      <c r="AF375" s="89" t="n"/>
      <c r="AG375" s="89" t="n"/>
      <c r="AH375" s="124" t="n"/>
    </row>
    <row r="376" s="26" ht="26" customHeight="true">
      <c r="A376" s="88" t="n"/>
      <c r="B376" s="359" t="n"/>
      <c r="C376" s="360" t="n"/>
      <c r="D376" s="89" t="n"/>
      <c r="E376" s="89" t="n"/>
      <c r="F376" s="89" t="n"/>
      <c r="G376" s="89" t="n"/>
      <c r="H376" s="118" t="n"/>
      <c r="I376" s="89" t="n"/>
      <c r="J376" s="89" t="n"/>
      <c r="K376" s="89" t="n"/>
      <c r="L376" s="89" t="n"/>
      <c r="M376" s="89" t="n"/>
      <c r="N376" s="89" t="n"/>
      <c r="O376" s="89" t="n"/>
      <c r="P376" s="118" t="n"/>
      <c r="Q376" s="361">
        <f>IF($J376="","",IFERROR(VLOOKUP($J376,'設定項目'!$N$2:$P$5,2,FALSE),""))</f>
      </c>
      <c r="R376" s="361">
        <f>IF($J376="","",IFERROR(VLOOKUP($J376,'設定項目'!$N$2:$P$5,3,FALSE),""))</f>
      </c>
      <c r="S376" s="362">
        <f>IF($C376="","",$C376+$Q376/24)</f>
      </c>
      <c r="T376" s="362">
        <f>IF($C376="","",$C376+($R376+$W376)/24)</f>
      </c>
      <c r="U376" s="360" t="n"/>
      <c r="V376" s="360" t="n"/>
      <c r="W376" s="363" t="n"/>
      <c r="X376" s="361">
        <f>IF(AND($C376&lt;&gt;"",$V376&lt;&gt;""),MAX(0,($V376-$C376)*24-$W376),"")</f>
      </c>
      <c r="Y376" s="112">
        <f>IF($C376="","",IF($U376&lt;&gt;"",IF($U376&gt;$S376,"期限超過","達成"),IF(NOW()&gt;$S376,"期限超過リスク","期限内")))</f>
      </c>
      <c r="Z376" s="112">
        <f>IF($C376="","",IF($V376&lt;&gt;"",IF($V376&gt;$T376,"期限超過","達成"),IF(AND($L376&lt;&gt;"クローズ済み",$L376&lt;&gt;"キャンセル済み",NOW()&gt;$T376),"期限超過リスク","期限内")))</f>
      </c>
      <c r="AA376" s="363" t="n"/>
      <c r="AB376" s="118" t="n"/>
      <c r="AC376" s="118" t="n"/>
      <c r="AD376" s="89" t="n"/>
      <c r="AE376" s="364" t="n"/>
      <c r="AF376" s="89" t="n"/>
      <c r="AG376" s="89" t="n"/>
      <c r="AH376" s="124" t="n"/>
    </row>
    <row r="377" s="26" ht="26" customHeight="true">
      <c r="A377" s="88" t="n"/>
      <c r="B377" s="359" t="n"/>
      <c r="C377" s="360" t="n"/>
      <c r="D377" s="89" t="n"/>
      <c r="E377" s="89" t="n"/>
      <c r="F377" s="89" t="n"/>
      <c r="G377" s="89" t="n"/>
      <c r="H377" s="118" t="n"/>
      <c r="I377" s="89" t="n"/>
      <c r="J377" s="89" t="n"/>
      <c r="K377" s="89" t="n"/>
      <c r="L377" s="89" t="n"/>
      <c r="M377" s="89" t="n"/>
      <c r="N377" s="89" t="n"/>
      <c r="O377" s="89" t="n"/>
      <c r="P377" s="118" t="n"/>
      <c r="Q377" s="361">
        <f>IF($J377="","",IFERROR(VLOOKUP($J377,'設定項目'!$N$2:$P$5,2,FALSE),""))</f>
      </c>
      <c r="R377" s="361">
        <f>IF($J377="","",IFERROR(VLOOKUP($J377,'設定項目'!$N$2:$P$5,3,FALSE),""))</f>
      </c>
      <c r="S377" s="362">
        <f>IF($C377="","",$C377+$Q377/24)</f>
      </c>
      <c r="T377" s="362">
        <f>IF($C377="","",$C377+($R377+$W377)/24)</f>
      </c>
      <c r="U377" s="360" t="n"/>
      <c r="V377" s="360" t="n"/>
      <c r="W377" s="363" t="n"/>
      <c r="X377" s="361">
        <f>IF(AND($C377&lt;&gt;"",$V377&lt;&gt;""),MAX(0,($V377-$C377)*24-$W377),"")</f>
      </c>
      <c r="Y377" s="112">
        <f>IF($C377="","",IF($U377&lt;&gt;"",IF($U377&gt;$S377,"期限超過","達成"),IF(NOW()&gt;$S377,"期限超過リスク","期限内")))</f>
      </c>
      <c r="Z377" s="112">
        <f>IF($C377="","",IF($V377&lt;&gt;"",IF($V377&gt;$T377,"期限超過","達成"),IF(AND($L377&lt;&gt;"クローズ済み",$L377&lt;&gt;"キャンセル済み",NOW()&gt;$T377),"期限超過リスク","期限内")))</f>
      </c>
      <c r="AA377" s="363" t="n"/>
      <c r="AB377" s="118" t="n"/>
      <c r="AC377" s="118" t="n"/>
      <c r="AD377" s="89" t="n"/>
      <c r="AE377" s="364" t="n"/>
      <c r="AF377" s="89" t="n"/>
      <c r="AG377" s="89" t="n"/>
      <c r="AH377" s="124" t="n"/>
    </row>
    <row r="378" s="26" ht="26" customHeight="true">
      <c r="A378" s="88" t="n"/>
      <c r="B378" s="359" t="n"/>
      <c r="C378" s="360" t="n"/>
      <c r="D378" s="89" t="n"/>
      <c r="E378" s="89" t="n"/>
      <c r="F378" s="89" t="n"/>
      <c r="G378" s="89" t="n"/>
      <c r="H378" s="118" t="n"/>
      <c r="I378" s="89" t="n"/>
      <c r="J378" s="89" t="n"/>
      <c r="K378" s="89" t="n"/>
      <c r="L378" s="89" t="n"/>
      <c r="M378" s="89" t="n"/>
      <c r="N378" s="89" t="n"/>
      <c r="O378" s="89" t="n"/>
      <c r="P378" s="118" t="n"/>
      <c r="Q378" s="361">
        <f>IF($J378="","",IFERROR(VLOOKUP($J378,'設定項目'!$N$2:$P$5,2,FALSE),""))</f>
      </c>
      <c r="R378" s="361">
        <f>IF($J378="","",IFERROR(VLOOKUP($J378,'設定項目'!$N$2:$P$5,3,FALSE),""))</f>
      </c>
      <c r="S378" s="362">
        <f>IF($C378="","",$C378+$Q378/24)</f>
      </c>
      <c r="T378" s="362">
        <f>IF($C378="","",$C378+($R378+$W378)/24)</f>
      </c>
      <c r="U378" s="360" t="n"/>
      <c r="V378" s="360" t="n"/>
      <c r="W378" s="363" t="n"/>
      <c r="X378" s="361">
        <f>IF(AND($C378&lt;&gt;"",$V378&lt;&gt;""),MAX(0,($V378-$C378)*24-$W378),"")</f>
      </c>
      <c r="Y378" s="112">
        <f>IF($C378="","",IF($U378&lt;&gt;"",IF($U378&gt;$S378,"期限超過","達成"),IF(NOW()&gt;$S378,"期限超過リスク","期限内")))</f>
      </c>
      <c r="Z378" s="112">
        <f>IF($C378="","",IF($V378&lt;&gt;"",IF($V378&gt;$T378,"期限超過","達成"),IF(AND($L378&lt;&gt;"クローズ済み",$L378&lt;&gt;"キャンセル済み",NOW()&gt;$T378),"期限超過リスク","期限内")))</f>
      </c>
      <c r="AA378" s="363" t="n"/>
      <c r="AB378" s="118" t="n"/>
      <c r="AC378" s="118" t="n"/>
      <c r="AD378" s="89" t="n"/>
      <c r="AE378" s="364" t="n"/>
      <c r="AF378" s="89" t="n"/>
      <c r="AG378" s="89" t="n"/>
      <c r="AH378" s="124" t="n"/>
    </row>
    <row r="379" s="26" ht="26" customHeight="true">
      <c r="A379" s="88" t="n"/>
      <c r="B379" s="359" t="n"/>
      <c r="C379" s="360" t="n"/>
      <c r="D379" s="89" t="n"/>
      <c r="E379" s="89" t="n"/>
      <c r="F379" s="89" t="n"/>
      <c r="G379" s="89" t="n"/>
      <c r="H379" s="118" t="n"/>
      <c r="I379" s="89" t="n"/>
      <c r="J379" s="89" t="n"/>
      <c r="K379" s="89" t="n"/>
      <c r="L379" s="89" t="n"/>
      <c r="M379" s="89" t="n"/>
      <c r="N379" s="89" t="n"/>
      <c r="O379" s="89" t="n"/>
      <c r="P379" s="118" t="n"/>
      <c r="Q379" s="361">
        <f>IF($J379="","",IFERROR(VLOOKUP($J379,'設定項目'!$N$2:$P$5,2,FALSE),""))</f>
      </c>
      <c r="R379" s="361">
        <f>IF($J379="","",IFERROR(VLOOKUP($J379,'設定項目'!$N$2:$P$5,3,FALSE),""))</f>
      </c>
      <c r="S379" s="362">
        <f>IF($C379="","",$C379+$Q379/24)</f>
      </c>
      <c r="T379" s="362">
        <f>IF($C379="","",$C379+($R379+$W379)/24)</f>
      </c>
      <c r="U379" s="360" t="n"/>
      <c r="V379" s="360" t="n"/>
      <c r="W379" s="363" t="n"/>
      <c r="X379" s="361">
        <f>IF(AND($C379&lt;&gt;"",$V379&lt;&gt;""),MAX(0,($V379-$C379)*24-$W379),"")</f>
      </c>
      <c r="Y379" s="112">
        <f>IF($C379="","",IF($U379&lt;&gt;"",IF($U379&gt;$S379,"期限超過","達成"),IF(NOW()&gt;$S379,"期限超過リスク","期限内")))</f>
      </c>
      <c r="Z379" s="112">
        <f>IF($C379="","",IF($V379&lt;&gt;"",IF($V379&gt;$T379,"期限超過","達成"),IF(AND($L379&lt;&gt;"クローズ済み",$L379&lt;&gt;"キャンセル済み",NOW()&gt;$T379),"期限超過リスク","期限内")))</f>
      </c>
      <c r="AA379" s="363" t="n"/>
      <c r="AB379" s="118" t="n"/>
      <c r="AC379" s="118" t="n"/>
      <c r="AD379" s="89" t="n"/>
      <c r="AE379" s="364" t="n"/>
      <c r="AF379" s="89" t="n"/>
      <c r="AG379" s="89" t="n"/>
      <c r="AH379" s="124" t="n"/>
    </row>
    <row r="380" s="26" ht="26" customHeight="true">
      <c r="A380" s="88" t="n"/>
      <c r="B380" s="359" t="n"/>
      <c r="C380" s="360" t="n"/>
      <c r="D380" s="89" t="n"/>
      <c r="E380" s="89" t="n"/>
      <c r="F380" s="89" t="n"/>
      <c r="G380" s="89" t="n"/>
      <c r="H380" s="118" t="n"/>
      <c r="I380" s="89" t="n"/>
      <c r="J380" s="89" t="n"/>
      <c r="K380" s="89" t="n"/>
      <c r="L380" s="89" t="n"/>
      <c r="M380" s="89" t="n"/>
      <c r="N380" s="89" t="n"/>
      <c r="O380" s="89" t="n"/>
      <c r="P380" s="118" t="n"/>
      <c r="Q380" s="361">
        <f>IF($J380="","",IFERROR(VLOOKUP($J380,'設定項目'!$N$2:$P$5,2,FALSE),""))</f>
      </c>
      <c r="R380" s="361">
        <f>IF($J380="","",IFERROR(VLOOKUP($J380,'設定項目'!$N$2:$P$5,3,FALSE),""))</f>
      </c>
      <c r="S380" s="362">
        <f>IF($C380="","",$C380+$Q380/24)</f>
      </c>
      <c r="T380" s="362">
        <f>IF($C380="","",$C380+($R380+$W380)/24)</f>
      </c>
      <c r="U380" s="360" t="n"/>
      <c r="V380" s="360" t="n"/>
      <c r="W380" s="363" t="n"/>
      <c r="X380" s="361">
        <f>IF(AND($C380&lt;&gt;"",$V380&lt;&gt;""),MAX(0,($V380-$C380)*24-$W380),"")</f>
      </c>
      <c r="Y380" s="112">
        <f>IF($C380="","",IF($U380&lt;&gt;"",IF($U380&gt;$S380,"期限超過","達成"),IF(NOW()&gt;$S380,"期限超過リスク","期限内")))</f>
      </c>
      <c r="Z380" s="112">
        <f>IF($C380="","",IF($V380&lt;&gt;"",IF($V380&gt;$T380,"期限超過","達成"),IF(AND($L380&lt;&gt;"クローズ済み",$L380&lt;&gt;"キャンセル済み",NOW()&gt;$T380),"期限超過リスク","期限内")))</f>
      </c>
      <c r="AA380" s="363" t="n"/>
      <c r="AB380" s="118" t="n"/>
      <c r="AC380" s="118" t="n"/>
      <c r="AD380" s="89" t="n"/>
      <c r="AE380" s="364" t="n"/>
      <c r="AF380" s="89" t="n"/>
      <c r="AG380" s="89" t="n"/>
      <c r="AH380" s="124" t="n"/>
    </row>
    <row r="381" s="26" ht="26" customHeight="true">
      <c r="A381" s="88" t="n"/>
      <c r="B381" s="359" t="n"/>
      <c r="C381" s="360" t="n"/>
      <c r="D381" s="89" t="n"/>
      <c r="E381" s="89" t="n"/>
      <c r="F381" s="89" t="n"/>
      <c r="G381" s="89" t="n"/>
      <c r="H381" s="118" t="n"/>
      <c r="I381" s="89" t="n"/>
      <c r="J381" s="89" t="n"/>
      <c r="K381" s="89" t="n"/>
      <c r="L381" s="89" t="n"/>
      <c r="M381" s="89" t="n"/>
      <c r="N381" s="89" t="n"/>
      <c r="O381" s="89" t="n"/>
      <c r="P381" s="118" t="n"/>
      <c r="Q381" s="361">
        <f>IF($J381="","",IFERROR(VLOOKUP($J381,'設定項目'!$N$2:$P$5,2,FALSE),""))</f>
      </c>
      <c r="R381" s="361">
        <f>IF($J381="","",IFERROR(VLOOKUP($J381,'設定項目'!$N$2:$P$5,3,FALSE),""))</f>
      </c>
      <c r="S381" s="362">
        <f>IF($C381="","",$C381+$Q381/24)</f>
      </c>
      <c r="T381" s="362">
        <f>IF($C381="","",$C381+($R381+$W381)/24)</f>
      </c>
      <c r="U381" s="360" t="n"/>
      <c r="V381" s="360" t="n"/>
      <c r="W381" s="363" t="n"/>
      <c r="X381" s="361">
        <f>IF(AND($C381&lt;&gt;"",$V381&lt;&gt;""),MAX(0,($V381-$C381)*24-$W381),"")</f>
      </c>
      <c r="Y381" s="112">
        <f>IF($C381="","",IF($U381&lt;&gt;"",IF($U381&gt;$S381,"期限超過","達成"),IF(NOW()&gt;$S381,"期限超過リスク","期限内")))</f>
      </c>
      <c r="Z381" s="112">
        <f>IF($C381="","",IF($V381&lt;&gt;"",IF($V381&gt;$T381,"期限超過","達成"),IF(AND($L381&lt;&gt;"クローズ済み",$L381&lt;&gt;"キャンセル済み",NOW()&gt;$T381),"期限超過リスク","期限内")))</f>
      </c>
      <c r="AA381" s="363" t="n"/>
      <c r="AB381" s="118" t="n"/>
      <c r="AC381" s="118" t="n"/>
      <c r="AD381" s="89" t="n"/>
      <c r="AE381" s="364" t="n"/>
      <c r="AF381" s="89" t="n"/>
      <c r="AG381" s="89" t="n"/>
      <c r="AH381" s="124" t="n"/>
    </row>
    <row r="382" s="26" ht="26" customHeight="true">
      <c r="A382" s="88" t="n"/>
      <c r="B382" s="359" t="n"/>
      <c r="C382" s="360" t="n"/>
      <c r="D382" s="89" t="n"/>
      <c r="E382" s="89" t="n"/>
      <c r="F382" s="89" t="n"/>
      <c r="G382" s="89" t="n"/>
      <c r="H382" s="118" t="n"/>
      <c r="I382" s="89" t="n"/>
      <c r="J382" s="89" t="n"/>
      <c r="K382" s="89" t="n"/>
      <c r="L382" s="89" t="n"/>
      <c r="M382" s="89" t="n"/>
      <c r="N382" s="89" t="n"/>
      <c r="O382" s="89" t="n"/>
      <c r="P382" s="118" t="n"/>
      <c r="Q382" s="361">
        <f>IF($J382="","",IFERROR(VLOOKUP($J382,'設定項目'!$N$2:$P$5,2,FALSE),""))</f>
      </c>
      <c r="R382" s="361">
        <f>IF($J382="","",IFERROR(VLOOKUP($J382,'設定項目'!$N$2:$P$5,3,FALSE),""))</f>
      </c>
      <c r="S382" s="362">
        <f>IF($C382="","",$C382+$Q382/24)</f>
      </c>
      <c r="T382" s="362">
        <f>IF($C382="","",$C382+($R382+$W382)/24)</f>
      </c>
      <c r="U382" s="360" t="n"/>
      <c r="V382" s="360" t="n"/>
      <c r="W382" s="363" t="n"/>
      <c r="X382" s="361">
        <f>IF(AND($C382&lt;&gt;"",$V382&lt;&gt;""),MAX(0,($V382-$C382)*24-$W382),"")</f>
      </c>
      <c r="Y382" s="112">
        <f>IF($C382="","",IF($U382&lt;&gt;"",IF($U382&gt;$S382,"期限超過","達成"),IF(NOW()&gt;$S382,"期限超過リスク","期限内")))</f>
      </c>
      <c r="Z382" s="112">
        <f>IF($C382="","",IF($V382&lt;&gt;"",IF($V382&gt;$T382,"期限超過","達成"),IF(AND($L382&lt;&gt;"クローズ済み",$L382&lt;&gt;"キャンセル済み",NOW()&gt;$T382),"期限超過リスク","期限内")))</f>
      </c>
      <c r="AA382" s="363" t="n"/>
      <c r="AB382" s="118" t="n"/>
      <c r="AC382" s="118" t="n"/>
      <c r="AD382" s="89" t="n"/>
      <c r="AE382" s="364" t="n"/>
      <c r="AF382" s="89" t="n"/>
      <c r="AG382" s="89" t="n"/>
      <c r="AH382" s="124" t="n"/>
    </row>
    <row r="383" s="26" ht="26" customHeight="true">
      <c r="A383" s="88" t="n"/>
      <c r="B383" s="359" t="n"/>
      <c r="C383" s="360" t="n"/>
      <c r="D383" s="89" t="n"/>
      <c r="E383" s="89" t="n"/>
      <c r="F383" s="89" t="n"/>
      <c r="G383" s="89" t="n"/>
      <c r="H383" s="118" t="n"/>
      <c r="I383" s="89" t="n"/>
      <c r="J383" s="89" t="n"/>
      <c r="K383" s="89" t="n"/>
      <c r="L383" s="89" t="n"/>
      <c r="M383" s="89" t="n"/>
      <c r="N383" s="89" t="n"/>
      <c r="O383" s="89" t="n"/>
      <c r="P383" s="118" t="n"/>
      <c r="Q383" s="361">
        <f>IF($J383="","",IFERROR(VLOOKUP($J383,'設定項目'!$N$2:$P$5,2,FALSE),""))</f>
      </c>
      <c r="R383" s="361">
        <f>IF($J383="","",IFERROR(VLOOKUP($J383,'設定項目'!$N$2:$P$5,3,FALSE),""))</f>
      </c>
      <c r="S383" s="362">
        <f>IF($C383="","",$C383+$Q383/24)</f>
      </c>
      <c r="T383" s="362">
        <f>IF($C383="","",$C383+($R383+$W383)/24)</f>
      </c>
      <c r="U383" s="360" t="n"/>
      <c r="V383" s="360" t="n"/>
      <c r="W383" s="363" t="n"/>
      <c r="X383" s="361">
        <f>IF(AND($C383&lt;&gt;"",$V383&lt;&gt;""),MAX(0,($V383-$C383)*24-$W383),"")</f>
      </c>
      <c r="Y383" s="112">
        <f>IF($C383="","",IF($U383&lt;&gt;"",IF($U383&gt;$S383,"期限超過","達成"),IF(NOW()&gt;$S383,"期限超過リスク","期限内")))</f>
      </c>
      <c r="Z383" s="112">
        <f>IF($C383="","",IF($V383&lt;&gt;"",IF($V383&gt;$T383,"期限超過","達成"),IF(AND($L383&lt;&gt;"クローズ済み",$L383&lt;&gt;"キャンセル済み",NOW()&gt;$T383),"期限超過リスク","期限内")))</f>
      </c>
      <c r="AA383" s="363" t="n"/>
      <c r="AB383" s="118" t="n"/>
      <c r="AC383" s="118" t="n"/>
      <c r="AD383" s="89" t="n"/>
      <c r="AE383" s="364" t="n"/>
      <c r="AF383" s="89" t="n"/>
      <c r="AG383" s="89" t="n"/>
      <c r="AH383" s="124" t="n"/>
    </row>
    <row r="384" s="26" ht="26" customHeight="true">
      <c r="A384" s="88" t="n"/>
      <c r="B384" s="359" t="n"/>
      <c r="C384" s="360" t="n"/>
      <c r="D384" s="89" t="n"/>
      <c r="E384" s="89" t="n"/>
      <c r="F384" s="89" t="n"/>
      <c r="G384" s="89" t="n"/>
      <c r="H384" s="118" t="n"/>
      <c r="I384" s="89" t="n"/>
      <c r="J384" s="89" t="n"/>
      <c r="K384" s="89" t="n"/>
      <c r="L384" s="89" t="n"/>
      <c r="M384" s="89" t="n"/>
      <c r="N384" s="89" t="n"/>
      <c r="O384" s="89" t="n"/>
      <c r="P384" s="118" t="n"/>
      <c r="Q384" s="361">
        <f>IF($J384="","",IFERROR(VLOOKUP($J384,'設定項目'!$N$2:$P$5,2,FALSE),""))</f>
      </c>
      <c r="R384" s="361">
        <f>IF($J384="","",IFERROR(VLOOKUP($J384,'設定項目'!$N$2:$P$5,3,FALSE),""))</f>
      </c>
      <c r="S384" s="362">
        <f>IF($C384="","",$C384+$Q384/24)</f>
      </c>
      <c r="T384" s="362">
        <f>IF($C384="","",$C384+($R384+$W384)/24)</f>
      </c>
      <c r="U384" s="360" t="n"/>
      <c r="V384" s="360" t="n"/>
      <c r="W384" s="363" t="n"/>
      <c r="X384" s="361">
        <f>IF(AND($C384&lt;&gt;"",$V384&lt;&gt;""),MAX(0,($V384-$C384)*24-$W384),"")</f>
      </c>
      <c r="Y384" s="112">
        <f>IF($C384="","",IF($U384&lt;&gt;"",IF($U384&gt;$S384,"期限超過","達成"),IF(NOW()&gt;$S384,"期限超過リスク","期限内")))</f>
      </c>
      <c r="Z384" s="112">
        <f>IF($C384="","",IF($V384&lt;&gt;"",IF($V384&gt;$T384,"期限超過","達成"),IF(AND($L384&lt;&gt;"クローズ済み",$L384&lt;&gt;"キャンセル済み",NOW()&gt;$T384),"期限超過リスク","期限内")))</f>
      </c>
      <c r="AA384" s="363" t="n"/>
      <c r="AB384" s="118" t="n"/>
      <c r="AC384" s="118" t="n"/>
      <c r="AD384" s="89" t="n"/>
      <c r="AE384" s="364" t="n"/>
      <c r="AF384" s="89" t="n"/>
      <c r="AG384" s="89" t="n"/>
      <c r="AH384" s="124" t="n"/>
    </row>
    <row r="385" s="26" ht="26" customHeight="true">
      <c r="A385" s="88" t="n"/>
      <c r="B385" s="359" t="n"/>
      <c r="C385" s="360" t="n"/>
      <c r="D385" s="89" t="n"/>
      <c r="E385" s="89" t="n"/>
      <c r="F385" s="89" t="n"/>
      <c r="G385" s="89" t="n"/>
      <c r="H385" s="118" t="n"/>
      <c r="I385" s="89" t="n"/>
      <c r="J385" s="89" t="n"/>
      <c r="K385" s="89" t="n"/>
      <c r="L385" s="89" t="n"/>
      <c r="M385" s="89" t="n"/>
      <c r="N385" s="89" t="n"/>
      <c r="O385" s="89" t="n"/>
      <c r="P385" s="118" t="n"/>
      <c r="Q385" s="361">
        <f>IF($J385="","",IFERROR(VLOOKUP($J385,'設定項目'!$N$2:$P$5,2,FALSE),""))</f>
      </c>
      <c r="R385" s="361">
        <f>IF($J385="","",IFERROR(VLOOKUP($J385,'設定項目'!$N$2:$P$5,3,FALSE),""))</f>
      </c>
      <c r="S385" s="362">
        <f>IF($C385="","",$C385+$Q385/24)</f>
      </c>
      <c r="T385" s="362">
        <f>IF($C385="","",$C385+($R385+$W385)/24)</f>
      </c>
      <c r="U385" s="360" t="n"/>
      <c r="V385" s="360" t="n"/>
      <c r="W385" s="363" t="n"/>
      <c r="X385" s="361">
        <f>IF(AND($C385&lt;&gt;"",$V385&lt;&gt;""),MAX(0,($V385-$C385)*24-$W385),"")</f>
      </c>
      <c r="Y385" s="112">
        <f>IF($C385="","",IF($U385&lt;&gt;"",IF($U385&gt;$S385,"期限超過","達成"),IF(NOW()&gt;$S385,"期限超過リスク","期限内")))</f>
      </c>
      <c r="Z385" s="112">
        <f>IF($C385="","",IF($V385&lt;&gt;"",IF($V385&gt;$T385,"期限超過","達成"),IF(AND($L385&lt;&gt;"クローズ済み",$L385&lt;&gt;"キャンセル済み",NOW()&gt;$T385),"期限超過リスク","期限内")))</f>
      </c>
      <c r="AA385" s="363" t="n"/>
      <c r="AB385" s="118" t="n"/>
      <c r="AC385" s="118" t="n"/>
      <c r="AD385" s="89" t="n"/>
      <c r="AE385" s="364" t="n"/>
      <c r="AF385" s="89" t="n"/>
      <c r="AG385" s="89" t="n"/>
      <c r="AH385" s="124" t="n"/>
    </row>
    <row r="386" s="26" ht="26" customHeight="true">
      <c r="A386" s="88" t="n"/>
      <c r="B386" s="359" t="n"/>
      <c r="C386" s="360" t="n"/>
      <c r="D386" s="89" t="n"/>
      <c r="E386" s="89" t="n"/>
      <c r="F386" s="89" t="n"/>
      <c r="G386" s="89" t="n"/>
      <c r="H386" s="118" t="n"/>
      <c r="I386" s="89" t="n"/>
      <c r="J386" s="89" t="n"/>
      <c r="K386" s="89" t="n"/>
      <c r="L386" s="89" t="n"/>
      <c r="M386" s="89" t="n"/>
      <c r="N386" s="89" t="n"/>
      <c r="O386" s="89" t="n"/>
      <c r="P386" s="118" t="n"/>
      <c r="Q386" s="361">
        <f>IF($J386="","",IFERROR(VLOOKUP($J386,'設定項目'!$N$2:$P$5,2,FALSE),""))</f>
      </c>
      <c r="R386" s="361">
        <f>IF($J386="","",IFERROR(VLOOKUP($J386,'設定項目'!$N$2:$P$5,3,FALSE),""))</f>
      </c>
      <c r="S386" s="362">
        <f>IF($C386="","",$C386+$Q386/24)</f>
      </c>
      <c r="T386" s="362">
        <f>IF($C386="","",$C386+($R386+$W386)/24)</f>
      </c>
      <c r="U386" s="360" t="n"/>
      <c r="V386" s="360" t="n"/>
      <c r="W386" s="363" t="n"/>
      <c r="X386" s="361">
        <f>IF(AND($C386&lt;&gt;"",$V386&lt;&gt;""),MAX(0,($V386-$C386)*24-$W386),"")</f>
      </c>
      <c r="Y386" s="112">
        <f>IF($C386="","",IF($U386&lt;&gt;"",IF($U386&gt;$S386,"期限超過","達成"),IF(NOW()&gt;$S386,"期限超過リスク","期限内")))</f>
      </c>
      <c r="Z386" s="112">
        <f>IF($C386="","",IF($V386&lt;&gt;"",IF($V386&gt;$T386,"期限超過","達成"),IF(AND($L386&lt;&gt;"クローズ済み",$L386&lt;&gt;"キャンセル済み",NOW()&gt;$T386),"期限超過リスク","期限内")))</f>
      </c>
      <c r="AA386" s="363" t="n"/>
      <c r="AB386" s="118" t="n"/>
      <c r="AC386" s="118" t="n"/>
      <c r="AD386" s="89" t="n"/>
      <c r="AE386" s="364" t="n"/>
      <c r="AF386" s="89" t="n"/>
      <c r="AG386" s="89" t="n"/>
      <c r="AH386" s="124" t="n"/>
    </row>
    <row r="387" s="26" ht="26" customHeight="true">
      <c r="A387" s="88" t="n"/>
      <c r="B387" s="359" t="n"/>
      <c r="C387" s="360" t="n"/>
      <c r="D387" s="89" t="n"/>
      <c r="E387" s="89" t="n"/>
      <c r="F387" s="89" t="n"/>
      <c r="G387" s="89" t="n"/>
      <c r="H387" s="118" t="n"/>
      <c r="I387" s="89" t="n"/>
      <c r="J387" s="89" t="n"/>
      <c r="K387" s="89" t="n"/>
      <c r="L387" s="89" t="n"/>
      <c r="M387" s="89" t="n"/>
      <c r="N387" s="89" t="n"/>
      <c r="O387" s="89" t="n"/>
      <c r="P387" s="118" t="n"/>
      <c r="Q387" s="361">
        <f>IF($J387="","",IFERROR(VLOOKUP($J387,'設定項目'!$N$2:$P$5,2,FALSE),""))</f>
      </c>
      <c r="R387" s="361">
        <f>IF($J387="","",IFERROR(VLOOKUP($J387,'設定項目'!$N$2:$P$5,3,FALSE),""))</f>
      </c>
      <c r="S387" s="362">
        <f>IF($C387="","",$C387+$Q387/24)</f>
      </c>
      <c r="T387" s="362">
        <f>IF($C387="","",$C387+($R387+$W387)/24)</f>
      </c>
      <c r="U387" s="360" t="n"/>
      <c r="V387" s="360" t="n"/>
      <c r="W387" s="363" t="n"/>
      <c r="X387" s="361">
        <f>IF(AND($C387&lt;&gt;"",$V387&lt;&gt;""),MAX(0,($V387-$C387)*24-$W387),"")</f>
      </c>
      <c r="Y387" s="112">
        <f>IF($C387="","",IF($U387&lt;&gt;"",IF($U387&gt;$S387,"期限超過","達成"),IF(NOW()&gt;$S387,"期限超過リスク","期限内")))</f>
      </c>
      <c r="Z387" s="112">
        <f>IF($C387="","",IF($V387&lt;&gt;"",IF($V387&gt;$T387,"期限超過","達成"),IF(AND($L387&lt;&gt;"クローズ済み",$L387&lt;&gt;"キャンセル済み",NOW()&gt;$T387),"期限超過リスク","期限内")))</f>
      </c>
      <c r="AA387" s="363" t="n"/>
      <c r="AB387" s="118" t="n"/>
      <c r="AC387" s="118" t="n"/>
      <c r="AD387" s="89" t="n"/>
      <c r="AE387" s="364" t="n"/>
      <c r="AF387" s="89" t="n"/>
      <c r="AG387" s="89" t="n"/>
      <c r="AH387" s="124" t="n"/>
    </row>
    <row r="388" s="26" ht="26" customHeight="true">
      <c r="A388" s="88" t="n"/>
      <c r="B388" s="359" t="n"/>
      <c r="C388" s="360" t="n"/>
      <c r="D388" s="89" t="n"/>
      <c r="E388" s="89" t="n"/>
      <c r="F388" s="89" t="n"/>
      <c r="G388" s="89" t="n"/>
      <c r="H388" s="118" t="n"/>
      <c r="I388" s="89" t="n"/>
      <c r="J388" s="89" t="n"/>
      <c r="K388" s="89" t="n"/>
      <c r="L388" s="89" t="n"/>
      <c r="M388" s="89" t="n"/>
      <c r="N388" s="89" t="n"/>
      <c r="O388" s="89" t="n"/>
      <c r="P388" s="118" t="n"/>
      <c r="Q388" s="361">
        <f>IF($J388="","",IFERROR(VLOOKUP($J388,'設定項目'!$N$2:$P$5,2,FALSE),""))</f>
      </c>
      <c r="R388" s="361">
        <f>IF($J388="","",IFERROR(VLOOKUP($J388,'設定項目'!$N$2:$P$5,3,FALSE),""))</f>
      </c>
      <c r="S388" s="362">
        <f>IF($C388="","",$C388+$Q388/24)</f>
      </c>
      <c r="T388" s="362">
        <f>IF($C388="","",$C388+($R388+$W388)/24)</f>
      </c>
      <c r="U388" s="360" t="n"/>
      <c r="V388" s="360" t="n"/>
      <c r="W388" s="363" t="n"/>
      <c r="X388" s="361">
        <f>IF(AND($C388&lt;&gt;"",$V388&lt;&gt;""),MAX(0,($V388-$C388)*24-$W388),"")</f>
      </c>
      <c r="Y388" s="112">
        <f>IF($C388="","",IF($U388&lt;&gt;"",IF($U388&gt;$S388,"期限超過","達成"),IF(NOW()&gt;$S388,"期限超過リスク","期限内")))</f>
      </c>
      <c r="Z388" s="112">
        <f>IF($C388="","",IF($V388&lt;&gt;"",IF($V388&gt;$T388,"期限超過","達成"),IF(AND($L388&lt;&gt;"クローズ済み",$L388&lt;&gt;"キャンセル済み",NOW()&gt;$T388),"期限超過リスク","期限内")))</f>
      </c>
      <c r="AA388" s="363" t="n"/>
      <c r="AB388" s="118" t="n"/>
      <c r="AC388" s="118" t="n"/>
      <c r="AD388" s="89" t="n"/>
      <c r="AE388" s="364" t="n"/>
      <c r="AF388" s="89" t="n"/>
      <c r="AG388" s="89" t="n"/>
      <c r="AH388" s="124" t="n"/>
    </row>
    <row r="389" s="26" ht="26" customHeight="true">
      <c r="A389" s="88" t="n"/>
      <c r="B389" s="359" t="n"/>
      <c r="C389" s="360" t="n"/>
      <c r="D389" s="89" t="n"/>
      <c r="E389" s="89" t="n"/>
      <c r="F389" s="89" t="n"/>
      <c r="G389" s="89" t="n"/>
      <c r="H389" s="118" t="n"/>
      <c r="I389" s="89" t="n"/>
      <c r="J389" s="89" t="n"/>
      <c r="K389" s="89" t="n"/>
      <c r="L389" s="89" t="n"/>
      <c r="M389" s="89" t="n"/>
      <c r="N389" s="89" t="n"/>
      <c r="O389" s="89" t="n"/>
      <c r="P389" s="118" t="n"/>
      <c r="Q389" s="361">
        <f>IF($J389="","",IFERROR(VLOOKUP($J389,'設定項目'!$N$2:$P$5,2,FALSE),""))</f>
      </c>
      <c r="R389" s="361">
        <f>IF($J389="","",IFERROR(VLOOKUP($J389,'設定項目'!$N$2:$P$5,3,FALSE),""))</f>
      </c>
      <c r="S389" s="362">
        <f>IF($C389="","",$C389+$Q389/24)</f>
      </c>
      <c r="T389" s="362">
        <f>IF($C389="","",$C389+($R389+$W389)/24)</f>
      </c>
      <c r="U389" s="360" t="n"/>
      <c r="V389" s="360" t="n"/>
      <c r="W389" s="363" t="n"/>
      <c r="X389" s="361">
        <f>IF(AND($C389&lt;&gt;"",$V389&lt;&gt;""),MAX(0,($V389-$C389)*24-$W389),"")</f>
      </c>
      <c r="Y389" s="112">
        <f>IF($C389="","",IF($U389&lt;&gt;"",IF($U389&gt;$S389,"期限超過","達成"),IF(NOW()&gt;$S389,"期限超過リスク","期限内")))</f>
      </c>
      <c r="Z389" s="112">
        <f>IF($C389="","",IF($V389&lt;&gt;"",IF($V389&gt;$T389,"期限超過","達成"),IF(AND($L389&lt;&gt;"クローズ済み",$L389&lt;&gt;"キャンセル済み",NOW()&gt;$T389),"期限超過リスク","期限内")))</f>
      </c>
      <c r="AA389" s="363" t="n"/>
      <c r="AB389" s="118" t="n"/>
      <c r="AC389" s="118" t="n"/>
      <c r="AD389" s="89" t="n"/>
      <c r="AE389" s="364" t="n"/>
      <c r="AF389" s="89" t="n"/>
      <c r="AG389" s="89" t="n"/>
      <c r="AH389" s="124" t="n"/>
    </row>
    <row r="390" s="26" ht="26" customHeight="true">
      <c r="A390" s="88" t="n"/>
      <c r="B390" s="359" t="n"/>
      <c r="C390" s="360" t="n"/>
      <c r="D390" s="89" t="n"/>
      <c r="E390" s="89" t="n"/>
      <c r="F390" s="89" t="n"/>
      <c r="G390" s="89" t="n"/>
      <c r="H390" s="118" t="n"/>
      <c r="I390" s="89" t="n"/>
      <c r="J390" s="89" t="n"/>
      <c r="K390" s="89" t="n"/>
      <c r="L390" s="89" t="n"/>
      <c r="M390" s="89" t="n"/>
      <c r="N390" s="89" t="n"/>
      <c r="O390" s="89" t="n"/>
      <c r="P390" s="118" t="n"/>
      <c r="Q390" s="361">
        <f>IF($J390="","",IFERROR(VLOOKUP($J390,'設定項目'!$N$2:$P$5,2,FALSE),""))</f>
      </c>
      <c r="R390" s="361">
        <f>IF($J390="","",IFERROR(VLOOKUP($J390,'設定項目'!$N$2:$P$5,3,FALSE),""))</f>
      </c>
      <c r="S390" s="362">
        <f>IF($C390="","",$C390+$Q390/24)</f>
      </c>
      <c r="T390" s="362">
        <f>IF($C390="","",$C390+($R390+$W390)/24)</f>
      </c>
      <c r="U390" s="360" t="n"/>
      <c r="V390" s="360" t="n"/>
      <c r="W390" s="363" t="n"/>
      <c r="X390" s="361">
        <f>IF(AND($C390&lt;&gt;"",$V390&lt;&gt;""),MAX(0,($V390-$C390)*24-$W390),"")</f>
      </c>
      <c r="Y390" s="112">
        <f>IF($C390="","",IF($U390&lt;&gt;"",IF($U390&gt;$S390,"期限超過","達成"),IF(NOW()&gt;$S390,"期限超過リスク","期限内")))</f>
      </c>
      <c r="Z390" s="112">
        <f>IF($C390="","",IF($V390&lt;&gt;"",IF($V390&gt;$T390,"期限超過","達成"),IF(AND($L390&lt;&gt;"クローズ済み",$L390&lt;&gt;"キャンセル済み",NOW()&gt;$T390),"期限超過リスク","期限内")))</f>
      </c>
      <c r="AA390" s="363" t="n"/>
      <c r="AB390" s="118" t="n"/>
      <c r="AC390" s="118" t="n"/>
      <c r="AD390" s="89" t="n"/>
      <c r="AE390" s="364" t="n"/>
      <c r="AF390" s="89" t="n"/>
      <c r="AG390" s="89" t="n"/>
      <c r="AH390" s="124" t="n"/>
    </row>
    <row r="391" s="26" ht="26" customHeight="true">
      <c r="A391" s="88" t="n"/>
      <c r="B391" s="359" t="n"/>
      <c r="C391" s="360" t="n"/>
      <c r="D391" s="89" t="n"/>
      <c r="E391" s="89" t="n"/>
      <c r="F391" s="89" t="n"/>
      <c r="G391" s="89" t="n"/>
      <c r="H391" s="118" t="n"/>
      <c r="I391" s="89" t="n"/>
      <c r="J391" s="89" t="n"/>
      <c r="K391" s="89" t="n"/>
      <c r="L391" s="89" t="n"/>
      <c r="M391" s="89" t="n"/>
      <c r="N391" s="89" t="n"/>
      <c r="O391" s="89" t="n"/>
      <c r="P391" s="118" t="n"/>
      <c r="Q391" s="361">
        <f>IF($J391="","",IFERROR(VLOOKUP($J391,'設定項目'!$N$2:$P$5,2,FALSE),""))</f>
      </c>
      <c r="R391" s="361">
        <f>IF($J391="","",IFERROR(VLOOKUP($J391,'設定項目'!$N$2:$P$5,3,FALSE),""))</f>
      </c>
      <c r="S391" s="362">
        <f>IF($C391="","",$C391+$Q391/24)</f>
      </c>
      <c r="T391" s="362">
        <f>IF($C391="","",$C391+($R391+$W391)/24)</f>
      </c>
      <c r="U391" s="360" t="n"/>
      <c r="V391" s="360" t="n"/>
      <c r="W391" s="363" t="n"/>
      <c r="X391" s="361">
        <f>IF(AND($C391&lt;&gt;"",$V391&lt;&gt;""),MAX(0,($V391-$C391)*24-$W391),"")</f>
      </c>
      <c r="Y391" s="112">
        <f>IF($C391="","",IF($U391&lt;&gt;"",IF($U391&gt;$S391,"期限超過","達成"),IF(NOW()&gt;$S391,"期限超過リスク","期限内")))</f>
      </c>
      <c r="Z391" s="112">
        <f>IF($C391="","",IF($V391&lt;&gt;"",IF($V391&gt;$T391,"期限超過","達成"),IF(AND($L391&lt;&gt;"クローズ済み",$L391&lt;&gt;"キャンセル済み",NOW()&gt;$T391),"期限超過リスク","期限内")))</f>
      </c>
      <c r="AA391" s="363" t="n"/>
      <c r="AB391" s="118" t="n"/>
      <c r="AC391" s="118" t="n"/>
      <c r="AD391" s="89" t="n"/>
      <c r="AE391" s="364" t="n"/>
      <c r="AF391" s="89" t="n"/>
      <c r="AG391" s="89" t="n"/>
      <c r="AH391" s="124" t="n"/>
    </row>
    <row r="392" s="26" ht="26" customHeight="true">
      <c r="A392" s="88" t="n"/>
      <c r="B392" s="359" t="n"/>
      <c r="C392" s="360" t="n"/>
      <c r="D392" s="89" t="n"/>
      <c r="E392" s="89" t="n"/>
      <c r="F392" s="89" t="n"/>
      <c r="G392" s="89" t="n"/>
      <c r="H392" s="118" t="n"/>
      <c r="I392" s="89" t="n"/>
      <c r="J392" s="89" t="n"/>
      <c r="K392" s="89" t="n"/>
      <c r="L392" s="89" t="n"/>
      <c r="M392" s="89" t="n"/>
      <c r="N392" s="89" t="n"/>
      <c r="O392" s="89" t="n"/>
      <c r="P392" s="118" t="n"/>
      <c r="Q392" s="361">
        <f>IF($J392="","",IFERROR(VLOOKUP($J392,'設定項目'!$N$2:$P$5,2,FALSE),""))</f>
      </c>
      <c r="R392" s="361">
        <f>IF($J392="","",IFERROR(VLOOKUP($J392,'設定項目'!$N$2:$P$5,3,FALSE),""))</f>
      </c>
      <c r="S392" s="362">
        <f>IF($C392="","",$C392+$Q392/24)</f>
      </c>
      <c r="T392" s="362">
        <f>IF($C392="","",$C392+($R392+$W392)/24)</f>
      </c>
      <c r="U392" s="360" t="n"/>
      <c r="V392" s="360" t="n"/>
      <c r="W392" s="363" t="n"/>
      <c r="X392" s="361">
        <f>IF(AND($C392&lt;&gt;"",$V392&lt;&gt;""),MAX(0,($V392-$C392)*24-$W392),"")</f>
      </c>
      <c r="Y392" s="112">
        <f>IF($C392="","",IF($U392&lt;&gt;"",IF($U392&gt;$S392,"期限超過","達成"),IF(NOW()&gt;$S392,"期限超過リスク","期限内")))</f>
      </c>
      <c r="Z392" s="112">
        <f>IF($C392="","",IF($V392&lt;&gt;"",IF($V392&gt;$T392,"期限超過","達成"),IF(AND($L392&lt;&gt;"クローズ済み",$L392&lt;&gt;"キャンセル済み",NOW()&gt;$T392),"期限超過リスク","期限内")))</f>
      </c>
      <c r="AA392" s="363" t="n"/>
      <c r="AB392" s="118" t="n"/>
      <c r="AC392" s="118" t="n"/>
      <c r="AD392" s="89" t="n"/>
      <c r="AE392" s="364" t="n"/>
      <c r="AF392" s="89" t="n"/>
      <c r="AG392" s="89" t="n"/>
      <c r="AH392" s="124" t="n"/>
    </row>
    <row r="393" s="26" ht="26" customHeight="true">
      <c r="A393" s="88" t="n"/>
      <c r="B393" s="359" t="n"/>
      <c r="C393" s="360" t="n"/>
      <c r="D393" s="89" t="n"/>
      <c r="E393" s="89" t="n"/>
      <c r="F393" s="89" t="n"/>
      <c r="G393" s="89" t="n"/>
      <c r="H393" s="118" t="n"/>
      <c r="I393" s="89" t="n"/>
      <c r="J393" s="89" t="n"/>
      <c r="K393" s="89" t="n"/>
      <c r="L393" s="89" t="n"/>
      <c r="M393" s="89" t="n"/>
      <c r="N393" s="89" t="n"/>
      <c r="O393" s="89" t="n"/>
      <c r="P393" s="118" t="n"/>
      <c r="Q393" s="361">
        <f>IF($J393="","",IFERROR(VLOOKUP($J393,'設定項目'!$N$2:$P$5,2,FALSE),""))</f>
      </c>
      <c r="R393" s="361">
        <f>IF($J393="","",IFERROR(VLOOKUP($J393,'設定項目'!$N$2:$P$5,3,FALSE),""))</f>
      </c>
      <c r="S393" s="362">
        <f>IF($C393="","",$C393+$Q393/24)</f>
      </c>
      <c r="T393" s="362">
        <f>IF($C393="","",$C393+($R393+$W393)/24)</f>
      </c>
      <c r="U393" s="360" t="n"/>
      <c r="V393" s="360" t="n"/>
      <c r="W393" s="363" t="n"/>
      <c r="X393" s="361">
        <f>IF(AND($C393&lt;&gt;"",$V393&lt;&gt;""),MAX(0,($V393-$C393)*24-$W393),"")</f>
      </c>
      <c r="Y393" s="112">
        <f>IF($C393="","",IF($U393&lt;&gt;"",IF($U393&gt;$S393,"期限超過","達成"),IF(NOW()&gt;$S393,"期限超過リスク","期限内")))</f>
      </c>
      <c r="Z393" s="112">
        <f>IF($C393="","",IF($V393&lt;&gt;"",IF($V393&gt;$T393,"期限超過","達成"),IF(AND($L393&lt;&gt;"クローズ済み",$L393&lt;&gt;"キャンセル済み",NOW()&gt;$T393),"期限超過リスク","期限内")))</f>
      </c>
      <c r="AA393" s="363" t="n"/>
      <c r="AB393" s="118" t="n"/>
      <c r="AC393" s="118" t="n"/>
      <c r="AD393" s="89" t="n"/>
      <c r="AE393" s="364" t="n"/>
      <c r="AF393" s="89" t="n"/>
      <c r="AG393" s="89" t="n"/>
      <c r="AH393" s="124" t="n"/>
    </row>
    <row r="394" s="26" ht="26" customHeight="true">
      <c r="A394" s="88" t="n"/>
      <c r="B394" s="359" t="n"/>
      <c r="C394" s="360" t="n"/>
      <c r="D394" s="89" t="n"/>
      <c r="E394" s="89" t="n"/>
      <c r="F394" s="89" t="n"/>
      <c r="G394" s="89" t="n"/>
      <c r="H394" s="118" t="n"/>
      <c r="I394" s="89" t="n"/>
      <c r="J394" s="89" t="n"/>
      <c r="K394" s="89" t="n"/>
      <c r="L394" s="89" t="n"/>
      <c r="M394" s="89" t="n"/>
      <c r="N394" s="89" t="n"/>
      <c r="O394" s="89" t="n"/>
      <c r="P394" s="118" t="n"/>
      <c r="Q394" s="361">
        <f>IF($J394="","",IFERROR(VLOOKUP($J394,'設定項目'!$N$2:$P$5,2,FALSE),""))</f>
      </c>
      <c r="R394" s="361">
        <f>IF($J394="","",IFERROR(VLOOKUP($J394,'設定項目'!$N$2:$P$5,3,FALSE),""))</f>
      </c>
      <c r="S394" s="362">
        <f>IF($C394="","",$C394+$Q394/24)</f>
      </c>
      <c r="T394" s="362">
        <f>IF($C394="","",$C394+($R394+$W394)/24)</f>
      </c>
      <c r="U394" s="360" t="n"/>
      <c r="V394" s="360" t="n"/>
      <c r="W394" s="363" t="n"/>
      <c r="X394" s="361">
        <f>IF(AND($C394&lt;&gt;"",$V394&lt;&gt;""),MAX(0,($V394-$C394)*24-$W394),"")</f>
      </c>
      <c r="Y394" s="112">
        <f>IF($C394="","",IF($U394&lt;&gt;"",IF($U394&gt;$S394,"期限超過","達成"),IF(NOW()&gt;$S394,"期限超過リスク","期限内")))</f>
      </c>
      <c r="Z394" s="112">
        <f>IF($C394="","",IF($V394&lt;&gt;"",IF($V394&gt;$T394,"期限超過","達成"),IF(AND($L394&lt;&gt;"クローズ済み",$L394&lt;&gt;"キャンセル済み",NOW()&gt;$T394),"期限超過リスク","期限内")))</f>
      </c>
      <c r="AA394" s="363" t="n"/>
      <c r="AB394" s="118" t="n"/>
      <c r="AC394" s="118" t="n"/>
      <c r="AD394" s="89" t="n"/>
      <c r="AE394" s="364" t="n"/>
      <c r="AF394" s="89" t="n"/>
      <c r="AG394" s="89" t="n"/>
      <c r="AH394" s="124" t="n"/>
    </row>
    <row r="395" s="26" ht="26" customHeight="true">
      <c r="A395" s="88" t="n"/>
      <c r="B395" s="359" t="n"/>
      <c r="C395" s="360" t="n"/>
      <c r="D395" s="89" t="n"/>
      <c r="E395" s="89" t="n"/>
      <c r="F395" s="89" t="n"/>
      <c r="G395" s="89" t="n"/>
      <c r="H395" s="118" t="n"/>
      <c r="I395" s="89" t="n"/>
      <c r="J395" s="89" t="n"/>
      <c r="K395" s="89" t="n"/>
      <c r="L395" s="89" t="n"/>
      <c r="M395" s="89" t="n"/>
      <c r="N395" s="89" t="n"/>
      <c r="O395" s="89" t="n"/>
      <c r="P395" s="118" t="n"/>
      <c r="Q395" s="361">
        <f>IF($J395="","",IFERROR(VLOOKUP($J395,'設定項目'!$N$2:$P$5,2,FALSE),""))</f>
      </c>
      <c r="R395" s="361">
        <f>IF($J395="","",IFERROR(VLOOKUP($J395,'設定項目'!$N$2:$P$5,3,FALSE),""))</f>
      </c>
      <c r="S395" s="362">
        <f>IF($C395="","",$C395+$Q395/24)</f>
      </c>
      <c r="T395" s="362">
        <f>IF($C395="","",$C395+($R395+$W395)/24)</f>
      </c>
      <c r="U395" s="360" t="n"/>
      <c r="V395" s="360" t="n"/>
      <c r="W395" s="363" t="n"/>
      <c r="X395" s="361">
        <f>IF(AND($C395&lt;&gt;"",$V395&lt;&gt;""),MAX(0,($V395-$C395)*24-$W395),"")</f>
      </c>
      <c r="Y395" s="112">
        <f>IF($C395="","",IF($U395&lt;&gt;"",IF($U395&gt;$S395,"期限超過","達成"),IF(NOW()&gt;$S395,"期限超過リスク","期限内")))</f>
      </c>
      <c r="Z395" s="112">
        <f>IF($C395="","",IF($V395&lt;&gt;"",IF($V395&gt;$T395,"期限超過","達成"),IF(AND($L395&lt;&gt;"クローズ済み",$L395&lt;&gt;"キャンセル済み",NOW()&gt;$T395),"期限超過リスク","期限内")))</f>
      </c>
      <c r="AA395" s="363" t="n"/>
      <c r="AB395" s="118" t="n"/>
      <c r="AC395" s="118" t="n"/>
      <c r="AD395" s="89" t="n"/>
      <c r="AE395" s="364" t="n"/>
      <c r="AF395" s="89" t="n"/>
      <c r="AG395" s="89" t="n"/>
      <c r="AH395" s="124" t="n"/>
    </row>
    <row r="396" s="26" ht="26" customHeight="true">
      <c r="A396" s="88" t="n"/>
      <c r="B396" s="359" t="n"/>
      <c r="C396" s="360" t="n"/>
      <c r="D396" s="89" t="n"/>
      <c r="E396" s="89" t="n"/>
      <c r="F396" s="89" t="n"/>
      <c r="G396" s="89" t="n"/>
      <c r="H396" s="118" t="n"/>
      <c r="I396" s="89" t="n"/>
      <c r="J396" s="89" t="n"/>
      <c r="K396" s="89" t="n"/>
      <c r="L396" s="89" t="n"/>
      <c r="M396" s="89" t="n"/>
      <c r="N396" s="89" t="n"/>
      <c r="O396" s="89" t="n"/>
      <c r="P396" s="118" t="n"/>
      <c r="Q396" s="361">
        <f>IF($J396="","",IFERROR(VLOOKUP($J396,'設定項目'!$N$2:$P$5,2,FALSE),""))</f>
      </c>
      <c r="R396" s="361">
        <f>IF($J396="","",IFERROR(VLOOKUP($J396,'設定項目'!$N$2:$P$5,3,FALSE),""))</f>
      </c>
      <c r="S396" s="362">
        <f>IF($C396="","",$C396+$Q396/24)</f>
      </c>
      <c r="T396" s="362">
        <f>IF($C396="","",$C396+($R396+$W396)/24)</f>
      </c>
      <c r="U396" s="360" t="n"/>
      <c r="V396" s="360" t="n"/>
      <c r="W396" s="363" t="n"/>
      <c r="X396" s="361">
        <f>IF(AND($C396&lt;&gt;"",$V396&lt;&gt;""),MAX(0,($V396-$C396)*24-$W396),"")</f>
      </c>
      <c r="Y396" s="112">
        <f>IF($C396="","",IF($U396&lt;&gt;"",IF($U396&gt;$S396,"期限超過","達成"),IF(NOW()&gt;$S396,"期限超過リスク","期限内")))</f>
      </c>
      <c r="Z396" s="112">
        <f>IF($C396="","",IF($V396&lt;&gt;"",IF($V396&gt;$T396,"期限超過","達成"),IF(AND($L396&lt;&gt;"クローズ済み",$L396&lt;&gt;"キャンセル済み",NOW()&gt;$T396),"期限超過リスク","期限内")))</f>
      </c>
      <c r="AA396" s="363" t="n"/>
      <c r="AB396" s="118" t="n"/>
      <c r="AC396" s="118" t="n"/>
      <c r="AD396" s="89" t="n"/>
      <c r="AE396" s="364" t="n"/>
      <c r="AF396" s="89" t="n"/>
      <c r="AG396" s="89" t="n"/>
      <c r="AH396" s="124" t="n"/>
    </row>
    <row r="397" s="26" ht="26" customHeight="true">
      <c r="A397" s="88" t="n"/>
      <c r="B397" s="359" t="n"/>
      <c r="C397" s="360" t="n"/>
      <c r="D397" s="89" t="n"/>
      <c r="E397" s="89" t="n"/>
      <c r="F397" s="89" t="n"/>
      <c r="G397" s="89" t="n"/>
      <c r="H397" s="118" t="n"/>
      <c r="I397" s="89" t="n"/>
      <c r="J397" s="89" t="n"/>
      <c r="K397" s="89" t="n"/>
      <c r="L397" s="89" t="n"/>
      <c r="M397" s="89" t="n"/>
      <c r="N397" s="89" t="n"/>
      <c r="O397" s="89" t="n"/>
      <c r="P397" s="118" t="n"/>
      <c r="Q397" s="361">
        <f>IF($J397="","",IFERROR(VLOOKUP($J397,'設定項目'!$N$2:$P$5,2,FALSE),""))</f>
      </c>
      <c r="R397" s="361">
        <f>IF($J397="","",IFERROR(VLOOKUP($J397,'設定項目'!$N$2:$P$5,3,FALSE),""))</f>
      </c>
      <c r="S397" s="362">
        <f>IF($C397="","",$C397+$Q397/24)</f>
      </c>
      <c r="T397" s="362">
        <f>IF($C397="","",$C397+($R397+$W397)/24)</f>
      </c>
      <c r="U397" s="360" t="n"/>
      <c r="V397" s="360" t="n"/>
      <c r="W397" s="363" t="n"/>
      <c r="X397" s="361">
        <f>IF(AND($C397&lt;&gt;"",$V397&lt;&gt;""),MAX(0,($V397-$C397)*24-$W397),"")</f>
      </c>
      <c r="Y397" s="112">
        <f>IF($C397="","",IF($U397&lt;&gt;"",IF($U397&gt;$S397,"期限超過","達成"),IF(NOW()&gt;$S397,"期限超過リスク","期限内")))</f>
      </c>
      <c r="Z397" s="112">
        <f>IF($C397="","",IF($V397&lt;&gt;"",IF($V397&gt;$T397,"期限超過","達成"),IF(AND($L397&lt;&gt;"クローズ済み",$L397&lt;&gt;"キャンセル済み",NOW()&gt;$T397),"期限超過リスク","期限内")))</f>
      </c>
      <c r="AA397" s="363" t="n"/>
      <c r="AB397" s="118" t="n"/>
      <c r="AC397" s="118" t="n"/>
      <c r="AD397" s="89" t="n"/>
      <c r="AE397" s="364" t="n"/>
      <c r="AF397" s="89" t="n"/>
      <c r="AG397" s="89" t="n"/>
      <c r="AH397" s="124" t="n"/>
    </row>
    <row r="398" s="26" ht="26" customHeight="true">
      <c r="A398" s="88" t="n"/>
      <c r="B398" s="359" t="n"/>
      <c r="C398" s="360" t="n"/>
      <c r="D398" s="89" t="n"/>
      <c r="E398" s="89" t="n"/>
      <c r="F398" s="89" t="n"/>
      <c r="G398" s="89" t="n"/>
      <c r="H398" s="118" t="n"/>
      <c r="I398" s="89" t="n"/>
      <c r="J398" s="89" t="n"/>
      <c r="K398" s="89" t="n"/>
      <c r="L398" s="89" t="n"/>
      <c r="M398" s="89" t="n"/>
      <c r="N398" s="89" t="n"/>
      <c r="O398" s="89" t="n"/>
      <c r="P398" s="118" t="n"/>
      <c r="Q398" s="361">
        <f>IF($J398="","",IFERROR(VLOOKUP($J398,'設定項目'!$N$2:$P$5,2,FALSE),""))</f>
      </c>
      <c r="R398" s="361">
        <f>IF($J398="","",IFERROR(VLOOKUP($J398,'設定項目'!$N$2:$P$5,3,FALSE),""))</f>
      </c>
      <c r="S398" s="362">
        <f>IF($C398="","",$C398+$Q398/24)</f>
      </c>
      <c r="T398" s="362">
        <f>IF($C398="","",$C398+($R398+$W398)/24)</f>
      </c>
      <c r="U398" s="360" t="n"/>
      <c r="V398" s="360" t="n"/>
      <c r="W398" s="363" t="n"/>
      <c r="X398" s="361">
        <f>IF(AND($C398&lt;&gt;"",$V398&lt;&gt;""),MAX(0,($V398-$C398)*24-$W398),"")</f>
      </c>
      <c r="Y398" s="112">
        <f>IF($C398="","",IF($U398&lt;&gt;"",IF($U398&gt;$S398,"期限超過","達成"),IF(NOW()&gt;$S398,"期限超過リスク","期限内")))</f>
      </c>
      <c r="Z398" s="112">
        <f>IF($C398="","",IF($V398&lt;&gt;"",IF($V398&gt;$T398,"期限超過","達成"),IF(AND($L398&lt;&gt;"クローズ済み",$L398&lt;&gt;"キャンセル済み",NOW()&gt;$T398),"期限超過リスク","期限内")))</f>
      </c>
      <c r="AA398" s="363" t="n"/>
      <c r="AB398" s="118" t="n"/>
      <c r="AC398" s="118" t="n"/>
      <c r="AD398" s="89" t="n"/>
      <c r="AE398" s="364" t="n"/>
      <c r="AF398" s="89" t="n"/>
      <c r="AG398" s="89" t="n"/>
      <c r="AH398" s="124" t="n"/>
    </row>
    <row r="399" s="26" ht="26" customHeight="true">
      <c r="A399" s="88" t="n"/>
      <c r="B399" s="359" t="n"/>
      <c r="C399" s="360" t="n"/>
      <c r="D399" s="89" t="n"/>
      <c r="E399" s="89" t="n"/>
      <c r="F399" s="89" t="n"/>
      <c r="G399" s="89" t="n"/>
      <c r="H399" s="118" t="n"/>
      <c r="I399" s="89" t="n"/>
      <c r="J399" s="89" t="n"/>
      <c r="K399" s="89" t="n"/>
      <c r="L399" s="89" t="n"/>
      <c r="M399" s="89" t="n"/>
      <c r="N399" s="89" t="n"/>
      <c r="O399" s="89" t="n"/>
      <c r="P399" s="118" t="n"/>
      <c r="Q399" s="361">
        <f>IF($J399="","",IFERROR(VLOOKUP($J399,'設定項目'!$N$2:$P$5,2,FALSE),""))</f>
      </c>
      <c r="R399" s="361">
        <f>IF($J399="","",IFERROR(VLOOKUP($J399,'設定項目'!$N$2:$P$5,3,FALSE),""))</f>
      </c>
      <c r="S399" s="362">
        <f>IF($C399="","",$C399+$Q399/24)</f>
      </c>
      <c r="T399" s="362">
        <f>IF($C399="","",$C399+($R399+$W399)/24)</f>
      </c>
      <c r="U399" s="360" t="n"/>
      <c r="V399" s="360" t="n"/>
      <c r="W399" s="363" t="n"/>
      <c r="X399" s="361">
        <f>IF(AND($C399&lt;&gt;"",$V399&lt;&gt;""),MAX(0,($V399-$C399)*24-$W399),"")</f>
      </c>
      <c r="Y399" s="112">
        <f>IF($C399="","",IF($U399&lt;&gt;"",IF($U399&gt;$S399,"期限超過","達成"),IF(NOW()&gt;$S399,"期限超過リスク","期限内")))</f>
      </c>
      <c r="Z399" s="112">
        <f>IF($C399="","",IF($V399&lt;&gt;"",IF($V399&gt;$T399,"期限超過","達成"),IF(AND($L399&lt;&gt;"クローズ済み",$L399&lt;&gt;"キャンセル済み",NOW()&gt;$T399),"期限超過リスク","期限内")))</f>
      </c>
      <c r="AA399" s="363" t="n"/>
      <c r="AB399" s="118" t="n"/>
      <c r="AC399" s="118" t="n"/>
      <c r="AD399" s="89" t="n"/>
      <c r="AE399" s="364" t="n"/>
      <c r="AF399" s="89" t="n"/>
      <c r="AG399" s="89" t="n"/>
      <c r="AH399" s="124" t="n"/>
    </row>
    <row r="400" s="26" ht="26" customHeight="true">
      <c r="A400" s="88" t="n"/>
      <c r="B400" s="359" t="n"/>
      <c r="C400" s="360" t="n"/>
      <c r="D400" s="89" t="n"/>
      <c r="E400" s="89" t="n"/>
      <c r="F400" s="89" t="n"/>
      <c r="G400" s="89" t="n"/>
      <c r="H400" s="118" t="n"/>
      <c r="I400" s="89" t="n"/>
      <c r="J400" s="89" t="n"/>
      <c r="K400" s="89" t="n"/>
      <c r="L400" s="89" t="n"/>
      <c r="M400" s="89" t="n"/>
      <c r="N400" s="89" t="n"/>
      <c r="O400" s="89" t="n"/>
      <c r="P400" s="118" t="n"/>
      <c r="Q400" s="361">
        <f>IF($J400="","",IFERROR(VLOOKUP($J400,'設定項目'!$N$2:$P$5,2,FALSE),""))</f>
      </c>
      <c r="R400" s="361">
        <f>IF($J400="","",IFERROR(VLOOKUP($J400,'設定項目'!$N$2:$P$5,3,FALSE),""))</f>
      </c>
      <c r="S400" s="362">
        <f>IF($C400="","",$C400+$Q400/24)</f>
      </c>
      <c r="T400" s="362">
        <f>IF($C400="","",$C400+($R400+$W400)/24)</f>
      </c>
      <c r="U400" s="360" t="n"/>
      <c r="V400" s="360" t="n"/>
      <c r="W400" s="363" t="n"/>
      <c r="X400" s="361">
        <f>IF(AND($C400&lt;&gt;"",$V400&lt;&gt;""),MAX(0,($V400-$C400)*24-$W400),"")</f>
      </c>
      <c r="Y400" s="112">
        <f>IF($C400="","",IF($U400&lt;&gt;"",IF($U400&gt;$S400,"期限超過","達成"),IF(NOW()&gt;$S400,"期限超過リスク","期限内")))</f>
      </c>
      <c r="Z400" s="112">
        <f>IF($C400="","",IF($V400&lt;&gt;"",IF($V400&gt;$T400,"期限超過","達成"),IF(AND($L400&lt;&gt;"クローズ済み",$L400&lt;&gt;"キャンセル済み",NOW()&gt;$T400),"期限超過リスク","期限内")))</f>
      </c>
      <c r="AA400" s="363" t="n"/>
      <c r="AB400" s="118" t="n"/>
      <c r="AC400" s="118" t="n"/>
      <c r="AD400" s="89" t="n"/>
      <c r="AE400" s="364" t="n"/>
      <c r="AF400" s="89" t="n"/>
      <c r="AG400" s="89" t="n"/>
      <c r="AH400" s="124" t="n"/>
    </row>
    <row r="401" s="26" ht="26" customHeight="true">
      <c r="A401" s="88" t="n"/>
      <c r="B401" s="359" t="n"/>
      <c r="C401" s="360" t="n"/>
      <c r="D401" s="89" t="n"/>
      <c r="E401" s="89" t="n"/>
      <c r="F401" s="89" t="n"/>
      <c r="G401" s="89" t="n"/>
      <c r="H401" s="118" t="n"/>
      <c r="I401" s="89" t="n"/>
      <c r="J401" s="89" t="n"/>
      <c r="K401" s="89" t="n"/>
      <c r="L401" s="89" t="n"/>
      <c r="M401" s="89" t="n"/>
      <c r="N401" s="89" t="n"/>
      <c r="O401" s="89" t="n"/>
      <c r="P401" s="118" t="n"/>
      <c r="Q401" s="361">
        <f>IF($J401="","",IFERROR(VLOOKUP($J401,'設定項目'!$N$2:$P$5,2,FALSE),""))</f>
      </c>
      <c r="R401" s="361">
        <f>IF($J401="","",IFERROR(VLOOKUP($J401,'設定項目'!$N$2:$P$5,3,FALSE),""))</f>
      </c>
      <c r="S401" s="362">
        <f>IF($C401="","",$C401+$Q401/24)</f>
      </c>
      <c r="T401" s="362">
        <f>IF($C401="","",$C401+($R401+$W401)/24)</f>
      </c>
      <c r="U401" s="360" t="n"/>
      <c r="V401" s="360" t="n"/>
      <c r="W401" s="363" t="n"/>
      <c r="X401" s="361">
        <f>IF(AND($C401&lt;&gt;"",$V401&lt;&gt;""),MAX(0,($V401-$C401)*24-$W401),"")</f>
      </c>
      <c r="Y401" s="112">
        <f>IF($C401="","",IF($U401&lt;&gt;"",IF($U401&gt;$S401,"期限超過","達成"),IF(NOW()&gt;$S401,"期限超過リスク","期限内")))</f>
      </c>
      <c r="Z401" s="112">
        <f>IF($C401="","",IF($V401&lt;&gt;"",IF($V401&gt;$T401,"期限超過","達成"),IF(AND($L401&lt;&gt;"クローズ済み",$L401&lt;&gt;"キャンセル済み",NOW()&gt;$T401),"期限超過リスク","期限内")))</f>
      </c>
      <c r="AA401" s="363" t="n"/>
      <c r="AB401" s="118" t="n"/>
      <c r="AC401" s="118" t="n"/>
      <c r="AD401" s="89" t="n"/>
      <c r="AE401" s="364" t="n"/>
      <c r="AF401" s="89" t="n"/>
      <c r="AG401" s="89" t="n"/>
      <c r="AH401" s="124" t="n"/>
    </row>
    <row r="402" s="26" ht="26" customHeight="true">
      <c r="A402" s="88" t="n"/>
      <c r="B402" s="359" t="n"/>
      <c r="C402" s="360" t="n"/>
      <c r="D402" s="89" t="n"/>
      <c r="E402" s="89" t="n"/>
      <c r="F402" s="89" t="n"/>
      <c r="G402" s="89" t="n"/>
      <c r="H402" s="118" t="n"/>
      <c r="I402" s="89" t="n"/>
      <c r="J402" s="89" t="n"/>
      <c r="K402" s="89" t="n"/>
      <c r="L402" s="89" t="n"/>
      <c r="M402" s="89" t="n"/>
      <c r="N402" s="89" t="n"/>
      <c r="O402" s="89" t="n"/>
      <c r="P402" s="118" t="n"/>
      <c r="Q402" s="361">
        <f>IF($J402="","",IFERROR(VLOOKUP($J402,'設定項目'!$N$2:$P$5,2,FALSE),""))</f>
      </c>
      <c r="R402" s="361">
        <f>IF($J402="","",IFERROR(VLOOKUP($J402,'設定項目'!$N$2:$P$5,3,FALSE),""))</f>
      </c>
      <c r="S402" s="362">
        <f>IF($C402="","",$C402+$Q402/24)</f>
      </c>
      <c r="T402" s="362">
        <f>IF($C402="","",$C402+($R402+$W402)/24)</f>
      </c>
      <c r="U402" s="360" t="n"/>
      <c r="V402" s="360" t="n"/>
      <c r="W402" s="363" t="n"/>
      <c r="X402" s="361">
        <f>IF(AND($C402&lt;&gt;"",$V402&lt;&gt;""),MAX(0,($V402-$C402)*24-$W402),"")</f>
      </c>
      <c r="Y402" s="112">
        <f>IF($C402="","",IF($U402&lt;&gt;"",IF($U402&gt;$S402,"期限超過","達成"),IF(NOW()&gt;$S402,"期限超過リスク","期限内")))</f>
      </c>
      <c r="Z402" s="112">
        <f>IF($C402="","",IF($V402&lt;&gt;"",IF($V402&gt;$T402,"期限超過","達成"),IF(AND($L402&lt;&gt;"クローズ済み",$L402&lt;&gt;"キャンセル済み",NOW()&gt;$T402),"期限超過リスク","期限内")))</f>
      </c>
      <c r="AA402" s="363" t="n"/>
      <c r="AB402" s="118" t="n"/>
      <c r="AC402" s="118" t="n"/>
      <c r="AD402" s="89" t="n"/>
      <c r="AE402" s="364" t="n"/>
      <c r="AF402" s="89" t="n"/>
      <c r="AG402" s="89" t="n"/>
      <c r="AH402" s="124" t="n"/>
    </row>
    <row r="403" s="26" ht="26" customHeight="true">
      <c r="A403" s="88" t="n"/>
      <c r="B403" s="359" t="n"/>
      <c r="C403" s="360" t="n"/>
      <c r="D403" s="89" t="n"/>
      <c r="E403" s="89" t="n"/>
      <c r="F403" s="89" t="n"/>
      <c r="G403" s="89" t="n"/>
      <c r="H403" s="118" t="n"/>
      <c r="I403" s="89" t="n"/>
      <c r="J403" s="89" t="n"/>
      <c r="K403" s="89" t="n"/>
      <c r="L403" s="89" t="n"/>
      <c r="M403" s="89" t="n"/>
      <c r="N403" s="89" t="n"/>
      <c r="O403" s="89" t="n"/>
      <c r="P403" s="118" t="n"/>
      <c r="Q403" s="361">
        <f>IF($J403="","",IFERROR(VLOOKUP($J403,'設定項目'!$N$2:$P$5,2,FALSE),""))</f>
      </c>
      <c r="R403" s="361">
        <f>IF($J403="","",IFERROR(VLOOKUP($J403,'設定項目'!$N$2:$P$5,3,FALSE),""))</f>
      </c>
      <c r="S403" s="362">
        <f>IF($C403="","",$C403+$Q403/24)</f>
      </c>
      <c r="T403" s="362">
        <f>IF($C403="","",$C403+($R403+$W403)/24)</f>
      </c>
      <c r="U403" s="360" t="n"/>
      <c r="V403" s="360" t="n"/>
      <c r="W403" s="363" t="n"/>
      <c r="X403" s="361">
        <f>IF(AND($C403&lt;&gt;"",$V403&lt;&gt;""),MAX(0,($V403-$C403)*24-$W403),"")</f>
      </c>
      <c r="Y403" s="112">
        <f>IF($C403="","",IF($U403&lt;&gt;"",IF($U403&gt;$S403,"期限超過","達成"),IF(NOW()&gt;$S403,"期限超過リスク","期限内")))</f>
      </c>
      <c r="Z403" s="112">
        <f>IF($C403="","",IF($V403&lt;&gt;"",IF($V403&gt;$T403,"期限超過","達成"),IF(AND($L403&lt;&gt;"クローズ済み",$L403&lt;&gt;"キャンセル済み",NOW()&gt;$T403),"期限超過リスク","期限内")))</f>
      </c>
      <c r="AA403" s="363" t="n"/>
      <c r="AB403" s="118" t="n"/>
      <c r="AC403" s="118" t="n"/>
      <c r="AD403" s="89" t="n"/>
      <c r="AE403" s="364" t="n"/>
      <c r="AF403" s="89" t="n"/>
      <c r="AG403" s="89" t="n"/>
      <c r="AH403" s="124" t="n"/>
    </row>
    <row r="404" s="26" ht="26" customHeight="true">
      <c r="A404" s="88" t="n"/>
      <c r="B404" s="359" t="n"/>
      <c r="C404" s="360" t="n"/>
      <c r="D404" s="89" t="n"/>
      <c r="E404" s="89" t="n"/>
      <c r="F404" s="89" t="n"/>
      <c r="G404" s="89" t="n"/>
      <c r="H404" s="118" t="n"/>
      <c r="I404" s="89" t="n"/>
      <c r="J404" s="89" t="n"/>
      <c r="K404" s="89" t="n"/>
      <c r="L404" s="89" t="n"/>
      <c r="M404" s="89" t="n"/>
      <c r="N404" s="89" t="n"/>
      <c r="O404" s="89" t="n"/>
      <c r="P404" s="118" t="n"/>
      <c r="Q404" s="361">
        <f>IF($J404="","",IFERROR(VLOOKUP($J404,'設定項目'!$N$2:$P$5,2,FALSE),""))</f>
      </c>
      <c r="R404" s="361">
        <f>IF($J404="","",IFERROR(VLOOKUP($J404,'設定項目'!$N$2:$P$5,3,FALSE),""))</f>
      </c>
      <c r="S404" s="362">
        <f>IF($C404="","",$C404+$Q404/24)</f>
      </c>
      <c r="T404" s="362">
        <f>IF($C404="","",$C404+($R404+$W404)/24)</f>
      </c>
      <c r="U404" s="360" t="n"/>
      <c r="V404" s="360" t="n"/>
      <c r="W404" s="363" t="n"/>
      <c r="X404" s="361">
        <f>IF(AND($C404&lt;&gt;"",$V404&lt;&gt;""),MAX(0,($V404-$C404)*24-$W404),"")</f>
      </c>
      <c r="Y404" s="112">
        <f>IF($C404="","",IF($U404&lt;&gt;"",IF($U404&gt;$S404,"期限超過","達成"),IF(NOW()&gt;$S404,"期限超過リスク","期限内")))</f>
      </c>
      <c r="Z404" s="112">
        <f>IF($C404="","",IF($V404&lt;&gt;"",IF($V404&gt;$T404,"期限超過","達成"),IF(AND($L404&lt;&gt;"クローズ済み",$L404&lt;&gt;"キャンセル済み",NOW()&gt;$T404),"期限超過リスク","期限内")))</f>
      </c>
      <c r="AA404" s="363" t="n"/>
      <c r="AB404" s="118" t="n"/>
      <c r="AC404" s="118" t="n"/>
      <c r="AD404" s="89" t="n"/>
      <c r="AE404" s="364" t="n"/>
      <c r="AF404" s="89" t="n"/>
      <c r="AG404" s="89" t="n"/>
      <c r="AH404" s="124" t="n"/>
    </row>
    <row r="405" s="26" ht="26" customHeight="true">
      <c r="A405" s="88" t="n"/>
      <c r="B405" s="359" t="n"/>
      <c r="C405" s="360" t="n"/>
      <c r="D405" s="89" t="n"/>
      <c r="E405" s="89" t="n"/>
      <c r="F405" s="89" t="n"/>
      <c r="G405" s="89" t="n"/>
      <c r="H405" s="118" t="n"/>
      <c r="I405" s="89" t="n"/>
      <c r="J405" s="89" t="n"/>
      <c r="K405" s="89" t="n"/>
      <c r="L405" s="89" t="n"/>
      <c r="M405" s="89" t="n"/>
      <c r="N405" s="89" t="n"/>
      <c r="O405" s="89" t="n"/>
      <c r="P405" s="118" t="n"/>
      <c r="Q405" s="361">
        <f>IF($J405="","",IFERROR(VLOOKUP($J405,'設定項目'!$N$2:$P$5,2,FALSE),""))</f>
      </c>
      <c r="R405" s="361">
        <f>IF($J405="","",IFERROR(VLOOKUP($J405,'設定項目'!$N$2:$P$5,3,FALSE),""))</f>
      </c>
      <c r="S405" s="362">
        <f>IF($C405="","",$C405+$Q405/24)</f>
      </c>
      <c r="T405" s="362">
        <f>IF($C405="","",$C405+($R405+$W405)/24)</f>
      </c>
      <c r="U405" s="360" t="n"/>
      <c r="V405" s="360" t="n"/>
      <c r="W405" s="363" t="n"/>
      <c r="X405" s="361">
        <f>IF(AND($C405&lt;&gt;"",$V405&lt;&gt;""),MAX(0,($V405-$C405)*24-$W405),"")</f>
      </c>
      <c r="Y405" s="112">
        <f>IF($C405="","",IF($U405&lt;&gt;"",IF($U405&gt;$S405,"期限超過","達成"),IF(NOW()&gt;$S405,"期限超過リスク","期限内")))</f>
      </c>
      <c r="Z405" s="112">
        <f>IF($C405="","",IF($V405&lt;&gt;"",IF($V405&gt;$T405,"期限超過","達成"),IF(AND($L405&lt;&gt;"クローズ済み",$L405&lt;&gt;"キャンセル済み",NOW()&gt;$T405),"期限超過リスク","期限内")))</f>
      </c>
      <c r="AA405" s="363" t="n"/>
      <c r="AB405" s="118" t="n"/>
      <c r="AC405" s="118" t="n"/>
      <c r="AD405" s="89" t="n"/>
      <c r="AE405" s="364" t="n"/>
      <c r="AF405" s="89" t="n"/>
      <c r="AG405" s="89" t="n"/>
      <c r="AH405" s="124" t="n"/>
    </row>
    <row r="406" s="26" ht="26" customHeight="true">
      <c r="A406" s="88" t="n"/>
      <c r="B406" s="359" t="n"/>
      <c r="C406" s="360" t="n"/>
      <c r="D406" s="89" t="n"/>
      <c r="E406" s="89" t="n"/>
      <c r="F406" s="89" t="n"/>
      <c r="G406" s="89" t="n"/>
      <c r="H406" s="118" t="n"/>
      <c r="I406" s="89" t="n"/>
      <c r="J406" s="89" t="n"/>
      <c r="K406" s="89" t="n"/>
      <c r="L406" s="89" t="n"/>
      <c r="M406" s="89" t="n"/>
      <c r="N406" s="89" t="n"/>
      <c r="O406" s="89" t="n"/>
      <c r="P406" s="118" t="n"/>
      <c r="Q406" s="361">
        <f>IF($J406="","",IFERROR(VLOOKUP($J406,'設定項目'!$N$2:$P$5,2,FALSE),""))</f>
      </c>
      <c r="R406" s="361">
        <f>IF($J406="","",IFERROR(VLOOKUP($J406,'設定項目'!$N$2:$P$5,3,FALSE),""))</f>
      </c>
      <c r="S406" s="362">
        <f>IF($C406="","",$C406+$Q406/24)</f>
      </c>
      <c r="T406" s="362">
        <f>IF($C406="","",$C406+($R406+$W406)/24)</f>
      </c>
      <c r="U406" s="360" t="n"/>
      <c r="V406" s="360" t="n"/>
      <c r="W406" s="363" t="n"/>
      <c r="X406" s="361">
        <f>IF(AND($C406&lt;&gt;"",$V406&lt;&gt;""),MAX(0,($V406-$C406)*24-$W406),"")</f>
      </c>
      <c r="Y406" s="112">
        <f>IF($C406="","",IF($U406&lt;&gt;"",IF($U406&gt;$S406,"期限超過","達成"),IF(NOW()&gt;$S406,"期限超過リスク","期限内")))</f>
      </c>
      <c r="Z406" s="112">
        <f>IF($C406="","",IF($V406&lt;&gt;"",IF($V406&gt;$T406,"期限超過","達成"),IF(AND($L406&lt;&gt;"クローズ済み",$L406&lt;&gt;"キャンセル済み",NOW()&gt;$T406),"期限超過リスク","期限内")))</f>
      </c>
      <c r="AA406" s="363" t="n"/>
      <c r="AB406" s="118" t="n"/>
      <c r="AC406" s="118" t="n"/>
      <c r="AD406" s="89" t="n"/>
      <c r="AE406" s="364" t="n"/>
      <c r="AF406" s="89" t="n"/>
      <c r="AG406" s="89" t="n"/>
      <c r="AH406" s="124" t="n"/>
    </row>
    <row r="407" s="26" ht="26" customHeight="true">
      <c r="A407" s="88" t="n"/>
      <c r="B407" s="359" t="n"/>
      <c r="C407" s="360" t="n"/>
      <c r="D407" s="89" t="n"/>
      <c r="E407" s="89" t="n"/>
      <c r="F407" s="89" t="n"/>
      <c r="G407" s="89" t="n"/>
      <c r="H407" s="118" t="n"/>
      <c r="I407" s="89" t="n"/>
      <c r="J407" s="89" t="n"/>
      <c r="K407" s="89" t="n"/>
      <c r="L407" s="89" t="n"/>
      <c r="M407" s="89" t="n"/>
      <c r="N407" s="89" t="n"/>
      <c r="O407" s="89" t="n"/>
      <c r="P407" s="118" t="n"/>
      <c r="Q407" s="361">
        <f>IF($J407="","",IFERROR(VLOOKUP($J407,'設定項目'!$N$2:$P$5,2,FALSE),""))</f>
      </c>
      <c r="R407" s="361">
        <f>IF($J407="","",IFERROR(VLOOKUP($J407,'設定項目'!$N$2:$P$5,3,FALSE),""))</f>
      </c>
      <c r="S407" s="362">
        <f>IF($C407="","",$C407+$Q407/24)</f>
      </c>
      <c r="T407" s="362">
        <f>IF($C407="","",$C407+($R407+$W407)/24)</f>
      </c>
      <c r="U407" s="360" t="n"/>
      <c r="V407" s="360" t="n"/>
      <c r="W407" s="363" t="n"/>
      <c r="X407" s="361">
        <f>IF(AND($C407&lt;&gt;"",$V407&lt;&gt;""),MAX(0,($V407-$C407)*24-$W407),"")</f>
      </c>
      <c r="Y407" s="112">
        <f>IF($C407="","",IF($U407&lt;&gt;"",IF($U407&gt;$S407,"期限超過","達成"),IF(NOW()&gt;$S407,"期限超過リスク","期限内")))</f>
      </c>
      <c r="Z407" s="112">
        <f>IF($C407="","",IF($V407&lt;&gt;"",IF($V407&gt;$T407,"期限超過","達成"),IF(AND($L407&lt;&gt;"クローズ済み",$L407&lt;&gt;"キャンセル済み",NOW()&gt;$T407),"期限超過リスク","期限内")))</f>
      </c>
      <c r="AA407" s="363" t="n"/>
      <c r="AB407" s="118" t="n"/>
      <c r="AC407" s="118" t="n"/>
      <c r="AD407" s="89" t="n"/>
      <c r="AE407" s="364" t="n"/>
      <c r="AF407" s="89" t="n"/>
      <c r="AG407" s="89" t="n"/>
      <c r="AH407" s="124" t="n"/>
    </row>
    <row r="408" s="26" ht="26" customHeight="true">
      <c r="A408" s="88" t="n"/>
      <c r="B408" s="359" t="n"/>
      <c r="C408" s="360" t="n"/>
      <c r="D408" s="89" t="n"/>
      <c r="E408" s="89" t="n"/>
      <c r="F408" s="89" t="n"/>
      <c r="G408" s="89" t="n"/>
      <c r="H408" s="118" t="n"/>
      <c r="I408" s="89" t="n"/>
      <c r="J408" s="89" t="n"/>
      <c r="K408" s="89" t="n"/>
      <c r="L408" s="89" t="n"/>
      <c r="M408" s="89" t="n"/>
      <c r="N408" s="89" t="n"/>
      <c r="O408" s="89" t="n"/>
      <c r="P408" s="118" t="n"/>
      <c r="Q408" s="361">
        <f>IF($J408="","",IFERROR(VLOOKUP($J408,'設定項目'!$N$2:$P$5,2,FALSE),""))</f>
      </c>
      <c r="R408" s="361">
        <f>IF($J408="","",IFERROR(VLOOKUP($J408,'設定項目'!$N$2:$P$5,3,FALSE),""))</f>
      </c>
      <c r="S408" s="362">
        <f>IF($C408="","",$C408+$Q408/24)</f>
      </c>
      <c r="T408" s="362">
        <f>IF($C408="","",$C408+($R408+$W408)/24)</f>
      </c>
      <c r="U408" s="360" t="n"/>
      <c r="V408" s="360" t="n"/>
      <c r="W408" s="363" t="n"/>
      <c r="X408" s="361">
        <f>IF(AND($C408&lt;&gt;"",$V408&lt;&gt;""),MAX(0,($V408-$C408)*24-$W408),"")</f>
      </c>
      <c r="Y408" s="112">
        <f>IF($C408="","",IF($U408&lt;&gt;"",IF($U408&gt;$S408,"期限超過","達成"),IF(NOW()&gt;$S408,"期限超過リスク","期限内")))</f>
      </c>
      <c r="Z408" s="112">
        <f>IF($C408="","",IF($V408&lt;&gt;"",IF($V408&gt;$T408,"期限超過","達成"),IF(AND($L408&lt;&gt;"クローズ済み",$L408&lt;&gt;"キャンセル済み",NOW()&gt;$T408),"期限超過リスク","期限内")))</f>
      </c>
      <c r="AA408" s="363" t="n"/>
      <c r="AB408" s="118" t="n"/>
      <c r="AC408" s="118" t="n"/>
      <c r="AD408" s="89" t="n"/>
      <c r="AE408" s="364" t="n"/>
      <c r="AF408" s="89" t="n"/>
      <c r="AG408" s="89" t="n"/>
      <c r="AH408" s="124" t="n"/>
    </row>
    <row r="409" s="26" ht="26" customHeight="true">
      <c r="A409" s="88" t="n"/>
      <c r="B409" s="359" t="n"/>
      <c r="C409" s="360" t="n"/>
      <c r="D409" s="89" t="n"/>
      <c r="E409" s="89" t="n"/>
      <c r="F409" s="89" t="n"/>
      <c r="G409" s="89" t="n"/>
      <c r="H409" s="118" t="n"/>
      <c r="I409" s="89" t="n"/>
      <c r="J409" s="89" t="n"/>
      <c r="K409" s="89" t="n"/>
      <c r="L409" s="89" t="n"/>
      <c r="M409" s="89" t="n"/>
      <c r="N409" s="89" t="n"/>
      <c r="O409" s="89" t="n"/>
      <c r="P409" s="118" t="n"/>
      <c r="Q409" s="361">
        <f>IF($J409="","",IFERROR(VLOOKUP($J409,'設定項目'!$N$2:$P$5,2,FALSE),""))</f>
      </c>
      <c r="R409" s="361">
        <f>IF($J409="","",IFERROR(VLOOKUP($J409,'設定項目'!$N$2:$P$5,3,FALSE),""))</f>
      </c>
      <c r="S409" s="362">
        <f>IF($C409="","",$C409+$Q409/24)</f>
      </c>
      <c r="T409" s="362">
        <f>IF($C409="","",$C409+($R409+$W409)/24)</f>
      </c>
      <c r="U409" s="360" t="n"/>
      <c r="V409" s="360" t="n"/>
      <c r="W409" s="363" t="n"/>
      <c r="X409" s="361">
        <f>IF(AND($C409&lt;&gt;"",$V409&lt;&gt;""),MAX(0,($V409-$C409)*24-$W409),"")</f>
      </c>
      <c r="Y409" s="112">
        <f>IF($C409="","",IF($U409&lt;&gt;"",IF($U409&gt;$S409,"期限超過","達成"),IF(NOW()&gt;$S409,"期限超過リスク","期限内")))</f>
      </c>
      <c r="Z409" s="112">
        <f>IF($C409="","",IF($V409&lt;&gt;"",IF($V409&gt;$T409,"期限超過","達成"),IF(AND($L409&lt;&gt;"クローズ済み",$L409&lt;&gt;"キャンセル済み",NOW()&gt;$T409),"期限超過リスク","期限内")))</f>
      </c>
      <c r="AA409" s="363" t="n"/>
      <c r="AB409" s="118" t="n"/>
      <c r="AC409" s="118" t="n"/>
      <c r="AD409" s="89" t="n"/>
      <c r="AE409" s="364" t="n"/>
      <c r="AF409" s="89" t="n"/>
      <c r="AG409" s="89" t="n"/>
      <c r="AH409" s="124" t="n"/>
    </row>
    <row r="410" s="26" ht="26" customHeight="true">
      <c r="A410" s="88" t="n"/>
      <c r="B410" s="359" t="n"/>
      <c r="C410" s="360" t="n"/>
      <c r="D410" s="89" t="n"/>
      <c r="E410" s="89" t="n"/>
      <c r="F410" s="89" t="n"/>
      <c r="G410" s="89" t="n"/>
      <c r="H410" s="118" t="n"/>
      <c r="I410" s="89" t="n"/>
      <c r="J410" s="89" t="n"/>
      <c r="K410" s="89" t="n"/>
      <c r="L410" s="89" t="n"/>
      <c r="M410" s="89" t="n"/>
      <c r="N410" s="89" t="n"/>
      <c r="O410" s="89" t="n"/>
      <c r="P410" s="118" t="n"/>
      <c r="Q410" s="361">
        <f>IF($J410="","",IFERROR(VLOOKUP($J410,'設定項目'!$N$2:$P$5,2,FALSE),""))</f>
      </c>
      <c r="R410" s="361">
        <f>IF($J410="","",IFERROR(VLOOKUP($J410,'設定項目'!$N$2:$P$5,3,FALSE),""))</f>
      </c>
      <c r="S410" s="362">
        <f>IF($C410="","",$C410+$Q410/24)</f>
      </c>
      <c r="T410" s="362">
        <f>IF($C410="","",$C410+($R410+$W410)/24)</f>
      </c>
      <c r="U410" s="360" t="n"/>
      <c r="V410" s="360" t="n"/>
      <c r="W410" s="363" t="n"/>
      <c r="X410" s="361">
        <f>IF(AND($C410&lt;&gt;"",$V410&lt;&gt;""),MAX(0,($V410-$C410)*24-$W410),"")</f>
      </c>
      <c r="Y410" s="112">
        <f>IF($C410="","",IF($U410&lt;&gt;"",IF($U410&gt;$S410,"期限超過","達成"),IF(NOW()&gt;$S410,"期限超過リスク","期限内")))</f>
      </c>
      <c r="Z410" s="112">
        <f>IF($C410="","",IF($V410&lt;&gt;"",IF($V410&gt;$T410,"期限超過","達成"),IF(AND($L410&lt;&gt;"クローズ済み",$L410&lt;&gt;"キャンセル済み",NOW()&gt;$T410),"期限超過リスク","期限内")))</f>
      </c>
      <c r="AA410" s="363" t="n"/>
      <c r="AB410" s="118" t="n"/>
      <c r="AC410" s="118" t="n"/>
      <c r="AD410" s="89" t="n"/>
      <c r="AE410" s="364" t="n"/>
      <c r="AF410" s="89" t="n"/>
      <c r="AG410" s="89" t="n"/>
      <c r="AH410" s="124" t="n"/>
    </row>
    <row r="411" s="26" ht="26" customHeight="true">
      <c r="A411" s="88" t="n"/>
      <c r="B411" s="359" t="n"/>
      <c r="C411" s="360" t="n"/>
      <c r="D411" s="89" t="n"/>
      <c r="E411" s="89" t="n"/>
      <c r="F411" s="89" t="n"/>
      <c r="G411" s="89" t="n"/>
      <c r="H411" s="118" t="n"/>
      <c r="I411" s="89" t="n"/>
      <c r="J411" s="89" t="n"/>
      <c r="K411" s="89" t="n"/>
      <c r="L411" s="89" t="n"/>
      <c r="M411" s="89" t="n"/>
      <c r="N411" s="89" t="n"/>
      <c r="O411" s="89" t="n"/>
      <c r="P411" s="118" t="n"/>
      <c r="Q411" s="361">
        <f>IF($J411="","",IFERROR(VLOOKUP($J411,'設定項目'!$N$2:$P$5,2,FALSE),""))</f>
      </c>
      <c r="R411" s="361">
        <f>IF($J411="","",IFERROR(VLOOKUP($J411,'設定項目'!$N$2:$P$5,3,FALSE),""))</f>
      </c>
      <c r="S411" s="362">
        <f>IF($C411="","",$C411+$Q411/24)</f>
      </c>
      <c r="T411" s="362">
        <f>IF($C411="","",$C411+($R411+$W411)/24)</f>
      </c>
      <c r="U411" s="360" t="n"/>
      <c r="V411" s="360" t="n"/>
      <c r="W411" s="363" t="n"/>
      <c r="X411" s="361">
        <f>IF(AND($C411&lt;&gt;"",$V411&lt;&gt;""),MAX(0,($V411-$C411)*24-$W411),"")</f>
      </c>
      <c r="Y411" s="112">
        <f>IF($C411="","",IF($U411&lt;&gt;"",IF($U411&gt;$S411,"期限超過","達成"),IF(NOW()&gt;$S411,"期限超過リスク","期限内")))</f>
      </c>
      <c r="Z411" s="112">
        <f>IF($C411="","",IF($V411&lt;&gt;"",IF($V411&gt;$T411,"期限超過","達成"),IF(AND($L411&lt;&gt;"クローズ済み",$L411&lt;&gt;"キャンセル済み",NOW()&gt;$T411),"期限超過リスク","期限内")))</f>
      </c>
      <c r="AA411" s="363" t="n"/>
      <c r="AB411" s="118" t="n"/>
      <c r="AC411" s="118" t="n"/>
      <c r="AD411" s="89" t="n"/>
      <c r="AE411" s="364" t="n"/>
      <c r="AF411" s="89" t="n"/>
      <c r="AG411" s="89" t="n"/>
      <c r="AH411" s="124" t="n"/>
    </row>
    <row r="412" s="26" ht="26" customHeight="true">
      <c r="A412" s="88" t="n"/>
      <c r="B412" s="359" t="n"/>
      <c r="C412" s="360" t="n"/>
      <c r="D412" s="89" t="n"/>
      <c r="E412" s="89" t="n"/>
      <c r="F412" s="89" t="n"/>
      <c r="G412" s="89" t="n"/>
      <c r="H412" s="118" t="n"/>
      <c r="I412" s="89" t="n"/>
      <c r="J412" s="89" t="n"/>
      <c r="K412" s="89" t="n"/>
      <c r="L412" s="89" t="n"/>
      <c r="M412" s="89" t="n"/>
      <c r="N412" s="89" t="n"/>
      <c r="O412" s="89" t="n"/>
      <c r="P412" s="118" t="n"/>
      <c r="Q412" s="361">
        <f>IF($J412="","",IFERROR(VLOOKUP($J412,'設定項目'!$N$2:$P$5,2,FALSE),""))</f>
      </c>
      <c r="R412" s="361">
        <f>IF($J412="","",IFERROR(VLOOKUP($J412,'設定項目'!$N$2:$P$5,3,FALSE),""))</f>
      </c>
      <c r="S412" s="362">
        <f>IF($C412="","",$C412+$Q412/24)</f>
      </c>
      <c r="T412" s="362">
        <f>IF($C412="","",$C412+($R412+$W412)/24)</f>
      </c>
      <c r="U412" s="360" t="n"/>
      <c r="V412" s="360" t="n"/>
      <c r="W412" s="363" t="n"/>
      <c r="X412" s="361">
        <f>IF(AND($C412&lt;&gt;"",$V412&lt;&gt;""),MAX(0,($V412-$C412)*24-$W412),"")</f>
      </c>
      <c r="Y412" s="112">
        <f>IF($C412="","",IF($U412&lt;&gt;"",IF($U412&gt;$S412,"期限超過","達成"),IF(NOW()&gt;$S412,"期限超過リスク","期限内")))</f>
      </c>
      <c r="Z412" s="112">
        <f>IF($C412="","",IF($V412&lt;&gt;"",IF($V412&gt;$T412,"期限超過","達成"),IF(AND($L412&lt;&gt;"クローズ済み",$L412&lt;&gt;"キャンセル済み",NOW()&gt;$T412),"期限超過リスク","期限内")))</f>
      </c>
      <c r="AA412" s="363" t="n"/>
      <c r="AB412" s="118" t="n"/>
      <c r="AC412" s="118" t="n"/>
      <c r="AD412" s="89" t="n"/>
      <c r="AE412" s="364" t="n"/>
      <c r="AF412" s="89" t="n"/>
      <c r="AG412" s="89" t="n"/>
      <c r="AH412" s="124" t="n"/>
    </row>
    <row r="413" s="26" ht="26" customHeight="true">
      <c r="A413" s="88" t="n"/>
      <c r="B413" s="359" t="n"/>
      <c r="C413" s="360" t="n"/>
      <c r="D413" s="89" t="n"/>
      <c r="E413" s="89" t="n"/>
      <c r="F413" s="89" t="n"/>
      <c r="G413" s="89" t="n"/>
      <c r="H413" s="118" t="n"/>
      <c r="I413" s="89" t="n"/>
      <c r="J413" s="89" t="n"/>
      <c r="K413" s="89" t="n"/>
      <c r="L413" s="89" t="n"/>
      <c r="M413" s="89" t="n"/>
      <c r="N413" s="89" t="n"/>
      <c r="O413" s="89" t="n"/>
      <c r="P413" s="118" t="n"/>
      <c r="Q413" s="361">
        <f>IF($J413="","",IFERROR(VLOOKUP($J413,'設定項目'!$N$2:$P$5,2,FALSE),""))</f>
      </c>
      <c r="R413" s="361">
        <f>IF($J413="","",IFERROR(VLOOKUP($J413,'設定項目'!$N$2:$P$5,3,FALSE),""))</f>
      </c>
      <c r="S413" s="362">
        <f>IF($C413="","",$C413+$Q413/24)</f>
      </c>
      <c r="T413" s="362">
        <f>IF($C413="","",$C413+($R413+$W413)/24)</f>
      </c>
      <c r="U413" s="360" t="n"/>
      <c r="V413" s="360" t="n"/>
      <c r="W413" s="363" t="n"/>
      <c r="X413" s="361">
        <f>IF(AND($C413&lt;&gt;"",$V413&lt;&gt;""),MAX(0,($V413-$C413)*24-$W413),"")</f>
      </c>
      <c r="Y413" s="112">
        <f>IF($C413="","",IF($U413&lt;&gt;"",IF($U413&gt;$S413,"期限超過","達成"),IF(NOW()&gt;$S413,"期限超過リスク","期限内")))</f>
      </c>
      <c r="Z413" s="112">
        <f>IF($C413="","",IF($V413&lt;&gt;"",IF($V413&gt;$T413,"期限超過","達成"),IF(AND($L413&lt;&gt;"クローズ済み",$L413&lt;&gt;"キャンセル済み",NOW()&gt;$T413),"期限超過リスク","期限内")))</f>
      </c>
      <c r="AA413" s="363" t="n"/>
      <c r="AB413" s="118" t="n"/>
      <c r="AC413" s="118" t="n"/>
      <c r="AD413" s="89" t="n"/>
      <c r="AE413" s="364" t="n"/>
      <c r="AF413" s="89" t="n"/>
      <c r="AG413" s="89" t="n"/>
      <c r="AH413" s="124" t="n"/>
    </row>
    <row r="414" s="26" ht="26" customHeight="true">
      <c r="A414" s="88" t="n"/>
      <c r="B414" s="359" t="n"/>
      <c r="C414" s="360" t="n"/>
      <c r="D414" s="89" t="n"/>
      <c r="E414" s="89" t="n"/>
      <c r="F414" s="89" t="n"/>
      <c r="G414" s="89" t="n"/>
      <c r="H414" s="118" t="n"/>
      <c r="I414" s="89" t="n"/>
      <c r="J414" s="89" t="n"/>
      <c r="K414" s="89" t="n"/>
      <c r="L414" s="89" t="n"/>
      <c r="M414" s="89" t="n"/>
      <c r="N414" s="89" t="n"/>
      <c r="O414" s="89" t="n"/>
      <c r="P414" s="118" t="n"/>
      <c r="Q414" s="361">
        <f>IF($J414="","",IFERROR(VLOOKUP($J414,'設定項目'!$N$2:$P$5,2,FALSE),""))</f>
      </c>
      <c r="R414" s="361">
        <f>IF($J414="","",IFERROR(VLOOKUP($J414,'設定項目'!$N$2:$P$5,3,FALSE),""))</f>
      </c>
      <c r="S414" s="362">
        <f>IF($C414="","",$C414+$Q414/24)</f>
      </c>
      <c r="T414" s="362">
        <f>IF($C414="","",$C414+($R414+$W414)/24)</f>
      </c>
      <c r="U414" s="360" t="n"/>
      <c r="V414" s="360" t="n"/>
      <c r="W414" s="363" t="n"/>
      <c r="X414" s="361">
        <f>IF(AND($C414&lt;&gt;"",$V414&lt;&gt;""),MAX(0,($V414-$C414)*24-$W414),"")</f>
      </c>
      <c r="Y414" s="112">
        <f>IF($C414="","",IF($U414&lt;&gt;"",IF($U414&gt;$S414,"期限超過","達成"),IF(NOW()&gt;$S414,"期限超過リスク","期限内")))</f>
      </c>
      <c r="Z414" s="112">
        <f>IF($C414="","",IF($V414&lt;&gt;"",IF($V414&gt;$T414,"期限超過","達成"),IF(AND($L414&lt;&gt;"クローズ済み",$L414&lt;&gt;"キャンセル済み",NOW()&gt;$T414),"期限超過リスク","期限内")))</f>
      </c>
      <c r="AA414" s="363" t="n"/>
      <c r="AB414" s="118" t="n"/>
      <c r="AC414" s="118" t="n"/>
      <c r="AD414" s="89" t="n"/>
      <c r="AE414" s="364" t="n"/>
      <c r="AF414" s="89" t="n"/>
      <c r="AG414" s="89" t="n"/>
      <c r="AH414" s="124" t="n"/>
    </row>
    <row r="415" s="26" ht="26" customHeight="true">
      <c r="A415" s="88" t="n"/>
      <c r="B415" s="359" t="n"/>
      <c r="C415" s="360" t="n"/>
      <c r="D415" s="89" t="n"/>
      <c r="E415" s="89" t="n"/>
      <c r="F415" s="89" t="n"/>
      <c r="G415" s="89" t="n"/>
      <c r="H415" s="118" t="n"/>
      <c r="I415" s="89" t="n"/>
      <c r="J415" s="89" t="n"/>
      <c r="K415" s="89" t="n"/>
      <c r="L415" s="89" t="n"/>
      <c r="M415" s="89" t="n"/>
      <c r="N415" s="89" t="n"/>
      <c r="O415" s="89" t="n"/>
      <c r="P415" s="118" t="n"/>
      <c r="Q415" s="361">
        <f>IF($J415="","",IFERROR(VLOOKUP($J415,'設定項目'!$N$2:$P$5,2,FALSE),""))</f>
      </c>
      <c r="R415" s="361">
        <f>IF($J415="","",IFERROR(VLOOKUP($J415,'設定項目'!$N$2:$P$5,3,FALSE),""))</f>
      </c>
      <c r="S415" s="362">
        <f>IF($C415="","",$C415+$Q415/24)</f>
      </c>
      <c r="T415" s="362">
        <f>IF($C415="","",$C415+($R415+$W415)/24)</f>
      </c>
      <c r="U415" s="360" t="n"/>
      <c r="V415" s="360" t="n"/>
      <c r="W415" s="363" t="n"/>
      <c r="X415" s="361">
        <f>IF(AND($C415&lt;&gt;"",$V415&lt;&gt;""),MAX(0,($V415-$C415)*24-$W415),"")</f>
      </c>
      <c r="Y415" s="112">
        <f>IF($C415="","",IF($U415&lt;&gt;"",IF($U415&gt;$S415,"期限超過","達成"),IF(NOW()&gt;$S415,"期限超過リスク","期限内")))</f>
      </c>
      <c r="Z415" s="112">
        <f>IF($C415="","",IF($V415&lt;&gt;"",IF($V415&gt;$T415,"期限超過","達成"),IF(AND($L415&lt;&gt;"クローズ済み",$L415&lt;&gt;"キャンセル済み",NOW()&gt;$T415),"期限超過リスク","期限内")))</f>
      </c>
      <c r="AA415" s="363" t="n"/>
      <c r="AB415" s="118" t="n"/>
      <c r="AC415" s="118" t="n"/>
      <c r="AD415" s="89" t="n"/>
      <c r="AE415" s="364" t="n"/>
      <c r="AF415" s="89" t="n"/>
      <c r="AG415" s="89" t="n"/>
      <c r="AH415" s="124" t="n"/>
    </row>
    <row r="416" s="26" ht="26" customHeight="true">
      <c r="A416" s="88" t="n"/>
      <c r="B416" s="359" t="n"/>
      <c r="C416" s="360" t="n"/>
      <c r="D416" s="89" t="n"/>
      <c r="E416" s="89" t="n"/>
      <c r="F416" s="89" t="n"/>
      <c r="G416" s="89" t="n"/>
      <c r="H416" s="118" t="n"/>
      <c r="I416" s="89" t="n"/>
      <c r="J416" s="89" t="n"/>
      <c r="K416" s="89" t="n"/>
      <c r="L416" s="89" t="n"/>
      <c r="M416" s="89" t="n"/>
      <c r="N416" s="89" t="n"/>
      <c r="O416" s="89" t="n"/>
      <c r="P416" s="118" t="n"/>
      <c r="Q416" s="361">
        <f>IF($J416="","",IFERROR(VLOOKUP($J416,'設定項目'!$N$2:$P$5,2,FALSE),""))</f>
      </c>
      <c r="R416" s="361">
        <f>IF($J416="","",IFERROR(VLOOKUP($J416,'設定項目'!$N$2:$P$5,3,FALSE),""))</f>
      </c>
      <c r="S416" s="362">
        <f>IF($C416="","",$C416+$Q416/24)</f>
      </c>
      <c r="T416" s="362">
        <f>IF($C416="","",$C416+($R416+$W416)/24)</f>
      </c>
      <c r="U416" s="360" t="n"/>
      <c r="V416" s="360" t="n"/>
      <c r="W416" s="363" t="n"/>
      <c r="X416" s="361">
        <f>IF(AND($C416&lt;&gt;"",$V416&lt;&gt;""),MAX(0,($V416-$C416)*24-$W416),"")</f>
      </c>
      <c r="Y416" s="112">
        <f>IF($C416="","",IF($U416&lt;&gt;"",IF($U416&gt;$S416,"期限超過","達成"),IF(NOW()&gt;$S416,"期限超過リスク","期限内")))</f>
      </c>
      <c r="Z416" s="112">
        <f>IF($C416="","",IF($V416&lt;&gt;"",IF($V416&gt;$T416,"期限超過","達成"),IF(AND($L416&lt;&gt;"クローズ済み",$L416&lt;&gt;"キャンセル済み",NOW()&gt;$T416),"期限超過リスク","期限内")))</f>
      </c>
      <c r="AA416" s="363" t="n"/>
      <c r="AB416" s="118" t="n"/>
      <c r="AC416" s="118" t="n"/>
      <c r="AD416" s="89" t="n"/>
      <c r="AE416" s="364" t="n"/>
      <c r="AF416" s="89" t="n"/>
      <c r="AG416" s="89" t="n"/>
      <c r="AH416" s="124" t="n"/>
    </row>
    <row r="417" s="26" ht="26" customHeight="true">
      <c r="A417" s="88" t="n"/>
      <c r="B417" s="359" t="n"/>
      <c r="C417" s="360" t="n"/>
      <c r="D417" s="89" t="n"/>
      <c r="E417" s="89" t="n"/>
      <c r="F417" s="89" t="n"/>
      <c r="G417" s="89" t="n"/>
      <c r="H417" s="118" t="n"/>
      <c r="I417" s="89" t="n"/>
      <c r="J417" s="89" t="n"/>
      <c r="K417" s="89" t="n"/>
      <c r="L417" s="89" t="n"/>
      <c r="M417" s="89" t="n"/>
      <c r="N417" s="89" t="n"/>
      <c r="O417" s="89" t="n"/>
      <c r="P417" s="118" t="n"/>
      <c r="Q417" s="361">
        <f>IF($J417="","",IFERROR(VLOOKUP($J417,'設定項目'!$N$2:$P$5,2,FALSE),""))</f>
      </c>
      <c r="R417" s="361">
        <f>IF($J417="","",IFERROR(VLOOKUP($J417,'設定項目'!$N$2:$P$5,3,FALSE),""))</f>
      </c>
      <c r="S417" s="362">
        <f>IF($C417="","",$C417+$Q417/24)</f>
      </c>
      <c r="T417" s="362">
        <f>IF($C417="","",$C417+($R417+$W417)/24)</f>
      </c>
      <c r="U417" s="360" t="n"/>
      <c r="V417" s="360" t="n"/>
      <c r="W417" s="363" t="n"/>
      <c r="X417" s="361">
        <f>IF(AND($C417&lt;&gt;"",$V417&lt;&gt;""),MAX(0,($V417-$C417)*24-$W417),"")</f>
      </c>
      <c r="Y417" s="112">
        <f>IF($C417="","",IF($U417&lt;&gt;"",IF($U417&gt;$S417,"期限超過","達成"),IF(NOW()&gt;$S417,"期限超過リスク","期限内")))</f>
      </c>
      <c r="Z417" s="112">
        <f>IF($C417="","",IF($V417&lt;&gt;"",IF($V417&gt;$T417,"期限超過","達成"),IF(AND($L417&lt;&gt;"クローズ済み",$L417&lt;&gt;"キャンセル済み",NOW()&gt;$T417),"期限超過リスク","期限内")))</f>
      </c>
      <c r="AA417" s="363" t="n"/>
      <c r="AB417" s="118" t="n"/>
      <c r="AC417" s="118" t="n"/>
      <c r="AD417" s="89" t="n"/>
      <c r="AE417" s="364" t="n"/>
      <c r="AF417" s="89" t="n"/>
      <c r="AG417" s="89" t="n"/>
      <c r="AH417" s="124" t="n"/>
    </row>
    <row r="418" s="26" ht="26" customHeight="true">
      <c r="A418" s="88" t="n"/>
      <c r="B418" s="359" t="n"/>
      <c r="C418" s="360" t="n"/>
      <c r="D418" s="89" t="n"/>
      <c r="E418" s="89" t="n"/>
      <c r="F418" s="89" t="n"/>
      <c r="G418" s="89" t="n"/>
      <c r="H418" s="118" t="n"/>
      <c r="I418" s="89" t="n"/>
      <c r="J418" s="89" t="n"/>
      <c r="K418" s="89" t="n"/>
      <c r="L418" s="89" t="n"/>
      <c r="M418" s="89" t="n"/>
      <c r="N418" s="89" t="n"/>
      <c r="O418" s="89" t="n"/>
      <c r="P418" s="118" t="n"/>
      <c r="Q418" s="361">
        <f>IF($J418="","",IFERROR(VLOOKUP($J418,'設定項目'!$N$2:$P$5,2,FALSE),""))</f>
      </c>
      <c r="R418" s="361">
        <f>IF($J418="","",IFERROR(VLOOKUP($J418,'設定項目'!$N$2:$P$5,3,FALSE),""))</f>
      </c>
      <c r="S418" s="362">
        <f>IF($C418="","",$C418+$Q418/24)</f>
      </c>
      <c r="T418" s="362">
        <f>IF($C418="","",$C418+($R418+$W418)/24)</f>
      </c>
      <c r="U418" s="360" t="n"/>
      <c r="V418" s="360" t="n"/>
      <c r="W418" s="363" t="n"/>
      <c r="X418" s="361">
        <f>IF(AND($C418&lt;&gt;"",$V418&lt;&gt;""),MAX(0,($V418-$C418)*24-$W418),"")</f>
      </c>
      <c r="Y418" s="112">
        <f>IF($C418="","",IF($U418&lt;&gt;"",IF($U418&gt;$S418,"期限超過","達成"),IF(NOW()&gt;$S418,"期限超過リスク","期限内")))</f>
      </c>
      <c r="Z418" s="112">
        <f>IF($C418="","",IF($V418&lt;&gt;"",IF($V418&gt;$T418,"期限超過","達成"),IF(AND($L418&lt;&gt;"クローズ済み",$L418&lt;&gt;"キャンセル済み",NOW()&gt;$T418),"期限超過リスク","期限内")))</f>
      </c>
      <c r="AA418" s="363" t="n"/>
      <c r="AB418" s="118" t="n"/>
      <c r="AC418" s="118" t="n"/>
      <c r="AD418" s="89" t="n"/>
      <c r="AE418" s="364" t="n"/>
      <c r="AF418" s="89" t="n"/>
      <c r="AG418" s="89" t="n"/>
      <c r="AH418" s="124" t="n"/>
    </row>
    <row r="419" s="26" ht="26" customHeight="true">
      <c r="A419" s="88" t="n"/>
      <c r="B419" s="359" t="n"/>
      <c r="C419" s="360" t="n"/>
      <c r="D419" s="89" t="n"/>
      <c r="E419" s="89" t="n"/>
      <c r="F419" s="89" t="n"/>
      <c r="G419" s="89" t="n"/>
      <c r="H419" s="118" t="n"/>
      <c r="I419" s="89" t="n"/>
      <c r="J419" s="89" t="n"/>
      <c r="K419" s="89" t="n"/>
      <c r="L419" s="89" t="n"/>
      <c r="M419" s="89" t="n"/>
      <c r="N419" s="89" t="n"/>
      <c r="O419" s="89" t="n"/>
      <c r="P419" s="118" t="n"/>
      <c r="Q419" s="361">
        <f>IF($J419="","",IFERROR(VLOOKUP($J419,'設定項目'!$N$2:$P$5,2,FALSE),""))</f>
      </c>
      <c r="R419" s="361">
        <f>IF($J419="","",IFERROR(VLOOKUP($J419,'設定項目'!$N$2:$P$5,3,FALSE),""))</f>
      </c>
      <c r="S419" s="362">
        <f>IF($C419="","",$C419+$Q419/24)</f>
      </c>
      <c r="T419" s="362">
        <f>IF($C419="","",$C419+($R419+$W419)/24)</f>
      </c>
      <c r="U419" s="360" t="n"/>
      <c r="V419" s="360" t="n"/>
      <c r="W419" s="363" t="n"/>
      <c r="X419" s="361">
        <f>IF(AND($C419&lt;&gt;"",$V419&lt;&gt;""),MAX(0,($V419-$C419)*24-$W419),"")</f>
      </c>
      <c r="Y419" s="112">
        <f>IF($C419="","",IF($U419&lt;&gt;"",IF($U419&gt;$S419,"期限超過","達成"),IF(NOW()&gt;$S419,"期限超過リスク","期限内")))</f>
      </c>
      <c r="Z419" s="112">
        <f>IF($C419="","",IF($V419&lt;&gt;"",IF($V419&gt;$T419,"期限超過","達成"),IF(AND($L419&lt;&gt;"クローズ済み",$L419&lt;&gt;"キャンセル済み",NOW()&gt;$T419),"期限超過リスク","期限内")))</f>
      </c>
      <c r="AA419" s="363" t="n"/>
      <c r="AB419" s="118" t="n"/>
      <c r="AC419" s="118" t="n"/>
      <c r="AD419" s="89" t="n"/>
      <c r="AE419" s="364" t="n"/>
      <c r="AF419" s="89" t="n"/>
      <c r="AG419" s="89" t="n"/>
      <c r="AH419" s="124" t="n"/>
    </row>
    <row r="420" s="26" ht="26" customHeight="true">
      <c r="A420" s="88" t="n"/>
      <c r="B420" s="359" t="n"/>
      <c r="C420" s="360" t="n"/>
      <c r="D420" s="89" t="n"/>
      <c r="E420" s="89" t="n"/>
      <c r="F420" s="89" t="n"/>
      <c r="G420" s="89" t="n"/>
      <c r="H420" s="118" t="n"/>
      <c r="I420" s="89" t="n"/>
      <c r="J420" s="89" t="n"/>
      <c r="K420" s="89" t="n"/>
      <c r="L420" s="89" t="n"/>
      <c r="M420" s="89" t="n"/>
      <c r="N420" s="89" t="n"/>
      <c r="O420" s="89" t="n"/>
      <c r="P420" s="118" t="n"/>
      <c r="Q420" s="361">
        <f>IF($J420="","",IFERROR(VLOOKUP($J420,'設定項目'!$N$2:$P$5,2,FALSE),""))</f>
      </c>
      <c r="R420" s="361">
        <f>IF($J420="","",IFERROR(VLOOKUP($J420,'設定項目'!$N$2:$P$5,3,FALSE),""))</f>
      </c>
      <c r="S420" s="362">
        <f>IF($C420="","",$C420+$Q420/24)</f>
      </c>
      <c r="T420" s="362">
        <f>IF($C420="","",$C420+($R420+$W420)/24)</f>
      </c>
      <c r="U420" s="360" t="n"/>
      <c r="V420" s="360" t="n"/>
      <c r="W420" s="363" t="n"/>
      <c r="X420" s="361">
        <f>IF(AND($C420&lt;&gt;"",$V420&lt;&gt;""),MAX(0,($V420-$C420)*24-$W420),"")</f>
      </c>
      <c r="Y420" s="112">
        <f>IF($C420="","",IF($U420&lt;&gt;"",IF($U420&gt;$S420,"期限超過","達成"),IF(NOW()&gt;$S420,"期限超過リスク","期限内")))</f>
      </c>
      <c r="Z420" s="112">
        <f>IF($C420="","",IF($V420&lt;&gt;"",IF($V420&gt;$T420,"期限超過","達成"),IF(AND($L420&lt;&gt;"クローズ済み",$L420&lt;&gt;"キャンセル済み",NOW()&gt;$T420),"期限超過リスク","期限内")))</f>
      </c>
      <c r="AA420" s="363" t="n"/>
      <c r="AB420" s="118" t="n"/>
      <c r="AC420" s="118" t="n"/>
      <c r="AD420" s="89" t="n"/>
      <c r="AE420" s="364" t="n"/>
      <c r="AF420" s="89" t="n"/>
      <c r="AG420" s="89" t="n"/>
      <c r="AH420" s="124" t="n"/>
    </row>
    <row r="421" s="26" ht="26" customHeight="true">
      <c r="A421" s="88" t="n"/>
      <c r="B421" s="359" t="n"/>
      <c r="C421" s="360" t="n"/>
      <c r="D421" s="89" t="n"/>
      <c r="E421" s="89" t="n"/>
      <c r="F421" s="89" t="n"/>
      <c r="G421" s="89" t="n"/>
      <c r="H421" s="118" t="n"/>
      <c r="I421" s="89" t="n"/>
      <c r="J421" s="89" t="n"/>
      <c r="K421" s="89" t="n"/>
      <c r="L421" s="89" t="n"/>
      <c r="M421" s="89" t="n"/>
      <c r="N421" s="89" t="n"/>
      <c r="O421" s="89" t="n"/>
      <c r="P421" s="118" t="n"/>
      <c r="Q421" s="361">
        <f>IF($J421="","",IFERROR(VLOOKUP($J421,'設定項目'!$N$2:$P$5,2,FALSE),""))</f>
      </c>
      <c r="R421" s="361">
        <f>IF($J421="","",IFERROR(VLOOKUP($J421,'設定項目'!$N$2:$P$5,3,FALSE),""))</f>
      </c>
      <c r="S421" s="362">
        <f>IF($C421="","",$C421+$Q421/24)</f>
      </c>
      <c r="T421" s="362">
        <f>IF($C421="","",$C421+($R421+$W421)/24)</f>
      </c>
      <c r="U421" s="360" t="n"/>
      <c r="V421" s="360" t="n"/>
      <c r="W421" s="363" t="n"/>
      <c r="X421" s="361">
        <f>IF(AND($C421&lt;&gt;"",$V421&lt;&gt;""),MAX(0,($V421-$C421)*24-$W421),"")</f>
      </c>
      <c r="Y421" s="112">
        <f>IF($C421="","",IF($U421&lt;&gt;"",IF($U421&gt;$S421,"期限超過","達成"),IF(NOW()&gt;$S421,"期限超過リスク","期限内")))</f>
      </c>
      <c r="Z421" s="112">
        <f>IF($C421="","",IF($V421&lt;&gt;"",IF($V421&gt;$T421,"期限超過","達成"),IF(AND($L421&lt;&gt;"クローズ済み",$L421&lt;&gt;"キャンセル済み",NOW()&gt;$T421),"期限超過リスク","期限内")))</f>
      </c>
      <c r="AA421" s="363" t="n"/>
      <c r="AB421" s="118" t="n"/>
      <c r="AC421" s="118" t="n"/>
      <c r="AD421" s="89" t="n"/>
      <c r="AE421" s="364" t="n"/>
      <c r="AF421" s="89" t="n"/>
      <c r="AG421" s="89" t="n"/>
      <c r="AH421" s="124" t="n"/>
    </row>
    <row r="422" s="26" ht="26" customHeight="true">
      <c r="A422" s="88" t="n"/>
      <c r="B422" s="359" t="n"/>
      <c r="C422" s="360" t="n"/>
      <c r="D422" s="89" t="n"/>
      <c r="E422" s="89" t="n"/>
      <c r="F422" s="89" t="n"/>
      <c r="G422" s="89" t="n"/>
      <c r="H422" s="118" t="n"/>
      <c r="I422" s="89" t="n"/>
      <c r="J422" s="89" t="n"/>
      <c r="K422" s="89" t="n"/>
      <c r="L422" s="89" t="n"/>
      <c r="M422" s="89" t="n"/>
      <c r="N422" s="89" t="n"/>
      <c r="O422" s="89" t="n"/>
      <c r="P422" s="118" t="n"/>
      <c r="Q422" s="361">
        <f>IF($J422="","",IFERROR(VLOOKUP($J422,'設定項目'!$N$2:$P$5,2,FALSE),""))</f>
      </c>
      <c r="R422" s="361">
        <f>IF($J422="","",IFERROR(VLOOKUP($J422,'設定項目'!$N$2:$P$5,3,FALSE),""))</f>
      </c>
      <c r="S422" s="362">
        <f>IF($C422="","",$C422+$Q422/24)</f>
      </c>
      <c r="T422" s="362">
        <f>IF($C422="","",$C422+($R422+$W422)/24)</f>
      </c>
      <c r="U422" s="360" t="n"/>
      <c r="V422" s="360" t="n"/>
      <c r="W422" s="363" t="n"/>
      <c r="X422" s="361">
        <f>IF(AND($C422&lt;&gt;"",$V422&lt;&gt;""),MAX(0,($V422-$C422)*24-$W422),"")</f>
      </c>
      <c r="Y422" s="112">
        <f>IF($C422="","",IF($U422&lt;&gt;"",IF($U422&gt;$S422,"期限超過","達成"),IF(NOW()&gt;$S422,"期限超過リスク","期限内")))</f>
      </c>
      <c r="Z422" s="112">
        <f>IF($C422="","",IF($V422&lt;&gt;"",IF($V422&gt;$T422,"期限超過","達成"),IF(AND($L422&lt;&gt;"クローズ済み",$L422&lt;&gt;"キャンセル済み",NOW()&gt;$T422),"期限超過リスク","期限内")))</f>
      </c>
      <c r="AA422" s="363" t="n"/>
      <c r="AB422" s="118" t="n"/>
      <c r="AC422" s="118" t="n"/>
      <c r="AD422" s="89" t="n"/>
      <c r="AE422" s="364" t="n"/>
      <c r="AF422" s="89" t="n"/>
      <c r="AG422" s="89" t="n"/>
      <c r="AH422" s="124" t="n"/>
    </row>
    <row r="423" s="26" ht="26" customHeight="true">
      <c r="A423" s="88" t="n"/>
      <c r="B423" s="359" t="n"/>
      <c r="C423" s="360" t="n"/>
      <c r="D423" s="89" t="n"/>
      <c r="E423" s="89" t="n"/>
      <c r="F423" s="89" t="n"/>
      <c r="G423" s="89" t="n"/>
      <c r="H423" s="118" t="n"/>
      <c r="I423" s="89" t="n"/>
      <c r="J423" s="89" t="n"/>
      <c r="K423" s="89" t="n"/>
      <c r="L423" s="89" t="n"/>
      <c r="M423" s="89" t="n"/>
      <c r="N423" s="89" t="n"/>
      <c r="O423" s="89" t="n"/>
      <c r="P423" s="118" t="n"/>
      <c r="Q423" s="361">
        <f>IF($J423="","",IFERROR(VLOOKUP($J423,'設定項目'!$N$2:$P$5,2,FALSE),""))</f>
      </c>
      <c r="R423" s="361">
        <f>IF($J423="","",IFERROR(VLOOKUP($J423,'設定項目'!$N$2:$P$5,3,FALSE),""))</f>
      </c>
      <c r="S423" s="362">
        <f>IF($C423="","",$C423+$Q423/24)</f>
      </c>
      <c r="T423" s="362">
        <f>IF($C423="","",$C423+($R423+$W423)/24)</f>
      </c>
      <c r="U423" s="360" t="n"/>
      <c r="V423" s="360" t="n"/>
      <c r="W423" s="363" t="n"/>
      <c r="X423" s="361">
        <f>IF(AND($C423&lt;&gt;"",$V423&lt;&gt;""),MAX(0,($V423-$C423)*24-$W423),"")</f>
      </c>
      <c r="Y423" s="112">
        <f>IF($C423="","",IF($U423&lt;&gt;"",IF($U423&gt;$S423,"期限超過","達成"),IF(NOW()&gt;$S423,"期限超過リスク","期限内")))</f>
      </c>
      <c r="Z423" s="112">
        <f>IF($C423="","",IF($V423&lt;&gt;"",IF($V423&gt;$T423,"期限超過","達成"),IF(AND($L423&lt;&gt;"クローズ済み",$L423&lt;&gt;"キャンセル済み",NOW()&gt;$T423),"期限超過リスク","期限内")))</f>
      </c>
      <c r="AA423" s="363" t="n"/>
      <c r="AB423" s="118" t="n"/>
      <c r="AC423" s="118" t="n"/>
      <c r="AD423" s="89" t="n"/>
      <c r="AE423" s="364" t="n"/>
      <c r="AF423" s="89" t="n"/>
      <c r="AG423" s="89" t="n"/>
      <c r="AH423" s="124" t="n"/>
    </row>
    <row r="424" s="26" ht="26" customHeight="true">
      <c r="A424" s="88" t="n"/>
      <c r="B424" s="359" t="n"/>
      <c r="C424" s="360" t="n"/>
      <c r="D424" s="89" t="n"/>
      <c r="E424" s="89" t="n"/>
      <c r="F424" s="89" t="n"/>
      <c r="G424" s="89" t="n"/>
      <c r="H424" s="118" t="n"/>
      <c r="I424" s="89" t="n"/>
      <c r="J424" s="89" t="n"/>
      <c r="K424" s="89" t="n"/>
      <c r="L424" s="89" t="n"/>
      <c r="M424" s="89" t="n"/>
      <c r="N424" s="89" t="n"/>
      <c r="O424" s="89" t="n"/>
      <c r="P424" s="118" t="n"/>
      <c r="Q424" s="361">
        <f>IF($J424="","",IFERROR(VLOOKUP($J424,'設定項目'!$N$2:$P$5,2,FALSE),""))</f>
      </c>
      <c r="R424" s="361">
        <f>IF($J424="","",IFERROR(VLOOKUP($J424,'設定項目'!$N$2:$P$5,3,FALSE),""))</f>
      </c>
      <c r="S424" s="362">
        <f>IF($C424="","",$C424+$Q424/24)</f>
      </c>
      <c r="T424" s="362">
        <f>IF($C424="","",$C424+($R424+$W424)/24)</f>
      </c>
      <c r="U424" s="360" t="n"/>
      <c r="V424" s="360" t="n"/>
      <c r="W424" s="363" t="n"/>
      <c r="X424" s="361">
        <f>IF(AND($C424&lt;&gt;"",$V424&lt;&gt;""),MAX(0,($V424-$C424)*24-$W424),"")</f>
      </c>
      <c r="Y424" s="112">
        <f>IF($C424="","",IF($U424&lt;&gt;"",IF($U424&gt;$S424,"期限超過","達成"),IF(NOW()&gt;$S424,"期限超過リスク","期限内")))</f>
      </c>
      <c r="Z424" s="112">
        <f>IF($C424="","",IF($V424&lt;&gt;"",IF($V424&gt;$T424,"期限超過","達成"),IF(AND($L424&lt;&gt;"クローズ済み",$L424&lt;&gt;"キャンセル済み",NOW()&gt;$T424),"期限超過リスク","期限内")))</f>
      </c>
      <c r="AA424" s="363" t="n"/>
      <c r="AB424" s="118" t="n"/>
      <c r="AC424" s="118" t="n"/>
      <c r="AD424" s="89" t="n"/>
      <c r="AE424" s="364" t="n"/>
      <c r="AF424" s="89" t="n"/>
      <c r="AG424" s="89" t="n"/>
      <c r="AH424" s="124" t="n"/>
    </row>
    <row r="425" s="26" ht="26" customHeight="true">
      <c r="A425" s="88" t="n"/>
      <c r="B425" s="359" t="n"/>
      <c r="C425" s="360" t="n"/>
      <c r="D425" s="89" t="n"/>
      <c r="E425" s="89" t="n"/>
      <c r="F425" s="89" t="n"/>
      <c r="G425" s="89" t="n"/>
      <c r="H425" s="118" t="n"/>
      <c r="I425" s="89" t="n"/>
      <c r="J425" s="89" t="n"/>
      <c r="K425" s="89" t="n"/>
      <c r="L425" s="89" t="n"/>
      <c r="M425" s="89" t="n"/>
      <c r="N425" s="89" t="n"/>
      <c r="O425" s="89" t="n"/>
      <c r="P425" s="118" t="n"/>
      <c r="Q425" s="361">
        <f>IF($J425="","",IFERROR(VLOOKUP($J425,'設定項目'!$N$2:$P$5,2,FALSE),""))</f>
      </c>
      <c r="R425" s="361">
        <f>IF($J425="","",IFERROR(VLOOKUP($J425,'設定項目'!$N$2:$P$5,3,FALSE),""))</f>
      </c>
      <c r="S425" s="362">
        <f>IF($C425="","",$C425+$Q425/24)</f>
      </c>
      <c r="T425" s="362">
        <f>IF($C425="","",$C425+($R425+$W425)/24)</f>
      </c>
      <c r="U425" s="360" t="n"/>
      <c r="V425" s="360" t="n"/>
      <c r="W425" s="363" t="n"/>
      <c r="X425" s="361">
        <f>IF(AND($C425&lt;&gt;"",$V425&lt;&gt;""),MAX(0,($V425-$C425)*24-$W425),"")</f>
      </c>
      <c r="Y425" s="112">
        <f>IF($C425="","",IF($U425&lt;&gt;"",IF($U425&gt;$S425,"期限超過","達成"),IF(NOW()&gt;$S425,"期限超過リスク","期限内")))</f>
      </c>
      <c r="Z425" s="112">
        <f>IF($C425="","",IF($V425&lt;&gt;"",IF($V425&gt;$T425,"期限超過","達成"),IF(AND($L425&lt;&gt;"クローズ済み",$L425&lt;&gt;"キャンセル済み",NOW()&gt;$T425),"期限超過リスク","期限内")))</f>
      </c>
      <c r="AA425" s="363" t="n"/>
      <c r="AB425" s="118" t="n"/>
      <c r="AC425" s="118" t="n"/>
      <c r="AD425" s="89" t="n"/>
      <c r="AE425" s="364" t="n"/>
      <c r="AF425" s="89" t="n"/>
      <c r="AG425" s="89" t="n"/>
      <c r="AH425" s="124" t="n"/>
    </row>
    <row r="426" s="26" ht="26" customHeight="true">
      <c r="A426" s="88" t="n"/>
      <c r="B426" s="359" t="n"/>
      <c r="C426" s="360" t="n"/>
      <c r="D426" s="89" t="n"/>
      <c r="E426" s="89" t="n"/>
      <c r="F426" s="89" t="n"/>
      <c r="G426" s="89" t="n"/>
      <c r="H426" s="118" t="n"/>
      <c r="I426" s="89" t="n"/>
      <c r="J426" s="89" t="n"/>
      <c r="K426" s="89" t="n"/>
      <c r="L426" s="89" t="n"/>
      <c r="M426" s="89" t="n"/>
      <c r="N426" s="89" t="n"/>
      <c r="O426" s="89" t="n"/>
      <c r="P426" s="118" t="n"/>
      <c r="Q426" s="361">
        <f>IF($J426="","",IFERROR(VLOOKUP($J426,'設定項目'!$N$2:$P$5,2,FALSE),""))</f>
      </c>
      <c r="R426" s="361">
        <f>IF($J426="","",IFERROR(VLOOKUP($J426,'設定項目'!$N$2:$P$5,3,FALSE),""))</f>
      </c>
      <c r="S426" s="362">
        <f>IF($C426="","",$C426+$Q426/24)</f>
      </c>
      <c r="T426" s="362">
        <f>IF($C426="","",$C426+($R426+$W426)/24)</f>
      </c>
      <c r="U426" s="360" t="n"/>
      <c r="V426" s="360" t="n"/>
      <c r="W426" s="363" t="n"/>
      <c r="X426" s="361">
        <f>IF(AND($C426&lt;&gt;"",$V426&lt;&gt;""),MAX(0,($V426-$C426)*24-$W426),"")</f>
      </c>
      <c r="Y426" s="112">
        <f>IF($C426="","",IF($U426&lt;&gt;"",IF($U426&gt;$S426,"期限超過","達成"),IF(NOW()&gt;$S426,"期限超過リスク","期限内")))</f>
      </c>
      <c r="Z426" s="112">
        <f>IF($C426="","",IF($V426&lt;&gt;"",IF($V426&gt;$T426,"期限超過","達成"),IF(AND($L426&lt;&gt;"クローズ済み",$L426&lt;&gt;"キャンセル済み",NOW()&gt;$T426),"期限超過リスク","期限内")))</f>
      </c>
      <c r="AA426" s="363" t="n"/>
      <c r="AB426" s="118" t="n"/>
      <c r="AC426" s="118" t="n"/>
      <c r="AD426" s="89" t="n"/>
      <c r="AE426" s="364" t="n"/>
      <c r="AF426" s="89" t="n"/>
      <c r="AG426" s="89" t="n"/>
      <c r="AH426" s="124" t="n"/>
    </row>
    <row r="427" s="26" ht="26" customHeight="true">
      <c r="A427" s="88" t="n"/>
      <c r="B427" s="359" t="n"/>
      <c r="C427" s="360" t="n"/>
      <c r="D427" s="89" t="n"/>
      <c r="E427" s="89" t="n"/>
      <c r="F427" s="89" t="n"/>
      <c r="G427" s="89" t="n"/>
      <c r="H427" s="118" t="n"/>
      <c r="I427" s="89" t="n"/>
      <c r="J427" s="89" t="n"/>
      <c r="K427" s="89" t="n"/>
      <c r="L427" s="89" t="n"/>
      <c r="M427" s="89" t="n"/>
      <c r="N427" s="89" t="n"/>
      <c r="O427" s="89" t="n"/>
      <c r="P427" s="118" t="n"/>
      <c r="Q427" s="361">
        <f>IF($J427="","",IFERROR(VLOOKUP($J427,'設定項目'!$N$2:$P$5,2,FALSE),""))</f>
      </c>
      <c r="R427" s="361">
        <f>IF($J427="","",IFERROR(VLOOKUP($J427,'設定項目'!$N$2:$P$5,3,FALSE),""))</f>
      </c>
      <c r="S427" s="362">
        <f>IF($C427="","",$C427+$Q427/24)</f>
      </c>
      <c r="T427" s="362">
        <f>IF($C427="","",$C427+($R427+$W427)/24)</f>
      </c>
      <c r="U427" s="360" t="n"/>
      <c r="V427" s="360" t="n"/>
      <c r="W427" s="363" t="n"/>
      <c r="X427" s="361">
        <f>IF(AND($C427&lt;&gt;"",$V427&lt;&gt;""),MAX(0,($V427-$C427)*24-$W427),"")</f>
      </c>
      <c r="Y427" s="112">
        <f>IF($C427="","",IF($U427&lt;&gt;"",IF($U427&gt;$S427,"期限超過","達成"),IF(NOW()&gt;$S427,"期限超過リスク","期限内")))</f>
      </c>
      <c r="Z427" s="112">
        <f>IF($C427="","",IF($V427&lt;&gt;"",IF($V427&gt;$T427,"期限超過","達成"),IF(AND($L427&lt;&gt;"クローズ済み",$L427&lt;&gt;"キャンセル済み",NOW()&gt;$T427),"期限超過リスク","期限内")))</f>
      </c>
      <c r="AA427" s="363" t="n"/>
      <c r="AB427" s="118" t="n"/>
      <c r="AC427" s="118" t="n"/>
      <c r="AD427" s="89" t="n"/>
      <c r="AE427" s="364" t="n"/>
      <c r="AF427" s="89" t="n"/>
      <c r="AG427" s="89" t="n"/>
      <c r="AH427" s="124" t="n"/>
    </row>
    <row r="428" s="26" ht="26" customHeight="true">
      <c r="A428" s="88" t="n"/>
      <c r="B428" s="359" t="n"/>
      <c r="C428" s="360" t="n"/>
      <c r="D428" s="89" t="n"/>
      <c r="E428" s="89" t="n"/>
      <c r="F428" s="89" t="n"/>
      <c r="G428" s="89" t="n"/>
      <c r="H428" s="118" t="n"/>
      <c r="I428" s="89" t="n"/>
      <c r="J428" s="89" t="n"/>
      <c r="K428" s="89" t="n"/>
      <c r="L428" s="89" t="n"/>
      <c r="M428" s="89" t="n"/>
      <c r="N428" s="89" t="n"/>
      <c r="O428" s="89" t="n"/>
      <c r="P428" s="118" t="n"/>
      <c r="Q428" s="361">
        <f>IF($J428="","",IFERROR(VLOOKUP($J428,'設定項目'!$N$2:$P$5,2,FALSE),""))</f>
      </c>
      <c r="R428" s="361">
        <f>IF($J428="","",IFERROR(VLOOKUP($J428,'設定項目'!$N$2:$P$5,3,FALSE),""))</f>
      </c>
      <c r="S428" s="362">
        <f>IF($C428="","",$C428+$Q428/24)</f>
      </c>
      <c r="T428" s="362">
        <f>IF($C428="","",$C428+($R428+$W428)/24)</f>
      </c>
      <c r="U428" s="360" t="n"/>
      <c r="V428" s="360" t="n"/>
      <c r="W428" s="363" t="n"/>
      <c r="X428" s="361">
        <f>IF(AND($C428&lt;&gt;"",$V428&lt;&gt;""),MAX(0,($V428-$C428)*24-$W428),"")</f>
      </c>
      <c r="Y428" s="112">
        <f>IF($C428="","",IF($U428&lt;&gt;"",IF($U428&gt;$S428,"期限超過","達成"),IF(NOW()&gt;$S428,"期限超過リスク","期限内")))</f>
      </c>
      <c r="Z428" s="112">
        <f>IF($C428="","",IF($V428&lt;&gt;"",IF($V428&gt;$T428,"期限超過","達成"),IF(AND($L428&lt;&gt;"クローズ済み",$L428&lt;&gt;"キャンセル済み",NOW()&gt;$T428),"期限超過リスク","期限内")))</f>
      </c>
      <c r="AA428" s="363" t="n"/>
      <c r="AB428" s="118" t="n"/>
      <c r="AC428" s="118" t="n"/>
      <c r="AD428" s="89" t="n"/>
      <c r="AE428" s="364" t="n"/>
      <c r="AF428" s="89" t="n"/>
      <c r="AG428" s="89" t="n"/>
      <c r="AH428" s="124" t="n"/>
    </row>
    <row r="429" s="26" ht="26" customHeight="true">
      <c r="A429" s="88" t="n"/>
      <c r="B429" s="359" t="n"/>
      <c r="C429" s="360" t="n"/>
      <c r="D429" s="89" t="n"/>
      <c r="E429" s="89" t="n"/>
      <c r="F429" s="89" t="n"/>
      <c r="G429" s="89" t="n"/>
      <c r="H429" s="118" t="n"/>
      <c r="I429" s="89" t="n"/>
      <c r="J429" s="89" t="n"/>
      <c r="K429" s="89" t="n"/>
      <c r="L429" s="89" t="n"/>
      <c r="M429" s="89" t="n"/>
      <c r="N429" s="89" t="n"/>
      <c r="O429" s="89" t="n"/>
      <c r="P429" s="118" t="n"/>
      <c r="Q429" s="361">
        <f>IF($J429="","",IFERROR(VLOOKUP($J429,'設定項目'!$N$2:$P$5,2,FALSE),""))</f>
      </c>
      <c r="R429" s="361">
        <f>IF($J429="","",IFERROR(VLOOKUP($J429,'設定項目'!$N$2:$P$5,3,FALSE),""))</f>
      </c>
      <c r="S429" s="362">
        <f>IF($C429="","",$C429+$Q429/24)</f>
      </c>
      <c r="T429" s="362">
        <f>IF($C429="","",$C429+($R429+$W429)/24)</f>
      </c>
      <c r="U429" s="360" t="n"/>
      <c r="V429" s="360" t="n"/>
      <c r="W429" s="363" t="n"/>
      <c r="X429" s="361">
        <f>IF(AND($C429&lt;&gt;"",$V429&lt;&gt;""),MAX(0,($V429-$C429)*24-$W429),"")</f>
      </c>
      <c r="Y429" s="112">
        <f>IF($C429="","",IF($U429&lt;&gt;"",IF($U429&gt;$S429,"期限超過","達成"),IF(NOW()&gt;$S429,"期限超過リスク","期限内")))</f>
      </c>
      <c r="Z429" s="112">
        <f>IF($C429="","",IF($V429&lt;&gt;"",IF($V429&gt;$T429,"期限超過","達成"),IF(AND($L429&lt;&gt;"クローズ済み",$L429&lt;&gt;"キャンセル済み",NOW()&gt;$T429),"期限超過リスク","期限内")))</f>
      </c>
      <c r="AA429" s="363" t="n"/>
      <c r="AB429" s="118" t="n"/>
      <c r="AC429" s="118" t="n"/>
      <c r="AD429" s="89" t="n"/>
      <c r="AE429" s="364" t="n"/>
      <c r="AF429" s="89" t="n"/>
      <c r="AG429" s="89" t="n"/>
      <c r="AH429" s="124" t="n"/>
    </row>
    <row r="430" s="26" ht="26" customHeight="true">
      <c r="A430" s="88" t="n"/>
      <c r="B430" s="359" t="n"/>
      <c r="C430" s="360" t="n"/>
      <c r="D430" s="89" t="n"/>
      <c r="E430" s="89" t="n"/>
      <c r="F430" s="89" t="n"/>
      <c r="G430" s="89" t="n"/>
      <c r="H430" s="118" t="n"/>
      <c r="I430" s="89" t="n"/>
      <c r="J430" s="89" t="n"/>
      <c r="K430" s="89" t="n"/>
      <c r="L430" s="89" t="n"/>
      <c r="M430" s="89" t="n"/>
      <c r="N430" s="89" t="n"/>
      <c r="O430" s="89" t="n"/>
      <c r="P430" s="118" t="n"/>
      <c r="Q430" s="361">
        <f>IF($J430="","",IFERROR(VLOOKUP($J430,'設定項目'!$N$2:$P$5,2,FALSE),""))</f>
      </c>
      <c r="R430" s="361">
        <f>IF($J430="","",IFERROR(VLOOKUP($J430,'設定項目'!$N$2:$P$5,3,FALSE),""))</f>
      </c>
      <c r="S430" s="362">
        <f>IF($C430="","",$C430+$Q430/24)</f>
      </c>
      <c r="T430" s="362">
        <f>IF($C430="","",$C430+($R430+$W430)/24)</f>
      </c>
      <c r="U430" s="360" t="n"/>
      <c r="V430" s="360" t="n"/>
      <c r="W430" s="363" t="n"/>
      <c r="X430" s="361">
        <f>IF(AND($C430&lt;&gt;"",$V430&lt;&gt;""),MAX(0,($V430-$C430)*24-$W430),"")</f>
      </c>
      <c r="Y430" s="112">
        <f>IF($C430="","",IF($U430&lt;&gt;"",IF($U430&gt;$S430,"期限超過","達成"),IF(NOW()&gt;$S430,"期限超過リスク","期限内")))</f>
      </c>
      <c r="Z430" s="112">
        <f>IF($C430="","",IF($V430&lt;&gt;"",IF($V430&gt;$T430,"期限超過","達成"),IF(AND($L430&lt;&gt;"クローズ済み",$L430&lt;&gt;"キャンセル済み",NOW()&gt;$T430),"期限超過リスク","期限内")))</f>
      </c>
      <c r="AA430" s="363" t="n"/>
      <c r="AB430" s="118" t="n"/>
      <c r="AC430" s="118" t="n"/>
      <c r="AD430" s="89" t="n"/>
      <c r="AE430" s="364" t="n"/>
      <c r="AF430" s="89" t="n"/>
      <c r="AG430" s="89" t="n"/>
      <c r="AH430" s="124" t="n"/>
    </row>
    <row r="431" s="26" ht="26" customHeight="true">
      <c r="A431" s="88" t="n"/>
      <c r="B431" s="359" t="n"/>
      <c r="C431" s="360" t="n"/>
      <c r="D431" s="89" t="n"/>
      <c r="E431" s="89" t="n"/>
      <c r="F431" s="89" t="n"/>
      <c r="G431" s="89" t="n"/>
      <c r="H431" s="118" t="n"/>
      <c r="I431" s="89" t="n"/>
      <c r="J431" s="89" t="n"/>
      <c r="K431" s="89" t="n"/>
      <c r="L431" s="89" t="n"/>
      <c r="M431" s="89" t="n"/>
      <c r="N431" s="89" t="n"/>
      <c r="O431" s="89" t="n"/>
      <c r="P431" s="118" t="n"/>
      <c r="Q431" s="361">
        <f>IF($J431="","",IFERROR(VLOOKUP($J431,'設定項目'!$N$2:$P$5,2,FALSE),""))</f>
      </c>
      <c r="R431" s="361">
        <f>IF($J431="","",IFERROR(VLOOKUP($J431,'設定項目'!$N$2:$P$5,3,FALSE),""))</f>
      </c>
      <c r="S431" s="362">
        <f>IF($C431="","",$C431+$Q431/24)</f>
      </c>
      <c r="T431" s="362">
        <f>IF($C431="","",$C431+($R431+$W431)/24)</f>
      </c>
      <c r="U431" s="360" t="n"/>
      <c r="V431" s="360" t="n"/>
      <c r="W431" s="363" t="n"/>
      <c r="X431" s="361">
        <f>IF(AND($C431&lt;&gt;"",$V431&lt;&gt;""),MAX(0,($V431-$C431)*24-$W431),"")</f>
      </c>
      <c r="Y431" s="112">
        <f>IF($C431="","",IF($U431&lt;&gt;"",IF($U431&gt;$S431,"期限超過","達成"),IF(NOW()&gt;$S431,"期限超過リスク","期限内")))</f>
      </c>
      <c r="Z431" s="112">
        <f>IF($C431="","",IF($V431&lt;&gt;"",IF($V431&gt;$T431,"期限超過","達成"),IF(AND($L431&lt;&gt;"クローズ済み",$L431&lt;&gt;"キャンセル済み",NOW()&gt;$T431),"期限超過リスク","期限内")))</f>
      </c>
      <c r="AA431" s="363" t="n"/>
      <c r="AB431" s="118" t="n"/>
      <c r="AC431" s="118" t="n"/>
      <c r="AD431" s="89" t="n"/>
      <c r="AE431" s="364" t="n"/>
      <c r="AF431" s="89" t="n"/>
      <c r="AG431" s="89" t="n"/>
      <c r="AH431" s="124" t="n"/>
    </row>
    <row r="432" s="26" ht="26" customHeight="true">
      <c r="A432" s="88" t="n"/>
      <c r="B432" s="359" t="n"/>
      <c r="C432" s="360" t="n"/>
      <c r="D432" s="89" t="n"/>
      <c r="E432" s="89" t="n"/>
      <c r="F432" s="89" t="n"/>
      <c r="G432" s="89" t="n"/>
      <c r="H432" s="118" t="n"/>
      <c r="I432" s="89" t="n"/>
      <c r="J432" s="89" t="n"/>
      <c r="K432" s="89" t="n"/>
      <c r="L432" s="89" t="n"/>
      <c r="M432" s="89" t="n"/>
      <c r="N432" s="89" t="n"/>
      <c r="O432" s="89" t="n"/>
      <c r="P432" s="118" t="n"/>
      <c r="Q432" s="361">
        <f>IF($J432="","",IFERROR(VLOOKUP($J432,'設定項目'!$N$2:$P$5,2,FALSE),""))</f>
      </c>
      <c r="R432" s="361">
        <f>IF($J432="","",IFERROR(VLOOKUP($J432,'設定項目'!$N$2:$P$5,3,FALSE),""))</f>
      </c>
      <c r="S432" s="362">
        <f>IF($C432="","",$C432+$Q432/24)</f>
      </c>
      <c r="T432" s="362">
        <f>IF($C432="","",$C432+($R432+$W432)/24)</f>
      </c>
      <c r="U432" s="360" t="n"/>
      <c r="V432" s="360" t="n"/>
      <c r="W432" s="363" t="n"/>
      <c r="X432" s="361">
        <f>IF(AND($C432&lt;&gt;"",$V432&lt;&gt;""),MAX(0,($V432-$C432)*24-$W432),"")</f>
      </c>
      <c r="Y432" s="112">
        <f>IF($C432="","",IF($U432&lt;&gt;"",IF($U432&gt;$S432,"期限超過","達成"),IF(NOW()&gt;$S432,"期限超過リスク","期限内")))</f>
      </c>
      <c r="Z432" s="112">
        <f>IF($C432="","",IF($V432&lt;&gt;"",IF($V432&gt;$T432,"期限超過","達成"),IF(AND($L432&lt;&gt;"クローズ済み",$L432&lt;&gt;"キャンセル済み",NOW()&gt;$T432),"期限超過リスク","期限内")))</f>
      </c>
      <c r="AA432" s="363" t="n"/>
      <c r="AB432" s="118" t="n"/>
      <c r="AC432" s="118" t="n"/>
      <c r="AD432" s="89" t="n"/>
      <c r="AE432" s="364" t="n"/>
      <c r="AF432" s="89" t="n"/>
      <c r="AG432" s="89" t="n"/>
      <c r="AH432" s="124" t="n"/>
    </row>
    <row r="433" s="26" ht="26" customHeight="true">
      <c r="A433" s="88" t="n"/>
      <c r="B433" s="359" t="n"/>
      <c r="C433" s="360" t="n"/>
      <c r="D433" s="89" t="n"/>
      <c r="E433" s="89" t="n"/>
      <c r="F433" s="89" t="n"/>
      <c r="G433" s="89" t="n"/>
      <c r="H433" s="118" t="n"/>
      <c r="I433" s="89" t="n"/>
      <c r="J433" s="89" t="n"/>
      <c r="K433" s="89" t="n"/>
      <c r="L433" s="89" t="n"/>
      <c r="M433" s="89" t="n"/>
      <c r="N433" s="89" t="n"/>
      <c r="O433" s="89" t="n"/>
      <c r="P433" s="118" t="n"/>
      <c r="Q433" s="361">
        <f>IF($J433="","",IFERROR(VLOOKUP($J433,'設定項目'!$N$2:$P$5,2,FALSE),""))</f>
      </c>
      <c r="R433" s="361">
        <f>IF($J433="","",IFERROR(VLOOKUP($J433,'設定項目'!$N$2:$P$5,3,FALSE),""))</f>
      </c>
      <c r="S433" s="362">
        <f>IF($C433="","",$C433+$Q433/24)</f>
      </c>
      <c r="T433" s="362">
        <f>IF($C433="","",$C433+($R433+$W433)/24)</f>
      </c>
      <c r="U433" s="360" t="n"/>
      <c r="V433" s="360" t="n"/>
      <c r="W433" s="363" t="n"/>
      <c r="X433" s="361">
        <f>IF(AND($C433&lt;&gt;"",$V433&lt;&gt;""),MAX(0,($V433-$C433)*24-$W433),"")</f>
      </c>
      <c r="Y433" s="112">
        <f>IF($C433="","",IF($U433&lt;&gt;"",IF($U433&gt;$S433,"期限超過","達成"),IF(NOW()&gt;$S433,"期限超過リスク","期限内")))</f>
      </c>
      <c r="Z433" s="112">
        <f>IF($C433="","",IF($V433&lt;&gt;"",IF($V433&gt;$T433,"期限超過","達成"),IF(AND($L433&lt;&gt;"クローズ済み",$L433&lt;&gt;"キャンセル済み",NOW()&gt;$T433),"期限超過リスク","期限内")))</f>
      </c>
      <c r="AA433" s="363" t="n"/>
      <c r="AB433" s="118" t="n"/>
      <c r="AC433" s="118" t="n"/>
      <c r="AD433" s="89" t="n"/>
      <c r="AE433" s="364" t="n"/>
      <c r="AF433" s="89" t="n"/>
      <c r="AG433" s="89" t="n"/>
      <c r="AH433" s="124" t="n"/>
    </row>
    <row r="434" s="26" ht="26" customHeight="true">
      <c r="A434" s="88" t="n"/>
      <c r="B434" s="359" t="n"/>
      <c r="C434" s="360" t="n"/>
      <c r="D434" s="89" t="n"/>
      <c r="E434" s="89" t="n"/>
      <c r="F434" s="89" t="n"/>
      <c r="G434" s="89" t="n"/>
      <c r="H434" s="118" t="n"/>
      <c r="I434" s="89" t="n"/>
      <c r="J434" s="89" t="n"/>
      <c r="K434" s="89" t="n"/>
      <c r="L434" s="89" t="n"/>
      <c r="M434" s="89" t="n"/>
      <c r="N434" s="89" t="n"/>
      <c r="O434" s="89" t="n"/>
      <c r="P434" s="118" t="n"/>
      <c r="Q434" s="361">
        <f>IF($J434="","",IFERROR(VLOOKUP($J434,'設定項目'!$N$2:$P$5,2,FALSE),""))</f>
      </c>
      <c r="R434" s="361">
        <f>IF($J434="","",IFERROR(VLOOKUP($J434,'設定項目'!$N$2:$P$5,3,FALSE),""))</f>
      </c>
      <c r="S434" s="362">
        <f>IF($C434="","",$C434+$Q434/24)</f>
      </c>
      <c r="T434" s="362">
        <f>IF($C434="","",$C434+($R434+$W434)/24)</f>
      </c>
      <c r="U434" s="360" t="n"/>
      <c r="V434" s="360" t="n"/>
      <c r="W434" s="363" t="n"/>
      <c r="X434" s="361">
        <f>IF(AND($C434&lt;&gt;"",$V434&lt;&gt;""),MAX(0,($V434-$C434)*24-$W434),"")</f>
      </c>
      <c r="Y434" s="112">
        <f>IF($C434="","",IF($U434&lt;&gt;"",IF($U434&gt;$S434,"期限超過","達成"),IF(NOW()&gt;$S434,"期限超過リスク","期限内")))</f>
      </c>
      <c r="Z434" s="112">
        <f>IF($C434="","",IF($V434&lt;&gt;"",IF($V434&gt;$T434,"期限超過","達成"),IF(AND($L434&lt;&gt;"クローズ済み",$L434&lt;&gt;"キャンセル済み",NOW()&gt;$T434),"期限超過リスク","期限内")))</f>
      </c>
      <c r="AA434" s="363" t="n"/>
      <c r="AB434" s="118" t="n"/>
      <c r="AC434" s="118" t="n"/>
      <c r="AD434" s="89" t="n"/>
      <c r="AE434" s="364" t="n"/>
      <c r="AF434" s="89" t="n"/>
      <c r="AG434" s="89" t="n"/>
      <c r="AH434" s="124" t="n"/>
    </row>
    <row r="435" s="26" ht="26" customHeight="true">
      <c r="A435" s="88" t="n"/>
      <c r="B435" s="359" t="n"/>
      <c r="C435" s="360" t="n"/>
      <c r="D435" s="89" t="n"/>
      <c r="E435" s="89" t="n"/>
      <c r="F435" s="89" t="n"/>
      <c r="G435" s="89" t="n"/>
      <c r="H435" s="118" t="n"/>
      <c r="I435" s="89" t="n"/>
      <c r="J435" s="89" t="n"/>
      <c r="K435" s="89" t="n"/>
      <c r="L435" s="89" t="n"/>
      <c r="M435" s="89" t="n"/>
      <c r="N435" s="89" t="n"/>
      <c r="O435" s="89" t="n"/>
      <c r="P435" s="118" t="n"/>
      <c r="Q435" s="361">
        <f>IF($J435="","",IFERROR(VLOOKUP($J435,'設定項目'!$N$2:$P$5,2,FALSE),""))</f>
      </c>
      <c r="R435" s="361">
        <f>IF($J435="","",IFERROR(VLOOKUP($J435,'設定項目'!$N$2:$P$5,3,FALSE),""))</f>
      </c>
      <c r="S435" s="362">
        <f>IF($C435="","",$C435+$Q435/24)</f>
      </c>
      <c r="T435" s="362">
        <f>IF($C435="","",$C435+($R435+$W435)/24)</f>
      </c>
      <c r="U435" s="360" t="n"/>
      <c r="V435" s="360" t="n"/>
      <c r="W435" s="363" t="n"/>
      <c r="X435" s="361">
        <f>IF(AND($C435&lt;&gt;"",$V435&lt;&gt;""),MAX(0,($V435-$C435)*24-$W435),"")</f>
      </c>
      <c r="Y435" s="112">
        <f>IF($C435="","",IF($U435&lt;&gt;"",IF($U435&gt;$S435,"期限超過","達成"),IF(NOW()&gt;$S435,"期限超過リスク","期限内")))</f>
      </c>
      <c r="Z435" s="112">
        <f>IF($C435="","",IF($V435&lt;&gt;"",IF($V435&gt;$T435,"期限超過","達成"),IF(AND($L435&lt;&gt;"クローズ済み",$L435&lt;&gt;"キャンセル済み",NOW()&gt;$T435),"期限超過リスク","期限内")))</f>
      </c>
      <c r="AA435" s="363" t="n"/>
      <c r="AB435" s="118" t="n"/>
      <c r="AC435" s="118" t="n"/>
      <c r="AD435" s="89" t="n"/>
      <c r="AE435" s="364" t="n"/>
      <c r="AF435" s="89" t="n"/>
      <c r="AG435" s="89" t="n"/>
      <c r="AH435" s="124" t="n"/>
    </row>
    <row r="436" s="26" ht="26" customHeight="true">
      <c r="A436" s="88" t="n"/>
      <c r="B436" s="359" t="n"/>
      <c r="C436" s="360" t="n"/>
      <c r="D436" s="89" t="n"/>
      <c r="E436" s="89" t="n"/>
      <c r="F436" s="89" t="n"/>
      <c r="G436" s="89" t="n"/>
      <c r="H436" s="118" t="n"/>
      <c r="I436" s="89" t="n"/>
      <c r="J436" s="89" t="n"/>
      <c r="K436" s="89" t="n"/>
      <c r="L436" s="89" t="n"/>
      <c r="M436" s="89" t="n"/>
      <c r="N436" s="89" t="n"/>
      <c r="O436" s="89" t="n"/>
      <c r="P436" s="118" t="n"/>
      <c r="Q436" s="361">
        <f>IF($J436="","",IFERROR(VLOOKUP($J436,'設定項目'!$N$2:$P$5,2,FALSE),""))</f>
      </c>
      <c r="R436" s="361">
        <f>IF($J436="","",IFERROR(VLOOKUP($J436,'設定項目'!$N$2:$P$5,3,FALSE),""))</f>
      </c>
      <c r="S436" s="362">
        <f>IF($C436="","",$C436+$Q436/24)</f>
      </c>
      <c r="T436" s="362">
        <f>IF($C436="","",$C436+($R436+$W436)/24)</f>
      </c>
      <c r="U436" s="360" t="n"/>
      <c r="V436" s="360" t="n"/>
      <c r="W436" s="363" t="n"/>
      <c r="X436" s="361">
        <f>IF(AND($C436&lt;&gt;"",$V436&lt;&gt;""),MAX(0,($V436-$C436)*24-$W436),"")</f>
      </c>
      <c r="Y436" s="112">
        <f>IF($C436="","",IF($U436&lt;&gt;"",IF($U436&gt;$S436,"期限超過","達成"),IF(NOW()&gt;$S436,"期限超過リスク","期限内")))</f>
      </c>
      <c r="Z436" s="112">
        <f>IF($C436="","",IF($V436&lt;&gt;"",IF($V436&gt;$T436,"期限超過","達成"),IF(AND($L436&lt;&gt;"クローズ済み",$L436&lt;&gt;"キャンセル済み",NOW()&gt;$T436),"期限超過リスク","期限内")))</f>
      </c>
      <c r="AA436" s="363" t="n"/>
      <c r="AB436" s="118" t="n"/>
      <c r="AC436" s="118" t="n"/>
      <c r="AD436" s="89" t="n"/>
      <c r="AE436" s="364" t="n"/>
      <c r="AF436" s="89" t="n"/>
      <c r="AG436" s="89" t="n"/>
      <c r="AH436" s="124" t="n"/>
    </row>
    <row r="437" s="26" ht="26" customHeight="true">
      <c r="A437" s="88" t="n"/>
      <c r="B437" s="359" t="n"/>
      <c r="C437" s="360" t="n"/>
      <c r="D437" s="89" t="n"/>
      <c r="E437" s="89" t="n"/>
      <c r="F437" s="89" t="n"/>
      <c r="G437" s="89" t="n"/>
      <c r="H437" s="118" t="n"/>
      <c r="I437" s="89" t="n"/>
      <c r="J437" s="89" t="n"/>
      <c r="K437" s="89" t="n"/>
      <c r="L437" s="89" t="n"/>
      <c r="M437" s="89" t="n"/>
      <c r="N437" s="89" t="n"/>
      <c r="O437" s="89" t="n"/>
      <c r="P437" s="118" t="n"/>
      <c r="Q437" s="361">
        <f>IF($J437="","",IFERROR(VLOOKUP($J437,'設定項目'!$N$2:$P$5,2,FALSE),""))</f>
      </c>
      <c r="R437" s="361">
        <f>IF($J437="","",IFERROR(VLOOKUP($J437,'設定項目'!$N$2:$P$5,3,FALSE),""))</f>
      </c>
      <c r="S437" s="362">
        <f>IF($C437="","",$C437+$Q437/24)</f>
      </c>
      <c r="T437" s="362">
        <f>IF($C437="","",$C437+($R437+$W437)/24)</f>
      </c>
      <c r="U437" s="360" t="n"/>
      <c r="V437" s="360" t="n"/>
      <c r="W437" s="363" t="n"/>
      <c r="X437" s="361">
        <f>IF(AND($C437&lt;&gt;"",$V437&lt;&gt;""),MAX(0,($V437-$C437)*24-$W437),"")</f>
      </c>
      <c r="Y437" s="112">
        <f>IF($C437="","",IF($U437&lt;&gt;"",IF($U437&gt;$S437,"期限超過","達成"),IF(NOW()&gt;$S437,"期限超過リスク","期限内")))</f>
      </c>
      <c r="Z437" s="112">
        <f>IF($C437="","",IF($V437&lt;&gt;"",IF($V437&gt;$T437,"期限超過","達成"),IF(AND($L437&lt;&gt;"クローズ済み",$L437&lt;&gt;"キャンセル済み",NOW()&gt;$T437),"期限超過リスク","期限内")))</f>
      </c>
      <c r="AA437" s="363" t="n"/>
      <c r="AB437" s="118" t="n"/>
      <c r="AC437" s="118" t="n"/>
      <c r="AD437" s="89" t="n"/>
      <c r="AE437" s="364" t="n"/>
      <c r="AF437" s="89" t="n"/>
      <c r="AG437" s="89" t="n"/>
      <c r="AH437" s="124" t="n"/>
    </row>
    <row r="438" s="26" ht="26" customHeight="true">
      <c r="A438" s="88" t="n"/>
      <c r="B438" s="359" t="n"/>
      <c r="C438" s="360" t="n"/>
      <c r="D438" s="89" t="n"/>
      <c r="E438" s="89" t="n"/>
      <c r="F438" s="89" t="n"/>
      <c r="G438" s="89" t="n"/>
      <c r="H438" s="118" t="n"/>
      <c r="I438" s="89" t="n"/>
      <c r="J438" s="89" t="n"/>
      <c r="K438" s="89" t="n"/>
      <c r="L438" s="89" t="n"/>
      <c r="M438" s="89" t="n"/>
      <c r="N438" s="89" t="n"/>
      <c r="O438" s="89" t="n"/>
      <c r="P438" s="118" t="n"/>
      <c r="Q438" s="361">
        <f>IF($J438="","",IFERROR(VLOOKUP($J438,'設定項目'!$N$2:$P$5,2,FALSE),""))</f>
      </c>
      <c r="R438" s="361">
        <f>IF($J438="","",IFERROR(VLOOKUP($J438,'設定項目'!$N$2:$P$5,3,FALSE),""))</f>
      </c>
      <c r="S438" s="362">
        <f>IF($C438="","",$C438+$Q438/24)</f>
      </c>
      <c r="T438" s="362">
        <f>IF($C438="","",$C438+($R438+$W438)/24)</f>
      </c>
      <c r="U438" s="360" t="n"/>
      <c r="V438" s="360" t="n"/>
      <c r="W438" s="363" t="n"/>
      <c r="X438" s="361">
        <f>IF(AND($C438&lt;&gt;"",$V438&lt;&gt;""),MAX(0,($V438-$C438)*24-$W438),"")</f>
      </c>
      <c r="Y438" s="112">
        <f>IF($C438="","",IF($U438&lt;&gt;"",IF($U438&gt;$S438,"期限超過","達成"),IF(NOW()&gt;$S438,"期限超過リスク","期限内")))</f>
      </c>
      <c r="Z438" s="112">
        <f>IF($C438="","",IF($V438&lt;&gt;"",IF($V438&gt;$T438,"期限超過","達成"),IF(AND($L438&lt;&gt;"クローズ済み",$L438&lt;&gt;"キャンセル済み",NOW()&gt;$T438),"期限超過リスク","期限内")))</f>
      </c>
      <c r="AA438" s="363" t="n"/>
      <c r="AB438" s="118" t="n"/>
      <c r="AC438" s="118" t="n"/>
      <c r="AD438" s="89" t="n"/>
      <c r="AE438" s="364" t="n"/>
      <c r="AF438" s="89" t="n"/>
      <c r="AG438" s="89" t="n"/>
      <c r="AH438" s="124" t="n"/>
    </row>
    <row r="439" s="26" ht="26" customHeight="true">
      <c r="A439" s="88" t="n"/>
      <c r="B439" s="359" t="n"/>
      <c r="C439" s="360" t="n"/>
      <c r="D439" s="89" t="n"/>
      <c r="E439" s="89" t="n"/>
      <c r="F439" s="89" t="n"/>
      <c r="G439" s="89" t="n"/>
      <c r="H439" s="118" t="n"/>
      <c r="I439" s="89" t="n"/>
      <c r="J439" s="89" t="n"/>
      <c r="K439" s="89" t="n"/>
      <c r="L439" s="89" t="n"/>
      <c r="M439" s="89" t="n"/>
      <c r="N439" s="89" t="n"/>
      <c r="O439" s="89" t="n"/>
      <c r="P439" s="118" t="n"/>
      <c r="Q439" s="361">
        <f>IF($J439="","",IFERROR(VLOOKUP($J439,'設定項目'!$N$2:$P$5,2,FALSE),""))</f>
      </c>
      <c r="R439" s="361">
        <f>IF($J439="","",IFERROR(VLOOKUP($J439,'設定項目'!$N$2:$P$5,3,FALSE),""))</f>
      </c>
      <c r="S439" s="362">
        <f>IF($C439="","",$C439+$Q439/24)</f>
      </c>
      <c r="T439" s="362">
        <f>IF($C439="","",$C439+($R439+$W439)/24)</f>
      </c>
      <c r="U439" s="360" t="n"/>
      <c r="V439" s="360" t="n"/>
      <c r="W439" s="363" t="n"/>
      <c r="X439" s="361">
        <f>IF(AND($C439&lt;&gt;"",$V439&lt;&gt;""),MAX(0,($V439-$C439)*24-$W439),"")</f>
      </c>
      <c r="Y439" s="112">
        <f>IF($C439="","",IF($U439&lt;&gt;"",IF($U439&gt;$S439,"期限超過","達成"),IF(NOW()&gt;$S439,"期限超過リスク","期限内")))</f>
      </c>
      <c r="Z439" s="112">
        <f>IF($C439="","",IF($V439&lt;&gt;"",IF($V439&gt;$T439,"期限超過","達成"),IF(AND($L439&lt;&gt;"クローズ済み",$L439&lt;&gt;"キャンセル済み",NOW()&gt;$T439),"期限超過リスク","期限内")))</f>
      </c>
      <c r="AA439" s="363" t="n"/>
      <c r="AB439" s="118" t="n"/>
      <c r="AC439" s="118" t="n"/>
      <c r="AD439" s="89" t="n"/>
      <c r="AE439" s="364" t="n"/>
      <c r="AF439" s="89" t="n"/>
      <c r="AG439" s="89" t="n"/>
      <c r="AH439" s="124" t="n"/>
    </row>
    <row r="440" s="26" ht="26" customHeight="true">
      <c r="A440" s="88" t="n"/>
      <c r="B440" s="359" t="n"/>
      <c r="C440" s="360" t="n"/>
      <c r="D440" s="89" t="n"/>
      <c r="E440" s="89" t="n"/>
      <c r="F440" s="89" t="n"/>
      <c r="G440" s="89" t="n"/>
      <c r="H440" s="118" t="n"/>
      <c r="I440" s="89" t="n"/>
      <c r="J440" s="89" t="n"/>
      <c r="K440" s="89" t="n"/>
      <c r="L440" s="89" t="n"/>
      <c r="M440" s="89" t="n"/>
      <c r="N440" s="89" t="n"/>
      <c r="O440" s="89" t="n"/>
      <c r="P440" s="118" t="n"/>
      <c r="Q440" s="361">
        <f>IF($J440="","",IFERROR(VLOOKUP($J440,'設定項目'!$N$2:$P$5,2,FALSE),""))</f>
      </c>
      <c r="R440" s="361">
        <f>IF($J440="","",IFERROR(VLOOKUP($J440,'設定項目'!$N$2:$P$5,3,FALSE),""))</f>
      </c>
      <c r="S440" s="362">
        <f>IF($C440="","",$C440+$Q440/24)</f>
      </c>
      <c r="T440" s="362">
        <f>IF($C440="","",$C440+($R440+$W440)/24)</f>
      </c>
      <c r="U440" s="360" t="n"/>
      <c r="V440" s="360" t="n"/>
      <c r="W440" s="363" t="n"/>
      <c r="X440" s="361">
        <f>IF(AND($C440&lt;&gt;"",$V440&lt;&gt;""),MAX(0,($V440-$C440)*24-$W440),"")</f>
      </c>
      <c r="Y440" s="112">
        <f>IF($C440="","",IF($U440&lt;&gt;"",IF($U440&gt;$S440,"期限超過","達成"),IF(NOW()&gt;$S440,"期限超過リスク","期限内")))</f>
      </c>
      <c r="Z440" s="112">
        <f>IF($C440="","",IF($V440&lt;&gt;"",IF($V440&gt;$T440,"期限超過","達成"),IF(AND($L440&lt;&gt;"クローズ済み",$L440&lt;&gt;"キャンセル済み",NOW()&gt;$T440),"期限超過リスク","期限内")))</f>
      </c>
      <c r="AA440" s="363" t="n"/>
      <c r="AB440" s="118" t="n"/>
      <c r="AC440" s="118" t="n"/>
      <c r="AD440" s="89" t="n"/>
      <c r="AE440" s="364" t="n"/>
      <c r="AF440" s="89" t="n"/>
      <c r="AG440" s="89" t="n"/>
      <c r="AH440" s="124" t="n"/>
    </row>
    <row r="441" s="26" ht="26" customHeight="true">
      <c r="A441" s="88" t="n"/>
      <c r="B441" s="359" t="n"/>
      <c r="C441" s="360" t="n"/>
      <c r="D441" s="89" t="n"/>
      <c r="E441" s="89" t="n"/>
      <c r="F441" s="89" t="n"/>
      <c r="G441" s="89" t="n"/>
      <c r="H441" s="118" t="n"/>
      <c r="I441" s="89" t="n"/>
      <c r="J441" s="89" t="n"/>
      <c r="K441" s="89" t="n"/>
      <c r="L441" s="89" t="n"/>
      <c r="M441" s="89" t="n"/>
      <c r="N441" s="89" t="n"/>
      <c r="O441" s="89" t="n"/>
      <c r="P441" s="118" t="n"/>
      <c r="Q441" s="361">
        <f>IF($J441="","",IFERROR(VLOOKUP($J441,'設定項目'!$N$2:$P$5,2,FALSE),""))</f>
      </c>
      <c r="R441" s="361">
        <f>IF($J441="","",IFERROR(VLOOKUP($J441,'設定項目'!$N$2:$P$5,3,FALSE),""))</f>
      </c>
      <c r="S441" s="362">
        <f>IF($C441="","",$C441+$Q441/24)</f>
      </c>
      <c r="T441" s="362">
        <f>IF($C441="","",$C441+($R441+$W441)/24)</f>
      </c>
      <c r="U441" s="360" t="n"/>
      <c r="V441" s="360" t="n"/>
      <c r="W441" s="363" t="n"/>
      <c r="X441" s="361">
        <f>IF(AND($C441&lt;&gt;"",$V441&lt;&gt;""),MAX(0,($V441-$C441)*24-$W441),"")</f>
      </c>
      <c r="Y441" s="112">
        <f>IF($C441="","",IF($U441&lt;&gt;"",IF($U441&gt;$S441,"期限超過","達成"),IF(NOW()&gt;$S441,"期限超過リスク","期限内")))</f>
      </c>
      <c r="Z441" s="112">
        <f>IF($C441="","",IF($V441&lt;&gt;"",IF($V441&gt;$T441,"期限超過","達成"),IF(AND($L441&lt;&gt;"クローズ済み",$L441&lt;&gt;"キャンセル済み",NOW()&gt;$T441),"期限超過リスク","期限内")))</f>
      </c>
      <c r="AA441" s="363" t="n"/>
      <c r="AB441" s="118" t="n"/>
      <c r="AC441" s="118" t="n"/>
      <c r="AD441" s="89" t="n"/>
      <c r="AE441" s="364" t="n"/>
      <c r="AF441" s="89" t="n"/>
      <c r="AG441" s="89" t="n"/>
      <c r="AH441" s="124" t="n"/>
    </row>
    <row r="442" s="26" ht="26" customHeight="true">
      <c r="A442" s="88" t="n"/>
      <c r="B442" s="359" t="n"/>
      <c r="C442" s="360" t="n"/>
      <c r="D442" s="89" t="n"/>
      <c r="E442" s="89" t="n"/>
      <c r="F442" s="89" t="n"/>
      <c r="G442" s="89" t="n"/>
      <c r="H442" s="118" t="n"/>
      <c r="I442" s="89" t="n"/>
      <c r="J442" s="89" t="n"/>
      <c r="K442" s="89" t="n"/>
      <c r="L442" s="89" t="n"/>
      <c r="M442" s="89" t="n"/>
      <c r="N442" s="89" t="n"/>
      <c r="O442" s="89" t="n"/>
      <c r="P442" s="118" t="n"/>
      <c r="Q442" s="361">
        <f>IF($J442="","",IFERROR(VLOOKUP($J442,'設定項目'!$N$2:$P$5,2,FALSE),""))</f>
      </c>
      <c r="R442" s="361">
        <f>IF($J442="","",IFERROR(VLOOKUP($J442,'設定項目'!$N$2:$P$5,3,FALSE),""))</f>
      </c>
      <c r="S442" s="362">
        <f>IF($C442="","",$C442+$Q442/24)</f>
      </c>
      <c r="T442" s="362">
        <f>IF($C442="","",$C442+($R442+$W442)/24)</f>
      </c>
      <c r="U442" s="360" t="n"/>
      <c r="V442" s="360" t="n"/>
      <c r="W442" s="363" t="n"/>
      <c r="X442" s="361">
        <f>IF(AND($C442&lt;&gt;"",$V442&lt;&gt;""),MAX(0,($V442-$C442)*24-$W442),"")</f>
      </c>
      <c r="Y442" s="112">
        <f>IF($C442="","",IF($U442&lt;&gt;"",IF($U442&gt;$S442,"期限超過","達成"),IF(NOW()&gt;$S442,"期限超過リスク","期限内")))</f>
      </c>
      <c r="Z442" s="112">
        <f>IF($C442="","",IF($V442&lt;&gt;"",IF($V442&gt;$T442,"期限超過","達成"),IF(AND($L442&lt;&gt;"クローズ済み",$L442&lt;&gt;"キャンセル済み",NOW()&gt;$T442),"期限超過リスク","期限内")))</f>
      </c>
      <c r="AA442" s="363" t="n"/>
      <c r="AB442" s="118" t="n"/>
      <c r="AC442" s="118" t="n"/>
      <c r="AD442" s="89" t="n"/>
      <c r="AE442" s="364" t="n"/>
      <c r="AF442" s="89" t="n"/>
      <c r="AG442" s="89" t="n"/>
      <c r="AH442" s="124" t="n"/>
    </row>
    <row r="443" s="26" ht="26" customHeight="true">
      <c r="A443" s="88" t="n"/>
      <c r="B443" s="359" t="n"/>
      <c r="C443" s="360" t="n"/>
      <c r="D443" s="89" t="n"/>
      <c r="E443" s="89" t="n"/>
      <c r="F443" s="89" t="n"/>
      <c r="G443" s="89" t="n"/>
      <c r="H443" s="118" t="n"/>
      <c r="I443" s="89" t="n"/>
      <c r="J443" s="89" t="n"/>
      <c r="K443" s="89" t="n"/>
      <c r="L443" s="89" t="n"/>
      <c r="M443" s="89" t="n"/>
      <c r="N443" s="89" t="n"/>
      <c r="O443" s="89" t="n"/>
      <c r="P443" s="118" t="n"/>
      <c r="Q443" s="361">
        <f>IF($J443="","",IFERROR(VLOOKUP($J443,'設定項目'!$N$2:$P$5,2,FALSE),""))</f>
      </c>
      <c r="R443" s="361">
        <f>IF($J443="","",IFERROR(VLOOKUP($J443,'設定項目'!$N$2:$P$5,3,FALSE),""))</f>
      </c>
      <c r="S443" s="362">
        <f>IF($C443="","",$C443+$Q443/24)</f>
      </c>
      <c r="T443" s="362">
        <f>IF($C443="","",$C443+($R443+$W443)/24)</f>
      </c>
      <c r="U443" s="360" t="n"/>
      <c r="V443" s="360" t="n"/>
      <c r="W443" s="363" t="n"/>
      <c r="X443" s="361">
        <f>IF(AND($C443&lt;&gt;"",$V443&lt;&gt;""),MAX(0,($V443-$C443)*24-$W443),"")</f>
      </c>
      <c r="Y443" s="112">
        <f>IF($C443="","",IF($U443&lt;&gt;"",IF($U443&gt;$S443,"期限超過","達成"),IF(NOW()&gt;$S443,"期限超過リスク","期限内")))</f>
      </c>
      <c r="Z443" s="112">
        <f>IF($C443="","",IF($V443&lt;&gt;"",IF($V443&gt;$T443,"期限超過","達成"),IF(AND($L443&lt;&gt;"クローズ済み",$L443&lt;&gt;"キャンセル済み",NOW()&gt;$T443),"期限超過リスク","期限内")))</f>
      </c>
      <c r="AA443" s="363" t="n"/>
      <c r="AB443" s="118" t="n"/>
      <c r="AC443" s="118" t="n"/>
      <c r="AD443" s="89" t="n"/>
      <c r="AE443" s="364" t="n"/>
      <c r="AF443" s="89" t="n"/>
      <c r="AG443" s="89" t="n"/>
      <c r="AH443" s="124" t="n"/>
    </row>
    <row r="444" s="26" ht="26" customHeight="true">
      <c r="A444" s="88" t="n"/>
      <c r="B444" s="359" t="n"/>
      <c r="C444" s="360" t="n"/>
      <c r="D444" s="89" t="n"/>
      <c r="E444" s="89" t="n"/>
      <c r="F444" s="89" t="n"/>
      <c r="G444" s="89" t="n"/>
      <c r="H444" s="118" t="n"/>
      <c r="I444" s="89" t="n"/>
      <c r="J444" s="89" t="n"/>
      <c r="K444" s="89" t="n"/>
      <c r="L444" s="89" t="n"/>
      <c r="M444" s="89" t="n"/>
      <c r="N444" s="89" t="n"/>
      <c r="O444" s="89" t="n"/>
      <c r="P444" s="118" t="n"/>
      <c r="Q444" s="361">
        <f>IF($J444="","",IFERROR(VLOOKUP($J444,'設定項目'!$N$2:$P$5,2,FALSE),""))</f>
      </c>
      <c r="R444" s="361">
        <f>IF($J444="","",IFERROR(VLOOKUP($J444,'設定項目'!$N$2:$P$5,3,FALSE),""))</f>
      </c>
      <c r="S444" s="362">
        <f>IF($C444="","",$C444+$Q444/24)</f>
      </c>
      <c r="T444" s="362">
        <f>IF($C444="","",$C444+($R444+$W444)/24)</f>
      </c>
      <c r="U444" s="360" t="n"/>
      <c r="V444" s="360" t="n"/>
      <c r="W444" s="363" t="n"/>
      <c r="X444" s="361">
        <f>IF(AND($C444&lt;&gt;"",$V444&lt;&gt;""),MAX(0,($V444-$C444)*24-$W444),"")</f>
      </c>
      <c r="Y444" s="112">
        <f>IF($C444="","",IF($U444&lt;&gt;"",IF($U444&gt;$S444,"期限超過","達成"),IF(NOW()&gt;$S444,"期限超過リスク","期限内")))</f>
      </c>
      <c r="Z444" s="112">
        <f>IF($C444="","",IF($V444&lt;&gt;"",IF($V444&gt;$T444,"期限超過","達成"),IF(AND($L444&lt;&gt;"クローズ済み",$L444&lt;&gt;"キャンセル済み",NOW()&gt;$T444),"期限超過リスク","期限内")))</f>
      </c>
      <c r="AA444" s="363" t="n"/>
      <c r="AB444" s="118" t="n"/>
      <c r="AC444" s="118" t="n"/>
      <c r="AD444" s="89" t="n"/>
      <c r="AE444" s="364" t="n"/>
      <c r="AF444" s="89" t="n"/>
      <c r="AG444" s="89" t="n"/>
      <c r="AH444" s="124" t="n"/>
    </row>
    <row r="445" s="26" ht="26" customHeight="true">
      <c r="A445" s="88" t="n"/>
      <c r="B445" s="359" t="n"/>
      <c r="C445" s="360" t="n"/>
      <c r="D445" s="89" t="n"/>
      <c r="E445" s="89" t="n"/>
      <c r="F445" s="89" t="n"/>
      <c r="G445" s="89" t="n"/>
      <c r="H445" s="118" t="n"/>
      <c r="I445" s="89" t="n"/>
      <c r="J445" s="89" t="n"/>
      <c r="K445" s="89" t="n"/>
      <c r="L445" s="89" t="n"/>
      <c r="M445" s="89" t="n"/>
      <c r="N445" s="89" t="n"/>
      <c r="O445" s="89" t="n"/>
      <c r="P445" s="118" t="n"/>
      <c r="Q445" s="361">
        <f>IF($J445="","",IFERROR(VLOOKUP($J445,'設定項目'!$N$2:$P$5,2,FALSE),""))</f>
      </c>
      <c r="R445" s="361">
        <f>IF($J445="","",IFERROR(VLOOKUP($J445,'設定項目'!$N$2:$P$5,3,FALSE),""))</f>
      </c>
      <c r="S445" s="362">
        <f>IF($C445="","",$C445+$Q445/24)</f>
      </c>
      <c r="T445" s="362">
        <f>IF($C445="","",$C445+($R445+$W445)/24)</f>
      </c>
      <c r="U445" s="360" t="n"/>
      <c r="V445" s="360" t="n"/>
      <c r="W445" s="363" t="n"/>
      <c r="X445" s="361">
        <f>IF(AND($C445&lt;&gt;"",$V445&lt;&gt;""),MAX(0,($V445-$C445)*24-$W445),"")</f>
      </c>
      <c r="Y445" s="112">
        <f>IF($C445="","",IF($U445&lt;&gt;"",IF($U445&gt;$S445,"期限超過","達成"),IF(NOW()&gt;$S445,"期限超過リスク","期限内")))</f>
      </c>
      <c r="Z445" s="112">
        <f>IF($C445="","",IF($V445&lt;&gt;"",IF($V445&gt;$T445,"期限超過","達成"),IF(AND($L445&lt;&gt;"クローズ済み",$L445&lt;&gt;"キャンセル済み",NOW()&gt;$T445),"期限超過リスク","期限内")))</f>
      </c>
      <c r="AA445" s="363" t="n"/>
      <c r="AB445" s="118" t="n"/>
      <c r="AC445" s="118" t="n"/>
      <c r="AD445" s="89" t="n"/>
      <c r="AE445" s="364" t="n"/>
      <c r="AF445" s="89" t="n"/>
      <c r="AG445" s="89" t="n"/>
      <c r="AH445" s="124" t="n"/>
    </row>
    <row r="446" s="26" ht="26" customHeight="true">
      <c r="A446" s="88" t="n"/>
      <c r="B446" s="359" t="n"/>
      <c r="C446" s="360" t="n"/>
      <c r="D446" s="89" t="n"/>
      <c r="E446" s="89" t="n"/>
      <c r="F446" s="89" t="n"/>
      <c r="G446" s="89" t="n"/>
      <c r="H446" s="118" t="n"/>
      <c r="I446" s="89" t="n"/>
      <c r="J446" s="89" t="n"/>
      <c r="K446" s="89" t="n"/>
      <c r="L446" s="89" t="n"/>
      <c r="M446" s="89" t="n"/>
      <c r="N446" s="89" t="n"/>
      <c r="O446" s="89" t="n"/>
      <c r="P446" s="118" t="n"/>
      <c r="Q446" s="361">
        <f>IF($J446="","",IFERROR(VLOOKUP($J446,'設定項目'!$N$2:$P$5,2,FALSE),""))</f>
      </c>
      <c r="R446" s="361">
        <f>IF($J446="","",IFERROR(VLOOKUP($J446,'設定項目'!$N$2:$P$5,3,FALSE),""))</f>
      </c>
      <c r="S446" s="362">
        <f>IF($C446="","",$C446+$Q446/24)</f>
      </c>
      <c r="T446" s="362">
        <f>IF($C446="","",$C446+($R446+$W446)/24)</f>
      </c>
      <c r="U446" s="360" t="n"/>
      <c r="V446" s="360" t="n"/>
      <c r="W446" s="363" t="n"/>
      <c r="X446" s="361">
        <f>IF(AND($C446&lt;&gt;"",$V446&lt;&gt;""),MAX(0,($V446-$C446)*24-$W446),"")</f>
      </c>
      <c r="Y446" s="112">
        <f>IF($C446="","",IF($U446&lt;&gt;"",IF($U446&gt;$S446,"期限超過","達成"),IF(NOW()&gt;$S446,"期限超過リスク","期限内")))</f>
      </c>
      <c r="Z446" s="112">
        <f>IF($C446="","",IF($V446&lt;&gt;"",IF($V446&gt;$T446,"期限超過","達成"),IF(AND($L446&lt;&gt;"クローズ済み",$L446&lt;&gt;"キャンセル済み",NOW()&gt;$T446),"期限超過リスク","期限内")))</f>
      </c>
      <c r="AA446" s="363" t="n"/>
      <c r="AB446" s="118" t="n"/>
      <c r="AC446" s="118" t="n"/>
      <c r="AD446" s="89" t="n"/>
      <c r="AE446" s="364" t="n"/>
      <c r="AF446" s="89" t="n"/>
      <c r="AG446" s="89" t="n"/>
      <c r="AH446" s="124" t="n"/>
    </row>
    <row r="447" s="26" ht="26" customHeight="true">
      <c r="A447" s="88" t="n"/>
      <c r="B447" s="359" t="n"/>
      <c r="C447" s="360" t="n"/>
      <c r="D447" s="89" t="n"/>
      <c r="E447" s="89" t="n"/>
      <c r="F447" s="89" t="n"/>
      <c r="G447" s="89" t="n"/>
      <c r="H447" s="118" t="n"/>
      <c r="I447" s="89" t="n"/>
      <c r="J447" s="89" t="n"/>
      <c r="K447" s="89" t="n"/>
      <c r="L447" s="89" t="n"/>
      <c r="M447" s="89" t="n"/>
      <c r="N447" s="89" t="n"/>
      <c r="O447" s="89" t="n"/>
      <c r="P447" s="118" t="n"/>
      <c r="Q447" s="361">
        <f>IF($J447="","",IFERROR(VLOOKUP($J447,'設定項目'!$N$2:$P$5,2,FALSE),""))</f>
      </c>
      <c r="R447" s="361">
        <f>IF($J447="","",IFERROR(VLOOKUP($J447,'設定項目'!$N$2:$P$5,3,FALSE),""))</f>
      </c>
      <c r="S447" s="362">
        <f>IF($C447="","",$C447+$Q447/24)</f>
      </c>
      <c r="T447" s="362">
        <f>IF($C447="","",$C447+($R447+$W447)/24)</f>
      </c>
      <c r="U447" s="360" t="n"/>
      <c r="V447" s="360" t="n"/>
      <c r="W447" s="363" t="n"/>
      <c r="X447" s="361">
        <f>IF(AND($C447&lt;&gt;"",$V447&lt;&gt;""),MAX(0,($V447-$C447)*24-$W447),"")</f>
      </c>
      <c r="Y447" s="112">
        <f>IF($C447="","",IF($U447&lt;&gt;"",IF($U447&gt;$S447,"期限超過","達成"),IF(NOW()&gt;$S447,"期限超過リスク","期限内")))</f>
      </c>
      <c r="Z447" s="112">
        <f>IF($C447="","",IF($V447&lt;&gt;"",IF($V447&gt;$T447,"期限超過","達成"),IF(AND($L447&lt;&gt;"クローズ済み",$L447&lt;&gt;"キャンセル済み",NOW()&gt;$T447),"期限超過リスク","期限内")))</f>
      </c>
      <c r="AA447" s="363" t="n"/>
      <c r="AB447" s="118" t="n"/>
      <c r="AC447" s="118" t="n"/>
      <c r="AD447" s="89" t="n"/>
      <c r="AE447" s="364" t="n"/>
      <c r="AF447" s="89" t="n"/>
      <c r="AG447" s="89" t="n"/>
      <c r="AH447" s="124" t="n"/>
    </row>
    <row r="448" s="26" ht="26" customHeight="true">
      <c r="A448" s="88" t="n"/>
      <c r="B448" s="359" t="n"/>
      <c r="C448" s="360" t="n"/>
      <c r="D448" s="89" t="n"/>
      <c r="E448" s="89" t="n"/>
      <c r="F448" s="89" t="n"/>
      <c r="G448" s="89" t="n"/>
      <c r="H448" s="118" t="n"/>
      <c r="I448" s="89" t="n"/>
      <c r="J448" s="89" t="n"/>
      <c r="K448" s="89" t="n"/>
      <c r="L448" s="89" t="n"/>
      <c r="M448" s="89" t="n"/>
      <c r="N448" s="89" t="n"/>
      <c r="O448" s="89" t="n"/>
      <c r="P448" s="118" t="n"/>
      <c r="Q448" s="361">
        <f>IF($J448="","",IFERROR(VLOOKUP($J448,'設定項目'!$N$2:$P$5,2,FALSE),""))</f>
      </c>
      <c r="R448" s="361">
        <f>IF($J448="","",IFERROR(VLOOKUP($J448,'設定項目'!$N$2:$P$5,3,FALSE),""))</f>
      </c>
      <c r="S448" s="362">
        <f>IF($C448="","",$C448+$Q448/24)</f>
      </c>
      <c r="T448" s="362">
        <f>IF($C448="","",$C448+($R448+$W448)/24)</f>
      </c>
      <c r="U448" s="360" t="n"/>
      <c r="V448" s="360" t="n"/>
      <c r="W448" s="363" t="n"/>
      <c r="X448" s="361">
        <f>IF(AND($C448&lt;&gt;"",$V448&lt;&gt;""),MAX(0,($V448-$C448)*24-$W448),"")</f>
      </c>
      <c r="Y448" s="112">
        <f>IF($C448="","",IF($U448&lt;&gt;"",IF($U448&gt;$S448,"期限超過","達成"),IF(NOW()&gt;$S448,"期限超過リスク","期限内")))</f>
      </c>
      <c r="Z448" s="112">
        <f>IF($C448="","",IF($V448&lt;&gt;"",IF($V448&gt;$T448,"期限超過","達成"),IF(AND($L448&lt;&gt;"クローズ済み",$L448&lt;&gt;"キャンセル済み",NOW()&gt;$T448),"期限超過リスク","期限内")))</f>
      </c>
      <c r="AA448" s="363" t="n"/>
      <c r="AB448" s="118" t="n"/>
      <c r="AC448" s="118" t="n"/>
      <c r="AD448" s="89" t="n"/>
      <c r="AE448" s="364" t="n"/>
      <c r="AF448" s="89" t="n"/>
      <c r="AG448" s="89" t="n"/>
      <c r="AH448" s="124" t="n"/>
    </row>
    <row r="449" s="26" ht="26" customHeight="true">
      <c r="A449" s="88" t="n"/>
      <c r="B449" s="359" t="n"/>
      <c r="C449" s="360" t="n"/>
      <c r="D449" s="89" t="n"/>
      <c r="E449" s="89" t="n"/>
      <c r="F449" s="89" t="n"/>
      <c r="G449" s="89" t="n"/>
      <c r="H449" s="118" t="n"/>
      <c r="I449" s="89" t="n"/>
      <c r="J449" s="89" t="n"/>
      <c r="K449" s="89" t="n"/>
      <c r="L449" s="89" t="n"/>
      <c r="M449" s="89" t="n"/>
      <c r="N449" s="89" t="n"/>
      <c r="O449" s="89" t="n"/>
      <c r="P449" s="118" t="n"/>
      <c r="Q449" s="361">
        <f>IF($J449="","",IFERROR(VLOOKUP($J449,'設定項目'!$N$2:$P$5,2,FALSE),""))</f>
      </c>
      <c r="R449" s="361">
        <f>IF($J449="","",IFERROR(VLOOKUP($J449,'設定項目'!$N$2:$P$5,3,FALSE),""))</f>
      </c>
      <c r="S449" s="362">
        <f>IF($C449="","",$C449+$Q449/24)</f>
      </c>
      <c r="T449" s="362">
        <f>IF($C449="","",$C449+($R449+$W449)/24)</f>
      </c>
      <c r="U449" s="360" t="n"/>
      <c r="V449" s="360" t="n"/>
      <c r="W449" s="363" t="n"/>
      <c r="X449" s="361">
        <f>IF(AND($C449&lt;&gt;"",$V449&lt;&gt;""),MAX(0,($V449-$C449)*24-$W449),"")</f>
      </c>
      <c r="Y449" s="112">
        <f>IF($C449="","",IF($U449&lt;&gt;"",IF($U449&gt;$S449,"期限超過","達成"),IF(NOW()&gt;$S449,"期限超過リスク","期限内")))</f>
      </c>
      <c r="Z449" s="112">
        <f>IF($C449="","",IF($V449&lt;&gt;"",IF($V449&gt;$T449,"期限超過","達成"),IF(AND($L449&lt;&gt;"クローズ済み",$L449&lt;&gt;"キャンセル済み",NOW()&gt;$T449),"期限超過リスク","期限内")))</f>
      </c>
      <c r="AA449" s="363" t="n"/>
      <c r="AB449" s="118" t="n"/>
      <c r="AC449" s="118" t="n"/>
      <c r="AD449" s="89" t="n"/>
      <c r="AE449" s="364" t="n"/>
      <c r="AF449" s="89" t="n"/>
      <c r="AG449" s="89" t="n"/>
      <c r="AH449" s="124" t="n"/>
    </row>
    <row r="450" s="26" ht="26" customHeight="true">
      <c r="A450" s="88" t="n"/>
      <c r="B450" s="359" t="n"/>
      <c r="C450" s="360" t="n"/>
      <c r="D450" s="89" t="n"/>
      <c r="E450" s="89" t="n"/>
      <c r="F450" s="89" t="n"/>
      <c r="G450" s="89" t="n"/>
      <c r="H450" s="118" t="n"/>
      <c r="I450" s="89" t="n"/>
      <c r="J450" s="89" t="n"/>
      <c r="K450" s="89" t="n"/>
      <c r="L450" s="89" t="n"/>
      <c r="M450" s="89" t="n"/>
      <c r="N450" s="89" t="n"/>
      <c r="O450" s="89" t="n"/>
      <c r="P450" s="118" t="n"/>
      <c r="Q450" s="361">
        <f>IF($J450="","",IFERROR(VLOOKUP($J450,'設定項目'!$N$2:$P$5,2,FALSE),""))</f>
      </c>
      <c r="R450" s="361">
        <f>IF($J450="","",IFERROR(VLOOKUP($J450,'設定項目'!$N$2:$P$5,3,FALSE),""))</f>
      </c>
      <c r="S450" s="362">
        <f>IF($C450="","",$C450+$Q450/24)</f>
      </c>
      <c r="T450" s="362">
        <f>IF($C450="","",$C450+($R450+$W450)/24)</f>
      </c>
      <c r="U450" s="360" t="n"/>
      <c r="V450" s="360" t="n"/>
      <c r="W450" s="363" t="n"/>
      <c r="X450" s="361">
        <f>IF(AND($C450&lt;&gt;"",$V450&lt;&gt;""),MAX(0,($V450-$C450)*24-$W450),"")</f>
      </c>
      <c r="Y450" s="112">
        <f>IF($C450="","",IF($U450&lt;&gt;"",IF($U450&gt;$S450,"期限超過","達成"),IF(NOW()&gt;$S450,"期限超過リスク","期限内")))</f>
      </c>
      <c r="Z450" s="112">
        <f>IF($C450="","",IF($V450&lt;&gt;"",IF($V450&gt;$T450,"期限超過","達成"),IF(AND($L450&lt;&gt;"クローズ済み",$L450&lt;&gt;"キャンセル済み",NOW()&gt;$T450),"期限超過リスク","期限内")))</f>
      </c>
      <c r="AA450" s="363" t="n"/>
      <c r="AB450" s="118" t="n"/>
      <c r="AC450" s="118" t="n"/>
      <c r="AD450" s="89" t="n"/>
      <c r="AE450" s="364" t="n"/>
      <c r="AF450" s="89" t="n"/>
      <c r="AG450" s="89" t="n"/>
      <c r="AH450" s="124" t="n"/>
    </row>
    <row r="451" s="26" ht="26" customHeight="true">
      <c r="A451" s="88" t="n"/>
      <c r="B451" s="359" t="n"/>
      <c r="C451" s="360" t="n"/>
      <c r="D451" s="89" t="n"/>
      <c r="E451" s="89" t="n"/>
      <c r="F451" s="89" t="n"/>
      <c r="G451" s="89" t="n"/>
      <c r="H451" s="118" t="n"/>
      <c r="I451" s="89" t="n"/>
      <c r="J451" s="89" t="n"/>
      <c r="K451" s="89" t="n"/>
      <c r="L451" s="89" t="n"/>
      <c r="M451" s="89" t="n"/>
      <c r="N451" s="89" t="n"/>
      <c r="O451" s="89" t="n"/>
      <c r="P451" s="118" t="n"/>
      <c r="Q451" s="361">
        <f>IF($J451="","",IFERROR(VLOOKUP($J451,'設定項目'!$N$2:$P$5,2,FALSE),""))</f>
      </c>
      <c r="R451" s="361">
        <f>IF($J451="","",IFERROR(VLOOKUP($J451,'設定項目'!$N$2:$P$5,3,FALSE),""))</f>
      </c>
      <c r="S451" s="362">
        <f>IF($C451="","",$C451+$Q451/24)</f>
      </c>
      <c r="T451" s="362">
        <f>IF($C451="","",$C451+($R451+$W451)/24)</f>
      </c>
      <c r="U451" s="360" t="n"/>
      <c r="V451" s="360" t="n"/>
      <c r="W451" s="363" t="n"/>
      <c r="X451" s="361">
        <f>IF(AND($C451&lt;&gt;"",$V451&lt;&gt;""),MAX(0,($V451-$C451)*24-$W451),"")</f>
      </c>
      <c r="Y451" s="112">
        <f>IF($C451="","",IF($U451&lt;&gt;"",IF($U451&gt;$S451,"期限超過","達成"),IF(NOW()&gt;$S451,"期限超過リスク","期限内")))</f>
      </c>
      <c r="Z451" s="112">
        <f>IF($C451="","",IF($V451&lt;&gt;"",IF($V451&gt;$T451,"期限超過","達成"),IF(AND($L451&lt;&gt;"クローズ済み",$L451&lt;&gt;"キャンセル済み",NOW()&gt;$T451),"期限超過リスク","期限内")))</f>
      </c>
      <c r="AA451" s="363" t="n"/>
      <c r="AB451" s="118" t="n"/>
      <c r="AC451" s="118" t="n"/>
      <c r="AD451" s="89" t="n"/>
      <c r="AE451" s="364" t="n"/>
      <c r="AF451" s="89" t="n"/>
      <c r="AG451" s="89" t="n"/>
      <c r="AH451" s="124" t="n"/>
    </row>
    <row r="452" s="26" ht="26" customHeight="true">
      <c r="A452" s="88" t="n"/>
      <c r="B452" s="359" t="n"/>
      <c r="C452" s="360" t="n"/>
      <c r="D452" s="89" t="n"/>
      <c r="E452" s="89" t="n"/>
      <c r="F452" s="89" t="n"/>
      <c r="G452" s="89" t="n"/>
      <c r="H452" s="118" t="n"/>
      <c r="I452" s="89" t="n"/>
      <c r="J452" s="89" t="n"/>
      <c r="K452" s="89" t="n"/>
      <c r="L452" s="89" t="n"/>
      <c r="M452" s="89" t="n"/>
      <c r="N452" s="89" t="n"/>
      <c r="O452" s="89" t="n"/>
      <c r="P452" s="118" t="n"/>
      <c r="Q452" s="361">
        <f>IF($J452="","",IFERROR(VLOOKUP($J452,'設定項目'!$N$2:$P$5,2,FALSE),""))</f>
      </c>
      <c r="R452" s="361">
        <f>IF($J452="","",IFERROR(VLOOKUP($J452,'設定項目'!$N$2:$P$5,3,FALSE),""))</f>
      </c>
      <c r="S452" s="362">
        <f>IF($C452="","",$C452+$Q452/24)</f>
      </c>
      <c r="T452" s="362">
        <f>IF($C452="","",$C452+($R452+$W452)/24)</f>
      </c>
      <c r="U452" s="360" t="n"/>
      <c r="V452" s="360" t="n"/>
      <c r="W452" s="363" t="n"/>
      <c r="X452" s="361">
        <f>IF(AND($C452&lt;&gt;"",$V452&lt;&gt;""),MAX(0,($V452-$C452)*24-$W452),"")</f>
      </c>
      <c r="Y452" s="112">
        <f>IF($C452="","",IF($U452&lt;&gt;"",IF($U452&gt;$S452,"期限超過","達成"),IF(NOW()&gt;$S452,"期限超過リスク","期限内")))</f>
      </c>
      <c r="Z452" s="112">
        <f>IF($C452="","",IF($V452&lt;&gt;"",IF($V452&gt;$T452,"期限超過","達成"),IF(AND($L452&lt;&gt;"クローズ済み",$L452&lt;&gt;"キャンセル済み",NOW()&gt;$T452),"期限超過リスク","期限内")))</f>
      </c>
      <c r="AA452" s="363" t="n"/>
      <c r="AB452" s="118" t="n"/>
      <c r="AC452" s="118" t="n"/>
      <c r="AD452" s="89" t="n"/>
      <c r="AE452" s="364" t="n"/>
      <c r="AF452" s="89" t="n"/>
      <c r="AG452" s="89" t="n"/>
      <c r="AH452" s="124" t="n"/>
    </row>
    <row r="453" s="26" ht="26" customHeight="true">
      <c r="A453" s="88" t="n"/>
      <c r="B453" s="359" t="n"/>
      <c r="C453" s="360" t="n"/>
      <c r="D453" s="89" t="n"/>
      <c r="E453" s="89" t="n"/>
      <c r="F453" s="89" t="n"/>
      <c r="G453" s="89" t="n"/>
      <c r="H453" s="118" t="n"/>
      <c r="I453" s="89" t="n"/>
      <c r="J453" s="89" t="n"/>
      <c r="K453" s="89" t="n"/>
      <c r="L453" s="89" t="n"/>
      <c r="M453" s="89" t="n"/>
      <c r="N453" s="89" t="n"/>
      <c r="O453" s="89" t="n"/>
      <c r="P453" s="118" t="n"/>
      <c r="Q453" s="361">
        <f>IF($J453="","",IFERROR(VLOOKUP($J453,'設定項目'!$N$2:$P$5,2,FALSE),""))</f>
      </c>
      <c r="R453" s="361">
        <f>IF($J453="","",IFERROR(VLOOKUP($J453,'設定項目'!$N$2:$P$5,3,FALSE),""))</f>
      </c>
      <c r="S453" s="362">
        <f>IF($C453="","",$C453+$Q453/24)</f>
      </c>
      <c r="T453" s="362">
        <f>IF($C453="","",$C453+($R453+$W453)/24)</f>
      </c>
      <c r="U453" s="360" t="n"/>
      <c r="V453" s="360" t="n"/>
      <c r="W453" s="363" t="n"/>
      <c r="X453" s="361">
        <f>IF(AND($C453&lt;&gt;"",$V453&lt;&gt;""),MAX(0,($V453-$C453)*24-$W453),"")</f>
      </c>
      <c r="Y453" s="112">
        <f>IF($C453="","",IF($U453&lt;&gt;"",IF($U453&gt;$S453,"期限超過","達成"),IF(NOW()&gt;$S453,"期限超過リスク","期限内")))</f>
      </c>
      <c r="Z453" s="112">
        <f>IF($C453="","",IF($V453&lt;&gt;"",IF($V453&gt;$T453,"期限超過","達成"),IF(AND($L453&lt;&gt;"クローズ済み",$L453&lt;&gt;"キャンセル済み",NOW()&gt;$T453),"期限超過リスク","期限内")))</f>
      </c>
      <c r="AA453" s="363" t="n"/>
      <c r="AB453" s="118" t="n"/>
      <c r="AC453" s="118" t="n"/>
      <c r="AD453" s="89" t="n"/>
      <c r="AE453" s="364" t="n"/>
      <c r="AF453" s="89" t="n"/>
      <c r="AG453" s="89" t="n"/>
      <c r="AH453" s="124" t="n"/>
    </row>
    <row r="454" s="26" ht="26" customHeight="true">
      <c r="A454" s="88" t="n"/>
      <c r="B454" s="359" t="n"/>
      <c r="C454" s="360" t="n"/>
      <c r="D454" s="89" t="n"/>
      <c r="E454" s="89" t="n"/>
      <c r="F454" s="89" t="n"/>
      <c r="G454" s="89" t="n"/>
      <c r="H454" s="118" t="n"/>
      <c r="I454" s="89" t="n"/>
      <c r="J454" s="89" t="n"/>
      <c r="K454" s="89" t="n"/>
      <c r="L454" s="89" t="n"/>
      <c r="M454" s="89" t="n"/>
      <c r="N454" s="89" t="n"/>
      <c r="O454" s="89" t="n"/>
      <c r="P454" s="118" t="n"/>
      <c r="Q454" s="361">
        <f>IF($J454="","",IFERROR(VLOOKUP($J454,'設定項目'!$N$2:$P$5,2,FALSE),""))</f>
      </c>
      <c r="R454" s="361">
        <f>IF($J454="","",IFERROR(VLOOKUP($J454,'設定項目'!$N$2:$P$5,3,FALSE),""))</f>
      </c>
      <c r="S454" s="362">
        <f>IF($C454="","",$C454+$Q454/24)</f>
      </c>
      <c r="T454" s="362">
        <f>IF($C454="","",$C454+($R454+$W454)/24)</f>
      </c>
      <c r="U454" s="360" t="n"/>
      <c r="V454" s="360" t="n"/>
      <c r="W454" s="363" t="n"/>
      <c r="X454" s="361">
        <f>IF(AND($C454&lt;&gt;"",$V454&lt;&gt;""),MAX(0,($V454-$C454)*24-$W454),"")</f>
      </c>
      <c r="Y454" s="112">
        <f>IF($C454="","",IF($U454&lt;&gt;"",IF($U454&gt;$S454,"期限超過","達成"),IF(NOW()&gt;$S454,"期限超過リスク","期限内")))</f>
      </c>
      <c r="Z454" s="112">
        <f>IF($C454="","",IF($V454&lt;&gt;"",IF($V454&gt;$T454,"期限超過","達成"),IF(AND($L454&lt;&gt;"クローズ済み",$L454&lt;&gt;"キャンセル済み",NOW()&gt;$T454),"期限超過リスク","期限内")))</f>
      </c>
      <c r="AA454" s="363" t="n"/>
      <c r="AB454" s="118" t="n"/>
      <c r="AC454" s="118" t="n"/>
      <c r="AD454" s="89" t="n"/>
      <c r="AE454" s="364" t="n"/>
      <c r="AF454" s="89" t="n"/>
      <c r="AG454" s="89" t="n"/>
      <c r="AH454" s="124" t="n"/>
    </row>
    <row r="455" s="26" ht="26" customHeight="true">
      <c r="A455" s="88" t="n"/>
      <c r="B455" s="359" t="n"/>
      <c r="C455" s="360" t="n"/>
      <c r="D455" s="89" t="n"/>
      <c r="E455" s="89" t="n"/>
      <c r="F455" s="89" t="n"/>
      <c r="G455" s="89" t="n"/>
      <c r="H455" s="118" t="n"/>
      <c r="I455" s="89" t="n"/>
      <c r="J455" s="89" t="n"/>
      <c r="K455" s="89" t="n"/>
      <c r="L455" s="89" t="n"/>
      <c r="M455" s="89" t="n"/>
      <c r="N455" s="89" t="n"/>
      <c r="O455" s="89" t="n"/>
      <c r="P455" s="118" t="n"/>
      <c r="Q455" s="361">
        <f>IF($J455="","",IFERROR(VLOOKUP($J455,'設定項目'!$N$2:$P$5,2,FALSE),""))</f>
      </c>
      <c r="R455" s="361">
        <f>IF($J455="","",IFERROR(VLOOKUP($J455,'設定項目'!$N$2:$P$5,3,FALSE),""))</f>
      </c>
      <c r="S455" s="362">
        <f>IF($C455="","",$C455+$Q455/24)</f>
      </c>
      <c r="T455" s="362">
        <f>IF($C455="","",$C455+($R455+$W455)/24)</f>
      </c>
      <c r="U455" s="360" t="n"/>
      <c r="V455" s="360" t="n"/>
      <c r="W455" s="363" t="n"/>
      <c r="X455" s="361">
        <f>IF(AND($C455&lt;&gt;"",$V455&lt;&gt;""),MAX(0,($V455-$C455)*24-$W455),"")</f>
      </c>
      <c r="Y455" s="112">
        <f>IF($C455="","",IF($U455&lt;&gt;"",IF($U455&gt;$S455,"期限超過","達成"),IF(NOW()&gt;$S455,"期限超過リスク","期限内")))</f>
      </c>
      <c r="Z455" s="112">
        <f>IF($C455="","",IF($V455&lt;&gt;"",IF($V455&gt;$T455,"期限超過","達成"),IF(AND($L455&lt;&gt;"クローズ済み",$L455&lt;&gt;"キャンセル済み",NOW()&gt;$T455),"期限超過リスク","期限内")))</f>
      </c>
      <c r="AA455" s="363" t="n"/>
      <c r="AB455" s="118" t="n"/>
      <c r="AC455" s="118" t="n"/>
      <c r="AD455" s="89" t="n"/>
      <c r="AE455" s="364" t="n"/>
      <c r="AF455" s="89" t="n"/>
      <c r="AG455" s="89" t="n"/>
      <c r="AH455" s="124" t="n"/>
    </row>
    <row r="456" s="26" ht="26" customHeight="true">
      <c r="A456" s="88" t="n"/>
      <c r="B456" s="359" t="n"/>
      <c r="C456" s="360" t="n"/>
      <c r="D456" s="89" t="n"/>
      <c r="E456" s="89" t="n"/>
      <c r="F456" s="89" t="n"/>
      <c r="G456" s="89" t="n"/>
      <c r="H456" s="118" t="n"/>
      <c r="I456" s="89" t="n"/>
      <c r="J456" s="89" t="n"/>
      <c r="K456" s="89" t="n"/>
      <c r="L456" s="89" t="n"/>
      <c r="M456" s="89" t="n"/>
      <c r="N456" s="89" t="n"/>
      <c r="O456" s="89" t="n"/>
      <c r="P456" s="118" t="n"/>
      <c r="Q456" s="361">
        <f>IF($J456="","",IFERROR(VLOOKUP($J456,'設定項目'!$N$2:$P$5,2,FALSE),""))</f>
      </c>
      <c r="R456" s="361">
        <f>IF($J456="","",IFERROR(VLOOKUP($J456,'設定項目'!$N$2:$P$5,3,FALSE),""))</f>
      </c>
      <c r="S456" s="362">
        <f>IF($C456="","",$C456+$Q456/24)</f>
      </c>
      <c r="T456" s="362">
        <f>IF($C456="","",$C456+($R456+$W456)/24)</f>
      </c>
      <c r="U456" s="360" t="n"/>
      <c r="V456" s="360" t="n"/>
      <c r="W456" s="363" t="n"/>
      <c r="X456" s="361">
        <f>IF(AND($C456&lt;&gt;"",$V456&lt;&gt;""),MAX(0,($V456-$C456)*24-$W456),"")</f>
      </c>
      <c r="Y456" s="112">
        <f>IF($C456="","",IF($U456&lt;&gt;"",IF($U456&gt;$S456,"期限超過","達成"),IF(NOW()&gt;$S456,"期限超過リスク","期限内")))</f>
      </c>
      <c r="Z456" s="112">
        <f>IF($C456="","",IF($V456&lt;&gt;"",IF($V456&gt;$T456,"期限超過","達成"),IF(AND($L456&lt;&gt;"クローズ済み",$L456&lt;&gt;"キャンセル済み",NOW()&gt;$T456),"期限超過リスク","期限内")))</f>
      </c>
      <c r="AA456" s="363" t="n"/>
      <c r="AB456" s="118" t="n"/>
      <c r="AC456" s="118" t="n"/>
      <c r="AD456" s="89" t="n"/>
      <c r="AE456" s="364" t="n"/>
      <c r="AF456" s="89" t="n"/>
      <c r="AG456" s="89" t="n"/>
      <c r="AH456" s="124" t="n"/>
    </row>
    <row r="457" s="26" ht="26" customHeight="true">
      <c r="A457" s="88" t="n"/>
      <c r="B457" s="359" t="n"/>
      <c r="C457" s="360" t="n"/>
      <c r="D457" s="89" t="n"/>
      <c r="E457" s="89" t="n"/>
      <c r="F457" s="89" t="n"/>
      <c r="G457" s="89" t="n"/>
      <c r="H457" s="118" t="n"/>
      <c r="I457" s="89" t="n"/>
      <c r="J457" s="89" t="n"/>
      <c r="K457" s="89" t="n"/>
      <c r="L457" s="89" t="n"/>
      <c r="M457" s="89" t="n"/>
      <c r="N457" s="89" t="n"/>
      <c r="O457" s="89" t="n"/>
      <c r="P457" s="118" t="n"/>
      <c r="Q457" s="361">
        <f>IF($J457="","",IFERROR(VLOOKUP($J457,'設定項目'!$N$2:$P$5,2,FALSE),""))</f>
      </c>
      <c r="R457" s="361">
        <f>IF($J457="","",IFERROR(VLOOKUP($J457,'設定項目'!$N$2:$P$5,3,FALSE),""))</f>
      </c>
      <c r="S457" s="362">
        <f>IF($C457="","",$C457+$Q457/24)</f>
      </c>
      <c r="T457" s="362">
        <f>IF($C457="","",$C457+($R457+$W457)/24)</f>
      </c>
      <c r="U457" s="360" t="n"/>
      <c r="V457" s="360" t="n"/>
      <c r="W457" s="363" t="n"/>
      <c r="X457" s="361">
        <f>IF(AND($C457&lt;&gt;"",$V457&lt;&gt;""),MAX(0,($V457-$C457)*24-$W457),"")</f>
      </c>
      <c r="Y457" s="112">
        <f>IF($C457="","",IF($U457&lt;&gt;"",IF($U457&gt;$S457,"期限超過","達成"),IF(NOW()&gt;$S457,"期限超過リスク","期限内")))</f>
      </c>
      <c r="Z457" s="112">
        <f>IF($C457="","",IF($V457&lt;&gt;"",IF($V457&gt;$T457,"期限超過","達成"),IF(AND($L457&lt;&gt;"クローズ済み",$L457&lt;&gt;"キャンセル済み",NOW()&gt;$T457),"期限超過リスク","期限内")))</f>
      </c>
      <c r="AA457" s="363" t="n"/>
      <c r="AB457" s="118" t="n"/>
      <c r="AC457" s="118" t="n"/>
      <c r="AD457" s="89" t="n"/>
      <c r="AE457" s="364" t="n"/>
      <c r="AF457" s="89" t="n"/>
      <c r="AG457" s="89" t="n"/>
      <c r="AH457" s="124" t="n"/>
    </row>
    <row r="458" s="26" ht="26" customHeight="true">
      <c r="A458" s="88" t="n"/>
      <c r="B458" s="359" t="n"/>
      <c r="C458" s="360" t="n"/>
      <c r="D458" s="89" t="n"/>
      <c r="E458" s="89" t="n"/>
      <c r="F458" s="89" t="n"/>
      <c r="G458" s="89" t="n"/>
      <c r="H458" s="118" t="n"/>
      <c r="I458" s="89" t="n"/>
      <c r="J458" s="89" t="n"/>
      <c r="K458" s="89" t="n"/>
      <c r="L458" s="89" t="n"/>
      <c r="M458" s="89" t="n"/>
      <c r="N458" s="89" t="n"/>
      <c r="O458" s="89" t="n"/>
      <c r="P458" s="118" t="n"/>
      <c r="Q458" s="361">
        <f>IF($J458="","",IFERROR(VLOOKUP($J458,'設定項目'!$N$2:$P$5,2,FALSE),""))</f>
      </c>
      <c r="R458" s="361">
        <f>IF($J458="","",IFERROR(VLOOKUP($J458,'設定項目'!$N$2:$P$5,3,FALSE),""))</f>
      </c>
      <c r="S458" s="362">
        <f>IF($C458="","",$C458+$Q458/24)</f>
      </c>
      <c r="T458" s="362">
        <f>IF($C458="","",$C458+($R458+$W458)/24)</f>
      </c>
      <c r="U458" s="360" t="n"/>
      <c r="V458" s="360" t="n"/>
      <c r="W458" s="363" t="n"/>
      <c r="X458" s="361">
        <f>IF(AND($C458&lt;&gt;"",$V458&lt;&gt;""),MAX(0,($V458-$C458)*24-$W458),"")</f>
      </c>
      <c r="Y458" s="112">
        <f>IF($C458="","",IF($U458&lt;&gt;"",IF($U458&gt;$S458,"期限超過","達成"),IF(NOW()&gt;$S458,"期限超過リスク","期限内")))</f>
      </c>
      <c r="Z458" s="112">
        <f>IF($C458="","",IF($V458&lt;&gt;"",IF($V458&gt;$T458,"期限超過","達成"),IF(AND($L458&lt;&gt;"クローズ済み",$L458&lt;&gt;"キャンセル済み",NOW()&gt;$T458),"期限超過リスク","期限内")))</f>
      </c>
      <c r="AA458" s="363" t="n"/>
      <c r="AB458" s="118" t="n"/>
      <c r="AC458" s="118" t="n"/>
      <c r="AD458" s="89" t="n"/>
      <c r="AE458" s="364" t="n"/>
      <c r="AF458" s="89" t="n"/>
      <c r="AG458" s="89" t="n"/>
      <c r="AH458" s="124" t="n"/>
    </row>
    <row r="459" s="26" ht="26" customHeight="true">
      <c r="A459" s="88" t="n"/>
      <c r="B459" s="359" t="n"/>
      <c r="C459" s="360" t="n"/>
      <c r="D459" s="89" t="n"/>
      <c r="E459" s="89" t="n"/>
      <c r="F459" s="89" t="n"/>
      <c r="G459" s="89" t="n"/>
      <c r="H459" s="118" t="n"/>
      <c r="I459" s="89" t="n"/>
      <c r="J459" s="89" t="n"/>
      <c r="K459" s="89" t="n"/>
      <c r="L459" s="89" t="n"/>
      <c r="M459" s="89" t="n"/>
      <c r="N459" s="89" t="n"/>
      <c r="O459" s="89" t="n"/>
      <c r="P459" s="118" t="n"/>
      <c r="Q459" s="361">
        <f>IF($J459="","",IFERROR(VLOOKUP($J459,'設定項目'!$N$2:$P$5,2,FALSE),""))</f>
      </c>
      <c r="R459" s="361">
        <f>IF($J459="","",IFERROR(VLOOKUP($J459,'設定項目'!$N$2:$P$5,3,FALSE),""))</f>
      </c>
      <c r="S459" s="362">
        <f>IF($C459="","",$C459+$Q459/24)</f>
      </c>
      <c r="T459" s="362">
        <f>IF($C459="","",$C459+($R459+$W459)/24)</f>
      </c>
      <c r="U459" s="360" t="n"/>
      <c r="V459" s="360" t="n"/>
      <c r="W459" s="363" t="n"/>
      <c r="X459" s="361">
        <f>IF(AND($C459&lt;&gt;"",$V459&lt;&gt;""),MAX(0,($V459-$C459)*24-$W459),"")</f>
      </c>
      <c r="Y459" s="112">
        <f>IF($C459="","",IF($U459&lt;&gt;"",IF($U459&gt;$S459,"期限超過","達成"),IF(NOW()&gt;$S459,"期限超過リスク","期限内")))</f>
      </c>
      <c r="Z459" s="112">
        <f>IF($C459="","",IF($V459&lt;&gt;"",IF($V459&gt;$T459,"期限超過","達成"),IF(AND($L459&lt;&gt;"クローズ済み",$L459&lt;&gt;"キャンセル済み",NOW()&gt;$T459),"期限超過リスク","期限内")))</f>
      </c>
      <c r="AA459" s="363" t="n"/>
      <c r="AB459" s="118" t="n"/>
      <c r="AC459" s="118" t="n"/>
      <c r="AD459" s="89" t="n"/>
      <c r="AE459" s="364" t="n"/>
      <c r="AF459" s="89" t="n"/>
      <c r="AG459" s="89" t="n"/>
      <c r="AH459" s="124" t="n"/>
    </row>
    <row r="460" s="26" ht="26" customHeight="true">
      <c r="A460" s="88" t="n"/>
      <c r="B460" s="359" t="n"/>
      <c r="C460" s="360" t="n"/>
      <c r="D460" s="89" t="n"/>
      <c r="E460" s="89" t="n"/>
      <c r="F460" s="89" t="n"/>
      <c r="G460" s="89" t="n"/>
      <c r="H460" s="118" t="n"/>
      <c r="I460" s="89" t="n"/>
      <c r="J460" s="89" t="n"/>
      <c r="K460" s="89" t="n"/>
      <c r="L460" s="89" t="n"/>
      <c r="M460" s="89" t="n"/>
      <c r="N460" s="89" t="n"/>
      <c r="O460" s="89" t="n"/>
      <c r="P460" s="118" t="n"/>
      <c r="Q460" s="361">
        <f>IF($J460="","",IFERROR(VLOOKUP($J460,'設定項目'!$N$2:$P$5,2,FALSE),""))</f>
      </c>
      <c r="R460" s="361">
        <f>IF($J460="","",IFERROR(VLOOKUP($J460,'設定項目'!$N$2:$P$5,3,FALSE),""))</f>
      </c>
      <c r="S460" s="362">
        <f>IF($C460="","",$C460+$Q460/24)</f>
      </c>
      <c r="T460" s="362">
        <f>IF($C460="","",$C460+($R460+$W460)/24)</f>
      </c>
      <c r="U460" s="360" t="n"/>
      <c r="V460" s="360" t="n"/>
      <c r="W460" s="363" t="n"/>
      <c r="X460" s="361">
        <f>IF(AND($C460&lt;&gt;"",$V460&lt;&gt;""),MAX(0,($V460-$C460)*24-$W460),"")</f>
      </c>
      <c r="Y460" s="112">
        <f>IF($C460="","",IF($U460&lt;&gt;"",IF($U460&gt;$S460,"期限超過","達成"),IF(NOW()&gt;$S460,"期限超過リスク","期限内")))</f>
      </c>
      <c r="Z460" s="112">
        <f>IF($C460="","",IF($V460&lt;&gt;"",IF($V460&gt;$T460,"期限超過","達成"),IF(AND($L460&lt;&gt;"クローズ済み",$L460&lt;&gt;"キャンセル済み",NOW()&gt;$T460),"期限超過リスク","期限内")))</f>
      </c>
      <c r="AA460" s="363" t="n"/>
      <c r="AB460" s="118" t="n"/>
      <c r="AC460" s="118" t="n"/>
      <c r="AD460" s="89" t="n"/>
      <c r="AE460" s="364" t="n"/>
      <c r="AF460" s="89" t="n"/>
      <c r="AG460" s="89" t="n"/>
      <c r="AH460" s="124" t="n"/>
    </row>
    <row r="461" s="26" ht="26" customHeight="true">
      <c r="A461" s="88" t="n"/>
      <c r="B461" s="359" t="n"/>
      <c r="C461" s="360" t="n"/>
      <c r="D461" s="89" t="n"/>
      <c r="E461" s="89" t="n"/>
      <c r="F461" s="89" t="n"/>
      <c r="G461" s="89" t="n"/>
      <c r="H461" s="118" t="n"/>
      <c r="I461" s="89" t="n"/>
      <c r="J461" s="89" t="n"/>
      <c r="K461" s="89" t="n"/>
      <c r="L461" s="89" t="n"/>
      <c r="M461" s="89" t="n"/>
      <c r="N461" s="89" t="n"/>
      <c r="O461" s="89" t="n"/>
      <c r="P461" s="118" t="n"/>
      <c r="Q461" s="361">
        <f>IF($J461="","",IFERROR(VLOOKUP($J461,'設定項目'!$N$2:$P$5,2,FALSE),""))</f>
      </c>
      <c r="R461" s="361">
        <f>IF($J461="","",IFERROR(VLOOKUP($J461,'設定項目'!$N$2:$P$5,3,FALSE),""))</f>
      </c>
      <c r="S461" s="362">
        <f>IF($C461="","",$C461+$Q461/24)</f>
      </c>
      <c r="T461" s="362">
        <f>IF($C461="","",$C461+($R461+$W461)/24)</f>
      </c>
      <c r="U461" s="360" t="n"/>
      <c r="V461" s="360" t="n"/>
      <c r="W461" s="363" t="n"/>
      <c r="X461" s="361">
        <f>IF(AND($C461&lt;&gt;"",$V461&lt;&gt;""),MAX(0,($V461-$C461)*24-$W461),"")</f>
      </c>
      <c r="Y461" s="112">
        <f>IF($C461="","",IF($U461&lt;&gt;"",IF($U461&gt;$S461,"期限超過","達成"),IF(NOW()&gt;$S461,"期限超過リスク","期限内")))</f>
      </c>
      <c r="Z461" s="112">
        <f>IF($C461="","",IF($V461&lt;&gt;"",IF($V461&gt;$T461,"期限超過","達成"),IF(AND($L461&lt;&gt;"クローズ済み",$L461&lt;&gt;"キャンセル済み",NOW()&gt;$T461),"期限超過リスク","期限内")))</f>
      </c>
      <c r="AA461" s="363" t="n"/>
      <c r="AB461" s="118" t="n"/>
      <c r="AC461" s="118" t="n"/>
      <c r="AD461" s="89" t="n"/>
      <c r="AE461" s="364" t="n"/>
      <c r="AF461" s="89" t="n"/>
      <c r="AG461" s="89" t="n"/>
      <c r="AH461" s="124" t="n"/>
    </row>
    <row r="462" s="26" ht="26" customHeight="true">
      <c r="A462" s="88" t="n"/>
      <c r="B462" s="359" t="n"/>
      <c r="C462" s="360" t="n"/>
      <c r="D462" s="89" t="n"/>
      <c r="E462" s="89" t="n"/>
      <c r="F462" s="89" t="n"/>
      <c r="G462" s="89" t="n"/>
      <c r="H462" s="118" t="n"/>
      <c r="I462" s="89" t="n"/>
      <c r="J462" s="89" t="n"/>
      <c r="K462" s="89" t="n"/>
      <c r="L462" s="89" t="n"/>
      <c r="M462" s="89" t="n"/>
      <c r="N462" s="89" t="n"/>
      <c r="O462" s="89" t="n"/>
      <c r="P462" s="118" t="n"/>
      <c r="Q462" s="361">
        <f>IF($J462="","",IFERROR(VLOOKUP($J462,'設定項目'!$N$2:$P$5,2,FALSE),""))</f>
      </c>
      <c r="R462" s="361">
        <f>IF($J462="","",IFERROR(VLOOKUP($J462,'設定項目'!$N$2:$P$5,3,FALSE),""))</f>
      </c>
      <c r="S462" s="362">
        <f>IF($C462="","",$C462+$Q462/24)</f>
      </c>
      <c r="T462" s="362">
        <f>IF($C462="","",$C462+($R462+$W462)/24)</f>
      </c>
      <c r="U462" s="360" t="n"/>
      <c r="V462" s="360" t="n"/>
      <c r="W462" s="363" t="n"/>
      <c r="X462" s="361">
        <f>IF(AND($C462&lt;&gt;"",$V462&lt;&gt;""),MAX(0,($V462-$C462)*24-$W462),"")</f>
      </c>
      <c r="Y462" s="112">
        <f>IF($C462="","",IF($U462&lt;&gt;"",IF($U462&gt;$S462,"期限超過","達成"),IF(NOW()&gt;$S462,"期限超過リスク","期限内")))</f>
      </c>
      <c r="Z462" s="112">
        <f>IF($C462="","",IF($V462&lt;&gt;"",IF($V462&gt;$T462,"期限超過","達成"),IF(AND($L462&lt;&gt;"クローズ済み",$L462&lt;&gt;"キャンセル済み",NOW()&gt;$T462),"期限超過リスク","期限内")))</f>
      </c>
      <c r="AA462" s="363" t="n"/>
      <c r="AB462" s="118" t="n"/>
      <c r="AC462" s="118" t="n"/>
      <c r="AD462" s="89" t="n"/>
      <c r="AE462" s="364" t="n"/>
      <c r="AF462" s="89" t="n"/>
      <c r="AG462" s="89" t="n"/>
      <c r="AH462" s="124" t="n"/>
    </row>
    <row r="463" s="26" ht="26" customHeight="true">
      <c r="A463" s="88" t="n"/>
      <c r="B463" s="359" t="n"/>
      <c r="C463" s="360" t="n"/>
      <c r="D463" s="89" t="n"/>
      <c r="E463" s="89" t="n"/>
      <c r="F463" s="89" t="n"/>
      <c r="G463" s="89" t="n"/>
      <c r="H463" s="118" t="n"/>
      <c r="I463" s="89" t="n"/>
      <c r="J463" s="89" t="n"/>
      <c r="K463" s="89" t="n"/>
      <c r="L463" s="89" t="n"/>
      <c r="M463" s="89" t="n"/>
      <c r="N463" s="89" t="n"/>
      <c r="O463" s="89" t="n"/>
      <c r="P463" s="118" t="n"/>
      <c r="Q463" s="361">
        <f>IF($J463="","",IFERROR(VLOOKUP($J463,'設定項目'!$N$2:$P$5,2,FALSE),""))</f>
      </c>
      <c r="R463" s="361">
        <f>IF($J463="","",IFERROR(VLOOKUP($J463,'設定項目'!$N$2:$P$5,3,FALSE),""))</f>
      </c>
      <c r="S463" s="362">
        <f>IF($C463="","",$C463+$Q463/24)</f>
      </c>
      <c r="T463" s="362">
        <f>IF($C463="","",$C463+($R463+$W463)/24)</f>
      </c>
      <c r="U463" s="360" t="n"/>
      <c r="V463" s="360" t="n"/>
      <c r="W463" s="363" t="n"/>
      <c r="X463" s="361">
        <f>IF(AND($C463&lt;&gt;"",$V463&lt;&gt;""),MAX(0,($V463-$C463)*24-$W463),"")</f>
      </c>
      <c r="Y463" s="112">
        <f>IF($C463="","",IF($U463&lt;&gt;"",IF($U463&gt;$S463,"期限超過","達成"),IF(NOW()&gt;$S463,"期限超過リスク","期限内")))</f>
      </c>
      <c r="Z463" s="112">
        <f>IF($C463="","",IF($V463&lt;&gt;"",IF($V463&gt;$T463,"期限超過","達成"),IF(AND($L463&lt;&gt;"クローズ済み",$L463&lt;&gt;"キャンセル済み",NOW()&gt;$T463),"期限超過リスク","期限内")))</f>
      </c>
      <c r="AA463" s="363" t="n"/>
      <c r="AB463" s="118" t="n"/>
      <c r="AC463" s="118" t="n"/>
      <c r="AD463" s="89" t="n"/>
      <c r="AE463" s="364" t="n"/>
      <c r="AF463" s="89" t="n"/>
      <c r="AG463" s="89" t="n"/>
      <c r="AH463" s="124" t="n"/>
    </row>
    <row r="464" s="26" ht="26" customHeight="true">
      <c r="A464" s="88" t="n"/>
      <c r="B464" s="359" t="n"/>
      <c r="C464" s="360" t="n"/>
      <c r="D464" s="89" t="n"/>
      <c r="E464" s="89" t="n"/>
      <c r="F464" s="89" t="n"/>
      <c r="G464" s="89" t="n"/>
      <c r="H464" s="118" t="n"/>
      <c r="I464" s="89" t="n"/>
      <c r="J464" s="89" t="n"/>
      <c r="K464" s="89" t="n"/>
      <c r="L464" s="89" t="n"/>
      <c r="M464" s="89" t="n"/>
      <c r="N464" s="89" t="n"/>
      <c r="O464" s="89" t="n"/>
      <c r="P464" s="118" t="n"/>
      <c r="Q464" s="361">
        <f>IF($J464="","",IFERROR(VLOOKUP($J464,'設定項目'!$N$2:$P$5,2,FALSE),""))</f>
      </c>
      <c r="R464" s="361">
        <f>IF($J464="","",IFERROR(VLOOKUP($J464,'設定項目'!$N$2:$P$5,3,FALSE),""))</f>
      </c>
      <c r="S464" s="362">
        <f>IF($C464="","",$C464+$Q464/24)</f>
      </c>
      <c r="T464" s="362">
        <f>IF($C464="","",$C464+($R464+$W464)/24)</f>
      </c>
      <c r="U464" s="360" t="n"/>
      <c r="V464" s="360" t="n"/>
      <c r="W464" s="363" t="n"/>
      <c r="X464" s="361">
        <f>IF(AND($C464&lt;&gt;"",$V464&lt;&gt;""),MAX(0,($V464-$C464)*24-$W464),"")</f>
      </c>
      <c r="Y464" s="112">
        <f>IF($C464="","",IF($U464&lt;&gt;"",IF($U464&gt;$S464,"期限超過","達成"),IF(NOW()&gt;$S464,"期限超過リスク","期限内")))</f>
      </c>
      <c r="Z464" s="112">
        <f>IF($C464="","",IF($V464&lt;&gt;"",IF($V464&gt;$T464,"期限超過","達成"),IF(AND($L464&lt;&gt;"クローズ済み",$L464&lt;&gt;"キャンセル済み",NOW()&gt;$T464),"期限超過リスク","期限内")))</f>
      </c>
      <c r="AA464" s="363" t="n"/>
      <c r="AB464" s="118" t="n"/>
      <c r="AC464" s="118" t="n"/>
      <c r="AD464" s="89" t="n"/>
      <c r="AE464" s="364" t="n"/>
      <c r="AF464" s="89" t="n"/>
      <c r="AG464" s="89" t="n"/>
      <c r="AH464" s="124" t="n"/>
    </row>
    <row r="465" s="26" ht="26" customHeight="true">
      <c r="A465" s="88" t="n"/>
      <c r="B465" s="359" t="n"/>
      <c r="C465" s="360" t="n"/>
      <c r="D465" s="89" t="n"/>
      <c r="E465" s="89" t="n"/>
      <c r="F465" s="89" t="n"/>
      <c r="G465" s="89" t="n"/>
      <c r="H465" s="118" t="n"/>
      <c r="I465" s="89" t="n"/>
      <c r="J465" s="89" t="n"/>
      <c r="K465" s="89" t="n"/>
      <c r="L465" s="89" t="n"/>
      <c r="M465" s="89" t="n"/>
      <c r="N465" s="89" t="n"/>
      <c r="O465" s="89" t="n"/>
      <c r="P465" s="118" t="n"/>
      <c r="Q465" s="361">
        <f>IF($J465="","",IFERROR(VLOOKUP($J465,'設定項目'!$N$2:$P$5,2,FALSE),""))</f>
      </c>
      <c r="R465" s="361">
        <f>IF($J465="","",IFERROR(VLOOKUP($J465,'設定項目'!$N$2:$P$5,3,FALSE),""))</f>
      </c>
      <c r="S465" s="362">
        <f>IF($C465="","",$C465+$Q465/24)</f>
      </c>
      <c r="T465" s="362">
        <f>IF($C465="","",$C465+($R465+$W465)/24)</f>
      </c>
      <c r="U465" s="360" t="n"/>
      <c r="V465" s="360" t="n"/>
      <c r="W465" s="363" t="n"/>
      <c r="X465" s="361">
        <f>IF(AND($C465&lt;&gt;"",$V465&lt;&gt;""),MAX(0,($V465-$C465)*24-$W465),"")</f>
      </c>
      <c r="Y465" s="112">
        <f>IF($C465="","",IF($U465&lt;&gt;"",IF($U465&gt;$S465,"期限超過","達成"),IF(NOW()&gt;$S465,"期限超過リスク","期限内")))</f>
      </c>
      <c r="Z465" s="112">
        <f>IF($C465="","",IF($V465&lt;&gt;"",IF($V465&gt;$T465,"期限超過","達成"),IF(AND($L465&lt;&gt;"クローズ済み",$L465&lt;&gt;"キャンセル済み",NOW()&gt;$T465),"期限超過リスク","期限内")))</f>
      </c>
      <c r="AA465" s="363" t="n"/>
      <c r="AB465" s="118" t="n"/>
      <c r="AC465" s="118" t="n"/>
      <c r="AD465" s="89" t="n"/>
      <c r="AE465" s="364" t="n"/>
      <c r="AF465" s="89" t="n"/>
      <c r="AG465" s="89" t="n"/>
      <c r="AH465" s="124" t="n"/>
    </row>
    <row r="466" s="26" ht="26" customHeight="true">
      <c r="A466" s="88" t="n"/>
      <c r="B466" s="359" t="n"/>
      <c r="C466" s="360" t="n"/>
      <c r="D466" s="89" t="n"/>
      <c r="E466" s="89" t="n"/>
      <c r="F466" s="89" t="n"/>
      <c r="G466" s="89" t="n"/>
      <c r="H466" s="118" t="n"/>
      <c r="I466" s="89" t="n"/>
      <c r="J466" s="89" t="n"/>
      <c r="K466" s="89" t="n"/>
      <c r="L466" s="89" t="n"/>
      <c r="M466" s="89" t="n"/>
      <c r="N466" s="89" t="n"/>
      <c r="O466" s="89" t="n"/>
      <c r="P466" s="118" t="n"/>
      <c r="Q466" s="361">
        <f>IF($J466="","",IFERROR(VLOOKUP($J466,'設定項目'!$N$2:$P$5,2,FALSE),""))</f>
      </c>
      <c r="R466" s="361">
        <f>IF($J466="","",IFERROR(VLOOKUP($J466,'設定項目'!$N$2:$P$5,3,FALSE),""))</f>
      </c>
      <c r="S466" s="362">
        <f>IF($C466="","",$C466+$Q466/24)</f>
      </c>
      <c r="T466" s="362">
        <f>IF($C466="","",$C466+($R466+$W466)/24)</f>
      </c>
      <c r="U466" s="360" t="n"/>
      <c r="V466" s="360" t="n"/>
      <c r="W466" s="363" t="n"/>
      <c r="X466" s="361">
        <f>IF(AND($C466&lt;&gt;"",$V466&lt;&gt;""),MAX(0,($V466-$C466)*24-$W466),"")</f>
      </c>
      <c r="Y466" s="112">
        <f>IF($C466="","",IF($U466&lt;&gt;"",IF($U466&gt;$S466,"期限超過","達成"),IF(NOW()&gt;$S466,"期限超過リスク","期限内")))</f>
      </c>
      <c r="Z466" s="112">
        <f>IF($C466="","",IF($V466&lt;&gt;"",IF($V466&gt;$T466,"期限超過","達成"),IF(AND($L466&lt;&gt;"クローズ済み",$L466&lt;&gt;"キャンセル済み",NOW()&gt;$T466),"期限超過リスク","期限内")))</f>
      </c>
      <c r="AA466" s="363" t="n"/>
      <c r="AB466" s="118" t="n"/>
      <c r="AC466" s="118" t="n"/>
      <c r="AD466" s="89" t="n"/>
      <c r="AE466" s="364" t="n"/>
      <c r="AF466" s="89" t="n"/>
      <c r="AG466" s="89" t="n"/>
      <c r="AH466" s="124" t="n"/>
    </row>
    <row r="467" s="26" ht="26" customHeight="true">
      <c r="A467" s="88" t="n"/>
      <c r="B467" s="359" t="n"/>
      <c r="C467" s="360" t="n"/>
      <c r="D467" s="89" t="n"/>
      <c r="E467" s="89" t="n"/>
      <c r="F467" s="89" t="n"/>
      <c r="G467" s="89" t="n"/>
      <c r="H467" s="118" t="n"/>
      <c r="I467" s="89" t="n"/>
      <c r="J467" s="89" t="n"/>
      <c r="K467" s="89" t="n"/>
      <c r="L467" s="89" t="n"/>
      <c r="M467" s="89" t="n"/>
      <c r="N467" s="89" t="n"/>
      <c r="O467" s="89" t="n"/>
      <c r="P467" s="118" t="n"/>
      <c r="Q467" s="361">
        <f>IF($J467="","",IFERROR(VLOOKUP($J467,'設定項目'!$N$2:$P$5,2,FALSE),""))</f>
      </c>
      <c r="R467" s="361">
        <f>IF($J467="","",IFERROR(VLOOKUP($J467,'設定項目'!$N$2:$P$5,3,FALSE),""))</f>
      </c>
      <c r="S467" s="362">
        <f>IF($C467="","",$C467+$Q467/24)</f>
      </c>
      <c r="T467" s="362">
        <f>IF($C467="","",$C467+($R467+$W467)/24)</f>
      </c>
      <c r="U467" s="360" t="n"/>
      <c r="V467" s="360" t="n"/>
      <c r="W467" s="363" t="n"/>
      <c r="X467" s="361">
        <f>IF(AND($C467&lt;&gt;"",$V467&lt;&gt;""),MAX(0,($V467-$C467)*24-$W467),"")</f>
      </c>
      <c r="Y467" s="112">
        <f>IF($C467="","",IF($U467&lt;&gt;"",IF($U467&gt;$S467,"期限超過","達成"),IF(NOW()&gt;$S467,"期限超過リスク","期限内")))</f>
      </c>
      <c r="Z467" s="112">
        <f>IF($C467="","",IF($V467&lt;&gt;"",IF($V467&gt;$T467,"期限超過","達成"),IF(AND($L467&lt;&gt;"クローズ済み",$L467&lt;&gt;"キャンセル済み",NOW()&gt;$T467),"期限超過リスク","期限内")))</f>
      </c>
      <c r="AA467" s="363" t="n"/>
      <c r="AB467" s="118" t="n"/>
      <c r="AC467" s="118" t="n"/>
      <c r="AD467" s="89" t="n"/>
      <c r="AE467" s="364" t="n"/>
      <c r="AF467" s="89" t="n"/>
      <c r="AG467" s="89" t="n"/>
      <c r="AH467" s="124" t="n"/>
    </row>
    <row r="468" s="26" ht="26" customHeight="true">
      <c r="A468" s="88" t="n"/>
      <c r="B468" s="359" t="n"/>
      <c r="C468" s="360" t="n"/>
      <c r="D468" s="89" t="n"/>
      <c r="E468" s="89" t="n"/>
      <c r="F468" s="89" t="n"/>
      <c r="G468" s="89" t="n"/>
      <c r="H468" s="118" t="n"/>
      <c r="I468" s="89" t="n"/>
      <c r="J468" s="89" t="n"/>
      <c r="K468" s="89" t="n"/>
      <c r="L468" s="89" t="n"/>
      <c r="M468" s="89" t="n"/>
      <c r="N468" s="89" t="n"/>
      <c r="O468" s="89" t="n"/>
      <c r="P468" s="118" t="n"/>
      <c r="Q468" s="361">
        <f>IF($J468="","",IFERROR(VLOOKUP($J468,'設定項目'!$N$2:$P$5,2,FALSE),""))</f>
      </c>
      <c r="R468" s="361">
        <f>IF($J468="","",IFERROR(VLOOKUP($J468,'設定項目'!$N$2:$P$5,3,FALSE),""))</f>
      </c>
      <c r="S468" s="362">
        <f>IF($C468="","",$C468+$Q468/24)</f>
      </c>
      <c r="T468" s="362">
        <f>IF($C468="","",$C468+($R468+$W468)/24)</f>
      </c>
      <c r="U468" s="360" t="n"/>
      <c r="V468" s="360" t="n"/>
      <c r="W468" s="363" t="n"/>
      <c r="X468" s="361">
        <f>IF(AND($C468&lt;&gt;"",$V468&lt;&gt;""),MAX(0,($V468-$C468)*24-$W468),"")</f>
      </c>
      <c r="Y468" s="112">
        <f>IF($C468="","",IF($U468&lt;&gt;"",IF($U468&gt;$S468,"期限超過","達成"),IF(NOW()&gt;$S468,"期限超過リスク","期限内")))</f>
      </c>
      <c r="Z468" s="112">
        <f>IF($C468="","",IF($V468&lt;&gt;"",IF($V468&gt;$T468,"期限超過","達成"),IF(AND($L468&lt;&gt;"クローズ済み",$L468&lt;&gt;"キャンセル済み",NOW()&gt;$T468),"期限超過リスク","期限内")))</f>
      </c>
      <c r="AA468" s="363" t="n"/>
      <c r="AB468" s="118" t="n"/>
      <c r="AC468" s="118" t="n"/>
      <c r="AD468" s="89" t="n"/>
      <c r="AE468" s="364" t="n"/>
      <c r="AF468" s="89" t="n"/>
      <c r="AG468" s="89" t="n"/>
      <c r="AH468" s="124" t="n"/>
    </row>
    <row r="469" s="26" ht="26" customHeight="true">
      <c r="A469" s="88" t="n"/>
      <c r="B469" s="359" t="n"/>
      <c r="C469" s="360" t="n"/>
      <c r="D469" s="89" t="n"/>
      <c r="E469" s="89" t="n"/>
      <c r="F469" s="89" t="n"/>
      <c r="G469" s="89" t="n"/>
      <c r="H469" s="118" t="n"/>
      <c r="I469" s="89" t="n"/>
      <c r="J469" s="89" t="n"/>
      <c r="K469" s="89" t="n"/>
      <c r="L469" s="89" t="n"/>
      <c r="M469" s="89" t="n"/>
      <c r="N469" s="89" t="n"/>
      <c r="O469" s="89" t="n"/>
      <c r="P469" s="118" t="n"/>
      <c r="Q469" s="361">
        <f>IF($J469="","",IFERROR(VLOOKUP($J469,'設定項目'!$N$2:$P$5,2,FALSE),""))</f>
      </c>
      <c r="R469" s="361">
        <f>IF($J469="","",IFERROR(VLOOKUP($J469,'設定項目'!$N$2:$P$5,3,FALSE),""))</f>
      </c>
      <c r="S469" s="362">
        <f>IF($C469="","",$C469+$Q469/24)</f>
      </c>
      <c r="T469" s="362">
        <f>IF($C469="","",$C469+($R469+$W469)/24)</f>
      </c>
      <c r="U469" s="360" t="n"/>
      <c r="V469" s="360" t="n"/>
      <c r="W469" s="363" t="n"/>
      <c r="X469" s="361">
        <f>IF(AND($C469&lt;&gt;"",$V469&lt;&gt;""),MAX(0,($V469-$C469)*24-$W469),"")</f>
      </c>
      <c r="Y469" s="112">
        <f>IF($C469="","",IF($U469&lt;&gt;"",IF($U469&gt;$S469,"期限超過","達成"),IF(NOW()&gt;$S469,"期限超過リスク","期限内")))</f>
      </c>
      <c r="Z469" s="112">
        <f>IF($C469="","",IF($V469&lt;&gt;"",IF($V469&gt;$T469,"期限超過","達成"),IF(AND($L469&lt;&gt;"クローズ済み",$L469&lt;&gt;"キャンセル済み",NOW()&gt;$T469),"期限超過リスク","期限内")))</f>
      </c>
      <c r="AA469" s="363" t="n"/>
      <c r="AB469" s="118" t="n"/>
      <c r="AC469" s="118" t="n"/>
      <c r="AD469" s="89" t="n"/>
      <c r="AE469" s="364" t="n"/>
      <c r="AF469" s="89" t="n"/>
      <c r="AG469" s="89" t="n"/>
      <c r="AH469" s="124" t="n"/>
    </row>
    <row r="470" s="26" ht="26" customHeight="true">
      <c r="A470" s="88" t="n"/>
      <c r="B470" s="359" t="n"/>
      <c r="C470" s="360" t="n"/>
      <c r="D470" s="89" t="n"/>
      <c r="E470" s="89" t="n"/>
      <c r="F470" s="89" t="n"/>
      <c r="G470" s="89" t="n"/>
      <c r="H470" s="118" t="n"/>
      <c r="I470" s="89" t="n"/>
      <c r="J470" s="89" t="n"/>
      <c r="K470" s="89" t="n"/>
      <c r="L470" s="89" t="n"/>
      <c r="M470" s="89" t="n"/>
      <c r="N470" s="89" t="n"/>
      <c r="O470" s="89" t="n"/>
      <c r="P470" s="118" t="n"/>
      <c r="Q470" s="361">
        <f>IF($J470="","",IFERROR(VLOOKUP($J470,'設定項目'!$N$2:$P$5,2,FALSE),""))</f>
      </c>
      <c r="R470" s="361">
        <f>IF($J470="","",IFERROR(VLOOKUP($J470,'設定項目'!$N$2:$P$5,3,FALSE),""))</f>
      </c>
      <c r="S470" s="362">
        <f>IF($C470="","",$C470+$Q470/24)</f>
      </c>
      <c r="T470" s="362">
        <f>IF($C470="","",$C470+($R470+$W470)/24)</f>
      </c>
      <c r="U470" s="360" t="n"/>
      <c r="V470" s="360" t="n"/>
      <c r="W470" s="363" t="n"/>
      <c r="X470" s="361">
        <f>IF(AND($C470&lt;&gt;"",$V470&lt;&gt;""),MAX(0,($V470-$C470)*24-$W470),"")</f>
      </c>
      <c r="Y470" s="112">
        <f>IF($C470="","",IF($U470&lt;&gt;"",IF($U470&gt;$S470,"期限超過","達成"),IF(NOW()&gt;$S470,"期限超過リスク","期限内")))</f>
      </c>
      <c r="Z470" s="112">
        <f>IF($C470="","",IF($V470&lt;&gt;"",IF($V470&gt;$T470,"期限超過","達成"),IF(AND($L470&lt;&gt;"クローズ済み",$L470&lt;&gt;"キャンセル済み",NOW()&gt;$T470),"期限超過リスク","期限内")))</f>
      </c>
      <c r="AA470" s="363" t="n"/>
      <c r="AB470" s="118" t="n"/>
      <c r="AC470" s="118" t="n"/>
      <c r="AD470" s="89" t="n"/>
      <c r="AE470" s="364" t="n"/>
      <c r="AF470" s="89" t="n"/>
      <c r="AG470" s="89" t="n"/>
      <c r="AH470" s="124" t="n"/>
    </row>
    <row r="471" s="26" ht="26" customHeight="true">
      <c r="A471" s="88" t="n"/>
      <c r="B471" s="359" t="n"/>
      <c r="C471" s="360" t="n"/>
      <c r="D471" s="89" t="n"/>
      <c r="E471" s="89" t="n"/>
      <c r="F471" s="89" t="n"/>
      <c r="G471" s="89" t="n"/>
      <c r="H471" s="118" t="n"/>
      <c r="I471" s="89" t="n"/>
      <c r="J471" s="89" t="n"/>
      <c r="K471" s="89" t="n"/>
      <c r="L471" s="89" t="n"/>
      <c r="M471" s="89" t="n"/>
      <c r="N471" s="89" t="n"/>
      <c r="O471" s="89" t="n"/>
      <c r="P471" s="118" t="n"/>
      <c r="Q471" s="361">
        <f>IF($J471="","",IFERROR(VLOOKUP($J471,'設定項目'!$N$2:$P$5,2,FALSE),""))</f>
      </c>
      <c r="R471" s="361">
        <f>IF($J471="","",IFERROR(VLOOKUP($J471,'設定項目'!$N$2:$P$5,3,FALSE),""))</f>
      </c>
      <c r="S471" s="362">
        <f>IF($C471="","",$C471+$Q471/24)</f>
      </c>
      <c r="T471" s="362">
        <f>IF($C471="","",$C471+($R471+$W471)/24)</f>
      </c>
      <c r="U471" s="360" t="n"/>
      <c r="V471" s="360" t="n"/>
      <c r="W471" s="363" t="n"/>
      <c r="X471" s="361">
        <f>IF(AND($C471&lt;&gt;"",$V471&lt;&gt;""),MAX(0,($V471-$C471)*24-$W471),"")</f>
      </c>
      <c r="Y471" s="112">
        <f>IF($C471="","",IF($U471&lt;&gt;"",IF($U471&gt;$S471,"期限超過","達成"),IF(NOW()&gt;$S471,"期限超過リスク","期限内")))</f>
      </c>
      <c r="Z471" s="112">
        <f>IF($C471="","",IF($V471&lt;&gt;"",IF($V471&gt;$T471,"期限超過","達成"),IF(AND($L471&lt;&gt;"クローズ済み",$L471&lt;&gt;"キャンセル済み",NOW()&gt;$T471),"期限超過リスク","期限内")))</f>
      </c>
      <c r="AA471" s="363" t="n"/>
      <c r="AB471" s="118" t="n"/>
      <c r="AC471" s="118" t="n"/>
      <c r="AD471" s="89" t="n"/>
      <c r="AE471" s="364" t="n"/>
      <c r="AF471" s="89" t="n"/>
      <c r="AG471" s="89" t="n"/>
      <c r="AH471" s="124" t="n"/>
    </row>
    <row r="472" s="26" ht="26" customHeight="true">
      <c r="A472" s="88" t="n"/>
      <c r="B472" s="359" t="n"/>
      <c r="C472" s="360" t="n"/>
      <c r="D472" s="89" t="n"/>
      <c r="E472" s="89" t="n"/>
      <c r="F472" s="89" t="n"/>
      <c r="G472" s="89" t="n"/>
      <c r="H472" s="118" t="n"/>
      <c r="I472" s="89" t="n"/>
      <c r="J472" s="89" t="n"/>
      <c r="K472" s="89" t="n"/>
      <c r="L472" s="89" t="n"/>
      <c r="M472" s="89" t="n"/>
      <c r="N472" s="89" t="n"/>
      <c r="O472" s="89" t="n"/>
      <c r="P472" s="118" t="n"/>
      <c r="Q472" s="361">
        <f>IF($J472="","",IFERROR(VLOOKUP($J472,'設定項目'!$N$2:$P$5,2,FALSE),""))</f>
      </c>
      <c r="R472" s="361">
        <f>IF($J472="","",IFERROR(VLOOKUP($J472,'設定項目'!$N$2:$P$5,3,FALSE),""))</f>
      </c>
      <c r="S472" s="362">
        <f>IF($C472="","",$C472+$Q472/24)</f>
      </c>
      <c r="T472" s="362">
        <f>IF($C472="","",$C472+($R472+$W472)/24)</f>
      </c>
      <c r="U472" s="360" t="n"/>
      <c r="V472" s="360" t="n"/>
      <c r="W472" s="363" t="n"/>
      <c r="X472" s="361">
        <f>IF(AND($C472&lt;&gt;"",$V472&lt;&gt;""),MAX(0,($V472-$C472)*24-$W472),"")</f>
      </c>
      <c r="Y472" s="112">
        <f>IF($C472="","",IF($U472&lt;&gt;"",IF($U472&gt;$S472,"期限超過","達成"),IF(NOW()&gt;$S472,"期限超過リスク","期限内")))</f>
      </c>
      <c r="Z472" s="112">
        <f>IF($C472="","",IF($V472&lt;&gt;"",IF($V472&gt;$T472,"期限超過","達成"),IF(AND($L472&lt;&gt;"クローズ済み",$L472&lt;&gt;"キャンセル済み",NOW()&gt;$T472),"期限超過リスク","期限内")))</f>
      </c>
      <c r="AA472" s="363" t="n"/>
      <c r="AB472" s="118" t="n"/>
      <c r="AC472" s="118" t="n"/>
      <c r="AD472" s="89" t="n"/>
      <c r="AE472" s="364" t="n"/>
      <c r="AF472" s="89" t="n"/>
      <c r="AG472" s="89" t="n"/>
      <c r="AH472" s="124" t="n"/>
    </row>
    <row r="473" s="26" ht="26" customHeight="true">
      <c r="A473" s="88" t="n"/>
      <c r="B473" s="359" t="n"/>
      <c r="C473" s="360" t="n"/>
      <c r="D473" s="89" t="n"/>
      <c r="E473" s="89" t="n"/>
      <c r="F473" s="89" t="n"/>
      <c r="G473" s="89" t="n"/>
      <c r="H473" s="118" t="n"/>
      <c r="I473" s="89" t="n"/>
      <c r="J473" s="89" t="n"/>
      <c r="K473" s="89" t="n"/>
      <c r="L473" s="89" t="n"/>
      <c r="M473" s="89" t="n"/>
      <c r="N473" s="89" t="n"/>
      <c r="O473" s="89" t="n"/>
      <c r="P473" s="118" t="n"/>
      <c r="Q473" s="361">
        <f>IF($J473="","",IFERROR(VLOOKUP($J473,'設定項目'!$N$2:$P$5,2,FALSE),""))</f>
      </c>
      <c r="R473" s="361">
        <f>IF($J473="","",IFERROR(VLOOKUP($J473,'設定項目'!$N$2:$P$5,3,FALSE),""))</f>
      </c>
      <c r="S473" s="362">
        <f>IF($C473="","",$C473+$Q473/24)</f>
      </c>
      <c r="T473" s="362">
        <f>IF($C473="","",$C473+($R473+$W473)/24)</f>
      </c>
      <c r="U473" s="360" t="n"/>
      <c r="V473" s="360" t="n"/>
      <c r="W473" s="363" t="n"/>
      <c r="X473" s="361">
        <f>IF(AND($C473&lt;&gt;"",$V473&lt;&gt;""),MAX(0,($V473-$C473)*24-$W473),"")</f>
      </c>
      <c r="Y473" s="112">
        <f>IF($C473="","",IF($U473&lt;&gt;"",IF($U473&gt;$S473,"期限超過","達成"),IF(NOW()&gt;$S473,"期限超過リスク","期限内")))</f>
      </c>
      <c r="Z473" s="112">
        <f>IF($C473="","",IF($V473&lt;&gt;"",IF($V473&gt;$T473,"期限超過","達成"),IF(AND($L473&lt;&gt;"クローズ済み",$L473&lt;&gt;"キャンセル済み",NOW()&gt;$T473),"期限超過リスク","期限内")))</f>
      </c>
      <c r="AA473" s="363" t="n"/>
      <c r="AB473" s="118" t="n"/>
      <c r="AC473" s="118" t="n"/>
      <c r="AD473" s="89" t="n"/>
      <c r="AE473" s="364" t="n"/>
      <c r="AF473" s="89" t="n"/>
      <c r="AG473" s="89" t="n"/>
      <c r="AH473" s="124" t="n"/>
    </row>
    <row r="474" s="26" ht="26" customHeight="true">
      <c r="A474" s="88" t="n"/>
      <c r="B474" s="359" t="n"/>
      <c r="C474" s="360" t="n"/>
      <c r="D474" s="89" t="n"/>
      <c r="E474" s="89" t="n"/>
      <c r="F474" s="89" t="n"/>
      <c r="G474" s="89" t="n"/>
      <c r="H474" s="118" t="n"/>
      <c r="I474" s="89" t="n"/>
      <c r="J474" s="89" t="n"/>
      <c r="K474" s="89" t="n"/>
      <c r="L474" s="89" t="n"/>
      <c r="M474" s="89" t="n"/>
      <c r="N474" s="89" t="n"/>
      <c r="O474" s="89" t="n"/>
      <c r="P474" s="118" t="n"/>
      <c r="Q474" s="361">
        <f>IF($J474="","",IFERROR(VLOOKUP($J474,'設定項目'!$N$2:$P$5,2,FALSE),""))</f>
      </c>
      <c r="R474" s="361">
        <f>IF($J474="","",IFERROR(VLOOKUP($J474,'設定項目'!$N$2:$P$5,3,FALSE),""))</f>
      </c>
      <c r="S474" s="362">
        <f>IF($C474="","",$C474+$Q474/24)</f>
      </c>
      <c r="T474" s="362">
        <f>IF($C474="","",$C474+($R474+$W474)/24)</f>
      </c>
      <c r="U474" s="360" t="n"/>
      <c r="V474" s="360" t="n"/>
      <c r="W474" s="363" t="n"/>
      <c r="X474" s="361">
        <f>IF(AND($C474&lt;&gt;"",$V474&lt;&gt;""),MAX(0,($V474-$C474)*24-$W474),"")</f>
      </c>
      <c r="Y474" s="112">
        <f>IF($C474="","",IF($U474&lt;&gt;"",IF($U474&gt;$S474,"期限超過","達成"),IF(NOW()&gt;$S474,"期限超過リスク","期限内")))</f>
      </c>
      <c r="Z474" s="112">
        <f>IF($C474="","",IF($V474&lt;&gt;"",IF($V474&gt;$T474,"期限超過","達成"),IF(AND($L474&lt;&gt;"クローズ済み",$L474&lt;&gt;"キャンセル済み",NOW()&gt;$T474),"期限超過リスク","期限内")))</f>
      </c>
      <c r="AA474" s="363" t="n"/>
      <c r="AB474" s="118" t="n"/>
      <c r="AC474" s="118" t="n"/>
      <c r="AD474" s="89" t="n"/>
      <c r="AE474" s="364" t="n"/>
      <c r="AF474" s="89" t="n"/>
      <c r="AG474" s="89" t="n"/>
      <c r="AH474" s="124" t="n"/>
    </row>
    <row r="475" s="26" ht="26" customHeight="true">
      <c r="A475" s="88" t="n"/>
      <c r="B475" s="359" t="n"/>
      <c r="C475" s="360" t="n"/>
      <c r="D475" s="89" t="n"/>
      <c r="E475" s="89" t="n"/>
      <c r="F475" s="89" t="n"/>
      <c r="G475" s="89" t="n"/>
      <c r="H475" s="118" t="n"/>
      <c r="I475" s="89" t="n"/>
      <c r="J475" s="89" t="n"/>
      <c r="K475" s="89" t="n"/>
      <c r="L475" s="89" t="n"/>
      <c r="M475" s="89" t="n"/>
      <c r="N475" s="89" t="n"/>
      <c r="O475" s="89" t="n"/>
      <c r="P475" s="118" t="n"/>
      <c r="Q475" s="361">
        <f>IF($J475="","",IFERROR(VLOOKUP($J475,'設定項目'!$N$2:$P$5,2,FALSE),""))</f>
      </c>
      <c r="R475" s="361">
        <f>IF($J475="","",IFERROR(VLOOKUP($J475,'設定項目'!$N$2:$P$5,3,FALSE),""))</f>
      </c>
      <c r="S475" s="362">
        <f>IF($C475="","",$C475+$Q475/24)</f>
      </c>
      <c r="T475" s="362">
        <f>IF($C475="","",$C475+($R475+$W475)/24)</f>
      </c>
      <c r="U475" s="360" t="n"/>
      <c r="V475" s="360" t="n"/>
      <c r="W475" s="363" t="n"/>
      <c r="X475" s="361">
        <f>IF(AND($C475&lt;&gt;"",$V475&lt;&gt;""),MAX(0,($V475-$C475)*24-$W475),"")</f>
      </c>
      <c r="Y475" s="112">
        <f>IF($C475="","",IF($U475&lt;&gt;"",IF($U475&gt;$S475,"期限超過","達成"),IF(NOW()&gt;$S475,"期限超過リスク","期限内")))</f>
      </c>
      <c r="Z475" s="112">
        <f>IF($C475="","",IF($V475&lt;&gt;"",IF($V475&gt;$T475,"期限超過","達成"),IF(AND($L475&lt;&gt;"クローズ済み",$L475&lt;&gt;"キャンセル済み",NOW()&gt;$T475),"期限超過リスク","期限内")))</f>
      </c>
      <c r="AA475" s="363" t="n"/>
      <c r="AB475" s="118" t="n"/>
      <c r="AC475" s="118" t="n"/>
      <c r="AD475" s="89" t="n"/>
      <c r="AE475" s="364" t="n"/>
      <c r="AF475" s="89" t="n"/>
      <c r="AG475" s="89" t="n"/>
      <c r="AH475" s="124" t="n"/>
    </row>
    <row r="476" s="26" ht="26" customHeight="true">
      <c r="A476" s="88" t="n"/>
      <c r="B476" s="359" t="n"/>
      <c r="C476" s="360" t="n"/>
      <c r="D476" s="89" t="n"/>
      <c r="E476" s="89" t="n"/>
      <c r="F476" s="89" t="n"/>
      <c r="G476" s="89" t="n"/>
      <c r="H476" s="118" t="n"/>
      <c r="I476" s="89" t="n"/>
      <c r="J476" s="89" t="n"/>
      <c r="K476" s="89" t="n"/>
      <c r="L476" s="89" t="n"/>
      <c r="M476" s="89" t="n"/>
      <c r="N476" s="89" t="n"/>
      <c r="O476" s="89" t="n"/>
      <c r="P476" s="118" t="n"/>
      <c r="Q476" s="361">
        <f>IF($J476="","",IFERROR(VLOOKUP($J476,'設定項目'!$N$2:$P$5,2,FALSE),""))</f>
      </c>
      <c r="R476" s="361">
        <f>IF($J476="","",IFERROR(VLOOKUP($J476,'設定項目'!$N$2:$P$5,3,FALSE),""))</f>
      </c>
      <c r="S476" s="362">
        <f>IF($C476="","",$C476+$Q476/24)</f>
      </c>
      <c r="T476" s="362">
        <f>IF($C476="","",$C476+($R476+$W476)/24)</f>
      </c>
      <c r="U476" s="360" t="n"/>
      <c r="V476" s="360" t="n"/>
      <c r="W476" s="363" t="n"/>
      <c r="X476" s="361">
        <f>IF(AND($C476&lt;&gt;"",$V476&lt;&gt;""),MAX(0,($V476-$C476)*24-$W476),"")</f>
      </c>
      <c r="Y476" s="112">
        <f>IF($C476="","",IF($U476&lt;&gt;"",IF($U476&gt;$S476,"期限超過","達成"),IF(NOW()&gt;$S476,"期限超過リスク","期限内")))</f>
      </c>
      <c r="Z476" s="112">
        <f>IF($C476="","",IF($V476&lt;&gt;"",IF($V476&gt;$T476,"期限超過","達成"),IF(AND($L476&lt;&gt;"クローズ済み",$L476&lt;&gt;"キャンセル済み",NOW()&gt;$T476),"期限超過リスク","期限内")))</f>
      </c>
      <c r="AA476" s="363" t="n"/>
      <c r="AB476" s="118" t="n"/>
      <c r="AC476" s="118" t="n"/>
      <c r="AD476" s="89" t="n"/>
      <c r="AE476" s="364" t="n"/>
      <c r="AF476" s="89" t="n"/>
      <c r="AG476" s="89" t="n"/>
      <c r="AH476" s="124" t="n"/>
    </row>
    <row r="477" s="26" ht="26" customHeight="true">
      <c r="A477" s="88" t="n"/>
      <c r="B477" s="359" t="n"/>
      <c r="C477" s="360" t="n"/>
      <c r="D477" s="89" t="n"/>
      <c r="E477" s="89" t="n"/>
      <c r="F477" s="89" t="n"/>
      <c r="G477" s="89" t="n"/>
      <c r="H477" s="118" t="n"/>
      <c r="I477" s="89" t="n"/>
      <c r="J477" s="89" t="n"/>
      <c r="K477" s="89" t="n"/>
      <c r="L477" s="89" t="n"/>
      <c r="M477" s="89" t="n"/>
      <c r="N477" s="89" t="n"/>
      <c r="O477" s="89" t="n"/>
      <c r="P477" s="118" t="n"/>
      <c r="Q477" s="361">
        <f>IF($J477="","",IFERROR(VLOOKUP($J477,'設定項目'!$N$2:$P$5,2,FALSE),""))</f>
      </c>
      <c r="R477" s="361">
        <f>IF($J477="","",IFERROR(VLOOKUP($J477,'設定項目'!$N$2:$P$5,3,FALSE),""))</f>
      </c>
      <c r="S477" s="362">
        <f>IF($C477="","",$C477+$Q477/24)</f>
      </c>
      <c r="T477" s="362">
        <f>IF($C477="","",$C477+($R477+$W477)/24)</f>
      </c>
      <c r="U477" s="360" t="n"/>
      <c r="V477" s="360" t="n"/>
      <c r="W477" s="363" t="n"/>
      <c r="X477" s="361">
        <f>IF(AND($C477&lt;&gt;"",$V477&lt;&gt;""),MAX(0,($V477-$C477)*24-$W477),"")</f>
      </c>
      <c r="Y477" s="112">
        <f>IF($C477="","",IF($U477&lt;&gt;"",IF($U477&gt;$S477,"期限超過","達成"),IF(NOW()&gt;$S477,"期限超過リスク","期限内")))</f>
      </c>
      <c r="Z477" s="112">
        <f>IF($C477="","",IF($V477&lt;&gt;"",IF($V477&gt;$T477,"期限超過","達成"),IF(AND($L477&lt;&gt;"クローズ済み",$L477&lt;&gt;"キャンセル済み",NOW()&gt;$T477),"期限超過リスク","期限内")))</f>
      </c>
      <c r="AA477" s="363" t="n"/>
      <c r="AB477" s="118" t="n"/>
      <c r="AC477" s="118" t="n"/>
      <c r="AD477" s="89" t="n"/>
      <c r="AE477" s="364" t="n"/>
      <c r="AF477" s="89" t="n"/>
      <c r="AG477" s="89" t="n"/>
      <c r="AH477" s="124" t="n"/>
    </row>
    <row r="478" s="26" ht="26" customHeight="true">
      <c r="A478" s="88" t="n"/>
      <c r="B478" s="359" t="n"/>
      <c r="C478" s="360" t="n"/>
      <c r="D478" s="89" t="n"/>
      <c r="E478" s="89" t="n"/>
      <c r="F478" s="89" t="n"/>
      <c r="G478" s="89" t="n"/>
      <c r="H478" s="118" t="n"/>
      <c r="I478" s="89" t="n"/>
      <c r="J478" s="89" t="n"/>
      <c r="K478" s="89" t="n"/>
      <c r="L478" s="89" t="n"/>
      <c r="M478" s="89" t="n"/>
      <c r="N478" s="89" t="n"/>
      <c r="O478" s="89" t="n"/>
      <c r="P478" s="118" t="n"/>
      <c r="Q478" s="361">
        <f>IF($J478="","",IFERROR(VLOOKUP($J478,'設定項目'!$N$2:$P$5,2,FALSE),""))</f>
      </c>
      <c r="R478" s="361">
        <f>IF($J478="","",IFERROR(VLOOKUP($J478,'設定項目'!$N$2:$P$5,3,FALSE),""))</f>
      </c>
      <c r="S478" s="362">
        <f>IF($C478="","",$C478+$Q478/24)</f>
      </c>
      <c r="T478" s="362">
        <f>IF($C478="","",$C478+($R478+$W478)/24)</f>
      </c>
      <c r="U478" s="360" t="n"/>
      <c r="V478" s="360" t="n"/>
      <c r="W478" s="363" t="n"/>
      <c r="X478" s="361">
        <f>IF(AND($C478&lt;&gt;"",$V478&lt;&gt;""),MAX(0,($V478-$C478)*24-$W478),"")</f>
      </c>
      <c r="Y478" s="112">
        <f>IF($C478="","",IF($U478&lt;&gt;"",IF($U478&gt;$S478,"期限超過","達成"),IF(NOW()&gt;$S478,"期限超過リスク","期限内")))</f>
      </c>
      <c r="Z478" s="112">
        <f>IF($C478="","",IF($V478&lt;&gt;"",IF($V478&gt;$T478,"期限超過","達成"),IF(AND($L478&lt;&gt;"クローズ済み",$L478&lt;&gt;"キャンセル済み",NOW()&gt;$T478),"期限超過リスク","期限内")))</f>
      </c>
      <c r="AA478" s="363" t="n"/>
      <c r="AB478" s="118" t="n"/>
      <c r="AC478" s="118" t="n"/>
      <c r="AD478" s="89" t="n"/>
      <c r="AE478" s="364" t="n"/>
      <c r="AF478" s="89" t="n"/>
      <c r="AG478" s="89" t="n"/>
      <c r="AH478" s="124" t="n"/>
    </row>
    <row r="479" s="26" ht="26" customHeight="true">
      <c r="A479" s="88" t="n"/>
      <c r="B479" s="359" t="n"/>
      <c r="C479" s="360" t="n"/>
      <c r="D479" s="89" t="n"/>
      <c r="E479" s="89" t="n"/>
      <c r="F479" s="89" t="n"/>
      <c r="G479" s="89" t="n"/>
      <c r="H479" s="118" t="n"/>
      <c r="I479" s="89" t="n"/>
      <c r="J479" s="89" t="n"/>
      <c r="K479" s="89" t="n"/>
      <c r="L479" s="89" t="n"/>
      <c r="M479" s="89" t="n"/>
      <c r="N479" s="89" t="n"/>
      <c r="O479" s="89" t="n"/>
      <c r="P479" s="118" t="n"/>
      <c r="Q479" s="361">
        <f>IF($J479="","",IFERROR(VLOOKUP($J479,'設定項目'!$N$2:$P$5,2,FALSE),""))</f>
      </c>
      <c r="R479" s="361">
        <f>IF($J479="","",IFERROR(VLOOKUP($J479,'設定項目'!$N$2:$P$5,3,FALSE),""))</f>
      </c>
      <c r="S479" s="362">
        <f>IF($C479="","",$C479+$Q479/24)</f>
      </c>
      <c r="T479" s="362">
        <f>IF($C479="","",$C479+($R479+$W479)/24)</f>
      </c>
      <c r="U479" s="360" t="n"/>
      <c r="V479" s="360" t="n"/>
      <c r="W479" s="363" t="n"/>
      <c r="X479" s="361">
        <f>IF(AND($C479&lt;&gt;"",$V479&lt;&gt;""),MAX(0,($V479-$C479)*24-$W479),"")</f>
      </c>
      <c r="Y479" s="112">
        <f>IF($C479="","",IF($U479&lt;&gt;"",IF($U479&gt;$S479,"期限超過","達成"),IF(NOW()&gt;$S479,"期限超過リスク","期限内")))</f>
      </c>
      <c r="Z479" s="112">
        <f>IF($C479="","",IF($V479&lt;&gt;"",IF($V479&gt;$T479,"期限超過","達成"),IF(AND($L479&lt;&gt;"クローズ済み",$L479&lt;&gt;"キャンセル済み",NOW()&gt;$T479),"期限超過リスク","期限内")))</f>
      </c>
      <c r="AA479" s="363" t="n"/>
      <c r="AB479" s="118" t="n"/>
      <c r="AC479" s="118" t="n"/>
      <c r="AD479" s="89" t="n"/>
      <c r="AE479" s="364" t="n"/>
      <c r="AF479" s="89" t="n"/>
      <c r="AG479" s="89" t="n"/>
      <c r="AH479" s="124" t="n"/>
    </row>
    <row r="480" s="26" ht="26" customHeight="true">
      <c r="A480" s="88" t="n"/>
      <c r="B480" s="359" t="n"/>
      <c r="C480" s="360" t="n"/>
      <c r="D480" s="89" t="n"/>
      <c r="E480" s="89" t="n"/>
      <c r="F480" s="89" t="n"/>
      <c r="G480" s="89" t="n"/>
      <c r="H480" s="118" t="n"/>
      <c r="I480" s="89" t="n"/>
      <c r="J480" s="89" t="n"/>
      <c r="K480" s="89" t="n"/>
      <c r="L480" s="89" t="n"/>
      <c r="M480" s="89" t="n"/>
      <c r="N480" s="89" t="n"/>
      <c r="O480" s="89" t="n"/>
      <c r="P480" s="118" t="n"/>
      <c r="Q480" s="361">
        <f>IF($J480="","",IFERROR(VLOOKUP($J480,'設定項目'!$N$2:$P$5,2,FALSE),""))</f>
      </c>
      <c r="R480" s="361">
        <f>IF($J480="","",IFERROR(VLOOKUP($J480,'設定項目'!$N$2:$P$5,3,FALSE),""))</f>
      </c>
      <c r="S480" s="362">
        <f>IF($C480="","",$C480+$Q480/24)</f>
      </c>
      <c r="T480" s="362">
        <f>IF($C480="","",$C480+($R480+$W480)/24)</f>
      </c>
      <c r="U480" s="360" t="n"/>
      <c r="V480" s="360" t="n"/>
      <c r="W480" s="363" t="n"/>
      <c r="X480" s="361">
        <f>IF(AND($C480&lt;&gt;"",$V480&lt;&gt;""),MAX(0,($V480-$C480)*24-$W480),"")</f>
      </c>
      <c r="Y480" s="112">
        <f>IF($C480="","",IF($U480&lt;&gt;"",IF($U480&gt;$S480,"期限超過","達成"),IF(NOW()&gt;$S480,"期限超過リスク","期限内")))</f>
      </c>
      <c r="Z480" s="112">
        <f>IF($C480="","",IF($V480&lt;&gt;"",IF($V480&gt;$T480,"期限超過","達成"),IF(AND($L480&lt;&gt;"クローズ済み",$L480&lt;&gt;"キャンセル済み",NOW()&gt;$T480),"期限超過リスク","期限内")))</f>
      </c>
      <c r="AA480" s="363" t="n"/>
      <c r="AB480" s="118" t="n"/>
      <c r="AC480" s="118" t="n"/>
      <c r="AD480" s="89" t="n"/>
      <c r="AE480" s="364" t="n"/>
      <c r="AF480" s="89" t="n"/>
      <c r="AG480" s="89" t="n"/>
      <c r="AH480" s="124" t="n"/>
    </row>
    <row r="481" s="26" ht="26" customHeight="true">
      <c r="A481" s="88" t="n"/>
      <c r="B481" s="359" t="n"/>
      <c r="C481" s="360" t="n"/>
      <c r="D481" s="89" t="n"/>
      <c r="E481" s="89" t="n"/>
      <c r="F481" s="89" t="n"/>
      <c r="G481" s="89" t="n"/>
      <c r="H481" s="118" t="n"/>
      <c r="I481" s="89" t="n"/>
      <c r="J481" s="89" t="n"/>
      <c r="K481" s="89" t="n"/>
      <c r="L481" s="89" t="n"/>
      <c r="M481" s="89" t="n"/>
      <c r="N481" s="89" t="n"/>
      <c r="O481" s="89" t="n"/>
      <c r="P481" s="118" t="n"/>
      <c r="Q481" s="361">
        <f>IF($J481="","",IFERROR(VLOOKUP($J481,'設定項目'!$N$2:$P$5,2,FALSE),""))</f>
      </c>
      <c r="R481" s="361">
        <f>IF($J481="","",IFERROR(VLOOKUP($J481,'設定項目'!$N$2:$P$5,3,FALSE),""))</f>
      </c>
      <c r="S481" s="362">
        <f>IF($C481="","",$C481+$Q481/24)</f>
      </c>
      <c r="T481" s="362">
        <f>IF($C481="","",$C481+($R481+$W481)/24)</f>
      </c>
      <c r="U481" s="360" t="n"/>
      <c r="V481" s="360" t="n"/>
      <c r="W481" s="363" t="n"/>
      <c r="X481" s="361">
        <f>IF(AND($C481&lt;&gt;"",$V481&lt;&gt;""),MAX(0,($V481-$C481)*24-$W481),"")</f>
      </c>
      <c r="Y481" s="112">
        <f>IF($C481="","",IF($U481&lt;&gt;"",IF($U481&gt;$S481,"期限超過","達成"),IF(NOW()&gt;$S481,"期限超過リスク","期限内")))</f>
      </c>
      <c r="Z481" s="112">
        <f>IF($C481="","",IF($V481&lt;&gt;"",IF($V481&gt;$T481,"期限超過","達成"),IF(AND($L481&lt;&gt;"クローズ済み",$L481&lt;&gt;"キャンセル済み",NOW()&gt;$T481),"期限超過リスク","期限内")))</f>
      </c>
      <c r="AA481" s="363" t="n"/>
      <c r="AB481" s="118" t="n"/>
      <c r="AC481" s="118" t="n"/>
      <c r="AD481" s="89" t="n"/>
      <c r="AE481" s="364" t="n"/>
      <c r="AF481" s="89" t="n"/>
      <c r="AG481" s="89" t="n"/>
      <c r="AH481" s="124" t="n"/>
    </row>
    <row r="482" s="26" ht="26" customHeight="true">
      <c r="A482" s="88" t="n"/>
      <c r="B482" s="359" t="n"/>
      <c r="C482" s="360" t="n"/>
      <c r="D482" s="89" t="n"/>
      <c r="E482" s="89" t="n"/>
      <c r="F482" s="89" t="n"/>
      <c r="G482" s="89" t="n"/>
      <c r="H482" s="118" t="n"/>
      <c r="I482" s="89" t="n"/>
      <c r="J482" s="89" t="n"/>
      <c r="K482" s="89" t="n"/>
      <c r="L482" s="89" t="n"/>
      <c r="M482" s="89" t="n"/>
      <c r="N482" s="89" t="n"/>
      <c r="O482" s="89" t="n"/>
      <c r="P482" s="118" t="n"/>
      <c r="Q482" s="361">
        <f>IF($J482="","",IFERROR(VLOOKUP($J482,'設定項目'!$N$2:$P$5,2,FALSE),""))</f>
      </c>
      <c r="R482" s="361">
        <f>IF($J482="","",IFERROR(VLOOKUP($J482,'設定項目'!$N$2:$P$5,3,FALSE),""))</f>
      </c>
      <c r="S482" s="362">
        <f>IF($C482="","",$C482+$Q482/24)</f>
      </c>
      <c r="T482" s="362">
        <f>IF($C482="","",$C482+($R482+$W482)/24)</f>
      </c>
      <c r="U482" s="360" t="n"/>
      <c r="V482" s="360" t="n"/>
      <c r="W482" s="363" t="n"/>
      <c r="X482" s="361">
        <f>IF(AND($C482&lt;&gt;"",$V482&lt;&gt;""),MAX(0,($V482-$C482)*24-$W482),"")</f>
      </c>
      <c r="Y482" s="112">
        <f>IF($C482="","",IF($U482&lt;&gt;"",IF($U482&gt;$S482,"期限超過","達成"),IF(NOW()&gt;$S482,"期限超過リスク","期限内")))</f>
      </c>
      <c r="Z482" s="112">
        <f>IF($C482="","",IF($V482&lt;&gt;"",IF($V482&gt;$T482,"期限超過","達成"),IF(AND($L482&lt;&gt;"クローズ済み",$L482&lt;&gt;"キャンセル済み",NOW()&gt;$T482),"期限超過リスク","期限内")))</f>
      </c>
      <c r="AA482" s="363" t="n"/>
      <c r="AB482" s="118" t="n"/>
      <c r="AC482" s="118" t="n"/>
      <c r="AD482" s="89" t="n"/>
      <c r="AE482" s="364" t="n"/>
      <c r="AF482" s="89" t="n"/>
      <c r="AG482" s="89" t="n"/>
      <c r="AH482" s="124" t="n"/>
    </row>
    <row r="483" s="26" ht="26" customHeight="true">
      <c r="A483" s="88" t="n"/>
      <c r="B483" s="359" t="n"/>
      <c r="C483" s="360" t="n"/>
      <c r="D483" s="89" t="n"/>
      <c r="E483" s="89" t="n"/>
      <c r="F483" s="89" t="n"/>
      <c r="G483" s="89" t="n"/>
      <c r="H483" s="118" t="n"/>
      <c r="I483" s="89" t="n"/>
      <c r="J483" s="89" t="n"/>
      <c r="K483" s="89" t="n"/>
      <c r="L483" s="89" t="n"/>
      <c r="M483" s="89" t="n"/>
      <c r="N483" s="89" t="n"/>
      <c r="O483" s="89" t="n"/>
      <c r="P483" s="118" t="n"/>
      <c r="Q483" s="361">
        <f>IF($J483="","",IFERROR(VLOOKUP($J483,'設定項目'!$N$2:$P$5,2,FALSE),""))</f>
      </c>
      <c r="R483" s="361">
        <f>IF($J483="","",IFERROR(VLOOKUP($J483,'設定項目'!$N$2:$P$5,3,FALSE),""))</f>
      </c>
      <c r="S483" s="362">
        <f>IF($C483="","",$C483+$Q483/24)</f>
      </c>
      <c r="T483" s="362">
        <f>IF($C483="","",$C483+($R483+$W483)/24)</f>
      </c>
      <c r="U483" s="360" t="n"/>
      <c r="V483" s="360" t="n"/>
      <c r="W483" s="363" t="n"/>
      <c r="X483" s="361">
        <f>IF(AND($C483&lt;&gt;"",$V483&lt;&gt;""),MAX(0,($V483-$C483)*24-$W483),"")</f>
      </c>
      <c r="Y483" s="112">
        <f>IF($C483="","",IF($U483&lt;&gt;"",IF($U483&gt;$S483,"期限超過","達成"),IF(NOW()&gt;$S483,"期限超過リスク","期限内")))</f>
      </c>
      <c r="Z483" s="112">
        <f>IF($C483="","",IF($V483&lt;&gt;"",IF($V483&gt;$T483,"期限超過","達成"),IF(AND($L483&lt;&gt;"クローズ済み",$L483&lt;&gt;"キャンセル済み",NOW()&gt;$T483),"期限超過リスク","期限内")))</f>
      </c>
      <c r="AA483" s="363" t="n"/>
      <c r="AB483" s="118" t="n"/>
      <c r="AC483" s="118" t="n"/>
      <c r="AD483" s="89" t="n"/>
      <c r="AE483" s="364" t="n"/>
      <c r="AF483" s="89" t="n"/>
      <c r="AG483" s="89" t="n"/>
      <c r="AH483" s="124" t="n"/>
    </row>
    <row r="484" s="26" ht="26" customHeight="true">
      <c r="A484" s="88" t="n"/>
      <c r="B484" s="359" t="n"/>
      <c r="C484" s="360" t="n"/>
      <c r="D484" s="89" t="n"/>
      <c r="E484" s="89" t="n"/>
      <c r="F484" s="89" t="n"/>
      <c r="G484" s="89" t="n"/>
      <c r="H484" s="118" t="n"/>
      <c r="I484" s="89" t="n"/>
      <c r="J484" s="89" t="n"/>
      <c r="K484" s="89" t="n"/>
      <c r="L484" s="89" t="n"/>
      <c r="M484" s="89" t="n"/>
      <c r="N484" s="89" t="n"/>
      <c r="O484" s="89" t="n"/>
      <c r="P484" s="118" t="n"/>
      <c r="Q484" s="361">
        <f>IF($J484="","",IFERROR(VLOOKUP($J484,'設定項目'!$N$2:$P$5,2,FALSE),""))</f>
      </c>
      <c r="R484" s="361">
        <f>IF($J484="","",IFERROR(VLOOKUP($J484,'設定項目'!$N$2:$P$5,3,FALSE),""))</f>
      </c>
      <c r="S484" s="362">
        <f>IF($C484="","",$C484+$Q484/24)</f>
      </c>
      <c r="T484" s="362">
        <f>IF($C484="","",$C484+($R484+$W484)/24)</f>
      </c>
      <c r="U484" s="360" t="n"/>
      <c r="V484" s="360" t="n"/>
      <c r="W484" s="363" t="n"/>
      <c r="X484" s="361">
        <f>IF(AND($C484&lt;&gt;"",$V484&lt;&gt;""),MAX(0,($V484-$C484)*24-$W484),"")</f>
      </c>
      <c r="Y484" s="112">
        <f>IF($C484="","",IF($U484&lt;&gt;"",IF($U484&gt;$S484,"期限超過","達成"),IF(NOW()&gt;$S484,"期限超過リスク","期限内")))</f>
      </c>
      <c r="Z484" s="112">
        <f>IF($C484="","",IF($V484&lt;&gt;"",IF($V484&gt;$T484,"期限超過","達成"),IF(AND($L484&lt;&gt;"クローズ済み",$L484&lt;&gt;"キャンセル済み",NOW()&gt;$T484),"期限超過リスク","期限内")))</f>
      </c>
      <c r="AA484" s="363" t="n"/>
      <c r="AB484" s="118" t="n"/>
      <c r="AC484" s="118" t="n"/>
      <c r="AD484" s="89" t="n"/>
      <c r="AE484" s="364" t="n"/>
      <c r="AF484" s="89" t="n"/>
      <c r="AG484" s="89" t="n"/>
      <c r="AH484" s="124" t="n"/>
    </row>
    <row r="485" s="26" ht="26" customHeight="true">
      <c r="A485" s="88" t="n"/>
      <c r="B485" s="359" t="n"/>
      <c r="C485" s="360" t="n"/>
      <c r="D485" s="89" t="n"/>
      <c r="E485" s="89" t="n"/>
      <c r="F485" s="89" t="n"/>
      <c r="G485" s="89" t="n"/>
      <c r="H485" s="118" t="n"/>
      <c r="I485" s="89" t="n"/>
      <c r="J485" s="89" t="n"/>
      <c r="K485" s="89" t="n"/>
      <c r="L485" s="89" t="n"/>
      <c r="M485" s="89" t="n"/>
      <c r="N485" s="89" t="n"/>
      <c r="O485" s="89" t="n"/>
      <c r="P485" s="118" t="n"/>
      <c r="Q485" s="361">
        <f>IF($J485="","",IFERROR(VLOOKUP($J485,'設定項目'!$N$2:$P$5,2,FALSE),""))</f>
      </c>
      <c r="R485" s="361">
        <f>IF($J485="","",IFERROR(VLOOKUP($J485,'設定項目'!$N$2:$P$5,3,FALSE),""))</f>
      </c>
      <c r="S485" s="362">
        <f>IF($C485="","",$C485+$Q485/24)</f>
      </c>
      <c r="T485" s="362">
        <f>IF($C485="","",$C485+($R485+$W485)/24)</f>
      </c>
      <c r="U485" s="360" t="n"/>
      <c r="V485" s="360" t="n"/>
      <c r="W485" s="363" t="n"/>
      <c r="X485" s="361">
        <f>IF(AND($C485&lt;&gt;"",$V485&lt;&gt;""),MAX(0,($V485-$C485)*24-$W485),"")</f>
      </c>
      <c r="Y485" s="112">
        <f>IF($C485="","",IF($U485&lt;&gt;"",IF($U485&gt;$S485,"期限超過","達成"),IF(NOW()&gt;$S485,"期限超過リスク","期限内")))</f>
      </c>
      <c r="Z485" s="112">
        <f>IF($C485="","",IF($V485&lt;&gt;"",IF($V485&gt;$T485,"期限超過","達成"),IF(AND($L485&lt;&gt;"クローズ済み",$L485&lt;&gt;"キャンセル済み",NOW()&gt;$T485),"期限超過リスク","期限内")))</f>
      </c>
      <c r="AA485" s="363" t="n"/>
      <c r="AB485" s="118" t="n"/>
      <c r="AC485" s="118" t="n"/>
      <c r="AD485" s="89" t="n"/>
      <c r="AE485" s="364" t="n"/>
      <c r="AF485" s="89" t="n"/>
      <c r="AG485" s="89" t="n"/>
      <c r="AH485" s="124" t="n"/>
    </row>
    <row r="486" s="26" ht="26" customHeight="true">
      <c r="A486" s="88" t="n"/>
      <c r="B486" s="359" t="n"/>
      <c r="C486" s="360" t="n"/>
      <c r="D486" s="89" t="n"/>
      <c r="E486" s="89" t="n"/>
      <c r="F486" s="89" t="n"/>
      <c r="G486" s="89" t="n"/>
      <c r="H486" s="118" t="n"/>
      <c r="I486" s="89" t="n"/>
      <c r="J486" s="89" t="n"/>
      <c r="K486" s="89" t="n"/>
      <c r="L486" s="89" t="n"/>
      <c r="M486" s="89" t="n"/>
      <c r="N486" s="89" t="n"/>
      <c r="O486" s="89" t="n"/>
      <c r="P486" s="118" t="n"/>
      <c r="Q486" s="361">
        <f>IF($J486="","",IFERROR(VLOOKUP($J486,'設定項目'!$N$2:$P$5,2,FALSE),""))</f>
      </c>
      <c r="R486" s="361">
        <f>IF($J486="","",IFERROR(VLOOKUP($J486,'設定項目'!$N$2:$P$5,3,FALSE),""))</f>
      </c>
      <c r="S486" s="362">
        <f>IF($C486="","",$C486+$Q486/24)</f>
      </c>
      <c r="T486" s="362">
        <f>IF($C486="","",$C486+($R486+$W486)/24)</f>
      </c>
      <c r="U486" s="360" t="n"/>
      <c r="V486" s="360" t="n"/>
      <c r="W486" s="363" t="n"/>
      <c r="X486" s="361">
        <f>IF(AND($C486&lt;&gt;"",$V486&lt;&gt;""),MAX(0,($V486-$C486)*24-$W486),"")</f>
      </c>
      <c r="Y486" s="112">
        <f>IF($C486="","",IF($U486&lt;&gt;"",IF($U486&gt;$S486,"期限超過","達成"),IF(NOW()&gt;$S486,"期限超過リスク","期限内")))</f>
      </c>
      <c r="Z486" s="112">
        <f>IF($C486="","",IF($V486&lt;&gt;"",IF($V486&gt;$T486,"期限超過","達成"),IF(AND($L486&lt;&gt;"クローズ済み",$L486&lt;&gt;"キャンセル済み",NOW()&gt;$T486),"期限超過リスク","期限内")))</f>
      </c>
      <c r="AA486" s="363" t="n"/>
      <c r="AB486" s="118" t="n"/>
      <c r="AC486" s="118" t="n"/>
      <c r="AD486" s="89" t="n"/>
      <c r="AE486" s="364" t="n"/>
      <c r="AF486" s="89" t="n"/>
      <c r="AG486" s="89" t="n"/>
      <c r="AH486" s="124" t="n"/>
    </row>
    <row r="487" s="26" ht="26" customHeight="true">
      <c r="A487" s="88" t="n"/>
      <c r="B487" s="359" t="n"/>
      <c r="C487" s="360" t="n"/>
      <c r="D487" s="89" t="n"/>
      <c r="E487" s="89" t="n"/>
      <c r="F487" s="89" t="n"/>
      <c r="G487" s="89" t="n"/>
      <c r="H487" s="118" t="n"/>
      <c r="I487" s="89" t="n"/>
      <c r="J487" s="89" t="n"/>
      <c r="K487" s="89" t="n"/>
      <c r="L487" s="89" t="n"/>
      <c r="M487" s="89" t="n"/>
      <c r="N487" s="89" t="n"/>
      <c r="O487" s="89" t="n"/>
      <c r="P487" s="118" t="n"/>
      <c r="Q487" s="361">
        <f>IF($J487="","",IFERROR(VLOOKUP($J487,'設定項目'!$N$2:$P$5,2,FALSE),""))</f>
      </c>
      <c r="R487" s="361">
        <f>IF($J487="","",IFERROR(VLOOKUP($J487,'設定項目'!$N$2:$P$5,3,FALSE),""))</f>
      </c>
      <c r="S487" s="362">
        <f>IF($C487="","",$C487+$Q487/24)</f>
      </c>
      <c r="T487" s="362">
        <f>IF($C487="","",$C487+($R487+$W487)/24)</f>
      </c>
      <c r="U487" s="360" t="n"/>
      <c r="V487" s="360" t="n"/>
      <c r="W487" s="363" t="n"/>
      <c r="X487" s="361">
        <f>IF(AND($C487&lt;&gt;"",$V487&lt;&gt;""),MAX(0,($V487-$C487)*24-$W487),"")</f>
      </c>
      <c r="Y487" s="112">
        <f>IF($C487="","",IF($U487&lt;&gt;"",IF($U487&gt;$S487,"期限超過","達成"),IF(NOW()&gt;$S487,"期限超過リスク","期限内")))</f>
      </c>
      <c r="Z487" s="112">
        <f>IF($C487="","",IF($V487&lt;&gt;"",IF($V487&gt;$T487,"期限超過","達成"),IF(AND($L487&lt;&gt;"クローズ済み",$L487&lt;&gt;"キャンセル済み",NOW()&gt;$T487),"期限超過リスク","期限内")))</f>
      </c>
      <c r="AA487" s="363" t="n"/>
      <c r="AB487" s="118" t="n"/>
      <c r="AC487" s="118" t="n"/>
      <c r="AD487" s="89" t="n"/>
      <c r="AE487" s="364" t="n"/>
      <c r="AF487" s="89" t="n"/>
      <c r="AG487" s="89" t="n"/>
      <c r="AH487" s="124" t="n"/>
    </row>
    <row r="488" s="26" ht="26" customHeight="true">
      <c r="A488" s="88" t="n"/>
      <c r="B488" s="359" t="n"/>
      <c r="C488" s="360" t="n"/>
      <c r="D488" s="89" t="n"/>
      <c r="E488" s="89" t="n"/>
      <c r="F488" s="89" t="n"/>
      <c r="G488" s="89" t="n"/>
      <c r="H488" s="118" t="n"/>
      <c r="I488" s="89" t="n"/>
      <c r="J488" s="89" t="n"/>
      <c r="K488" s="89" t="n"/>
      <c r="L488" s="89" t="n"/>
      <c r="M488" s="89" t="n"/>
      <c r="N488" s="89" t="n"/>
      <c r="O488" s="89" t="n"/>
      <c r="P488" s="118" t="n"/>
      <c r="Q488" s="361">
        <f>IF($J488="","",IFERROR(VLOOKUP($J488,'設定項目'!$N$2:$P$5,2,FALSE),""))</f>
      </c>
      <c r="R488" s="361">
        <f>IF($J488="","",IFERROR(VLOOKUP($J488,'設定項目'!$N$2:$P$5,3,FALSE),""))</f>
      </c>
      <c r="S488" s="362">
        <f>IF($C488="","",$C488+$Q488/24)</f>
      </c>
      <c r="T488" s="362">
        <f>IF($C488="","",$C488+($R488+$W488)/24)</f>
      </c>
      <c r="U488" s="360" t="n"/>
      <c r="V488" s="360" t="n"/>
      <c r="W488" s="363" t="n"/>
      <c r="X488" s="361">
        <f>IF(AND($C488&lt;&gt;"",$V488&lt;&gt;""),MAX(0,($V488-$C488)*24-$W488),"")</f>
      </c>
      <c r="Y488" s="112">
        <f>IF($C488="","",IF($U488&lt;&gt;"",IF($U488&gt;$S488,"期限超過","達成"),IF(NOW()&gt;$S488,"期限超過リスク","期限内")))</f>
      </c>
      <c r="Z488" s="112">
        <f>IF($C488="","",IF($V488&lt;&gt;"",IF($V488&gt;$T488,"期限超過","達成"),IF(AND($L488&lt;&gt;"クローズ済み",$L488&lt;&gt;"キャンセル済み",NOW()&gt;$T488),"期限超過リスク","期限内")))</f>
      </c>
      <c r="AA488" s="363" t="n"/>
      <c r="AB488" s="118" t="n"/>
      <c r="AC488" s="118" t="n"/>
      <c r="AD488" s="89" t="n"/>
      <c r="AE488" s="364" t="n"/>
      <c r="AF488" s="89" t="n"/>
      <c r="AG488" s="89" t="n"/>
      <c r="AH488" s="124" t="n"/>
    </row>
    <row r="489" s="26" ht="26" customHeight="true">
      <c r="A489" s="88" t="n"/>
      <c r="B489" s="359" t="n"/>
      <c r="C489" s="360" t="n"/>
      <c r="D489" s="89" t="n"/>
      <c r="E489" s="89" t="n"/>
      <c r="F489" s="89" t="n"/>
      <c r="G489" s="89" t="n"/>
      <c r="H489" s="118" t="n"/>
      <c r="I489" s="89" t="n"/>
      <c r="J489" s="89" t="n"/>
      <c r="K489" s="89" t="n"/>
      <c r="L489" s="89" t="n"/>
      <c r="M489" s="89" t="n"/>
      <c r="N489" s="89" t="n"/>
      <c r="O489" s="89" t="n"/>
      <c r="P489" s="118" t="n"/>
      <c r="Q489" s="361">
        <f>IF($J489="","",IFERROR(VLOOKUP($J489,'設定項目'!$N$2:$P$5,2,FALSE),""))</f>
      </c>
      <c r="R489" s="361">
        <f>IF($J489="","",IFERROR(VLOOKUP($J489,'設定項目'!$N$2:$P$5,3,FALSE),""))</f>
      </c>
      <c r="S489" s="362">
        <f>IF($C489="","",$C489+$Q489/24)</f>
      </c>
      <c r="T489" s="362">
        <f>IF($C489="","",$C489+($R489+$W489)/24)</f>
      </c>
      <c r="U489" s="360" t="n"/>
      <c r="V489" s="360" t="n"/>
      <c r="W489" s="363" t="n"/>
      <c r="X489" s="361">
        <f>IF(AND($C489&lt;&gt;"",$V489&lt;&gt;""),MAX(0,($V489-$C489)*24-$W489),"")</f>
      </c>
      <c r="Y489" s="112">
        <f>IF($C489="","",IF($U489&lt;&gt;"",IF($U489&gt;$S489,"期限超過","達成"),IF(NOW()&gt;$S489,"期限超過リスク","期限内")))</f>
      </c>
      <c r="Z489" s="112">
        <f>IF($C489="","",IF($V489&lt;&gt;"",IF($V489&gt;$T489,"期限超過","達成"),IF(AND($L489&lt;&gt;"クローズ済み",$L489&lt;&gt;"キャンセル済み",NOW()&gt;$T489),"期限超過リスク","期限内")))</f>
      </c>
      <c r="AA489" s="363" t="n"/>
      <c r="AB489" s="118" t="n"/>
      <c r="AC489" s="118" t="n"/>
      <c r="AD489" s="89" t="n"/>
      <c r="AE489" s="364" t="n"/>
      <c r="AF489" s="89" t="n"/>
      <c r="AG489" s="89" t="n"/>
      <c r="AH489" s="124" t="n"/>
    </row>
    <row r="490" s="26" ht="26" customHeight="true">
      <c r="A490" s="88" t="n"/>
      <c r="B490" s="359" t="n"/>
      <c r="C490" s="360" t="n"/>
      <c r="D490" s="89" t="n"/>
      <c r="E490" s="89" t="n"/>
      <c r="F490" s="89" t="n"/>
      <c r="G490" s="89" t="n"/>
      <c r="H490" s="118" t="n"/>
      <c r="I490" s="89" t="n"/>
      <c r="J490" s="89" t="n"/>
      <c r="K490" s="89" t="n"/>
      <c r="L490" s="89" t="n"/>
      <c r="M490" s="89" t="n"/>
      <c r="N490" s="89" t="n"/>
      <c r="O490" s="89" t="n"/>
      <c r="P490" s="118" t="n"/>
      <c r="Q490" s="361">
        <f>IF($J490="","",IFERROR(VLOOKUP($J490,'設定項目'!$N$2:$P$5,2,FALSE),""))</f>
      </c>
      <c r="R490" s="361">
        <f>IF($J490="","",IFERROR(VLOOKUP($J490,'設定項目'!$N$2:$P$5,3,FALSE),""))</f>
      </c>
      <c r="S490" s="362">
        <f>IF($C490="","",$C490+$Q490/24)</f>
      </c>
      <c r="T490" s="362">
        <f>IF($C490="","",$C490+($R490+$W490)/24)</f>
      </c>
      <c r="U490" s="360" t="n"/>
      <c r="V490" s="360" t="n"/>
      <c r="W490" s="363" t="n"/>
      <c r="X490" s="361">
        <f>IF(AND($C490&lt;&gt;"",$V490&lt;&gt;""),MAX(0,($V490-$C490)*24-$W490),"")</f>
      </c>
      <c r="Y490" s="112">
        <f>IF($C490="","",IF($U490&lt;&gt;"",IF($U490&gt;$S490,"期限超過","達成"),IF(NOW()&gt;$S490,"期限超過リスク","期限内")))</f>
      </c>
      <c r="Z490" s="112">
        <f>IF($C490="","",IF($V490&lt;&gt;"",IF($V490&gt;$T490,"期限超過","達成"),IF(AND($L490&lt;&gt;"クローズ済み",$L490&lt;&gt;"キャンセル済み",NOW()&gt;$T490),"期限超過リスク","期限内")))</f>
      </c>
      <c r="AA490" s="363" t="n"/>
      <c r="AB490" s="118" t="n"/>
      <c r="AC490" s="118" t="n"/>
      <c r="AD490" s="89" t="n"/>
      <c r="AE490" s="364" t="n"/>
      <c r="AF490" s="89" t="n"/>
      <c r="AG490" s="89" t="n"/>
      <c r="AH490" s="124" t="n"/>
    </row>
    <row r="491" s="26" ht="26" customHeight="true">
      <c r="A491" s="88" t="n"/>
      <c r="B491" s="359" t="n"/>
      <c r="C491" s="360" t="n"/>
      <c r="D491" s="89" t="n"/>
      <c r="E491" s="89" t="n"/>
      <c r="F491" s="89" t="n"/>
      <c r="G491" s="89" t="n"/>
      <c r="H491" s="118" t="n"/>
      <c r="I491" s="89" t="n"/>
      <c r="J491" s="89" t="n"/>
      <c r="K491" s="89" t="n"/>
      <c r="L491" s="89" t="n"/>
      <c r="M491" s="89" t="n"/>
      <c r="N491" s="89" t="n"/>
      <c r="O491" s="89" t="n"/>
      <c r="P491" s="118" t="n"/>
      <c r="Q491" s="361">
        <f>IF($J491="","",IFERROR(VLOOKUP($J491,'設定項目'!$N$2:$P$5,2,FALSE),""))</f>
      </c>
      <c r="R491" s="361">
        <f>IF($J491="","",IFERROR(VLOOKUP($J491,'設定項目'!$N$2:$P$5,3,FALSE),""))</f>
      </c>
      <c r="S491" s="362">
        <f>IF($C491="","",$C491+$Q491/24)</f>
      </c>
      <c r="T491" s="362">
        <f>IF($C491="","",$C491+($R491+$W491)/24)</f>
      </c>
      <c r="U491" s="360" t="n"/>
      <c r="V491" s="360" t="n"/>
      <c r="W491" s="363" t="n"/>
      <c r="X491" s="361">
        <f>IF(AND($C491&lt;&gt;"",$V491&lt;&gt;""),MAX(0,($V491-$C491)*24-$W491),"")</f>
      </c>
      <c r="Y491" s="112">
        <f>IF($C491="","",IF($U491&lt;&gt;"",IF($U491&gt;$S491,"期限超過","達成"),IF(NOW()&gt;$S491,"期限超過リスク","期限内")))</f>
      </c>
      <c r="Z491" s="112">
        <f>IF($C491="","",IF($V491&lt;&gt;"",IF($V491&gt;$T491,"期限超過","達成"),IF(AND($L491&lt;&gt;"クローズ済み",$L491&lt;&gt;"キャンセル済み",NOW()&gt;$T491),"期限超過リスク","期限内")))</f>
      </c>
      <c r="AA491" s="363" t="n"/>
      <c r="AB491" s="118" t="n"/>
      <c r="AC491" s="118" t="n"/>
      <c r="AD491" s="89" t="n"/>
      <c r="AE491" s="364" t="n"/>
      <c r="AF491" s="89" t="n"/>
      <c r="AG491" s="89" t="n"/>
      <c r="AH491" s="124" t="n"/>
    </row>
    <row r="492" s="26" ht="26" customHeight="true">
      <c r="A492" s="88" t="n"/>
      <c r="B492" s="359" t="n"/>
      <c r="C492" s="360" t="n"/>
      <c r="D492" s="89" t="n"/>
      <c r="E492" s="89" t="n"/>
      <c r="F492" s="89" t="n"/>
      <c r="G492" s="89" t="n"/>
      <c r="H492" s="118" t="n"/>
      <c r="I492" s="89" t="n"/>
      <c r="J492" s="89" t="n"/>
      <c r="K492" s="89" t="n"/>
      <c r="L492" s="89" t="n"/>
      <c r="M492" s="89" t="n"/>
      <c r="N492" s="89" t="n"/>
      <c r="O492" s="89" t="n"/>
      <c r="P492" s="118" t="n"/>
      <c r="Q492" s="361">
        <f>IF($J492="","",IFERROR(VLOOKUP($J492,'設定項目'!$N$2:$P$5,2,FALSE),""))</f>
      </c>
      <c r="R492" s="361">
        <f>IF($J492="","",IFERROR(VLOOKUP($J492,'設定項目'!$N$2:$P$5,3,FALSE),""))</f>
      </c>
      <c r="S492" s="362">
        <f>IF($C492="","",$C492+$Q492/24)</f>
      </c>
      <c r="T492" s="362">
        <f>IF($C492="","",$C492+($R492+$W492)/24)</f>
      </c>
      <c r="U492" s="360" t="n"/>
      <c r="V492" s="360" t="n"/>
      <c r="W492" s="363" t="n"/>
      <c r="X492" s="361">
        <f>IF(AND($C492&lt;&gt;"",$V492&lt;&gt;""),MAX(0,($V492-$C492)*24-$W492),"")</f>
      </c>
      <c r="Y492" s="112">
        <f>IF($C492="","",IF($U492&lt;&gt;"",IF($U492&gt;$S492,"期限超過","達成"),IF(NOW()&gt;$S492,"期限超過リスク","期限内")))</f>
      </c>
      <c r="Z492" s="112">
        <f>IF($C492="","",IF($V492&lt;&gt;"",IF($V492&gt;$T492,"期限超過","達成"),IF(AND($L492&lt;&gt;"クローズ済み",$L492&lt;&gt;"キャンセル済み",NOW()&gt;$T492),"期限超過リスク","期限内")))</f>
      </c>
      <c r="AA492" s="363" t="n"/>
      <c r="AB492" s="118" t="n"/>
      <c r="AC492" s="118" t="n"/>
      <c r="AD492" s="89" t="n"/>
      <c r="AE492" s="364" t="n"/>
      <c r="AF492" s="89" t="n"/>
      <c r="AG492" s="89" t="n"/>
      <c r="AH492" s="124" t="n"/>
    </row>
    <row r="493" s="26" ht="26" customHeight="true">
      <c r="A493" s="88" t="n"/>
      <c r="B493" s="359" t="n"/>
      <c r="C493" s="360" t="n"/>
      <c r="D493" s="89" t="n"/>
      <c r="E493" s="89" t="n"/>
      <c r="F493" s="89" t="n"/>
      <c r="G493" s="89" t="n"/>
      <c r="H493" s="118" t="n"/>
      <c r="I493" s="89" t="n"/>
      <c r="J493" s="89" t="n"/>
      <c r="K493" s="89" t="n"/>
      <c r="L493" s="89" t="n"/>
      <c r="M493" s="89" t="n"/>
      <c r="N493" s="89" t="n"/>
      <c r="O493" s="89" t="n"/>
      <c r="P493" s="118" t="n"/>
      <c r="Q493" s="361">
        <f>IF($J493="","",IFERROR(VLOOKUP($J493,'設定項目'!$N$2:$P$5,2,FALSE),""))</f>
      </c>
      <c r="R493" s="361">
        <f>IF($J493="","",IFERROR(VLOOKUP($J493,'設定項目'!$N$2:$P$5,3,FALSE),""))</f>
      </c>
      <c r="S493" s="362">
        <f>IF($C493="","",$C493+$Q493/24)</f>
      </c>
      <c r="T493" s="362">
        <f>IF($C493="","",$C493+($R493+$W493)/24)</f>
      </c>
      <c r="U493" s="360" t="n"/>
      <c r="V493" s="360" t="n"/>
      <c r="W493" s="363" t="n"/>
      <c r="X493" s="361">
        <f>IF(AND($C493&lt;&gt;"",$V493&lt;&gt;""),MAX(0,($V493-$C493)*24-$W493),"")</f>
      </c>
      <c r="Y493" s="112">
        <f>IF($C493="","",IF($U493&lt;&gt;"",IF($U493&gt;$S493,"期限超過","達成"),IF(NOW()&gt;$S493,"期限超過リスク","期限内")))</f>
      </c>
      <c r="Z493" s="112">
        <f>IF($C493="","",IF($V493&lt;&gt;"",IF($V493&gt;$T493,"期限超過","達成"),IF(AND($L493&lt;&gt;"クローズ済み",$L493&lt;&gt;"キャンセル済み",NOW()&gt;$T493),"期限超過リスク","期限内")))</f>
      </c>
      <c r="AA493" s="363" t="n"/>
      <c r="AB493" s="118" t="n"/>
      <c r="AC493" s="118" t="n"/>
      <c r="AD493" s="89" t="n"/>
      <c r="AE493" s="364" t="n"/>
      <c r="AF493" s="89" t="n"/>
      <c r="AG493" s="89" t="n"/>
      <c r="AH493" s="124" t="n"/>
    </row>
    <row r="494" s="26" ht="26" customHeight="true">
      <c r="A494" s="88" t="n"/>
      <c r="B494" s="359" t="n"/>
      <c r="C494" s="360" t="n"/>
      <c r="D494" s="89" t="n"/>
      <c r="E494" s="89" t="n"/>
      <c r="F494" s="89" t="n"/>
      <c r="G494" s="89" t="n"/>
      <c r="H494" s="118" t="n"/>
      <c r="I494" s="89" t="n"/>
      <c r="J494" s="89" t="n"/>
      <c r="K494" s="89" t="n"/>
      <c r="L494" s="89" t="n"/>
      <c r="M494" s="89" t="n"/>
      <c r="N494" s="89" t="n"/>
      <c r="O494" s="89" t="n"/>
      <c r="P494" s="118" t="n"/>
      <c r="Q494" s="361">
        <f>IF($J494="","",IFERROR(VLOOKUP($J494,'設定項目'!$N$2:$P$5,2,FALSE),""))</f>
      </c>
      <c r="R494" s="361">
        <f>IF($J494="","",IFERROR(VLOOKUP($J494,'設定項目'!$N$2:$P$5,3,FALSE),""))</f>
      </c>
      <c r="S494" s="362">
        <f>IF($C494="","",$C494+$Q494/24)</f>
      </c>
      <c r="T494" s="362">
        <f>IF($C494="","",$C494+($R494+$W494)/24)</f>
      </c>
      <c r="U494" s="360" t="n"/>
      <c r="V494" s="360" t="n"/>
      <c r="W494" s="363" t="n"/>
      <c r="X494" s="361">
        <f>IF(AND($C494&lt;&gt;"",$V494&lt;&gt;""),MAX(0,($V494-$C494)*24-$W494),"")</f>
      </c>
      <c r="Y494" s="112">
        <f>IF($C494="","",IF($U494&lt;&gt;"",IF($U494&gt;$S494,"期限超過","達成"),IF(NOW()&gt;$S494,"期限超過リスク","期限内")))</f>
      </c>
      <c r="Z494" s="112">
        <f>IF($C494="","",IF($V494&lt;&gt;"",IF($V494&gt;$T494,"期限超過","達成"),IF(AND($L494&lt;&gt;"クローズ済み",$L494&lt;&gt;"キャンセル済み",NOW()&gt;$T494),"期限超過リスク","期限内")))</f>
      </c>
      <c r="AA494" s="363" t="n"/>
      <c r="AB494" s="118" t="n"/>
      <c r="AC494" s="118" t="n"/>
      <c r="AD494" s="89" t="n"/>
      <c r="AE494" s="364" t="n"/>
      <c r="AF494" s="89" t="n"/>
      <c r="AG494" s="89" t="n"/>
      <c r="AH494" s="124" t="n"/>
    </row>
    <row r="495" s="26" ht="26" customHeight="true">
      <c r="A495" s="88" t="n"/>
      <c r="B495" s="359" t="n"/>
      <c r="C495" s="360" t="n"/>
      <c r="D495" s="89" t="n"/>
      <c r="E495" s="89" t="n"/>
      <c r="F495" s="89" t="n"/>
      <c r="G495" s="89" t="n"/>
      <c r="H495" s="118" t="n"/>
      <c r="I495" s="89" t="n"/>
      <c r="J495" s="89" t="n"/>
      <c r="K495" s="89" t="n"/>
      <c r="L495" s="89" t="n"/>
      <c r="M495" s="89" t="n"/>
      <c r="N495" s="89" t="n"/>
      <c r="O495" s="89" t="n"/>
      <c r="P495" s="118" t="n"/>
      <c r="Q495" s="361">
        <f>IF($J495="","",IFERROR(VLOOKUP($J495,'設定項目'!$N$2:$P$5,2,FALSE),""))</f>
      </c>
      <c r="R495" s="361">
        <f>IF($J495="","",IFERROR(VLOOKUP($J495,'設定項目'!$N$2:$P$5,3,FALSE),""))</f>
      </c>
      <c r="S495" s="362">
        <f>IF($C495="","",$C495+$Q495/24)</f>
      </c>
      <c r="T495" s="362">
        <f>IF($C495="","",$C495+($R495+$W495)/24)</f>
      </c>
      <c r="U495" s="360" t="n"/>
      <c r="V495" s="360" t="n"/>
      <c r="W495" s="363" t="n"/>
      <c r="X495" s="361">
        <f>IF(AND($C495&lt;&gt;"",$V495&lt;&gt;""),MAX(0,($V495-$C495)*24-$W495),"")</f>
      </c>
      <c r="Y495" s="112">
        <f>IF($C495="","",IF($U495&lt;&gt;"",IF($U495&gt;$S495,"期限超過","達成"),IF(NOW()&gt;$S495,"期限超過リスク","期限内")))</f>
      </c>
      <c r="Z495" s="112">
        <f>IF($C495="","",IF($V495&lt;&gt;"",IF($V495&gt;$T495,"期限超過","達成"),IF(AND($L495&lt;&gt;"クローズ済み",$L495&lt;&gt;"キャンセル済み",NOW()&gt;$T495),"期限超過リスク","期限内")))</f>
      </c>
      <c r="AA495" s="363" t="n"/>
      <c r="AB495" s="118" t="n"/>
      <c r="AC495" s="118" t="n"/>
      <c r="AD495" s="89" t="n"/>
      <c r="AE495" s="364" t="n"/>
      <c r="AF495" s="89" t="n"/>
      <c r="AG495" s="89" t="n"/>
      <c r="AH495" s="124" t="n"/>
    </row>
    <row r="496" s="26" ht="26" customHeight="true">
      <c r="A496" s="88" t="n"/>
      <c r="B496" s="359" t="n"/>
      <c r="C496" s="360" t="n"/>
      <c r="D496" s="89" t="n"/>
      <c r="E496" s="89" t="n"/>
      <c r="F496" s="89" t="n"/>
      <c r="G496" s="89" t="n"/>
      <c r="H496" s="118" t="n"/>
      <c r="I496" s="89" t="n"/>
      <c r="J496" s="89" t="n"/>
      <c r="K496" s="89" t="n"/>
      <c r="L496" s="89" t="n"/>
      <c r="M496" s="89" t="n"/>
      <c r="N496" s="89" t="n"/>
      <c r="O496" s="89" t="n"/>
      <c r="P496" s="118" t="n"/>
      <c r="Q496" s="361">
        <f>IF($J496="","",IFERROR(VLOOKUP($J496,'設定項目'!$N$2:$P$5,2,FALSE),""))</f>
      </c>
      <c r="R496" s="361">
        <f>IF($J496="","",IFERROR(VLOOKUP($J496,'設定項目'!$N$2:$P$5,3,FALSE),""))</f>
      </c>
      <c r="S496" s="362">
        <f>IF($C496="","",$C496+$Q496/24)</f>
      </c>
      <c r="T496" s="362">
        <f>IF($C496="","",$C496+($R496+$W496)/24)</f>
      </c>
      <c r="U496" s="360" t="n"/>
      <c r="V496" s="360" t="n"/>
      <c r="W496" s="363" t="n"/>
      <c r="X496" s="361">
        <f>IF(AND($C496&lt;&gt;"",$V496&lt;&gt;""),MAX(0,($V496-$C496)*24-$W496),"")</f>
      </c>
      <c r="Y496" s="112">
        <f>IF($C496="","",IF($U496&lt;&gt;"",IF($U496&gt;$S496,"期限超過","達成"),IF(NOW()&gt;$S496,"期限超過リスク","期限内")))</f>
      </c>
      <c r="Z496" s="112">
        <f>IF($C496="","",IF($V496&lt;&gt;"",IF($V496&gt;$T496,"期限超過","達成"),IF(AND($L496&lt;&gt;"クローズ済み",$L496&lt;&gt;"キャンセル済み",NOW()&gt;$T496),"期限超過リスク","期限内")))</f>
      </c>
      <c r="AA496" s="363" t="n"/>
      <c r="AB496" s="118" t="n"/>
      <c r="AC496" s="118" t="n"/>
      <c r="AD496" s="89" t="n"/>
      <c r="AE496" s="364" t="n"/>
      <c r="AF496" s="89" t="n"/>
      <c r="AG496" s="89" t="n"/>
      <c r="AH496" s="124" t="n"/>
    </row>
    <row r="497" s="26" ht="26" customHeight="true">
      <c r="A497" s="88" t="n"/>
      <c r="B497" s="359" t="n"/>
      <c r="C497" s="360" t="n"/>
      <c r="D497" s="89" t="n"/>
      <c r="E497" s="89" t="n"/>
      <c r="F497" s="89" t="n"/>
      <c r="G497" s="89" t="n"/>
      <c r="H497" s="118" t="n"/>
      <c r="I497" s="89" t="n"/>
      <c r="J497" s="89" t="n"/>
      <c r="K497" s="89" t="n"/>
      <c r="L497" s="89" t="n"/>
      <c r="M497" s="89" t="n"/>
      <c r="N497" s="89" t="n"/>
      <c r="O497" s="89" t="n"/>
      <c r="P497" s="118" t="n"/>
      <c r="Q497" s="361">
        <f>IF($J497="","",IFERROR(VLOOKUP($J497,'設定項目'!$N$2:$P$5,2,FALSE),""))</f>
      </c>
      <c r="R497" s="361">
        <f>IF($J497="","",IFERROR(VLOOKUP($J497,'設定項目'!$N$2:$P$5,3,FALSE),""))</f>
      </c>
      <c r="S497" s="362">
        <f>IF($C497="","",$C497+$Q497/24)</f>
      </c>
      <c r="T497" s="362">
        <f>IF($C497="","",$C497+($R497+$W497)/24)</f>
      </c>
      <c r="U497" s="360" t="n"/>
      <c r="V497" s="360" t="n"/>
      <c r="W497" s="363" t="n"/>
      <c r="X497" s="361">
        <f>IF(AND($C497&lt;&gt;"",$V497&lt;&gt;""),MAX(0,($V497-$C497)*24-$W497),"")</f>
      </c>
      <c r="Y497" s="112">
        <f>IF($C497="","",IF($U497&lt;&gt;"",IF($U497&gt;$S497,"期限超過","達成"),IF(NOW()&gt;$S497,"期限超過リスク","期限内")))</f>
      </c>
      <c r="Z497" s="112">
        <f>IF($C497="","",IF($V497&lt;&gt;"",IF($V497&gt;$T497,"期限超過","達成"),IF(AND($L497&lt;&gt;"クローズ済み",$L497&lt;&gt;"キャンセル済み",NOW()&gt;$T497),"期限超過リスク","期限内")))</f>
      </c>
      <c r="AA497" s="363" t="n"/>
      <c r="AB497" s="118" t="n"/>
      <c r="AC497" s="118" t="n"/>
      <c r="AD497" s="89" t="n"/>
      <c r="AE497" s="364" t="n"/>
      <c r="AF497" s="89" t="n"/>
      <c r="AG497" s="89" t="n"/>
      <c r="AH497" s="124" t="n"/>
    </row>
    <row r="498" s="26" ht="26" customHeight="true">
      <c r="A498" s="88" t="n"/>
      <c r="B498" s="359" t="n"/>
      <c r="C498" s="360" t="n"/>
      <c r="D498" s="89" t="n"/>
      <c r="E498" s="89" t="n"/>
      <c r="F498" s="89" t="n"/>
      <c r="G498" s="89" t="n"/>
      <c r="H498" s="118" t="n"/>
      <c r="I498" s="89" t="n"/>
      <c r="J498" s="89" t="n"/>
      <c r="K498" s="89" t="n"/>
      <c r="L498" s="89" t="n"/>
      <c r="M498" s="89" t="n"/>
      <c r="N498" s="89" t="n"/>
      <c r="O498" s="89" t="n"/>
      <c r="P498" s="118" t="n"/>
      <c r="Q498" s="361">
        <f>IF($J498="","",IFERROR(VLOOKUP($J498,'設定項目'!$N$2:$P$5,2,FALSE),""))</f>
      </c>
      <c r="R498" s="361">
        <f>IF($J498="","",IFERROR(VLOOKUP($J498,'設定項目'!$N$2:$P$5,3,FALSE),""))</f>
      </c>
      <c r="S498" s="362">
        <f>IF($C498="","",$C498+$Q498/24)</f>
      </c>
      <c r="T498" s="362">
        <f>IF($C498="","",$C498+($R498+$W498)/24)</f>
      </c>
      <c r="U498" s="360" t="n"/>
      <c r="V498" s="360" t="n"/>
      <c r="W498" s="363" t="n"/>
      <c r="X498" s="361">
        <f>IF(AND($C498&lt;&gt;"",$V498&lt;&gt;""),MAX(0,($V498-$C498)*24-$W498),"")</f>
      </c>
      <c r="Y498" s="112">
        <f>IF($C498="","",IF($U498&lt;&gt;"",IF($U498&gt;$S498,"期限超過","達成"),IF(NOW()&gt;$S498,"期限超過リスク","期限内")))</f>
      </c>
      <c r="Z498" s="112">
        <f>IF($C498="","",IF($V498&lt;&gt;"",IF($V498&gt;$T498,"期限超過","達成"),IF(AND($L498&lt;&gt;"クローズ済み",$L498&lt;&gt;"キャンセル済み",NOW()&gt;$T498),"期限超過リスク","期限内")))</f>
      </c>
      <c r="AA498" s="363" t="n"/>
      <c r="AB498" s="118" t="n"/>
      <c r="AC498" s="118" t="n"/>
      <c r="AD498" s="89" t="n"/>
      <c r="AE498" s="364" t="n"/>
      <c r="AF498" s="89" t="n"/>
      <c r="AG498" s="89" t="n"/>
      <c r="AH498" s="124" t="n"/>
    </row>
    <row r="499" s="26" ht="26" customHeight="true">
      <c r="A499" s="88" t="n"/>
      <c r="B499" s="359" t="n"/>
      <c r="C499" s="360" t="n"/>
      <c r="D499" s="89" t="n"/>
      <c r="E499" s="89" t="n"/>
      <c r="F499" s="89" t="n"/>
      <c r="G499" s="89" t="n"/>
      <c r="H499" s="118" t="n"/>
      <c r="I499" s="89" t="n"/>
      <c r="J499" s="89" t="n"/>
      <c r="K499" s="89" t="n"/>
      <c r="L499" s="89" t="n"/>
      <c r="M499" s="89" t="n"/>
      <c r="N499" s="89" t="n"/>
      <c r="O499" s="89" t="n"/>
      <c r="P499" s="118" t="n"/>
      <c r="Q499" s="361">
        <f>IF($J499="","",IFERROR(VLOOKUP($J499,'設定項目'!$N$2:$P$5,2,FALSE),""))</f>
      </c>
      <c r="R499" s="361">
        <f>IF($J499="","",IFERROR(VLOOKUP($J499,'設定項目'!$N$2:$P$5,3,FALSE),""))</f>
      </c>
      <c r="S499" s="362">
        <f>IF($C499="","",$C499+$Q499/24)</f>
      </c>
      <c r="T499" s="362">
        <f>IF($C499="","",$C499+($R499+$W499)/24)</f>
      </c>
      <c r="U499" s="360" t="n"/>
      <c r="V499" s="360" t="n"/>
      <c r="W499" s="363" t="n"/>
      <c r="X499" s="361">
        <f>IF(AND($C499&lt;&gt;"",$V499&lt;&gt;""),MAX(0,($V499-$C499)*24-$W499),"")</f>
      </c>
      <c r="Y499" s="112">
        <f>IF($C499="","",IF($U499&lt;&gt;"",IF($U499&gt;$S499,"期限超過","達成"),IF(NOW()&gt;$S499,"期限超過リスク","期限内")))</f>
      </c>
      <c r="Z499" s="112">
        <f>IF($C499="","",IF($V499&lt;&gt;"",IF($V499&gt;$T499,"期限超過","達成"),IF(AND($L499&lt;&gt;"クローズ済み",$L499&lt;&gt;"キャンセル済み",NOW()&gt;$T499),"期限超過リスク","期限内")))</f>
      </c>
      <c r="AA499" s="363" t="n"/>
      <c r="AB499" s="118" t="n"/>
      <c r="AC499" s="118" t="n"/>
      <c r="AD499" s="89" t="n"/>
      <c r="AE499" s="364" t="n"/>
      <c r="AF499" s="89" t="n"/>
      <c r="AG499" s="89" t="n"/>
      <c r="AH499" s="124" t="n"/>
    </row>
    <row r="500" s="26" ht="26" customHeight="true">
      <c r="A500" s="88" t="n"/>
      <c r="B500" s="359" t="n"/>
      <c r="C500" s="360" t="n"/>
      <c r="D500" s="89" t="n"/>
      <c r="E500" s="89" t="n"/>
      <c r="F500" s="89" t="n"/>
      <c r="G500" s="89" t="n"/>
      <c r="H500" s="118" t="n"/>
      <c r="I500" s="89" t="n"/>
      <c r="J500" s="89" t="n"/>
      <c r="K500" s="89" t="n"/>
      <c r="L500" s="89" t="n"/>
      <c r="M500" s="89" t="n"/>
      <c r="N500" s="89" t="n"/>
      <c r="O500" s="89" t="n"/>
      <c r="P500" s="118" t="n"/>
      <c r="Q500" s="361">
        <f>IF($J500="","",IFERROR(VLOOKUP($J500,'設定項目'!$N$2:$P$5,2,FALSE),""))</f>
      </c>
      <c r="R500" s="361">
        <f>IF($J500="","",IFERROR(VLOOKUP($J500,'設定項目'!$N$2:$P$5,3,FALSE),""))</f>
      </c>
      <c r="S500" s="362">
        <f>IF($C500="","",$C500+$Q500/24)</f>
      </c>
      <c r="T500" s="362">
        <f>IF($C500="","",$C500+($R500+$W500)/24)</f>
      </c>
      <c r="U500" s="360" t="n"/>
      <c r="V500" s="360" t="n"/>
      <c r="W500" s="363" t="n"/>
      <c r="X500" s="361">
        <f>IF(AND($C500&lt;&gt;"",$V500&lt;&gt;""),MAX(0,($V500-$C500)*24-$W500),"")</f>
      </c>
      <c r="Y500" s="112">
        <f>IF($C500="","",IF($U500&lt;&gt;"",IF($U500&gt;$S500,"期限超過","達成"),IF(NOW()&gt;$S500,"期限超過リスク","期限内")))</f>
      </c>
      <c r="Z500" s="112">
        <f>IF($C500="","",IF($V500&lt;&gt;"",IF($V500&gt;$T500,"期限超過","達成"),IF(AND($L500&lt;&gt;"クローズ済み",$L500&lt;&gt;"キャンセル済み",NOW()&gt;$T500),"期限超過リスク","期限内")))</f>
      </c>
      <c r="AA500" s="363" t="n"/>
      <c r="AB500" s="118" t="n"/>
      <c r="AC500" s="118" t="n"/>
      <c r="AD500" s="89" t="n"/>
      <c r="AE500" s="364" t="n"/>
      <c r="AF500" s="89" t="n"/>
      <c r="AG500" s="89" t="n"/>
      <c r="AH500" s="124" t="n"/>
    </row>
    <row r="501" s="26" ht="26" customHeight="true">
      <c r="A501" s="88" t="n"/>
      <c r="B501" s="359" t="n"/>
      <c r="C501" s="360" t="n"/>
      <c r="D501" s="89" t="n"/>
      <c r="E501" s="89" t="n"/>
      <c r="F501" s="89" t="n"/>
      <c r="G501" s="89" t="n"/>
      <c r="H501" s="118" t="n"/>
      <c r="I501" s="89" t="n"/>
      <c r="J501" s="89" t="n"/>
      <c r="K501" s="89" t="n"/>
      <c r="L501" s="89" t="n"/>
      <c r="M501" s="89" t="n"/>
      <c r="N501" s="89" t="n"/>
      <c r="O501" s="89" t="n"/>
      <c r="P501" s="118" t="n"/>
      <c r="Q501" s="361">
        <f>IF($J501="","",IFERROR(VLOOKUP($J501,'設定項目'!$N$2:$P$5,2,FALSE),""))</f>
      </c>
      <c r="R501" s="361">
        <f>IF($J501="","",IFERROR(VLOOKUP($J501,'設定項目'!$N$2:$P$5,3,FALSE),""))</f>
      </c>
      <c r="S501" s="362">
        <f>IF($C501="","",$C501+$Q501/24)</f>
      </c>
      <c r="T501" s="362">
        <f>IF($C501="","",$C501+($R501+$W501)/24)</f>
      </c>
      <c r="U501" s="360" t="n"/>
      <c r="V501" s="360" t="n"/>
      <c r="W501" s="363" t="n"/>
      <c r="X501" s="361">
        <f>IF(AND($C501&lt;&gt;"",$V501&lt;&gt;""),MAX(0,($V501-$C501)*24-$W501),"")</f>
      </c>
      <c r="Y501" s="112">
        <f>IF($C501="","",IF($U501&lt;&gt;"",IF($U501&gt;$S501,"期限超過","達成"),IF(NOW()&gt;$S501,"期限超過リスク","期限内")))</f>
      </c>
      <c r="Z501" s="112">
        <f>IF($C501="","",IF($V501&lt;&gt;"",IF($V501&gt;$T501,"期限超過","達成"),IF(AND($L501&lt;&gt;"クローズ済み",$L501&lt;&gt;"キャンセル済み",NOW()&gt;$T501),"期限超過リスク","期限内")))</f>
      </c>
      <c r="AA501" s="363" t="n"/>
      <c r="AB501" s="118" t="n"/>
      <c r="AC501" s="118" t="n"/>
      <c r="AD501" s="89" t="n"/>
      <c r="AE501" s="364" t="n"/>
      <c r="AF501" s="89" t="n"/>
      <c r="AG501" s="89" t="n"/>
      <c r="AH501" s="124" t="n"/>
    </row>
    <row r="502" s="26" ht="26" customHeight="true">
      <c r="A502" s="88" t="n"/>
      <c r="B502" s="359" t="n"/>
      <c r="C502" s="360" t="n"/>
      <c r="D502" s="89" t="n"/>
      <c r="E502" s="89" t="n"/>
      <c r="F502" s="89" t="n"/>
      <c r="G502" s="89" t="n"/>
      <c r="H502" s="118" t="n"/>
      <c r="I502" s="89" t="n"/>
      <c r="J502" s="89" t="n"/>
      <c r="K502" s="89" t="n"/>
      <c r="L502" s="89" t="n"/>
      <c r="M502" s="89" t="n"/>
      <c r="N502" s="89" t="n"/>
      <c r="O502" s="89" t="n"/>
      <c r="P502" s="118" t="n"/>
      <c r="Q502" s="361">
        <f>IF($J502="","",IFERROR(VLOOKUP($J502,'設定項目'!$N$2:$P$5,2,FALSE),""))</f>
      </c>
      <c r="R502" s="361">
        <f>IF($J502="","",IFERROR(VLOOKUP($J502,'設定項目'!$N$2:$P$5,3,FALSE),""))</f>
      </c>
      <c r="S502" s="362">
        <f>IF($C502="","",$C502+$Q502/24)</f>
      </c>
      <c r="T502" s="362">
        <f>IF($C502="","",$C502+($R502+$W502)/24)</f>
      </c>
      <c r="U502" s="360" t="n"/>
      <c r="V502" s="360" t="n"/>
      <c r="W502" s="363" t="n"/>
      <c r="X502" s="361">
        <f>IF(AND($C502&lt;&gt;"",$V502&lt;&gt;""),MAX(0,($V502-$C502)*24-$W502),"")</f>
      </c>
      <c r="Y502" s="112">
        <f>IF($C502="","",IF($U502&lt;&gt;"",IF($U502&gt;$S502,"期限超過","達成"),IF(NOW()&gt;$S502,"期限超過リスク","期限内")))</f>
      </c>
      <c r="Z502" s="112">
        <f>IF($C502="","",IF($V502&lt;&gt;"",IF($V502&gt;$T502,"期限超過","達成"),IF(AND($L502&lt;&gt;"クローズ済み",$L502&lt;&gt;"キャンセル済み",NOW()&gt;$T502),"期限超過リスク","期限内")))</f>
      </c>
      <c r="AA502" s="363" t="n"/>
      <c r="AB502" s="118" t="n"/>
      <c r="AC502" s="118" t="n"/>
      <c r="AD502" s="89" t="n"/>
      <c r="AE502" s="364" t="n"/>
      <c r="AF502" s="89" t="n"/>
      <c r="AG502" s="89" t="n"/>
      <c r="AH502" s="124" t="n"/>
    </row>
    <row r="503" s="26" ht="26" customHeight="true">
      <c r="A503" s="91" t="n"/>
      <c r="B503" s="365" t="n"/>
      <c r="C503" s="366" t="n"/>
      <c r="D503" s="92" t="n"/>
      <c r="E503" s="92" t="n"/>
      <c r="F503" s="92" t="n"/>
      <c r="G503" s="92" t="n"/>
      <c r="H503" s="119" t="n"/>
      <c r="I503" s="92" t="n"/>
      <c r="J503" s="92" t="n"/>
      <c r="K503" s="92" t="n"/>
      <c r="L503" s="92" t="n"/>
      <c r="M503" s="92" t="n"/>
      <c r="N503" s="92" t="n"/>
      <c r="O503" s="92" t="n"/>
      <c r="P503" s="119" t="n"/>
      <c r="Q503" s="367">
        <f>IF($J503="","",IFERROR(VLOOKUP($J503,'設定項目'!$N$2:$P$5,2,FALSE),""))</f>
      </c>
      <c r="R503" s="367">
        <f>IF($J503="","",IFERROR(VLOOKUP($J503,'設定項目'!$N$2:$P$5,3,FALSE),""))</f>
      </c>
      <c r="S503" s="368">
        <f>IF($C503="","",$C503+$Q503/24)</f>
      </c>
      <c r="T503" s="368">
        <f>IF($C503="","",$C503+($R503+$W503)/24)</f>
      </c>
      <c r="U503" s="366" t="n"/>
      <c r="V503" s="366" t="n"/>
      <c r="W503" s="369" t="n"/>
      <c r="X503" s="367">
        <f>IF(AND($C503&lt;&gt;"",$V503&lt;&gt;""),MAX(0,($V503-$C503)*24-$W503),"")</f>
      </c>
      <c r="Y503" s="113">
        <f>IF($C503="","",IF($U503&lt;&gt;"",IF($U503&gt;$S503,"期限超過","達成"),IF(NOW()&gt;$S503,"期限超過リスク","期限内")))</f>
      </c>
      <c r="Z503" s="113">
        <f>IF($C503="","",IF($V503&lt;&gt;"",IF($V503&gt;$T503,"期限超過","達成"),IF(AND($L503&lt;&gt;"クローズ済み",$L503&lt;&gt;"キャンセル済み",NOW()&gt;$T503),"期限超過リスク","期限内")))</f>
      </c>
      <c r="AA503" s="369" t="n"/>
      <c r="AB503" s="119" t="n"/>
      <c r="AC503" s="119" t="n"/>
      <c r="AD503" s="92" t="n"/>
      <c r="AE503" s="370" t="n"/>
      <c r="AF503" s="92" t="n"/>
      <c r="AG503" s="92" t="n"/>
      <c r="AH503" s="125" t="n"/>
    </row>
  </sheetData>
  <mergeCells count="2">
    <mergeCell ref="A2:AH2"/>
    <mergeCell ref="A1:AH1"/>
  </mergeCells>
  <conditionalFormatting sqref="Y4:Z503">
    <cfRule type="containsText" dxfId="0" priority="1" operator="containsText" text="期限超過">
      <formula>NOT(ISERROR(SEARCH("期限超過",Y4)))</formula>
    </cfRule>
    <cfRule type="containsText" dxfId="1" priority="2" operator="containsText" text="達成">
      <formula>NOT(ISERROR(SEARCH("達成",Y4)))</formula>
    </cfRule>
    <cfRule type="containsText" dxfId="2" priority="3" operator="containsText" text="リスク">
      <formula>NOT(ISERROR(SEARCH("リスク",Y4)))</formula>
    </cfRule>
  </conditionalFormatting>
  <conditionalFormatting sqref="J4:J503">
    <cfRule type="containsText" dxfId="0" priority="4" operator="containsText" text="P0">
      <formula>NOT(ISERROR(SEARCH("P0",J4)))</formula>
    </cfRule>
    <cfRule type="containsText" dxfId="2" priority="5" operator="containsText" text="P1">
      <formula>NOT(ISERROR(SEARCH("P1",J4)))</formula>
    </cfRule>
  </conditionalFormatting>
  <conditionalFormatting sqref="L4:L503">
    <cfRule type="containsText" dxfId="5" priority="6" operator="containsText" text="已完了">
      <formula>NOT(ISERROR(SEARCH("已完了",L4)))</formula>
    </cfRule>
    <cfRule type="containsText" dxfId="6" priority="7" operator="containsText" text="エスカレーション中">
      <formula>NOT(ISERROR(SEARCH("エスカレーション中",L4)))</formula>
    </cfRule>
  </conditionalFormatting>
  <dataValidations count="14">
    <dataValidation allowBlank="true" sqref="D4:D503" type="list">
      <formula1>'設定項目'!$A$2:$A$14</formula1>
    </dataValidation>
    <dataValidation allowBlank="true" sqref="E4:E503" type="list">
      <formula1>'設定項目'!$B$2:$B$11</formula1>
    </dataValidation>
    <dataValidation allowBlank="true" sqref="F4:F503" type="list">
      <formula1>'設定項目'!$C$2:$C$8</formula1>
    </dataValidation>
    <dataValidation allowBlank="true" sqref="I4:I503" type="list">
      <formula1>'設定項目'!$D$2:$D$12</formula1>
    </dataValidation>
    <dataValidation allowBlank="true" sqref="J4:J503" type="list">
      <formula1>'設定項目'!$E$2:$E$5</formula1>
    </dataValidation>
    <dataValidation allowBlank="true" sqref="K4:K503" type="list">
      <formula1>'設定項目'!$F$2:$F$5</formula1>
    </dataValidation>
    <dataValidation allowBlank="true" sqref="L4:L503" type="list">
      <formula1>'設定項目'!$G$2:$G$10</formula1>
    </dataValidation>
    <dataValidation allowBlank="true" sqref="M4:M503" type="list">
      <formula1>'設定項目'!$H$2:$H$13</formula1>
    </dataValidation>
    <dataValidation allowBlank="true" sqref="N4:N503" type="list">
      <formula1>'設定項目'!$I$2:$I$11</formula1>
    </dataValidation>
    <dataValidation allowBlank="true" sqref="P4:P503" type="list">
      <formula1>'設定項目'!$J$2:$J$12</formula1>
    </dataValidation>
    <dataValidation allowBlank="true" sqref="AD4:AD503" type="list">
      <formula1>'設定項目'!$K$2:$K$3</formula1>
    </dataValidation>
    <dataValidation allowBlank="true" sqref="AE4:AE503" type="list">
      <formula1>'設定項目'!$L$2:$L$6</formula1>
    </dataValidation>
    <dataValidation allowBlank="true" error="请入力0到1000之间的時間数。" errorStyle="warning" errorTitle="顧客待ち时长" operator="between" showErrorMessage="true" sqref="W4:W503" type="decimal">
      <formula1>0</formula1>
      <formula2>1000</formula2>
    </dataValidation>
    <dataValidation allowBlank="true" error="请入力0到99之间的整数。" errorStyle="warning" errorTitle="再割り当て回数" operator="between" showErrorMessage="true" sqref="AA4:AA503" type="whole">
      <formula1>0</formula1>
      <formula2>99</formula2>
    </dataValidation>
  </dataValidations>
  <pageMargins left="0.7" right="0.7" top="0.75" bottom="0.75" header="0.3" footer="0.3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Z41"/>
  <sheetViews>
    <sheetView workbookViewId="0">
      <selection activeCell="A1" sqref="A1"/>
    </sheetView>
  </sheetViews>
  <sheetFormatPr baseColWidth="8" defaultRowHeight="15"/>
  <cols>
    <col customWidth="true" max="1" min="1" style="26" width="18"/>
    <col customWidth="true" max="2" min="2" style="26" width="14"/>
    <col customWidth="true" max="3" min="3" style="26" width="28"/>
    <col customWidth="true" max="5" min="5" style="26" width="14"/>
    <col customWidth="true" max="10" min="6" style="26" width="12"/>
    <col customWidth="true" max="22" min="12" style="26" width="12"/>
  </cols>
  <sheetData>
    <row r="1" s="26" ht="30" customHeight="true">
      <c r="A1" s="170" t="s">
        <v>270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309" t="n"/>
      <c r="L1" s="309" t="n"/>
      <c r="M1" s="309" t="n"/>
      <c r="N1" s="309" t="n"/>
      <c r="O1" s="309" t="n"/>
      <c r="P1" s="309" t="n"/>
      <c r="Q1" s="309" t="n"/>
      <c r="R1" s="309" t="n"/>
      <c r="S1" s="309" t="n"/>
      <c r="T1" s="309" t="n"/>
      <c r="U1" s="309" t="n"/>
      <c r="V1" s="309" t="n"/>
      <c r="W1" s="309" t="n"/>
      <c r="X1" s="309" t="n"/>
      <c r="Y1" s="309" t="n"/>
      <c r="Z1" s="309" t="n"/>
    </row>
    <row r="2" s="26" ht="34" customHeight="true">
      <c r="A2" s="172" t="s">
        <v>271</v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309" t="n"/>
      <c r="L2" s="309" t="n"/>
      <c r="M2" s="309" t="n"/>
      <c r="N2" s="309" t="n"/>
      <c r="O2" s="309" t="n"/>
      <c r="P2" s="309" t="n"/>
      <c r="Q2" s="309" t="n"/>
      <c r="R2" s="309" t="n"/>
      <c r="S2" s="309" t="n"/>
      <c r="T2" s="309" t="n"/>
      <c r="U2" s="309" t="n"/>
      <c r="V2" s="309" t="n"/>
      <c r="W2" s="309" t="n"/>
      <c r="X2" s="309" t="n"/>
      <c r="Y2" s="309" t="n"/>
      <c r="Z2" s="309" t="n"/>
    </row>
    <row r="3">
      <c r="A3" s="309" t="n"/>
      <c r="B3" s="309" t="n"/>
      <c r="C3" s="309" t="n"/>
      <c r="D3" s="309" t="n"/>
      <c r="E3" s="309" t="n"/>
      <c r="F3" s="309" t="n"/>
      <c r="G3" s="309" t="n"/>
      <c r="H3" s="309" t="n"/>
      <c r="I3" s="309" t="n"/>
      <c r="J3" s="309" t="n"/>
      <c r="K3" s="309" t="n"/>
      <c r="L3" s="309" t="n"/>
      <c r="M3" s="309" t="n"/>
      <c r="N3" s="309" t="n"/>
      <c r="O3" s="309" t="n"/>
      <c r="P3" s="309" t="n"/>
      <c r="Q3" s="309" t="n"/>
      <c r="R3" s="309" t="n"/>
      <c r="S3" s="309" t="n"/>
      <c r="T3" s="309" t="n"/>
      <c r="U3" s="309" t="n"/>
      <c r="V3" s="309" t="n"/>
      <c r="W3" s="309" t="n"/>
      <c r="X3" s="309" t="n"/>
      <c r="Y3" s="309" t="n"/>
      <c r="Z3" s="309" t="n"/>
    </row>
    <row r="4" s="26" ht="22" customHeight="true">
      <c r="A4" s="45" t="s">
        <v>272</v>
      </c>
      <c r="B4" s="46" t="s">
        <v>273</v>
      </c>
      <c r="C4" s="47" t="s">
        <v>17</v>
      </c>
      <c r="D4" s="118" t="s">
        <v>274</v>
      </c>
      <c r="E4" s="118" t="n"/>
      <c r="F4" s="118" t="n"/>
      <c r="G4" s="118" t="s">
        <v>275</v>
      </c>
      <c r="H4" s="118" t="n"/>
      <c r="I4" s="118" t="n"/>
      <c r="J4" s="118" t="n"/>
      <c r="K4" s="309" t="n"/>
      <c r="L4" s="309" t="n"/>
      <c r="M4" s="309" t="n"/>
      <c r="N4" s="309" t="n"/>
      <c r="O4" s="309" t="n"/>
      <c r="P4" s="309" t="n"/>
      <c r="Q4" s="309" t="n"/>
      <c r="R4" s="309" t="n"/>
      <c r="S4" s="309" t="n"/>
      <c r="T4" s="309" t="n"/>
      <c r="U4" s="309" t="n"/>
      <c r="V4" s="309" t="n"/>
      <c r="W4" s="309" t="n"/>
      <c r="X4" s="309" t="n"/>
      <c r="Y4" s="309" t="n"/>
      <c r="Z4" s="309" t="n"/>
    </row>
    <row r="5" s="26" ht="22" customHeight="true">
      <c r="A5" s="242" t="s">
        <v>276</v>
      </c>
      <c r="B5" s="371">
        <f>COUNTA('チケット割り当て記録'!$A$4:$A$503)</f>
      </c>
      <c r="C5" s="244" t="s">
        <v>277</v>
      </c>
      <c r="D5" s="118" t="s">
        <v>278</v>
      </c>
      <c r="E5" s="118" t="n"/>
      <c r="F5" s="118" t="n"/>
      <c r="G5" s="118" t="s">
        <v>279</v>
      </c>
      <c r="H5" s="118" t="n"/>
      <c r="I5" s="118" t="n"/>
      <c r="J5" s="118" t="n"/>
      <c r="K5" s="309" t="n"/>
      <c r="L5" s="309" t="n"/>
      <c r="M5" s="309" t="n"/>
      <c r="N5" s="309" t="n"/>
      <c r="O5" s="309" t="n"/>
      <c r="P5" s="309" t="n"/>
      <c r="Q5" s="309" t="n"/>
      <c r="R5" s="309" t="n"/>
      <c r="S5" s="309" t="n"/>
      <c r="T5" s="309" t="n"/>
      <c r="U5" s="309" t="n"/>
      <c r="V5" s="309" t="n"/>
      <c r="W5" s="309" t="n"/>
      <c r="X5" s="309" t="n"/>
      <c r="Y5" s="309" t="n"/>
      <c r="Z5" s="309" t="n"/>
    </row>
    <row r="6" s="26" ht="22" customHeight="true">
      <c r="A6" s="242" t="s">
        <v>280</v>
      </c>
      <c r="B6" s="371">
        <f>COUNTIFS('チケット割り当て記録'!$A$4:$A$503,"&lt;&gt;",'チケット割り当て記録'!$L$4:$L$503,"&lt;&gt;クローズ済み",'チケット割り当て記録'!$L$4:$L$503,"&lt;&gt;キャンセル済み")</f>
      </c>
      <c r="C6" s="244" t="s">
        <v>281</v>
      </c>
      <c r="D6" s="118" t="s">
        <v>198</v>
      </c>
      <c r="E6" s="118" t="n"/>
      <c r="F6" s="118" t="n"/>
      <c r="G6" s="118" t="s">
        <v>282</v>
      </c>
      <c r="H6" s="118" t="n"/>
      <c r="I6" s="118" t="n"/>
      <c r="J6" s="118" t="n"/>
      <c r="K6" s="309" t="n"/>
      <c r="L6" s="309" t="n"/>
      <c r="M6" s="309" t="n"/>
      <c r="N6" s="309" t="n"/>
      <c r="O6" s="309" t="n"/>
      <c r="P6" s="309" t="n"/>
      <c r="Q6" s="309" t="n"/>
      <c r="R6" s="309" t="n"/>
      <c r="S6" s="309" t="n"/>
      <c r="T6" s="309" t="n"/>
      <c r="U6" s="309" t="n"/>
      <c r="V6" s="309" t="n"/>
      <c r="W6" s="309" t="n"/>
      <c r="X6" s="309" t="n"/>
      <c r="Y6" s="309" t="n"/>
      <c r="Z6" s="309" t="n"/>
    </row>
    <row r="7" s="26" ht="22" customHeight="true">
      <c r="A7" s="242" t="s">
        <v>283</v>
      </c>
      <c r="B7" s="371">
        <f>COUNTIFS('チケット割り当て記録'!$A$4:$A$503,"&lt;&gt;",'チケット割り当て記録'!$J$4:$J$503,"P0-緊急")+COUNTIFS('チケット割り当て記録'!$A$4:$A$503,"&lt;&gt;",'チケット割り当て記録'!$J$4:$J$503,"P1-高")</f>
      </c>
      <c r="C7" s="244" t="s">
        <v>284</v>
      </c>
      <c r="D7" s="118" t="s">
        <v>285</v>
      </c>
      <c r="E7" s="118" t="n"/>
      <c r="F7" s="118" t="n"/>
      <c r="G7" s="118" t="s">
        <v>286</v>
      </c>
      <c r="H7" s="118" t="n"/>
      <c r="I7" s="118" t="n"/>
      <c r="J7" s="118" t="n"/>
      <c r="K7" s="309" t="n"/>
      <c r="L7" s="309" t="n"/>
      <c r="M7" s="309" t="n"/>
      <c r="N7" s="309" t="n"/>
      <c r="O7" s="309" t="n"/>
      <c r="P7" s="309" t="n"/>
      <c r="Q7" s="309" t="n"/>
      <c r="R7" s="309" t="n"/>
      <c r="S7" s="309" t="n"/>
      <c r="T7" s="309" t="n"/>
      <c r="U7" s="309" t="n"/>
      <c r="V7" s="309" t="n"/>
      <c r="W7" s="309" t="n"/>
      <c r="X7" s="309" t="n"/>
      <c r="Y7" s="309" t="n"/>
      <c r="Z7" s="309" t="n"/>
    </row>
    <row r="8" s="26" ht="22" customHeight="true">
      <c r="A8" s="242" t="s">
        <v>287</v>
      </c>
      <c r="B8" s="372">
        <f>IF((COUNTIF('チケット割り当て記録'!$Y$4:$Y$503,"達成")+COUNTIF('チケット割り当て記録'!$Y$4:$Y$503,"期限超過"))=0,"",COUNTIF('チケット割り当て記録'!$Y$4:$Y$503,"達成")/(COUNTIF('チケット割り当て記録'!$Y$4:$Y$503,"達成")+COUNTIF('チケット割り当て記録'!$Y$4:$Y$503,"期限超過")))</f>
      </c>
      <c r="C8" s="244" t="s">
        <v>288</v>
      </c>
      <c r="D8" s="118" t="s">
        <v>419</v>
      </c>
      <c r="E8" s="118" t="n"/>
      <c r="F8" s="118" t="n"/>
      <c r="G8" s="118" t="s">
        <v>289</v>
      </c>
      <c r="H8" s="118" t="n"/>
      <c r="I8" s="118" t="n"/>
      <c r="J8" s="118" t="n"/>
      <c r="K8" s="309" t="n"/>
      <c r="L8" s="309" t="n"/>
      <c r="M8" s="309" t="n"/>
      <c r="N8" s="309" t="n"/>
      <c r="O8" s="309" t="n"/>
      <c r="P8" s="309" t="n"/>
      <c r="Q8" s="309" t="n"/>
      <c r="R8" s="309" t="n"/>
      <c r="S8" s="309" t="n"/>
      <c r="T8" s="309" t="n"/>
      <c r="U8" s="309" t="n"/>
      <c r="V8" s="309" t="n"/>
      <c r="W8" s="309" t="n"/>
      <c r="X8" s="309" t="n"/>
      <c r="Y8" s="309" t="n"/>
      <c r="Z8" s="309" t="n"/>
    </row>
    <row r="9" s="26" ht="22" customHeight="true">
      <c r="A9" s="242" t="s">
        <v>290</v>
      </c>
      <c r="B9" s="372">
        <f>IF((COUNTIF('チケット割り当て記録'!$Z$4:$Z$503,"達成")+COUNTIF('チケット割り当て記録'!$Z$4:$Z$503,"期限超過"))=0,"",COUNTIF('チケット割り当て記録'!$Z$4:$Z$503,"達成")/(COUNTIF('チケット割り当て記録'!$Z$4:$Z$503,"達成")+COUNTIF('チケット割り当て記録'!$Z$4:$Z$503,"期限超過")))</f>
      </c>
      <c r="C9" s="244" t="s">
        <v>291</v>
      </c>
      <c r="D9" s="118" t="s">
        <v>124</v>
      </c>
      <c r="E9" s="118" t="n"/>
      <c r="F9" s="118" t="n"/>
      <c r="G9" s="118" t="n"/>
      <c r="H9" s="118" t="n"/>
      <c r="I9" s="118" t="n"/>
      <c r="J9" s="118" t="n"/>
      <c r="K9" s="309" t="n"/>
      <c r="L9" s="309" t="n"/>
      <c r="M9" s="309" t="n"/>
      <c r="N9" s="309" t="n"/>
      <c r="O9" s="309" t="n"/>
      <c r="P9" s="309" t="n"/>
      <c r="Q9" s="309" t="n"/>
      <c r="R9" s="309" t="n"/>
      <c r="S9" s="309" t="n"/>
      <c r="T9" s="309" t="n"/>
      <c r="U9" s="309" t="n"/>
      <c r="V9" s="309" t="n"/>
      <c r="W9" s="309" t="n"/>
      <c r="X9" s="309" t="n"/>
      <c r="Y9" s="309" t="n"/>
      <c r="Z9" s="309" t="n"/>
    </row>
    <row r="10" s="26" ht="22" customHeight="true">
      <c r="A10" s="242" t="s">
        <v>292</v>
      </c>
      <c r="B10" s="373">
        <f>IFERROR(AVERAGEIF('チケット割り当て記録'!$X$4:$X$503,"&gt;0",'チケット割り当て記録'!$X$4:$X$503),"")</f>
      </c>
      <c r="C10" s="244" t="s">
        <v>293</v>
      </c>
      <c r="D10" s="118" t="s">
        <v>294</v>
      </c>
      <c r="E10" s="118" t="n"/>
      <c r="F10" s="118" t="n"/>
      <c r="G10" s="118" t="n"/>
      <c r="H10" s="118" t="n"/>
      <c r="I10" s="118" t="n"/>
      <c r="J10" s="118" t="n"/>
      <c r="K10" s="309" t="n"/>
      <c r="L10" s="309" t="n"/>
      <c r="M10" s="309" t="n"/>
      <c r="N10" s="309" t="n"/>
      <c r="O10" s="309" t="n"/>
      <c r="P10" s="309" t="n"/>
      <c r="Q10" s="309" t="n"/>
      <c r="R10" s="309" t="n"/>
      <c r="S10" s="309" t="n"/>
      <c r="T10" s="309" t="n"/>
      <c r="U10" s="309" t="n"/>
      <c r="V10" s="309" t="n"/>
      <c r="W10" s="309" t="n"/>
      <c r="X10" s="309" t="n"/>
      <c r="Y10" s="309" t="n"/>
      <c r="Z10" s="309" t="n"/>
    </row>
    <row r="11" s="26" ht="22" customHeight="true">
      <c r="A11" s="242" t="s">
        <v>295</v>
      </c>
      <c r="B11" s="373">
        <f>IFERROR(AVERAGEIF('チケット割り当て記録'!$AA$4:$AA$503,"&gt;=0",'チケット割り当て記録'!$AA$4:$AA$503),"")</f>
      </c>
      <c r="C11" s="244" t="s">
        <v>296</v>
      </c>
      <c r="D11" s="118" t="n"/>
      <c r="E11" s="118" t="n"/>
      <c r="F11" s="118" t="n"/>
      <c r="G11" s="118" t="n"/>
      <c r="H11" s="118" t="n"/>
      <c r="I11" s="118" t="n"/>
      <c r="J11" s="118" t="n"/>
      <c r="K11" s="309" t="n"/>
      <c r="L11" s="309" t="n"/>
      <c r="M11" s="309" t="n"/>
      <c r="N11" s="309" t="n"/>
      <c r="O11" s="309" t="n"/>
      <c r="P11" s="309" t="n"/>
      <c r="Q11" s="309" t="n"/>
      <c r="R11" s="309" t="n"/>
      <c r="S11" s="309" t="n"/>
      <c r="T11" s="309" t="n"/>
      <c r="U11" s="309" t="n"/>
      <c r="V11" s="309" t="n"/>
      <c r="W11" s="309" t="n"/>
      <c r="X11" s="309" t="n"/>
      <c r="Y11" s="309" t="n"/>
      <c r="Z11" s="309" t="n"/>
    </row>
    <row r="12" s="26" ht="22" customHeight="true">
      <c r="A12" s="247" t="s">
        <v>297</v>
      </c>
      <c r="B12" s="374">
        <f>IFERROR(AVERAGEIF('チケット割り当て記録'!$AE$4:$AE$503,"&gt;0",'チケット割り当て記録'!$AE$4:$AE$503),"")</f>
      </c>
      <c r="C12" s="249" t="s">
        <v>298</v>
      </c>
      <c r="D12" s="118" t="n"/>
      <c r="E12" s="118" t="n"/>
      <c r="F12" s="118" t="n"/>
      <c r="G12" s="118" t="n"/>
      <c r="H12" s="118" t="n"/>
      <c r="I12" s="118" t="n"/>
      <c r="J12" s="118" t="n"/>
      <c r="K12" s="309" t="n"/>
      <c r="L12" s="309" t="n"/>
      <c r="M12" s="309" t="n"/>
      <c r="N12" s="309" t="n"/>
      <c r="O12" s="309" t="n"/>
      <c r="P12" s="309" t="n"/>
      <c r="Q12" s="309" t="n"/>
      <c r="R12" s="309" t="n"/>
      <c r="S12" s="309" t="n"/>
      <c r="T12" s="309" t="n"/>
      <c r="U12" s="309" t="n"/>
      <c r="V12" s="309" t="n"/>
      <c r="W12" s="309" t="n"/>
      <c r="X12" s="309" t="n"/>
      <c r="Y12" s="309" t="n"/>
      <c r="Z12" s="309" t="n"/>
    </row>
    <row r="13" s="26" ht="22" customHeight="true">
      <c r="A13" s="118" t="n"/>
      <c r="B13" s="118" t="n"/>
      <c r="C13" s="118" t="n"/>
      <c r="D13" s="118" t="n"/>
      <c r="E13" s="118" t="n"/>
      <c r="F13" s="118" t="n"/>
      <c r="G13" s="118" t="n"/>
      <c r="H13" s="118" t="n"/>
      <c r="I13" s="118" t="n"/>
      <c r="J13" s="118" t="n"/>
      <c r="K13" s="309" t="n"/>
      <c r="L13" s="309" t="n"/>
      <c r="M13" s="309" t="n"/>
      <c r="N13" s="309" t="n"/>
      <c r="O13" s="309" t="n"/>
      <c r="P13" s="309" t="n"/>
      <c r="Q13" s="309" t="n"/>
      <c r="R13" s="309" t="n"/>
      <c r="S13" s="309" t="n"/>
      <c r="T13" s="309" t="n"/>
      <c r="U13" s="309" t="n"/>
      <c r="V13" s="309" t="n"/>
      <c r="W13" s="309" t="n"/>
      <c r="X13" s="309" t="n"/>
      <c r="Y13" s="309" t="n"/>
      <c r="Z13" s="309" t="n"/>
    </row>
    <row r="14" s="26" ht="22" customHeight="true">
      <c r="A14" s="118" t="n"/>
      <c r="B14" s="118" t="n"/>
      <c r="C14" s="118" t="n"/>
      <c r="D14" s="118" t="n"/>
      <c r="E14" s="118" t="n"/>
      <c r="F14" s="118" t="n"/>
      <c r="G14" s="118" t="n"/>
      <c r="H14" s="118" t="n"/>
      <c r="I14" s="118" t="n"/>
      <c r="J14" s="118" t="n"/>
      <c r="K14" s="309" t="n"/>
      <c r="L14" s="309" t="n"/>
      <c r="M14" s="309" t="n"/>
      <c r="N14" s="309" t="n"/>
      <c r="O14" s="309" t="n"/>
      <c r="P14" s="309" t="n"/>
      <c r="Q14" s="309" t="n"/>
      <c r="R14" s="309" t="n"/>
      <c r="S14" s="309" t="n"/>
      <c r="T14" s="309" t="n"/>
      <c r="U14" s="309" t="n"/>
      <c r="V14" s="309" t="n"/>
      <c r="W14" s="309" t="n"/>
      <c r="X14" s="309" t="n"/>
      <c r="Y14" s="309" t="n"/>
      <c r="Z14" s="309" t="n"/>
    </row>
    <row r="15" s="26" ht="22" customHeight="true">
      <c r="A15" s="45" t="s">
        <v>299</v>
      </c>
      <c r="B15" s="46" t="s">
        <v>300</v>
      </c>
      <c r="C15" s="47" t="s">
        <v>301</v>
      </c>
      <c r="D15" s="118" t="n"/>
      <c r="E15" s="49" t="s">
        <v>67</v>
      </c>
      <c r="F15" s="50" t="s">
        <v>300</v>
      </c>
      <c r="G15" s="51" t="s">
        <v>301</v>
      </c>
      <c r="H15" s="118" t="n"/>
      <c r="I15" s="118" t="n"/>
      <c r="J15" s="118" t="n"/>
      <c r="K15" s="309" t="n"/>
      <c r="L15" s="309" t="n"/>
      <c r="M15" s="309" t="n"/>
      <c r="N15" s="309" t="n"/>
      <c r="O15" s="309" t="n"/>
      <c r="P15" s="309" t="n"/>
      <c r="Q15" s="309" t="n"/>
      <c r="R15" s="309" t="n"/>
      <c r="S15" s="309" t="n"/>
      <c r="T15" s="309" t="n"/>
      <c r="U15" s="309" t="n"/>
      <c r="V15" s="309" t="n"/>
      <c r="W15" s="309" t="n"/>
      <c r="X15" s="309" t="n"/>
      <c r="Y15" s="309" t="n"/>
      <c r="Z15" s="309" t="n"/>
    </row>
    <row r="16" s="26" ht="22" customHeight="true">
      <c r="A16" s="242" t="s">
        <v>302</v>
      </c>
      <c r="B16" s="118">
        <f>COUNTIFS('チケット割り当て記録'!$A$4:$A$503,"&lt;&gt;",'チケット割り当て記録'!$L$4:$L$503,A16)</f>
      </c>
      <c r="C16" s="375">
        <f>IF($B$16=0,"",$B$16/$B$5)</f>
      </c>
      <c r="D16" s="118" t="n"/>
      <c r="E16" s="242" t="s">
        <v>140</v>
      </c>
      <c r="F16" s="118">
        <f>COUNTIFS('チケット割り当て記録'!$A$4:$A$503,"&lt;&gt;",'チケット割り当て記録'!$J$4:$J$503,E16)</f>
      </c>
      <c r="G16" s="375">
        <f>IF($F$16=0,"",$F$16/$B$5)</f>
      </c>
      <c r="H16" s="118" t="n"/>
      <c r="I16" s="118" t="n"/>
      <c r="J16" s="118" t="n"/>
      <c r="K16" s="309" t="n"/>
      <c r="L16" s="309" t="n"/>
      <c r="M16" s="309" t="n"/>
      <c r="N16" s="309" t="n"/>
      <c r="O16" s="309" t="n"/>
      <c r="P16" s="309" t="n"/>
      <c r="Q16" s="309" t="n"/>
      <c r="R16" s="309" t="n"/>
      <c r="S16" s="309" t="n"/>
      <c r="T16" s="309" t="n"/>
      <c r="U16" s="309" t="n"/>
      <c r="V16" s="309" t="n"/>
      <c r="W16" s="309" t="n"/>
      <c r="X16" s="309" t="n"/>
      <c r="Y16" s="309" t="n"/>
      <c r="Z16" s="309" t="n"/>
    </row>
    <row r="17" s="26" ht="22" customHeight="true">
      <c r="A17" s="242" t="s">
        <v>228</v>
      </c>
      <c r="B17" s="118">
        <f>COUNTIFS('チケット割り当て記録'!$A$4:$A$503,"&lt;&gt;",'チケット割り当て記録'!$L$4:$L$503,A17)</f>
      </c>
      <c r="C17" s="375">
        <f>IF($B$17=0,"",$B$17/$B$5)</f>
      </c>
      <c r="D17" s="118" t="n"/>
      <c r="E17" s="242" t="s">
        <v>101</v>
      </c>
      <c r="F17" s="118">
        <f>COUNTIFS('チケット割り当て記録'!$A$4:$A$503,"&lt;&gt;",'チケット割り当て記録'!$J$4:$J$503,E17)</f>
      </c>
      <c r="G17" s="375">
        <f>IF($F$17=0,"",$F$17/$B$5)</f>
      </c>
      <c r="H17" s="118" t="n"/>
      <c r="I17" s="118" t="n"/>
      <c r="J17" s="118" t="n"/>
      <c r="K17" s="309" t="n"/>
      <c r="L17" s="309" t="n"/>
      <c r="M17" s="309" t="n"/>
      <c r="N17" s="309" t="n"/>
      <c r="O17" s="309" t="n"/>
      <c r="P17" s="309" t="n"/>
      <c r="Q17" s="309" t="n"/>
      <c r="R17" s="309" t="n"/>
      <c r="S17" s="309" t="n"/>
      <c r="T17" s="309" t="n"/>
      <c r="U17" s="309" t="n"/>
      <c r="V17" s="309" t="n"/>
      <c r="W17" s="309" t="n"/>
      <c r="X17" s="309" t="n"/>
      <c r="Y17" s="309" t="n"/>
      <c r="Z17" s="309" t="n"/>
    </row>
    <row r="18" s="26" ht="22" customHeight="true">
      <c r="A18" s="242" t="s">
        <v>198</v>
      </c>
      <c r="B18" s="118">
        <f>COUNTIFS('チケット割り当て記録'!$A$4:$A$503,"&lt;&gt;",'チケット割り当て記録'!$L$4:$L$503,A18)</f>
      </c>
      <c r="C18" s="375">
        <f>IF($B$18=0,"",$B$18/$B$5)</f>
      </c>
      <c r="D18" s="118" t="n"/>
      <c r="E18" s="242" t="s">
        <v>122</v>
      </c>
      <c r="F18" s="118">
        <f>COUNTIFS('チケット割り当て記録'!$A$4:$A$503,"&lt;&gt;",'チケット割り当て記録'!$J$4:$J$503,E18)</f>
      </c>
      <c r="G18" s="375">
        <f>IF($F$18=0,"",$F$18/$B$5)</f>
      </c>
      <c r="H18" s="118" t="n"/>
      <c r="I18" s="118" t="n"/>
      <c r="J18" s="118" t="n"/>
      <c r="K18" s="309" t="n"/>
      <c r="L18" s="309" t="n"/>
      <c r="M18" s="309" t="n"/>
      <c r="N18" s="309" t="n"/>
      <c r="O18" s="309" t="n"/>
      <c r="P18" s="309" t="n"/>
      <c r="Q18" s="309" t="n"/>
      <c r="R18" s="309" t="n"/>
      <c r="S18" s="309" t="n"/>
      <c r="T18" s="309" t="n"/>
      <c r="U18" s="309" t="n"/>
      <c r="V18" s="309" t="n"/>
      <c r="W18" s="309" t="n"/>
      <c r="X18" s="309" t="n"/>
      <c r="Y18" s="309" t="n"/>
      <c r="Z18" s="309" t="n"/>
    </row>
    <row r="19" s="26" ht="22" customHeight="true">
      <c r="A19" s="242" t="s">
        <v>156</v>
      </c>
      <c r="B19" s="118">
        <f>COUNTIFS('チケット割り当て記録'!$A$4:$A$503,"&lt;&gt;",'チケット割り当て記録'!$L$4:$L$503,A19)</f>
      </c>
      <c r="C19" s="375">
        <f>IF($B$19=0,"",$B$19/$B$5)</f>
      </c>
      <c r="D19" s="118" t="n"/>
      <c r="E19" s="247" t="s">
        <v>171</v>
      </c>
      <c r="F19" s="285">
        <f>COUNTIFS('チケット割り当て記録'!$A$4:$A$503,"&lt;&gt;",'チケット割り当て記録'!$J$4:$J$503,E19)</f>
      </c>
      <c r="G19" s="376">
        <f>IF($F$19=0,"",$F$19/$B$5)</f>
      </c>
      <c r="H19" s="118" t="n"/>
      <c r="I19" s="118" t="n"/>
      <c r="J19" s="118" t="n"/>
      <c r="K19" s="309" t="n"/>
      <c r="L19" s="309" t="n"/>
      <c r="M19" s="309" t="n"/>
      <c r="N19" s="309" t="n"/>
      <c r="O19" s="309" t="n"/>
      <c r="P19" s="309" t="n"/>
      <c r="Q19" s="309" t="n"/>
      <c r="R19" s="309" t="n"/>
      <c r="S19" s="309" t="n"/>
      <c r="T19" s="309" t="n"/>
      <c r="U19" s="309" t="n"/>
      <c r="V19" s="309" t="n"/>
      <c r="W19" s="309" t="n"/>
      <c r="X19" s="309" t="n"/>
      <c r="Y19" s="309" t="n"/>
      <c r="Z19" s="309" t="n"/>
    </row>
    <row r="20" s="26" ht="22" customHeight="true">
      <c r="A20" s="242" t="s">
        <v>185</v>
      </c>
      <c r="B20" s="118">
        <f>COUNTIFS('チケット割り当て記録'!$A$4:$A$503,"&lt;&gt;",'チケット割り当て記録'!$L$4:$L$503,A20)</f>
      </c>
      <c r="C20" s="375">
        <f>IF($B$20=0,"",$B$20/$B$5)</f>
      </c>
      <c r="D20" s="118" t="n"/>
      <c r="E20" s="118" t="n"/>
      <c r="F20" s="118" t="n"/>
      <c r="G20" s="118" t="n"/>
      <c r="H20" s="118" t="n"/>
      <c r="I20" s="118" t="n"/>
      <c r="J20" s="118" t="n"/>
      <c r="K20" s="309" t="n"/>
      <c r="L20" s="309" t="n"/>
      <c r="M20" s="309" t="n"/>
      <c r="N20" s="309" t="n"/>
      <c r="O20" s="309" t="n"/>
      <c r="P20" s="309" t="n"/>
      <c r="Q20" s="309" t="n"/>
      <c r="R20" s="309" t="n"/>
      <c r="S20" s="309" t="n"/>
      <c r="T20" s="309" t="n"/>
      <c r="U20" s="309" t="n"/>
      <c r="V20" s="309" t="n"/>
      <c r="W20" s="309" t="n"/>
      <c r="X20" s="309" t="n"/>
      <c r="Y20" s="309" t="n"/>
      <c r="Z20" s="309" t="n"/>
    </row>
    <row r="21" s="26" ht="22" customHeight="true">
      <c r="A21" s="242" t="s">
        <v>242</v>
      </c>
      <c r="B21" s="118">
        <f>COUNTIFS('チケット割り当て記録'!$A$4:$A$503,"&lt;&gt;",'チケット割り当て記録'!$L$4:$L$503,A21)</f>
      </c>
      <c r="C21" s="375">
        <f>IF($B$21=0,"",$B$21/$B$5)</f>
      </c>
      <c r="D21" s="118" t="n"/>
      <c r="E21" s="118" t="n"/>
      <c r="F21" s="118" t="n"/>
      <c r="G21" s="118" t="n"/>
      <c r="H21" s="118" t="n"/>
      <c r="I21" s="118" t="n"/>
      <c r="J21" s="118" t="n"/>
      <c r="K21" s="309" t="n"/>
      <c r="L21" s="309" t="n"/>
      <c r="M21" s="309" t="n"/>
      <c r="N21" s="309" t="n"/>
      <c r="O21" s="309" t="n"/>
      <c r="P21" s="309" t="n"/>
      <c r="Q21" s="309" t="n"/>
      <c r="R21" s="309" t="n"/>
      <c r="S21" s="309" t="n"/>
      <c r="T21" s="309" t="n"/>
      <c r="U21" s="309" t="n"/>
      <c r="V21" s="309" t="n"/>
      <c r="W21" s="309" t="n"/>
      <c r="X21" s="309" t="n"/>
      <c r="Y21" s="309" t="n"/>
      <c r="Z21" s="309" t="n"/>
    </row>
    <row r="22" s="26" ht="22" customHeight="true">
      <c r="A22" s="242" t="s">
        <v>124</v>
      </c>
      <c r="B22" s="118">
        <f>COUNTIFS('チケット割り当て記録'!$A$4:$A$503,"&lt;&gt;",'チケット割り当て記録'!$L$4:$L$503,A22)</f>
      </c>
      <c r="C22" s="375">
        <f>IF($B$22=0,"",$B$22/$B$5)</f>
      </c>
      <c r="D22" s="118" t="n"/>
      <c r="E22" s="118" t="n"/>
      <c r="F22" s="118" t="n"/>
      <c r="G22" s="118" t="n"/>
      <c r="H22" s="118" t="n"/>
      <c r="I22" s="118" t="n"/>
      <c r="J22" s="118" t="n"/>
      <c r="K22" s="309" t="n"/>
      <c r="L22" s="309" t="n"/>
      <c r="M22" s="309" t="n"/>
      <c r="N22" s="309" t="n"/>
      <c r="O22" s="309" t="n"/>
      <c r="P22" s="309" t="n"/>
      <c r="Q22" s="309" t="n"/>
      <c r="R22" s="309" t="n"/>
      <c r="S22" s="309" t="n"/>
      <c r="T22" s="309" t="n"/>
      <c r="U22" s="309" t="n"/>
      <c r="V22" s="309" t="n"/>
      <c r="W22" s="309" t="n"/>
      <c r="X22" s="309" t="n"/>
      <c r="Y22" s="309" t="n"/>
      <c r="Z22" s="309" t="n"/>
    </row>
    <row r="23" s="26" ht="22" customHeight="true">
      <c r="A23" s="242" t="s">
        <v>103</v>
      </c>
      <c r="B23" s="118">
        <f>COUNTIFS('チケット割り当て記録'!$A$4:$A$503,"&lt;&gt;",'チケット割り当て記録'!$L$4:$L$503,A23)</f>
      </c>
      <c r="C23" s="375">
        <f>IF($B$23=0,"",$B$23/$B$5)</f>
      </c>
      <c r="D23" s="118" t="n"/>
      <c r="E23" s="118" t="n"/>
      <c r="F23" s="118" t="n"/>
      <c r="G23" s="118" t="n"/>
      <c r="H23" s="118" t="n"/>
      <c r="I23" s="118" t="n"/>
      <c r="J23" s="118" t="n"/>
      <c r="K23" s="309" t="n"/>
      <c r="L23" s="309" t="n"/>
      <c r="M23" s="309" t="n"/>
      <c r="N23" s="309" t="n"/>
      <c r="O23" s="309" t="n"/>
      <c r="P23" s="309" t="n"/>
      <c r="Q23" s="309" t="n"/>
      <c r="R23" s="309" t="n"/>
      <c r="S23" s="309" t="n"/>
      <c r="T23" s="309" t="n"/>
      <c r="U23" s="309" t="n"/>
      <c r="V23" s="309" t="n"/>
      <c r="W23" s="309" t="n"/>
      <c r="X23" s="309" t="n"/>
      <c r="Y23" s="309" t="n"/>
      <c r="Z23" s="309" t="n"/>
    </row>
    <row r="24" s="26" ht="22" customHeight="true">
      <c r="A24" s="247" t="s">
        <v>303</v>
      </c>
      <c r="B24" s="285">
        <f>COUNTIFS('チケット割り当て記録'!$A$4:$A$503,"&lt;&gt;",'チケット割り当て記録'!$L$4:$L$503,A24)</f>
      </c>
      <c r="C24" s="376">
        <f>IF($B$24=0,"",$B$24/$B$5)</f>
      </c>
      <c r="D24" s="118" t="n"/>
      <c r="E24" s="118" t="n"/>
      <c r="F24" s="118" t="n"/>
      <c r="G24" s="118" t="n"/>
      <c r="H24" s="118" t="n"/>
      <c r="I24" s="118" t="n"/>
      <c r="J24" s="118" t="n"/>
      <c r="K24" s="309" t="n"/>
      <c r="L24" s="309" t="n"/>
      <c r="M24" s="309" t="n"/>
      <c r="N24" s="309" t="n"/>
      <c r="O24" s="309" t="n"/>
      <c r="P24" s="309" t="n"/>
      <c r="Q24" s="309" t="n"/>
      <c r="R24" s="309" t="n"/>
      <c r="S24" s="309" t="n"/>
      <c r="T24" s="309" t="n"/>
      <c r="U24" s="309" t="n"/>
      <c r="V24" s="309" t="n"/>
      <c r="W24" s="309" t="n"/>
      <c r="X24" s="309" t="n"/>
      <c r="Y24" s="309" t="n"/>
      <c r="Z24" s="309" t="n"/>
    </row>
    <row r="25" s="26" ht="22" customHeight="true">
      <c r="A25" s="118" t="n"/>
      <c r="B25" s="118" t="n"/>
      <c r="C25" s="118" t="n"/>
      <c r="D25" s="118" t="n"/>
      <c r="E25" s="118" t="n"/>
      <c r="F25" s="118" t="n"/>
      <c r="G25" s="118" t="n"/>
      <c r="H25" s="118" t="n"/>
      <c r="I25" s="118" t="n"/>
      <c r="J25" s="118" t="n"/>
      <c r="K25" s="309" t="n"/>
      <c r="L25" s="309" t="n"/>
      <c r="M25" s="309" t="n"/>
      <c r="N25" s="309" t="n"/>
      <c r="O25" s="309" t="n"/>
      <c r="P25" s="309" t="n"/>
      <c r="Q25" s="309" t="n"/>
      <c r="R25" s="309" t="n"/>
      <c r="S25" s="309" t="n"/>
      <c r="T25" s="309" t="n"/>
      <c r="U25" s="309" t="n"/>
      <c r="V25" s="309" t="n"/>
      <c r="W25" s="309" t="n"/>
      <c r="X25" s="309" t="n"/>
      <c r="Y25" s="309" t="n"/>
      <c r="Z25" s="309" t="n"/>
    </row>
    <row r="26" s="26" ht="22" customHeight="true">
      <c r="A26" s="118" t="n"/>
      <c r="B26" s="118" t="n"/>
      <c r="C26" s="118" t="n"/>
      <c r="D26" s="118" t="n"/>
      <c r="E26" s="118" t="n"/>
      <c r="F26" s="118" t="n"/>
      <c r="G26" s="118" t="n"/>
      <c r="H26" s="118" t="n"/>
      <c r="I26" s="118" t="n"/>
      <c r="J26" s="118" t="n"/>
      <c r="K26" s="309" t="n"/>
      <c r="L26" s="309" t="n"/>
      <c r="M26" s="309" t="n"/>
      <c r="N26" s="309" t="n"/>
      <c r="O26" s="309" t="n"/>
      <c r="P26" s="309" t="n"/>
      <c r="Q26" s="309" t="n"/>
      <c r="R26" s="309" t="n"/>
      <c r="S26" s="309" t="n"/>
      <c r="T26" s="309" t="n"/>
      <c r="U26" s="309" t="n"/>
      <c r="V26" s="309" t="n"/>
      <c r="W26" s="309" t="n"/>
      <c r="X26" s="309" t="n"/>
      <c r="Y26" s="309" t="n"/>
      <c r="Z26" s="309" t="n"/>
    </row>
    <row r="27" s="26" ht="22" customHeight="true">
      <c r="A27" s="118" t="n"/>
      <c r="B27" s="118" t="n"/>
      <c r="C27" s="118" t="n"/>
      <c r="D27" s="118" t="n"/>
      <c r="E27" s="118" t="n"/>
      <c r="F27" s="118" t="n"/>
      <c r="G27" s="118" t="n"/>
      <c r="H27" s="118" t="n"/>
      <c r="I27" s="118" t="n"/>
      <c r="J27" s="118" t="n"/>
      <c r="K27" s="309" t="n"/>
      <c r="L27" s="309" t="n"/>
      <c r="M27" s="309" t="n"/>
      <c r="N27" s="309" t="n"/>
      <c r="O27" s="309" t="n"/>
      <c r="P27" s="309" t="n"/>
      <c r="Q27" s="309" t="n"/>
      <c r="R27" s="309" t="n"/>
      <c r="S27" s="309" t="n"/>
      <c r="T27" s="309" t="n"/>
      <c r="U27" s="309" t="n"/>
      <c r="V27" s="309" t="n"/>
      <c r="W27" s="309" t="n"/>
      <c r="X27" s="309" t="n"/>
      <c r="Y27" s="309" t="n"/>
      <c r="Z27" s="309" t="n"/>
    </row>
    <row r="28" s="26" ht="22" customHeight="true">
      <c r="A28" s="45" t="s">
        <v>70</v>
      </c>
      <c r="B28" s="46" t="s">
        <v>304</v>
      </c>
      <c r="C28" s="46" t="s">
        <v>198</v>
      </c>
      <c r="D28" s="46" t="s">
        <v>305</v>
      </c>
      <c r="E28" s="47" t="s">
        <v>292</v>
      </c>
      <c r="F28" s="118" t="n"/>
      <c r="G28" s="49" t="s">
        <v>61</v>
      </c>
      <c r="H28" s="50" t="s">
        <v>304</v>
      </c>
      <c r="I28" s="50" t="s">
        <v>306</v>
      </c>
      <c r="J28" s="51" t="s">
        <v>305</v>
      </c>
      <c r="K28" s="309" t="n"/>
      <c r="L28" s="309" t="n"/>
      <c r="M28" s="309" t="n"/>
      <c r="N28" s="309" t="n"/>
      <c r="O28" s="309" t="n"/>
      <c r="P28" s="309" t="n"/>
      <c r="Q28" s="309" t="n"/>
      <c r="R28" s="309" t="n"/>
      <c r="S28" s="309" t="n"/>
      <c r="T28" s="309" t="n"/>
      <c r="U28" s="309" t="n"/>
      <c r="V28" s="309" t="n"/>
      <c r="W28" s="309" t="n"/>
      <c r="X28" s="309" t="n"/>
      <c r="Y28" s="309" t="n"/>
      <c r="Z28" s="309" t="n"/>
    </row>
    <row r="29" s="26" ht="22" customHeight="true">
      <c r="A29" s="242" t="s">
        <v>252</v>
      </c>
      <c r="B29" s="371">
        <f>COUNTIFS('チケット割り当て記録'!$A$4:$A$503,"&lt;&gt;",'チケット割り当て記録'!$M$4:$M$503,A29)</f>
      </c>
      <c r="C29" s="371">
        <f>COUNTIFS('チケット割り当て記録'!$A$4:$A$503,"&lt;&gt;",'チケット割り当て記録'!$M$4:$M$503,A29,'チケット割り当て記録'!$L$4:$L$503,"&lt;&gt;クローズ済み",'チケット割り当て記録'!$L$4:$L$503,"&lt;&gt;キャンセル済み")</f>
      </c>
      <c r="D29" s="371">
        <f>COUNTIFS('チケット割り当て記録'!$M$4:$M$503,A29,'チケット割り当て記録'!$Z$4:$Z$503,"期限超過")</f>
      </c>
      <c r="E29" s="377">
        <f>IFERROR(SUMIFS('チケット割り当て記録'!$X$4:$X$503,'チケット割り当て記録'!$M$4:$M$503,A29,'チケット割り当て記録'!$X$4:$X$503,"&gt;0")/COUNTIFS('チケット割り当て記録'!$M$4:$M$503,A29,'チケット割り当て記録'!$X$4:$X$503,"&gt;0"),"")</f>
      </c>
      <c r="F29" s="118" t="n"/>
      <c r="G29" s="242" t="s">
        <v>95</v>
      </c>
      <c r="H29" s="371">
        <f>COUNTIFS('チケット割り当て記録'!$A$4:$A$503,"&lt;&gt;",'チケット割り当て記録'!$D$4:$D$503,G29)</f>
      </c>
      <c r="I29" s="371">
        <f>COUNTIFS('チケット割り当て記録'!$D$4:$D$503,G29,'チケット割り当て記録'!$Y$4:$Y$503,"期限超過")</f>
      </c>
      <c r="J29" s="378">
        <f>COUNTIFS('チケット割り当て記録'!$D$4:$D$503,G29,'チケット割り当て記録'!$Z$4:$Z$503,"期限超過")</f>
      </c>
      <c r="K29" s="309" t="n"/>
      <c r="L29" s="309" t="n"/>
      <c r="M29" s="309" t="n"/>
      <c r="N29" s="309" t="n"/>
      <c r="O29" s="309" t="n"/>
      <c r="P29" s="309" t="n"/>
      <c r="Q29" s="309" t="n"/>
      <c r="R29" s="309" t="n"/>
      <c r="S29" s="309" t="n"/>
      <c r="T29" s="309" t="n"/>
      <c r="U29" s="309" t="n"/>
      <c r="V29" s="309" t="n"/>
      <c r="W29" s="309" t="n"/>
      <c r="X29" s="309" t="n"/>
      <c r="Y29" s="309" t="n"/>
      <c r="Z29" s="309" t="n"/>
    </row>
    <row r="30" s="26" ht="22" customHeight="true">
      <c r="A30" s="242" t="s">
        <v>104</v>
      </c>
      <c r="B30" s="371">
        <f>COUNTIFS('チケット割り当て記録'!$A$4:$A$503,"&lt;&gt;",'チケット割り当て記録'!$M$4:$M$503,A30)</f>
      </c>
      <c r="C30" s="371">
        <f>COUNTIFS('チケット割り当て記録'!$A$4:$A$503,"&lt;&gt;",'チケット割り当て記録'!$M$4:$M$503,A30,'チケット割り当て記録'!$L$4:$L$503,"&lt;&gt;クローズ済み",'チケット割り当て記録'!$L$4:$L$503,"&lt;&gt;キャンセル済み")</f>
      </c>
      <c r="D30" s="371">
        <f>COUNTIFS('チケット割り当て記録'!$M$4:$M$503,A30,'チケット割り当て記録'!$Z$4:$Z$503,"期限超過")</f>
      </c>
      <c r="E30" s="377">
        <f>IFERROR(SUMIFS('チケット割り当て記録'!$X$4:$X$503,'チケット割り当て記録'!$M$4:$M$503,A30,'チケット割り当て記録'!$X$4:$X$503,"&gt;0")/COUNTIFS('チケット割り当て記録'!$M$4:$M$503,A30,'チケット割り当て記録'!$X$4:$X$503,"&gt;0"),"")</f>
      </c>
      <c r="F30" s="118" t="n"/>
      <c r="G30" s="242" t="s">
        <v>116</v>
      </c>
      <c r="H30" s="371">
        <f>COUNTIFS('チケット割り当て記録'!$A$4:$A$503,"&lt;&gt;",'チケット割り当て記録'!$D$4:$D$503,G30)</f>
      </c>
      <c r="I30" s="371">
        <f>COUNTIFS('チケット割り当て記録'!$D$4:$D$503,G30,'チケット割り当て記録'!$Y$4:$Y$503,"期限超過")</f>
      </c>
      <c r="J30" s="378">
        <f>COUNTIFS('チケット割り当て記録'!$D$4:$D$503,G30,'チケット割り当て記録'!$Z$4:$Z$503,"期限超過")</f>
      </c>
      <c r="K30" s="309" t="n"/>
      <c r="L30" s="309" t="n"/>
      <c r="M30" s="309" t="n"/>
      <c r="N30" s="309" t="n"/>
      <c r="O30" s="309" t="n"/>
      <c r="P30" s="309" t="n"/>
      <c r="Q30" s="309" t="n"/>
      <c r="R30" s="309" t="n"/>
      <c r="S30" s="309" t="n"/>
      <c r="T30" s="309" t="n"/>
      <c r="U30" s="309" t="n"/>
      <c r="V30" s="309" t="n"/>
      <c r="W30" s="309" t="n"/>
      <c r="X30" s="309" t="n"/>
      <c r="Y30" s="309" t="n"/>
      <c r="Z30" s="309" t="n"/>
    </row>
    <row r="31" s="26" ht="22" customHeight="true">
      <c r="A31" s="242" t="s">
        <v>135</v>
      </c>
      <c r="B31" s="371">
        <f>COUNTIFS('チケット割り当て記録'!$A$4:$A$503,"&lt;&gt;",'チケット割り当て記録'!$M$4:$M$503,A31)</f>
      </c>
      <c r="C31" s="371">
        <f>COUNTIFS('チケット割り当て記録'!$A$4:$A$503,"&lt;&gt;",'チケット割り当て記録'!$M$4:$M$503,A31,'チケット割り当て記録'!$L$4:$L$503,"&lt;&gt;クローズ済み",'チケット割り当て記録'!$L$4:$L$503,"&lt;&gt;キャンセル済み")</f>
      </c>
      <c r="D31" s="371">
        <f>COUNTIFS('チケット割り当て記録'!$M$4:$M$503,A31,'チケット割り当て記録'!$Z$4:$Z$503,"期限超過")</f>
      </c>
      <c r="E31" s="377">
        <f>IFERROR(SUMIFS('チケット割り当て記録'!$X$4:$X$503,'チケット割り当て記録'!$M$4:$M$503,A31,'チケット割り当て記録'!$X$4:$X$503,"&gt;0")/COUNTIFS('チケット割り当て記録'!$M$4:$M$503,A31,'チケット割り当て記録'!$X$4:$X$503,"&gt;0"),"")</f>
      </c>
      <c r="F31" s="118" t="n"/>
      <c r="G31" s="242" t="s">
        <v>135</v>
      </c>
      <c r="H31" s="371">
        <f>COUNTIFS('チケット割り当て記録'!$A$4:$A$503,"&lt;&gt;",'チケット割り当て記録'!$D$4:$D$503,G31)</f>
      </c>
      <c r="I31" s="371">
        <f>COUNTIFS('チケット割り当て記録'!$D$4:$D$503,G31,'チケット割り当て記録'!$Y$4:$Y$503,"期限超過")</f>
      </c>
      <c r="J31" s="378">
        <f>COUNTIFS('チケット割り当て記録'!$D$4:$D$503,G31,'チケット割り当て記録'!$Z$4:$Z$503,"期限超過")</f>
      </c>
      <c r="K31" s="309" t="n"/>
      <c r="L31" s="309" t="n"/>
      <c r="M31" s="309" t="n"/>
      <c r="N31" s="309" t="n"/>
      <c r="O31" s="309" t="n"/>
      <c r="P31" s="309" t="n"/>
      <c r="Q31" s="309" t="n"/>
      <c r="R31" s="309" t="n"/>
      <c r="S31" s="309" t="n"/>
      <c r="T31" s="309" t="n"/>
      <c r="U31" s="309" t="n"/>
      <c r="V31" s="309" t="n"/>
      <c r="W31" s="309" t="n"/>
      <c r="X31" s="309" t="n"/>
      <c r="Y31" s="309" t="n"/>
      <c r="Z31" s="309" t="n"/>
    </row>
    <row r="32" s="26" ht="22" customHeight="true">
      <c r="A32" s="242" t="s">
        <v>165</v>
      </c>
      <c r="B32" s="371">
        <f>COUNTIFS('チケット割り当て記録'!$A$4:$A$503,"&lt;&gt;",'チケット割り当て記録'!$M$4:$M$503,A32)</f>
      </c>
      <c r="C32" s="371">
        <f>COUNTIFS('チケット割り当て記録'!$A$4:$A$503,"&lt;&gt;",'チケット割り当て記録'!$M$4:$M$503,A32,'チケット割り当て記録'!$L$4:$L$503,"&lt;&gt;クローズ済み",'チケット割り当て記録'!$L$4:$L$503,"&lt;&gt;キャンセル済み")</f>
      </c>
      <c r="D32" s="371">
        <f>COUNTIFS('チケット割り当て記録'!$M$4:$M$503,A32,'チケット割り当て記録'!$Z$4:$Z$503,"期限超過")</f>
      </c>
      <c r="E32" s="377">
        <f>IFERROR(SUMIFS('チケット割り当て記録'!$X$4:$X$503,'チケット割り当て記録'!$M$4:$M$503,A32,'チケット割り当て記録'!$X$4:$X$503,"&gt;0")/COUNTIFS('チケット割り当て記録'!$M$4:$M$503,A32,'チケット割り当て記録'!$X$4:$X$503,"&gt;0"),"")</f>
      </c>
      <c r="F32" s="118" t="n"/>
      <c r="G32" s="242" t="s">
        <v>180</v>
      </c>
      <c r="H32" s="371">
        <f>COUNTIFS('チケット割り当て記録'!$A$4:$A$503,"&lt;&gt;",'チケット割り当て記録'!$D$4:$D$503,G32)</f>
      </c>
      <c r="I32" s="371">
        <f>COUNTIFS('チケット割り当て記録'!$D$4:$D$503,G32,'チケット割り当て記録'!$Y$4:$Y$503,"期限超過")</f>
      </c>
      <c r="J32" s="378">
        <f>COUNTIFS('チケット割り当て記録'!$D$4:$D$503,G32,'チケット割り当て記録'!$Z$4:$Z$503,"期限超過")</f>
      </c>
      <c r="K32" s="309" t="n"/>
      <c r="L32" s="309" t="n"/>
      <c r="M32" s="309" t="n"/>
      <c r="N32" s="309" t="n"/>
      <c r="O32" s="309" t="n"/>
      <c r="P32" s="309" t="n"/>
      <c r="Q32" s="309" t="n"/>
      <c r="R32" s="309" t="n"/>
      <c r="S32" s="309" t="n"/>
      <c r="T32" s="309" t="n"/>
      <c r="U32" s="309" t="n"/>
      <c r="V32" s="309" t="n"/>
      <c r="W32" s="309" t="n"/>
      <c r="X32" s="309" t="n"/>
      <c r="Y32" s="309" t="n"/>
      <c r="Z32" s="309" t="n"/>
    </row>
    <row r="33" s="26" ht="22" customHeight="true">
      <c r="A33" s="242" t="s">
        <v>414</v>
      </c>
      <c r="B33" s="371">
        <f>COUNTIFS('チケット割り当て記録'!$A$4:$A$503,"&lt;&gt;",'チケット割り当て記録'!$M$4:$M$503,A33)</f>
      </c>
      <c r="C33" s="371">
        <f>COUNTIFS('チケット割り当て記録'!$A$4:$A$503,"&lt;&gt;",'チケット割り当て記録'!$M$4:$M$503,A33,'チケット割り当て記録'!$L$4:$L$503,"&lt;&gt;クローズ済み",'チケット割り当て記録'!$L$4:$L$503,"&lt;&gt;キャンセル済み")</f>
      </c>
      <c r="D33" s="371">
        <f>COUNTIFS('チケット割り当て記録'!$M$4:$M$503,A33,'チケット割り当て記録'!$Z$4:$Z$503,"期限超過")</f>
      </c>
      <c r="E33" s="377">
        <f>IFERROR(SUMIFS('チケット割り当て記録'!$X$4:$X$503,'チケット割り当て記録'!$M$4:$M$503,A33,'チケット割り当て記録'!$X$4:$X$503,"&gt;0")/COUNTIFS('チケット割り当て記録'!$M$4:$M$503,A33,'チケット割り当て記録'!$X$4:$X$503,"&gt;0"),"")</f>
      </c>
      <c r="F33" s="118" t="n"/>
      <c r="G33" s="242" t="s">
        <v>152</v>
      </c>
      <c r="H33" s="371">
        <f>COUNTIFS('チケット割り当て記録'!$A$4:$A$503,"&lt;&gt;",'チケット割り当て記録'!$D$4:$D$503,G33)</f>
      </c>
      <c r="I33" s="371">
        <f>COUNTIFS('チケット割り当て記録'!$D$4:$D$503,G33,'チケット割り当て記録'!$Y$4:$Y$503,"期限超過")</f>
      </c>
      <c r="J33" s="378">
        <f>COUNTIFS('チケット割り当て記録'!$D$4:$D$503,G33,'チケット割り当て記録'!$Z$4:$Z$503,"期限超過")</f>
      </c>
      <c r="K33" s="309" t="n"/>
      <c r="L33" s="309" t="n"/>
      <c r="M33" s="309" t="n"/>
      <c r="N33" s="309" t="n"/>
      <c r="O33" s="309" t="n"/>
      <c r="P33" s="309" t="n"/>
      <c r="Q33" s="309" t="n"/>
      <c r="R33" s="309" t="n"/>
      <c r="S33" s="309" t="n"/>
      <c r="T33" s="309" t="n"/>
      <c r="U33" s="309" t="n"/>
      <c r="V33" s="309" t="n"/>
      <c r="W33" s="309" t="n"/>
      <c r="X33" s="309" t="n"/>
      <c r="Y33" s="309" t="n"/>
      <c r="Z33" s="309" t="n"/>
    </row>
    <row r="34" s="26" ht="22" customHeight="true">
      <c r="A34" s="242" t="s">
        <v>186</v>
      </c>
      <c r="B34" s="371">
        <f>COUNTIFS('チケット割り当て記録'!$A$4:$A$503,"&lt;&gt;",'チケット割り当て記録'!$M$4:$M$503,A34)</f>
      </c>
      <c r="C34" s="371">
        <f>COUNTIFS('チケット割り当て記録'!$A$4:$A$503,"&lt;&gt;",'チケット割り当て記録'!$M$4:$M$503,A34,'チケット割り当て記録'!$L$4:$L$503,"&lt;&gt;クローズ済み",'チケット割り当て記録'!$L$4:$L$503,"&lt;&gt;キャンセル済み")</f>
      </c>
      <c r="D34" s="371">
        <f>COUNTIFS('チケット割り当て記録'!$M$4:$M$503,A34,'チケット割り当て記録'!$Z$4:$Z$503,"期限超過")</f>
      </c>
      <c r="E34" s="377">
        <f>IFERROR(SUMIFS('チケット割り当て記録'!$X$4:$X$503,'チケット割り当て記録'!$M$4:$M$503,A34,'チケット割り当て記録'!$X$4:$X$503,"&gt;0")/COUNTIFS('チケット割り当て記録'!$M$4:$M$503,A34,'チケット割り当て記録'!$X$4:$X$503,"&gt;0"),"")</f>
      </c>
      <c r="F34" s="118" t="n"/>
      <c r="G34" s="242" t="s">
        <v>143</v>
      </c>
      <c r="H34" s="371">
        <f>COUNTIFS('チケット割り当て記録'!$A$4:$A$503,"&lt;&gt;",'チケット割り当て記録'!$D$4:$D$503,G34)</f>
      </c>
      <c r="I34" s="371">
        <f>COUNTIFS('チケット割り当て記録'!$D$4:$D$503,G34,'チケット割り当て記録'!$Y$4:$Y$503,"期限超過")</f>
      </c>
      <c r="J34" s="378">
        <f>COUNTIFS('チケット割り当て記録'!$D$4:$D$503,G34,'チケット割り当て記録'!$Z$4:$Z$503,"期限超過")</f>
      </c>
      <c r="K34" s="309" t="n"/>
      <c r="L34" s="309" t="n"/>
      <c r="M34" s="309" t="n"/>
      <c r="N34" s="309" t="n"/>
      <c r="O34" s="309" t="n"/>
      <c r="P34" s="309" t="n"/>
      <c r="Q34" s="309" t="n"/>
      <c r="R34" s="309" t="n"/>
      <c r="S34" s="309" t="n"/>
      <c r="T34" s="309" t="n"/>
      <c r="U34" s="309" t="n"/>
      <c r="V34" s="309" t="n"/>
      <c r="W34" s="309" t="n"/>
      <c r="X34" s="309" t="n"/>
      <c r="Y34" s="309" t="n"/>
      <c r="Z34" s="309" t="n"/>
    </row>
    <row r="35" s="26" ht="22" customHeight="true">
      <c r="A35" s="242" t="s">
        <v>188</v>
      </c>
      <c r="B35" s="371">
        <f>COUNTIFS('チケット割り当て記録'!$A$4:$A$503,"&lt;&gt;",'チケット割り当て記録'!$M$4:$M$503,A35)</f>
      </c>
      <c r="C35" s="371">
        <f>COUNTIFS('チケット割り当て記録'!$A$4:$A$503,"&lt;&gt;",'チケット割り当て記録'!$M$4:$M$503,A35,'チケット割り当て記録'!$L$4:$L$503,"&lt;&gt;クローズ済み",'チケット割り当て記録'!$L$4:$L$503,"&lt;&gt;キャンセル済み")</f>
      </c>
      <c r="D35" s="371">
        <f>COUNTIFS('チケット割り当て記録'!$M$4:$M$503,A35,'チケット割り当て記録'!$Z$4:$Z$503,"期限超過")</f>
      </c>
      <c r="E35" s="377">
        <f>IFERROR(SUMIFS('チケット割り当て記録'!$X$4:$X$503,'チケット割り当て記録'!$M$4:$M$503,A35,'チケット割り当て記録'!$X$4:$X$503,"&gt;0")/COUNTIFS('チケット割り当て記録'!$M$4:$M$503,A35,'チケット割り当て記録'!$X$4:$X$503,"&gt;0"),"")</f>
      </c>
      <c r="F35" s="118" t="n"/>
      <c r="G35" s="242" t="s">
        <v>165</v>
      </c>
      <c r="H35" s="371">
        <f>COUNTIFS('チケット割り当て記録'!$A$4:$A$503,"&lt;&gt;",'チケット割り当て記録'!$D$4:$D$503,G35)</f>
      </c>
      <c r="I35" s="371">
        <f>COUNTIFS('チケット割り当て記録'!$D$4:$D$503,G35,'チケット割り当て記録'!$Y$4:$Y$503,"期限超過")</f>
      </c>
      <c r="J35" s="378">
        <f>COUNTIFS('チケット割り当て記録'!$D$4:$D$503,G35,'チケット割り当て記録'!$Z$4:$Z$503,"期限超過")</f>
      </c>
      <c r="K35" s="309" t="n"/>
      <c r="L35" s="309" t="n"/>
      <c r="M35" s="309" t="n"/>
      <c r="N35" s="309" t="n"/>
      <c r="O35" s="309" t="n"/>
      <c r="P35" s="309" t="n"/>
      <c r="Q35" s="309" t="n"/>
      <c r="R35" s="309" t="n"/>
      <c r="S35" s="309" t="n"/>
      <c r="T35" s="309" t="n"/>
      <c r="U35" s="309" t="n"/>
      <c r="V35" s="309" t="n"/>
      <c r="W35" s="309" t="n"/>
      <c r="X35" s="309" t="n"/>
      <c r="Y35" s="309" t="n"/>
      <c r="Z35" s="309" t="n"/>
    </row>
    <row r="36" s="26" ht="22" customHeight="true">
      <c r="A36" s="242" t="s">
        <v>214</v>
      </c>
      <c r="B36" s="371">
        <f>COUNTIFS('チケット割り当て記録'!$A$4:$A$503,"&lt;&gt;",'チケット割り当て記録'!$M$4:$M$503,A36)</f>
      </c>
      <c r="C36" s="371">
        <f>COUNTIFS('チケット割り当て記録'!$A$4:$A$503,"&lt;&gt;",'チケット割り当て記録'!$M$4:$M$503,A36,'チケット割り当て記録'!$L$4:$L$503,"&lt;&gt;クローズ済み",'チケット割り当て記録'!$L$4:$L$503,"&lt;&gt;キャンセル済み")</f>
      </c>
      <c r="D36" s="371">
        <f>COUNTIFS('チケット割り当て記録'!$M$4:$M$503,A36,'チケット割り当て記録'!$Z$4:$Z$503,"期限超過")</f>
      </c>
      <c r="E36" s="377">
        <f>IFERROR(SUMIFS('チケット割り当て記録'!$X$4:$X$503,'チケット割り当て記録'!$M$4:$M$503,A36,'チケット割り当て記録'!$X$4:$X$503,"&gt;0")/COUNTIFS('チケット割り当て記録'!$M$4:$M$503,A36,'チケット割り当て記録'!$X$4:$X$503,"&gt;0"),"")</f>
      </c>
      <c r="F36" s="118" t="n"/>
      <c r="G36" s="242" t="s">
        <v>188</v>
      </c>
      <c r="H36" s="371">
        <f>COUNTIFS('チケット割り当て記録'!$A$4:$A$503,"&lt;&gt;",'チケット割り当て記録'!$D$4:$D$503,G36)</f>
      </c>
      <c r="I36" s="371">
        <f>COUNTIFS('チケット割り当て記録'!$D$4:$D$503,G36,'チケット割り当て記録'!$Y$4:$Y$503,"期限超過")</f>
      </c>
      <c r="J36" s="378">
        <f>COUNTIFS('チケット割り当て記録'!$D$4:$D$503,G36,'チケット割り当て記録'!$Z$4:$Z$503,"期限超過")</f>
      </c>
      <c r="K36" s="309" t="n"/>
      <c r="L36" s="309" t="n"/>
      <c r="M36" s="309" t="n"/>
      <c r="N36" s="309" t="n"/>
      <c r="O36" s="309" t="n"/>
      <c r="P36" s="309" t="n"/>
      <c r="Q36" s="309" t="n"/>
      <c r="R36" s="309" t="n"/>
      <c r="S36" s="309" t="n"/>
      <c r="T36" s="309" t="n"/>
      <c r="U36" s="309" t="n"/>
      <c r="V36" s="309" t="n"/>
      <c r="W36" s="309" t="n"/>
      <c r="X36" s="309" t="n"/>
      <c r="Y36" s="309" t="n"/>
      <c r="Z36" s="309" t="n"/>
    </row>
    <row r="37" s="26" ht="22" customHeight="true">
      <c r="A37" s="242" t="s">
        <v>212</v>
      </c>
      <c r="B37" s="371">
        <f>COUNTIFS('チケット割り当て記録'!$A$4:$A$503,"&lt;&gt;",'チケット割り当て記録'!$M$4:$M$503,A37)</f>
      </c>
      <c r="C37" s="371">
        <f>COUNTIFS('チケット割り当て記録'!$A$4:$A$503,"&lt;&gt;",'チケット割り当て記録'!$M$4:$M$503,A37,'チケット割り当て記録'!$L$4:$L$503,"&lt;&gt;クローズ済み",'チケット割り当て記録'!$L$4:$L$503,"&lt;&gt;キャンセル済み")</f>
      </c>
      <c r="D37" s="371">
        <f>COUNTIFS('チケット割り当て記録'!$M$4:$M$503,A37,'チケット割り当て記録'!$Z$4:$Z$503,"期限超過")</f>
      </c>
      <c r="E37" s="377">
        <f>IFERROR(SUMIFS('チケット割り当て記録'!$X$4:$X$503,'チケット割り当て記録'!$M$4:$M$503,A37,'チケット割り当て記録'!$X$4:$X$503,"&gt;0")/COUNTIFS('チケット割り当て記録'!$M$4:$M$503,A37,'チケット割り当て記録'!$X$4:$X$503,"&gt;0"),"")</f>
      </c>
      <c r="F37" s="118" t="n"/>
      <c r="G37" s="242" t="s">
        <v>224</v>
      </c>
      <c r="H37" s="371">
        <f>COUNTIFS('チケット割り当て記録'!$A$4:$A$503,"&lt;&gt;",'チケット割り当て記録'!$D$4:$D$503,G37)</f>
      </c>
      <c r="I37" s="371">
        <f>COUNTIFS('チケット割り当て記録'!$D$4:$D$503,G37,'チケット割り当て記録'!$Y$4:$Y$503,"期限超過")</f>
      </c>
      <c r="J37" s="378">
        <f>COUNTIFS('チケット割り当て記録'!$D$4:$D$503,G37,'チケット割り当て記録'!$Z$4:$Z$503,"期限超過")</f>
      </c>
      <c r="K37" s="309" t="n"/>
      <c r="L37" s="309" t="n"/>
      <c r="M37" s="309" t="n"/>
      <c r="N37" s="309" t="n"/>
      <c r="O37" s="309" t="n"/>
      <c r="P37" s="309" t="n"/>
      <c r="Q37" s="309" t="n"/>
      <c r="R37" s="309" t="n"/>
      <c r="S37" s="309" t="n"/>
      <c r="T37" s="309" t="n"/>
      <c r="U37" s="309" t="n"/>
      <c r="V37" s="309" t="n"/>
      <c r="W37" s="309" t="n"/>
      <c r="X37" s="309" t="n"/>
      <c r="Y37" s="309" t="n"/>
      <c r="Z37" s="309" t="n"/>
    </row>
    <row r="38" s="26" ht="22" customHeight="true">
      <c r="A38" s="242" t="s">
        <v>229</v>
      </c>
      <c r="B38" s="371">
        <f>COUNTIFS('チケット割り当て記録'!$A$4:$A$503,"&lt;&gt;",'チケット割り当て記録'!$M$4:$M$503,A38)</f>
      </c>
      <c r="C38" s="371">
        <f>COUNTIFS('チケット割り当て記録'!$A$4:$A$503,"&lt;&gt;",'チケット割り当て記録'!$M$4:$M$503,A38,'チケット割り当て記録'!$L$4:$L$503,"&lt;&gt;クローズ済み",'チケット割り当て記録'!$L$4:$L$503,"&lt;&gt;キャンセル済み")</f>
      </c>
      <c r="D38" s="371">
        <f>COUNTIFS('チケット割り当て記録'!$M$4:$M$503,A38,'チケット割り当て記録'!$Z$4:$Z$503,"期限超過")</f>
      </c>
      <c r="E38" s="377">
        <f>IFERROR(SUMIFS('チケット割り当て記録'!$X$4:$X$503,'チケット割り当て記録'!$M$4:$M$503,A38,'チケット割り当て記録'!$X$4:$X$503,"&gt;0")/COUNTIFS('チケット割り当て記録'!$M$4:$M$503,A38,'チケット割り当て記録'!$X$4:$X$503,"&gt;0"),"")</f>
      </c>
      <c r="F38" s="118" t="n"/>
      <c r="G38" s="242" t="s">
        <v>207</v>
      </c>
      <c r="H38" s="371">
        <f>COUNTIFS('チケット割り当て記録'!$A$4:$A$503,"&lt;&gt;",'チケット割り当て記録'!$D$4:$D$503,G38)</f>
      </c>
      <c r="I38" s="371">
        <f>COUNTIFS('チケット割り当て記録'!$D$4:$D$503,G38,'チケット割り当て記録'!$Y$4:$Y$503,"期限超過")</f>
      </c>
      <c r="J38" s="378">
        <f>COUNTIFS('チケット割り当て記録'!$D$4:$D$503,G38,'チケット割り当て記録'!$Z$4:$Z$503,"期限超過")</f>
      </c>
      <c r="K38" s="309" t="n"/>
      <c r="L38" s="309" t="n"/>
      <c r="M38" s="309" t="n"/>
      <c r="N38" s="309" t="n"/>
      <c r="O38" s="309" t="n"/>
      <c r="P38" s="309" t="n"/>
      <c r="Q38" s="309" t="n"/>
      <c r="R38" s="309" t="n"/>
      <c r="S38" s="309" t="n"/>
      <c r="T38" s="309" t="n"/>
      <c r="U38" s="309" t="n"/>
      <c r="V38" s="309" t="n"/>
      <c r="W38" s="309" t="n"/>
      <c r="X38" s="309" t="n"/>
      <c r="Y38" s="309" t="n"/>
      <c r="Z38" s="309" t="n"/>
    </row>
    <row r="39" s="26" ht="22" customHeight="true">
      <c r="A39" s="242" t="s">
        <v>106</v>
      </c>
      <c r="B39" s="371">
        <f>COUNTIFS('チケット割り当て記録'!$A$4:$A$503,"&lt;&gt;",'チケット割り当て記録'!$M$4:$M$503,A39)</f>
      </c>
      <c r="C39" s="371">
        <f>COUNTIFS('チケット割り当て記録'!$A$4:$A$503,"&lt;&gt;",'チケット割り当て記録'!$M$4:$M$503,A39,'チケット割り当て記録'!$L$4:$L$503,"&lt;&gt;クローズ済み",'チケット割り当て記録'!$L$4:$L$503,"&lt;&gt;キャンセル済み")</f>
      </c>
      <c r="D39" s="371">
        <f>COUNTIFS('チケット割り当て記録'!$M$4:$M$503,A39,'チケット割り当て記録'!$Z$4:$Z$503,"期限超過")</f>
      </c>
      <c r="E39" s="377">
        <f>IFERROR(SUMIFS('チケット割り当て記録'!$X$4:$X$503,'チケット割り当て記録'!$M$4:$M$503,A39,'チケット割り当て記録'!$X$4:$X$503,"&gt;0")/COUNTIFS('チケット割り当て記録'!$M$4:$M$503,A39,'チケット割り当て記録'!$X$4:$X$503,"&gt;0"),"")</f>
      </c>
      <c r="F39" s="118" t="n"/>
      <c r="G39" s="247" t="s">
        <v>249</v>
      </c>
      <c r="H39" s="379">
        <f>COUNTIFS('チケット割り当て記録'!$A$4:$A$503,"&lt;&gt;",'チケット割り当て記録'!$D$4:$D$503,G39)</f>
      </c>
      <c r="I39" s="379">
        <f>COUNTIFS('チケット割り当て記録'!$D$4:$D$503,G39,'チケット割り当て記録'!$Y$4:$Y$503,"期限超過")</f>
      </c>
      <c r="J39" s="380">
        <f>COUNTIFS('チケット割り当て記録'!$D$4:$D$503,G39,'チケット割り当て記録'!$Z$4:$Z$503,"期限超過")</f>
      </c>
      <c r="K39" s="309" t="n"/>
      <c r="L39" s="309" t="n"/>
      <c r="M39" s="309" t="n"/>
      <c r="N39" s="309" t="n"/>
      <c r="O39" s="309" t="n"/>
      <c r="P39" s="309" t="n"/>
      <c r="Q39" s="309" t="n"/>
      <c r="R39" s="309" t="n"/>
      <c r="S39" s="309" t="n"/>
      <c r="T39" s="309" t="n"/>
      <c r="U39" s="309" t="n"/>
      <c r="V39" s="309" t="n"/>
      <c r="W39" s="309" t="n"/>
      <c r="X39" s="309" t="n"/>
      <c r="Y39" s="309" t="n"/>
      <c r="Z39" s="309" t="n"/>
    </row>
    <row r="40" s="26" ht="22" customHeight="true">
      <c r="A40" s="247" t="s">
        <v>239</v>
      </c>
      <c r="B40" s="379">
        <f>COUNTIFS('チケット割り当て記録'!$A$4:$A$503,"&lt;&gt;",'チケット割り当て記録'!$M$4:$M$503,A40)</f>
      </c>
      <c r="C40" s="379">
        <f>COUNTIFS('チケット割り当て記録'!$A$4:$A$503,"&lt;&gt;",'チケット割り当て記録'!$M$4:$M$503,A40,'チケット割り当て記録'!$L$4:$L$503,"&lt;&gt;クローズ済み",'チケット割り当て記録'!$L$4:$L$503,"&lt;&gt;キャンセル済み")</f>
      </c>
      <c r="D40" s="379">
        <f>COUNTIFS('チケット割り当て記録'!$M$4:$M$503,A40,'チケット割り当て記録'!$Z$4:$Z$503,"期限超過")</f>
      </c>
      <c r="E40" s="381">
        <f>IFERROR(SUMIFS('チケット割り当て記録'!$X$4:$X$503,'チケット割り当て記録'!$M$4:$M$503,A40,'チケット割り当て記録'!$X$4:$X$503,"&gt;0")/COUNTIFS('チケット割り当て記録'!$M$4:$M$503,A40,'チケット割り当て記録'!$X$4:$X$503,"&gt;0"),"")</f>
      </c>
      <c r="F40" s="118" t="n"/>
      <c r="G40" s="242" t="s">
        <v>260</v>
      </c>
      <c r="H40" s="371">
        <f>COUNTIFS('チケット割り当て記録'!$A$4:$A$503,"&lt;&gt;",'チケット割り当て記録'!$D$4:$D$503,G40)</f>
      </c>
      <c r="I40" s="371">
        <f>COUNTIFS('チケット割り当て記録'!$D$4:$D$503,G40,'チケット割り当て記録'!$Y$4:$Y$503,"期限超過")</f>
      </c>
      <c r="J40" s="378">
        <f>COUNTIFS('チケット割り当て記録'!$D$4:$D$503,G40,'チケット割り当て記録'!$Z$4:$Z$503,"期限超過")</f>
      </c>
      <c r="K40" s="309" t="n"/>
      <c r="L40" s="309" t="n"/>
      <c r="M40" s="309" t="n"/>
      <c r="N40" s="309" t="n"/>
      <c r="O40" s="309" t="n"/>
      <c r="P40" s="309" t="n"/>
      <c r="Q40" s="309" t="n"/>
      <c r="R40" s="309" t="n"/>
      <c r="S40" s="309" t="n"/>
      <c r="T40" s="309" t="n"/>
      <c r="U40" s="309" t="n"/>
      <c r="V40" s="309" t="n"/>
      <c r="W40" s="309" t="n"/>
      <c r="X40" s="309" t="n"/>
      <c r="Y40" s="309" t="n"/>
      <c r="Z40" s="309" t="n"/>
    </row>
    <row r="41" s="26" ht="22" customHeight="true">
      <c r="A41" s="309" t="n"/>
      <c r="B41" s="309" t="n"/>
      <c r="C41" s="309" t="n"/>
      <c r="D41" s="309" t="n"/>
      <c r="E41" s="309" t="n"/>
      <c r="F41" s="309" t="n"/>
      <c r="G41" s="247" t="s">
        <v>239</v>
      </c>
      <c r="H41" s="379">
        <f>COUNTIFS('チケット割り当て記録'!$A$4:$A$503,"&lt;&gt;",'チケット割り当て記録'!$D$4:$D$503,G41)</f>
      </c>
      <c r="I41" s="379">
        <f>COUNTIFS('チケット割り当て記録'!$D$4:$D$503,G41,'チケット割り当て記録'!$Y$4:$Y$503,"期限超過")</f>
      </c>
      <c r="J41" s="380">
        <f>COUNTIFS('チケット割り当て記録'!$D$4:$D$503,G41,'チケット割り当て記録'!$Z$4:$Z$503,"期限超過")</f>
      </c>
      <c r="K41" s="309" t="n"/>
      <c r="L41" s="309" t="n"/>
      <c r="M41" s="309" t="n"/>
      <c r="N41" s="309" t="n"/>
      <c r="O41" s="309" t="n"/>
      <c r="P41" s="309" t="n"/>
      <c r="Q41" s="309" t="n"/>
      <c r="R41" s="309" t="n"/>
      <c r="S41" s="309" t="n"/>
      <c r="T41" s="309" t="n"/>
      <c r="U41" s="309" t="n"/>
      <c r="V41" s="309" t="n"/>
      <c r="W41" s="309" t="n"/>
      <c r="X41" s="309" t="n"/>
      <c r="Y41" s="309" t="n"/>
      <c r="Z41" s="309" t="n"/>
    </row>
  </sheetData>
  <mergeCells count="2">
    <mergeCell ref="A1:J1"/>
    <mergeCell ref="A2:J2"/>
  </mergeCells>
  <conditionalFormatting sqref="B29:D40">
    <cfRule type="dataBar" priority="1">
      <dataBar>
        <cfvo type="min"/>
        <cfvo type="max"/>
        <color rgb="0060A5FA"/>
      </dataBar>
    </cfRule>
  </conditionalFormatting>
  <conditionalFormatting sqref="H29:J39">
    <cfRule type="dataBar" priority="2">
      <dataBar>
        <cfvo type="min"/>
        <cfvo type="max"/>
        <color rgb="00818CF8"/>
      </dataBar>
    </cfRule>
  </conditionalFormatting>
  <conditionalFormatting sqref="B8:B9">
    <cfRule type="expression" dxfId="2" priority="3">
      <formula>B8&lt;0.9</formula>
    </cfRule>
  </conditionalFormatting>
  <conditionalFormatting sqref="H29:J41">
    <cfRule type="dataBar" priority="4">
      <dataBar>
        <cfvo type="min"/>
        <cfvo type="max"/>
        <color rgb="00818CF8"/>
      </dataBar>
    </cfRule>
  </conditionalFormatting>
  <pageMargins left="0.7" right="0.7" top="0.75" bottom="0.75" header="0.3" footer="0.3"/>
  <ignoredErrors>
    <ignoredError sqref="A1:XFD41" evalError="true" twoDigitTextYear="true" numberStoredAsText="true" formula="true" formulaRange="true" unlockedFormula="true" emptyCellReference="true" listDataValidation="true" calculatedColumn="true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Z14"/>
  <sheetViews>
    <sheetView workbookViewId="0">
      <selection activeCell="A1" sqref="A1"/>
    </sheetView>
  </sheetViews>
  <sheetFormatPr baseColWidth="8" defaultRowHeight="15"/>
  <cols>
    <col customWidth="true" max="12" min="1" style="26" width="16"/>
    <col customWidth="true" max="16" min="14" style="26" width="14"/>
    <col customWidth="true" max="17" min="17" style="26" width="34"/>
  </cols>
  <sheetData>
    <row r="1" s="26" ht="26" customHeight="true">
      <c r="A1" s="339" t="s">
        <v>61</v>
      </c>
      <c r="B1" s="46" t="s">
        <v>62</v>
      </c>
      <c r="C1" s="46" t="s">
        <v>63</v>
      </c>
      <c r="D1" s="46" t="s">
        <v>66</v>
      </c>
      <c r="E1" s="46" t="s">
        <v>67</v>
      </c>
      <c r="F1" s="46" t="s">
        <v>68</v>
      </c>
      <c r="G1" s="46" t="s">
        <v>299</v>
      </c>
      <c r="H1" s="46" t="s">
        <v>70</v>
      </c>
      <c r="I1" s="46" t="s">
        <v>71</v>
      </c>
      <c r="J1" s="46" t="s">
        <v>73</v>
      </c>
      <c r="K1" s="46" t="s">
        <v>87</v>
      </c>
      <c r="L1" s="47" t="s">
        <v>307</v>
      </c>
      <c r="M1" s="89" t="n"/>
      <c r="N1" s="49" t="s">
        <v>67</v>
      </c>
      <c r="O1" s="50" t="s">
        <v>74</v>
      </c>
      <c r="P1" s="50" t="s">
        <v>75</v>
      </c>
      <c r="Q1" s="51" t="s">
        <v>308</v>
      </c>
      <c r="R1" s="309" t="n"/>
      <c r="S1" s="309" t="n"/>
      <c r="T1" s="309" t="n"/>
      <c r="U1" s="309" t="n"/>
      <c r="V1" s="309" t="n"/>
      <c r="W1" s="309" t="n"/>
      <c r="X1" s="309" t="n"/>
      <c r="Y1" s="309" t="n"/>
      <c r="Z1" s="309" t="n"/>
    </row>
    <row r="2">
      <c r="A2" s="340" t="s">
        <v>95</v>
      </c>
      <c r="B2" s="309" t="s">
        <v>166</v>
      </c>
      <c r="C2" s="309" t="s">
        <v>154</v>
      </c>
      <c r="D2" s="309" t="s">
        <v>100</v>
      </c>
      <c r="E2" s="309" t="s">
        <v>140</v>
      </c>
      <c r="F2" s="309" t="s">
        <v>141</v>
      </c>
      <c r="G2" s="309" t="s">
        <v>302</v>
      </c>
      <c r="H2" s="309" t="s">
        <v>252</v>
      </c>
      <c r="I2" s="309" t="s">
        <v>105</v>
      </c>
      <c r="J2" s="309" t="s">
        <v>107</v>
      </c>
      <c r="K2" s="309" t="s">
        <v>110</v>
      </c>
      <c r="L2" s="330" t="n">
        <v>1</v>
      </c>
      <c r="M2" s="309" t="n"/>
      <c r="N2" s="329" t="s">
        <v>140</v>
      </c>
      <c r="O2" s="309" t="n">
        <v>0.5</v>
      </c>
      <c r="P2" s="309" t="n">
        <v>4</v>
      </c>
      <c r="Q2" s="330" t="s">
        <v>309</v>
      </c>
      <c r="R2" s="309" t="n"/>
      <c r="S2" s="309" t="n"/>
      <c r="T2" s="309" t="n"/>
      <c r="U2" s="309" t="n"/>
      <c r="V2" s="309" t="n"/>
      <c r="W2" s="309" t="n"/>
      <c r="X2" s="309" t="n"/>
      <c r="Y2" s="309" t="n"/>
      <c r="Z2" s="309" t="n"/>
    </row>
    <row r="3">
      <c r="A3" s="340" t="s">
        <v>116</v>
      </c>
      <c r="B3" s="309" t="s">
        <v>136</v>
      </c>
      <c r="C3" s="309" t="s">
        <v>137</v>
      </c>
      <c r="D3" s="309" t="s">
        <v>413</v>
      </c>
      <c r="E3" s="309" t="s">
        <v>101</v>
      </c>
      <c r="F3" s="309" t="s">
        <v>102</v>
      </c>
      <c r="G3" s="309" t="s">
        <v>228</v>
      </c>
      <c r="H3" s="309" t="s">
        <v>104</v>
      </c>
      <c r="I3" s="309" t="s">
        <v>157</v>
      </c>
      <c r="J3" s="309" t="s">
        <v>127</v>
      </c>
      <c r="K3" s="309" t="s">
        <v>129</v>
      </c>
      <c r="L3" s="330" t="n">
        <v>2</v>
      </c>
      <c r="M3" s="309" t="n"/>
      <c r="N3" s="329" t="s">
        <v>101</v>
      </c>
      <c r="O3" s="309" t="n">
        <v>2</v>
      </c>
      <c r="P3" s="309" t="n">
        <v>12</v>
      </c>
      <c r="Q3" s="330" t="s">
        <v>310</v>
      </c>
      <c r="R3" s="309" t="n"/>
      <c r="S3" s="309" t="n"/>
      <c r="T3" s="309" t="n"/>
      <c r="U3" s="309" t="n"/>
      <c r="V3" s="309" t="n"/>
      <c r="W3" s="309" t="n"/>
      <c r="X3" s="309" t="n"/>
      <c r="Y3" s="309" t="n"/>
      <c r="Z3" s="309" t="n"/>
    </row>
    <row r="4">
      <c r="A4" s="340" t="s">
        <v>299</v>
      </c>
      <c r="B4" s="309" t="s">
        <v>96</v>
      </c>
      <c r="C4" s="309" t="s">
        <v>97</v>
      </c>
      <c r="D4" s="309" t="s">
        <v>170</v>
      </c>
      <c r="E4" s="309" t="s">
        <v>122</v>
      </c>
      <c r="F4" s="309" t="s">
        <v>123</v>
      </c>
      <c r="G4" s="309" t="s">
        <v>71</v>
      </c>
      <c r="H4" s="309" t="s">
        <v>135</v>
      </c>
      <c r="I4" s="309" t="s">
        <v>311</v>
      </c>
      <c r="J4" s="309" t="s">
        <v>144</v>
      </c>
      <c r="K4" s="309" t="n"/>
      <c r="L4" s="330" t="n">
        <v>3</v>
      </c>
      <c r="M4" s="309" t="n"/>
      <c r="N4" s="329" t="s">
        <v>122</v>
      </c>
      <c r="O4" s="309" t="n">
        <v>8</v>
      </c>
      <c r="P4" s="309" t="n">
        <v>48</v>
      </c>
      <c r="Q4" s="330" t="s">
        <v>312</v>
      </c>
      <c r="R4" s="309" t="n"/>
      <c r="S4" s="309" t="n"/>
      <c r="T4" s="309" t="n"/>
      <c r="U4" s="309" t="n"/>
      <c r="V4" s="309" t="n"/>
      <c r="W4" s="309" t="n"/>
      <c r="X4" s="309" t="n"/>
      <c r="Y4" s="309" t="n"/>
      <c r="Z4" s="309" t="n"/>
    </row>
    <row r="5">
      <c r="A5" s="340" t="s">
        <v>278</v>
      </c>
      <c r="B5" s="309" t="s">
        <v>181</v>
      </c>
      <c r="C5" s="309" t="s">
        <v>118</v>
      </c>
      <c r="D5" s="309" t="s">
        <v>249</v>
      </c>
      <c r="E5" s="309" t="s">
        <v>171</v>
      </c>
      <c r="F5" s="309" t="s">
        <v>172</v>
      </c>
      <c r="G5" s="309" t="s">
        <v>157</v>
      </c>
      <c r="H5" s="309" t="s">
        <v>165</v>
      </c>
      <c r="I5" s="309" t="s">
        <v>313</v>
      </c>
      <c r="J5" s="309" t="s">
        <v>215</v>
      </c>
      <c r="K5" s="309" t="n"/>
      <c r="L5" s="330" t="n">
        <v>4</v>
      </c>
      <c r="M5" s="309" t="n"/>
      <c r="N5" s="331" t="s">
        <v>171</v>
      </c>
      <c r="O5" s="332" t="n">
        <v>24</v>
      </c>
      <c r="P5" s="332" t="n">
        <v>120</v>
      </c>
      <c r="Q5" s="333" t="s">
        <v>314</v>
      </c>
      <c r="R5" s="309" t="n"/>
      <c r="S5" s="309" t="n"/>
      <c r="T5" s="309" t="n"/>
      <c r="U5" s="309" t="n"/>
      <c r="V5" s="309" t="n"/>
      <c r="W5" s="309" t="n"/>
      <c r="X5" s="309" t="n"/>
      <c r="Y5" s="309" t="n"/>
      <c r="Z5" s="309" t="n"/>
    </row>
    <row r="6">
      <c r="A6" s="340" t="s">
        <v>198</v>
      </c>
      <c r="B6" s="309" t="s">
        <v>153</v>
      </c>
      <c r="C6" s="309" t="s">
        <v>167</v>
      </c>
      <c r="D6" s="309" t="s">
        <v>121</v>
      </c>
      <c r="E6" s="309" t="s">
        <v>136</v>
      </c>
      <c r="F6" s="309" t="n"/>
      <c r="G6" s="309" t="s">
        <v>199</v>
      </c>
      <c r="H6" s="309" t="s">
        <v>414</v>
      </c>
      <c r="I6" s="309" t="s">
        <v>315</v>
      </c>
      <c r="J6" s="309" t="s">
        <v>231</v>
      </c>
      <c r="K6" s="309" t="n"/>
      <c r="L6" s="330" t="n">
        <v>5</v>
      </c>
      <c r="M6" s="309" t="n"/>
      <c r="N6" s="309" t="n"/>
      <c r="O6" s="309" t="n"/>
      <c r="P6" s="309" t="n"/>
      <c r="Q6" s="309" t="n"/>
      <c r="R6" s="309" t="n"/>
      <c r="S6" s="309" t="n"/>
      <c r="T6" s="309" t="n"/>
      <c r="U6" s="309" t="n"/>
      <c r="V6" s="309" t="n"/>
      <c r="W6" s="309" t="n"/>
      <c r="X6" s="309" t="n"/>
      <c r="Y6" s="309" t="n"/>
      <c r="Z6" s="309" t="n"/>
    </row>
    <row r="7">
      <c r="A7" s="340" t="s">
        <v>285</v>
      </c>
      <c r="B7" s="309" t="s">
        <v>208</v>
      </c>
      <c r="C7" s="309" t="s">
        <v>195</v>
      </c>
      <c r="D7" s="309" t="s">
        <v>211</v>
      </c>
      <c r="E7" s="309" t="s">
        <v>316</v>
      </c>
      <c r="F7" s="309" t="n"/>
      <c r="G7" s="309" t="s">
        <v>213</v>
      </c>
      <c r="H7" s="309" t="s">
        <v>186</v>
      </c>
      <c r="I7" s="309" t="s">
        <v>317</v>
      </c>
      <c r="J7" s="309" t="s">
        <v>318</v>
      </c>
      <c r="K7" s="309" t="n"/>
      <c r="L7" s="330" t="n"/>
      <c r="M7" s="309" t="n"/>
      <c r="N7" s="309" t="n"/>
      <c r="O7" s="309" t="n"/>
      <c r="P7" s="309" t="n"/>
      <c r="Q7" s="309" t="n"/>
      <c r="R7" s="309" t="n"/>
      <c r="S7" s="309" t="n"/>
      <c r="T7" s="309" t="n"/>
      <c r="U7" s="309" t="n"/>
      <c r="V7" s="309" t="n"/>
      <c r="W7" s="309" t="n"/>
      <c r="X7" s="309" t="n"/>
      <c r="Y7" s="309" t="n"/>
      <c r="Z7" s="309" t="n"/>
    </row>
    <row r="8">
      <c r="A8" s="340" t="s">
        <v>419</v>
      </c>
      <c r="B8" s="309" t="s">
        <v>238</v>
      </c>
      <c r="C8" s="309" t="s">
        <v>239</v>
      </c>
      <c r="D8" s="309" t="s">
        <v>227</v>
      </c>
      <c r="E8" s="309" t="s">
        <v>319</v>
      </c>
      <c r="F8" s="309" t="n"/>
      <c r="G8" s="309" t="s">
        <v>320</v>
      </c>
      <c r="H8" s="309" t="s">
        <v>188</v>
      </c>
      <c r="I8" s="309" t="s">
        <v>321</v>
      </c>
      <c r="J8" s="309" t="s">
        <v>189</v>
      </c>
      <c r="K8" s="309" t="n"/>
      <c r="L8" s="330" t="n"/>
      <c r="M8" s="309" t="n"/>
      <c r="N8" s="309" t="n"/>
      <c r="O8" s="309" t="n"/>
      <c r="P8" s="309" t="n"/>
      <c r="Q8" s="309" t="n"/>
      <c r="R8" s="309" t="n"/>
      <c r="S8" s="309" t="n"/>
      <c r="T8" s="309" t="n"/>
      <c r="U8" s="309" t="n"/>
      <c r="V8" s="309" t="n"/>
      <c r="W8" s="309" t="n"/>
      <c r="X8" s="309" t="n"/>
      <c r="Y8" s="309" t="n"/>
      <c r="Z8" s="309" t="n"/>
    </row>
    <row r="9">
      <c r="A9" s="340" t="s">
        <v>124</v>
      </c>
      <c r="B9" s="309" t="s">
        <v>261</v>
      </c>
      <c r="C9" s="309" t="n"/>
      <c r="D9" s="309" t="s">
        <v>260</v>
      </c>
      <c r="E9" s="309" t="s">
        <v>322</v>
      </c>
      <c r="F9" s="309" t="n"/>
      <c r="G9" s="309" t="s">
        <v>323</v>
      </c>
      <c r="H9" s="309" t="s">
        <v>214</v>
      </c>
      <c r="I9" s="309" t="s">
        <v>324</v>
      </c>
      <c r="J9" s="309" t="s">
        <v>200</v>
      </c>
      <c r="K9" s="309" t="n"/>
      <c r="L9" s="330" t="n"/>
      <c r="M9" s="309" t="n"/>
      <c r="N9" s="309" t="n"/>
      <c r="O9" s="309" t="n"/>
      <c r="P9" s="309" t="n"/>
      <c r="Q9" s="309" t="n"/>
      <c r="R9" s="309" t="n"/>
      <c r="S9" s="309" t="n"/>
      <c r="T9" s="309" t="n"/>
      <c r="U9" s="309" t="n"/>
      <c r="V9" s="309" t="n"/>
      <c r="W9" s="309" t="n"/>
      <c r="X9" s="309" t="n"/>
      <c r="Y9" s="309" t="n"/>
      <c r="Z9" s="309" t="n"/>
    </row>
    <row r="10">
      <c r="A10" s="340" t="s">
        <v>294</v>
      </c>
      <c r="B10" s="309" t="s">
        <v>117</v>
      </c>
      <c r="C10" s="309" t="n"/>
      <c r="D10" s="309" t="s">
        <v>184</v>
      </c>
      <c r="E10" s="309" t="n"/>
      <c r="F10" s="309" t="n"/>
      <c r="G10" s="309" t="s">
        <v>303</v>
      </c>
      <c r="H10" s="309" t="s">
        <v>212</v>
      </c>
      <c r="I10" s="309" t="s">
        <v>173</v>
      </c>
      <c r="J10" s="309" t="s">
        <v>159</v>
      </c>
      <c r="K10" s="309" t="n"/>
      <c r="L10" s="330" t="n"/>
      <c r="M10" s="309" t="n"/>
      <c r="N10" s="309" t="n"/>
      <c r="O10" s="309" t="n"/>
      <c r="P10" s="309" t="n"/>
      <c r="Q10" s="309" t="n"/>
      <c r="R10" s="309" t="n"/>
      <c r="S10" s="309" t="n"/>
      <c r="T10" s="309" t="n"/>
      <c r="U10" s="309" t="n"/>
      <c r="V10" s="309" t="n"/>
      <c r="W10" s="309" t="n"/>
      <c r="X10" s="309" t="n"/>
      <c r="Y10" s="309" t="n"/>
      <c r="Z10" s="309" t="n"/>
    </row>
    <row r="11">
      <c r="A11" s="340" t="s">
        <v>207</v>
      </c>
      <c r="B11" s="309" t="s">
        <v>239</v>
      </c>
      <c r="C11" s="309" t="n"/>
      <c r="D11" s="309" t="s">
        <v>325</v>
      </c>
      <c r="E11" s="309" t="n"/>
      <c r="F11" s="309" t="n"/>
      <c r="G11" s="309" t="n"/>
      <c r="H11" s="309" t="s">
        <v>229</v>
      </c>
      <c r="I11" s="309" t="s">
        <v>326</v>
      </c>
      <c r="J11" s="309" t="s">
        <v>253</v>
      </c>
      <c r="K11" s="309" t="n"/>
      <c r="L11" s="330" t="n"/>
      <c r="M11" s="309" t="n"/>
      <c r="N11" s="309" t="n"/>
      <c r="O11" s="309" t="n"/>
      <c r="P11" s="309" t="n"/>
      <c r="Q11" s="309" t="n"/>
      <c r="R11" s="309" t="n"/>
      <c r="S11" s="309" t="n"/>
      <c r="T11" s="309" t="n"/>
      <c r="U11" s="309" t="n"/>
      <c r="V11" s="309" t="n"/>
      <c r="W11" s="309" t="n"/>
      <c r="X11" s="309" t="n"/>
      <c r="Y11" s="309" t="n"/>
      <c r="Z11" s="309" t="n"/>
    </row>
    <row r="12">
      <c r="A12" s="340" t="s">
        <v>249</v>
      </c>
      <c r="B12" s="309" t="n"/>
      <c r="C12" s="309" t="n"/>
      <c r="D12" s="309" t="s">
        <v>239</v>
      </c>
      <c r="E12" s="309" t="n"/>
      <c r="F12" s="309" t="n"/>
      <c r="G12" s="309" t="n"/>
      <c r="H12" s="309" t="s">
        <v>106</v>
      </c>
      <c r="I12" s="309" t="n"/>
      <c r="J12" s="309" t="s">
        <v>239</v>
      </c>
      <c r="K12" s="309" t="n"/>
      <c r="L12" s="330" t="n"/>
      <c r="M12" s="309" t="n"/>
      <c r="N12" s="309" t="n"/>
      <c r="O12" s="309" t="n"/>
      <c r="P12" s="309" t="n"/>
      <c r="Q12" s="309" t="n"/>
      <c r="R12" s="309" t="n"/>
      <c r="S12" s="309" t="n"/>
      <c r="T12" s="309" t="n"/>
      <c r="U12" s="309" t="n"/>
      <c r="V12" s="309" t="n"/>
      <c r="W12" s="309" t="n"/>
      <c r="X12" s="309" t="n"/>
      <c r="Y12" s="309" t="n"/>
      <c r="Z12" s="309" t="n"/>
    </row>
    <row r="13">
      <c r="A13" s="341" t="s">
        <v>260</v>
      </c>
      <c r="B13" s="332" t="n"/>
      <c r="C13" s="332" t="n"/>
      <c r="D13" s="332" t="n"/>
      <c r="E13" s="332" t="n"/>
      <c r="F13" s="332" t="n"/>
      <c r="G13" s="332" t="n"/>
      <c r="H13" s="332" t="s">
        <v>239</v>
      </c>
      <c r="I13" s="332" t="n"/>
      <c r="J13" s="332" t="n"/>
      <c r="K13" s="332" t="n"/>
      <c r="L13" s="333" t="n"/>
      <c r="M13" s="309" t="n"/>
      <c r="N13" s="309" t="n"/>
      <c r="O13" s="309" t="n"/>
      <c r="P13" s="309" t="n"/>
      <c r="Q13" s="309" t="n"/>
      <c r="R13" s="309" t="n"/>
      <c r="S13" s="309" t="n"/>
      <c r="T13" s="309" t="n"/>
      <c r="U13" s="309" t="n"/>
      <c r="V13" s="309" t="n"/>
      <c r="W13" s="309" t="n"/>
      <c r="X13" s="309" t="n"/>
      <c r="Y13" s="309" t="n"/>
      <c r="Z13" s="309" t="n"/>
    </row>
    <row r="14">
      <c r="A14" s="341" t="s">
        <v>239</v>
      </c>
      <c r="B14" s="309" t="n"/>
      <c r="C14" s="309" t="n"/>
      <c r="D14" s="309" t="n"/>
      <c r="E14" s="309" t="n"/>
      <c r="F14" s="309" t="n"/>
      <c r="G14" s="309" t="n"/>
      <c r="H14" s="309" t="n"/>
      <c r="I14" s="309" t="n"/>
      <c r="J14" s="309" t="n"/>
      <c r="K14" s="309" t="n"/>
      <c r="L14" s="309" t="n"/>
      <c r="M14" s="309" t="n"/>
      <c r="N14" s="309" t="n"/>
      <c r="O14" s="309" t="n"/>
      <c r="P14" s="309" t="n"/>
      <c r="Q14" s="309" t="n"/>
      <c r="R14" s="309" t="n"/>
      <c r="S14" s="309" t="n"/>
      <c r="T14" s="309" t="n"/>
      <c r="U14" s="309" t="n"/>
      <c r="V14" s="309" t="n"/>
      <c r="W14" s="309" t="n"/>
      <c r="X14" s="309" t="n"/>
      <c r="Y14" s="309" t="n"/>
      <c r="Z14" s="309" t="n"/>
    </row>
  </sheetData>
  <pageMargins left="0.7" right="0.7" top="0.75" bottom="0.75" header="0.3" footer="0.3"/>
  <ignoredErrors>
    <ignoredError sqref="A1:XFD14" evalError="true" twoDigitTextYear="true" numberStoredAsText="true" formula="true" formulaRange="true" unlockedFormula="true" emptyCellReference="true" listDataValidation="true" calculatedColumn="true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Z35"/>
  <sheetViews>
    <sheetView workbookViewId="0">
      <selection activeCell="A1" sqref="A1"/>
    </sheetView>
  </sheetViews>
  <sheetFormatPr baseColWidth="8" defaultRowHeight="15"/>
  <cols>
    <col customWidth="true" max="1" min="1" style="26" width="18"/>
    <col customWidth="true" max="2" min="2" style="26" width="12"/>
    <col customWidth="true" max="3" min="3" style="26" width="14"/>
    <col customWidth="true" max="4" min="4" style="26" width="42"/>
    <col customWidth="true" max="5" min="5" style="26" width="22"/>
    <col customWidth="true" max="6" min="6" style="26" width="24"/>
  </cols>
  <sheetData>
    <row r="1" s="26" ht="28" customHeight="true">
      <c r="A1" s="45" t="s">
        <v>327</v>
      </c>
      <c r="B1" s="46" t="s">
        <v>328</v>
      </c>
      <c r="C1" s="46" t="s">
        <v>329</v>
      </c>
      <c r="D1" s="46" t="s">
        <v>330</v>
      </c>
      <c r="E1" s="46" t="s">
        <v>41</v>
      </c>
      <c r="F1" s="47" t="s">
        <v>331</v>
      </c>
      <c r="G1" s="309" t="n"/>
      <c r="H1" s="309" t="n"/>
      <c r="I1" s="309" t="n"/>
      <c r="J1" s="309" t="n"/>
      <c r="K1" s="309" t="n"/>
      <c r="L1" s="309" t="n"/>
      <c r="M1" s="309" t="n"/>
      <c r="N1" s="309" t="n"/>
      <c r="O1" s="309" t="n"/>
      <c r="P1" s="309" t="n"/>
      <c r="Q1" s="309" t="n"/>
      <c r="R1" s="309" t="n"/>
      <c r="S1" s="309" t="n"/>
      <c r="T1" s="309" t="n"/>
      <c r="U1" s="309" t="n"/>
      <c r="V1" s="309" t="n"/>
      <c r="W1" s="309" t="n"/>
      <c r="X1" s="309" t="n"/>
      <c r="Y1" s="309" t="n"/>
      <c r="Z1" s="309" t="n"/>
    </row>
    <row r="2" s="26" ht="32" customHeight="true">
      <c r="A2" s="229" t="s">
        <v>59</v>
      </c>
      <c r="B2" s="89" t="s">
        <v>332</v>
      </c>
      <c r="C2" s="89" t="s">
        <v>333</v>
      </c>
      <c r="D2" s="118" t="s">
        <v>334</v>
      </c>
      <c r="E2" s="118" t="s">
        <v>92</v>
      </c>
      <c r="F2" s="244" t="s">
        <v>335</v>
      </c>
      <c r="G2" s="309" t="n"/>
      <c r="H2" s="309" t="n"/>
      <c r="I2" s="309" t="n"/>
      <c r="J2" s="309" t="n"/>
      <c r="K2" s="309" t="n"/>
      <c r="L2" s="309" t="n"/>
      <c r="M2" s="309" t="n"/>
      <c r="N2" s="309" t="n"/>
      <c r="O2" s="309" t="n"/>
      <c r="P2" s="309" t="n"/>
      <c r="Q2" s="309" t="n"/>
      <c r="R2" s="309" t="n"/>
      <c r="S2" s="309" t="n"/>
      <c r="T2" s="309" t="n"/>
      <c r="U2" s="309" t="n"/>
      <c r="V2" s="309" t="n"/>
      <c r="W2" s="309" t="n"/>
      <c r="X2" s="309" t="n"/>
      <c r="Y2" s="309" t="n"/>
      <c r="Z2" s="309" t="n"/>
    </row>
    <row r="3" s="26" ht="32" customHeight="true">
      <c r="A3" s="229" t="s">
        <v>14</v>
      </c>
      <c r="B3" s="89" t="s">
        <v>336</v>
      </c>
      <c r="C3" s="89" t="s">
        <v>17</v>
      </c>
      <c r="D3" s="118" t="s">
        <v>337</v>
      </c>
      <c r="E3" s="118" t="s">
        <v>338</v>
      </c>
      <c r="F3" s="244" t="s">
        <v>335</v>
      </c>
      <c r="G3" s="309" t="n"/>
      <c r="H3" s="309" t="n"/>
      <c r="I3" s="309" t="n"/>
      <c r="J3" s="309" t="n"/>
      <c r="K3" s="309" t="n"/>
      <c r="L3" s="309" t="n"/>
      <c r="M3" s="309" t="n"/>
      <c r="N3" s="309" t="n"/>
      <c r="O3" s="309" t="n"/>
      <c r="P3" s="309" t="n"/>
      <c r="Q3" s="309" t="n"/>
      <c r="R3" s="309" t="n"/>
      <c r="S3" s="309" t="n"/>
      <c r="T3" s="309" t="n"/>
      <c r="U3" s="309" t="n"/>
      <c r="V3" s="309" t="n"/>
      <c r="W3" s="309" t="n"/>
      <c r="X3" s="309" t="n"/>
      <c r="Y3" s="309" t="n"/>
      <c r="Z3" s="309" t="n"/>
    </row>
    <row r="4" s="26" ht="32" customHeight="true">
      <c r="A4" s="229" t="s">
        <v>60</v>
      </c>
      <c r="B4" s="89" t="s">
        <v>332</v>
      </c>
      <c r="C4" s="89" t="s">
        <v>339</v>
      </c>
      <c r="D4" s="118" t="s">
        <v>340</v>
      </c>
      <c r="E4" s="118" t="s">
        <v>341</v>
      </c>
      <c r="F4" s="244" t="s">
        <v>335</v>
      </c>
      <c r="G4" s="309" t="n"/>
      <c r="H4" s="309" t="n"/>
      <c r="I4" s="309" t="n"/>
      <c r="J4" s="309" t="n"/>
      <c r="K4" s="309" t="n"/>
      <c r="L4" s="309" t="n"/>
      <c r="M4" s="309" t="n"/>
      <c r="N4" s="309" t="n"/>
      <c r="O4" s="309" t="n"/>
      <c r="P4" s="309" t="n"/>
      <c r="Q4" s="309" t="n"/>
      <c r="R4" s="309" t="n"/>
      <c r="S4" s="309" t="n"/>
      <c r="T4" s="309" t="n"/>
      <c r="U4" s="309" t="n"/>
      <c r="V4" s="309" t="n"/>
      <c r="W4" s="309" t="n"/>
      <c r="X4" s="309" t="n"/>
      <c r="Y4" s="309" t="n"/>
      <c r="Z4" s="309" t="n"/>
    </row>
    <row r="5" s="26" ht="32" customHeight="true">
      <c r="A5" s="229" t="s">
        <v>61</v>
      </c>
      <c r="B5" s="89" t="s">
        <v>332</v>
      </c>
      <c r="C5" s="89" t="s">
        <v>342</v>
      </c>
      <c r="D5" s="118" t="s">
        <v>343</v>
      </c>
      <c r="E5" s="118" t="s">
        <v>116</v>
      </c>
      <c r="F5" s="244" t="s">
        <v>335</v>
      </c>
      <c r="G5" s="309" t="n"/>
      <c r="H5" s="309" t="n"/>
      <c r="I5" s="309" t="n"/>
      <c r="J5" s="309" t="n"/>
      <c r="K5" s="309" t="n"/>
      <c r="L5" s="309" t="n"/>
      <c r="M5" s="309" t="n"/>
      <c r="N5" s="309" t="n"/>
      <c r="O5" s="309" t="n"/>
      <c r="P5" s="309" t="n"/>
      <c r="Q5" s="309" t="n"/>
      <c r="R5" s="309" t="n"/>
      <c r="S5" s="309" t="n"/>
      <c r="T5" s="309" t="n"/>
      <c r="U5" s="309" t="n"/>
      <c r="V5" s="309" t="n"/>
      <c r="W5" s="309" t="n"/>
      <c r="X5" s="309" t="n"/>
      <c r="Y5" s="309" t="n"/>
      <c r="Z5" s="309" t="n"/>
    </row>
    <row r="6" s="26" ht="32" customHeight="true">
      <c r="A6" s="229" t="s">
        <v>62</v>
      </c>
      <c r="B6" s="89" t="s">
        <v>345</v>
      </c>
      <c r="C6" s="89" t="s">
        <v>346</v>
      </c>
      <c r="D6" s="118" t="s">
        <v>347</v>
      </c>
      <c r="E6" s="118" t="s">
        <v>96</v>
      </c>
      <c r="F6" s="244" t="s">
        <v>348</v>
      </c>
      <c r="G6" s="309" t="n"/>
      <c r="H6" s="309" t="n"/>
      <c r="I6" s="309" t="n"/>
      <c r="J6" s="309" t="n"/>
      <c r="K6" s="309" t="n"/>
      <c r="L6" s="309" t="n"/>
      <c r="M6" s="309" t="n"/>
      <c r="N6" s="309" t="n"/>
      <c r="O6" s="309" t="n"/>
      <c r="P6" s="309" t="n"/>
      <c r="Q6" s="309" t="n"/>
      <c r="R6" s="309" t="n"/>
      <c r="S6" s="309" t="n"/>
      <c r="T6" s="309" t="n"/>
      <c r="U6" s="309" t="n"/>
      <c r="V6" s="309" t="n"/>
      <c r="W6" s="309" t="n"/>
      <c r="X6" s="309" t="n"/>
      <c r="Y6" s="309" t="n"/>
      <c r="Z6" s="309" t="n"/>
    </row>
    <row r="7" s="26" ht="32" customHeight="true">
      <c r="A7" s="229" t="s">
        <v>63</v>
      </c>
      <c r="B7" s="89" t="s">
        <v>349</v>
      </c>
      <c r="C7" s="89" t="s">
        <v>350</v>
      </c>
      <c r="D7" s="118" t="s">
        <v>351</v>
      </c>
      <c r="E7" s="118" t="s">
        <v>97</v>
      </c>
      <c r="F7" s="244" t="s">
        <v>352</v>
      </c>
      <c r="G7" s="309" t="n"/>
      <c r="H7" s="309" t="n"/>
      <c r="I7" s="309" t="n"/>
      <c r="J7" s="309" t="n"/>
      <c r="K7" s="309" t="n"/>
      <c r="L7" s="309" t="n"/>
      <c r="M7" s="309" t="n"/>
      <c r="N7" s="309" t="n"/>
      <c r="O7" s="309" t="n"/>
      <c r="P7" s="309" t="n"/>
      <c r="Q7" s="309" t="n"/>
      <c r="R7" s="309" t="n"/>
      <c r="S7" s="309" t="n"/>
      <c r="T7" s="309" t="n"/>
      <c r="U7" s="309" t="n"/>
      <c r="V7" s="309" t="n"/>
      <c r="W7" s="309" t="n"/>
      <c r="X7" s="309" t="n"/>
      <c r="Y7" s="309" t="n"/>
      <c r="Z7" s="309" t="n"/>
    </row>
    <row r="8" s="26" ht="32" customHeight="true">
      <c r="A8" s="229" t="s">
        <v>64</v>
      </c>
      <c r="B8" s="89" t="s">
        <v>344</v>
      </c>
      <c r="C8" s="89" t="s">
        <v>353</v>
      </c>
      <c r="D8" s="118" t="s">
        <v>354</v>
      </c>
      <c r="E8" s="118" t="s">
        <v>98</v>
      </c>
      <c r="F8" s="244" t="s">
        <v>335</v>
      </c>
      <c r="G8" s="309" t="n"/>
      <c r="H8" s="309" t="n"/>
      <c r="I8" s="309" t="n"/>
      <c r="J8" s="309" t="n"/>
      <c r="K8" s="309" t="n"/>
      <c r="L8" s="309" t="n"/>
      <c r="M8" s="309" t="n"/>
      <c r="N8" s="309" t="n"/>
      <c r="O8" s="309" t="n"/>
      <c r="P8" s="309" t="n"/>
      <c r="Q8" s="309" t="n"/>
      <c r="R8" s="309" t="n"/>
      <c r="S8" s="309" t="n"/>
      <c r="T8" s="309" t="n"/>
      <c r="U8" s="309" t="n"/>
      <c r="V8" s="309" t="n"/>
      <c r="W8" s="309" t="n"/>
      <c r="X8" s="309" t="n"/>
      <c r="Y8" s="309" t="n"/>
      <c r="Z8" s="309" t="n"/>
    </row>
    <row r="9" s="26" ht="32" customHeight="true">
      <c r="A9" s="229" t="s">
        <v>65</v>
      </c>
      <c r="B9" s="89" t="s">
        <v>332</v>
      </c>
      <c r="C9" s="89" t="s">
        <v>353</v>
      </c>
      <c r="D9" s="118" t="s">
        <v>355</v>
      </c>
      <c r="E9" s="118" t="s">
        <v>356</v>
      </c>
      <c r="F9" s="244" t="s">
        <v>335</v>
      </c>
      <c r="G9" s="309" t="n"/>
      <c r="H9" s="309" t="n"/>
      <c r="I9" s="309" t="n"/>
      <c r="J9" s="309" t="n"/>
      <c r="K9" s="309" t="n"/>
      <c r="L9" s="309" t="n"/>
      <c r="M9" s="309" t="n"/>
      <c r="N9" s="309" t="n"/>
      <c r="O9" s="309" t="n"/>
      <c r="P9" s="309" t="n"/>
      <c r="Q9" s="309" t="n"/>
      <c r="R9" s="309" t="n"/>
      <c r="S9" s="309" t="n"/>
      <c r="T9" s="309" t="n"/>
      <c r="U9" s="309" t="n"/>
      <c r="V9" s="309" t="n"/>
      <c r="W9" s="309" t="n"/>
      <c r="X9" s="309" t="n"/>
      <c r="Y9" s="309" t="n"/>
      <c r="Z9" s="309" t="n"/>
    </row>
    <row r="10" s="26" ht="32" customHeight="true">
      <c r="A10" s="229" t="s">
        <v>66</v>
      </c>
      <c r="B10" s="89" t="s">
        <v>332</v>
      </c>
      <c r="C10" s="89" t="s">
        <v>342</v>
      </c>
      <c r="D10" s="118" t="s">
        <v>357</v>
      </c>
      <c r="E10" s="118" t="s">
        <v>121</v>
      </c>
      <c r="F10" s="244" t="s">
        <v>335</v>
      </c>
      <c r="G10" s="309" t="n"/>
      <c r="H10" s="309" t="n"/>
      <c r="I10" s="309" t="n"/>
      <c r="J10" s="309" t="n"/>
      <c r="K10" s="309" t="n"/>
      <c r="L10" s="309" t="n"/>
      <c r="M10" s="309" t="n"/>
      <c r="N10" s="309" t="n"/>
      <c r="O10" s="309" t="n"/>
      <c r="P10" s="309" t="n"/>
      <c r="Q10" s="309" t="n"/>
      <c r="R10" s="309" t="n"/>
      <c r="S10" s="309" t="n"/>
      <c r="T10" s="309" t="n"/>
      <c r="U10" s="309" t="n"/>
      <c r="V10" s="309" t="n"/>
      <c r="W10" s="309" t="n"/>
      <c r="X10" s="309" t="n"/>
      <c r="Y10" s="309" t="n"/>
      <c r="Z10" s="309" t="n"/>
    </row>
    <row r="11" s="26" ht="32" customHeight="true">
      <c r="A11" s="229" t="s">
        <v>67</v>
      </c>
      <c r="B11" s="89" t="s">
        <v>332</v>
      </c>
      <c r="C11" s="89" t="s">
        <v>342</v>
      </c>
      <c r="D11" s="118" t="s">
        <v>358</v>
      </c>
      <c r="E11" s="118" t="s">
        <v>101</v>
      </c>
      <c r="F11" s="244" t="s">
        <v>335</v>
      </c>
      <c r="G11" s="309" t="n"/>
      <c r="H11" s="309" t="n"/>
      <c r="I11" s="309" t="n"/>
      <c r="J11" s="309" t="n"/>
      <c r="K11" s="309" t="n"/>
      <c r="L11" s="309" t="n"/>
      <c r="M11" s="309" t="n"/>
      <c r="N11" s="309" t="n"/>
      <c r="O11" s="309" t="n"/>
      <c r="P11" s="309" t="n"/>
      <c r="Q11" s="309" t="n"/>
      <c r="R11" s="309" t="n"/>
      <c r="S11" s="309" t="n"/>
      <c r="T11" s="309" t="n"/>
      <c r="U11" s="309" t="n"/>
      <c r="V11" s="309" t="n"/>
      <c r="W11" s="309" t="n"/>
      <c r="X11" s="309" t="n"/>
      <c r="Y11" s="309" t="n"/>
      <c r="Z11" s="309" t="n"/>
    </row>
    <row r="12" s="26" ht="32" customHeight="true">
      <c r="A12" s="229" t="s">
        <v>68</v>
      </c>
      <c r="B12" s="89" t="s">
        <v>344</v>
      </c>
      <c r="C12" s="89" t="s">
        <v>342</v>
      </c>
      <c r="D12" s="118" t="s">
        <v>359</v>
      </c>
      <c r="E12" s="118" t="s">
        <v>102</v>
      </c>
      <c r="F12" s="244" t="s">
        <v>360</v>
      </c>
      <c r="G12" s="309" t="n"/>
      <c r="H12" s="309" t="n"/>
      <c r="I12" s="309" t="n"/>
      <c r="J12" s="309" t="n"/>
      <c r="K12" s="309" t="n"/>
      <c r="L12" s="309" t="n"/>
      <c r="M12" s="309" t="n"/>
      <c r="N12" s="309" t="n"/>
      <c r="O12" s="309" t="n"/>
      <c r="P12" s="309" t="n"/>
      <c r="Q12" s="309" t="n"/>
      <c r="R12" s="309" t="n"/>
      <c r="S12" s="309" t="n"/>
      <c r="T12" s="309" t="n"/>
      <c r="U12" s="309" t="n"/>
      <c r="V12" s="309" t="n"/>
      <c r="W12" s="309" t="n"/>
      <c r="X12" s="309" t="n"/>
      <c r="Y12" s="309" t="n"/>
      <c r="Z12" s="309" t="n"/>
    </row>
    <row r="13" s="26" ht="32" customHeight="true">
      <c r="A13" s="229" t="s">
        <v>69</v>
      </c>
      <c r="B13" s="89" t="s">
        <v>332</v>
      </c>
      <c r="C13" s="89" t="s">
        <v>342</v>
      </c>
      <c r="D13" s="118" t="s">
        <v>361</v>
      </c>
      <c r="E13" s="118" t="s">
        <v>198</v>
      </c>
      <c r="F13" s="244" t="s">
        <v>335</v>
      </c>
      <c r="G13" s="309" t="n"/>
      <c r="H13" s="309" t="n"/>
      <c r="I13" s="309" t="n"/>
      <c r="J13" s="309" t="n"/>
      <c r="K13" s="309" t="n"/>
      <c r="L13" s="309" t="n"/>
      <c r="M13" s="309" t="n"/>
      <c r="N13" s="309" t="n"/>
      <c r="O13" s="309" t="n"/>
      <c r="P13" s="309" t="n"/>
      <c r="Q13" s="309" t="n"/>
      <c r="R13" s="309" t="n"/>
      <c r="S13" s="309" t="n"/>
      <c r="T13" s="309" t="n"/>
      <c r="U13" s="309" t="n"/>
      <c r="V13" s="309" t="n"/>
      <c r="W13" s="309" t="n"/>
      <c r="X13" s="309" t="n"/>
      <c r="Y13" s="309" t="n"/>
      <c r="Z13" s="309" t="n"/>
    </row>
    <row r="14" s="26" ht="32" customHeight="true">
      <c r="A14" s="229" t="s">
        <v>70</v>
      </c>
      <c r="B14" s="89" t="s">
        <v>332</v>
      </c>
      <c r="C14" s="89" t="s">
        <v>342</v>
      </c>
      <c r="D14" s="118" t="s">
        <v>362</v>
      </c>
      <c r="E14" s="118" t="s">
        <v>104</v>
      </c>
      <c r="F14" s="244" t="s">
        <v>335</v>
      </c>
      <c r="G14" s="309" t="n"/>
      <c r="H14" s="309" t="n"/>
      <c r="I14" s="309" t="n"/>
      <c r="J14" s="309" t="n"/>
      <c r="K14" s="309" t="n"/>
      <c r="L14" s="309" t="n"/>
      <c r="M14" s="309" t="n"/>
      <c r="N14" s="309" t="n"/>
      <c r="O14" s="309" t="n"/>
      <c r="P14" s="309" t="n"/>
      <c r="Q14" s="309" t="n"/>
      <c r="R14" s="309" t="n"/>
      <c r="S14" s="309" t="n"/>
      <c r="T14" s="309" t="n"/>
      <c r="U14" s="309" t="n"/>
      <c r="V14" s="309" t="n"/>
      <c r="W14" s="309" t="n"/>
      <c r="X14" s="309" t="n"/>
      <c r="Y14" s="309" t="n"/>
      <c r="Z14" s="309" t="n"/>
    </row>
    <row r="15" s="26" ht="32" customHeight="true">
      <c r="A15" s="229" t="s">
        <v>71</v>
      </c>
      <c r="B15" s="89" t="s">
        <v>344</v>
      </c>
      <c r="C15" s="89" t="s">
        <v>363</v>
      </c>
      <c r="D15" s="118" t="s">
        <v>364</v>
      </c>
      <c r="E15" s="118" t="s">
        <v>105</v>
      </c>
      <c r="F15" s="244" t="s">
        <v>335</v>
      </c>
      <c r="G15" s="309" t="n"/>
      <c r="H15" s="309" t="n"/>
      <c r="I15" s="309" t="n"/>
      <c r="J15" s="309" t="n"/>
      <c r="K15" s="309" t="n"/>
      <c r="L15" s="309" t="n"/>
      <c r="M15" s="309" t="n"/>
      <c r="N15" s="309" t="n"/>
      <c r="O15" s="309" t="n"/>
      <c r="P15" s="309" t="n"/>
      <c r="Q15" s="309" t="n"/>
      <c r="R15" s="309" t="n"/>
      <c r="S15" s="309" t="n"/>
      <c r="T15" s="309" t="n"/>
      <c r="U15" s="309" t="n"/>
      <c r="V15" s="309" t="n"/>
      <c r="W15" s="309" t="n"/>
      <c r="X15" s="309" t="n"/>
      <c r="Y15" s="309" t="n"/>
      <c r="Z15" s="309" t="n"/>
    </row>
    <row r="16" s="26" ht="32" customHeight="true">
      <c r="A16" s="229" t="s">
        <v>72</v>
      </c>
      <c r="B16" s="89" t="s">
        <v>365</v>
      </c>
      <c r="C16" s="89" t="s">
        <v>353</v>
      </c>
      <c r="D16" s="118" t="s">
        <v>366</v>
      </c>
      <c r="E16" s="118" t="s">
        <v>188</v>
      </c>
      <c r="F16" s="244" t="s">
        <v>367</v>
      </c>
      <c r="G16" s="309" t="n"/>
      <c r="H16" s="309" t="n"/>
      <c r="I16" s="309" t="n"/>
      <c r="J16" s="309" t="n"/>
      <c r="K16" s="309" t="n"/>
      <c r="L16" s="309" t="n"/>
      <c r="M16" s="309" t="n"/>
      <c r="N16" s="309" t="n"/>
      <c r="O16" s="309" t="n"/>
      <c r="P16" s="309" t="n"/>
      <c r="Q16" s="309" t="n"/>
      <c r="R16" s="309" t="n"/>
      <c r="S16" s="309" t="n"/>
      <c r="T16" s="309" t="n"/>
      <c r="U16" s="309" t="n"/>
      <c r="V16" s="309" t="n"/>
      <c r="W16" s="309" t="n"/>
      <c r="X16" s="309" t="n"/>
      <c r="Y16" s="309" t="n"/>
      <c r="Z16" s="309" t="n"/>
    </row>
    <row r="17" s="26" ht="32" customHeight="true">
      <c r="A17" s="229" t="s">
        <v>73</v>
      </c>
      <c r="B17" s="89" t="s">
        <v>344</v>
      </c>
      <c r="C17" s="89" t="s">
        <v>342</v>
      </c>
      <c r="D17" s="118" t="s">
        <v>368</v>
      </c>
      <c r="E17" s="118" t="s">
        <v>107</v>
      </c>
      <c r="F17" s="244" t="s">
        <v>369</v>
      </c>
      <c r="G17" s="309" t="n"/>
      <c r="H17" s="309" t="n"/>
      <c r="I17" s="309" t="n"/>
      <c r="J17" s="309" t="n"/>
      <c r="K17" s="309" t="n"/>
      <c r="L17" s="309" t="n"/>
      <c r="M17" s="309" t="n"/>
      <c r="N17" s="309" t="n"/>
      <c r="O17" s="309" t="n"/>
      <c r="P17" s="309" t="n"/>
      <c r="Q17" s="309" t="n"/>
      <c r="R17" s="309" t="n"/>
      <c r="S17" s="309" t="n"/>
      <c r="T17" s="309" t="n"/>
      <c r="U17" s="309" t="n"/>
      <c r="V17" s="309" t="n"/>
      <c r="W17" s="309" t="n"/>
      <c r="X17" s="309" t="n"/>
      <c r="Y17" s="309" t="n"/>
      <c r="Z17" s="309" t="n"/>
    </row>
    <row r="18" s="26" ht="32" customHeight="true">
      <c r="A18" s="229" t="s">
        <v>74</v>
      </c>
      <c r="B18" s="89" t="s">
        <v>370</v>
      </c>
      <c r="C18" s="89" t="s">
        <v>371</v>
      </c>
      <c r="D18" s="118" t="s">
        <v>372</v>
      </c>
      <c r="E18" s="118" t="s">
        <v>22</v>
      </c>
      <c r="F18" s="244" t="s">
        <v>335</v>
      </c>
      <c r="G18" s="309" t="n"/>
      <c r="H18" s="309" t="n"/>
      <c r="I18" s="309" t="n"/>
      <c r="J18" s="309" t="n"/>
      <c r="K18" s="309" t="n"/>
      <c r="L18" s="309" t="n"/>
      <c r="M18" s="309" t="n"/>
      <c r="N18" s="309" t="n"/>
      <c r="O18" s="309" t="n"/>
      <c r="P18" s="309" t="n"/>
      <c r="Q18" s="309" t="n"/>
      <c r="R18" s="309" t="n"/>
      <c r="S18" s="309" t="n"/>
      <c r="T18" s="309" t="n"/>
      <c r="U18" s="309" t="n"/>
      <c r="V18" s="309" t="n"/>
      <c r="W18" s="309" t="n"/>
      <c r="X18" s="309" t="n"/>
      <c r="Y18" s="309" t="n"/>
      <c r="Z18" s="309" t="n"/>
    </row>
    <row r="19" s="26" ht="32" customHeight="true">
      <c r="A19" s="229" t="s">
        <v>75</v>
      </c>
      <c r="B19" s="89" t="s">
        <v>370</v>
      </c>
      <c r="C19" s="89" t="s">
        <v>371</v>
      </c>
      <c r="D19" s="118" t="s">
        <v>373</v>
      </c>
      <c r="E19" s="118" t="s">
        <v>374</v>
      </c>
      <c r="F19" s="244" t="s">
        <v>335</v>
      </c>
      <c r="G19" s="309" t="n"/>
      <c r="H19" s="309" t="n"/>
      <c r="I19" s="309" t="n"/>
      <c r="J19" s="309" t="n"/>
      <c r="K19" s="309" t="n"/>
      <c r="L19" s="309" t="n"/>
      <c r="M19" s="309" t="n"/>
      <c r="N19" s="309" t="n"/>
      <c r="O19" s="309" t="n"/>
      <c r="P19" s="309" t="n"/>
      <c r="Q19" s="309" t="n"/>
      <c r="R19" s="309" t="n"/>
      <c r="S19" s="309" t="n"/>
      <c r="T19" s="309" t="n"/>
      <c r="U19" s="309" t="n"/>
      <c r="V19" s="309" t="n"/>
      <c r="W19" s="309" t="n"/>
      <c r="X19" s="309" t="n"/>
      <c r="Y19" s="309" t="n"/>
      <c r="Z19" s="309" t="n"/>
    </row>
    <row r="20" s="26" ht="32" customHeight="true">
      <c r="A20" s="229" t="s">
        <v>76</v>
      </c>
      <c r="B20" s="89" t="s">
        <v>370</v>
      </c>
      <c r="C20" s="89" t="s">
        <v>371</v>
      </c>
      <c r="D20" s="118" t="s">
        <v>375</v>
      </c>
      <c r="E20" s="118" t="s">
        <v>376</v>
      </c>
      <c r="F20" s="244" t="s">
        <v>335</v>
      </c>
      <c r="G20" s="309" t="n"/>
      <c r="H20" s="309" t="n"/>
      <c r="I20" s="309" t="n"/>
      <c r="J20" s="309" t="n"/>
      <c r="K20" s="309" t="n"/>
      <c r="L20" s="309" t="n"/>
      <c r="M20" s="309" t="n"/>
      <c r="N20" s="309" t="n"/>
      <c r="O20" s="309" t="n"/>
      <c r="P20" s="309" t="n"/>
      <c r="Q20" s="309" t="n"/>
      <c r="R20" s="309" t="n"/>
      <c r="S20" s="309" t="n"/>
      <c r="T20" s="309" t="n"/>
      <c r="U20" s="309" t="n"/>
      <c r="V20" s="309" t="n"/>
      <c r="W20" s="309" t="n"/>
      <c r="X20" s="309" t="n"/>
      <c r="Y20" s="309" t="n"/>
      <c r="Z20" s="309" t="n"/>
    </row>
    <row r="21" s="26" ht="32" customHeight="true">
      <c r="A21" s="229" t="s">
        <v>77</v>
      </c>
      <c r="B21" s="89" t="s">
        <v>370</v>
      </c>
      <c r="C21" s="89" t="s">
        <v>371</v>
      </c>
      <c r="D21" s="118" t="s">
        <v>377</v>
      </c>
      <c r="E21" s="118" t="s">
        <v>378</v>
      </c>
      <c r="F21" s="244" t="s">
        <v>335</v>
      </c>
      <c r="G21" s="309" t="n"/>
      <c r="H21" s="309" t="n"/>
      <c r="I21" s="309" t="n"/>
      <c r="J21" s="309" t="n"/>
      <c r="K21" s="309" t="n"/>
      <c r="L21" s="309" t="n"/>
      <c r="M21" s="309" t="n"/>
      <c r="N21" s="309" t="n"/>
      <c r="O21" s="309" t="n"/>
      <c r="P21" s="309" t="n"/>
      <c r="Q21" s="309" t="n"/>
      <c r="R21" s="309" t="n"/>
      <c r="S21" s="309" t="n"/>
      <c r="T21" s="309" t="n"/>
      <c r="U21" s="309" t="n"/>
      <c r="V21" s="309" t="n"/>
      <c r="W21" s="309" t="n"/>
      <c r="X21" s="309" t="n"/>
      <c r="Y21" s="309" t="n"/>
      <c r="Z21" s="309" t="n"/>
    </row>
    <row r="22" s="26" ht="32" customHeight="true">
      <c r="A22" s="229" t="s">
        <v>78</v>
      </c>
      <c r="B22" s="89" t="s">
        <v>344</v>
      </c>
      <c r="C22" s="89" t="s">
        <v>339</v>
      </c>
      <c r="D22" s="118" t="s">
        <v>379</v>
      </c>
      <c r="E22" s="118" t="s">
        <v>380</v>
      </c>
      <c r="F22" s="244" t="s">
        <v>381</v>
      </c>
      <c r="G22" s="309" t="n"/>
      <c r="H22" s="309" t="n"/>
      <c r="I22" s="309" t="n"/>
      <c r="J22" s="309" t="n"/>
      <c r="K22" s="309" t="n"/>
      <c r="L22" s="309" t="n"/>
      <c r="M22" s="309" t="n"/>
      <c r="N22" s="309" t="n"/>
      <c r="O22" s="309" t="n"/>
      <c r="P22" s="309" t="n"/>
      <c r="Q22" s="309" t="n"/>
      <c r="R22" s="309" t="n"/>
      <c r="S22" s="309" t="n"/>
      <c r="T22" s="309" t="n"/>
      <c r="U22" s="309" t="n"/>
      <c r="V22" s="309" t="n"/>
      <c r="W22" s="309" t="n"/>
      <c r="X22" s="309" t="n"/>
      <c r="Y22" s="309" t="n"/>
      <c r="Z22" s="309" t="n"/>
    </row>
    <row r="23" s="26" ht="32" customHeight="true">
      <c r="A23" s="229" t="s">
        <v>79</v>
      </c>
      <c r="B23" s="89" t="s">
        <v>382</v>
      </c>
      <c r="C23" s="89" t="s">
        <v>339</v>
      </c>
      <c r="D23" s="118" t="s">
        <v>383</v>
      </c>
      <c r="E23" s="118" t="s">
        <v>384</v>
      </c>
      <c r="F23" s="244" t="s">
        <v>385</v>
      </c>
      <c r="G23" s="309" t="n"/>
      <c r="H23" s="309" t="n"/>
      <c r="I23" s="309" t="n"/>
      <c r="J23" s="309" t="n"/>
      <c r="K23" s="309" t="n"/>
      <c r="L23" s="309" t="n"/>
      <c r="M23" s="309" t="n"/>
      <c r="N23" s="309" t="n"/>
      <c r="O23" s="309" t="n"/>
      <c r="P23" s="309" t="n"/>
      <c r="Q23" s="309" t="n"/>
      <c r="R23" s="309" t="n"/>
      <c r="S23" s="309" t="n"/>
      <c r="T23" s="309" t="n"/>
      <c r="U23" s="309" t="n"/>
      <c r="V23" s="309" t="n"/>
      <c r="W23" s="309" t="n"/>
      <c r="X23" s="309" t="n"/>
      <c r="Y23" s="309" t="n"/>
      <c r="Z23" s="309" t="n"/>
    </row>
    <row r="24" s="26" ht="32" customHeight="true">
      <c r="A24" s="229" t="s">
        <v>80</v>
      </c>
      <c r="B24" s="89" t="s">
        <v>365</v>
      </c>
      <c r="C24" s="89" t="s">
        <v>386</v>
      </c>
      <c r="D24" s="118" t="s">
        <v>387</v>
      </c>
      <c r="E24" s="118" t="s">
        <v>388</v>
      </c>
      <c r="F24" s="244" t="s">
        <v>389</v>
      </c>
      <c r="G24" s="309" t="n"/>
      <c r="H24" s="309" t="n"/>
      <c r="I24" s="309" t="n"/>
      <c r="J24" s="309" t="n"/>
      <c r="K24" s="309" t="n"/>
      <c r="L24" s="309" t="n"/>
      <c r="M24" s="309" t="n"/>
      <c r="N24" s="309" t="n"/>
      <c r="O24" s="309" t="n"/>
      <c r="P24" s="309" t="n"/>
      <c r="Q24" s="309" t="n"/>
      <c r="R24" s="309" t="n"/>
      <c r="S24" s="309" t="n"/>
      <c r="T24" s="309" t="n"/>
      <c r="U24" s="309" t="n"/>
      <c r="V24" s="309" t="n"/>
      <c r="W24" s="309" t="n"/>
      <c r="X24" s="309" t="n"/>
      <c r="Y24" s="309" t="n"/>
      <c r="Z24" s="309" t="n"/>
    </row>
    <row r="25" s="26" ht="32" customHeight="true">
      <c r="A25" s="229" t="s">
        <v>81</v>
      </c>
      <c r="B25" s="89" t="s">
        <v>370</v>
      </c>
      <c r="C25" s="89" t="s">
        <v>371</v>
      </c>
      <c r="D25" s="118" t="s">
        <v>390</v>
      </c>
      <c r="E25" s="118" t="s">
        <v>391</v>
      </c>
      <c r="F25" s="244" t="s">
        <v>392</v>
      </c>
      <c r="G25" s="309" t="n"/>
      <c r="H25" s="309" t="n"/>
      <c r="I25" s="309" t="n"/>
      <c r="J25" s="309" t="n"/>
      <c r="K25" s="309" t="n"/>
      <c r="L25" s="309" t="n"/>
      <c r="M25" s="309" t="n"/>
      <c r="N25" s="309" t="n"/>
      <c r="O25" s="309" t="n"/>
      <c r="P25" s="309" t="n"/>
      <c r="Q25" s="309" t="n"/>
      <c r="R25" s="309" t="n"/>
      <c r="S25" s="309" t="n"/>
      <c r="T25" s="309" t="n"/>
      <c r="U25" s="309" t="n"/>
      <c r="V25" s="309" t="n"/>
      <c r="W25" s="309" t="n"/>
      <c r="X25" s="309" t="n"/>
      <c r="Y25" s="309" t="n"/>
      <c r="Z25" s="309" t="n"/>
    </row>
    <row r="26" s="26" ht="32" customHeight="true">
      <c r="A26" s="229" t="s">
        <v>82</v>
      </c>
      <c r="B26" s="89" t="s">
        <v>370</v>
      </c>
      <c r="C26" s="89" t="s">
        <v>371</v>
      </c>
      <c r="D26" s="118" t="s">
        <v>393</v>
      </c>
      <c r="E26" s="118" t="s">
        <v>394</v>
      </c>
      <c r="F26" s="244" t="s">
        <v>381</v>
      </c>
      <c r="G26" s="309" t="n"/>
      <c r="H26" s="309" t="n"/>
      <c r="I26" s="309" t="n"/>
      <c r="J26" s="309" t="n"/>
      <c r="K26" s="309" t="n"/>
      <c r="L26" s="309" t="n"/>
      <c r="M26" s="309" t="n"/>
      <c r="N26" s="309" t="n"/>
      <c r="O26" s="309" t="n"/>
      <c r="P26" s="309" t="n"/>
      <c r="Q26" s="309" t="n"/>
      <c r="R26" s="309" t="n"/>
      <c r="S26" s="309" t="n"/>
      <c r="T26" s="309" t="n"/>
      <c r="U26" s="309" t="n"/>
      <c r="V26" s="309" t="n"/>
      <c r="W26" s="309" t="n"/>
      <c r="X26" s="309" t="n"/>
      <c r="Y26" s="309" t="n"/>
      <c r="Z26" s="309" t="n"/>
    </row>
    <row r="27" s="26" ht="32" customHeight="true">
      <c r="A27" s="229" t="s">
        <v>83</v>
      </c>
      <c r="B27" s="89" t="s">
        <v>370</v>
      </c>
      <c r="C27" s="89" t="s">
        <v>371</v>
      </c>
      <c r="D27" s="118" t="s">
        <v>393</v>
      </c>
      <c r="E27" s="118" t="s">
        <v>395</v>
      </c>
      <c r="F27" s="244" t="s">
        <v>381</v>
      </c>
      <c r="G27" s="309" t="n"/>
      <c r="H27" s="309" t="n"/>
      <c r="I27" s="309" t="n"/>
      <c r="J27" s="309" t="n"/>
      <c r="K27" s="309" t="n"/>
      <c r="L27" s="309" t="n"/>
      <c r="M27" s="309" t="n"/>
      <c r="N27" s="309" t="n"/>
      <c r="O27" s="309" t="n"/>
      <c r="P27" s="309" t="n"/>
      <c r="Q27" s="309" t="n"/>
      <c r="R27" s="309" t="n"/>
      <c r="S27" s="309" t="n"/>
      <c r="T27" s="309" t="n"/>
      <c r="U27" s="309" t="n"/>
      <c r="V27" s="309" t="n"/>
      <c r="W27" s="309" t="n"/>
      <c r="X27" s="309" t="n"/>
      <c r="Y27" s="309" t="n"/>
      <c r="Z27" s="309" t="n"/>
    </row>
    <row r="28" s="26" ht="32" customHeight="true">
      <c r="A28" s="229" t="s">
        <v>84</v>
      </c>
      <c r="B28" s="89" t="s">
        <v>344</v>
      </c>
      <c r="C28" s="89" t="s">
        <v>386</v>
      </c>
      <c r="D28" s="118" t="s">
        <v>396</v>
      </c>
      <c r="E28" s="118" t="s">
        <v>18</v>
      </c>
      <c r="F28" s="244" t="s">
        <v>397</v>
      </c>
      <c r="G28" s="309" t="n"/>
      <c r="H28" s="309" t="n"/>
      <c r="I28" s="309" t="n"/>
      <c r="J28" s="309" t="n"/>
      <c r="K28" s="309" t="n"/>
      <c r="L28" s="309" t="n"/>
      <c r="M28" s="309" t="n"/>
      <c r="N28" s="309" t="n"/>
      <c r="O28" s="309" t="n"/>
      <c r="P28" s="309" t="n"/>
      <c r="Q28" s="309" t="n"/>
      <c r="R28" s="309" t="n"/>
      <c r="S28" s="309" t="n"/>
      <c r="T28" s="309" t="n"/>
      <c r="U28" s="309" t="n"/>
      <c r="V28" s="309" t="n"/>
      <c r="W28" s="309" t="n"/>
      <c r="X28" s="309" t="n"/>
      <c r="Y28" s="309" t="n"/>
      <c r="Z28" s="309" t="n"/>
    </row>
    <row r="29" s="26" ht="32" customHeight="true">
      <c r="A29" s="229" t="s">
        <v>85</v>
      </c>
      <c r="B29" s="89" t="s">
        <v>365</v>
      </c>
      <c r="C29" s="89" t="s">
        <v>353</v>
      </c>
      <c r="D29" s="118" t="s">
        <v>398</v>
      </c>
      <c r="E29" s="118" t="s">
        <v>399</v>
      </c>
      <c r="F29" s="244" t="s">
        <v>397</v>
      </c>
      <c r="G29" s="309" t="n"/>
      <c r="H29" s="309" t="n"/>
      <c r="I29" s="309" t="n"/>
      <c r="J29" s="309" t="n"/>
      <c r="K29" s="309" t="n"/>
      <c r="L29" s="309" t="n"/>
      <c r="M29" s="309" t="n"/>
      <c r="N29" s="309" t="n"/>
      <c r="O29" s="309" t="n"/>
      <c r="P29" s="309" t="n"/>
      <c r="Q29" s="309" t="n"/>
      <c r="R29" s="309" t="n"/>
      <c r="S29" s="309" t="n"/>
      <c r="T29" s="309" t="n"/>
      <c r="U29" s="309" t="n"/>
      <c r="V29" s="309" t="n"/>
      <c r="W29" s="309" t="n"/>
      <c r="X29" s="309" t="n"/>
      <c r="Y29" s="309" t="n"/>
      <c r="Z29" s="309" t="n"/>
    </row>
    <row r="30" s="26" ht="32" customHeight="true">
      <c r="A30" s="229" t="s">
        <v>86</v>
      </c>
      <c r="B30" s="89" t="s">
        <v>365</v>
      </c>
      <c r="C30" s="89" t="s">
        <v>353</v>
      </c>
      <c r="D30" s="118" t="s">
        <v>400</v>
      </c>
      <c r="E30" s="118" t="s">
        <v>420</v>
      </c>
      <c r="F30" s="244" t="s">
        <v>335</v>
      </c>
      <c r="G30" s="309" t="n"/>
      <c r="H30" s="309" t="n"/>
      <c r="I30" s="309" t="n"/>
      <c r="J30" s="309" t="n"/>
      <c r="K30" s="309" t="n"/>
      <c r="L30" s="309" t="n"/>
      <c r="M30" s="309" t="n"/>
      <c r="N30" s="309" t="n"/>
      <c r="O30" s="309" t="n"/>
      <c r="P30" s="309" t="n"/>
      <c r="Q30" s="309" t="n"/>
      <c r="R30" s="309" t="n"/>
      <c r="S30" s="309" t="n"/>
      <c r="T30" s="309" t="n"/>
      <c r="U30" s="309" t="n"/>
      <c r="V30" s="309" t="n"/>
      <c r="W30" s="309" t="n"/>
      <c r="X30" s="309" t="n"/>
      <c r="Y30" s="309" t="n"/>
      <c r="Z30" s="309" t="n"/>
    </row>
    <row r="31" s="26" ht="32" customHeight="true">
      <c r="A31" s="229" t="s">
        <v>87</v>
      </c>
      <c r="B31" s="89" t="s">
        <v>344</v>
      </c>
      <c r="C31" s="89" t="s">
        <v>342</v>
      </c>
      <c r="D31" s="118" t="s">
        <v>401</v>
      </c>
      <c r="E31" s="118" t="s">
        <v>110</v>
      </c>
      <c r="F31" s="244" t="s">
        <v>402</v>
      </c>
      <c r="G31" s="309" t="n"/>
      <c r="H31" s="309" t="n"/>
      <c r="I31" s="309" t="n"/>
      <c r="J31" s="309" t="n"/>
      <c r="K31" s="309" t="n"/>
      <c r="L31" s="309" t="n"/>
      <c r="M31" s="309" t="n"/>
      <c r="N31" s="309" t="n"/>
      <c r="O31" s="309" t="n"/>
      <c r="P31" s="309" t="n"/>
      <c r="Q31" s="309" t="n"/>
      <c r="R31" s="309" t="n"/>
      <c r="S31" s="309" t="n"/>
      <c r="T31" s="309" t="n"/>
      <c r="U31" s="309" t="n"/>
      <c r="V31" s="309" t="n"/>
      <c r="W31" s="309" t="n"/>
      <c r="X31" s="309" t="n"/>
      <c r="Y31" s="309" t="n"/>
      <c r="Z31" s="309" t="n"/>
    </row>
    <row r="32" s="26" ht="32" customHeight="true">
      <c r="A32" s="229" t="s">
        <v>403</v>
      </c>
      <c r="B32" s="89" t="s">
        <v>365</v>
      </c>
      <c r="C32" s="89" t="s">
        <v>342</v>
      </c>
      <c r="D32" s="118" t="s">
        <v>404</v>
      </c>
      <c r="E32" s="118" t="s">
        <v>34</v>
      </c>
      <c r="F32" s="244" t="s">
        <v>405</v>
      </c>
      <c r="G32" s="309" t="n"/>
      <c r="H32" s="309" t="n"/>
      <c r="I32" s="309" t="n"/>
      <c r="J32" s="309" t="n"/>
      <c r="K32" s="309" t="n"/>
      <c r="L32" s="309" t="n"/>
      <c r="M32" s="309" t="n"/>
      <c r="N32" s="309" t="n"/>
      <c r="O32" s="309" t="n"/>
      <c r="P32" s="309" t="n"/>
      <c r="Q32" s="309" t="n"/>
      <c r="R32" s="309" t="n"/>
      <c r="S32" s="309" t="n"/>
      <c r="T32" s="309" t="n"/>
      <c r="U32" s="309" t="n"/>
      <c r="V32" s="309" t="n"/>
      <c r="W32" s="309" t="n"/>
      <c r="X32" s="309" t="n"/>
      <c r="Y32" s="309" t="n"/>
      <c r="Z32" s="309" t="n"/>
    </row>
    <row r="33" s="26" ht="32" customHeight="true">
      <c r="A33" s="229" t="s">
        <v>89</v>
      </c>
      <c r="B33" s="89" t="s">
        <v>365</v>
      </c>
      <c r="C33" s="89" t="s">
        <v>353</v>
      </c>
      <c r="D33" s="118" t="s">
        <v>406</v>
      </c>
      <c r="E33" s="118" t="s">
        <v>161</v>
      </c>
      <c r="F33" s="244" t="s">
        <v>407</v>
      </c>
      <c r="G33" s="309" t="n"/>
      <c r="H33" s="309" t="n"/>
      <c r="I33" s="309" t="n"/>
      <c r="J33" s="309" t="n"/>
      <c r="K33" s="309" t="n"/>
      <c r="L33" s="309" t="n"/>
      <c r="M33" s="309" t="n"/>
      <c r="N33" s="309" t="n"/>
      <c r="O33" s="309" t="n"/>
      <c r="P33" s="309" t="n"/>
      <c r="Q33" s="309" t="n"/>
      <c r="R33" s="309" t="n"/>
      <c r="S33" s="309" t="n"/>
      <c r="T33" s="309" t="n"/>
      <c r="U33" s="309" t="n"/>
      <c r="V33" s="309" t="n"/>
      <c r="W33" s="309" t="n"/>
      <c r="X33" s="309" t="n"/>
      <c r="Y33" s="309" t="n"/>
      <c r="Z33" s="309" t="n"/>
    </row>
    <row r="34" s="26" ht="32" customHeight="true">
      <c r="A34" s="229" t="s">
        <v>90</v>
      </c>
      <c r="B34" s="89" t="s">
        <v>365</v>
      </c>
      <c r="C34" s="89" t="s">
        <v>353</v>
      </c>
      <c r="D34" s="118" t="s">
        <v>408</v>
      </c>
      <c r="E34" s="118" t="s">
        <v>112</v>
      </c>
      <c r="F34" s="244" t="s">
        <v>409</v>
      </c>
      <c r="G34" s="309" t="n"/>
      <c r="H34" s="309" t="n"/>
      <c r="I34" s="309" t="n"/>
      <c r="J34" s="309" t="n"/>
      <c r="K34" s="309" t="n"/>
      <c r="L34" s="309" t="n"/>
      <c r="M34" s="309" t="n"/>
      <c r="N34" s="309" t="n"/>
      <c r="O34" s="309" t="n"/>
      <c r="P34" s="309" t="n"/>
      <c r="Q34" s="309" t="n"/>
      <c r="R34" s="309" t="n"/>
      <c r="S34" s="309" t="n"/>
      <c r="T34" s="309" t="n"/>
      <c r="U34" s="309" t="n"/>
      <c r="V34" s="309" t="n"/>
      <c r="W34" s="309" t="n"/>
      <c r="X34" s="309" t="n"/>
      <c r="Y34" s="309" t="n"/>
      <c r="Z34" s="309" t="n"/>
    </row>
    <row r="35" s="26" ht="32" customHeight="true">
      <c r="A35" s="232" t="s">
        <v>91</v>
      </c>
      <c r="B35" s="283" t="s">
        <v>365</v>
      </c>
      <c r="C35" s="283" t="s">
        <v>353</v>
      </c>
      <c r="D35" s="285" t="s">
        <v>410</v>
      </c>
      <c r="E35" s="285" t="s">
        <v>113</v>
      </c>
      <c r="F35" s="249" t="s">
        <v>335</v>
      </c>
      <c r="G35" s="309" t="n"/>
      <c r="H35" s="309" t="n"/>
      <c r="I35" s="309" t="n"/>
      <c r="J35" s="309" t="n"/>
      <c r="K35" s="309" t="n"/>
      <c r="L35" s="309" t="n"/>
      <c r="M35" s="309" t="n"/>
      <c r="N35" s="309" t="n"/>
      <c r="O35" s="309" t="n"/>
      <c r="P35" s="309" t="n"/>
      <c r="Q35" s="309" t="n"/>
      <c r="R35" s="309" t="n"/>
      <c r="S35" s="309" t="n"/>
      <c r="T35" s="309" t="n"/>
      <c r="U35" s="309" t="n"/>
      <c r="V35" s="309" t="n"/>
      <c r="W35" s="309" t="n"/>
      <c r="X35" s="309" t="n"/>
      <c r="Y35" s="309" t="n"/>
      <c r="Z35" s="309" t="n"/>
    </row>
  </sheetData>
  <pageMargins left="0.7" right="0.7" top="0.75" bottom="0.75" header="0.3" footer="0.3"/>
  <ignoredErrors>
    <ignoredError sqref="A1:XFD35" evalError="true" twoDigitTextYear="true" numberStoredAsText="true" formula="true" formulaRange="true" unlockedFormula="true" emptyCellReference="true" listDataValidation="true" calculatedColum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チケット割り当て記録テンプレート｜使い方</dc:title>
  <dc:creator>Finite Field</dc:creator>
  <dc:description>顧客サポートチケットの割り当て、SLA、状態、フォローアップ結果を記録します。</dc:description>
  <lastModifiedBy/>
  <dcterms:created xsi:type="dcterms:W3CDTF">2026-05-10T05:40:24Z</dcterms:created>
  <dcterms:modified xsi:type="dcterms:W3CDTF">2026-05-10T05:43:58Z</dcterms:modified>
  <category>Customer Support</category>
</coreProperties>
</file>