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arget="xl/workbook.xml" Type="http://schemas.openxmlformats.org/officeDocument/2006/relationships/officeDocument"></Relationship><Relationship Id="rId2" Target="docProps/core.xml" Type="http://schemas.openxmlformats.org/package/2006/relationships/metadata/core-properties"></Relationship><Relationship Id="rId3" Target="docProps/app.xml" Type="http://schemas.openxmlformats.org/officeDocument/2006/relationships/extended-properties"></Relationship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>
  <workbookPr/>
  <workbookProtection/>
  <bookViews>
    <workbookView visibility="visible" showHorizontalScroll="true" showVerticalScroll="true" showSheetTabs="true" tabRatio="600" autoFilterDateGrouping="true"/>
  </bookViews>
  <sheets>
    <sheet name="01_運用ガイド" sheetId="1" r:id="rId1" state="visible"/>
    <sheet name="02_相談記録" sheetId="2" r:id="rId2" state="visible"/>
    <sheet name="ダッシュボード" sheetId="3" r:id="rId3" state="visible"/>
    <sheet name="選択肢" sheetId="4" r:id="rId4" state="visible"/>
    <sheet name="05_SLA規則" sheetId="5" r:id="rId5" state="visible"/>
    <sheet name="項目説明" sheetId="6" r:id="rId6" state="visible"/>
  </sheets>
  <calcPr calcId="124519" fullCalcOnLoad="true"/>
</workbook>
</file>

<file path=xl/sharedStrings.xml><?xml version="1.0" encoding="utf-8"?>
<sst xmlns="http://schemas.openxmlformats.org/spreadsheetml/2006/main" count="774" uniqueCount="481">
  <si>
    <t>顧客問い合わせ記録テンプレート</t>
  </si>
  <si>
    <t>さまざまな会社や業務シーンに対応する、問い合わせ登録、SLA追跡、フォロー連携、サービス品質ダッシュボードのテンプレート。</t>
  </si>
  <si>
    <t>運用フロー</t>
  </si>
  <si>
    <t>受付、担当、状態、結果、次の対応を一つのブックで整理します。</t>
  </si>
  <si>
    <t>手順</t>
  </si>
  <si>
    <t>記録シートへ入力し、設定とダッシュボードで状態、優先度、担当者の負荷を確認します。</t>
  </si>
  <si>
    <t>説明</t>
  </si>
  <si>
    <t>1</t>
  </si>
  <si>
    <t>新しい記録を追加する前に、状態、チャネル、担当者、チームの選択肢を整えます。</t>
  </si>
  <si>
    <t>「02_相談記録」に初回問い合わせ時刻、顧客、チャネル、業務シナリオ、問題区分、件名、優先度を入力。</t>
  </si>
  <si>
    <t>2</t>
  </si>
  <si>
    <t>受付と振り分け</t>
  </si>
  <si>
    <t>担当者、協力部門、現在の状態を選択します。担当者、状態、優先度で絞り込めます。</t>
  </si>
  <si>
    <t>作成日</t>
  </si>
  <si>
    <t>2026年5月6日</t>
  </si>
  <si>
    <t>初回応答時刻と解決時刻を入力すると、テンプレートが初回応答/解決の達成判定を自動で行う。</t>
  </si>
  <si>
    <t>4</t>
  </si>
  <si>
    <t>フォローとエスカレーション</t>
  </si>
  <si>
    <t>未解決項目では、フォロー内容、次回フォロー日、エスカレーション有無、理由を記入します。</t>
  </si>
  <si>
    <t>5</t>
  </si>
  <si>
    <t>ダッシュボード確認</t>
  </si>
  <si>
    <t>「03_ダッシュボード」では問い合わせ総数、未完了件数、期限超過リスク、満足度、チャネル・シーン・状態別の分布を確認できます。</t>
  </si>
  <si>
    <t>テンプレート構成</t>
  </si>
  <si>
    <t>シート</t>
  </si>
  <si>
    <t>用途</t>
  </si>
  <si>
    <t>主な内容</t>
  </si>
  <si>
    <t>01_運用ガイド</t>
  </si>
  <si>
    <t>運用ガイド</t>
  </si>
  <si>
    <t>フロー、構成、適用提案。</t>
  </si>
  <si>
    <t>02_相談記録</t>
  </si>
  <si>
    <t>主要入力シート</t>
  </si>
  <si>
    <t>顧客、チャネル、業務シナリオ、問題、優先度、ステータス、SLA、満足度、フォローアップ。</t>
  </si>
  <si>
    <t>03_ダッシュボード</t>
  </si>
  <si>
    <t>管理ビュー</t>
  </si>
  <si>
    <t>KPI、分布集計、期限超過リスク、推移グラフ。</t>
  </si>
  <si>
    <t>04_選択肢</t>
  </si>
  <si>
    <t>基礎設定</t>
  </si>
  <si>
    <t>顧客区分、チャネル、シーン、状態、担当者、部門などを管理できます。</t>
  </si>
  <si>
    <t>05_SLA規則</t>
  </si>
  <si>
    <t>SLAルール</t>
  </si>
  <si>
    <t>優先度ごとの初回応答/解決期限は、会社の要件に応じて調整できます。</t>
  </si>
  <si>
    <t>06_項目説明</t>
  </si>
  <si>
    <t>項目辞書</t>
  </si>
  <si>
    <t>各列の用途、必須項目かどうか、例、メンテナンスのヒントをまとめています。</t>
  </si>
  <si>
    <t>適用提案</t>
  </si>
  <si>
    <t>適用対象</t>
  </si>
  <si>
    <t>調整提案</t>
  </si>
  <si>
    <t>EC/小売</t>
  </si>
  <si>
    <t>SaaS/ソフトウェア</t>
  </si>
  <si>
    <t>アカウントID、バージョン、環境、影響範囲を追加し、技術サポートと権限問題を重点的に確認します。</t>
  </si>
  <si>
    <t>金融/保険</t>
  </si>
  <si>
    <t>契約番号/保険証券番号、コンプライアンス区分を追加し、機密情報のマスキングと承認記録に注意します。</t>
  </si>
  <si>
    <t>教育/研修</t>
  </si>
  <si>
    <t>講座、クラス、校舎を追加し、時間割、返金、受講者対応を重点的に確認します。</t>
  </si>
  <si>
    <t>医療/生活サービス</t>
  </si>
  <si>
    <t>店舗/診療科/予約番号を追加し、予約、苦情、サービス品質、フォローアップを重点的に確認します。</t>
  </si>
  <si>
    <t>顧客問い合わせ記録</t>
  </si>
  <si>
    <t>顧客問い合わせ、対応内容、SLA状態、エスカレーション、フォロー情報を記録します。見出しは絞り込み可能で、薄緑の列は数式で自動計算されます。</t>
  </si>
  <si>
    <t>入力メモ：新規レコードでは、初回問い合わせ日時、顧客名、チャネル、業務シーン、問題区分、優先度、現在の状態、担当者を必ず入力してください。日時の推奨形式は 2026-04-25 09:30 です。</t>
  </si>
  <si>
    <t>問い合わせID</t>
  </si>
  <si>
    <t>初回問い合わせ時刻</t>
  </si>
  <si>
    <t>顧客名</t>
  </si>
  <si>
    <t>顧客区分</t>
  </si>
  <si>
    <t>担当者</t>
  </si>
  <si>
    <t>連絡先</t>
  </si>
  <si>
    <t>問い合わせチャネル</t>
  </si>
  <si>
    <t>業務シーン</t>
  </si>
  <si>
    <t>製品/サービス</t>
  </si>
  <si>
    <t>問題区分</t>
  </si>
  <si>
    <t>問い合わせ件名</t>
  </si>
  <si>
    <t>問い合わせ要約</t>
  </si>
  <si>
    <t>優先度</t>
  </si>
  <si>
    <t>現在の状態</t>
  </si>
  <si>
    <t>協力部門</t>
  </si>
  <si>
    <t>初回応答時刻</t>
  </si>
  <si>
    <t>解決時刻</t>
  </si>
  <si>
    <t>対応結果/結論</t>
  </si>
  <si>
    <t>初回応答SLA(h)</t>
  </si>
  <si>
    <t>解決SLA(h)</t>
  </si>
  <si>
    <t>初回応答ステータス</t>
  </si>
  <si>
    <t>解決ステータス</t>
  </si>
  <si>
    <t>対応時間(h)</t>
  </si>
  <si>
    <t>顧客満足度(1-5)</t>
  </si>
  <si>
    <t>フォローアクション</t>
  </si>
  <si>
    <t>次回フォロー日</t>
  </si>
  <si>
    <t>はい/いいえエスカレーション</t>
  </si>
  <si>
    <t>エスカレーション理由</t>
  </si>
  <si>
    <t>備考/リンク</t>
  </si>
  <si>
    <t>2026-04-01 09:30</t>
  </si>
  <si>
    <t>東都商事株式会社</t>
  </si>
  <si>
    <t>法人顧客</t>
  </si>
  <si>
    <t>佐藤さん</t>
  </si>
  <si>
    <t>chen@example.com</t>
  </si>
  <si>
    <t>メール</t>
  </si>
  <si>
    <t>事前相談</t>
  </si>
  <si>
    <t>法人向けCRM</t>
  </si>
  <si>
    <t>機能相談</t>
  </si>
  <si>
    <t>部門横断連携機能に関する問い合わせ</t>
  </si>
  <si>
    <t>複数部門の連携、権限分離、今後の見積り手順について確認したい。</t>
  </si>
  <si>
    <t>P2 中</t>
  </si>
  <si>
    <t>解決済み</t>
  </si>
  <si>
    <t>佐藤</t>
  </si>
  <si>
    <t>営業</t>
  </si>
  <si>
    <t>2026-04-01 10:15</t>
  </si>
  <si>
    <t>2026-04-02 15:00</t>
  </si>
  <si>
    <t>機能メモと見積を送付済み</t>
  </si>
  <si>
    <t>試用設定を確認するためにフォローアップ</t>
  </si>
  <si>
    <t>2026-04-08</t>
  </si>
  <si>
    <t>いいえ</t>
  </si>
  <si>
    <t>商談フォローに転用可能です。</t>
  </si>
  <si>
    <t>2026-04-02 14:20</t>
  </si>
  <si>
    <t>山本さん</t>
  </si>
  <si>
    <t>個人顧客</t>
  </si>
  <si>
    <t>13800000001</t>
  </si>
  <si>
    <t>電話</t>
  </si>
  <si>
    <t>注文/契約</t>
  </si>
  <si>
    <t>会員サービス</t>
  </si>
  <si>
    <t>注文照会</t>
  </si>
  <si>
    <t>注文の開通状況を確認</t>
  </si>
  <si>
    <t>会員サービスの開始時刻を電話で確認した。</t>
  </si>
  <si>
    <t>P3 低</t>
  </si>
  <si>
    <t>クローズ</t>
  </si>
  <si>
    <t>鈴木</t>
  </si>
  <si>
    <t>カスタマーサポート</t>
  </si>
  <si>
    <t>2026-04-02 16:10</t>
  </si>
  <si>
    <t>利用開始手順を説明してクローズ</t>
  </si>
  <si>
    <t>追加フォロー不要</t>
  </si>
  <si>
    <t>2026-04-03 11:10</t>
  </si>
  <si>
    <t>北辰テック株式会社</t>
  </si>
  <si>
    <t>高橋さん</t>
  </si>
  <si>
    <t>zhou@example.com</t>
  </si>
  <si>
    <t>チケットシステム</t>
  </si>
  <si>
    <t>技術サポート</t>
  </si>
  <si>
    <t>SaaSプラットフォーム</t>
  </si>
  <si>
    <t>アカウント/権限</t>
  </si>
  <si>
    <t>管理者がログインできない</t>
  </si>
  <si>
    <t>管理者アカウントのログイン失敗により、チーム設定に影響。</t>
  </si>
  <si>
    <t>P1 高</t>
  </si>
  <si>
    <t>対応中</t>
  </si>
  <si>
    <t>高橋</t>
  </si>
  <si>
    <t>2026-04-03 12:05</t>
  </si>
  <si>
    <t>顧客からのエラースクリーンショット待ち</t>
  </si>
  <si>
    <t>2026-04-04</t>
  </si>
  <si>
    <t>2026-04-05 16:40</t>
  </si>
  <si>
    <t>南町ストア</t>
  </si>
  <si>
    <t>チャネル/パートナー</t>
  </si>
  <si>
    <t>鈴木店長</t>
  </si>
  <si>
    <t>liu@example.com</t>
  </si>
  <si>
    <t>WeChat/WhatsApp</t>
  </si>
  <si>
    <t>苦情・提案</t>
  </si>
  <si>
    <t>店舗サービス</t>
  </si>
  <si>
    <t>苦情/提案</t>
  </si>
  <si>
    <t>対応態度への苦情</t>
  </si>
  <si>
    <t>店舗顧客が対応の連絡が遅いとフィードバックし、上長の折り返しを要望。</t>
  </si>
  <si>
    <t>エスカレーション済み</t>
  </si>
  <si>
    <t>田中</t>
  </si>
  <si>
    <t>運営</t>
  </si>
  <si>
    <t>2026-04-05 17:10</t>
  </si>
  <si>
    <t>上長が折り返し連絡し、是正内容を記録</t>
  </si>
  <si>
    <t>2026-04-06</t>
  </si>
  <si>
    <t>はい</t>
  </si>
  <si>
    <t>顧客苦情とサービス品質に関わる</t>
  </si>
  <si>
    <t>運営マネージャーのレビューが必要</t>
  </si>
  <si>
    <t>2026-04-06 08:55</t>
  </si>
  <si>
    <t>みらい学習センター</t>
  </si>
  <si>
    <t>中村先生</t>
  </si>
  <si>
    <t>wu@example.com</t>
  </si>
  <si>
    <t>オンラインチャット</t>
  </si>
  <si>
    <t>請求/支払い</t>
  </si>
  <si>
    <t>研修プラットフォーム</t>
  </si>
  <si>
    <t>請求書の宛名変更</t>
  </si>
  <si>
    <t>顧客は請求書の宛名変更と電子請求書の再発行を希望している。</t>
  </si>
  <si>
    <t>山田</t>
  </si>
  <si>
    <t>経理財務</t>
  </si>
  <si>
    <t>2026-04-06 11:20</t>
  </si>
  <si>
    <t>2026-04-07 12:30</t>
  </si>
  <si>
    <t>修正して請求書を再送</t>
  </si>
  <si>
    <t>顧客が請求書を受領したことを確認</t>
  </si>
  <si>
    <t>2026-04-07 18:30</t>
  </si>
  <si>
    <t>クラウドデータ株式会社</t>
  </si>
  <si>
    <t>斉藤社長</t>
  </si>
  <si>
    <t>gu@example.com</t>
  </si>
  <si>
    <t>APIサービス</t>
  </si>
  <si>
    <t>障害/停止</t>
  </si>
  <si>
    <t>APIが広範囲で失敗</t>
  </si>
  <si>
    <t>API呼び出しが失敗し、本番の注文同期に影響している。</t>
  </si>
  <si>
    <t>P0 緊急</t>
  </si>
  <si>
    <t>2026-04-07 18:45</t>
  </si>
  <si>
    <t>2026-04-07 21:20</t>
  </si>
  <si>
    <t>設定をロールバックしてサービスを復旧</t>
  </si>
  <si>
    <t>障害メモを送付</t>
  </si>
  <si>
    <t>本番障害が業務継続性に影響</t>
  </si>
  <si>
    <t>障害レビューを開始</t>
  </si>
  <si>
    <t>2026-04-09 10:00</t>
  </si>
  <si>
    <t>海川ロジスティクス</t>
  </si>
  <si>
    <t>渡辺主任</t>
  </si>
  <si>
    <t>ma@example.com</t>
  </si>
  <si>
    <t>製品利用</t>
  </si>
  <si>
    <t>操作案内</t>
  </si>
  <si>
    <t>一括取込フォーマットの相談</t>
  </si>
  <si>
    <t>顧客が一括取込テンプレートの項目の意味を理解できていない。</t>
  </si>
  <si>
    <t>顧客待ち</t>
  </si>
  <si>
    <t>カスタマーサクセス</t>
  </si>
  <si>
    <t>2026-04-09 13:30</t>
  </si>
  <si>
    <t>テンプレートメモを送信し、顧客確認を待つ</t>
  </si>
  <si>
    <t>2026-04-10</t>
  </si>
  <si>
    <t>2026-04-10 09:20</t>
  </si>
  <si>
    <t>一般顧客</t>
  </si>
  <si>
    <t>匿名顧客</t>
  </si>
  <si>
    <t>social-id-1002</t>
  </si>
  <si>
    <t>SNS</t>
  </si>
  <si>
    <t>アフターサービス</t>
  </si>
  <si>
    <t>公開苦情: 返金が遅い</t>
  </si>
  <si>
    <t>顧客がSNSで返金処理の遅さを指摘している。</t>
  </si>
  <si>
    <t>アフターサポート</t>
  </si>
  <si>
    <t>2026-04-11 13:00</t>
  </si>
  <si>
    <t>返金履歴を確認し、顧客に個別連絡</t>
  </si>
  <si>
    <t>2026-04-11</t>
  </si>
  <si>
    <t>公開炎上リスク</t>
  </si>
  <si>
    <t>広報の確認が必要</t>
  </si>
  <si>
    <t>2026-04-12 13:15</t>
  </si>
  <si>
    <t>星河EC株式会社</t>
  </si>
  <si>
    <t>伊藤さん</t>
  </si>
  <si>
    <t>huang@example.com</t>
  </si>
  <si>
    <t>受注履行</t>
  </si>
  <si>
    <t>貨物受領の異常</t>
  </si>
  <si>
    <t>配送の受領ステータスが実際と一致しない。</t>
  </si>
  <si>
    <t>2026-04-12 18:00</t>
  </si>
  <si>
    <t>2026-04-14 10:45</t>
  </si>
  <si>
    <t>2026-04-13 15:45</t>
  </si>
  <si>
    <t>明徳スクール</t>
  </si>
  <si>
    <t>小林先生</t>
  </si>
  <si>
    <t>he@example.com</t>
  </si>
  <si>
    <t>時間割システム</t>
  </si>
  <si>
    <t>時間割の出力問題</t>
  </si>
  <si>
    <t>指定クラスの時間割をどうやって出力するかを相談している。</t>
  </si>
  <si>
    <t>2026-04-13 16:05</t>
  </si>
  <si>
    <t>2026-04-14 09:50</t>
  </si>
  <si>
    <t>出力手順を案内し、録画を送付</t>
  </si>
  <si>
    <t>来週、研修ニーズをフォローアップ</t>
  </si>
  <si>
    <t>2026-04-20</t>
  </si>
  <si>
    <t>2026-04-15 10:30</t>
  </si>
  <si>
    <t>みなとクリニック</t>
  </si>
  <si>
    <t>田中主任</t>
  </si>
  <si>
    <t>wang@example.com</t>
  </si>
  <si>
    <t>予約システム</t>
  </si>
  <si>
    <t>看護師アカウントの権限不足</t>
  </si>
  <si>
    <t>複数の看護師アカウントで予約詳細を確認できない。</t>
  </si>
  <si>
    <t>権限対応方針を確認し、修正を手配</t>
  </si>
  <si>
    <t>2026-04-16</t>
  </si>
  <si>
    <t>初回応答の追加入力が必要</t>
  </si>
  <si>
    <t>2026-04-18 17:35</t>
  </si>
  <si>
    <t>アライアンス代理店</t>
  </si>
  <si>
    <t>松本さん</t>
  </si>
  <si>
    <t>zheng@example.com</t>
  </si>
  <si>
    <t>チャネル連携</t>
  </si>
  <si>
    <t>契約/ポリシー</t>
  </si>
  <si>
    <t>チャネルリベート方針の争い</t>
  </si>
  <si>
    <t>チャネルパートナーがリベート方針の解釈に異議を唱えている。</t>
  </si>
  <si>
    <t>法務/コンプライアンス</t>
  </si>
  <si>
    <t>2026-04-18 18:20</t>
  </si>
  <si>
    <t>契約明細の再確認ミーティングを設定</t>
  </si>
  <si>
    <t>2026-04-21</t>
  </si>
  <si>
    <t>契約やポリシーの説明は管理層確認が必要です。</t>
  </si>
  <si>
    <t>2026-04-20 09:05</t>
  </si>
  <si>
    <t>上質ホーム</t>
  </si>
  <si>
    <t>佐々木さん</t>
  </si>
  <si>
    <t>sun@example.com</t>
  </si>
  <si>
    <t>在庫システム</t>
  </si>
  <si>
    <t>データ/レポート</t>
  </si>
  <si>
    <t>レポートの集計基準が一致しない</t>
  </si>
  <si>
    <t>顧客は月次在庫レポートと出力明細が一致しないと考えている。</t>
  </si>
  <si>
    <t>2026-04-20 11:00</t>
  </si>
  <si>
    <t>2026-04-22 10:10</t>
  </si>
  <si>
    <t>ナレッジベースのリンクを送付</t>
  </si>
  <si>
    <t>2026-04-23</t>
  </si>
  <si>
    <t>2026-04-22 08:15</t>
  </si>
  <si>
    <t>オーロラテック株式会社</t>
  </si>
  <si>
    <t>山田さん</t>
  </si>
  <si>
    <t>song@example.com</t>
  </si>
  <si>
    <t>決済ゲートウェイ</t>
  </si>
  <si>
    <t>支払いコールバック失敗</t>
  </si>
  <si>
    <t>支払いコールバックが失敗し、注文確定に影響している。</t>
  </si>
  <si>
    <t>2026-04-22 08:45</t>
  </si>
  <si>
    <t>ゲートウェイ設定と証明書を確認</t>
  </si>
  <si>
    <t>2026-04-22</t>
  </si>
  <si>
    <t>本番の支払いフロー異常</t>
  </si>
  <si>
    <t>継続監視が必要</t>
  </si>
  <si>
    <t>2026-04-24 14:10</t>
  </si>
  <si>
    <t>見込み顧客A</t>
  </si>
  <si>
    <t>見込み顧客</t>
  </si>
  <si>
    <t>加藤さん</t>
  </si>
  <si>
    <t>deng@example.com</t>
  </si>
  <si>
    <t>標準版</t>
  </si>
  <si>
    <t>価格/見積</t>
  </si>
  <si>
    <t>見積依頼</t>
  </si>
  <si>
    <t>見込み顧客が標準版の価格と導入期間を知りたがっている。</t>
  </si>
  <si>
    <t>新規受付</t>
  </si>
  <si>
    <t>未割り当て</t>
  </si>
  <si>
    <t>営業に割り当て後に回答</t>
  </si>
  <si>
    <t>2026-04-27</t>
  </si>
  <si>
    <t>顧客問い合わせダッシュボード</t>
  </si>
  <si>
    <t>ダッシュボードは「02_相談記録」から自動集計されます。レコードを追加・更新すると、指標・分布・グラフが数式で更新されます。</t>
  </si>
  <si>
    <t>問い合わせ総数</t>
  </si>
  <si>
    <t>未完了件数</t>
  </si>
  <si>
    <t>状態別内訳</t>
  </si>
  <si>
    <t>初回応答超過</t>
  </si>
  <si>
    <t>解決超過</t>
  </si>
  <si>
    <t>優先度別内訳</t>
  </si>
  <si>
    <t>平均対応時間</t>
  </si>
  <si>
    <t>平均満足度</t>
  </si>
  <si>
    <t>記録数</t>
  </si>
  <si>
    <t>新規</t>
  </si>
  <si>
    <t>至急</t>
  </si>
  <si>
    <t>件</t>
  </si>
  <si>
    <t>未完了</t>
  </si>
  <si>
    <t>高</t>
  </si>
  <si>
    <t>時間</t>
  </si>
  <si>
    <t>分</t>
  </si>
  <si>
    <t>高優先度</t>
  </si>
  <si>
    <t>顧客返信待ち</t>
  </si>
  <si>
    <t>中</t>
  </si>
  <si>
    <t>完了率</t>
  </si>
  <si>
    <t>解決達成率</t>
  </si>
  <si>
    <t>エスカレーション率</t>
  </si>
  <si>
    <t>低</t>
  </si>
  <si>
    <t>応答待ち件数</t>
  </si>
  <si>
    <t>対応中件数</t>
  </si>
  <si>
    <t>完了</t>
  </si>
  <si>
    <t>チャネル別</t>
  </si>
  <si>
    <t>状態別</t>
  </si>
  <si>
    <t>業務シーン別</t>
  </si>
  <si>
    <t>優先度別</t>
  </si>
  <si>
    <t>受付済み</t>
  </si>
  <si>
    <t>現場/店舗</t>
  </si>
  <si>
    <t>返品・アフターサービス</t>
  </si>
  <si>
    <t>その他</t>
  </si>
  <si>
    <t>直近6か月</t>
  </si>
  <si>
    <t>問い合わせ件数</t>
  </si>
  <si>
    <t>期限超過リスク</t>
  </si>
  <si>
    <t>管理アクション推奨</t>
  </si>
  <si>
    <t>推奨アクション</t>
  </si>
  <si>
    <t>応答超過</t>
  </si>
  <si>
    <t>初回応答超過/応答待ち</t>
  </si>
  <si>
    <t>まず担当者に追加対応を依頼し、必要に応じて再割り当て。</t>
  </si>
  <si>
    <t>未解決超過</t>
  </si>
  <si>
    <t>エスカレーションの要否、支援部門の追加、約束時間の調整を判断。</t>
  </si>
  <si>
    <t>P0/P1比率升高</t>
  </si>
  <si>
    <t>次回フォローは1日以内</t>
  </si>
  <si>
    <t>苦情/公開チャネル</t>
  </si>
  <si>
    <t>やり取りの記録を残し、必要に応じて運営/広報/法務へ共有。</t>
  </si>
  <si>
    <t>満足度</t>
  </si>
  <si>
    <t>はい/いいえ</t>
  </si>
  <si>
    <t>状態</t>
  </si>
  <si>
    <t>チーム</t>
  </si>
  <si>
    <t>鈴木花子</t>
  </si>
  <si>
    <t>一次サポートチーム</t>
  </si>
  <si>
    <t>高橋健太</t>
  </si>
  <si>
    <t>技術サポートチーム</t>
  </si>
  <si>
    <t>ウェブフォーム</t>
  </si>
  <si>
    <t>田中美咲</t>
  </si>
  <si>
    <t>カスタマーサクセスチーム</t>
  </si>
  <si>
    <t>チャット</t>
  </si>
  <si>
    <t>伊藤亮</t>
  </si>
  <si>
    <t>アフターサービスチーム</t>
  </si>
  <si>
    <t>社内依頼</t>
  </si>
  <si>
    <t>佐藤真由美</t>
  </si>
  <si>
    <t>品質管理チーム</t>
  </si>
  <si>
    <t>返金/交換</t>
  </si>
  <si>
    <t>コンプライアンス/プライバシー</t>
  </si>
  <si>
    <t>适用説明</t>
  </si>
  <si>
    <t>8</t>
  </si>
  <si>
    <t>本番障害、重大な風評、主要取引、またはセキュリティリスク。</t>
  </si>
  <si>
    <t>対応</t>
  </si>
  <si>
    <t>24</t>
  </si>
  <si>
    <t>必要に応じて部門担当者へエスカレーション</t>
  </si>
  <si>
    <t>重要顧客、業務阻害、苦情エスカレーション。</t>
  </si>
  <si>
    <t>72</t>
  </si>
  <si>
    <t>通常フローでフォロー</t>
  </si>
  <si>
    <t>一般相談、機能不具合、請求処理。</t>
  </si>
  <si>
    <t>120</t>
  </si>
  <si>
    <t>一括処理またはスケジュール処理</t>
  </si>
  <si>
    <t>影響の小さい問題、通常依頼、情報照会。</t>
  </si>
  <si>
    <t>応答</t>
  </si>
  <si>
    <t>状態、顧客の反応、対応結果を更新します。</t>
  </si>
  <si>
    <t>振り返り</t>
  </si>
  <si>
    <t>ダッシュボードで未完了と高優先度を確認します。</t>
  </si>
  <si>
    <t>メンテナンスのヒント</t>
  </si>
  <si>
    <t>自動</t>
  </si>
  <si>
    <t>数式</t>
  </si>
  <si>
    <t>会社に独自のチケット番号がある場合を除き、手動で上書きしないでください。</t>
  </si>
  <si>
    <t>日時</t>
  </si>
  <si>
    <t>顧客が最初に問い合わせた時刻。</t>
  </si>
  <si>
    <t>2026-04-25 09:30</t>
  </si>
  <si>
    <t>SLA計算に使うため、できるだけ正確に入力します。</t>
  </si>
  <si>
    <t>テキスト</t>
  </si>
  <si>
    <t>顧客企業、個人、または組織の名称。</t>
  </si>
  <si>
    <t>CRMの顧客マスタと合わせて管理できます。</t>
  </si>
  <si>
    <t>推奨</t>
  </si>
  <si>
    <t>プルダウン</t>
  </si>
  <si>
    <t>企業・個人・パートナー・見込み顧客などで区分。</t>
  </si>
  <si>
    <t>ドロップダウン項目で管理。</t>
  </si>
  <si>
    <t>顧客側の連絡担当者。</t>
  </si>
  <si>
    <t>機密性の高い個人情報を記録しすぎないでください。</t>
  </si>
  <si>
    <t>邮箱、電話、社媒ID或その他連絡先。</t>
  </si>
  <si>
    <t>高いコンプライアンスが必要な業界では匿名化を推奨します。</t>
  </si>
  <si>
    <t>顧客が問い合わせを行った入口。</t>
  </si>
  <si>
    <t>チャネル負荷の分析に使います。</t>
  </si>
  <si>
    <t>問い合わせに対応する業務段階またはサービスシーン。</t>
  </si>
  <si>
    <t>会社の業務フローに合わせたカスタマイズを推奨。</t>
  </si>
  <si>
    <t>対象となる製品、サービス、店舗、講座、システム、または案件。</t>
  </si>
  <si>
    <t>製品/サービス単位の集計に使います。</t>
  </si>
  <si>
    <t>問題の詳細カテゴリ。</t>
  </si>
  <si>
    <t>頻出する問題の発見に使います。</t>
  </si>
  <si>
    <t>問い合わせ内容を一文で要約。</t>
  </si>
  <si>
    <t>絞り込みと素早い確認に便利。</t>
  </si>
  <si>
    <t>長文テキスト</t>
  </si>
  <si>
    <t>顧客の要望、影響範囲、重要情報を記録します。</t>
  </si>
  <si>
    <t>アカウントのログイン失敗により、チーム設定に影響。</t>
  </si>
  <si>
    <t>客観的に記載し、冗長表現を避ける。</t>
  </si>
  <si>
    <t>SLAルールとの照合に使います。</t>
  </si>
  <si>
    <t>P0/P1向けのエスカレーションルールを設定推奨。</t>
  </si>
  <si>
    <t>問い合わせ対応の進捗。</t>
  </si>
  <si>
    <t>ダッシュボードはステータス別に未完了件数を集計。</t>
  </si>
  <si>
    <t>プルダウン/テキスト</t>
  </si>
  <si>
    <t>主担当のフォロー担当者。</t>
  </si>
  <si>
    <t>会社のメンバー名簿に変更できます。</t>
  </si>
  <si>
    <t>対応に参加する必要がある部門。</t>
  </si>
  <si>
    <t>部門横断の連携に役立つ。</t>
  </si>
  <si>
    <t>顧客への最初の有効返信時刻。</t>
  </si>
  <si>
    <t>2026-04-25 10:00</t>
  </si>
  <si>
    <t>初回応答SLAの判定に使います。</t>
  </si>
  <si>
    <t>問題が完全に解決またはクローズされた時刻。</t>
  </si>
  <si>
    <t>2026-04-26 15:00</t>
  </si>
  <si>
    <t>解決SLAと対応時間の算出に使います。</t>
  </si>
  <si>
    <t>解決済み項目の処理結果。</t>
  </si>
  <si>
    <t>設定を修正し、顧客へ連絡済み</t>
  </si>
  <si>
    <t>クローズ前の入力を推奨します。</t>
  </si>
  <si>
    <t>優先度に応じてSLAルール表から自動取得します。</t>
  </si>
  <si>
    <t>SLAルール表で管理。</t>
  </si>
  <si>
    <t>初回応答が順調か期限超過かを判定。</t>
  </si>
  <si>
    <t>達成/超過/応答待ち</t>
  </si>
  <si>
    <t>手動で管理する必要はありません。</t>
  </si>
  <si>
    <t>判断解決時刻はい/いいえ達成、超過或対応中。</t>
  </si>
  <si>
    <t>達成/未解決超過</t>
  </si>
  <si>
    <t>初回問い合わせから解決、または現在時刻までの時間数。</t>
  </si>
  <si>
    <t>18.5</t>
  </si>
  <si>
    <t>効率分析に使います。</t>
  </si>
  <si>
    <t>プルダウン/数値</t>
  </si>
  <si>
    <t>顧客フォローや評価スコア。</t>
  </si>
  <si>
    <t>NPSまたはCSATに変更可能です。</t>
  </si>
  <si>
    <t>次のアクションまたは対応計画。</t>
  </si>
  <si>
    <t>顧客からのスクリーンショット待ち</t>
  </si>
  <si>
    <t>未完了項目は必須入力を推奨します。</t>
  </si>
  <si>
    <t>日付</t>
  </si>
  <si>
    <t>次回フォロー日時を計画。</t>
  </si>
  <si>
    <t>2026-04-28</t>
  </si>
  <si>
    <t>期日が近づくと強調表示されます。</t>
  </si>
  <si>
    <t>はい・いいえで、上長・技術・法務・管理層へのエスカレーションに進みます。</t>
  </si>
  <si>
    <t>エスカレーション理由を説明。</t>
  </si>
  <si>
    <t>「はい」にする場合は理由の入力を推奨します。</t>
  </si>
  <si>
    <t>任意</t>
  </si>
  <si>
    <t>テキスト/リンク</t>
  </si>
  <si>
    <t>ナレッジベース/CRMリンク</t>
  </si>
  <si>
    <t>機密添付の貼り付けは避けてください。</t>
  </si>
  <si>
    <t>注文番号、SKU、配送番号を追加し、返金、返品交換、物流/納品を重点的に確認します。</t>
  </si>
  <si>
    <t>ヒント: 青色と白色のエリアは主に入力用、薄緑の列は自動計算項目です。優先度SLAを変更する場合は「05_SLA規則」で管理し、プルダウンの値を変更する場合は「04_選択肢」で管理して検証範囲も広げてください。</t>
  </si>
  <si>
    <t>SSO設定の問題の可能性</t>
  </si>
  <si>
    <t>物流管理システム</t>
  </si>
  <si>
    <t>物流/納品</t>
  </si>
  <si>
    <t>物流</t>
  </si>
  <si>
    <t>物流と確認し、ステータスを更新</t>
  </si>
  <si>
    <t>集計基準を説明し、フィルタ条件を修正</t>
  </si>
  <si>
    <t>確認待ち</t>
  </si>
  <si>
    <t>数量</t>
  </si>
  <si>
    <t>条件トリガー</t>
  </si>
  <si>
    <t>原因を振り返り、製品不具合・風評・大口顧客リスクに注目。</t>
  </si>
  <si>
    <t>ルール説明: 問い合わせ記録の「初回応答SLA(h)」と「解決SLA(h)」は優先度別にこの表を自動参照します。会社ごとのサービス約束、顧客ランク、業界規制要件に応じて時限を調整できます。顧客ランク別に異なるSLAを設定する場合は、ルール表を追加し、問い合わせ記録の数式で検索条件を拡張してください。</t>
  </si>
  <si>
    <t>件件付き付き</t>
  </si>
  <si>
    <t>高優先度和苦情・提案重点关注。</t>
  </si>
  <si>
    <t>補足記録、外部チケット、添付リンク。</t>
  </si>
</sst>
</file>

<file path=xl/styles.xml><?xml version="1.0" encoding="utf-8"?>
<styleSheet xmlns="http://schemas.openxmlformats.org/spreadsheetml/2006/main">
  <numFmts count="0"/>
  <fonts count="5">
    <font>
      <sz val="11"/>
      <color theme="1"/>
      <name val="Calibri"/>
      <family val="2"/>
      <scheme val="minor"/>
    </font>
    <font>
      <b val="1"/>
      <sz val="18"/>
      <color rgb="0017324D"/>
      <name val="Yu Gothic"/>
    </font>
    <font>
      <sz val="11"/>
      <color rgb="005B677A"/>
      <name val="Yu Gothic"/>
    </font>
    <font>
      <b val="1"/>
      <color rgb="00FFFFFF"/>
      <name val="Yu Gothic"/>
    </font>
    <font>
      <b val="1"/>
      <name val="Yu Gothic"/>
    </font>
  </fonts>
  <fills count="5">
    <fill>
      <patternFill/>
    </fill>
    <fill>
      <patternFill patternType="gray125"/>
    </fill>
    <fill>
      <patternFill patternType="solid">
        <fgColor rgb="00F4F7FB"/>
      </patternFill>
    </fill>
    <fill>
      <patternFill patternType="solid">
        <fgColor rgb="001F4E79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left style="thin">
        <color rgb="00D9E2EF"/>
      </left>
      <right style="thin">
        <color rgb="00D9E2EF"/>
      </right>
      <top style="thin">
        <color rgb="00D9E2EF"/>
      </top>
      <bottom style="thin">
        <color rgb="00D9E2EF"/>
      </bottom>
    </border>
  </borders>
  <cellStyleXfs count="1">
    <xf numFmtId="0" fontId="0" fillId="0" borderId="0"/>
  </cellStyleXfs>
  <cellXfs count="11">
    <xf numFmtId="0" fontId="0" fillId="0" borderId="0" xfId="0" quotePrefix="false" pivotButton="false"/>
    <xf numFmtId="0" fontId="1" fillId="0" borderId="0" xfId="0" quotePrefix="false" pivotButton="false"/>
    <xf numFmtId="0" fontId="2" fillId="0" borderId="0" xfId="0" quotePrefix="false" pivotButton="false"/>
    <xf numFmtId="0" fontId="0" fillId="2" borderId="1" xfId="0" quotePrefix="false" pivotButton="false"/>
    <xf numFmtId="0" fontId="3" fillId="3" borderId="1" xfId="0" quotePrefix="false" pivotButton="false" applyAlignment="true">
      <alignment horizontal="center" vertical="center" wrapText="true"/>
    </xf>
    <xf numFmtId="0" fontId="0" fillId="0" borderId="1" xfId="0" quotePrefix="false" pivotButton="false"/>
    <xf numFmtId="0" fontId="4" fillId="4" borderId="1" xfId="0" quotePrefix="false" pivotButton="false"/>
    <xf numFmtId="9" fontId="4" fillId="4" borderId="1" xfId="0" quotePrefix="false" pivotButton="false"/>
    <xf numFmtId="0" fontId="3" fillId="3" borderId="1" xfId="0" quotePrefix="false" pivotButton="false"/>
    <xf numFmtId="0" fontId="3" fillId="3" borderId="0" xfId="0" quotePrefix="false" pivotButton="false"/>
    <xf numFmtId="0" fontId="2" fillId="0" borderId="1" xfId="0" quotePrefix="false" pivotButton="false"/>
  </cellXfs>
  <cellStyles count="1">
    <cellStyle name="Normal" xfId="0" builtinId="0" hidden="false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worksheets/sheet3.xml" Type="http://schemas.openxmlformats.org/officeDocument/2006/relationships/worksheet"></Relationship><Relationship Id="rId4" Target="worksheets/sheet4.xml" Type="http://schemas.openxmlformats.org/officeDocument/2006/relationships/worksheet"></Relationship><Relationship Id="rId5" Target="worksheets/sheet5.xml" Type="http://schemas.openxmlformats.org/officeDocument/2006/relationships/worksheet"></Relationship><Relationship Id="rId6" Target="worksheets/sheet6.xml" Type="http://schemas.openxmlformats.org/officeDocument/2006/relationships/worksheet"></Relationship><Relationship Id="rId7" Target="styles.xml" Type="http://schemas.openxmlformats.org/officeDocument/2006/relationships/styles"></Relationship><Relationship Id="rId8" Target="theme/theme1.xml" Type="http://schemas.openxmlformats.org/officeDocument/2006/relationships/theme"></Relationship><Relationship Id="rId9" Target="sharedStrings.xml" Type="http://schemas.openxmlformats.org/officeDocument/2006/relationships/sharedStrings"></Relationship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状態別内訳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'ダッシュボード'!E4</f>
            </strRef>
          </tx>
          <spPr>
            <a:ln xmlns:a="http://schemas.openxmlformats.org/drawingml/2006/main">
              <a:prstDash val="solid"/>
            </a:ln>
          </spPr>
          <cat>
            <numRef>
              <f>'ダッシュボード'!$D$5:$D$10</f>
            </numRef>
          </cat>
          <val>
            <numRef>
              <f>'ダッシュボード'!$E$5:$E$10</f>
            </numRef>
          </val>
        </ser>
        <dLbls>
          <showVal val="1"/>
        </dLbls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../charts/chart1.xml" Id="rId1"/></Relationships>
</file>

<file path=xl/drawings/drawing1.xml><?xml version="1.0" encoding="utf-8"?>
<wsDr xmlns="http://schemas.openxmlformats.org/drawingml/2006/spreadsheetDrawing">
  <oneCellAnchor>
    <from>
      <col>9</col>
      <colOff>0</colOff>
      <row>3</row>
      <rowOff>0</rowOff>
    </from>
    <ext cx="39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../drawings/drawing1.xml" Id="rId1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C28"/>
  <sheetViews>
    <sheetView showGridLines="false" tabSelected="true" workbookViewId="0">
      <pane activePane="bottomLeft" state="frozen" topLeftCell="A5" ySplit="4"/>
      <selection activeCell="A1" pane="bottomLeft" sqref="A1"/>
    </sheetView>
  </sheetViews>
  <sheetFormatPr baseColWidth="8" defaultRowHeight="15"/>
  <cols>
    <col customWidth="true" max="2" min="1" width="18"/>
    <col customWidth="true" max="3" min="3" width="28"/>
    <col customWidth="true" max="4" min="4" width="18"/>
    <col customWidth="true" max="5" min="5" width="28"/>
    <col customWidth="true" max="6" min="6" width="14"/>
    <col customWidth="true" max="8" min="7" width="18"/>
    <col customWidth="true" max="9" min="9" width="22"/>
    <col customWidth="true" max="10" min="10" width="30"/>
    <col customWidth="true" max="11" min="11" width="36"/>
    <col customWidth="true" max="12" min="12" width="16"/>
  </cols>
  <sheetData>
    <row r="1">
      <c r="A1" s="1" t="s">
        <v>0</v>
      </c>
    </row>
    <row r="2">
      <c r="A2" s="2" t="s">
        <v>1</v>
      </c>
    </row>
    <row r="3"/>
    <row r="4">
      <c r="A4" s="3" t="s">
        <v>2</v>
      </c>
      <c r="B4" s="3" t="s">
        <v>3</v>
      </c>
    </row>
    <row r="5">
      <c r="A5" s="3" t="s">
        <v>4</v>
      </c>
      <c r="B5" s="3" t="s">
        <v>5</v>
      </c>
      <c r="C5" t="s">
        <v>6</v>
      </c>
    </row>
    <row r="6">
      <c r="A6" s="3" t="s">
        <v>7</v>
      </c>
      <c r="B6" s="3" t="s">
        <v>8</v>
      </c>
      <c r="C6" t="s">
        <v>9</v>
      </c>
    </row>
    <row r="7">
      <c r="A7" s="3" t="s">
        <v>10</v>
      </c>
      <c r="B7" s="3" t="s">
        <v>11</v>
      </c>
      <c r="C7" t="s">
        <v>12</v>
      </c>
    </row>
    <row r="8">
      <c r="A8" s="3" t="s">
        <v>13</v>
      </c>
      <c r="B8" s="3" t="s">
        <v>14</v>
      </c>
      <c r="C8" t="s">
        <v>15</v>
      </c>
    </row>
    <row r="9">
      <c r="A9" t="s">
        <v>16</v>
      </c>
      <c r="B9" t="s">
        <v>17</v>
      </c>
      <c r="C9" t="s">
        <v>18</v>
      </c>
    </row>
    <row r="10">
      <c r="A10" t="s">
        <v>19</v>
      </c>
      <c r="B10" t="s">
        <v>20</v>
      </c>
      <c r="C10" t="s">
        <v>21</v>
      </c>
    </row>
    <row r="11">
      <c r="A11" t="s">
        <v>22</v>
      </c>
    </row>
    <row r="12">
      <c r="A12" t="s">
        <v>23</v>
      </c>
      <c r="B12" t="s">
        <v>24</v>
      </c>
      <c r="C12" t="s">
        <v>25</v>
      </c>
    </row>
    <row r="13">
      <c r="A13" t="s">
        <v>26</v>
      </c>
      <c r="B13" t="s">
        <v>27</v>
      </c>
      <c r="C13" t="s">
        <v>28</v>
      </c>
    </row>
    <row r="14">
      <c r="A14" t="s">
        <v>29</v>
      </c>
      <c r="B14" t="s">
        <v>30</v>
      </c>
      <c r="C14" t="s">
        <v>31</v>
      </c>
    </row>
    <row r="15">
      <c r="A15" t="s">
        <v>32</v>
      </c>
      <c r="B15" t="s">
        <v>33</v>
      </c>
      <c r="C15" t="s">
        <v>34</v>
      </c>
    </row>
    <row r="16">
      <c r="A16" t="s">
        <v>35</v>
      </c>
      <c r="B16" t="s">
        <v>36</v>
      </c>
      <c r="C16" t="s">
        <v>37</v>
      </c>
    </row>
    <row r="17">
      <c r="A17" t="s">
        <v>38</v>
      </c>
      <c r="B17" t="s">
        <v>39</v>
      </c>
      <c r="C17" t="s">
        <v>40</v>
      </c>
    </row>
    <row r="18">
      <c r="A18" t="s">
        <v>41</v>
      </c>
      <c r="B18" t="s">
        <v>42</v>
      </c>
      <c r="C18" t="s">
        <v>43</v>
      </c>
    </row>
    <row r="19"/>
    <row r="20">
      <c r="A20" t="s">
        <v>44</v>
      </c>
    </row>
    <row r="21">
      <c r="A21" t="s">
        <v>45</v>
      </c>
      <c r="B21" t="s">
        <v>46</v>
      </c>
    </row>
    <row r="22">
      <c r="A22" t="s">
        <v>47</v>
      </c>
      <c r="B22" t="s">
        <v>465</v>
      </c>
    </row>
    <row r="23">
      <c r="A23" t="s">
        <v>48</v>
      </c>
      <c r="B23" t="s">
        <v>49</v>
      </c>
    </row>
    <row r="24">
      <c r="A24" t="s">
        <v>50</v>
      </c>
      <c r="B24" t="s">
        <v>51</v>
      </c>
    </row>
    <row r="25">
      <c r="A25" t="s">
        <v>52</v>
      </c>
      <c r="B25" t="s">
        <v>53</v>
      </c>
    </row>
    <row r="26">
      <c r="A26" t="s">
        <v>54</v>
      </c>
      <c r="B26" t="s">
        <v>55</v>
      </c>
    </row>
    <row r="27"/>
    <row r="28">
      <c r="A28" t="s">
        <v>466</v>
      </c>
    </row>
  </sheetData>
  <mergeCells count="2">
    <mergeCell ref="A2:F2"/>
    <mergeCell ref="A1:F1"/>
  </mergeCells>
  <pageMargins left="0.75" right="0.75" top="1" bottom="1" header="0.5" footer="0.5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AD306"/>
  <sheetViews>
    <sheetView showGridLines="false" workbookViewId="0">
      <pane activePane="bottomLeft" state="frozen" topLeftCell="A5" ySplit="4"/>
      <selection activeCell="A1" pane="bottomLeft" sqref="A1"/>
    </sheetView>
  </sheetViews>
  <sheetFormatPr baseColWidth="8" defaultRowHeight="15"/>
  <cols>
    <col customWidth="true" max="2" min="1" width="18"/>
    <col customWidth="true" max="3" min="3" width="28"/>
    <col customWidth="true" max="4" min="4" width="18"/>
    <col customWidth="true" max="5" min="5" width="28"/>
    <col customWidth="true" max="6" min="6" width="14"/>
    <col customWidth="true" max="8" min="7" width="18"/>
    <col customWidth="true" max="9" min="9" width="22"/>
    <col customWidth="true" max="10" min="10" width="30"/>
    <col customWidth="true" max="11" min="11" width="36"/>
    <col customWidth="true" max="12" min="12" width="16"/>
  </cols>
  <sheetData>
    <row r="1">
      <c r="A1" s="4" t="s">
        <v>56</v>
      </c>
    </row>
    <row r="2">
      <c r="A2" s="5" t="s">
        <v>57</v>
      </c>
    </row>
    <row r="4">
      <c r="A4" s="5" t="s">
        <v>58</v>
      </c>
    </row>
    <row r="6">
      <c r="A6" s="5" t="s">
        <v>59</v>
      </c>
      <c r="B6" s="5" t="s">
        <v>60</v>
      </c>
      <c r="C6" s="5" t="s">
        <v>61</v>
      </c>
      <c r="D6" s="5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t="s">
        <v>70</v>
      </c>
      <c r="M6" t="s">
        <v>71</v>
      </c>
      <c r="N6" t="s">
        <v>72</v>
      </c>
      <c r="O6" t="s">
        <v>63</v>
      </c>
      <c r="P6" t="s">
        <v>73</v>
      </c>
      <c r="Q6" t="s">
        <v>74</v>
      </c>
      <c r="R6" t="s">
        <v>75</v>
      </c>
      <c r="S6" t="s">
        <v>76</v>
      </c>
      <c r="T6" t="s">
        <v>77</v>
      </c>
      <c r="U6" t="s">
        <v>78</v>
      </c>
      <c r="V6" t="s">
        <v>79</v>
      </c>
      <c r="W6" t="s">
        <v>80</v>
      </c>
      <c r="X6" t="s">
        <v>81</v>
      </c>
      <c r="Y6" t="s">
        <v>82</v>
      </c>
      <c r="Z6" t="s">
        <v>83</v>
      </c>
      <c r="AA6" t="s">
        <v>84</v>
      </c>
      <c r="AB6" t="s">
        <v>85</v>
      </c>
      <c r="AC6" t="s">
        <v>86</v>
      </c>
      <c r="AD6" t="s">
        <v>87</v>
      </c>
    </row>
    <row r="7">
      <c r="A7" s="5" t="str">
        <f>IF($B7="","","INQ-"&amp;TEXT($B7,"yyyymmdd")&amp;"-"&amp;TEXT(ROW()-6,"0000"))</f>
      </c>
      <c r="B7" s="5" t="s">
        <v>88</v>
      </c>
      <c r="C7" s="5" t="s">
        <v>89</v>
      </c>
      <c r="D7" s="5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t="s">
        <v>98</v>
      </c>
      <c r="M7" t="s">
        <v>99</v>
      </c>
      <c r="N7" t="s">
        <v>100</v>
      </c>
      <c r="O7" t="s">
        <v>101</v>
      </c>
      <c r="P7" t="s">
        <v>102</v>
      </c>
      <c r="Q7" t="s">
        <v>103</v>
      </c>
      <c r="R7" t="s">
        <v>104</v>
      </c>
      <c r="S7" t="s">
        <v>105</v>
      </c>
      <c r="T7" t="str">
        <f>IFERROR(VLOOKUP($M7,'05_SLA規則'!$A$2:$C$5,2,FALSE),"")</f>
      </c>
      <c r="U7" t="str">
        <f>IFERROR(VLOOKUP($M7,'05_SLA規則'!$A$2:$C$5,3,FALSE),"")</f>
      </c>
      <c r="V7" t="str">
        <f>IF(OR($B7="",$T7=""),"",IF($Q7="",IF(NOW()&gt;$B7+$T7/24,"初回応答超過","応答待ち"),IF($Q7&lt;=$B7+$T7/24,"達成","超過")))</f>
      </c>
      <c r="W7" t="str">
        <f>IF(OR($B7="",$U7=""),"",IF($R7="",IF(OR($N7="解決済み",$N7="クローズ"),"",IF(NOW()&gt;$B7+$U7/24,"未解決超過","対応中")),IF($R7&lt;=$B7+$U7/24,"達成","超過")))</f>
      </c>
      <c r="X7" t="str">
        <f>IF($B7="","",IF($R7&lt;&gt;"",ROUND(($R7-$B7)*24,1),ROUND((NOW()-$B7)*24,1)))</f>
      </c>
      <c r="Y7" t="s">
        <v>19</v>
      </c>
      <c r="Z7" t="s">
        <v>106</v>
      </c>
      <c r="AA7" t="s">
        <v>107</v>
      </c>
      <c r="AB7" t="s">
        <v>108</v>
      </c>
      <c r="AD7" t="s">
        <v>109</v>
      </c>
    </row>
    <row r="8">
      <c r="A8" s="5" t="str">
        <f>IF($B8="","","INQ-"&amp;TEXT($B8,"yyyymmdd")&amp;"-"&amp;TEXT(ROW()-6,"0000"))</f>
      </c>
      <c r="B8" s="5" t="s">
        <v>110</v>
      </c>
      <c r="C8" s="5" t="s">
        <v>111</v>
      </c>
      <c r="D8" s="5" t="s">
        <v>112</v>
      </c>
      <c r="E8" s="5" t="s">
        <v>111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104</v>
      </c>
      <c r="R8" t="s">
        <v>124</v>
      </c>
      <c r="S8" t="s">
        <v>125</v>
      </c>
      <c r="T8" t="str">
        <f>IFERROR(VLOOKUP($M8,'05_SLA規則'!$A$2:$C$5,2,FALSE),"")</f>
      </c>
      <c r="U8" t="str">
        <f>IFERROR(VLOOKUP($M8,'05_SLA規則'!$A$2:$C$5,3,FALSE),"")</f>
      </c>
      <c r="V8" t="str">
        <f>IF(OR($B8="",$T8=""),"",IF($Q8="",IF(NOW()&gt;$B8+$T8/24,"初回応答超過","応答待ち"),IF($Q8&lt;=$B8+$T8/24,"達成","超過")))</f>
      </c>
      <c r="W8" t="str">
        <f>IF(OR($B8="",$U8=""),"",IF($R8="",IF(OR($N8="解決済み",$N8="クローズ"),"",IF(NOW()&gt;$B8+$U8/24,"未解決超過","対応中")),IF($R8&lt;=$B8+$U8/24,"達成","超過")))</f>
      </c>
      <c r="X8" t="str">
        <f>IF($B8="","",IF($R8&lt;&gt;"",ROUND(($R8-$B8)*24,1),ROUND((NOW()-$B8)*24,1)))</f>
      </c>
      <c r="Y8" t="s">
        <v>16</v>
      </c>
      <c r="Z8" t="s">
        <v>126</v>
      </c>
      <c r="AB8" t="s">
        <v>108</v>
      </c>
    </row>
    <row r="9">
      <c r="A9" s="5" t="str">
        <f>IF($B9="","","INQ-"&amp;TEXT($B9,"yyyymmdd")&amp;"-"&amp;TEXT(ROW()-6,"0000"))</f>
      </c>
      <c r="B9" s="5" t="s">
        <v>127</v>
      </c>
      <c r="C9" s="5" t="s">
        <v>128</v>
      </c>
      <c r="D9" s="5" t="s">
        <v>90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t="s">
        <v>136</v>
      </c>
      <c r="M9" t="s">
        <v>137</v>
      </c>
      <c r="N9" t="s">
        <v>138</v>
      </c>
      <c r="O9" t="s">
        <v>139</v>
      </c>
      <c r="P9" t="s">
        <v>132</v>
      </c>
      <c r="Q9" t="s">
        <v>140</v>
      </c>
      <c r="T9" t="str">
        <f>IFERROR(VLOOKUP($M9,'05_SLA規則'!$A$2:$C$5,2,FALSE),"")</f>
      </c>
      <c r="U9" t="str">
        <f>IFERROR(VLOOKUP($M9,'05_SLA規則'!$A$2:$C$5,3,FALSE),"")</f>
      </c>
      <c r="V9" t="str">
        <f>IF(OR($B9="",$T9=""),"",IF($Q9="",IF(NOW()&gt;$B9+$T9/24,"初回応答超過","応答待ち"),IF($Q9&lt;=$B9+$T9/24,"達成","超過")))</f>
      </c>
      <c r="W9" t="str">
        <f>IF(OR($B9="",$U9=""),"",IF($R9="",IF(OR($N9="解決済み",$N9="クローズ"),"",IF(NOW()&gt;$B9+$U9/24,"未解決超過","対応中")),IF($R9&lt;=$B9+$U9/24,"達成","超過")))</f>
      </c>
      <c r="X9" t="str">
        <f>IF($B9="","",IF($R9&lt;&gt;"",ROUND(($R9-$B9)*24,1),ROUND((NOW()-$B9)*24,1)))</f>
      </c>
      <c r="Z9" t="s">
        <v>141</v>
      </c>
      <c r="AA9" t="s">
        <v>142</v>
      </c>
      <c r="AB9" t="s">
        <v>108</v>
      </c>
      <c r="AD9" t="s">
        <v>467</v>
      </c>
    </row>
    <row r="10">
      <c r="A10" s="5" t="str">
        <f>IF($B10="","","INQ-"&amp;TEXT($B10,"yyyymmdd")&amp;"-"&amp;TEXT(ROW()-6,"0000"))</f>
      </c>
      <c r="B10" s="5" t="s">
        <v>143</v>
      </c>
      <c r="C10" s="5" t="s">
        <v>144</v>
      </c>
      <c r="D10" s="5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150</v>
      </c>
      <c r="J10" s="5" t="s">
        <v>151</v>
      </c>
      <c r="K10" s="5" t="s">
        <v>152</v>
      </c>
      <c r="L10" t="s">
        <v>153</v>
      </c>
      <c r="M10" t="s">
        <v>137</v>
      </c>
      <c r="N10" t="s">
        <v>154</v>
      </c>
      <c r="O10" t="s">
        <v>155</v>
      </c>
      <c r="P10" t="s">
        <v>156</v>
      </c>
      <c r="Q10" t="s">
        <v>157</v>
      </c>
      <c r="T10" t="str">
        <f>IFERROR(VLOOKUP($M10,'05_SLA規則'!$A$2:$C$5,2,FALSE),"")</f>
      </c>
      <c r="U10" t="str">
        <f>IFERROR(VLOOKUP($M10,'05_SLA規則'!$A$2:$C$5,3,FALSE),"")</f>
      </c>
      <c r="V10" t="str">
        <f>IF(OR($B10="",$T10=""),"",IF($Q10="",IF(NOW()&gt;$B10+$T10/24,"初回応答超過","応答待ち"),IF($Q10&lt;=$B10+$T10/24,"達成","超過")))</f>
      </c>
      <c r="W10" t="str">
        <f>IF(OR($B10="",$U10=""),"",IF($R10="",IF(OR($N10="解決済み",$N10="クローズ"),"",IF(NOW()&gt;$B10+$U10/24,"未解決超過","対応中")),IF($R10&lt;=$B10+$U10/24,"達成","超過")))</f>
      </c>
      <c r="X10" t="str">
        <f>IF($B10="","",IF($R10&lt;&gt;"",ROUND(($R10-$B10)*24,1),ROUND((NOW()-$B10)*24,1)))</f>
      </c>
      <c r="Z10" t="s">
        <v>158</v>
      </c>
      <c r="AA10" t="s">
        <v>159</v>
      </c>
      <c r="AB10" t="s">
        <v>160</v>
      </c>
      <c r="AC10" t="s">
        <v>161</v>
      </c>
      <c r="AD10" t="s">
        <v>162</v>
      </c>
    </row>
    <row r="11">
      <c r="A11" s="5" t="str">
        <f>IF($B11="","","INQ-"&amp;TEXT($B11,"yyyymmdd")&amp;"-"&amp;TEXT(ROW()-6,"0000"))</f>
      </c>
      <c r="B11" s="5" t="s">
        <v>163</v>
      </c>
      <c r="C11" s="5" t="s">
        <v>164</v>
      </c>
      <c r="D11" s="5" t="s">
        <v>90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168</v>
      </c>
      <c r="K11" s="5" t="s">
        <v>170</v>
      </c>
      <c r="L11" t="s">
        <v>171</v>
      </c>
      <c r="M11" t="s">
        <v>99</v>
      </c>
      <c r="N11" t="s">
        <v>100</v>
      </c>
      <c r="O11" t="s">
        <v>172</v>
      </c>
      <c r="P11" t="s">
        <v>173</v>
      </c>
      <c r="Q11" t="s">
        <v>174</v>
      </c>
      <c r="R11" t="s">
        <v>175</v>
      </c>
      <c r="S11" t="s">
        <v>176</v>
      </c>
      <c r="T11" t="str">
        <f>IFERROR(VLOOKUP($M11,'05_SLA規則'!$A$2:$C$5,2,FALSE),"")</f>
      </c>
      <c r="U11" t="str">
        <f>IFERROR(VLOOKUP($M11,'05_SLA規則'!$A$2:$C$5,3,FALSE),"")</f>
      </c>
      <c r="V11" t="str">
        <f>IF(OR($B11="",$T11=""),"",IF($Q11="",IF(NOW()&gt;$B11+$T11/24,"初回応答超過","応答待ち"),IF($Q11&lt;=$B11+$T11/24,"達成","超過")))</f>
      </c>
      <c r="W11" t="str">
        <f>IF(OR($B11="",$U11=""),"",IF($R11="",IF(OR($N11="解決済み",$N11="クローズ"),"",IF(NOW()&gt;$B11+$U11/24,"未解決超過","対応中")),IF($R11&lt;=$B11+$U11/24,"達成","超過")))</f>
      </c>
      <c r="X11" t="str">
        <f>IF($B11="","",IF($R11&lt;&gt;"",ROUND(($R11-$B11)*24,1),ROUND((NOW()-$B11)*24,1)))</f>
      </c>
      <c r="Y11" t="s">
        <v>19</v>
      </c>
      <c r="Z11" t="s">
        <v>177</v>
      </c>
      <c r="AA11" t="s">
        <v>107</v>
      </c>
      <c r="AB11" t="s">
        <v>108</v>
      </c>
    </row>
    <row r="12">
      <c r="A12" s="5" t="str">
        <f>IF($B12="","","INQ-"&amp;TEXT($B12,"yyyymmdd")&amp;"-"&amp;TEXT(ROW()-6,"0000"))</f>
      </c>
      <c r="B12" s="5" t="s">
        <v>178</v>
      </c>
      <c r="C12" s="5" t="s">
        <v>179</v>
      </c>
      <c r="D12" s="5" t="s">
        <v>90</v>
      </c>
      <c r="E12" s="5" t="s">
        <v>180</v>
      </c>
      <c r="F12" s="5" t="s">
        <v>181</v>
      </c>
      <c r="G12" s="5" t="s">
        <v>114</v>
      </c>
      <c r="H12" s="5" t="s">
        <v>132</v>
      </c>
      <c r="I12" s="5" t="s">
        <v>182</v>
      </c>
      <c r="J12" s="5" t="s">
        <v>183</v>
      </c>
      <c r="K12" s="5" t="s">
        <v>184</v>
      </c>
      <c r="L12" t="s">
        <v>185</v>
      </c>
      <c r="M12" t="s">
        <v>186</v>
      </c>
      <c r="N12" t="s">
        <v>100</v>
      </c>
      <c r="O12" t="s">
        <v>139</v>
      </c>
      <c r="P12" t="s">
        <v>132</v>
      </c>
      <c r="Q12" t="s">
        <v>187</v>
      </c>
      <c r="R12" t="s">
        <v>188</v>
      </c>
      <c r="S12" t="s">
        <v>189</v>
      </c>
      <c r="T12" t="str">
        <f>IFERROR(VLOOKUP($M12,'05_SLA規則'!$A$2:$C$5,2,FALSE),"")</f>
      </c>
      <c r="U12" t="str">
        <f>IFERROR(VLOOKUP($M12,'05_SLA規則'!$A$2:$C$5,3,FALSE),"")</f>
      </c>
      <c r="V12" t="str">
        <f>IF(OR($B12="",$T12=""),"",IF($Q12="",IF(NOW()&gt;$B12+$T12/24,"初回応答超過","応答待ち"),IF($Q12&lt;=$B12+$T12/24,"達成","超過")))</f>
      </c>
      <c r="W12" t="str">
        <f>IF(OR($B12="",$U12=""),"",IF($R12="",IF(OR($N12="解決済み",$N12="クローズ"),"",IF(NOW()&gt;$B12+$U12/24,"未解決超過","対応中")),IF($R12&lt;=$B12+$U12/24,"達成","超過")))</f>
      </c>
      <c r="X12" t="str">
        <f>IF($B12="","",IF($R12&lt;&gt;"",ROUND(($R12-$B12)*24,1),ROUND((NOW()-$B12)*24,1)))</f>
      </c>
      <c r="Y12" t="s">
        <v>19</v>
      </c>
      <c r="Z12" t="s">
        <v>190</v>
      </c>
      <c r="AA12" t="s">
        <v>107</v>
      </c>
      <c r="AB12" t="s">
        <v>160</v>
      </c>
      <c r="AC12" t="s">
        <v>191</v>
      </c>
      <c r="AD12" t="s">
        <v>192</v>
      </c>
    </row>
    <row r="13">
      <c r="A13" s="5" t="str">
        <f>IF($B13="","","INQ-"&amp;TEXT($B13,"yyyymmdd")&amp;"-"&amp;TEXT(ROW()-6,"0000"))</f>
      </c>
      <c r="B13" s="5" t="s">
        <v>193</v>
      </c>
      <c r="C13" s="5" t="s">
        <v>194</v>
      </c>
      <c r="D13" s="5" t="s">
        <v>90</v>
      </c>
      <c r="E13" s="5" t="s">
        <v>195</v>
      </c>
      <c r="F13" s="5" t="s">
        <v>196</v>
      </c>
      <c r="G13" s="5" t="s">
        <v>131</v>
      </c>
      <c r="H13" s="5" t="s">
        <v>197</v>
      </c>
      <c r="I13" s="5" t="s">
        <v>468</v>
      </c>
      <c r="J13" s="5" t="s">
        <v>198</v>
      </c>
      <c r="K13" s="5" t="s">
        <v>199</v>
      </c>
      <c r="L13" t="s">
        <v>200</v>
      </c>
      <c r="M13" t="s">
        <v>99</v>
      </c>
      <c r="N13" t="s">
        <v>201</v>
      </c>
      <c r="O13" t="s">
        <v>101</v>
      </c>
      <c r="P13" t="s">
        <v>202</v>
      </c>
      <c r="Q13" t="s">
        <v>203</v>
      </c>
      <c r="T13" t="str">
        <f>IFERROR(VLOOKUP($M13,'05_SLA規則'!$A$2:$C$5,2,FALSE),"")</f>
      </c>
      <c r="U13" t="str">
        <f>IFERROR(VLOOKUP($M13,'05_SLA規則'!$A$2:$C$5,3,FALSE),"")</f>
      </c>
      <c r="V13" t="str">
        <f>IF(OR($B13="",$T13=""),"",IF($Q13="",IF(NOW()&gt;$B13+$T13/24,"初回応答超過","応答待ち"),IF($Q13&lt;=$B13+$T13/24,"達成","超過")))</f>
      </c>
      <c r="W13" t="str">
        <f>IF(OR($B13="",$U13=""),"",IF($R13="",IF(OR($N13="解決済み",$N13="クローズ"),"",IF(NOW()&gt;$B13+$U13/24,"未解決超過","対応中")),IF($R13&lt;=$B13+$U13/24,"達成","超過")))</f>
      </c>
      <c r="X13" t="str">
        <f>IF($B13="","",IF($R13&lt;&gt;"",ROUND(($R13-$B13)*24,1),ROUND((NOW()-$B13)*24,1)))</f>
      </c>
      <c r="Z13" t="s">
        <v>204</v>
      </c>
      <c r="AA13" t="s">
        <v>205</v>
      </c>
      <c r="AB13" t="s">
        <v>108</v>
      </c>
    </row>
    <row r="14">
      <c r="A14" t="str">
        <f>IF($B14="","","INQ-"&amp;TEXT($B14,"yyyymmdd")&amp;"-"&amp;TEXT(ROW()-6,"0000"))</f>
      </c>
      <c r="B14" t="s">
        <v>206</v>
      </c>
      <c r="C14" t="s">
        <v>207</v>
      </c>
      <c r="D14" t="s">
        <v>112</v>
      </c>
      <c r="E14" t="s">
        <v>208</v>
      </c>
      <c r="F14" t="s">
        <v>209</v>
      </c>
      <c r="G14" t="s">
        <v>210</v>
      </c>
      <c r="H14" t="s">
        <v>149</v>
      </c>
      <c r="I14" t="s">
        <v>211</v>
      </c>
      <c r="J14" t="s">
        <v>151</v>
      </c>
      <c r="K14" t="s">
        <v>212</v>
      </c>
      <c r="L14" t="s">
        <v>213</v>
      </c>
      <c r="M14" t="s">
        <v>137</v>
      </c>
      <c r="N14" t="s">
        <v>138</v>
      </c>
      <c r="O14" t="s">
        <v>122</v>
      </c>
      <c r="P14" t="s">
        <v>214</v>
      </c>
      <c r="Q14" t="s">
        <v>215</v>
      </c>
      <c r="T14" t="str">
        <f>IFERROR(VLOOKUP($M14,'05_SLA規則'!$A$2:$C$5,2,FALSE),"")</f>
      </c>
      <c r="U14" t="str">
        <f>IFERROR(VLOOKUP($M14,'05_SLA規則'!$A$2:$C$5,3,FALSE),"")</f>
      </c>
      <c r="V14" t="str">
        <f>IF(OR($B14="",$T14=""),"",IF($Q14="",IF(NOW()&gt;$B14+$T14/24,"初回応答超過","応答待ち"),IF($Q14&lt;=$B14+$T14/24,"達成","超過")))</f>
      </c>
      <c r="W14" t="str">
        <f>IF(OR($B14="",$U14=""),"",IF($R14="",IF(OR($N14="解決済み",$N14="クローズ"),"",IF(NOW()&gt;$B14+$U14/24,"未解決超過","対応中")),IF($R14&lt;=$B14+$U14/24,"達成","超過")))</f>
      </c>
      <c r="X14" t="str">
        <f>IF($B14="","",IF($R14&lt;&gt;"",ROUND(($R14-$B14)*24,1),ROUND((NOW()-$B14)*24,1)))</f>
      </c>
      <c r="Z14" t="s">
        <v>216</v>
      </c>
      <c r="AA14" t="s">
        <v>217</v>
      </c>
      <c r="AB14" t="s">
        <v>160</v>
      </c>
      <c r="AC14" t="s">
        <v>218</v>
      </c>
      <c r="AD14" t="s">
        <v>219</v>
      </c>
    </row>
    <row r="15">
      <c r="A15" t="str">
        <f>IF($B15="","","INQ-"&amp;TEXT($B15,"yyyymmdd")&amp;"-"&amp;TEXT(ROW()-6,"0000"))</f>
      </c>
      <c r="B15" t="s">
        <v>220</v>
      </c>
      <c r="C15" t="s">
        <v>221</v>
      </c>
      <c r="D15" t="s">
        <v>90</v>
      </c>
      <c r="E15" t="s">
        <v>222</v>
      </c>
      <c r="F15" t="s">
        <v>223</v>
      </c>
      <c r="G15" t="s">
        <v>93</v>
      </c>
      <c r="H15" t="s">
        <v>469</v>
      </c>
      <c r="I15" t="s">
        <v>224</v>
      </c>
      <c r="J15" t="s">
        <v>469</v>
      </c>
      <c r="K15" t="s">
        <v>225</v>
      </c>
      <c r="L15" t="s">
        <v>226</v>
      </c>
      <c r="M15" t="s">
        <v>120</v>
      </c>
      <c r="N15" t="s">
        <v>121</v>
      </c>
      <c r="O15" t="s">
        <v>155</v>
      </c>
      <c r="P15" t="s">
        <v>470</v>
      </c>
      <c r="Q15" t="s">
        <v>227</v>
      </c>
      <c r="R15" t="s">
        <v>228</v>
      </c>
      <c r="S15" t="s">
        <v>471</v>
      </c>
      <c r="T15" t="str">
        <f>IFERROR(VLOOKUP($M15,'05_SLA規則'!$A$2:$C$5,2,FALSE),"")</f>
      </c>
      <c r="U15" t="str">
        <f>IFERROR(VLOOKUP($M15,'05_SLA規則'!$A$2:$C$5,3,FALSE),"")</f>
      </c>
      <c r="V15" t="str">
        <f>IF(OR($B15="",$T15=""),"",IF($Q15="",IF(NOW()&gt;$B15+$T15/24,"初回応答超過","応答待ち"),IF($Q15&lt;=$B15+$T15/24,"達成","超過")))</f>
      </c>
      <c r="W15" t="str">
        <f>IF(OR($B15="",$U15=""),"",IF($R15="",IF(OR($N15="解決済み",$N15="クローズ"),"",IF(NOW()&gt;$B15+$U15/24,"未解決超過","対応中")),IF($R15&lt;=$B15+$U15/24,"達成","超過")))</f>
      </c>
      <c r="X15" t="str">
        <f>IF($B15="","",IF($R15&lt;&gt;"",ROUND(($R15-$B15)*24,1),ROUND((NOW()-$B15)*24,1)))</f>
      </c>
      <c r="Y15" t="s">
        <v>16</v>
      </c>
      <c r="Z15" t="s">
        <v>126</v>
      </c>
      <c r="AB15" t="s">
        <v>108</v>
      </c>
    </row>
    <row r="16">
      <c r="A16" t="str">
        <f>IF($B16="","","INQ-"&amp;TEXT($B16,"yyyymmdd")&amp;"-"&amp;TEXT(ROW()-6,"0000"))</f>
      </c>
      <c r="B16" t="s">
        <v>229</v>
      </c>
      <c r="C16" t="s">
        <v>230</v>
      </c>
      <c r="D16" t="s">
        <v>90</v>
      </c>
      <c r="E16" t="s">
        <v>231</v>
      </c>
      <c r="F16" t="s">
        <v>232</v>
      </c>
      <c r="G16" t="s">
        <v>167</v>
      </c>
      <c r="H16" t="s">
        <v>197</v>
      </c>
      <c r="I16" t="s">
        <v>233</v>
      </c>
      <c r="J16" t="s">
        <v>198</v>
      </c>
      <c r="K16" t="s">
        <v>234</v>
      </c>
      <c r="L16" t="s">
        <v>235</v>
      </c>
      <c r="M16" t="s">
        <v>99</v>
      </c>
      <c r="N16" t="s">
        <v>100</v>
      </c>
      <c r="O16" t="s">
        <v>101</v>
      </c>
      <c r="P16" t="s">
        <v>202</v>
      </c>
      <c r="Q16" t="s">
        <v>236</v>
      </c>
      <c r="R16" t="s">
        <v>237</v>
      </c>
      <c r="S16" t="s">
        <v>238</v>
      </c>
      <c r="T16" t="str">
        <f>IFERROR(VLOOKUP($M16,'05_SLA規則'!$A$2:$C$5,2,FALSE),"")</f>
      </c>
      <c r="U16" t="str">
        <f>IFERROR(VLOOKUP($M16,'05_SLA規則'!$A$2:$C$5,3,FALSE),"")</f>
      </c>
      <c r="V16" t="str">
        <f>IF(OR($B16="",$T16=""),"",IF($Q16="",IF(NOW()&gt;$B16+$T16/24,"初回応答超過","応答待ち"),IF($Q16&lt;=$B16+$T16/24,"達成","超過")))</f>
      </c>
      <c r="W16" t="str">
        <f>IF(OR($B16="",$U16=""),"",IF($R16="",IF(OR($N16="解決済み",$N16="クローズ"),"",IF(NOW()&gt;$B16+$U16/24,"未解決超過","対応中")),IF($R16&lt;=$B16+$U16/24,"達成","超過")))</f>
      </c>
      <c r="X16" t="str">
        <f>IF($B16="","",IF($R16&lt;&gt;"",ROUND(($R16-$B16)*24,1),ROUND((NOW()-$B16)*24,1)))</f>
      </c>
      <c r="Y16" t="s">
        <v>19</v>
      </c>
      <c r="Z16" t="s">
        <v>239</v>
      </c>
      <c r="AA16" t="s">
        <v>240</v>
      </c>
      <c r="AB16" t="s">
        <v>108</v>
      </c>
    </row>
    <row r="17">
      <c r="A17" t="str">
        <f>IF($B17="","","INQ-"&amp;TEXT($B17,"yyyymmdd")&amp;"-"&amp;TEXT(ROW()-6,"0000"))</f>
      </c>
      <c r="B17" t="s">
        <v>241</v>
      </c>
      <c r="C17" t="s">
        <v>242</v>
      </c>
      <c r="D17" t="s">
        <v>90</v>
      </c>
      <c r="E17" t="s">
        <v>243</v>
      </c>
      <c r="F17" t="s">
        <v>244</v>
      </c>
      <c r="G17" t="s">
        <v>114</v>
      </c>
      <c r="H17" t="s">
        <v>134</v>
      </c>
      <c r="I17" t="s">
        <v>245</v>
      </c>
      <c r="J17" t="s">
        <v>134</v>
      </c>
      <c r="K17" t="s">
        <v>246</v>
      </c>
      <c r="L17" t="s">
        <v>247</v>
      </c>
      <c r="M17" t="s">
        <v>99</v>
      </c>
      <c r="N17" t="s">
        <v>138</v>
      </c>
      <c r="O17" t="s">
        <v>172</v>
      </c>
      <c r="P17" t="s">
        <v>132</v>
      </c>
      <c r="T17" t="str">
        <f>IFERROR(VLOOKUP($M17,'05_SLA規則'!$A$2:$C$5,2,FALSE),"")</f>
      </c>
      <c r="U17" t="str">
        <f>IFERROR(VLOOKUP($M17,'05_SLA規則'!$A$2:$C$5,3,FALSE),"")</f>
      </c>
      <c r="V17" t="str">
        <f>IF(OR($B17="",$T17=""),"",IF($Q17="",IF(NOW()&gt;$B17+$T17/24,"初回応答超過","応答待ち"),IF($Q17&lt;=$B17+$T17/24,"達成","超過")))</f>
      </c>
      <c r="W17" t="str">
        <f>IF(OR($B17="",$U17=""),"",IF($R17="",IF(OR($N17="解決済み",$N17="クローズ"),"",IF(NOW()&gt;$B17+$U17/24,"未解決超過","対応中")),IF($R17&lt;=$B17+$U17/24,"達成","超過")))</f>
      </c>
      <c r="X17" t="str">
        <f>IF($B17="","",IF($R17&lt;&gt;"",ROUND(($R17-$B17)*24,1),ROUND((NOW()-$B17)*24,1)))</f>
      </c>
      <c r="Z17" t="s">
        <v>248</v>
      </c>
      <c r="AA17" t="s">
        <v>249</v>
      </c>
      <c r="AB17" t="s">
        <v>108</v>
      </c>
      <c r="AD17" t="s">
        <v>250</v>
      </c>
    </row>
    <row r="18">
      <c r="A18" t="str">
        <f>IF($B18="","","INQ-"&amp;TEXT($B18,"yyyymmdd")&amp;"-"&amp;TEXT(ROW()-6,"0000"))</f>
      </c>
      <c r="B18" t="s">
        <v>251</v>
      </c>
      <c r="C18" t="s">
        <v>252</v>
      </c>
      <c r="D18" t="s">
        <v>145</v>
      </c>
      <c r="E18" t="s">
        <v>253</v>
      </c>
      <c r="F18" t="s">
        <v>254</v>
      </c>
      <c r="G18" t="s">
        <v>93</v>
      </c>
      <c r="H18" t="s">
        <v>115</v>
      </c>
      <c r="I18" t="s">
        <v>255</v>
      </c>
      <c r="J18" t="s">
        <v>256</v>
      </c>
      <c r="K18" t="s">
        <v>257</v>
      </c>
      <c r="L18" t="s">
        <v>258</v>
      </c>
      <c r="M18" t="s">
        <v>137</v>
      </c>
      <c r="N18" t="s">
        <v>154</v>
      </c>
      <c r="O18" t="s">
        <v>155</v>
      </c>
      <c r="P18" t="s">
        <v>259</v>
      </c>
      <c r="Q18" t="s">
        <v>260</v>
      </c>
      <c r="T18" t="str">
        <f>IFERROR(VLOOKUP($M18,'05_SLA規則'!$A$2:$C$5,2,FALSE),"")</f>
      </c>
      <c r="U18" t="str">
        <f>IFERROR(VLOOKUP($M18,'05_SLA規則'!$A$2:$C$5,3,FALSE),"")</f>
      </c>
      <c r="V18" t="str">
        <f>IF(OR($B18="",$T18=""),"",IF($Q18="",IF(NOW()&gt;$B18+$T18/24,"初回応答超過","応答待ち"),IF($Q18&lt;=$B18+$T18/24,"達成","超過")))</f>
      </c>
      <c r="W18" t="str">
        <f>IF(OR($B18="",$U18=""),"",IF($R18="",IF(OR($N18="解決済み",$N18="クローズ"),"",IF(NOW()&gt;$B18+$U18/24,"未解決超過","対応中")),IF($R18&lt;=$B18+$U18/24,"達成","超過")))</f>
      </c>
      <c r="X18" t="str">
        <f>IF($B18="","",IF($R18&lt;&gt;"",ROUND(($R18-$B18)*24,1),ROUND((NOW()-$B18)*24,1)))</f>
      </c>
      <c r="Z18" t="s">
        <v>261</v>
      </c>
      <c r="AA18" t="s">
        <v>262</v>
      </c>
      <c r="AB18" t="s">
        <v>160</v>
      </c>
      <c r="AC18" t="s">
        <v>263</v>
      </c>
    </row>
    <row r="19">
      <c r="A19" t="str">
        <f>IF($B19="","","INQ-"&amp;TEXT($B19,"yyyymmdd")&amp;"-"&amp;TEXT(ROW()-6,"0000"))</f>
      </c>
      <c r="B19" t="s">
        <v>264</v>
      </c>
      <c r="C19" t="s">
        <v>265</v>
      </c>
      <c r="D19" t="s">
        <v>90</v>
      </c>
      <c r="E19" t="s">
        <v>266</v>
      </c>
      <c r="F19" t="s">
        <v>267</v>
      </c>
      <c r="G19" t="s">
        <v>131</v>
      </c>
      <c r="H19" t="s">
        <v>197</v>
      </c>
      <c r="I19" t="s">
        <v>268</v>
      </c>
      <c r="J19" t="s">
        <v>269</v>
      </c>
      <c r="K19" t="s">
        <v>270</v>
      </c>
      <c r="L19" t="s">
        <v>271</v>
      </c>
      <c r="M19" t="s">
        <v>99</v>
      </c>
      <c r="N19" t="s">
        <v>100</v>
      </c>
      <c r="O19" t="s">
        <v>139</v>
      </c>
      <c r="P19" t="s">
        <v>132</v>
      </c>
      <c r="Q19" t="s">
        <v>272</v>
      </c>
      <c r="R19" t="s">
        <v>273</v>
      </c>
      <c r="S19" t="s">
        <v>472</v>
      </c>
      <c r="T19" t="str">
        <f>IFERROR(VLOOKUP($M19,'05_SLA規則'!$A$2:$C$5,2,FALSE),"")</f>
      </c>
      <c r="U19" t="str">
        <f>IFERROR(VLOOKUP($M19,'05_SLA規則'!$A$2:$C$5,3,FALSE),"")</f>
      </c>
      <c r="V19" t="str">
        <f>IF(OR($B19="",$T19=""),"",IF($Q19="",IF(NOW()&gt;$B19+$T19/24,"初回応答超過","応答待ち"),IF($Q19&lt;=$B19+$T19/24,"達成","超過")))</f>
      </c>
      <c r="W19" t="str">
        <f>IF(OR($B19="",$U19=""),"",IF($R19="",IF(OR($N19="解決済み",$N19="クローズ"),"",IF(NOW()&gt;$B19+$U19/24,"未解決超過","対応中")),IF($R19&lt;=$B19+$U19/24,"達成","超過")))</f>
      </c>
      <c r="X19" t="str">
        <f>IF($B19="","",IF($R19&lt;&gt;"",ROUND(($R19-$B19)*24,1),ROUND((NOW()-$B19)*24,1)))</f>
      </c>
      <c r="Y19" t="s">
        <v>16</v>
      </c>
      <c r="Z19" t="s">
        <v>274</v>
      </c>
      <c r="AA19" t="s">
        <v>275</v>
      </c>
      <c r="AB19" t="s">
        <v>108</v>
      </c>
    </row>
    <row r="20">
      <c r="A20" t="str">
        <f>IF($B20="","","INQ-"&amp;TEXT($B20,"yyyymmdd")&amp;"-"&amp;TEXT(ROW()-6,"0000"))</f>
      </c>
      <c r="B20" t="s">
        <v>276</v>
      </c>
      <c r="C20" t="s">
        <v>277</v>
      </c>
      <c r="D20" t="s">
        <v>90</v>
      </c>
      <c r="E20" t="s">
        <v>278</v>
      </c>
      <c r="F20" t="s">
        <v>279</v>
      </c>
      <c r="G20" t="s">
        <v>114</v>
      </c>
      <c r="H20" t="s">
        <v>132</v>
      </c>
      <c r="I20" t="s">
        <v>280</v>
      </c>
      <c r="J20" t="s">
        <v>183</v>
      </c>
      <c r="K20" t="s">
        <v>281</v>
      </c>
      <c r="L20" t="s">
        <v>282</v>
      </c>
      <c r="M20" t="s">
        <v>186</v>
      </c>
      <c r="N20" t="s">
        <v>138</v>
      </c>
      <c r="O20" t="s">
        <v>139</v>
      </c>
      <c r="P20" t="s">
        <v>132</v>
      </c>
      <c r="Q20" t="s">
        <v>283</v>
      </c>
      <c r="T20" t="str">
        <f>IFERROR(VLOOKUP($M20,'05_SLA規則'!$A$2:$C$5,2,FALSE),"")</f>
      </c>
      <c r="U20" t="str">
        <f>IFERROR(VLOOKUP($M20,'05_SLA規則'!$A$2:$C$5,3,FALSE),"")</f>
      </c>
      <c r="V20" t="str">
        <f>IF(OR($B20="",$T20=""),"",IF($Q20="",IF(NOW()&gt;$B20+$T20/24,"初回応答超過","応答待ち"),IF($Q20&lt;=$B20+$T20/24,"達成","超過")))</f>
      </c>
      <c r="W20" t="str">
        <f>IF(OR($B20="",$U20=""),"",IF($R20="",IF(OR($N20="解決済み",$N20="クローズ"),"",IF(NOW()&gt;$B20+$U20/24,"未解決超過","対応中")),IF($R20&lt;=$B20+$U20/24,"達成","超過")))</f>
      </c>
      <c r="X20" t="str">
        <f>IF($B20="","",IF($R20&lt;&gt;"",ROUND(($R20-$B20)*24,1),ROUND((NOW()-$B20)*24,1)))</f>
      </c>
      <c r="Z20" t="s">
        <v>284</v>
      </c>
      <c r="AA20" t="s">
        <v>285</v>
      </c>
      <c r="AB20" t="s">
        <v>160</v>
      </c>
      <c r="AC20" t="s">
        <v>286</v>
      </c>
      <c r="AD20" t="s">
        <v>287</v>
      </c>
    </row>
    <row r="21">
      <c r="A21" t="str">
        <f>IF($B21="","","INQ-"&amp;TEXT($B21,"yyyymmdd")&amp;"-"&amp;TEXT(ROW()-6,"0000"))</f>
      </c>
      <c r="B21" t="s">
        <v>288</v>
      </c>
      <c r="C21" t="s">
        <v>289</v>
      </c>
      <c r="D21" t="s">
        <v>290</v>
      </c>
      <c r="E21" t="s">
        <v>291</v>
      </c>
      <c r="F21" t="s">
        <v>292</v>
      </c>
      <c r="G21" t="s">
        <v>93</v>
      </c>
      <c r="H21" t="s">
        <v>94</v>
      </c>
      <c r="I21" t="s">
        <v>293</v>
      </c>
      <c r="J21" t="s">
        <v>294</v>
      </c>
      <c r="K21" t="s">
        <v>295</v>
      </c>
      <c r="L21" t="s">
        <v>296</v>
      </c>
      <c r="M21" t="s">
        <v>120</v>
      </c>
      <c r="N21" t="s">
        <v>297</v>
      </c>
      <c r="O21" t="s">
        <v>298</v>
      </c>
      <c r="P21" t="s">
        <v>102</v>
      </c>
      <c r="T21" t="str">
        <f>IFERROR(VLOOKUP($M21,'05_SLA規則'!$A$2:$C$5,2,FALSE),"")</f>
      </c>
      <c r="U21" t="str">
        <f>IFERROR(VLOOKUP($M21,'05_SLA規則'!$A$2:$C$5,3,FALSE),"")</f>
      </c>
      <c r="V21" t="str">
        <f>IF(OR($B21="",$T21=""),"",IF($Q21="",IF(NOW()&gt;$B21+$T21/24,"初回応答超過","応答待ち"),IF($Q21&lt;=$B21+$T21/24,"達成","超過")))</f>
      </c>
      <c r="W21" t="str">
        <f>IF(OR($B21="",$U21=""),"",IF($R21="",IF(OR($N21="解決済み",$N21="クローズ"),"",IF(NOW()&gt;$B21+$U21/24,"未解決超過","対応中")),IF($R21&lt;=$B21+$U21/24,"達成","超過")))</f>
      </c>
      <c r="X21" t="str">
        <f>IF($B21="","",IF($R21&lt;&gt;"",ROUND(($R21-$B21)*24,1),ROUND((NOW()-$B21)*24,1)))</f>
      </c>
      <c r="Z21" t="s">
        <v>299</v>
      </c>
      <c r="AA21" t="s">
        <v>300</v>
      </c>
      <c r="AB21" t="s">
        <v>108</v>
      </c>
    </row>
    <row r="22">
      <c r="A22" t="str">
        <f>IF($B22="","","INQ-"&amp;TEXT($B22,"yyyymmdd")&amp;"-"&amp;TEXT(ROW()-6,"0000"))</f>
      </c>
      <c r="T22" t="str">
        <f>IFERROR(VLOOKUP($M22,'05_SLA規則'!$A$2:$C$5,2,FALSE),"")</f>
      </c>
      <c r="U22" t="str">
        <f>IFERROR(VLOOKUP($M22,'05_SLA規則'!$A$2:$C$5,3,FALSE),"")</f>
      </c>
      <c r="V22" t="str">
        <f>IF(OR($B22="",$T22=""),"",IF($Q22="",IF(NOW()&gt;$B22+$T22/24,"初回応答超過","応答待ち"),IF($Q22&lt;=$B22+$T22/24,"達成","超過")))</f>
      </c>
      <c r="W22" t="str">
        <f>IF(OR($B22="",$U22=""),"",IF($R22="",IF(OR($N22="解決済み",$N22="クローズ"),"",IF(NOW()&gt;$B22+$U22/24,"未解決超過","対応中")),IF($R22&lt;=$B22+$U22/24,"達成","超過")))</f>
      </c>
      <c r="X22" t="str">
        <f>IF($B22="","",IF($R22&lt;&gt;"",ROUND(($R22-$B22)*24,1),ROUND((NOW()-$B22)*24,1)))</f>
      </c>
    </row>
    <row r="23">
      <c r="A23" t="str">
        <f>IF($B23="","","INQ-"&amp;TEXT($B23,"yyyymmdd")&amp;"-"&amp;TEXT(ROW()-6,"0000"))</f>
      </c>
      <c r="T23" t="str">
        <f>IFERROR(VLOOKUP($M23,'05_SLA規則'!$A$2:$C$5,2,FALSE),"")</f>
      </c>
      <c r="U23" t="str">
        <f>IFERROR(VLOOKUP($M23,'05_SLA規則'!$A$2:$C$5,3,FALSE),"")</f>
      </c>
      <c r="V23" t="str">
        <f>IF(OR($B23="",$T23=""),"",IF($Q23="",IF(NOW()&gt;$B23+$T23/24,"初回応答超過","応答待ち"),IF($Q23&lt;=$B23+$T23/24,"達成","超過")))</f>
      </c>
      <c r="W23" t="str">
        <f>IF(OR($B23="",$U23=""),"",IF($R23="",IF(OR($N23="解決済み",$N23="クローズ"),"",IF(NOW()&gt;$B23+$U23/24,"未解決超過","対応中")),IF($R23&lt;=$B23+$U23/24,"達成","超過")))</f>
      </c>
      <c r="X23" t="str">
        <f>IF($B23="","",IF($R23&lt;&gt;"",ROUND(($R23-$B23)*24,1),ROUND((NOW()-$B23)*24,1)))</f>
      </c>
    </row>
    <row r="24">
      <c r="A24" t="str">
        <f>IF($B24="","","INQ-"&amp;TEXT($B24,"yyyymmdd")&amp;"-"&amp;TEXT(ROW()-6,"0000"))</f>
      </c>
      <c r="T24" t="str">
        <f>IFERROR(VLOOKUP($M24,'05_SLA規則'!$A$2:$C$5,2,FALSE),"")</f>
      </c>
      <c r="U24" t="str">
        <f>IFERROR(VLOOKUP($M24,'05_SLA規則'!$A$2:$C$5,3,FALSE),"")</f>
      </c>
      <c r="V24" t="str">
        <f>IF(OR($B24="",$T24=""),"",IF($Q24="",IF(NOW()&gt;$B24+$T24/24,"初回応答超過","応答待ち"),IF($Q24&lt;=$B24+$T24/24,"達成","超過")))</f>
      </c>
      <c r="W24" t="str">
        <f>IF(OR($B24="",$U24=""),"",IF($R24="",IF(OR($N24="解決済み",$N24="クローズ"),"",IF(NOW()&gt;$B24+$U24/24,"未解決超過","対応中")),IF($R24&lt;=$B24+$U24/24,"達成","超過")))</f>
      </c>
      <c r="X24" t="str">
        <f>IF($B24="","",IF($R24&lt;&gt;"",ROUND(($R24-$B24)*24,1),ROUND((NOW()-$B24)*24,1)))</f>
      </c>
    </row>
    <row r="25">
      <c r="A25" t="str">
        <f>IF($B25="","","INQ-"&amp;TEXT($B25,"yyyymmdd")&amp;"-"&amp;TEXT(ROW()-6,"0000"))</f>
      </c>
      <c r="T25" t="str">
        <f>IFERROR(VLOOKUP($M25,'05_SLA規則'!$A$2:$C$5,2,FALSE),"")</f>
      </c>
      <c r="U25" t="str">
        <f>IFERROR(VLOOKUP($M25,'05_SLA規則'!$A$2:$C$5,3,FALSE),"")</f>
      </c>
      <c r="V25" t="str">
        <f>IF(OR($B25="",$T25=""),"",IF($Q25="",IF(NOW()&gt;$B25+$T25/24,"初回応答超過","応答待ち"),IF($Q25&lt;=$B25+$T25/24,"達成","超過")))</f>
      </c>
      <c r="W25" t="str">
        <f>IF(OR($B25="",$U25=""),"",IF($R25="",IF(OR($N25="解決済み",$N25="クローズ"),"",IF(NOW()&gt;$B25+$U25/24,"未解決超過","対応中")),IF($R25&lt;=$B25+$U25/24,"達成","超過")))</f>
      </c>
      <c r="X25" t="str">
        <f>IF($B25="","",IF($R25&lt;&gt;"",ROUND(($R25-$B25)*24,1),ROUND((NOW()-$B25)*24,1)))</f>
      </c>
    </row>
    <row r="26">
      <c r="A26" t="str">
        <f>IF($B26="","","INQ-"&amp;TEXT($B26,"yyyymmdd")&amp;"-"&amp;TEXT(ROW()-6,"0000"))</f>
      </c>
      <c r="T26" t="str">
        <f>IFERROR(VLOOKUP($M26,'05_SLA規則'!$A$2:$C$5,2,FALSE),"")</f>
      </c>
      <c r="U26" t="str">
        <f>IFERROR(VLOOKUP($M26,'05_SLA規則'!$A$2:$C$5,3,FALSE),"")</f>
      </c>
      <c r="V26" t="str">
        <f>IF(OR($B26="",$T26=""),"",IF($Q26="",IF(NOW()&gt;$B26+$T26/24,"初回応答超過","応答待ち"),IF($Q26&lt;=$B26+$T26/24,"達成","超過")))</f>
      </c>
      <c r="W26" t="str">
        <f>IF(OR($B26="",$U26=""),"",IF($R26="",IF(OR($N26="解決済み",$N26="クローズ"),"",IF(NOW()&gt;$B26+$U26/24,"未解決超過","対応中")),IF($R26&lt;=$B26+$U26/24,"達成","超過")))</f>
      </c>
      <c r="X26" t="str">
        <f>IF($B26="","",IF($R26&lt;&gt;"",ROUND(($R26-$B26)*24,1),ROUND((NOW()-$B26)*24,1)))</f>
      </c>
    </row>
    <row r="27">
      <c r="A27" t="str">
        <f>IF($B27="","","INQ-"&amp;TEXT($B27,"yyyymmdd")&amp;"-"&amp;TEXT(ROW()-6,"0000"))</f>
      </c>
      <c r="T27" t="str">
        <f>IFERROR(VLOOKUP($M27,'05_SLA規則'!$A$2:$C$5,2,FALSE),"")</f>
      </c>
      <c r="U27" t="str">
        <f>IFERROR(VLOOKUP($M27,'05_SLA規則'!$A$2:$C$5,3,FALSE),"")</f>
      </c>
      <c r="V27" t="str">
        <f>IF(OR($B27="",$T27=""),"",IF($Q27="",IF(NOW()&gt;$B27+$T27/24,"初回応答超過","応答待ち"),IF($Q27&lt;=$B27+$T27/24,"達成","超過")))</f>
      </c>
      <c r="W27" t="str">
        <f>IF(OR($B27="",$U27=""),"",IF($R27="",IF(OR($N27="解決済み",$N27="クローズ"),"",IF(NOW()&gt;$B27+$U27/24,"未解決超過","対応中")),IF($R27&lt;=$B27+$U27/24,"達成","超過")))</f>
      </c>
      <c r="X27" t="str">
        <f>IF($B27="","",IF($R27&lt;&gt;"",ROUND(($R27-$B27)*24,1),ROUND((NOW()-$B27)*24,1)))</f>
      </c>
    </row>
    <row r="28">
      <c r="A28" t="str">
        <f>IF($B28="","","INQ-"&amp;TEXT($B28,"yyyymmdd")&amp;"-"&amp;TEXT(ROW()-6,"0000"))</f>
      </c>
      <c r="T28" t="str">
        <f>IFERROR(VLOOKUP($M28,'05_SLA規則'!$A$2:$C$5,2,FALSE),"")</f>
      </c>
      <c r="U28" t="str">
        <f>IFERROR(VLOOKUP($M28,'05_SLA規則'!$A$2:$C$5,3,FALSE),"")</f>
      </c>
      <c r="V28" t="str">
        <f>IF(OR($B28="",$T28=""),"",IF($Q28="",IF(NOW()&gt;$B28+$T28/24,"初回応答超過","応答待ち"),IF($Q28&lt;=$B28+$T28/24,"達成","超過")))</f>
      </c>
      <c r="W28" t="str">
        <f>IF(OR($B28="",$U28=""),"",IF($R28="",IF(OR($N28="解決済み",$N28="クローズ"),"",IF(NOW()&gt;$B28+$U28/24,"未解決超過","対応中")),IF($R28&lt;=$B28+$U28/24,"達成","超過")))</f>
      </c>
      <c r="X28" t="str">
        <f>IF($B28="","",IF($R28&lt;&gt;"",ROUND(($R28-$B28)*24,1),ROUND((NOW()-$B28)*24,1)))</f>
      </c>
    </row>
    <row r="29">
      <c r="A29" t="str">
        <f>IF($B29="","","INQ-"&amp;TEXT($B29,"yyyymmdd")&amp;"-"&amp;TEXT(ROW()-6,"0000"))</f>
      </c>
      <c r="T29" t="str">
        <f>IFERROR(VLOOKUP($M29,'05_SLA規則'!$A$2:$C$5,2,FALSE),"")</f>
      </c>
      <c r="U29" t="str">
        <f>IFERROR(VLOOKUP($M29,'05_SLA規則'!$A$2:$C$5,3,FALSE),"")</f>
      </c>
      <c r="V29" t="str">
        <f>IF(OR($B29="",$T29=""),"",IF($Q29="",IF(NOW()&gt;$B29+$T29/24,"初回応答超過","応答待ち"),IF($Q29&lt;=$B29+$T29/24,"達成","超過")))</f>
      </c>
      <c r="W29" t="str">
        <f>IF(OR($B29="",$U29=""),"",IF($R29="",IF(OR($N29="解決済み",$N29="クローズ"),"",IF(NOW()&gt;$B29+$U29/24,"未解決超過","対応中")),IF($R29&lt;=$B29+$U29/24,"達成","超過")))</f>
      </c>
      <c r="X29" t="str">
        <f>IF($B29="","",IF($R29&lt;&gt;"",ROUND(($R29-$B29)*24,1),ROUND((NOW()-$B29)*24,1)))</f>
      </c>
    </row>
    <row r="30">
      <c r="A30" t="str">
        <f>IF($B30="","","INQ-"&amp;TEXT($B30,"yyyymmdd")&amp;"-"&amp;TEXT(ROW()-6,"0000"))</f>
      </c>
      <c r="T30" t="str">
        <f>IFERROR(VLOOKUP($M30,'05_SLA規則'!$A$2:$C$5,2,FALSE),"")</f>
      </c>
      <c r="U30" t="str">
        <f>IFERROR(VLOOKUP($M30,'05_SLA規則'!$A$2:$C$5,3,FALSE),"")</f>
      </c>
      <c r="V30" t="str">
        <f>IF(OR($B30="",$T30=""),"",IF($Q30="",IF(NOW()&gt;$B30+$T30/24,"初回応答超過","応答待ち"),IF($Q30&lt;=$B30+$T30/24,"達成","超過")))</f>
      </c>
      <c r="W30" t="str">
        <f>IF(OR($B30="",$U30=""),"",IF($R30="",IF(OR($N30="解決済み",$N30="クローズ"),"",IF(NOW()&gt;$B30+$U30/24,"未解決超過","対応中")),IF($R30&lt;=$B30+$U30/24,"達成","超過")))</f>
      </c>
      <c r="X30" t="str">
        <f>IF($B30="","",IF($R30&lt;&gt;"",ROUND(($R30-$B30)*24,1),ROUND((NOW()-$B30)*24,1)))</f>
      </c>
    </row>
    <row r="31">
      <c r="A31" t="str">
        <f>IF($B31="","","INQ-"&amp;TEXT($B31,"yyyymmdd")&amp;"-"&amp;TEXT(ROW()-6,"0000"))</f>
      </c>
      <c r="T31" t="str">
        <f>IFERROR(VLOOKUP($M31,'05_SLA規則'!$A$2:$C$5,2,FALSE),"")</f>
      </c>
      <c r="U31" t="str">
        <f>IFERROR(VLOOKUP($M31,'05_SLA規則'!$A$2:$C$5,3,FALSE),"")</f>
      </c>
      <c r="V31" t="str">
        <f>IF(OR($B31="",$T31=""),"",IF($Q31="",IF(NOW()&gt;$B31+$T31/24,"初回応答超過","応答待ち"),IF($Q31&lt;=$B31+$T31/24,"達成","超過")))</f>
      </c>
      <c r="W31" t="str">
        <f>IF(OR($B31="",$U31=""),"",IF($R31="",IF(OR($N31="解決済み",$N31="クローズ"),"",IF(NOW()&gt;$B31+$U31/24,"未解決超過","対応中")),IF($R31&lt;=$B31+$U31/24,"達成","超過")))</f>
      </c>
      <c r="X31" t="str">
        <f>IF($B31="","",IF($R31&lt;&gt;"",ROUND(($R31-$B31)*24,1),ROUND((NOW()-$B31)*24,1)))</f>
      </c>
    </row>
    <row r="32">
      <c r="A32" t="str">
        <f>IF($B32="","","INQ-"&amp;TEXT($B32,"yyyymmdd")&amp;"-"&amp;TEXT(ROW()-6,"0000"))</f>
      </c>
      <c r="T32" t="str">
        <f>IFERROR(VLOOKUP($M32,'05_SLA規則'!$A$2:$C$5,2,FALSE),"")</f>
      </c>
      <c r="U32" t="str">
        <f>IFERROR(VLOOKUP($M32,'05_SLA規則'!$A$2:$C$5,3,FALSE),"")</f>
      </c>
      <c r="V32" t="str">
        <f>IF(OR($B32="",$T32=""),"",IF($Q32="",IF(NOW()&gt;$B32+$T32/24,"初回応答超過","応答待ち"),IF($Q32&lt;=$B32+$T32/24,"達成","超過")))</f>
      </c>
      <c r="W32" t="str">
        <f>IF(OR($B32="",$U32=""),"",IF($R32="",IF(OR($N32="解決済み",$N32="クローズ"),"",IF(NOW()&gt;$B32+$U32/24,"未解決超過","対応中")),IF($R32&lt;=$B32+$U32/24,"達成","超過")))</f>
      </c>
      <c r="X32" t="str">
        <f>IF($B32="","",IF($R32&lt;&gt;"",ROUND(($R32-$B32)*24,1),ROUND((NOW()-$B32)*24,1)))</f>
      </c>
    </row>
    <row r="33">
      <c r="A33" t="str">
        <f>IF($B33="","","INQ-"&amp;TEXT($B33,"yyyymmdd")&amp;"-"&amp;TEXT(ROW()-6,"0000"))</f>
      </c>
      <c r="T33" t="str">
        <f>IFERROR(VLOOKUP($M33,'05_SLA規則'!$A$2:$C$5,2,FALSE),"")</f>
      </c>
      <c r="U33" t="str">
        <f>IFERROR(VLOOKUP($M33,'05_SLA規則'!$A$2:$C$5,3,FALSE),"")</f>
      </c>
      <c r="V33" t="str">
        <f>IF(OR($B33="",$T33=""),"",IF($Q33="",IF(NOW()&gt;$B33+$T33/24,"初回応答超過","応答待ち"),IF($Q33&lt;=$B33+$T33/24,"達成","超過")))</f>
      </c>
      <c r="W33" t="str">
        <f>IF(OR($B33="",$U33=""),"",IF($R33="",IF(OR($N33="解決済み",$N33="クローズ"),"",IF(NOW()&gt;$B33+$U33/24,"未解決超過","対応中")),IF($R33&lt;=$B33+$U33/24,"達成","超過")))</f>
      </c>
      <c r="X33" t="str">
        <f>IF($B33="","",IF($R33&lt;&gt;"",ROUND(($R33-$B33)*24,1),ROUND((NOW()-$B33)*24,1)))</f>
      </c>
    </row>
    <row r="34">
      <c r="A34" t="str">
        <f>IF($B34="","","INQ-"&amp;TEXT($B34,"yyyymmdd")&amp;"-"&amp;TEXT(ROW()-6,"0000"))</f>
      </c>
      <c r="T34" t="str">
        <f>IFERROR(VLOOKUP($M34,'05_SLA規則'!$A$2:$C$5,2,FALSE),"")</f>
      </c>
      <c r="U34" t="str">
        <f>IFERROR(VLOOKUP($M34,'05_SLA規則'!$A$2:$C$5,3,FALSE),"")</f>
      </c>
      <c r="V34" t="str">
        <f>IF(OR($B34="",$T34=""),"",IF($Q34="",IF(NOW()&gt;$B34+$T34/24,"初回応答超過","応答待ち"),IF($Q34&lt;=$B34+$T34/24,"達成","超過")))</f>
      </c>
      <c r="W34" t="str">
        <f>IF(OR($B34="",$U34=""),"",IF($R34="",IF(OR($N34="解決済み",$N34="クローズ"),"",IF(NOW()&gt;$B34+$U34/24,"未解決超過","対応中")),IF($R34&lt;=$B34+$U34/24,"達成","超過")))</f>
      </c>
      <c r="X34" t="str">
        <f>IF($B34="","",IF($R34&lt;&gt;"",ROUND(($R34-$B34)*24,1),ROUND((NOW()-$B34)*24,1)))</f>
      </c>
    </row>
    <row r="35">
      <c r="A35" t="str">
        <f>IF($B35="","","INQ-"&amp;TEXT($B35,"yyyymmdd")&amp;"-"&amp;TEXT(ROW()-6,"0000"))</f>
      </c>
      <c r="T35" t="str">
        <f>IFERROR(VLOOKUP($M35,'05_SLA規則'!$A$2:$C$5,2,FALSE),"")</f>
      </c>
      <c r="U35" t="str">
        <f>IFERROR(VLOOKUP($M35,'05_SLA規則'!$A$2:$C$5,3,FALSE),"")</f>
      </c>
      <c r="V35" t="str">
        <f>IF(OR($B35="",$T35=""),"",IF($Q35="",IF(NOW()&gt;$B35+$T35/24,"初回応答超過","応答待ち"),IF($Q35&lt;=$B35+$T35/24,"達成","超過")))</f>
      </c>
      <c r="W35" t="str">
        <f>IF(OR($B35="",$U35=""),"",IF($R35="",IF(OR($N35="解決済み",$N35="クローズ"),"",IF(NOW()&gt;$B35+$U35/24,"未解決超過","対応中")),IF($R35&lt;=$B35+$U35/24,"達成","超過")))</f>
      </c>
      <c r="X35" t="str">
        <f>IF($B35="","",IF($R35&lt;&gt;"",ROUND(($R35-$B35)*24,1),ROUND((NOW()-$B35)*24,1)))</f>
      </c>
    </row>
    <row r="36">
      <c r="A36" t="str">
        <f>IF($B36="","","INQ-"&amp;TEXT($B36,"yyyymmdd")&amp;"-"&amp;TEXT(ROW()-6,"0000"))</f>
      </c>
      <c r="T36" t="str">
        <f>IFERROR(VLOOKUP($M36,'05_SLA規則'!$A$2:$C$5,2,FALSE),"")</f>
      </c>
      <c r="U36" t="str">
        <f>IFERROR(VLOOKUP($M36,'05_SLA規則'!$A$2:$C$5,3,FALSE),"")</f>
      </c>
      <c r="V36" t="str">
        <f>IF(OR($B36="",$T36=""),"",IF($Q36="",IF(NOW()&gt;$B36+$T36/24,"初回応答超過","応答待ち"),IF($Q36&lt;=$B36+$T36/24,"達成","超過")))</f>
      </c>
      <c r="W36" t="str">
        <f>IF(OR($B36="",$U36=""),"",IF($R36="",IF(OR($N36="解決済み",$N36="クローズ"),"",IF(NOW()&gt;$B36+$U36/24,"未解決超過","対応中")),IF($R36&lt;=$B36+$U36/24,"達成","超過")))</f>
      </c>
      <c r="X36" t="str">
        <f>IF($B36="","",IF($R36&lt;&gt;"",ROUND(($R36-$B36)*24,1),ROUND((NOW()-$B36)*24,1)))</f>
      </c>
    </row>
    <row r="37">
      <c r="A37" t="str">
        <f>IF($B37="","","INQ-"&amp;TEXT($B37,"yyyymmdd")&amp;"-"&amp;TEXT(ROW()-6,"0000"))</f>
      </c>
      <c r="T37" t="str">
        <f>IFERROR(VLOOKUP($M37,'05_SLA規則'!$A$2:$C$5,2,FALSE),"")</f>
      </c>
      <c r="U37" t="str">
        <f>IFERROR(VLOOKUP($M37,'05_SLA規則'!$A$2:$C$5,3,FALSE),"")</f>
      </c>
      <c r="V37" t="str">
        <f>IF(OR($B37="",$T37=""),"",IF($Q37="",IF(NOW()&gt;$B37+$T37/24,"初回応答超過","応答待ち"),IF($Q37&lt;=$B37+$T37/24,"達成","超過")))</f>
      </c>
      <c r="W37" t="str">
        <f>IF(OR($B37="",$U37=""),"",IF($R37="",IF(OR($N37="解決済み",$N37="クローズ"),"",IF(NOW()&gt;$B37+$U37/24,"未解決超過","対応中")),IF($R37&lt;=$B37+$U37/24,"達成","超過")))</f>
      </c>
      <c r="X37" t="str">
        <f>IF($B37="","",IF($R37&lt;&gt;"",ROUND(($R37-$B37)*24,1),ROUND((NOW()-$B37)*24,1)))</f>
      </c>
    </row>
    <row r="38">
      <c r="A38" t="str">
        <f>IF($B38="","","INQ-"&amp;TEXT($B38,"yyyymmdd")&amp;"-"&amp;TEXT(ROW()-6,"0000"))</f>
      </c>
      <c r="T38" t="str">
        <f>IFERROR(VLOOKUP($M38,'05_SLA規則'!$A$2:$C$5,2,FALSE),"")</f>
      </c>
      <c r="U38" t="str">
        <f>IFERROR(VLOOKUP($M38,'05_SLA規則'!$A$2:$C$5,3,FALSE),"")</f>
      </c>
      <c r="V38" t="str">
        <f>IF(OR($B38="",$T38=""),"",IF($Q38="",IF(NOW()&gt;$B38+$T38/24,"初回応答超過","応答待ち"),IF($Q38&lt;=$B38+$T38/24,"達成","超過")))</f>
      </c>
      <c r="W38" t="str">
        <f>IF(OR($B38="",$U38=""),"",IF($R38="",IF(OR($N38="解決済み",$N38="クローズ"),"",IF(NOW()&gt;$B38+$U38/24,"未解決超過","対応中")),IF($R38&lt;=$B38+$U38/24,"達成","超過")))</f>
      </c>
      <c r="X38" t="str">
        <f>IF($B38="","",IF($R38&lt;&gt;"",ROUND(($R38-$B38)*24,1),ROUND((NOW()-$B38)*24,1)))</f>
      </c>
    </row>
    <row r="39">
      <c r="A39" t="str">
        <f>IF($B39="","","INQ-"&amp;TEXT($B39,"yyyymmdd")&amp;"-"&amp;TEXT(ROW()-6,"0000"))</f>
      </c>
      <c r="T39" t="str">
        <f>IFERROR(VLOOKUP($M39,'05_SLA規則'!$A$2:$C$5,2,FALSE),"")</f>
      </c>
      <c r="U39" t="str">
        <f>IFERROR(VLOOKUP($M39,'05_SLA規則'!$A$2:$C$5,3,FALSE),"")</f>
      </c>
      <c r="V39" t="str">
        <f>IF(OR($B39="",$T39=""),"",IF($Q39="",IF(NOW()&gt;$B39+$T39/24,"初回応答超過","応答待ち"),IF($Q39&lt;=$B39+$T39/24,"達成","超過")))</f>
      </c>
      <c r="W39" t="str">
        <f>IF(OR($B39="",$U39=""),"",IF($R39="",IF(OR($N39="解決済み",$N39="クローズ"),"",IF(NOW()&gt;$B39+$U39/24,"未解決超過","対応中")),IF($R39&lt;=$B39+$U39/24,"達成","超過")))</f>
      </c>
      <c r="X39" t="str">
        <f>IF($B39="","",IF($R39&lt;&gt;"",ROUND(($R39-$B39)*24,1),ROUND((NOW()-$B39)*24,1)))</f>
      </c>
    </row>
    <row r="40">
      <c r="A40" t="str">
        <f>IF($B40="","","INQ-"&amp;TEXT($B40,"yyyymmdd")&amp;"-"&amp;TEXT(ROW()-6,"0000"))</f>
      </c>
      <c r="T40" t="str">
        <f>IFERROR(VLOOKUP($M40,'05_SLA規則'!$A$2:$C$5,2,FALSE),"")</f>
      </c>
      <c r="U40" t="str">
        <f>IFERROR(VLOOKUP($M40,'05_SLA規則'!$A$2:$C$5,3,FALSE),"")</f>
      </c>
      <c r="V40" t="str">
        <f>IF(OR($B40="",$T40=""),"",IF($Q40="",IF(NOW()&gt;$B40+$T40/24,"初回応答超過","応答待ち"),IF($Q40&lt;=$B40+$T40/24,"達成","超過")))</f>
      </c>
      <c r="W40" t="str">
        <f>IF(OR($B40="",$U40=""),"",IF($R40="",IF(OR($N40="解決済み",$N40="クローズ"),"",IF(NOW()&gt;$B40+$U40/24,"未解決超過","対応中")),IF($R40&lt;=$B40+$U40/24,"達成","超過")))</f>
      </c>
      <c r="X40" t="str">
        <f>IF($B40="","",IF($R40&lt;&gt;"",ROUND(($R40-$B40)*24,1),ROUND((NOW()-$B40)*24,1)))</f>
      </c>
    </row>
    <row r="41">
      <c r="A41" t="str">
        <f>IF($B41="","","INQ-"&amp;TEXT($B41,"yyyymmdd")&amp;"-"&amp;TEXT(ROW()-6,"0000"))</f>
      </c>
      <c r="T41" t="str">
        <f>IFERROR(VLOOKUP($M41,'05_SLA規則'!$A$2:$C$5,2,FALSE),"")</f>
      </c>
      <c r="U41" t="str">
        <f>IFERROR(VLOOKUP($M41,'05_SLA規則'!$A$2:$C$5,3,FALSE),"")</f>
      </c>
      <c r="V41" t="str">
        <f>IF(OR($B41="",$T41=""),"",IF($Q41="",IF(NOW()&gt;$B41+$T41/24,"初回応答超過","応答待ち"),IF($Q41&lt;=$B41+$T41/24,"達成","超過")))</f>
      </c>
      <c r="W41" t="str">
        <f>IF(OR($B41="",$U41=""),"",IF($R41="",IF(OR($N41="解決済み",$N41="クローズ"),"",IF(NOW()&gt;$B41+$U41/24,"未解決超過","対応中")),IF($R41&lt;=$B41+$U41/24,"達成","超過")))</f>
      </c>
      <c r="X41" t="str">
        <f>IF($B41="","",IF($R41&lt;&gt;"",ROUND(($R41-$B41)*24,1),ROUND((NOW()-$B41)*24,1)))</f>
      </c>
    </row>
    <row r="42">
      <c r="A42" t="str">
        <f>IF($B42="","","INQ-"&amp;TEXT($B42,"yyyymmdd")&amp;"-"&amp;TEXT(ROW()-6,"0000"))</f>
      </c>
      <c r="T42" t="str">
        <f>IFERROR(VLOOKUP($M42,'05_SLA規則'!$A$2:$C$5,2,FALSE),"")</f>
      </c>
      <c r="U42" t="str">
        <f>IFERROR(VLOOKUP($M42,'05_SLA規則'!$A$2:$C$5,3,FALSE),"")</f>
      </c>
      <c r="V42" t="str">
        <f>IF(OR($B42="",$T42=""),"",IF($Q42="",IF(NOW()&gt;$B42+$T42/24,"初回応答超過","応答待ち"),IF($Q42&lt;=$B42+$T42/24,"達成","超過")))</f>
      </c>
      <c r="W42" t="str">
        <f>IF(OR($B42="",$U42=""),"",IF($R42="",IF(OR($N42="解決済み",$N42="クローズ"),"",IF(NOW()&gt;$B42+$U42/24,"未解決超過","対応中")),IF($R42&lt;=$B42+$U42/24,"達成","超過")))</f>
      </c>
      <c r="X42" t="str">
        <f>IF($B42="","",IF($R42&lt;&gt;"",ROUND(($R42-$B42)*24,1),ROUND((NOW()-$B42)*24,1)))</f>
      </c>
    </row>
    <row r="43">
      <c r="A43" t="str">
        <f>IF($B43="","","INQ-"&amp;TEXT($B43,"yyyymmdd")&amp;"-"&amp;TEXT(ROW()-6,"0000"))</f>
      </c>
      <c r="T43" t="str">
        <f>IFERROR(VLOOKUP($M43,'05_SLA規則'!$A$2:$C$5,2,FALSE),"")</f>
      </c>
      <c r="U43" t="str">
        <f>IFERROR(VLOOKUP($M43,'05_SLA規則'!$A$2:$C$5,3,FALSE),"")</f>
      </c>
      <c r="V43" t="str">
        <f>IF(OR($B43="",$T43=""),"",IF($Q43="",IF(NOW()&gt;$B43+$T43/24,"初回応答超過","応答待ち"),IF($Q43&lt;=$B43+$T43/24,"達成","超過")))</f>
      </c>
      <c r="W43" t="str">
        <f>IF(OR($B43="",$U43=""),"",IF($R43="",IF(OR($N43="解決済み",$N43="クローズ"),"",IF(NOW()&gt;$B43+$U43/24,"未解決超過","対応中")),IF($R43&lt;=$B43+$U43/24,"達成","超過")))</f>
      </c>
      <c r="X43" t="str">
        <f>IF($B43="","",IF($R43&lt;&gt;"",ROUND(($R43-$B43)*24,1),ROUND((NOW()-$B43)*24,1)))</f>
      </c>
    </row>
    <row r="44">
      <c r="A44" t="str">
        <f>IF($B44="","","INQ-"&amp;TEXT($B44,"yyyymmdd")&amp;"-"&amp;TEXT(ROW()-6,"0000"))</f>
      </c>
      <c r="T44" t="str">
        <f>IFERROR(VLOOKUP($M44,'05_SLA規則'!$A$2:$C$5,2,FALSE),"")</f>
      </c>
      <c r="U44" t="str">
        <f>IFERROR(VLOOKUP($M44,'05_SLA規則'!$A$2:$C$5,3,FALSE),"")</f>
      </c>
      <c r="V44" t="str">
        <f>IF(OR($B44="",$T44=""),"",IF($Q44="",IF(NOW()&gt;$B44+$T44/24,"初回応答超過","応答待ち"),IF($Q44&lt;=$B44+$T44/24,"達成","超過")))</f>
      </c>
      <c r="W44" t="str">
        <f>IF(OR($B44="",$U44=""),"",IF($R44="",IF(OR($N44="解決済み",$N44="クローズ"),"",IF(NOW()&gt;$B44+$U44/24,"未解決超過","対応中")),IF($R44&lt;=$B44+$U44/24,"達成","超過")))</f>
      </c>
      <c r="X44" t="str">
        <f>IF($B44="","",IF($R44&lt;&gt;"",ROUND(($R44-$B44)*24,1),ROUND((NOW()-$B44)*24,1)))</f>
      </c>
    </row>
    <row r="45">
      <c r="A45" t="str">
        <f>IF($B45="","","INQ-"&amp;TEXT($B45,"yyyymmdd")&amp;"-"&amp;TEXT(ROW()-6,"0000"))</f>
      </c>
      <c r="T45" t="str">
        <f>IFERROR(VLOOKUP($M45,'05_SLA規則'!$A$2:$C$5,2,FALSE),"")</f>
      </c>
      <c r="U45" t="str">
        <f>IFERROR(VLOOKUP($M45,'05_SLA規則'!$A$2:$C$5,3,FALSE),"")</f>
      </c>
      <c r="V45" t="str">
        <f>IF(OR($B45="",$T45=""),"",IF($Q45="",IF(NOW()&gt;$B45+$T45/24,"初回応答超過","応答待ち"),IF($Q45&lt;=$B45+$T45/24,"達成","超過")))</f>
      </c>
      <c r="W45" t="str">
        <f>IF(OR($B45="",$U45=""),"",IF($R45="",IF(OR($N45="解決済み",$N45="クローズ"),"",IF(NOW()&gt;$B45+$U45/24,"未解決超過","対応中")),IF($R45&lt;=$B45+$U45/24,"達成","超過")))</f>
      </c>
      <c r="X45" t="str">
        <f>IF($B45="","",IF($R45&lt;&gt;"",ROUND(($R45-$B45)*24,1),ROUND((NOW()-$B45)*24,1)))</f>
      </c>
    </row>
    <row r="46">
      <c r="A46" t="str">
        <f>IF($B46="","","INQ-"&amp;TEXT($B46,"yyyymmdd")&amp;"-"&amp;TEXT(ROW()-6,"0000"))</f>
      </c>
      <c r="T46" t="str">
        <f>IFERROR(VLOOKUP($M46,'05_SLA規則'!$A$2:$C$5,2,FALSE),"")</f>
      </c>
      <c r="U46" t="str">
        <f>IFERROR(VLOOKUP($M46,'05_SLA規則'!$A$2:$C$5,3,FALSE),"")</f>
      </c>
      <c r="V46" t="str">
        <f>IF(OR($B46="",$T46=""),"",IF($Q46="",IF(NOW()&gt;$B46+$T46/24,"初回応答超過","応答待ち"),IF($Q46&lt;=$B46+$T46/24,"達成","超過")))</f>
      </c>
      <c r="W46" t="str">
        <f>IF(OR($B46="",$U46=""),"",IF($R46="",IF(OR($N46="解決済み",$N46="クローズ"),"",IF(NOW()&gt;$B46+$U46/24,"未解決超過","対応中")),IF($R46&lt;=$B46+$U46/24,"達成","超過")))</f>
      </c>
      <c r="X46" t="str">
        <f>IF($B46="","",IF($R46&lt;&gt;"",ROUND(($R46-$B46)*24,1),ROUND((NOW()-$B46)*24,1)))</f>
      </c>
    </row>
    <row r="47">
      <c r="A47" t="str">
        <f>IF($B47="","","INQ-"&amp;TEXT($B47,"yyyymmdd")&amp;"-"&amp;TEXT(ROW()-6,"0000"))</f>
      </c>
      <c r="T47" t="str">
        <f>IFERROR(VLOOKUP($M47,'05_SLA規則'!$A$2:$C$5,2,FALSE),"")</f>
      </c>
      <c r="U47" t="str">
        <f>IFERROR(VLOOKUP($M47,'05_SLA規則'!$A$2:$C$5,3,FALSE),"")</f>
      </c>
      <c r="V47" t="str">
        <f>IF(OR($B47="",$T47=""),"",IF($Q47="",IF(NOW()&gt;$B47+$T47/24,"初回応答超過","応答待ち"),IF($Q47&lt;=$B47+$T47/24,"達成","超過")))</f>
      </c>
      <c r="W47" t="str">
        <f>IF(OR($B47="",$U47=""),"",IF($R47="",IF(OR($N47="解決済み",$N47="クローズ"),"",IF(NOW()&gt;$B47+$U47/24,"未解決超過","対応中")),IF($R47&lt;=$B47+$U47/24,"達成","超過")))</f>
      </c>
      <c r="X47" t="str">
        <f>IF($B47="","",IF($R47&lt;&gt;"",ROUND(($R47-$B47)*24,1),ROUND((NOW()-$B47)*24,1)))</f>
      </c>
    </row>
    <row r="48">
      <c r="A48" t="str">
        <f>IF($B48="","","INQ-"&amp;TEXT($B48,"yyyymmdd")&amp;"-"&amp;TEXT(ROW()-6,"0000"))</f>
      </c>
      <c r="T48" t="str">
        <f>IFERROR(VLOOKUP($M48,'05_SLA規則'!$A$2:$C$5,2,FALSE),"")</f>
      </c>
      <c r="U48" t="str">
        <f>IFERROR(VLOOKUP($M48,'05_SLA規則'!$A$2:$C$5,3,FALSE),"")</f>
      </c>
      <c r="V48" t="str">
        <f>IF(OR($B48="",$T48=""),"",IF($Q48="",IF(NOW()&gt;$B48+$T48/24,"初回応答超過","応答待ち"),IF($Q48&lt;=$B48+$T48/24,"達成","超過")))</f>
      </c>
      <c r="W48" t="str">
        <f>IF(OR($B48="",$U48=""),"",IF($R48="",IF(OR($N48="解決済み",$N48="クローズ"),"",IF(NOW()&gt;$B48+$U48/24,"未解決超過","対応中")),IF($R48&lt;=$B48+$U48/24,"達成","超過")))</f>
      </c>
      <c r="X48" t="str">
        <f>IF($B48="","",IF($R48&lt;&gt;"",ROUND(($R48-$B48)*24,1),ROUND((NOW()-$B48)*24,1)))</f>
      </c>
    </row>
    <row r="49">
      <c r="A49" t="str">
        <f>IF($B49="","","INQ-"&amp;TEXT($B49,"yyyymmdd")&amp;"-"&amp;TEXT(ROW()-6,"0000"))</f>
      </c>
      <c r="T49" t="str">
        <f>IFERROR(VLOOKUP($M49,'05_SLA規則'!$A$2:$C$5,2,FALSE),"")</f>
      </c>
      <c r="U49" t="str">
        <f>IFERROR(VLOOKUP($M49,'05_SLA規則'!$A$2:$C$5,3,FALSE),"")</f>
      </c>
      <c r="V49" t="str">
        <f>IF(OR($B49="",$T49=""),"",IF($Q49="",IF(NOW()&gt;$B49+$T49/24,"初回応答超過","応答待ち"),IF($Q49&lt;=$B49+$T49/24,"達成","超過")))</f>
      </c>
      <c r="W49" t="str">
        <f>IF(OR($B49="",$U49=""),"",IF($R49="",IF(OR($N49="解決済み",$N49="クローズ"),"",IF(NOW()&gt;$B49+$U49/24,"未解決超過","対応中")),IF($R49&lt;=$B49+$U49/24,"達成","超過")))</f>
      </c>
      <c r="X49" t="str">
        <f>IF($B49="","",IF($R49&lt;&gt;"",ROUND(($R49-$B49)*24,1),ROUND((NOW()-$B49)*24,1)))</f>
      </c>
    </row>
    <row r="50">
      <c r="A50" t="str">
        <f>IF($B50="","","INQ-"&amp;TEXT($B50,"yyyymmdd")&amp;"-"&amp;TEXT(ROW()-6,"0000"))</f>
      </c>
      <c r="T50" t="str">
        <f>IFERROR(VLOOKUP($M50,'05_SLA規則'!$A$2:$C$5,2,FALSE),"")</f>
      </c>
      <c r="U50" t="str">
        <f>IFERROR(VLOOKUP($M50,'05_SLA規則'!$A$2:$C$5,3,FALSE),"")</f>
      </c>
      <c r="V50" t="str">
        <f>IF(OR($B50="",$T50=""),"",IF($Q50="",IF(NOW()&gt;$B50+$T50/24,"初回応答超過","応答待ち"),IF($Q50&lt;=$B50+$T50/24,"達成","超過")))</f>
      </c>
      <c r="W50" t="str">
        <f>IF(OR($B50="",$U50=""),"",IF($R50="",IF(OR($N50="解決済み",$N50="クローズ"),"",IF(NOW()&gt;$B50+$U50/24,"未解決超過","対応中")),IF($R50&lt;=$B50+$U50/24,"達成","超過")))</f>
      </c>
      <c r="X50" t="str">
        <f>IF($B50="","",IF($R50&lt;&gt;"",ROUND(($R50-$B50)*24,1),ROUND((NOW()-$B50)*24,1)))</f>
      </c>
    </row>
    <row r="51">
      <c r="A51" t="str">
        <f>IF($B51="","","INQ-"&amp;TEXT($B51,"yyyymmdd")&amp;"-"&amp;TEXT(ROW()-6,"0000"))</f>
      </c>
      <c r="T51" t="str">
        <f>IFERROR(VLOOKUP($M51,'05_SLA規則'!$A$2:$C$5,2,FALSE),"")</f>
      </c>
      <c r="U51" t="str">
        <f>IFERROR(VLOOKUP($M51,'05_SLA規則'!$A$2:$C$5,3,FALSE),"")</f>
      </c>
      <c r="V51" t="str">
        <f>IF(OR($B51="",$T51=""),"",IF($Q51="",IF(NOW()&gt;$B51+$T51/24,"初回応答超過","応答待ち"),IF($Q51&lt;=$B51+$T51/24,"達成","超過")))</f>
      </c>
      <c r="W51" t="str">
        <f>IF(OR($B51="",$U51=""),"",IF($R51="",IF(OR($N51="解決済み",$N51="クローズ"),"",IF(NOW()&gt;$B51+$U51/24,"未解決超過","対応中")),IF($R51&lt;=$B51+$U51/24,"達成","超過")))</f>
      </c>
      <c r="X51" t="str">
        <f>IF($B51="","",IF($R51&lt;&gt;"",ROUND(($R51-$B51)*24,1),ROUND((NOW()-$B51)*24,1)))</f>
      </c>
    </row>
    <row r="52">
      <c r="A52" t="str">
        <f>IF($B52="","","INQ-"&amp;TEXT($B52,"yyyymmdd")&amp;"-"&amp;TEXT(ROW()-6,"0000"))</f>
      </c>
      <c r="T52" t="str">
        <f>IFERROR(VLOOKUP($M52,'05_SLA規則'!$A$2:$C$5,2,FALSE),"")</f>
      </c>
      <c r="U52" t="str">
        <f>IFERROR(VLOOKUP($M52,'05_SLA規則'!$A$2:$C$5,3,FALSE),"")</f>
      </c>
      <c r="V52" t="str">
        <f>IF(OR($B52="",$T52=""),"",IF($Q52="",IF(NOW()&gt;$B52+$T52/24,"初回応答超過","応答待ち"),IF($Q52&lt;=$B52+$T52/24,"達成","超過")))</f>
      </c>
      <c r="W52" t="str">
        <f>IF(OR($B52="",$U52=""),"",IF($R52="",IF(OR($N52="解決済み",$N52="クローズ"),"",IF(NOW()&gt;$B52+$U52/24,"未解決超過","対応中")),IF($R52&lt;=$B52+$U52/24,"達成","超過")))</f>
      </c>
      <c r="X52" t="str">
        <f>IF($B52="","",IF($R52&lt;&gt;"",ROUND(($R52-$B52)*24,1),ROUND((NOW()-$B52)*24,1)))</f>
      </c>
    </row>
    <row r="53">
      <c r="A53" t="str">
        <f>IF($B53="","","INQ-"&amp;TEXT($B53,"yyyymmdd")&amp;"-"&amp;TEXT(ROW()-6,"0000"))</f>
      </c>
      <c r="T53" t="str">
        <f>IFERROR(VLOOKUP($M53,'05_SLA規則'!$A$2:$C$5,2,FALSE),"")</f>
      </c>
      <c r="U53" t="str">
        <f>IFERROR(VLOOKUP($M53,'05_SLA規則'!$A$2:$C$5,3,FALSE),"")</f>
      </c>
      <c r="V53" t="str">
        <f>IF(OR($B53="",$T53=""),"",IF($Q53="",IF(NOW()&gt;$B53+$T53/24,"初回応答超過","応答待ち"),IF($Q53&lt;=$B53+$T53/24,"達成","超過")))</f>
      </c>
      <c r="W53" t="str">
        <f>IF(OR($B53="",$U53=""),"",IF($R53="",IF(OR($N53="解決済み",$N53="クローズ"),"",IF(NOW()&gt;$B53+$U53/24,"未解決超過","対応中")),IF($R53&lt;=$B53+$U53/24,"達成","超過")))</f>
      </c>
      <c r="X53" t="str">
        <f>IF($B53="","",IF($R53&lt;&gt;"",ROUND(($R53-$B53)*24,1),ROUND((NOW()-$B53)*24,1)))</f>
      </c>
    </row>
    <row r="54">
      <c r="A54" t="str">
        <f>IF($B54="","","INQ-"&amp;TEXT($B54,"yyyymmdd")&amp;"-"&amp;TEXT(ROW()-6,"0000"))</f>
      </c>
      <c r="T54" t="str">
        <f>IFERROR(VLOOKUP($M54,'05_SLA規則'!$A$2:$C$5,2,FALSE),"")</f>
      </c>
      <c r="U54" t="str">
        <f>IFERROR(VLOOKUP($M54,'05_SLA規則'!$A$2:$C$5,3,FALSE),"")</f>
      </c>
      <c r="V54" t="str">
        <f>IF(OR($B54="",$T54=""),"",IF($Q54="",IF(NOW()&gt;$B54+$T54/24,"初回応答超過","応答待ち"),IF($Q54&lt;=$B54+$T54/24,"達成","超過")))</f>
      </c>
      <c r="W54" t="str">
        <f>IF(OR($B54="",$U54=""),"",IF($R54="",IF(OR($N54="解決済み",$N54="クローズ"),"",IF(NOW()&gt;$B54+$U54/24,"未解決超過","対応中")),IF($R54&lt;=$B54+$U54/24,"達成","超過")))</f>
      </c>
      <c r="X54" t="str">
        <f>IF($B54="","",IF($R54&lt;&gt;"",ROUND(($R54-$B54)*24,1),ROUND((NOW()-$B54)*24,1)))</f>
      </c>
    </row>
    <row r="55">
      <c r="A55" t="str">
        <f>IF($B55="","","INQ-"&amp;TEXT($B55,"yyyymmdd")&amp;"-"&amp;TEXT(ROW()-6,"0000"))</f>
      </c>
      <c r="T55" t="str">
        <f>IFERROR(VLOOKUP($M55,'05_SLA規則'!$A$2:$C$5,2,FALSE),"")</f>
      </c>
      <c r="U55" t="str">
        <f>IFERROR(VLOOKUP($M55,'05_SLA規則'!$A$2:$C$5,3,FALSE),"")</f>
      </c>
      <c r="V55" t="str">
        <f>IF(OR($B55="",$T55=""),"",IF($Q55="",IF(NOW()&gt;$B55+$T55/24,"初回応答超過","応答待ち"),IF($Q55&lt;=$B55+$T55/24,"達成","超過")))</f>
      </c>
      <c r="W55" t="str">
        <f>IF(OR($B55="",$U55=""),"",IF($R55="",IF(OR($N55="解決済み",$N55="クローズ"),"",IF(NOW()&gt;$B55+$U55/24,"未解決超過","対応中")),IF($R55&lt;=$B55+$U55/24,"達成","超過")))</f>
      </c>
      <c r="X55" t="str">
        <f>IF($B55="","",IF($R55&lt;&gt;"",ROUND(($R55-$B55)*24,1),ROUND((NOW()-$B55)*24,1)))</f>
      </c>
    </row>
    <row r="56">
      <c r="A56" t="str">
        <f>IF($B56="","","INQ-"&amp;TEXT($B56,"yyyymmdd")&amp;"-"&amp;TEXT(ROW()-6,"0000"))</f>
      </c>
      <c r="T56" t="str">
        <f>IFERROR(VLOOKUP($M56,'05_SLA規則'!$A$2:$C$5,2,FALSE),"")</f>
      </c>
      <c r="U56" t="str">
        <f>IFERROR(VLOOKUP($M56,'05_SLA規則'!$A$2:$C$5,3,FALSE),"")</f>
      </c>
      <c r="V56" t="str">
        <f>IF(OR($B56="",$T56=""),"",IF($Q56="",IF(NOW()&gt;$B56+$T56/24,"初回応答超過","応答待ち"),IF($Q56&lt;=$B56+$T56/24,"達成","超過")))</f>
      </c>
      <c r="W56" t="str">
        <f>IF(OR($B56="",$U56=""),"",IF($R56="",IF(OR($N56="解決済み",$N56="クローズ"),"",IF(NOW()&gt;$B56+$U56/24,"未解決超過","対応中")),IF($R56&lt;=$B56+$U56/24,"達成","超過")))</f>
      </c>
      <c r="X56" t="str">
        <f>IF($B56="","",IF($R56&lt;&gt;"",ROUND(($R56-$B56)*24,1),ROUND((NOW()-$B56)*24,1)))</f>
      </c>
    </row>
    <row r="57">
      <c r="A57" t="str">
        <f>IF($B57="","","INQ-"&amp;TEXT($B57,"yyyymmdd")&amp;"-"&amp;TEXT(ROW()-6,"0000"))</f>
      </c>
      <c r="T57" t="str">
        <f>IFERROR(VLOOKUP($M57,'05_SLA規則'!$A$2:$C$5,2,FALSE),"")</f>
      </c>
      <c r="U57" t="str">
        <f>IFERROR(VLOOKUP($M57,'05_SLA規則'!$A$2:$C$5,3,FALSE),"")</f>
      </c>
      <c r="V57" t="str">
        <f>IF(OR($B57="",$T57=""),"",IF($Q57="",IF(NOW()&gt;$B57+$T57/24,"初回応答超過","応答待ち"),IF($Q57&lt;=$B57+$T57/24,"達成","超過")))</f>
      </c>
      <c r="W57" t="str">
        <f>IF(OR($B57="",$U57=""),"",IF($R57="",IF(OR($N57="解決済み",$N57="クローズ"),"",IF(NOW()&gt;$B57+$U57/24,"未解決超過","対応中")),IF($R57&lt;=$B57+$U57/24,"達成","超過")))</f>
      </c>
      <c r="X57" t="str">
        <f>IF($B57="","",IF($R57&lt;&gt;"",ROUND(($R57-$B57)*24,1),ROUND((NOW()-$B57)*24,1)))</f>
      </c>
    </row>
    <row r="58">
      <c r="A58" t="str">
        <f>IF($B58="","","INQ-"&amp;TEXT($B58,"yyyymmdd")&amp;"-"&amp;TEXT(ROW()-6,"0000"))</f>
      </c>
      <c r="T58" t="str">
        <f>IFERROR(VLOOKUP($M58,'05_SLA規則'!$A$2:$C$5,2,FALSE),"")</f>
      </c>
      <c r="U58" t="str">
        <f>IFERROR(VLOOKUP($M58,'05_SLA規則'!$A$2:$C$5,3,FALSE),"")</f>
      </c>
      <c r="V58" t="str">
        <f>IF(OR($B58="",$T58=""),"",IF($Q58="",IF(NOW()&gt;$B58+$T58/24,"初回応答超過","応答待ち"),IF($Q58&lt;=$B58+$T58/24,"達成","超過")))</f>
      </c>
      <c r="W58" t="str">
        <f>IF(OR($B58="",$U58=""),"",IF($R58="",IF(OR($N58="解決済み",$N58="クローズ"),"",IF(NOW()&gt;$B58+$U58/24,"未解決超過","対応中")),IF($R58&lt;=$B58+$U58/24,"達成","超過")))</f>
      </c>
      <c r="X58" t="str">
        <f>IF($B58="","",IF($R58&lt;&gt;"",ROUND(($R58-$B58)*24,1),ROUND((NOW()-$B58)*24,1)))</f>
      </c>
    </row>
    <row r="59">
      <c r="A59" t="str">
        <f>IF($B59="","","INQ-"&amp;TEXT($B59,"yyyymmdd")&amp;"-"&amp;TEXT(ROW()-6,"0000"))</f>
      </c>
      <c r="T59" t="str">
        <f>IFERROR(VLOOKUP($M59,'05_SLA規則'!$A$2:$C$5,2,FALSE),"")</f>
      </c>
      <c r="U59" t="str">
        <f>IFERROR(VLOOKUP($M59,'05_SLA規則'!$A$2:$C$5,3,FALSE),"")</f>
      </c>
      <c r="V59" t="str">
        <f>IF(OR($B59="",$T59=""),"",IF($Q59="",IF(NOW()&gt;$B59+$T59/24,"初回応答超過","応答待ち"),IF($Q59&lt;=$B59+$T59/24,"達成","超過")))</f>
      </c>
      <c r="W59" t="str">
        <f>IF(OR($B59="",$U59=""),"",IF($R59="",IF(OR($N59="解決済み",$N59="クローズ"),"",IF(NOW()&gt;$B59+$U59/24,"未解決超過","対応中")),IF($R59&lt;=$B59+$U59/24,"達成","超過")))</f>
      </c>
      <c r="X59" t="str">
        <f>IF($B59="","",IF($R59&lt;&gt;"",ROUND(($R59-$B59)*24,1),ROUND((NOW()-$B59)*24,1)))</f>
      </c>
    </row>
    <row r="60">
      <c r="A60" t="str">
        <f>IF($B60="","","INQ-"&amp;TEXT($B60,"yyyymmdd")&amp;"-"&amp;TEXT(ROW()-6,"0000"))</f>
      </c>
      <c r="T60" t="str">
        <f>IFERROR(VLOOKUP($M60,'05_SLA規則'!$A$2:$C$5,2,FALSE),"")</f>
      </c>
      <c r="U60" t="str">
        <f>IFERROR(VLOOKUP($M60,'05_SLA規則'!$A$2:$C$5,3,FALSE),"")</f>
      </c>
      <c r="V60" t="str">
        <f>IF(OR($B60="",$T60=""),"",IF($Q60="",IF(NOW()&gt;$B60+$T60/24,"初回応答超過","応答待ち"),IF($Q60&lt;=$B60+$T60/24,"達成","超過")))</f>
      </c>
      <c r="W60" t="str">
        <f>IF(OR($B60="",$U60=""),"",IF($R60="",IF(OR($N60="解決済み",$N60="クローズ"),"",IF(NOW()&gt;$B60+$U60/24,"未解決超過","対応中")),IF($R60&lt;=$B60+$U60/24,"達成","超過")))</f>
      </c>
      <c r="X60" t="str">
        <f>IF($B60="","",IF($R60&lt;&gt;"",ROUND(($R60-$B60)*24,1),ROUND((NOW()-$B60)*24,1)))</f>
      </c>
    </row>
    <row r="61">
      <c r="A61" t="str">
        <f>IF($B61="","","INQ-"&amp;TEXT($B61,"yyyymmdd")&amp;"-"&amp;TEXT(ROW()-6,"0000"))</f>
      </c>
      <c r="T61" t="str">
        <f>IFERROR(VLOOKUP($M61,'05_SLA規則'!$A$2:$C$5,2,FALSE),"")</f>
      </c>
      <c r="U61" t="str">
        <f>IFERROR(VLOOKUP($M61,'05_SLA規則'!$A$2:$C$5,3,FALSE),"")</f>
      </c>
      <c r="V61" t="str">
        <f>IF(OR($B61="",$T61=""),"",IF($Q61="",IF(NOW()&gt;$B61+$T61/24,"初回応答超過","応答待ち"),IF($Q61&lt;=$B61+$T61/24,"達成","超過")))</f>
      </c>
      <c r="W61" t="str">
        <f>IF(OR($B61="",$U61=""),"",IF($R61="",IF(OR($N61="解決済み",$N61="クローズ"),"",IF(NOW()&gt;$B61+$U61/24,"未解決超過","対応中")),IF($R61&lt;=$B61+$U61/24,"達成","超過")))</f>
      </c>
      <c r="X61" t="str">
        <f>IF($B61="","",IF($R61&lt;&gt;"",ROUND(($R61-$B61)*24,1),ROUND((NOW()-$B61)*24,1)))</f>
      </c>
    </row>
    <row r="62">
      <c r="A62" t="str">
        <f>IF($B62="","","INQ-"&amp;TEXT($B62,"yyyymmdd")&amp;"-"&amp;TEXT(ROW()-6,"0000"))</f>
      </c>
      <c r="T62" t="str">
        <f>IFERROR(VLOOKUP($M62,'05_SLA規則'!$A$2:$C$5,2,FALSE),"")</f>
      </c>
      <c r="U62" t="str">
        <f>IFERROR(VLOOKUP($M62,'05_SLA規則'!$A$2:$C$5,3,FALSE),"")</f>
      </c>
      <c r="V62" t="str">
        <f>IF(OR($B62="",$T62=""),"",IF($Q62="",IF(NOW()&gt;$B62+$T62/24,"初回応答超過","応答待ち"),IF($Q62&lt;=$B62+$T62/24,"達成","超過")))</f>
      </c>
      <c r="W62" t="str">
        <f>IF(OR($B62="",$U62=""),"",IF($R62="",IF(OR($N62="解決済み",$N62="クローズ"),"",IF(NOW()&gt;$B62+$U62/24,"未解決超過","対応中")),IF($R62&lt;=$B62+$U62/24,"達成","超過")))</f>
      </c>
      <c r="X62" t="str">
        <f>IF($B62="","",IF($R62&lt;&gt;"",ROUND(($R62-$B62)*24,1),ROUND((NOW()-$B62)*24,1)))</f>
      </c>
    </row>
    <row r="63">
      <c r="A63" t="str">
        <f>IF($B63="","","INQ-"&amp;TEXT($B63,"yyyymmdd")&amp;"-"&amp;TEXT(ROW()-6,"0000"))</f>
      </c>
      <c r="T63" t="str">
        <f>IFERROR(VLOOKUP($M63,'05_SLA規則'!$A$2:$C$5,2,FALSE),"")</f>
      </c>
      <c r="U63" t="str">
        <f>IFERROR(VLOOKUP($M63,'05_SLA規則'!$A$2:$C$5,3,FALSE),"")</f>
      </c>
      <c r="V63" t="str">
        <f>IF(OR($B63="",$T63=""),"",IF($Q63="",IF(NOW()&gt;$B63+$T63/24,"初回応答超過","応答待ち"),IF($Q63&lt;=$B63+$T63/24,"達成","超過")))</f>
      </c>
      <c r="W63" t="str">
        <f>IF(OR($B63="",$U63=""),"",IF($R63="",IF(OR($N63="解決済み",$N63="クローズ"),"",IF(NOW()&gt;$B63+$U63/24,"未解決超過","対応中")),IF($R63&lt;=$B63+$U63/24,"達成","超過")))</f>
      </c>
      <c r="X63" t="str">
        <f>IF($B63="","",IF($R63&lt;&gt;"",ROUND(($R63-$B63)*24,1),ROUND((NOW()-$B63)*24,1)))</f>
      </c>
    </row>
    <row r="64">
      <c r="A64" t="str">
        <f>IF($B64="","","INQ-"&amp;TEXT($B64,"yyyymmdd")&amp;"-"&amp;TEXT(ROW()-6,"0000"))</f>
      </c>
      <c r="T64" t="str">
        <f>IFERROR(VLOOKUP($M64,'05_SLA規則'!$A$2:$C$5,2,FALSE),"")</f>
      </c>
      <c r="U64" t="str">
        <f>IFERROR(VLOOKUP($M64,'05_SLA規則'!$A$2:$C$5,3,FALSE),"")</f>
      </c>
      <c r="V64" t="str">
        <f>IF(OR($B64="",$T64=""),"",IF($Q64="",IF(NOW()&gt;$B64+$T64/24,"初回応答超過","応答待ち"),IF($Q64&lt;=$B64+$T64/24,"達成","超過")))</f>
      </c>
      <c r="W64" t="str">
        <f>IF(OR($B64="",$U64=""),"",IF($R64="",IF(OR($N64="解決済み",$N64="クローズ"),"",IF(NOW()&gt;$B64+$U64/24,"未解決超過","対応中")),IF($R64&lt;=$B64+$U64/24,"達成","超過")))</f>
      </c>
      <c r="X64" t="str">
        <f>IF($B64="","",IF($R64&lt;&gt;"",ROUND(($R64-$B64)*24,1),ROUND((NOW()-$B64)*24,1)))</f>
      </c>
    </row>
    <row r="65">
      <c r="A65" t="str">
        <f>IF($B65="","","INQ-"&amp;TEXT($B65,"yyyymmdd")&amp;"-"&amp;TEXT(ROW()-6,"0000"))</f>
      </c>
      <c r="T65" t="str">
        <f>IFERROR(VLOOKUP($M65,'05_SLA規則'!$A$2:$C$5,2,FALSE),"")</f>
      </c>
      <c r="U65" t="str">
        <f>IFERROR(VLOOKUP($M65,'05_SLA規則'!$A$2:$C$5,3,FALSE),"")</f>
      </c>
      <c r="V65" t="str">
        <f>IF(OR($B65="",$T65=""),"",IF($Q65="",IF(NOW()&gt;$B65+$T65/24,"初回応答超過","応答待ち"),IF($Q65&lt;=$B65+$T65/24,"達成","超過")))</f>
      </c>
      <c r="W65" t="str">
        <f>IF(OR($B65="",$U65=""),"",IF($R65="",IF(OR($N65="解決済み",$N65="クローズ"),"",IF(NOW()&gt;$B65+$U65/24,"未解決超過","対応中")),IF($R65&lt;=$B65+$U65/24,"達成","超過")))</f>
      </c>
      <c r="X65" t="str">
        <f>IF($B65="","",IF($R65&lt;&gt;"",ROUND(($R65-$B65)*24,1),ROUND((NOW()-$B65)*24,1)))</f>
      </c>
    </row>
    <row r="66">
      <c r="A66" t="str">
        <f>IF($B66="","","INQ-"&amp;TEXT($B66,"yyyymmdd")&amp;"-"&amp;TEXT(ROW()-6,"0000"))</f>
      </c>
      <c r="T66" t="str">
        <f>IFERROR(VLOOKUP($M66,'05_SLA規則'!$A$2:$C$5,2,FALSE),"")</f>
      </c>
      <c r="U66" t="str">
        <f>IFERROR(VLOOKUP($M66,'05_SLA規則'!$A$2:$C$5,3,FALSE),"")</f>
      </c>
      <c r="V66" t="str">
        <f>IF(OR($B66="",$T66=""),"",IF($Q66="",IF(NOW()&gt;$B66+$T66/24,"初回応答超過","応答待ち"),IF($Q66&lt;=$B66+$T66/24,"達成","超過")))</f>
      </c>
      <c r="W66" t="str">
        <f>IF(OR($B66="",$U66=""),"",IF($R66="",IF(OR($N66="解決済み",$N66="クローズ"),"",IF(NOW()&gt;$B66+$U66/24,"未解決超過","対応中")),IF($R66&lt;=$B66+$U66/24,"達成","超過")))</f>
      </c>
      <c r="X66" t="str">
        <f>IF($B66="","",IF($R66&lt;&gt;"",ROUND(($R66-$B66)*24,1),ROUND((NOW()-$B66)*24,1)))</f>
      </c>
    </row>
    <row r="67">
      <c r="A67" t="str">
        <f>IF($B67="","","INQ-"&amp;TEXT($B67,"yyyymmdd")&amp;"-"&amp;TEXT(ROW()-6,"0000"))</f>
      </c>
      <c r="T67" t="str">
        <f>IFERROR(VLOOKUP($M67,'05_SLA規則'!$A$2:$C$5,2,FALSE),"")</f>
      </c>
      <c r="U67" t="str">
        <f>IFERROR(VLOOKUP($M67,'05_SLA規則'!$A$2:$C$5,3,FALSE),"")</f>
      </c>
      <c r="V67" t="str">
        <f>IF(OR($B67="",$T67=""),"",IF($Q67="",IF(NOW()&gt;$B67+$T67/24,"初回応答超過","応答待ち"),IF($Q67&lt;=$B67+$T67/24,"達成","超過")))</f>
      </c>
      <c r="W67" t="str">
        <f>IF(OR($B67="",$U67=""),"",IF($R67="",IF(OR($N67="解決済み",$N67="クローズ"),"",IF(NOW()&gt;$B67+$U67/24,"未解決超過","対応中")),IF($R67&lt;=$B67+$U67/24,"達成","超過")))</f>
      </c>
      <c r="X67" t="str">
        <f>IF($B67="","",IF($R67&lt;&gt;"",ROUND(($R67-$B67)*24,1),ROUND((NOW()-$B67)*24,1)))</f>
      </c>
    </row>
    <row r="68">
      <c r="A68" t="str">
        <f>IF($B68="","","INQ-"&amp;TEXT($B68,"yyyymmdd")&amp;"-"&amp;TEXT(ROW()-6,"0000"))</f>
      </c>
      <c r="T68" t="str">
        <f>IFERROR(VLOOKUP($M68,'05_SLA規則'!$A$2:$C$5,2,FALSE),"")</f>
      </c>
      <c r="U68" t="str">
        <f>IFERROR(VLOOKUP($M68,'05_SLA規則'!$A$2:$C$5,3,FALSE),"")</f>
      </c>
      <c r="V68" t="str">
        <f>IF(OR($B68="",$T68=""),"",IF($Q68="",IF(NOW()&gt;$B68+$T68/24,"初回応答超過","応答待ち"),IF($Q68&lt;=$B68+$T68/24,"達成","超過")))</f>
      </c>
      <c r="W68" t="str">
        <f>IF(OR($B68="",$U68=""),"",IF($R68="",IF(OR($N68="解決済み",$N68="クローズ"),"",IF(NOW()&gt;$B68+$U68/24,"未解決超過","対応中")),IF($R68&lt;=$B68+$U68/24,"達成","超過")))</f>
      </c>
      <c r="X68" t="str">
        <f>IF($B68="","",IF($R68&lt;&gt;"",ROUND(($R68-$B68)*24,1),ROUND((NOW()-$B68)*24,1)))</f>
      </c>
    </row>
    <row r="69">
      <c r="A69" t="str">
        <f>IF($B69="","","INQ-"&amp;TEXT($B69,"yyyymmdd")&amp;"-"&amp;TEXT(ROW()-6,"0000"))</f>
      </c>
      <c r="T69" t="str">
        <f>IFERROR(VLOOKUP($M69,'05_SLA規則'!$A$2:$C$5,2,FALSE),"")</f>
      </c>
      <c r="U69" t="str">
        <f>IFERROR(VLOOKUP($M69,'05_SLA規則'!$A$2:$C$5,3,FALSE),"")</f>
      </c>
      <c r="V69" t="str">
        <f>IF(OR($B69="",$T69=""),"",IF($Q69="",IF(NOW()&gt;$B69+$T69/24,"初回応答超過","応答待ち"),IF($Q69&lt;=$B69+$T69/24,"達成","超過")))</f>
      </c>
      <c r="W69" t="str">
        <f>IF(OR($B69="",$U69=""),"",IF($R69="",IF(OR($N69="解決済み",$N69="クローズ"),"",IF(NOW()&gt;$B69+$U69/24,"未解決超過","対応中")),IF($R69&lt;=$B69+$U69/24,"達成","超過")))</f>
      </c>
      <c r="X69" t="str">
        <f>IF($B69="","",IF($R69&lt;&gt;"",ROUND(($R69-$B69)*24,1),ROUND((NOW()-$B69)*24,1)))</f>
      </c>
    </row>
    <row r="70">
      <c r="A70" t="str">
        <f>IF($B70="","","INQ-"&amp;TEXT($B70,"yyyymmdd")&amp;"-"&amp;TEXT(ROW()-6,"0000"))</f>
      </c>
      <c r="T70" t="str">
        <f>IFERROR(VLOOKUP($M70,'05_SLA規則'!$A$2:$C$5,2,FALSE),"")</f>
      </c>
      <c r="U70" t="str">
        <f>IFERROR(VLOOKUP($M70,'05_SLA規則'!$A$2:$C$5,3,FALSE),"")</f>
      </c>
      <c r="V70" t="str">
        <f>IF(OR($B70="",$T70=""),"",IF($Q70="",IF(NOW()&gt;$B70+$T70/24,"初回応答超過","応答待ち"),IF($Q70&lt;=$B70+$T70/24,"達成","超過")))</f>
      </c>
      <c r="W70" t="str">
        <f>IF(OR($B70="",$U70=""),"",IF($R70="",IF(OR($N70="解決済み",$N70="クローズ"),"",IF(NOW()&gt;$B70+$U70/24,"未解決超過","対応中")),IF($R70&lt;=$B70+$U70/24,"達成","超過")))</f>
      </c>
      <c r="X70" t="str">
        <f>IF($B70="","",IF($R70&lt;&gt;"",ROUND(($R70-$B70)*24,1),ROUND((NOW()-$B70)*24,1)))</f>
      </c>
    </row>
    <row r="71">
      <c r="A71" t="str">
        <f>IF($B71="","","INQ-"&amp;TEXT($B71,"yyyymmdd")&amp;"-"&amp;TEXT(ROW()-6,"0000"))</f>
      </c>
      <c r="T71" t="str">
        <f>IFERROR(VLOOKUP($M71,'05_SLA規則'!$A$2:$C$5,2,FALSE),"")</f>
      </c>
      <c r="U71" t="str">
        <f>IFERROR(VLOOKUP($M71,'05_SLA規則'!$A$2:$C$5,3,FALSE),"")</f>
      </c>
      <c r="V71" t="str">
        <f>IF(OR($B71="",$T71=""),"",IF($Q71="",IF(NOW()&gt;$B71+$T71/24,"初回応答超過","応答待ち"),IF($Q71&lt;=$B71+$T71/24,"達成","超過")))</f>
      </c>
      <c r="W71" t="str">
        <f>IF(OR($B71="",$U71=""),"",IF($R71="",IF(OR($N71="解決済み",$N71="クローズ"),"",IF(NOW()&gt;$B71+$U71/24,"未解決超過","対応中")),IF($R71&lt;=$B71+$U71/24,"達成","超過")))</f>
      </c>
      <c r="X71" t="str">
        <f>IF($B71="","",IF($R71&lt;&gt;"",ROUND(($R71-$B71)*24,1),ROUND((NOW()-$B71)*24,1)))</f>
      </c>
    </row>
    <row r="72">
      <c r="A72" t="str">
        <f>IF($B72="","","INQ-"&amp;TEXT($B72,"yyyymmdd")&amp;"-"&amp;TEXT(ROW()-6,"0000"))</f>
      </c>
      <c r="T72" t="str">
        <f>IFERROR(VLOOKUP($M72,'05_SLA規則'!$A$2:$C$5,2,FALSE),"")</f>
      </c>
      <c r="U72" t="str">
        <f>IFERROR(VLOOKUP($M72,'05_SLA規則'!$A$2:$C$5,3,FALSE),"")</f>
      </c>
      <c r="V72" t="str">
        <f>IF(OR($B72="",$T72=""),"",IF($Q72="",IF(NOW()&gt;$B72+$T72/24,"初回応答超過","応答待ち"),IF($Q72&lt;=$B72+$T72/24,"達成","超過")))</f>
      </c>
      <c r="W72" t="str">
        <f>IF(OR($B72="",$U72=""),"",IF($R72="",IF(OR($N72="解決済み",$N72="クローズ"),"",IF(NOW()&gt;$B72+$U72/24,"未解決超過","対応中")),IF($R72&lt;=$B72+$U72/24,"達成","超過")))</f>
      </c>
      <c r="X72" t="str">
        <f>IF($B72="","",IF($R72&lt;&gt;"",ROUND(($R72-$B72)*24,1),ROUND((NOW()-$B72)*24,1)))</f>
      </c>
    </row>
    <row r="73">
      <c r="A73" t="str">
        <f>IF($B73="","","INQ-"&amp;TEXT($B73,"yyyymmdd")&amp;"-"&amp;TEXT(ROW()-6,"0000"))</f>
      </c>
      <c r="T73" t="str">
        <f>IFERROR(VLOOKUP($M73,'05_SLA規則'!$A$2:$C$5,2,FALSE),"")</f>
      </c>
      <c r="U73" t="str">
        <f>IFERROR(VLOOKUP($M73,'05_SLA規則'!$A$2:$C$5,3,FALSE),"")</f>
      </c>
      <c r="V73" t="str">
        <f>IF(OR($B73="",$T73=""),"",IF($Q73="",IF(NOW()&gt;$B73+$T73/24,"初回応答超過","応答待ち"),IF($Q73&lt;=$B73+$T73/24,"達成","超過")))</f>
      </c>
      <c r="W73" t="str">
        <f>IF(OR($B73="",$U73=""),"",IF($R73="",IF(OR($N73="解決済み",$N73="クローズ"),"",IF(NOW()&gt;$B73+$U73/24,"未解決超過","対応中")),IF($R73&lt;=$B73+$U73/24,"達成","超過")))</f>
      </c>
      <c r="X73" t="str">
        <f>IF($B73="","",IF($R73&lt;&gt;"",ROUND(($R73-$B73)*24,1),ROUND((NOW()-$B73)*24,1)))</f>
      </c>
    </row>
    <row r="74">
      <c r="A74" t="str">
        <f>IF($B74="","","INQ-"&amp;TEXT($B74,"yyyymmdd")&amp;"-"&amp;TEXT(ROW()-6,"0000"))</f>
      </c>
      <c r="T74" t="str">
        <f>IFERROR(VLOOKUP($M74,'05_SLA規則'!$A$2:$C$5,2,FALSE),"")</f>
      </c>
      <c r="U74" t="str">
        <f>IFERROR(VLOOKUP($M74,'05_SLA規則'!$A$2:$C$5,3,FALSE),"")</f>
      </c>
      <c r="V74" t="str">
        <f>IF(OR($B74="",$T74=""),"",IF($Q74="",IF(NOW()&gt;$B74+$T74/24,"初回応答超過","応答待ち"),IF($Q74&lt;=$B74+$T74/24,"達成","超過")))</f>
      </c>
      <c r="W74" t="str">
        <f>IF(OR($B74="",$U74=""),"",IF($R74="",IF(OR($N74="解決済み",$N74="クローズ"),"",IF(NOW()&gt;$B74+$U74/24,"未解決超過","対応中")),IF($R74&lt;=$B74+$U74/24,"達成","超過")))</f>
      </c>
      <c r="X74" t="str">
        <f>IF($B74="","",IF($R74&lt;&gt;"",ROUND(($R74-$B74)*24,1),ROUND((NOW()-$B74)*24,1)))</f>
      </c>
    </row>
    <row r="75">
      <c r="A75" t="str">
        <f>IF($B75="","","INQ-"&amp;TEXT($B75,"yyyymmdd")&amp;"-"&amp;TEXT(ROW()-6,"0000"))</f>
      </c>
      <c r="T75" t="str">
        <f>IFERROR(VLOOKUP($M75,'05_SLA規則'!$A$2:$C$5,2,FALSE),"")</f>
      </c>
      <c r="U75" t="str">
        <f>IFERROR(VLOOKUP($M75,'05_SLA規則'!$A$2:$C$5,3,FALSE),"")</f>
      </c>
      <c r="V75" t="str">
        <f>IF(OR($B75="",$T75=""),"",IF($Q75="",IF(NOW()&gt;$B75+$T75/24,"初回応答超過","応答待ち"),IF($Q75&lt;=$B75+$T75/24,"達成","超過")))</f>
      </c>
      <c r="W75" t="str">
        <f>IF(OR($B75="",$U75=""),"",IF($R75="",IF(OR($N75="解決済み",$N75="クローズ"),"",IF(NOW()&gt;$B75+$U75/24,"未解決超過","対応中")),IF($R75&lt;=$B75+$U75/24,"達成","超過")))</f>
      </c>
      <c r="X75" t="str">
        <f>IF($B75="","",IF($R75&lt;&gt;"",ROUND(($R75-$B75)*24,1),ROUND((NOW()-$B75)*24,1)))</f>
      </c>
    </row>
    <row r="76">
      <c r="A76" t="str">
        <f>IF($B76="","","INQ-"&amp;TEXT($B76,"yyyymmdd")&amp;"-"&amp;TEXT(ROW()-6,"0000"))</f>
      </c>
      <c r="T76" t="str">
        <f>IFERROR(VLOOKUP($M76,'05_SLA規則'!$A$2:$C$5,2,FALSE),"")</f>
      </c>
      <c r="U76" t="str">
        <f>IFERROR(VLOOKUP($M76,'05_SLA規則'!$A$2:$C$5,3,FALSE),"")</f>
      </c>
      <c r="V76" t="str">
        <f>IF(OR($B76="",$T76=""),"",IF($Q76="",IF(NOW()&gt;$B76+$T76/24,"初回応答超過","応答待ち"),IF($Q76&lt;=$B76+$T76/24,"達成","超過")))</f>
      </c>
      <c r="W76" t="str">
        <f>IF(OR($B76="",$U76=""),"",IF($R76="",IF(OR($N76="解決済み",$N76="クローズ"),"",IF(NOW()&gt;$B76+$U76/24,"未解決超過","対応中")),IF($R76&lt;=$B76+$U76/24,"達成","超過")))</f>
      </c>
      <c r="X76" t="str">
        <f>IF($B76="","",IF($R76&lt;&gt;"",ROUND(($R76-$B76)*24,1),ROUND((NOW()-$B76)*24,1)))</f>
      </c>
    </row>
    <row r="77">
      <c r="A77" t="str">
        <f>IF($B77="","","INQ-"&amp;TEXT($B77,"yyyymmdd")&amp;"-"&amp;TEXT(ROW()-6,"0000"))</f>
      </c>
      <c r="T77" t="str">
        <f>IFERROR(VLOOKUP($M77,'05_SLA規則'!$A$2:$C$5,2,FALSE),"")</f>
      </c>
      <c r="U77" t="str">
        <f>IFERROR(VLOOKUP($M77,'05_SLA規則'!$A$2:$C$5,3,FALSE),"")</f>
      </c>
      <c r="V77" t="str">
        <f>IF(OR($B77="",$T77=""),"",IF($Q77="",IF(NOW()&gt;$B77+$T77/24,"初回応答超過","応答待ち"),IF($Q77&lt;=$B77+$T77/24,"達成","超過")))</f>
      </c>
      <c r="W77" t="str">
        <f>IF(OR($B77="",$U77=""),"",IF($R77="",IF(OR($N77="解決済み",$N77="クローズ"),"",IF(NOW()&gt;$B77+$U77/24,"未解決超過","対応中")),IF($R77&lt;=$B77+$U77/24,"達成","超過")))</f>
      </c>
      <c r="X77" t="str">
        <f>IF($B77="","",IF($R77&lt;&gt;"",ROUND(($R77-$B77)*24,1),ROUND((NOW()-$B77)*24,1)))</f>
      </c>
    </row>
    <row r="78">
      <c r="A78" t="str">
        <f>IF($B78="","","INQ-"&amp;TEXT($B78,"yyyymmdd")&amp;"-"&amp;TEXT(ROW()-6,"0000"))</f>
      </c>
      <c r="T78" t="str">
        <f>IFERROR(VLOOKUP($M78,'05_SLA規則'!$A$2:$C$5,2,FALSE),"")</f>
      </c>
      <c r="U78" t="str">
        <f>IFERROR(VLOOKUP($M78,'05_SLA規則'!$A$2:$C$5,3,FALSE),"")</f>
      </c>
      <c r="V78" t="str">
        <f>IF(OR($B78="",$T78=""),"",IF($Q78="",IF(NOW()&gt;$B78+$T78/24,"初回応答超過","応答待ち"),IF($Q78&lt;=$B78+$T78/24,"達成","超過")))</f>
      </c>
      <c r="W78" t="str">
        <f>IF(OR($B78="",$U78=""),"",IF($R78="",IF(OR($N78="解決済み",$N78="クローズ"),"",IF(NOW()&gt;$B78+$U78/24,"未解決超過","対応中")),IF($R78&lt;=$B78+$U78/24,"達成","超過")))</f>
      </c>
      <c r="X78" t="str">
        <f>IF($B78="","",IF($R78&lt;&gt;"",ROUND(($R78-$B78)*24,1),ROUND((NOW()-$B78)*24,1)))</f>
      </c>
    </row>
    <row r="79">
      <c r="A79" t="str">
        <f>IF($B79="","","INQ-"&amp;TEXT($B79,"yyyymmdd")&amp;"-"&amp;TEXT(ROW()-6,"0000"))</f>
      </c>
      <c r="T79" t="str">
        <f>IFERROR(VLOOKUP($M79,'05_SLA規則'!$A$2:$C$5,2,FALSE),"")</f>
      </c>
      <c r="U79" t="str">
        <f>IFERROR(VLOOKUP($M79,'05_SLA規則'!$A$2:$C$5,3,FALSE),"")</f>
      </c>
      <c r="V79" t="str">
        <f>IF(OR($B79="",$T79=""),"",IF($Q79="",IF(NOW()&gt;$B79+$T79/24,"初回応答超過","応答待ち"),IF($Q79&lt;=$B79+$T79/24,"達成","超過")))</f>
      </c>
      <c r="W79" t="str">
        <f>IF(OR($B79="",$U79=""),"",IF($R79="",IF(OR($N79="解決済み",$N79="クローズ"),"",IF(NOW()&gt;$B79+$U79/24,"未解決超過","対応中")),IF($R79&lt;=$B79+$U79/24,"達成","超過")))</f>
      </c>
      <c r="X79" t="str">
        <f>IF($B79="","",IF($R79&lt;&gt;"",ROUND(($R79-$B79)*24,1),ROUND((NOW()-$B79)*24,1)))</f>
      </c>
    </row>
    <row r="80">
      <c r="A80" t="str">
        <f>IF($B80="","","INQ-"&amp;TEXT($B80,"yyyymmdd")&amp;"-"&amp;TEXT(ROW()-6,"0000"))</f>
      </c>
      <c r="T80" t="str">
        <f>IFERROR(VLOOKUP($M80,'05_SLA規則'!$A$2:$C$5,2,FALSE),"")</f>
      </c>
      <c r="U80" t="str">
        <f>IFERROR(VLOOKUP($M80,'05_SLA規則'!$A$2:$C$5,3,FALSE),"")</f>
      </c>
      <c r="V80" t="str">
        <f>IF(OR($B80="",$T80=""),"",IF($Q80="",IF(NOW()&gt;$B80+$T80/24,"初回応答超過","応答待ち"),IF($Q80&lt;=$B80+$T80/24,"達成","超過")))</f>
      </c>
      <c r="W80" t="str">
        <f>IF(OR($B80="",$U80=""),"",IF($R80="",IF(OR($N80="解決済み",$N80="クローズ"),"",IF(NOW()&gt;$B80+$U80/24,"未解決超過","対応中")),IF($R80&lt;=$B80+$U80/24,"達成","超過")))</f>
      </c>
      <c r="X80" t="str">
        <f>IF($B80="","",IF($R80&lt;&gt;"",ROUND(($R80-$B80)*24,1),ROUND((NOW()-$B80)*24,1)))</f>
      </c>
    </row>
    <row r="81">
      <c r="A81" t="str">
        <f>IF($B81="","","INQ-"&amp;TEXT($B81,"yyyymmdd")&amp;"-"&amp;TEXT(ROW()-6,"0000"))</f>
      </c>
      <c r="T81" t="str">
        <f>IFERROR(VLOOKUP($M81,'05_SLA規則'!$A$2:$C$5,2,FALSE),"")</f>
      </c>
      <c r="U81" t="str">
        <f>IFERROR(VLOOKUP($M81,'05_SLA規則'!$A$2:$C$5,3,FALSE),"")</f>
      </c>
      <c r="V81" t="str">
        <f>IF(OR($B81="",$T81=""),"",IF($Q81="",IF(NOW()&gt;$B81+$T81/24,"初回応答超過","応答待ち"),IF($Q81&lt;=$B81+$T81/24,"達成","超過")))</f>
      </c>
      <c r="W81" t="str">
        <f>IF(OR($B81="",$U81=""),"",IF($R81="",IF(OR($N81="解決済み",$N81="クローズ"),"",IF(NOW()&gt;$B81+$U81/24,"未解決超過","対応中")),IF($R81&lt;=$B81+$U81/24,"達成","超過")))</f>
      </c>
      <c r="X81" t="str">
        <f>IF($B81="","",IF($R81&lt;&gt;"",ROUND(($R81-$B81)*24,1),ROUND((NOW()-$B81)*24,1)))</f>
      </c>
    </row>
    <row r="82">
      <c r="A82" t="str">
        <f>IF($B82="","","INQ-"&amp;TEXT($B82,"yyyymmdd")&amp;"-"&amp;TEXT(ROW()-6,"0000"))</f>
      </c>
      <c r="T82" t="str">
        <f>IFERROR(VLOOKUP($M82,'05_SLA規則'!$A$2:$C$5,2,FALSE),"")</f>
      </c>
      <c r="U82" t="str">
        <f>IFERROR(VLOOKUP($M82,'05_SLA規則'!$A$2:$C$5,3,FALSE),"")</f>
      </c>
      <c r="V82" t="str">
        <f>IF(OR($B82="",$T82=""),"",IF($Q82="",IF(NOW()&gt;$B82+$T82/24,"初回応答超過","応答待ち"),IF($Q82&lt;=$B82+$T82/24,"達成","超過")))</f>
      </c>
      <c r="W82" t="str">
        <f>IF(OR($B82="",$U82=""),"",IF($R82="",IF(OR($N82="解決済み",$N82="クローズ"),"",IF(NOW()&gt;$B82+$U82/24,"未解決超過","対応中")),IF($R82&lt;=$B82+$U82/24,"達成","超過")))</f>
      </c>
      <c r="X82" t="str">
        <f>IF($B82="","",IF($R82&lt;&gt;"",ROUND(($R82-$B82)*24,1),ROUND((NOW()-$B82)*24,1)))</f>
      </c>
    </row>
    <row r="83">
      <c r="A83" t="str">
        <f>IF($B83="","","INQ-"&amp;TEXT($B83,"yyyymmdd")&amp;"-"&amp;TEXT(ROW()-6,"0000"))</f>
      </c>
      <c r="T83" t="str">
        <f>IFERROR(VLOOKUP($M83,'05_SLA規則'!$A$2:$C$5,2,FALSE),"")</f>
      </c>
      <c r="U83" t="str">
        <f>IFERROR(VLOOKUP($M83,'05_SLA規則'!$A$2:$C$5,3,FALSE),"")</f>
      </c>
      <c r="V83" t="str">
        <f>IF(OR($B83="",$T83=""),"",IF($Q83="",IF(NOW()&gt;$B83+$T83/24,"初回応答超過","応答待ち"),IF($Q83&lt;=$B83+$T83/24,"達成","超過")))</f>
      </c>
      <c r="W83" t="str">
        <f>IF(OR($B83="",$U83=""),"",IF($R83="",IF(OR($N83="解決済み",$N83="クローズ"),"",IF(NOW()&gt;$B83+$U83/24,"未解決超過","対応中")),IF($R83&lt;=$B83+$U83/24,"達成","超過")))</f>
      </c>
      <c r="X83" t="str">
        <f>IF($B83="","",IF($R83&lt;&gt;"",ROUND(($R83-$B83)*24,1),ROUND((NOW()-$B83)*24,1)))</f>
      </c>
    </row>
    <row r="84">
      <c r="A84" t="str">
        <f>IF($B84="","","INQ-"&amp;TEXT($B84,"yyyymmdd")&amp;"-"&amp;TEXT(ROW()-6,"0000"))</f>
      </c>
      <c r="T84" t="str">
        <f>IFERROR(VLOOKUP($M84,'05_SLA規則'!$A$2:$C$5,2,FALSE),"")</f>
      </c>
      <c r="U84" t="str">
        <f>IFERROR(VLOOKUP($M84,'05_SLA規則'!$A$2:$C$5,3,FALSE),"")</f>
      </c>
      <c r="V84" t="str">
        <f>IF(OR($B84="",$T84=""),"",IF($Q84="",IF(NOW()&gt;$B84+$T84/24,"初回応答超過","応答待ち"),IF($Q84&lt;=$B84+$T84/24,"達成","超過")))</f>
      </c>
      <c r="W84" t="str">
        <f>IF(OR($B84="",$U84=""),"",IF($R84="",IF(OR($N84="解決済み",$N84="クローズ"),"",IF(NOW()&gt;$B84+$U84/24,"未解決超過","対応中")),IF($R84&lt;=$B84+$U84/24,"達成","超過")))</f>
      </c>
      <c r="X84" t="str">
        <f>IF($B84="","",IF($R84&lt;&gt;"",ROUND(($R84-$B84)*24,1),ROUND((NOW()-$B84)*24,1)))</f>
      </c>
    </row>
    <row r="85">
      <c r="A85" t="str">
        <f>IF($B85="","","INQ-"&amp;TEXT($B85,"yyyymmdd")&amp;"-"&amp;TEXT(ROW()-6,"0000"))</f>
      </c>
      <c r="T85" t="str">
        <f>IFERROR(VLOOKUP($M85,'05_SLA規則'!$A$2:$C$5,2,FALSE),"")</f>
      </c>
      <c r="U85" t="str">
        <f>IFERROR(VLOOKUP($M85,'05_SLA規則'!$A$2:$C$5,3,FALSE),"")</f>
      </c>
      <c r="V85" t="str">
        <f>IF(OR($B85="",$T85=""),"",IF($Q85="",IF(NOW()&gt;$B85+$T85/24,"初回応答超過","応答待ち"),IF($Q85&lt;=$B85+$T85/24,"達成","超過")))</f>
      </c>
      <c r="W85" t="str">
        <f>IF(OR($B85="",$U85=""),"",IF($R85="",IF(OR($N85="解決済み",$N85="クローズ"),"",IF(NOW()&gt;$B85+$U85/24,"未解決超過","対応中")),IF($R85&lt;=$B85+$U85/24,"達成","超過")))</f>
      </c>
      <c r="X85" t="str">
        <f>IF($B85="","",IF($R85&lt;&gt;"",ROUND(($R85-$B85)*24,1),ROUND((NOW()-$B85)*24,1)))</f>
      </c>
    </row>
    <row r="86">
      <c r="A86" t="str">
        <f>IF($B86="","","INQ-"&amp;TEXT($B86,"yyyymmdd")&amp;"-"&amp;TEXT(ROW()-6,"0000"))</f>
      </c>
      <c r="T86" t="str">
        <f>IFERROR(VLOOKUP($M86,'05_SLA規則'!$A$2:$C$5,2,FALSE),"")</f>
      </c>
      <c r="U86" t="str">
        <f>IFERROR(VLOOKUP($M86,'05_SLA規則'!$A$2:$C$5,3,FALSE),"")</f>
      </c>
      <c r="V86" t="str">
        <f>IF(OR($B86="",$T86=""),"",IF($Q86="",IF(NOW()&gt;$B86+$T86/24,"初回応答超過","応答待ち"),IF($Q86&lt;=$B86+$T86/24,"達成","超過")))</f>
      </c>
      <c r="W86" t="str">
        <f>IF(OR($B86="",$U86=""),"",IF($R86="",IF(OR($N86="解決済み",$N86="クローズ"),"",IF(NOW()&gt;$B86+$U86/24,"未解決超過","対応中")),IF($R86&lt;=$B86+$U86/24,"達成","超過")))</f>
      </c>
      <c r="X86" t="str">
        <f>IF($B86="","",IF($R86&lt;&gt;"",ROUND(($R86-$B86)*24,1),ROUND((NOW()-$B86)*24,1)))</f>
      </c>
    </row>
    <row r="87">
      <c r="A87" t="str">
        <f>IF($B87="","","INQ-"&amp;TEXT($B87,"yyyymmdd")&amp;"-"&amp;TEXT(ROW()-6,"0000"))</f>
      </c>
      <c r="T87" t="str">
        <f>IFERROR(VLOOKUP($M87,'05_SLA規則'!$A$2:$C$5,2,FALSE),"")</f>
      </c>
      <c r="U87" t="str">
        <f>IFERROR(VLOOKUP($M87,'05_SLA規則'!$A$2:$C$5,3,FALSE),"")</f>
      </c>
      <c r="V87" t="str">
        <f>IF(OR($B87="",$T87=""),"",IF($Q87="",IF(NOW()&gt;$B87+$T87/24,"初回応答超過","応答待ち"),IF($Q87&lt;=$B87+$T87/24,"達成","超過")))</f>
      </c>
      <c r="W87" t="str">
        <f>IF(OR($B87="",$U87=""),"",IF($R87="",IF(OR($N87="解決済み",$N87="クローズ"),"",IF(NOW()&gt;$B87+$U87/24,"未解決超過","対応中")),IF($R87&lt;=$B87+$U87/24,"達成","超過")))</f>
      </c>
      <c r="X87" t="str">
        <f>IF($B87="","",IF($R87&lt;&gt;"",ROUND(($R87-$B87)*24,1),ROUND((NOW()-$B87)*24,1)))</f>
      </c>
    </row>
    <row r="88">
      <c r="A88" t="str">
        <f>IF($B88="","","INQ-"&amp;TEXT($B88,"yyyymmdd")&amp;"-"&amp;TEXT(ROW()-6,"0000"))</f>
      </c>
      <c r="T88" t="str">
        <f>IFERROR(VLOOKUP($M88,'05_SLA規則'!$A$2:$C$5,2,FALSE),"")</f>
      </c>
      <c r="U88" t="str">
        <f>IFERROR(VLOOKUP($M88,'05_SLA規則'!$A$2:$C$5,3,FALSE),"")</f>
      </c>
      <c r="V88" t="str">
        <f>IF(OR($B88="",$T88=""),"",IF($Q88="",IF(NOW()&gt;$B88+$T88/24,"初回応答超過","応答待ち"),IF($Q88&lt;=$B88+$T88/24,"達成","超過")))</f>
      </c>
      <c r="W88" t="str">
        <f>IF(OR($B88="",$U88=""),"",IF($R88="",IF(OR($N88="解決済み",$N88="クローズ"),"",IF(NOW()&gt;$B88+$U88/24,"未解決超過","対応中")),IF($R88&lt;=$B88+$U88/24,"達成","超過")))</f>
      </c>
      <c r="X88" t="str">
        <f>IF($B88="","",IF($R88&lt;&gt;"",ROUND(($R88-$B88)*24,1),ROUND((NOW()-$B88)*24,1)))</f>
      </c>
    </row>
    <row r="89">
      <c r="A89" t="str">
        <f>IF($B89="","","INQ-"&amp;TEXT($B89,"yyyymmdd")&amp;"-"&amp;TEXT(ROW()-6,"0000"))</f>
      </c>
      <c r="T89" t="str">
        <f>IFERROR(VLOOKUP($M89,'05_SLA規則'!$A$2:$C$5,2,FALSE),"")</f>
      </c>
      <c r="U89" t="str">
        <f>IFERROR(VLOOKUP($M89,'05_SLA規則'!$A$2:$C$5,3,FALSE),"")</f>
      </c>
      <c r="V89" t="str">
        <f>IF(OR($B89="",$T89=""),"",IF($Q89="",IF(NOW()&gt;$B89+$T89/24,"初回応答超過","応答待ち"),IF($Q89&lt;=$B89+$T89/24,"達成","超過")))</f>
      </c>
      <c r="W89" t="str">
        <f>IF(OR($B89="",$U89=""),"",IF($R89="",IF(OR($N89="解決済み",$N89="クローズ"),"",IF(NOW()&gt;$B89+$U89/24,"未解決超過","対応中")),IF($R89&lt;=$B89+$U89/24,"達成","超過")))</f>
      </c>
      <c r="X89" t="str">
        <f>IF($B89="","",IF($R89&lt;&gt;"",ROUND(($R89-$B89)*24,1),ROUND((NOW()-$B89)*24,1)))</f>
      </c>
    </row>
    <row r="90">
      <c r="A90" t="str">
        <f>IF($B90="","","INQ-"&amp;TEXT($B90,"yyyymmdd")&amp;"-"&amp;TEXT(ROW()-6,"0000"))</f>
      </c>
      <c r="T90" t="str">
        <f>IFERROR(VLOOKUP($M90,'05_SLA規則'!$A$2:$C$5,2,FALSE),"")</f>
      </c>
      <c r="U90" t="str">
        <f>IFERROR(VLOOKUP($M90,'05_SLA規則'!$A$2:$C$5,3,FALSE),"")</f>
      </c>
      <c r="V90" t="str">
        <f>IF(OR($B90="",$T90=""),"",IF($Q90="",IF(NOW()&gt;$B90+$T90/24,"初回応答超過","応答待ち"),IF($Q90&lt;=$B90+$T90/24,"達成","超過")))</f>
      </c>
      <c r="W90" t="str">
        <f>IF(OR($B90="",$U90=""),"",IF($R90="",IF(OR($N90="解決済み",$N90="クローズ"),"",IF(NOW()&gt;$B90+$U90/24,"未解決超過","対応中")),IF($R90&lt;=$B90+$U90/24,"達成","超過")))</f>
      </c>
      <c r="X90" t="str">
        <f>IF($B90="","",IF($R90&lt;&gt;"",ROUND(($R90-$B90)*24,1),ROUND((NOW()-$B90)*24,1)))</f>
      </c>
    </row>
    <row r="91">
      <c r="A91" t="str">
        <f>IF($B91="","","INQ-"&amp;TEXT($B91,"yyyymmdd")&amp;"-"&amp;TEXT(ROW()-6,"0000"))</f>
      </c>
      <c r="T91" t="str">
        <f>IFERROR(VLOOKUP($M91,'05_SLA規則'!$A$2:$C$5,2,FALSE),"")</f>
      </c>
      <c r="U91" t="str">
        <f>IFERROR(VLOOKUP($M91,'05_SLA規則'!$A$2:$C$5,3,FALSE),"")</f>
      </c>
      <c r="V91" t="str">
        <f>IF(OR($B91="",$T91=""),"",IF($Q91="",IF(NOW()&gt;$B91+$T91/24,"初回応答超過","応答待ち"),IF($Q91&lt;=$B91+$T91/24,"達成","超過")))</f>
      </c>
      <c r="W91" t="str">
        <f>IF(OR($B91="",$U91=""),"",IF($R91="",IF(OR($N91="解決済み",$N91="クローズ"),"",IF(NOW()&gt;$B91+$U91/24,"未解決超過","対応中")),IF($R91&lt;=$B91+$U91/24,"達成","超過")))</f>
      </c>
      <c r="X91" t="str">
        <f>IF($B91="","",IF($R91&lt;&gt;"",ROUND(($R91-$B91)*24,1),ROUND((NOW()-$B91)*24,1)))</f>
      </c>
    </row>
    <row r="92">
      <c r="A92" t="str">
        <f>IF($B92="","","INQ-"&amp;TEXT($B92,"yyyymmdd")&amp;"-"&amp;TEXT(ROW()-6,"0000"))</f>
      </c>
      <c r="T92" t="str">
        <f>IFERROR(VLOOKUP($M92,'05_SLA規則'!$A$2:$C$5,2,FALSE),"")</f>
      </c>
      <c r="U92" t="str">
        <f>IFERROR(VLOOKUP($M92,'05_SLA規則'!$A$2:$C$5,3,FALSE),"")</f>
      </c>
      <c r="V92" t="str">
        <f>IF(OR($B92="",$T92=""),"",IF($Q92="",IF(NOW()&gt;$B92+$T92/24,"初回応答超過","応答待ち"),IF($Q92&lt;=$B92+$T92/24,"達成","超過")))</f>
      </c>
      <c r="W92" t="str">
        <f>IF(OR($B92="",$U92=""),"",IF($R92="",IF(OR($N92="解決済み",$N92="クローズ"),"",IF(NOW()&gt;$B92+$U92/24,"未解決超過","対応中")),IF($R92&lt;=$B92+$U92/24,"達成","超過")))</f>
      </c>
      <c r="X92" t="str">
        <f>IF($B92="","",IF($R92&lt;&gt;"",ROUND(($R92-$B92)*24,1),ROUND((NOW()-$B92)*24,1)))</f>
      </c>
    </row>
    <row r="93">
      <c r="A93" t="str">
        <f>IF($B93="","","INQ-"&amp;TEXT($B93,"yyyymmdd")&amp;"-"&amp;TEXT(ROW()-6,"0000"))</f>
      </c>
      <c r="T93" t="str">
        <f>IFERROR(VLOOKUP($M93,'05_SLA規則'!$A$2:$C$5,2,FALSE),"")</f>
      </c>
      <c r="U93" t="str">
        <f>IFERROR(VLOOKUP($M93,'05_SLA規則'!$A$2:$C$5,3,FALSE),"")</f>
      </c>
      <c r="V93" t="str">
        <f>IF(OR($B93="",$T93=""),"",IF($Q93="",IF(NOW()&gt;$B93+$T93/24,"初回応答超過","応答待ち"),IF($Q93&lt;=$B93+$T93/24,"達成","超過")))</f>
      </c>
      <c r="W93" t="str">
        <f>IF(OR($B93="",$U93=""),"",IF($R93="",IF(OR($N93="解決済み",$N93="クローズ"),"",IF(NOW()&gt;$B93+$U93/24,"未解決超過","対応中")),IF($R93&lt;=$B93+$U93/24,"達成","超過")))</f>
      </c>
      <c r="X93" t="str">
        <f>IF($B93="","",IF($R93&lt;&gt;"",ROUND(($R93-$B93)*24,1),ROUND((NOW()-$B93)*24,1)))</f>
      </c>
    </row>
    <row r="94">
      <c r="A94" t="str">
        <f>IF($B94="","","INQ-"&amp;TEXT($B94,"yyyymmdd")&amp;"-"&amp;TEXT(ROW()-6,"0000"))</f>
      </c>
      <c r="T94" t="str">
        <f>IFERROR(VLOOKUP($M94,'05_SLA規則'!$A$2:$C$5,2,FALSE),"")</f>
      </c>
      <c r="U94" t="str">
        <f>IFERROR(VLOOKUP($M94,'05_SLA規則'!$A$2:$C$5,3,FALSE),"")</f>
      </c>
      <c r="V94" t="str">
        <f>IF(OR($B94="",$T94=""),"",IF($Q94="",IF(NOW()&gt;$B94+$T94/24,"初回応答超過","応答待ち"),IF($Q94&lt;=$B94+$T94/24,"達成","超過")))</f>
      </c>
      <c r="W94" t="str">
        <f>IF(OR($B94="",$U94=""),"",IF($R94="",IF(OR($N94="解決済み",$N94="クローズ"),"",IF(NOW()&gt;$B94+$U94/24,"未解決超過","対応中")),IF($R94&lt;=$B94+$U94/24,"達成","超過")))</f>
      </c>
      <c r="X94" t="str">
        <f>IF($B94="","",IF($R94&lt;&gt;"",ROUND(($R94-$B94)*24,1),ROUND((NOW()-$B94)*24,1)))</f>
      </c>
    </row>
    <row r="95">
      <c r="A95" t="str">
        <f>IF($B95="","","INQ-"&amp;TEXT($B95,"yyyymmdd")&amp;"-"&amp;TEXT(ROW()-6,"0000"))</f>
      </c>
      <c r="T95" t="str">
        <f>IFERROR(VLOOKUP($M95,'05_SLA規則'!$A$2:$C$5,2,FALSE),"")</f>
      </c>
      <c r="U95" t="str">
        <f>IFERROR(VLOOKUP($M95,'05_SLA規則'!$A$2:$C$5,3,FALSE),"")</f>
      </c>
      <c r="V95" t="str">
        <f>IF(OR($B95="",$T95=""),"",IF($Q95="",IF(NOW()&gt;$B95+$T95/24,"初回応答超過","応答待ち"),IF($Q95&lt;=$B95+$T95/24,"達成","超過")))</f>
      </c>
      <c r="W95" t="str">
        <f>IF(OR($B95="",$U95=""),"",IF($R95="",IF(OR($N95="解決済み",$N95="クローズ"),"",IF(NOW()&gt;$B95+$U95/24,"未解決超過","対応中")),IF($R95&lt;=$B95+$U95/24,"達成","超過")))</f>
      </c>
      <c r="X95" t="str">
        <f>IF($B95="","",IF($R95&lt;&gt;"",ROUND(($R95-$B95)*24,1),ROUND((NOW()-$B95)*24,1)))</f>
      </c>
    </row>
    <row r="96">
      <c r="A96" t="str">
        <f>IF($B96="","","INQ-"&amp;TEXT($B96,"yyyymmdd")&amp;"-"&amp;TEXT(ROW()-6,"0000"))</f>
      </c>
      <c r="T96" t="str">
        <f>IFERROR(VLOOKUP($M96,'05_SLA規則'!$A$2:$C$5,2,FALSE),"")</f>
      </c>
      <c r="U96" t="str">
        <f>IFERROR(VLOOKUP($M96,'05_SLA規則'!$A$2:$C$5,3,FALSE),"")</f>
      </c>
      <c r="V96" t="str">
        <f>IF(OR($B96="",$T96=""),"",IF($Q96="",IF(NOW()&gt;$B96+$T96/24,"初回応答超過","応答待ち"),IF($Q96&lt;=$B96+$T96/24,"達成","超過")))</f>
      </c>
      <c r="W96" t="str">
        <f>IF(OR($B96="",$U96=""),"",IF($R96="",IF(OR($N96="解決済み",$N96="クローズ"),"",IF(NOW()&gt;$B96+$U96/24,"未解決超過","対応中")),IF($R96&lt;=$B96+$U96/24,"達成","超過")))</f>
      </c>
      <c r="X96" t="str">
        <f>IF($B96="","",IF($R96&lt;&gt;"",ROUND(($R96-$B96)*24,1),ROUND((NOW()-$B96)*24,1)))</f>
      </c>
    </row>
    <row r="97">
      <c r="A97" t="str">
        <f>IF($B97="","","INQ-"&amp;TEXT($B97,"yyyymmdd")&amp;"-"&amp;TEXT(ROW()-6,"0000"))</f>
      </c>
      <c r="T97" t="str">
        <f>IFERROR(VLOOKUP($M97,'05_SLA規則'!$A$2:$C$5,2,FALSE),"")</f>
      </c>
      <c r="U97" t="str">
        <f>IFERROR(VLOOKUP($M97,'05_SLA規則'!$A$2:$C$5,3,FALSE),"")</f>
      </c>
      <c r="V97" t="str">
        <f>IF(OR($B97="",$T97=""),"",IF($Q97="",IF(NOW()&gt;$B97+$T97/24,"初回応答超過","応答待ち"),IF($Q97&lt;=$B97+$T97/24,"達成","超過")))</f>
      </c>
      <c r="W97" t="str">
        <f>IF(OR($B97="",$U97=""),"",IF($R97="",IF(OR($N97="解決済み",$N97="クローズ"),"",IF(NOW()&gt;$B97+$U97/24,"未解決超過","対応中")),IF($R97&lt;=$B97+$U97/24,"達成","超過")))</f>
      </c>
      <c r="X97" t="str">
        <f>IF($B97="","",IF($R97&lt;&gt;"",ROUND(($R97-$B97)*24,1),ROUND((NOW()-$B97)*24,1)))</f>
      </c>
    </row>
    <row r="98">
      <c r="A98" t="str">
        <f>IF($B98="","","INQ-"&amp;TEXT($B98,"yyyymmdd")&amp;"-"&amp;TEXT(ROW()-6,"0000"))</f>
      </c>
      <c r="T98" t="str">
        <f>IFERROR(VLOOKUP($M98,'05_SLA規則'!$A$2:$C$5,2,FALSE),"")</f>
      </c>
      <c r="U98" t="str">
        <f>IFERROR(VLOOKUP($M98,'05_SLA規則'!$A$2:$C$5,3,FALSE),"")</f>
      </c>
      <c r="V98" t="str">
        <f>IF(OR($B98="",$T98=""),"",IF($Q98="",IF(NOW()&gt;$B98+$T98/24,"初回応答超過","応答待ち"),IF($Q98&lt;=$B98+$T98/24,"達成","超過")))</f>
      </c>
      <c r="W98" t="str">
        <f>IF(OR($B98="",$U98=""),"",IF($R98="",IF(OR($N98="解決済み",$N98="クローズ"),"",IF(NOW()&gt;$B98+$U98/24,"未解決超過","対応中")),IF($R98&lt;=$B98+$U98/24,"達成","超過")))</f>
      </c>
      <c r="X98" t="str">
        <f>IF($B98="","",IF($R98&lt;&gt;"",ROUND(($R98-$B98)*24,1),ROUND((NOW()-$B98)*24,1)))</f>
      </c>
    </row>
    <row r="99">
      <c r="A99" t="str">
        <f>IF($B99="","","INQ-"&amp;TEXT($B99,"yyyymmdd")&amp;"-"&amp;TEXT(ROW()-6,"0000"))</f>
      </c>
      <c r="T99" t="str">
        <f>IFERROR(VLOOKUP($M99,'05_SLA規則'!$A$2:$C$5,2,FALSE),"")</f>
      </c>
      <c r="U99" t="str">
        <f>IFERROR(VLOOKUP($M99,'05_SLA規則'!$A$2:$C$5,3,FALSE),"")</f>
      </c>
      <c r="V99" t="str">
        <f>IF(OR($B99="",$T99=""),"",IF($Q99="",IF(NOW()&gt;$B99+$T99/24,"初回応答超過","応答待ち"),IF($Q99&lt;=$B99+$T99/24,"達成","超過")))</f>
      </c>
      <c r="W99" t="str">
        <f>IF(OR($B99="",$U99=""),"",IF($R99="",IF(OR($N99="解決済み",$N99="クローズ"),"",IF(NOW()&gt;$B99+$U99/24,"未解決超過","対応中")),IF($R99&lt;=$B99+$U99/24,"達成","超過")))</f>
      </c>
      <c r="X99" t="str">
        <f>IF($B99="","",IF($R99&lt;&gt;"",ROUND(($R99-$B99)*24,1),ROUND((NOW()-$B99)*24,1)))</f>
      </c>
    </row>
    <row r="100">
      <c r="A100" t="str">
        <f>IF($B100="","","INQ-"&amp;TEXT($B100,"yyyymmdd")&amp;"-"&amp;TEXT(ROW()-6,"0000"))</f>
      </c>
      <c r="T100" t="str">
        <f>IFERROR(VLOOKUP($M100,'05_SLA規則'!$A$2:$C$5,2,FALSE),"")</f>
      </c>
      <c r="U100" t="str">
        <f>IFERROR(VLOOKUP($M100,'05_SLA規則'!$A$2:$C$5,3,FALSE),"")</f>
      </c>
      <c r="V100" t="str">
        <f>IF(OR($B100="",$T100=""),"",IF($Q100="",IF(NOW()&gt;$B100+$T100/24,"初回応答超過","応答待ち"),IF($Q100&lt;=$B100+$T100/24,"達成","超過")))</f>
      </c>
      <c r="W100" t="str">
        <f>IF(OR($B100="",$U100=""),"",IF($R100="",IF(OR($N100="解決済み",$N100="クローズ"),"",IF(NOW()&gt;$B100+$U100/24,"未解決超過","対応中")),IF($R100&lt;=$B100+$U100/24,"達成","超過")))</f>
      </c>
      <c r="X100" t="str">
        <f>IF($B100="","",IF($R100&lt;&gt;"",ROUND(($R100-$B100)*24,1),ROUND((NOW()-$B100)*24,1)))</f>
      </c>
    </row>
    <row r="101">
      <c r="A101" t="str">
        <f>IF($B101="","","INQ-"&amp;TEXT($B101,"yyyymmdd")&amp;"-"&amp;TEXT(ROW()-6,"0000"))</f>
      </c>
      <c r="T101" t="str">
        <f>IFERROR(VLOOKUP($M101,'05_SLA規則'!$A$2:$C$5,2,FALSE),"")</f>
      </c>
      <c r="U101" t="str">
        <f>IFERROR(VLOOKUP($M101,'05_SLA規則'!$A$2:$C$5,3,FALSE),"")</f>
      </c>
      <c r="V101" t="str">
        <f>IF(OR($B101="",$T101=""),"",IF($Q101="",IF(NOW()&gt;$B101+$T101/24,"初回応答超過","応答待ち"),IF($Q101&lt;=$B101+$T101/24,"達成","超過")))</f>
      </c>
      <c r="W101" t="str">
        <f>IF(OR($B101="",$U101=""),"",IF($R101="",IF(OR($N101="解決済み",$N101="クローズ"),"",IF(NOW()&gt;$B101+$U101/24,"未解決超過","対応中")),IF($R101&lt;=$B101+$U101/24,"達成","超過")))</f>
      </c>
      <c r="X101" t="str">
        <f>IF($B101="","",IF($R101&lt;&gt;"",ROUND(($R101-$B101)*24,1),ROUND((NOW()-$B101)*24,1)))</f>
      </c>
    </row>
    <row r="102">
      <c r="A102" t="str">
        <f>IF($B102="","","INQ-"&amp;TEXT($B102,"yyyymmdd")&amp;"-"&amp;TEXT(ROW()-6,"0000"))</f>
      </c>
      <c r="T102" t="str">
        <f>IFERROR(VLOOKUP($M102,'05_SLA規則'!$A$2:$C$5,2,FALSE),"")</f>
      </c>
      <c r="U102" t="str">
        <f>IFERROR(VLOOKUP($M102,'05_SLA規則'!$A$2:$C$5,3,FALSE),"")</f>
      </c>
      <c r="V102" t="str">
        <f>IF(OR($B102="",$T102=""),"",IF($Q102="",IF(NOW()&gt;$B102+$T102/24,"初回応答超過","応答待ち"),IF($Q102&lt;=$B102+$T102/24,"達成","超過")))</f>
      </c>
      <c r="W102" t="str">
        <f>IF(OR($B102="",$U102=""),"",IF($R102="",IF(OR($N102="解決済み",$N102="クローズ"),"",IF(NOW()&gt;$B102+$U102/24,"未解決超過","対応中")),IF($R102&lt;=$B102+$U102/24,"達成","超過")))</f>
      </c>
      <c r="X102" t="str">
        <f>IF($B102="","",IF($R102&lt;&gt;"",ROUND(($R102-$B102)*24,1),ROUND((NOW()-$B102)*24,1)))</f>
      </c>
    </row>
    <row r="103">
      <c r="A103" t="str">
        <f>IF($B103="","","INQ-"&amp;TEXT($B103,"yyyymmdd")&amp;"-"&amp;TEXT(ROW()-6,"0000"))</f>
      </c>
      <c r="T103" t="str">
        <f>IFERROR(VLOOKUP($M103,'05_SLA規則'!$A$2:$C$5,2,FALSE),"")</f>
      </c>
      <c r="U103" t="str">
        <f>IFERROR(VLOOKUP($M103,'05_SLA規則'!$A$2:$C$5,3,FALSE),"")</f>
      </c>
      <c r="V103" t="str">
        <f>IF(OR($B103="",$T103=""),"",IF($Q103="",IF(NOW()&gt;$B103+$T103/24,"初回応答超過","応答待ち"),IF($Q103&lt;=$B103+$T103/24,"達成","超過")))</f>
      </c>
      <c r="W103" t="str">
        <f>IF(OR($B103="",$U103=""),"",IF($R103="",IF(OR($N103="解決済み",$N103="クローズ"),"",IF(NOW()&gt;$B103+$U103/24,"未解決超過","対応中")),IF($R103&lt;=$B103+$U103/24,"達成","超過")))</f>
      </c>
      <c r="X103" t="str">
        <f>IF($B103="","",IF($R103&lt;&gt;"",ROUND(($R103-$B103)*24,1),ROUND((NOW()-$B103)*24,1)))</f>
      </c>
    </row>
    <row r="104">
      <c r="A104" t="str">
        <f>IF($B104="","","INQ-"&amp;TEXT($B104,"yyyymmdd")&amp;"-"&amp;TEXT(ROW()-6,"0000"))</f>
      </c>
      <c r="T104" t="str">
        <f>IFERROR(VLOOKUP($M104,'05_SLA規則'!$A$2:$C$5,2,FALSE),"")</f>
      </c>
      <c r="U104" t="str">
        <f>IFERROR(VLOOKUP($M104,'05_SLA規則'!$A$2:$C$5,3,FALSE),"")</f>
      </c>
      <c r="V104" t="str">
        <f>IF(OR($B104="",$T104=""),"",IF($Q104="",IF(NOW()&gt;$B104+$T104/24,"初回応答超過","応答待ち"),IF($Q104&lt;=$B104+$T104/24,"達成","超過")))</f>
      </c>
      <c r="W104" t="str">
        <f>IF(OR($B104="",$U104=""),"",IF($R104="",IF(OR($N104="解決済み",$N104="クローズ"),"",IF(NOW()&gt;$B104+$U104/24,"未解決超過","対応中")),IF($R104&lt;=$B104+$U104/24,"達成","超過")))</f>
      </c>
      <c r="X104" t="str">
        <f>IF($B104="","",IF($R104&lt;&gt;"",ROUND(($R104-$B104)*24,1),ROUND((NOW()-$B104)*24,1)))</f>
      </c>
    </row>
    <row r="105">
      <c r="A105" t="str">
        <f>IF($B105="","","INQ-"&amp;TEXT($B105,"yyyymmdd")&amp;"-"&amp;TEXT(ROW()-6,"0000"))</f>
      </c>
      <c r="T105" t="str">
        <f>IFERROR(VLOOKUP($M105,'05_SLA規則'!$A$2:$C$5,2,FALSE),"")</f>
      </c>
      <c r="U105" t="str">
        <f>IFERROR(VLOOKUP($M105,'05_SLA規則'!$A$2:$C$5,3,FALSE),"")</f>
      </c>
      <c r="V105" t="str">
        <f>IF(OR($B105="",$T105=""),"",IF($Q105="",IF(NOW()&gt;$B105+$T105/24,"初回応答超過","応答待ち"),IF($Q105&lt;=$B105+$T105/24,"達成","超過")))</f>
      </c>
      <c r="W105" t="str">
        <f>IF(OR($B105="",$U105=""),"",IF($R105="",IF(OR($N105="解決済み",$N105="クローズ"),"",IF(NOW()&gt;$B105+$U105/24,"未解決超過","対応中")),IF($R105&lt;=$B105+$U105/24,"達成","超過")))</f>
      </c>
      <c r="X105" t="str">
        <f>IF($B105="","",IF($R105&lt;&gt;"",ROUND(($R105-$B105)*24,1),ROUND((NOW()-$B105)*24,1)))</f>
      </c>
    </row>
    <row r="106">
      <c r="A106" t="str">
        <f>IF($B106="","","INQ-"&amp;TEXT($B106,"yyyymmdd")&amp;"-"&amp;TEXT(ROW()-6,"0000"))</f>
      </c>
      <c r="T106" t="str">
        <f>IFERROR(VLOOKUP($M106,'05_SLA規則'!$A$2:$C$5,2,FALSE),"")</f>
      </c>
      <c r="U106" t="str">
        <f>IFERROR(VLOOKUP($M106,'05_SLA規則'!$A$2:$C$5,3,FALSE),"")</f>
      </c>
      <c r="V106" t="str">
        <f>IF(OR($B106="",$T106=""),"",IF($Q106="",IF(NOW()&gt;$B106+$T106/24,"初回応答超過","応答待ち"),IF($Q106&lt;=$B106+$T106/24,"達成","超過")))</f>
      </c>
      <c r="W106" t="str">
        <f>IF(OR($B106="",$U106=""),"",IF($R106="",IF(OR($N106="解決済み",$N106="クローズ"),"",IF(NOW()&gt;$B106+$U106/24,"未解決超過","対応中")),IF($R106&lt;=$B106+$U106/24,"達成","超過")))</f>
      </c>
      <c r="X106" t="str">
        <f>IF($B106="","",IF($R106&lt;&gt;"",ROUND(($R106-$B106)*24,1),ROUND((NOW()-$B106)*24,1)))</f>
      </c>
    </row>
    <row r="107">
      <c r="A107" t="str">
        <f>IF($B107="","","INQ-"&amp;TEXT($B107,"yyyymmdd")&amp;"-"&amp;TEXT(ROW()-6,"0000"))</f>
      </c>
      <c r="T107" t="str">
        <f>IFERROR(VLOOKUP($M107,'05_SLA規則'!$A$2:$C$5,2,FALSE),"")</f>
      </c>
      <c r="U107" t="str">
        <f>IFERROR(VLOOKUP($M107,'05_SLA規則'!$A$2:$C$5,3,FALSE),"")</f>
      </c>
      <c r="V107" t="str">
        <f>IF(OR($B107="",$T107=""),"",IF($Q107="",IF(NOW()&gt;$B107+$T107/24,"初回応答超過","応答待ち"),IF($Q107&lt;=$B107+$T107/24,"達成","超過")))</f>
      </c>
      <c r="W107" t="str">
        <f>IF(OR($B107="",$U107=""),"",IF($R107="",IF(OR($N107="解決済み",$N107="クローズ"),"",IF(NOW()&gt;$B107+$U107/24,"未解決超過","対応中")),IF($R107&lt;=$B107+$U107/24,"達成","超過")))</f>
      </c>
      <c r="X107" t="str">
        <f>IF($B107="","",IF($R107&lt;&gt;"",ROUND(($R107-$B107)*24,1),ROUND((NOW()-$B107)*24,1)))</f>
      </c>
    </row>
    <row r="108">
      <c r="A108" t="str">
        <f>IF($B108="","","INQ-"&amp;TEXT($B108,"yyyymmdd")&amp;"-"&amp;TEXT(ROW()-6,"0000"))</f>
      </c>
      <c r="T108" t="str">
        <f>IFERROR(VLOOKUP($M108,'05_SLA規則'!$A$2:$C$5,2,FALSE),"")</f>
      </c>
      <c r="U108" t="str">
        <f>IFERROR(VLOOKUP($M108,'05_SLA規則'!$A$2:$C$5,3,FALSE),"")</f>
      </c>
      <c r="V108" t="str">
        <f>IF(OR($B108="",$T108=""),"",IF($Q108="",IF(NOW()&gt;$B108+$T108/24,"初回応答超過","応答待ち"),IF($Q108&lt;=$B108+$T108/24,"達成","超過")))</f>
      </c>
      <c r="W108" t="str">
        <f>IF(OR($B108="",$U108=""),"",IF($R108="",IF(OR($N108="解決済み",$N108="クローズ"),"",IF(NOW()&gt;$B108+$U108/24,"未解決超過","対応中")),IF($R108&lt;=$B108+$U108/24,"達成","超過")))</f>
      </c>
      <c r="X108" t="str">
        <f>IF($B108="","",IF($R108&lt;&gt;"",ROUND(($R108-$B108)*24,1),ROUND((NOW()-$B108)*24,1)))</f>
      </c>
    </row>
    <row r="109">
      <c r="A109" t="str">
        <f>IF($B109="","","INQ-"&amp;TEXT($B109,"yyyymmdd")&amp;"-"&amp;TEXT(ROW()-6,"0000"))</f>
      </c>
      <c r="T109" t="str">
        <f>IFERROR(VLOOKUP($M109,'05_SLA規則'!$A$2:$C$5,2,FALSE),"")</f>
      </c>
      <c r="U109" t="str">
        <f>IFERROR(VLOOKUP($M109,'05_SLA規則'!$A$2:$C$5,3,FALSE),"")</f>
      </c>
      <c r="V109" t="str">
        <f>IF(OR($B109="",$T109=""),"",IF($Q109="",IF(NOW()&gt;$B109+$T109/24,"初回応答超過","応答待ち"),IF($Q109&lt;=$B109+$T109/24,"達成","超過")))</f>
      </c>
      <c r="W109" t="str">
        <f>IF(OR($B109="",$U109=""),"",IF($R109="",IF(OR($N109="解決済み",$N109="クローズ"),"",IF(NOW()&gt;$B109+$U109/24,"未解決超過","対応中")),IF($R109&lt;=$B109+$U109/24,"達成","超過")))</f>
      </c>
      <c r="X109" t="str">
        <f>IF($B109="","",IF($R109&lt;&gt;"",ROUND(($R109-$B109)*24,1),ROUND((NOW()-$B109)*24,1)))</f>
      </c>
    </row>
    <row r="110">
      <c r="A110" t="str">
        <f>IF($B110="","","INQ-"&amp;TEXT($B110,"yyyymmdd")&amp;"-"&amp;TEXT(ROW()-6,"0000"))</f>
      </c>
      <c r="T110" t="str">
        <f>IFERROR(VLOOKUP($M110,'05_SLA規則'!$A$2:$C$5,2,FALSE),"")</f>
      </c>
      <c r="U110" t="str">
        <f>IFERROR(VLOOKUP($M110,'05_SLA規則'!$A$2:$C$5,3,FALSE),"")</f>
      </c>
      <c r="V110" t="str">
        <f>IF(OR($B110="",$T110=""),"",IF($Q110="",IF(NOW()&gt;$B110+$T110/24,"初回応答超過","応答待ち"),IF($Q110&lt;=$B110+$T110/24,"達成","超過")))</f>
      </c>
      <c r="W110" t="str">
        <f>IF(OR($B110="",$U110=""),"",IF($R110="",IF(OR($N110="解決済み",$N110="クローズ"),"",IF(NOW()&gt;$B110+$U110/24,"未解決超過","対応中")),IF($R110&lt;=$B110+$U110/24,"達成","超過")))</f>
      </c>
      <c r="X110" t="str">
        <f>IF($B110="","",IF($R110&lt;&gt;"",ROUND(($R110-$B110)*24,1),ROUND((NOW()-$B110)*24,1)))</f>
      </c>
    </row>
    <row r="111">
      <c r="A111" t="str">
        <f>IF($B111="","","INQ-"&amp;TEXT($B111,"yyyymmdd")&amp;"-"&amp;TEXT(ROW()-6,"0000"))</f>
      </c>
      <c r="T111" t="str">
        <f>IFERROR(VLOOKUP($M111,'05_SLA規則'!$A$2:$C$5,2,FALSE),"")</f>
      </c>
      <c r="U111" t="str">
        <f>IFERROR(VLOOKUP($M111,'05_SLA規則'!$A$2:$C$5,3,FALSE),"")</f>
      </c>
      <c r="V111" t="str">
        <f>IF(OR($B111="",$T111=""),"",IF($Q111="",IF(NOW()&gt;$B111+$T111/24,"初回応答超過","応答待ち"),IF($Q111&lt;=$B111+$T111/24,"達成","超過")))</f>
      </c>
      <c r="W111" t="str">
        <f>IF(OR($B111="",$U111=""),"",IF($R111="",IF(OR($N111="解決済み",$N111="クローズ"),"",IF(NOW()&gt;$B111+$U111/24,"未解決超過","対応中")),IF($R111&lt;=$B111+$U111/24,"達成","超過")))</f>
      </c>
      <c r="X111" t="str">
        <f>IF($B111="","",IF($R111&lt;&gt;"",ROUND(($R111-$B111)*24,1),ROUND((NOW()-$B111)*24,1)))</f>
      </c>
    </row>
    <row r="112">
      <c r="A112" t="str">
        <f>IF($B112="","","INQ-"&amp;TEXT($B112,"yyyymmdd")&amp;"-"&amp;TEXT(ROW()-6,"0000"))</f>
      </c>
      <c r="T112" t="str">
        <f>IFERROR(VLOOKUP($M112,'05_SLA規則'!$A$2:$C$5,2,FALSE),"")</f>
      </c>
      <c r="U112" t="str">
        <f>IFERROR(VLOOKUP($M112,'05_SLA規則'!$A$2:$C$5,3,FALSE),"")</f>
      </c>
      <c r="V112" t="str">
        <f>IF(OR($B112="",$T112=""),"",IF($Q112="",IF(NOW()&gt;$B112+$T112/24,"初回応答超過","応答待ち"),IF($Q112&lt;=$B112+$T112/24,"達成","超過")))</f>
      </c>
      <c r="W112" t="str">
        <f>IF(OR($B112="",$U112=""),"",IF($R112="",IF(OR($N112="解決済み",$N112="クローズ"),"",IF(NOW()&gt;$B112+$U112/24,"未解決超過","対応中")),IF($R112&lt;=$B112+$U112/24,"達成","超過")))</f>
      </c>
      <c r="X112" t="str">
        <f>IF($B112="","",IF($R112&lt;&gt;"",ROUND(($R112-$B112)*24,1),ROUND((NOW()-$B112)*24,1)))</f>
      </c>
    </row>
    <row r="113">
      <c r="A113" t="str">
        <f>IF($B113="","","INQ-"&amp;TEXT($B113,"yyyymmdd")&amp;"-"&amp;TEXT(ROW()-6,"0000"))</f>
      </c>
      <c r="T113" t="str">
        <f>IFERROR(VLOOKUP($M113,'05_SLA規則'!$A$2:$C$5,2,FALSE),"")</f>
      </c>
      <c r="U113" t="str">
        <f>IFERROR(VLOOKUP($M113,'05_SLA規則'!$A$2:$C$5,3,FALSE),"")</f>
      </c>
      <c r="V113" t="str">
        <f>IF(OR($B113="",$T113=""),"",IF($Q113="",IF(NOW()&gt;$B113+$T113/24,"初回応答超過","応答待ち"),IF($Q113&lt;=$B113+$T113/24,"達成","超過")))</f>
      </c>
      <c r="W113" t="str">
        <f>IF(OR($B113="",$U113=""),"",IF($R113="",IF(OR($N113="解決済み",$N113="クローズ"),"",IF(NOW()&gt;$B113+$U113/24,"未解決超過","対応中")),IF($R113&lt;=$B113+$U113/24,"達成","超過")))</f>
      </c>
      <c r="X113" t="str">
        <f>IF($B113="","",IF($R113&lt;&gt;"",ROUND(($R113-$B113)*24,1),ROUND((NOW()-$B113)*24,1)))</f>
      </c>
    </row>
    <row r="114">
      <c r="A114" t="str">
        <f>IF($B114="","","INQ-"&amp;TEXT($B114,"yyyymmdd")&amp;"-"&amp;TEXT(ROW()-6,"0000"))</f>
      </c>
      <c r="T114" t="str">
        <f>IFERROR(VLOOKUP($M114,'05_SLA規則'!$A$2:$C$5,2,FALSE),"")</f>
      </c>
      <c r="U114" t="str">
        <f>IFERROR(VLOOKUP($M114,'05_SLA規則'!$A$2:$C$5,3,FALSE),"")</f>
      </c>
      <c r="V114" t="str">
        <f>IF(OR($B114="",$T114=""),"",IF($Q114="",IF(NOW()&gt;$B114+$T114/24,"初回応答超過","応答待ち"),IF($Q114&lt;=$B114+$T114/24,"達成","超過")))</f>
      </c>
      <c r="W114" t="str">
        <f>IF(OR($B114="",$U114=""),"",IF($R114="",IF(OR($N114="解決済み",$N114="クローズ"),"",IF(NOW()&gt;$B114+$U114/24,"未解決超過","対応中")),IF($R114&lt;=$B114+$U114/24,"達成","超過")))</f>
      </c>
      <c r="X114" t="str">
        <f>IF($B114="","",IF($R114&lt;&gt;"",ROUND(($R114-$B114)*24,1),ROUND((NOW()-$B114)*24,1)))</f>
      </c>
    </row>
    <row r="115">
      <c r="A115" t="str">
        <f>IF($B115="","","INQ-"&amp;TEXT($B115,"yyyymmdd")&amp;"-"&amp;TEXT(ROW()-6,"0000"))</f>
      </c>
      <c r="T115" t="str">
        <f>IFERROR(VLOOKUP($M115,'05_SLA規則'!$A$2:$C$5,2,FALSE),"")</f>
      </c>
      <c r="U115" t="str">
        <f>IFERROR(VLOOKUP($M115,'05_SLA規則'!$A$2:$C$5,3,FALSE),"")</f>
      </c>
      <c r="V115" t="str">
        <f>IF(OR($B115="",$T115=""),"",IF($Q115="",IF(NOW()&gt;$B115+$T115/24,"初回応答超過","応答待ち"),IF($Q115&lt;=$B115+$T115/24,"達成","超過")))</f>
      </c>
      <c r="W115" t="str">
        <f>IF(OR($B115="",$U115=""),"",IF($R115="",IF(OR($N115="解決済み",$N115="クローズ"),"",IF(NOW()&gt;$B115+$U115/24,"未解決超過","対応中")),IF($R115&lt;=$B115+$U115/24,"達成","超過")))</f>
      </c>
      <c r="X115" t="str">
        <f>IF($B115="","",IF($R115&lt;&gt;"",ROUND(($R115-$B115)*24,1),ROUND((NOW()-$B115)*24,1)))</f>
      </c>
    </row>
    <row r="116">
      <c r="A116" t="str">
        <f>IF($B116="","","INQ-"&amp;TEXT($B116,"yyyymmdd")&amp;"-"&amp;TEXT(ROW()-6,"0000"))</f>
      </c>
      <c r="T116" t="str">
        <f>IFERROR(VLOOKUP($M116,'05_SLA規則'!$A$2:$C$5,2,FALSE),"")</f>
      </c>
      <c r="U116" t="str">
        <f>IFERROR(VLOOKUP($M116,'05_SLA規則'!$A$2:$C$5,3,FALSE),"")</f>
      </c>
      <c r="V116" t="str">
        <f>IF(OR($B116="",$T116=""),"",IF($Q116="",IF(NOW()&gt;$B116+$T116/24,"初回応答超過","応答待ち"),IF($Q116&lt;=$B116+$T116/24,"達成","超過")))</f>
      </c>
      <c r="W116" t="str">
        <f>IF(OR($B116="",$U116=""),"",IF($R116="",IF(OR($N116="解決済み",$N116="クローズ"),"",IF(NOW()&gt;$B116+$U116/24,"未解決超過","対応中")),IF($R116&lt;=$B116+$U116/24,"達成","超過")))</f>
      </c>
      <c r="X116" t="str">
        <f>IF($B116="","",IF($R116&lt;&gt;"",ROUND(($R116-$B116)*24,1),ROUND((NOW()-$B116)*24,1)))</f>
      </c>
    </row>
    <row r="117">
      <c r="A117" t="str">
        <f>IF($B117="","","INQ-"&amp;TEXT($B117,"yyyymmdd")&amp;"-"&amp;TEXT(ROW()-6,"0000"))</f>
      </c>
      <c r="T117" t="str">
        <f>IFERROR(VLOOKUP($M117,'05_SLA規則'!$A$2:$C$5,2,FALSE),"")</f>
      </c>
      <c r="U117" t="str">
        <f>IFERROR(VLOOKUP($M117,'05_SLA規則'!$A$2:$C$5,3,FALSE),"")</f>
      </c>
      <c r="V117" t="str">
        <f>IF(OR($B117="",$T117=""),"",IF($Q117="",IF(NOW()&gt;$B117+$T117/24,"初回応答超過","応答待ち"),IF($Q117&lt;=$B117+$T117/24,"達成","超過")))</f>
      </c>
      <c r="W117" t="str">
        <f>IF(OR($B117="",$U117=""),"",IF($R117="",IF(OR($N117="解決済み",$N117="クローズ"),"",IF(NOW()&gt;$B117+$U117/24,"未解決超過","対応中")),IF($R117&lt;=$B117+$U117/24,"達成","超過")))</f>
      </c>
      <c r="X117" t="str">
        <f>IF($B117="","",IF($R117&lt;&gt;"",ROUND(($R117-$B117)*24,1),ROUND((NOW()-$B117)*24,1)))</f>
      </c>
    </row>
    <row r="118">
      <c r="A118" t="str">
        <f>IF($B118="","","INQ-"&amp;TEXT($B118,"yyyymmdd")&amp;"-"&amp;TEXT(ROW()-6,"0000"))</f>
      </c>
      <c r="T118" t="str">
        <f>IFERROR(VLOOKUP($M118,'05_SLA規則'!$A$2:$C$5,2,FALSE),"")</f>
      </c>
      <c r="U118" t="str">
        <f>IFERROR(VLOOKUP($M118,'05_SLA規則'!$A$2:$C$5,3,FALSE),"")</f>
      </c>
      <c r="V118" t="str">
        <f>IF(OR($B118="",$T118=""),"",IF($Q118="",IF(NOW()&gt;$B118+$T118/24,"初回応答超過","応答待ち"),IF($Q118&lt;=$B118+$T118/24,"達成","超過")))</f>
      </c>
      <c r="W118" t="str">
        <f>IF(OR($B118="",$U118=""),"",IF($R118="",IF(OR($N118="解決済み",$N118="クローズ"),"",IF(NOW()&gt;$B118+$U118/24,"未解決超過","対応中")),IF($R118&lt;=$B118+$U118/24,"達成","超過")))</f>
      </c>
      <c r="X118" t="str">
        <f>IF($B118="","",IF($R118&lt;&gt;"",ROUND(($R118-$B118)*24,1),ROUND((NOW()-$B118)*24,1)))</f>
      </c>
    </row>
    <row r="119">
      <c r="A119" t="str">
        <f>IF($B119="","","INQ-"&amp;TEXT($B119,"yyyymmdd")&amp;"-"&amp;TEXT(ROW()-6,"0000"))</f>
      </c>
      <c r="T119" t="str">
        <f>IFERROR(VLOOKUP($M119,'05_SLA規則'!$A$2:$C$5,2,FALSE),"")</f>
      </c>
      <c r="U119" t="str">
        <f>IFERROR(VLOOKUP($M119,'05_SLA規則'!$A$2:$C$5,3,FALSE),"")</f>
      </c>
      <c r="V119" t="str">
        <f>IF(OR($B119="",$T119=""),"",IF($Q119="",IF(NOW()&gt;$B119+$T119/24,"初回応答超過","応答待ち"),IF($Q119&lt;=$B119+$T119/24,"達成","超過")))</f>
      </c>
      <c r="W119" t="str">
        <f>IF(OR($B119="",$U119=""),"",IF($R119="",IF(OR($N119="解決済み",$N119="クローズ"),"",IF(NOW()&gt;$B119+$U119/24,"未解決超過","対応中")),IF($R119&lt;=$B119+$U119/24,"達成","超過")))</f>
      </c>
      <c r="X119" t="str">
        <f>IF($B119="","",IF($R119&lt;&gt;"",ROUND(($R119-$B119)*24,1),ROUND((NOW()-$B119)*24,1)))</f>
      </c>
    </row>
    <row r="120">
      <c r="A120" t="str">
        <f>IF($B120="","","INQ-"&amp;TEXT($B120,"yyyymmdd")&amp;"-"&amp;TEXT(ROW()-6,"0000"))</f>
      </c>
      <c r="T120" t="str">
        <f>IFERROR(VLOOKUP($M120,'05_SLA規則'!$A$2:$C$5,2,FALSE),"")</f>
      </c>
      <c r="U120" t="str">
        <f>IFERROR(VLOOKUP($M120,'05_SLA規則'!$A$2:$C$5,3,FALSE),"")</f>
      </c>
      <c r="V120" t="str">
        <f>IF(OR($B120="",$T120=""),"",IF($Q120="",IF(NOW()&gt;$B120+$T120/24,"初回応答超過","応答待ち"),IF($Q120&lt;=$B120+$T120/24,"達成","超過")))</f>
      </c>
      <c r="W120" t="str">
        <f>IF(OR($B120="",$U120=""),"",IF($R120="",IF(OR($N120="解決済み",$N120="クローズ"),"",IF(NOW()&gt;$B120+$U120/24,"未解決超過","対応中")),IF($R120&lt;=$B120+$U120/24,"達成","超過")))</f>
      </c>
      <c r="X120" t="str">
        <f>IF($B120="","",IF($R120&lt;&gt;"",ROUND(($R120-$B120)*24,1),ROUND((NOW()-$B120)*24,1)))</f>
      </c>
    </row>
    <row r="121">
      <c r="A121" t="str">
        <f>IF($B121="","","INQ-"&amp;TEXT($B121,"yyyymmdd")&amp;"-"&amp;TEXT(ROW()-6,"0000"))</f>
      </c>
      <c r="T121" t="str">
        <f>IFERROR(VLOOKUP($M121,'05_SLA規則'!$A$2:$C$5,2,FALSE),"")</f>
      </c>
      <c r="U121" t="str">
        <f>IFERROR(VLOOKUP($M121,'05_SLA規則'!$A$2:$C$5,3,FALSE),"")</f>
      </c>
      <c r="V121" t="str">
        <f>IF(OR($B121="",$T121=""),"",IF($Q121="",IF(NOW()&gt;$B121+$T121/24,"初回応答超過","応答待ち"),IF($Q121&lt;=$B121+$T121/24,"達成","超過")))</f>
      </c>
      <c r="W121" t="str">
        <f>IF(OR($B121="",$U121=""),"",IF($R121="",IF(OR($N121="解決済み",$N121="クローズ"),"",IF(NOW()&gt;$B121+$U121/24,"未解決超過","対応中")),IF($R121&lt;=$B121+$U121/24,"達成","超過")))</f>
      </c>
      <c r="X121" t="str">
        <f>IF($B121="","",IF($R121&lt;&gt;"",ROUND(($R121-$B121)*24,1),ROUND((NOW()-$B121)*24,1)))</f>
      </c>
    </row>
    <row r="122">
      <c r="A122" t="str">
        <f>IF($B122="","","INQ-"&amp;TEXT($B122,"yyyymmdd")&amp;"-"&amp;TEXT(ROW()-6,"0000"))</f>
      </c>
      <c r="T122" t="str">
        <f>IFERROR(VLOOKUP($M122,'05_SLA規則'!$A$2:$C$5,2,FALSE),"")</f>
      </c>
      <c r="U122" t="str">
        <f>IFERROR(VLOOKUP($M122,'05_SLA規則'!$A$2:$C$5,3,FALSE),"")</f>
      </c>
      <c r="V122" t="str">
        <f>IF(OR($B122="",$T122=""),"",IF($Q122="",IF(NOW()&gt;$B122+$T122/24,"初回応答超過","応答待ち"),IF($Q122&lt;=$B122+$T122/24,"達成","超過")))</f>
      </c>
      <c r="W122" t="str">
        <f>IF(OR($B122="",$U122=""),"",IF($R122="",IF(OR($N122="解決済み",$N122="クローズ"),"",IF(NOW()&gt;$B122+$U122/24,"未解決超過","対応中")),IF($R122&lt;=$B122+$U122/24,"達成","超過")))</f>
      </c>
      <c r="X122" t="str">
        <f>IF($B122="","",IF($R122&lt;&gt;"",ROUND(($R122-$B122)*24,1),ROUND((NOW()-$B122)*24,1)))</f>
      </c>
    </row>
    <row r="123">
      <c r="A123" t="str">
        <f>IF($B123="","","INQ-"&amp;TEXT($B123,"yyyymmdd")&amp;"-"&amp;TEXT(ROW()-6,"0000"))</f>
      </c>
      <c r="T123" t="str">
        <f>IFERROR(VLOOKUP($M123,'05_SLA規則'!$A$2:$C$5,2,FALSE),"")</f>
      </c>
      <c r="U123" t="str">
        <f>IFERROR(VLOOKUP($M123,'05_SLA規則'!$A$2:$C$5,3,FALSE),"")</f>
      </c>
      <c r="V123" t="str">
        <f>IF(OR($B123="",$T123=""),"",IF($Q123="",IF(NOW()&gt;$B123+$T123/24,"初回応答超過","応答待ち"),IF($Q123&lt;=$B123+$T123/24,"達成","超過")))</f>
      </c>
      <c r="W123" t="str">
        <f>IF(OR($B123="",$U123=""),"",IF($R123="",IF(OR($N123="解決済み",$N123="クローズ"),"",IF(NOW()&gt;$B123+$U123/24,"未解決超過","対応中")),IF($R123&lt;=$B123+$U123/24,"達成","超過")))</f>
      </c>
      <c r="X123" t="str">
        <f>IF($B123="","",IF($R123&lt;&gt;"",ROUND(($R123-$B123)*24,1),ROUND((NOW()-$B123)*24,1)))</f>
      </c>
    </row>
    <row r="124">
      <c r="A124" t="str">
        <f>IF($B124="","","INQ-"&amp;TEXT($B124,"yyyymmdd")&amp;"-"&amp;TEXT(ROW()-6,"0000"))</f>
      </c>
      <c r="T124" t="str">
        <f>IFERROR(VLOOKUP($M124,'05_SLA規則'!$A$2:$C$5,2,FALSE),"")</f>
      </c>
      <c r="U124" t="str">
        <f>IFERROR(VLOOKUP($M124,'05_SLA規則'!$A$2:$C$5,3,FALSE),"")</f>
      </c>
      <c r="V124" t="str">
        <f>IF(OR($B124="",$T124=""),"",IF($Q124="",IF(NOW()&gt;$B124+$T124/24,"初回応答超過","応答待ち"),IF($Q124&lt;=$B124+$T124/24,"達成","超過")))</f>
      </c>
      <c r="W124" t="str">
        <f>IF(OR($B124="",$U124=""),"",IF($R124="",IF(OR($N124="解決済み",$N124="クローズ"),"",IF(NOW()&gt;$B124+$U124/24,"未解決超過","対応中")),IF($R124&lt;=$B124+$U124/24,"達成","超過")))</f>
      </c>
      <c r="X124" t="str">
        <f>IF($B124="","",IF($R124&lt;&gt;"",ROUND(($R124-$B124)*24,1),ROUND((NOW()-$B124)*24,1)))</f>
      </c>
    </row>
    <row r="125">
      <c r="A125" t="str">
        <f>IF($B125="","","INQ-"&amp;TEXT($B125,"yyyymmdd")&amp;"-"&amp;TEXT(ROW()-6,"0000"))</f>
      </c>
      <c r="T125" t="str">
        <f>IFERROR(VLOOKUP($M125,'05_SLA規則'!$A$2:$C$5,2,FALSE),"")</f>
      </c>
      <c r="U125" t="str">
        <f>IFERROR(VLOOKUP($M125,'05_SLA規則'!$A$2:$C$5,3,FALSE),"")</f>
      </c>
      <c r="V125" t="str">
        <f>IF(OR($B125="",$T125=""),"",IF($Q125="",IF(NOW()&gt;$B125+$T125/24,"初回応答超過","応答待ち"),IF($Q125&lt;=$B125+$T125/24,"達成","超過")))</f>
      </c>
      <c r="W125" t="str">
        <f>IF(OR($B125="",$U125=""),"",IF($R125="",IF(OR($N125="解決済み",$N125="クローズ"),"",IF(NOW()&gt;$B125+$U125/24,"未解決超過","対応中")),IF($R125&lt;=$B125+$U125/24,"達成","超過")))</f>
      </c>
      <c r="X125" t="str">
        <f>IF($B125="","",IF($R125&lt;&gt;"",ROUND(($R125-$B125)*24,1),ROUND((NOW()-$B125)*24,1)))</f>
      </c>
    </row>
    <row r="126">
      <c r="A126" t="str">
        <f>IF($B126="","","INQ-"&amp;TEXT($B126,"yyyymmdd")&amp;"-"&amp;TEXT(ROW()-6,"0000"))</f>
      </c>
      <c r="T126" t="str">
        <f>IFERROR(VLOOKUP($M126,'05_SLA規則'!$A$2:$C$5,2,FALSE),"")</f>
      </c>
      <c r="U126" t="str">
        <f>IFERROR(VLOOKUP($M126,'05_SLA規則'!$A$2:$C$5,3,FALSE),"")</f>
      </c>
      <c r="V126" t="str">
        <f>IF(OR($B126="",$T126=""),"",IF($Q126="",IF(NOW()&gt;$B126+$T126/24,"初回応答超過","応答待ち"),IF($Q126&lt;=$B126+$T126/24,"達成","超過")))</f>
      </c>
      <c r="W126" t="str">
        <f>IF(OR($B126="",$U126=""),"",IF($R126="",IF(OR($N126="解決済み",$N126="クローズ"),"",IF(NOW()&gt;$B126+$U126/24,"未解決超過","対応中")),IF($R126&lt;=$B126+$U126/24,"達成","超過")))</f>
      </c>
      <c r="X126" t="str">
        <f>IF($B126="","",IF($R126&lt;&gt;"",ROUND(($R126-$B126)*24,1),ROUND((NOW()-$B126)*24,1)))</f>
      </c>
    </row>
    <row r="127">
      <c r="A127" t="str">
        <f>IF($B127="","","INQ-"&amp;TEXT($B127,"yyyymmdd")&amp;"-"&amp;TEXT(ROW()-6,"0000"))</f>
      </c>
      <c r="T127" t="str">
        <f>IFERROR(VLOOKUP($M127,'05_SLA規則'!$A$2:$C$5,2,FALSE),"")</f>
      </c>
      <c r="U127" t="str">
        <f>IFERROR(VLOOKUP($M127,'05_SLA規則'!$A$2:$C$5,3,FALSE),"")</f>
      </c>
      <c r="V127" t="str">
        <f>IF(OR($B127="",$T127=""),"",IF($Q127="",IF(NOW()&gt;$B127+$T127/24,"初回応答超過","応答待ち"),IF($Q127&lt;=$B127+$T127/24,"達成","超過")))</f>
      </c>
      <c r="W127" t="str">
        <f>IF(OR($B127="",$U127=""),"",IF($R127="",IF(OR($N127="解決済み",$N127="クローズ"),"",IF(NOW()&gt;$B127+$U127/24,"未解決超過","対応中")),IF($R127&lt;=$B127+$U127/24,"達成","超過")))</f>
      </c>
      <c r="X127" t="str">
        <f>IF($B127="","",IF($R127&lt;&gt;"",ROUND(($R127-$B127)*24,1),ROUND((NOW()-$B127)*24,1)))</f>
      </c>
    </row>
    <row r="128">
      <c r="A128" t="str">
        <f>IF($B128="","","INQ-"&amp;TEXT($B128,"yyyymmdd")&amp;"-"&amp;TEXT(ROW()-6,"0000"))</f>
      </c>
      <c r="T128" t="str">
        <f>IFERROR(VLOOKUP($M128,'05_SLA規則'!$A$2:$C$5,2,FALSE),"")</f>
      </c>
      <c r="U128" t="str">
        <f>IFERROR(VLOOKUP($M128,'05_SLA規則'!$A$2:$C$5,3,FALSE),"")</f>
      </c>
      <c r="V128" t="str">
        <f>IF(OR($B128="",$T128=""),"",IF($Q128="",IF(NOW()&gt;$B128+$T128/24,"初回応答超過","応答待ち"),IF($Q128&lt;=$B128+$T128/24,"達成","超過")))</f>
      </c>
      <c r="W128" t="str">
        <f>IF(OR($B128="",$U128=""),"",IF($R128="",IF(OR($N128="解決済み",$N128="クローズ"),"",IF(NOW()&gt;$B128+$U128/24,"未解決超過","対応中")),IF($R128&lt;=$B128+$U128/24,"達成","超過")))</f>
      </c>
      <c r="X128" t="str">
        <f>IF($B128="","",IF($R128&lt;&gt;"",ROUND(($R128-$B128)*24,1),ROUND((NOW()-$B128)*24,1)))</f>
      </c>
    </row>
    <row r="129">
      <c r="A129" t="str">
        <f>IF($B129="","","INQ-"&amp;TEXT($B129,"yyyymmdd")&amp;"-"&amp;TEXT(ROW()-6,"0000"))</f>
      </c>
      <c r="T129" t="str">
        <f>IFERROR(VLOOKUP($M129,'05_SLA規則'!$A$2:$C$5,2,FALSE),"")</f>
      </c>
      <c r="U129" t="str">
        <f>IFERROR(VLOOKUP($M129,'05_SLA規則'!$A$2:$C$5,3,FALSE),"")</f>
      </c>
      <c r="V129" t="str">
        <f>IF(OR($B129="",$T129=""),"",IF($Q129="",IF(NOW()&gt;$B129+$T129/24,"初回応答超過","応答待ち"),IF($Q129&lt;=$B129+$T129/24,"達成","超過")))</f>
      </c>
      <c r="W129" t="str">
        <f>IF(OR($B129="",$U129=""),"",IF($R129="",IF(OR($N129="解決済み",$N129="クローズ"),"",IF(NOW()&gt;$B129+$U129/24,"未解決超過","対応中")),IF($R129&lt;=$B129+$U129/24,"達成","超過")))</f>
      </c>
      <c r="X129" t="str">
        <f>IF($B129="","",IF($R129&lt;&gt;"",ROUND(($R129-$B129)*24,1),ROUND((NOW()-$B129)*24,1)))</f>
      </c>
    </row>
    <row r="130">
      <c r="A130" t="str">
        <f>IF($B130="","","INQ-"&amp;TEXT($B130,"yyyymmdd")&amp;"-"&amp;TEXT(ROW()-6,"0000"))</f>
      </c>
      <c r="T130" t="str">
        <f>IFERROR(VLOOKUP($M130,'05_SLA規則'!$A$2:$C$5,2,FALSE),"")</f>
      </c>
      <c r="U130" t="str">
        <f>IFERROR(VLOOKUP($M130,'05_SLA規則'!$A$2:$C$5,3,FALSE),"")</f>
      </c>
      <c r="V130" t="str">
        <f>IF(OR($B130="",$T130=""),"",IF($Q130="",IF(NOW()&gt;$B130+$T130/24,"初回応答超過","応答待ち"),IF($Q130&lt;=$B130+$T130/24,"達成","超過")))</f>
      </c>
      <c r="W130" t="str">
        <f>IF(OR($B130="",$U130=""),"",IF($R130="",IF(OR($N130="解決済み",$N130="クローズ"),"",IF(NOW()&gt;$B130+$U130/24,"未解決超過","対応中")),IF($R130&lt;=$B130+$U130/24,"達成","超過")))</f>
      </c>
      <c r="X130" t="str">
        <f>IF($B130="","",IF($R130&lt;&gt;"",ROUND(($R130-$B130)*24,1),ROUND((NOW()-$B130)*24,1)))</f>
      </c>
    </row>
    <row r="131">
      <c r="A131" t="str">
        <f>IF($B131="","","INQ-"&amp;TEXT($B131,"yyyymmdd")&amp;"-"&amp;TEXT(ROW()-6,"0000"))</f>
      </c>
      <c r="T131" t="str">
        <f>IFERROR(VLOOKUP($M131,'05_SLA規則'!$A$2:$C$5,2,FALSE),"")</f>
      </c>
      <c r="U131" t="str">
        <f>IFERROR(VLOOKUP($M131,'05_SLA規則'!$A$2:$C$5,3,FALSE),"")</f>
      </c>
      <c r="V131" t="str">
        <f>IF(OR($B131="",$T131=""),"",IF($Q131="",IF(NOW()&gt;$B131+$T131/24,"初回応答超過","応答待ち"),IF($Q131&lt;=$B131+$T131/24,"達成","超過")))</f>
      </c>
      <c r="W131" t="str">
        <f>IF(OR($B131="",$U131=""),"",IF($R131="",IF(OR($N131="解決済み",$N131="クローズ"),"",IF(NOW()&gt;$B131+$U131/24,"未解決超過","対応中")),IF($R131&lt;=$B131+$U131/24,"達成","超過")))</f>
      </c>
      <c r="X131" t="str">
        <f>IF($B131="","",IF($R131&lt;&gt;"",ROUND(($R131-$B131)*24,1),ROUND((NOW()-$B131)*24,1)))</f>
      </c>
    </row>
    <row r="132">
      <c r="A132" t="str">
        <f>IF($B132="","","INQ-"&amp;TEXT($B132,"yyyymmdd")&amp;"-"&amp;TEXT(ROW()-6,"0000"))</f>
      </c>
      <c r="T132" t="str">
        <f>IFERROR(VLOOKUP($M132,'05_SLA規則'!$A$2:$C$5,2,FALSE),"")</f>
      </c>
      <c r="U132" t="str">
        <f>IFERROR(VLOOKUP($M132,'05_SLA規則'!$A$2:$C$5,3,FALSE),"")</f>
      </c>
      <c r="V132" t="str">
        <f>IF(OR($B132="",$T132=""),"",IF($Q132="",IF(NOW()&gt;$B132+$T132/24,"初回応答超過","応答待ち"),IF($Q132&lt;=$B132+$T132/24,"達成","超過")))</f>
      </c>
      <c r="W132" t="str">
        <f>IF(OR($B132="",$U132=""),"",IF($R132="",IF(OR($N132="解決済み",$N132="クローズ"),"",IF(NOW()&gt;$B132+$U132/24,"未解決超過","対応中")),IF($R132&lt;=$B132+$U132/24,"達成","超過")))</f>
      </c>
      <c r="X132" t="str">
        <f>IF($B132="","",IF($R132&lt;&gt;"",ROUND(($R132-$B132)*24,1),ROUND((NOW()-$B132)*24,1)))</f>
      </c>
    </row>
    <row r="133">
      <c r="A133" t="str">
        <f>IF($B133="","","INQ-"&amp;TEXT($B133,"yyyymmdd")&amp;"-"&amp;TEXT(ROW()-6,"0000"))</f>
      </c>
      <c r="T133" t="str">
        <f>IFERROR(VLOOKUP($M133,'05_SLA規則'!$A$2:$C$5,2,FALSE),"")</f>
      </c>
      <c r="U133" t="str">
        <f>IFERROR(VLOOKUP($M133,'05_SLA規則'!$A$2:$C$5,3,FALSE),"")</f>
      </c>
      <c r="V133" t="str">
        <f>IF(OR($B133="",$T133=""),"",IF($Q133="",IF(NOW()&gt;$B133+$T133/24,"初回応答超過","応答待ち"),IF($Q133&lt;=$B133+$T133/24,"達成","超過")))</f>
      </c>
      <c r="W133" t="str">
        <f>IF(OR($B133="",$U133=""),"",IF($R133="",IF(OR($N133="解決済み",$N133="クローズ"),"",IF(NOW()&gt;$B133+$U133/24,"未解決超過","対応中")),IF($R133&lt;=$B133+$U133/24,"達成","超過")))</f>
      </c>
      <c r="X133" t="str">
        <f>IF($B133="","",IF($R133&lt;&gt;"",ROUND(($R133-$B133)*24,1),ROUND((NOW()-$B133)*24,1)))</f>
      </c>
    </row>
    <row r="134">
      <c r="A134" t="str">
        <f>IF($B134="","","INQ-"&amp;TEXT($B134,"yyyymmdd")&amp;"-"&amp;TEXT(ROW()-6,"0000"))</f>
      </c>
      <c r="T134" t="str">
        <f>IFERROR(VLOOKUP($M134,'05_SLA規則'!$A$2:$C$5,2,FALSE),"")</f>
      </c>
      <c r="U134" t="str">
        <f>IFERROR(VLOOKUP($M134,'05_SLA規則'!$A$2:$C$5,3,FALSE),"")</f>
      </c>
      <c r="V134" t="str">
        <f>IF(OR($B134="",$T134=""),"",IF($Q134="",IF(NOW()&gt;$B134+$T134/24,"初回応答超過","応答待ち"),IF($Q134&lt;=$B134+$T134/24,"達成","超過")))</f>
      </c>
      <c r="W134" t="str">
        <f>IF(OR($B134="",$U134=""),"",IF($R134="",IF(OR($N134="解決済み",$N134="クローズ"),"",IF(NOW()&gt;$B134+$U134/24,"未解決超過","対応中")),IF($R134&lt;=$B134+$U134/24,"達成","超過")))</f>
      </c>
      <c r="X134" t="str">
        <f>IF($B134="","",IF($R134&lt;&gt;"",ROUND(($R134-$B134)*24,1),ROUND((NOW()-$B134)*24,1)))</f>
      </c>
    </row>
    <row r="135">
      <c r="A135" t="str">
        <f>IF($B135="","","INQ-"&amp;TEXT($B135,"yyyymmdd")&amp;"-"&amp;TEXT(ROW()-6,"0000"))</f>
      </c>
      <c r="T135" t="str">
        <f>IFERROR(VLOOKUP($M135,'05_SLA規則'!$A$2:$C$5,2,FALSE),"")</f>
      </c>
      <c r="U135" t="str">
        <f>IFERROR(VLOOKUP($M135,'05_SLA規則'!$A$2:$C$5,3,FALSE),"")</f>
      </c>
      <c r="V135" t="str">
        <f>IF(OR($B135="",$T135=""),"",IF($Q135="",IF(NOW()&gt;$B135+$T135/24,"初回応答超過","応答待ち"),IF($Q135&lt;=$B135+$T135/24,"達成","超過")))</f>
      </c>
      <c r="W135" t="str">
        <f>IF(OR($B135="",$U135=""),"",IF($R135="",IF(OR($N135="解決済み",$N135="クローズ"),"",IF(NOW()&gt;$B135+$U135/24,"未解決超過","対応中")),IF($R135&lt;=$B135+$U135/24,"達成","超過")))</f>
      </c>
      <c r="X135" t="str">
        <f>IF($B135="","",IF($R135&lt;&gt;"",ROUND(($R135-$B135)*24,1),ROUND((NOW()-$B135)*24,1)))</f>
      </c>
    </row>
    <row r="136">
      <c r="A136" t="str">
        <f>IF($B136="","","INQ-"&amp;TEXT($B136,"yyyymmdd")&amp;"-"&amp;TEXT(ROW()-6,"0000"))</f>
      </c>
      <c r="T136" t="str">
        <f>IFERROR(VLOOKUP($M136,'05_SLA規則'!$A$2:$C$5,2,FALSE),"")</f>
      </c>
      <c r="U136" t="str">
        <f>IFERROR(VLOOKUP($M136,'05_SLA規則'!$A$2:$C$5,3,FALSE),"")</f>
      </c>
      <c r="V136" t="str">
        <f>IF(OR($B136="",$T136=""),"",IF($Q136="",IF(NOW()&gt;$B136+$T136/24,"初回応答超過","応答待ち"),IF($Q136&lt;=$B136+$T136/24,"達成","超過")))</f>
      </c>
      <c r="W136" t="str">
        <f>IF(OR($B136="",$U136=""),"",IF($R136="",IF(OR($N136="解決済み",$N136="クローズ"),"",IF(NOW()&gt;$B136+$U136/24,"未解決超過","対応中")),IF($R136&lt;=$B136+$U136/24,"達成","超過")))</f>
      </c>
      <c r="X136" t="str">
        <f>IF($B136="","",IF($R136&lt;&gt;"",ROUND(($R136-$B136)*24,1),ROUND((NOW()-$B136)*24,1)))</f>
      </c>
    </row>
    <row r="137">
      <c r="A137" t="str">
        <f>IF($B137="","","INQ-"&amp;TEXT($B137,"yyyymmdd")&amp;"-"&amp;TEXT(ROW()-6,"0000"))</f>
      </c>
      <c r="T137" t="str">
        <f>IFERROR(VLOOKUP($M137,'05_SLA規則'!$A$2:$C$5,2,FALSE),"")</f>
      </c>
      <c r="U137" t="str">
        <f>IFERROR(VLOOKUP($M137,'05_SLA規則'!$A$2:$C$5,3,FALSE),"")</f>
      </c>
      <c r="V137" t="str">
        <f>IF(OR($B137="",$T137=""),"",IF($Q137="",IF(NOW()&gt;$B137+$T137/24,"初回応答超過","応答待ち"),IF($Q137&lt;=$B137+$T137/24,"達成","超過")))</f>
      </c>
      <c r="W137" t="str">
        <f>IF(OR($B137="",$U137=""),"",IF($R137="",IF(OR($N137="解決済み",$N137="クローズ"),"",IF(NOW()&gt;$B137+$U137/24,"未解決超過","対応中")),IF($R137&lt;=$B137+$U137/24,"達成","超過")))</f>
      </c>
      <c r="X137" t="str">
        <f>IF($B137="","",IF($R137&lt;&gt;"",ROUND(($R137-$B137)*24,1),ROUND((NOW()-$B137)*24,1)))</f>
      </c>
    </row>
    <row r="138">
      <c r="A138" t="str">
        <f>IF($B138="","","INQ-"&amp;TEXT($B138,"yyyymmdd")&amp;"-"&amp;TEXT(ROW()-6,"0000"))</f>
      </c>
      <c r="T138" t="str">
        <f>IFERROR(VLOOKUP($M138,'05_SLA規則'!$A$2:$C$5,2,FALSE),"")</f>
      </c>
      <c r="U138" t="str">
        <f>IFERROR(VLOOKUP($M138,'05_SLA規則'!$A$2:$C$5,3,FALSE),"")</f>
      </c>
      <c r="V138" t="str">
        <f>IF(OR($B138="",$T138=""),"",IF($Q138="",IF(NOW()&gt;$B138+$T138/24,"初回応答超過","応答待ち"),IF($Q138&lt;=$B138+$T138/24,"達成","超過")))</f>
      </c>
      <c r="W138" t="str">
        <f>IF(OR($B138="",$U138=""),"",IF($R138="",IF(OR($N138="解決済み",$N138="クローズ"),"",IF(NOW()&gt;$B138+$U138/24,"未解決超過","対応中")),IF($R138&lt;=$B138+$U138/24,"達成","超過")))</f>
      </c>
      <c r="X138" t="str">
        <f>IF($B138="","",IF($R138&lt;&gt;"",ROUND(($R138-$B138)*24,1),ROUND((NOW()-$B138)*24,1)))</f>
      </c>
    </row>
    <row r="139">
      <c r="A139" t="str">
        <f>IF($B139="","","INQ-"&amp;TEXT($B139,"yyyymmdd")&amp;"-"&amp;TEXT(ROW()-6,"0000"))</f>
      </c>
      <c r="T139" t="str">
        <f>IFERROR(VLOOKUP($M139,'05_SLA規則'!$A$2:$C$5,2,FALSE),"")</f>
      </c>
      <c r="U139" t="str">
        <f>IFERROR(VLOOKUP($M139,'05_SLA規則'!$A$2:$C$5,3,FALSE),"")</f>
      </c>
      <c r="V139" t="str">
        <f>IF(OR($B139="",$T139=""),"",IF($Q139="",IF(NOW()&gt;$B139+$T139/24,"初回応答超過","応答待ち"),IF($Q139&lt;=$B139+$T139/24,"達成","超過")))</f>
      </c>
      <c r="W139" t="str">
        <f>IF(OR($B139="",$U139=""),"",IF($R139="",IF(OR($N139="解決済み",$N139="クローズ"),"",IF(NOW()&gt;$B139+$U139/24,"未解決超過","対応中")),IF($R139&lt;=$B139+$U139/24,"達成","超過")))</f>
      </c>
      <c r="X139" t="str">
        <f>IF($B139="","",IF($R139&lt;&gt;"",ROUND(($R139-$B139)*24,1),ROUND((NOW()-$B139)*24,1)))</f>
      </c>
    </row>
    <row r="140">
      <c r="A140" t="str">
        <f>IF($B140="","","INQ-"&amp;TEXT($B140,"yyyymmdd")&amp;"-"&amp;TEXT(ROW()-6,"0000"))</f>
      </c>
      <c r="T140" t="str">
        <f>IFERROR(VLOOKUP($M140,'05_SLA規則'!$A$2:$C$5,2,FALSE),"")</f>
      </c>
      <c r="U140" t="str">
        <f>IFERROR(VLOOKUP($M140,'05_SLA規則'!$A$2:$C$5,3,FALSE),"")</f>
      </c>
      <c r="V140" t="str">
        <f>IF(OR($B140="",$T140=""),"",IF($Q140="",IF(NOW()&gt;$B140+$T140/24,"初回応答超過","応答待ち"),IF($Q140&lt;=$B140+$T140/24,"達成","超過")))</f>
      </c>
      <c r="W140" t="str">
        <f>IF(OR($B140="",$U140=""),"",IF($R140="",IF(OR($N140="解決済み",$N140="クローズ"),"",IF(NOW()&gt;$B140+$U140/24,"未解決超過","対応中")),IF($R140&lt;=$B140+$U140/24,"達成","超過")))</f>
      </c>
      <c r="X140" t="str">
        <f>IF($B140="","",IF($R140&lt;&gt;"",ROUND(($R140-$B140)*24,1),ROUND((NOW()-$B140)*24,1)))</f>
      </c>
    </row>
    <row r="141">
      <c r="A141" t="str">
        <f>IF($B141="","","INQ-"&amp;TEXT($B141,"yyyymmdd")&amp;"-"&amp;TEXT(ROW()-6,"0000"))</f>
      </c>
      <c r="T141" t="str">
        <f>IFERROR(VLOOKUP($M141,'05_SLA規則'!$A$2:$C$5,2,FALSE),"")</f>
      </c>
      <c r="U141" t="str">
        <f>IFERROR(VLOOKUP($M141,'05_SLA規則'!$A$2:$C$5,3,FALSE),"")</f>
      </c>
      <c r="V141" t="str">
        <f>IF(OR($B141="",$T141=""),"",IF($Q141="",IF(NOW()&gt;$B141+$T141/24,"初回応答超過","応答待ち"),IF($Q141&lt;=$B141+$T141/24,"達成","超過")))</f>
      </c>
      <c r="W141" t="str">
        <f>IF(OR($B141="",$U141=""),"",IF($R141="",IF(OR($N141="解決済み",$N141="クローズ"),"",IF(NOW()&gt;$B141+$U141/24,"未解決超過","対応中")),IF($R141&lt;=$B141+$U141/24,"達成","超過")))</f>
      </c>
      <c r="X141" t="str">
        <f>IF($B141="","",IF($R141&lt;&gt;"",ROUND(($R141-$B141)*24,1),ROUND((NOW()-$B141)*24,1)))</f>
      </c>
    </row>
    <row r="142">
      <c r="A142" t="str">
        <f>IF($B142="","","INQ-"&amp;TEXT($B142,"yyyymmdd")&amp;"-"&amp;TEXT(ROW()-6,"0000"))</f>
      </c>
      <c r="T142" t="str">
        <f>IFERROR(VLOOKUP($M142,'05_SLA規則'!$A$2:$C$5,2,FALSE),"")</f>
      </c>
      <c r="U142" t="str">
        <f>IFERROR(VLOOKUP($M142,'05_SLA規則'!$A$2:$C$5,3,FALSE),"")</f>
      </c>
      <c r="V142" t="str">
        <f>IF(OR($B142="",$T142=""),"",IF($Q142="",IF(NOW()&gt;$B142+$T142/24,"初回応答超過","応答待ち"),IF($Q142&lt;=$B142+$T142/24,"達成","超過")))</f>
      </c>
      <c r="W142" t="str">
        <f>IF(OR($B142="",$U142=""),"",IF($R142="",IF(OR($N142="解決済み",$N142="クローズ"),"",IF(NOW()&gt;$B142+$U142/24,"未解決超過","対応中")),IF($R142&lt;=$B142+$U142/24,"達成","超過")))</f>
      </c>
      <c r="X142" t="str">
        <f>IF($B142="","",IF($R142&lt;&gt;"",ROUND(($R142-$B142)*24,1),ROUND((NOW()-$B142)*24,1)))</f>
      </c>
    </row>
    <row r="143">
      <c r="A143" t="str">
        <f>IF($B143="","","INQ-"&amp;TEXT($B143,"yyyymmdd")&amp;"-"&amp;TEXT(ROW()-6,"0000"))</f>
      </c>
      <c r="T143" t="str">
        <f>IFERROR(VLOOKUP($M143,'05_SLA規則'!$A$2:$C$5,2,FALSE),"")</f>
      </c>
      <c r="U143" t="str">
        <f>IFERROR(VLOOKUP($M143,'05_SLA規則'!$A$2:$C$5,3,FALSE),"")</f>
      </c>
      <c r="V143" t="str">
        <f>IF(OR($B143="",$T143=""),"",IF($Q143="",IF(NOW()&gt;$B143+$T143/24,"初回応答超過","応答待ち"),IF($Q143&lt;=$B143+$T143/24,"達成","超過")))</f>
      </c>
      <c r="W143" t="str">
        <f>IF(OR($B143="",$U143=""),"",IF($R143="",IF(OR($N143="解決済み",$N143="クローズ"),"",IF(NOW()&gt;$B143+$U143/24,"未解決超過","対応中")),IF($R143&lt;=$B143+$U143/24,"達成","超過")))</f>
      </c>
      <c r="X143" t="str">
        <f>IF($B143="","",IF($R143&lt;&gt;"",ROUND(($R143-$B143)*24,1),ROUND((NOW()-$B143)*24,1)))</f>
      </c>
    </row>
    <row r="144">
      <c r="A144" t="str">
        <f>IF($B144="","","INQ-"&amp;TEXT($B144,"yyyymmdd")&amp;"-"&amp;TEXT(ROW()-6,"0000"))</f>
      </c>
      <c r="T144" t="str">
        <f>IFERROR(VLOOKUP($M144,'05_SLA規則'!$A$2:$C$5,2,FALSE),"")</f>
      </c>
      <c r="U144" t="str">
        <f>IFERROR(VLOOKUP($M144,'05_SLA規則'!$A$2:$C$5,3,FALSE),"")</f>
      </c>
      <c r="V144" t="str">
        <f>IF(OR($B144="",$T144=""),"",IF($Q144="",IF(NOW()&gt;$B144+$T144/24,"初回応答超過","応答待ち"),IF($Q144&lt;=$B144+$T144/24,"達成","超過")))</f>
      </c>
      <c r="W144" t="str">
        <f>IF(OR($B144="",$U144=""),"",IF($R144="",IF(OR($N144="解決済み",$N144="クローズ"),"",IF(NOW()&gt;$B144+$U144/24,"未解決超過","対応中")),IF($R144&lt;=$B144+$U144/24,"達成","超過")))</f>
      </c>
      <c r="X144" t="str">
        <f>IF($B144="","",IF($R144&lt;&gt;"",ROUND(($R144-$B144)*24,1),ROUND((NOW()-$B144)*24,1)))</f>
      </c>
    </row>
    <row r="145">
      <c r="A145" t="str">
        <f>IF($B145="","","INQ-"&amp;TEXT($B145,"yyyymmdd")&amp;"-"&amp;TEXT(ROW()-6,"0000"))</f>
      </c>
      <c r="T145" t="str">
        <f>IFERROR(VLOOKUP($M145,'05_SLA規則'!$A$2:$C$5,2,FALSE),"")</f>
      </c>
      <c r="U145" t="str">
        <f>IFERROR(VLOOKUP($M145,'05_SLA規則'!$A$2:$C$5,3,FALSE),"")</f>
      </c>
      <c r="V145" t="str">
        <f>IF(OR($B145="",$T145=""),"",IF($Q145="",IF(NOW()&gt;$B145+$T145/24,"初回応答超過","応答待ち"),IF($Q145&lt;=$B145+$T145/24,"達成","超過")))</f>
      </c>
      <c r="W145" t="str">
        <f>IF(OR($B145="",$U145=""),"",IF($R145="",IF(OR($N145="解決済み",$N145="クローズ"),"",IF(NOW()&gt;$B145+$U145/24,"未解決超過","対応中")),IF($R145&lt;=$B145+$U145/24,"達成","超過")))</f>
      </c>
      <c r="X145" t="str">
        <f>IF($B145="","",IF($R145&lt;&gt;"",ROUND(($R145-$B145)*24,1),ROUND((NOW()-$B145)*24,1)))</f>
      </c>
    </row>
    <row r="146">
      <c r="A146" t="str">
        <f>IF($B146="","","INQ-"&amp;TEXT($B146,"yyyymmdd")&amp;"-"&amp;TEXT(ROW()-6,"0000"))</f>
      </c>
      <c r="T146" t="str">
        <f>IFERROR(VLOOKUP($M146,'05_SLA規則'!$A$2:$C$5,2,FALSE),"")</f>
      </c>
      <c r="U146" t="str">
        <f>IFERROR(VLOOKUP($M146,'05_SLA規則'!$A$2:$C$5,3,FALSE),"")</f>
      </c>
      <c r="V146" t="str">
        <f>IF(OR($B146="",$T146=""),"",IF($Q146="",IF(NOW()&gt;$B146+$T146/24,"初回応答超過","応答待ち"),IF($Q146&lt;=$B146+$T146/24,"達成","超過")))</f>
      </c>
      <c r="W146" t="str">
        <f>IF(OR($B146="",$U146=""),"",IF($R146="",IF(OR($N146="解決済み",$N146="クローズ"),"",IF(NOW()&gt;$B146+$U146/24,"未解決超過","対応中")),IF($R146&lt;=$B146+$U146/24,"達成","超過")))</f>
      </c>
      <c r="X146" t="str">
        <f>IF($B146="","",IF($R146&lt;&gt;"",ROUND(($R146-$B146)*24,1),ROUND((NOW()-$B146)*24,1)))</f>
      </c>
    </row>
    <row r="147">
      <c r="A147" t="str">
        <f>IF($B147="","","INQ-"&amp;TEXT($B147,"yyyymmdd")&amp;"-"&amp;TEXT(ROW()-6,"0000"))</f>
      </c>
      <c r="T147" t="str">
        <f>IFERROR(VLOOKUP($M147,'05_SLA規則'!$A$2:$C$5,2,FALSE),"")</f>
      </c>
      <c r="U147" t="str">
        <f>IFERROR(VLOOKUP($M147,'05_SLA規則'!$A$2:$C$5,3,FALSE),"")</f>
      </c>
      <c r="V147" t="str">
        <f>IF(OR($B147="",$T147=""),"",IF($Q147="",IF(NOW()&gt;$B147+$T147/24,"初回応答超過","応答待ち"),IF($Q147&lt;=$B147+$T147/24,"達成","超過")))</f>
      </c>
      <c r="W147" t="str">
        <f>IF(OR($B147="",$U147=""),"",IF($R147="",IF(OR($N147="解決済み",$N147="クローズ"),"",IF(NOW()&gt;$B147+$U147/24,"未解決超過","対応中")),IF($R147&lt;=$B147+$U147/24,"達成","超過")))</f>
      </c>
      <c r="X147" t="str">
        <f>IF($B147="","",IF($R147&lt;&gt;"",ROUND(($R147-$B147)*24,1),ROUND((NOW()-$B147)*24,1)))</f>
      </c>
    </row>
    <row r="148">
      <c r="A148" t="str">
        <f>IF($B148="","","INQ-"&amp;TEXT($B148,"yyyymmdd")&amp;"-"&amp;TEXT(ROW()-6,"0000"))</f>
      </c>
      <c r="T148" t="str">
        <f>IFERROR(VLOOKUP($M148,'05_SLA規則'!$A$2:$C$5,2,FALSE),"")</f>
      </c>
      <c r="U148" t="str">
        <f>IFERROR(VLOOKUP($M148,'05_SLA規則'!$A$2:$C$5,3,FALSE),"")</f>
      </c>
      <c r="V148" t="str">
        <f>IF(OR($B148="",$T148=""),"",IF($Q148="",IF(NOW()&gt;$B148+$T148/24,"初回応答超過","応答待ち"),IF($Q148&lt;=$B148+$T148/24,"達成","超過")))</f>
      </c>
      <c r="W148" t="str">
        <f>IF(OR($B148="",$U148=""),"",IF($R148="",IF(OR($N148="解決済み",$N148="クローズ"),"",IF(NOW()&gt;$B148+$U148/24,"未解決超過","対応中")),IF($R148&lt;=$B148+$U148/24,"達成","超過")))</f>
      </c>
      <c r="X148" t="str">
        <f>IF($B148="","",IF($R148&lt;&gt;"",ROUND(($R148-$B148)*24,1),ROUND((NOW()-$B148)*24,1)))</f>
      </c>
    </row>
    <row r="149">
      <c r="A149" t="str">
        <f>IF($B149="","","INQ-"&amp;TEXT($B149,"yyyymmdd")&amp;"-"&amp;TEXT(ROW()-6,"0000"))</f>
      </c>
      <c r="T149" t="str">
        <f>IFERROR(VLOOKUP($M149,'05_SLA規則'!$A$2:$C$5,2,FALSE),"")</f>
      </c>
      <c r="U149" t="str">
        <f>IFERROR(VLOOKUP($M149,'05_SLA規則'!$A$2:$C$5,3,FALSE),"")</f>
      </c>
      <c r="V149" t="str">
        <f>IF(OR($B149="",$T149=""),"",IF($Q149="",IF(NOW()&gt;$B149+$T149/24,"初回応答超過","応答待ち"),IF($Q149&lt;=$B149+$T149/24,"達成","超過")))</f>
      </c>
      <c r="W149" t="str">
        <f>IF(OR($B149="",$U149=""),"",IF($R149="",IF(OR($N149="解決済み",$N149="クローズ"),"",IF(NOW()&gt;$B149+$U149/24,"未解決超過","対応中")),IF($R149&lt;=$B149+$U149/24,"達成","超過")))</f>
      </c>
      <c r="X149" t="str">
        <f>IF($B149="","",IF($R149&lt;&gt;"",ROUND(($R149-$B149)*24,1),ROUND((NOW()-$B149)*24,1)))</f>
      </c>
    </row>
    <row r="150">
      <c r="A150" t="str">
        <f>IF($B150="","","INQ-"&amp;TEXT($B150,"yyyymmdd")&amp;"-"&amp;TEXT(ROW()-6,"0000"))</f>
      </c>
      <c r="T150" t="str">
        <f>IFERROR(VLOOKUP($M150,'05_SLA規則'!$A$2:$C$5,2,FALSE),"")</f>
      </c>
      <c r="U150" t="str">
        <f>IFERROR(VLOOKUP($M150,'05_SLA規則'!$A$2:$C$5,3,FALSE),"")</f>
      </c>
      <c r="V150" t="str">
        <f>IF(OR($B150="",$T150=""),"",IF($Q150="",IF(NOW()&gt;$B150+$T150/24,"初回応答超過","応答待ち"),IF($Q150&lt;=$B150+$T150/24,"達成","超過")))</f>
      </c>
      <c r="W150" t="str">
        <f>IF(OR($B150="",$U150=""),"",IF($R150="",IF(OR($N150="解決済み",$N150="クローズ"),"",IF(NOW()&gt;$B150+$U150/24,"未解決超過","対応中")),IF($R150&lt;=$B150+$U150/24,"達成","超過")))</f>
      </c>
      <c r="X150" t="str">
        <f>IF($B150="","",IF($R150&lt;&gt;"",ROUND(($R150-$B150)*24,1),ROUND((NOW()-$B150)*24,1)))</f>
      </c>
    </row>
    <row r="151">
      <c r="A151" t="str">
        <f>IF($B151="","","INQ-"&amp;TEXT($B151,"yyyymmdd")&amp;"-"&amp;TEXT(ROW()-6,"0000"))</f>
      </c>
      <c r="T151" t="str">
        <f>IFERROR(VLOOKUP($M151,'05_SLA規則'!$A$2:$C$5,2,FALSE),"")</f>
      </c>
      <c r="U151" t="str">
        <f>IFERROR(VLOOKUP($M151,'05_SLA規則'!$A$2:$C$5,3,FALSE),"")</f>
      </c>
      <c r="V151" t="str">
        <f>IF(OR($B151="",$T151=""),"",IF($Q151="",IF(NOW()&gt;$B151+$T151/24,"初回応答超過","応答待ち"),IF($Q151&lt;=$B151+$T151/24,"達成","超過")))</f>
      </c>
      <c r="W151" t="str">
        <f>IF(OR($B151="",$U151=""),"",IF($R151="",IF(OR($N151="解決済み",$N151="クローズ"),"",IF(NOW()&gt;$B151+$U151/24,"未解決超過","対応中")),IF($R151&lt;=$B151+$U151/24,"達成","超過")))</f>
      </c>
      <c r="X151" t="str">
        <f>IF($B151="","",IF($R151&lt;&gt;"",ROUND(($R151-$B151)*24,1),ROUND((NOW()-$B151)*24,1)))</f>
      </c>
    </row>
    <row r="152">
      <c r="A152" t="str">
        <f>IF($B152="","","INQ-"&amp;TEXT($B152,"yyyymmdd")&amp;"-"&amp;TEXT(ROW()-6,"0000"))</f>
      </c>
      <c r="T152" t="str">
        <f>IFERROR(VLOOKUP($M152,'05_SLA規則'!$A$2:$C$5,2,FALSE),"")</f>
      </c>
      <c r="U152" t="str">
        <f>IFERROR(VLOOKUP($M152,'05_SLA規則'!$A$2:$C$5,3,FALSE),"")</f>
      </c>
      <c r="V152" t="str">
        <f>IF(OR($B152="",$T152=""),"",IF($Q152="",IF(NOW()&gt;$B152+$T152/24,"初回応答超過","応答待ち"),IF($Q152&lt;=$B152+$T152/24,"達成","超過")))</f>
      </c>
      <c r="W152" t="str">
        <f>IF(OR($B152="",$U152=""),"",IF($R152="",IF(OR($N152="解決済み",$N152="クローズ"),"",IF(NOW()&gt;$B152+$U152/24,"未解決超過","対応中")),IF($R152&lt;=$B152+$U152/24,"達成","超過")))</f>
      </c>
      <c r="X152" t="str">
        <f>IF($B152="","",IF($R152&lt;&gt;"",ROUND(($R152-$B152)*24,1),ROUND((NOW()-$B152)*24,1)))</f>
      </c>
    </row>
    <row r="153">
      <c r="A153" t="str">
        <f>IF($B153="","","INQ-"&amp;TEXT($B153,"yyyymmdd")&amp;"-"&amp;TEXT(ROW()-6,"0000"))</f>
      </c>
      <c r="T153" t="str">
        <f>IFERROR(VLOOKUP($M153,'05_SLA規則'!$A$2:$C$5,2,FALSE),"")</f>
      </c>
      <c r="U153" t="str">
        <f>IFERROR(VLOOKUP($M153,'05_SLA規則'!$A$2:$C$5,3,FALSE),"")</f>
      </c>
      <c r="V153" t="str">
        <f>IF(OR($B153="",$T153=""),"",IF($Q153="",IF(NOW()&gt;$B153+$T153/24,"初回応答超過","応答待ち"),IF($Q153&lt;=$B153+$T153/24,"達成","超過")))</f>
      </c>
      <c r="W153" t="str">
        <f>IF(OR($B153="",$U153=""),"",IF($R153="",IF(OR($N153="解決済み",$N153="クローズ"),"",IF(NOW()&gt;$B153+$U153/24,"未解決超過","対応中")),IF($R153&lt;=$B153+$U153/24,"達成","超過")))</f>
      </c>
      <c r="X153" t="str">
        <f>IF($B153="","",IF($R153&lt;&gt;"",ROUND(($R153-$B153)*24,1),ROUND((NOW()-$B153)*24,1)))</f>
      </c>
    </row>
    <row r="154">
      <c r="A154" t="str">
        <f>IF($B154="","","INQ-"&amp;TEXT($B154,"yyyymmdd")&amp;"-"&amp;TEXT(ROW()-6,"0000"))</f>
      </c>
      <c r="T154" t="str">
        <f>IFERROR(VLOOKUP($M154,'05_SLA規則'!$A$2:$C$5,2,FALSE),"")</f>
      </c>
      <c r="U154" t="str">
        <f>IFERROR(VLOOKUP($M154,'05_SLA規則'!$A$2:$C$5,3,FALSE),"")</f>
      </c>
      <c r="V154" t="str">
        <f>IF(OR($B154="",$T154=""),"",IF($Q154="",IF(NOW()&gt;$B154+$T154/24,"初回応答超過","応答待ち"),IF($Q154&lt;=$B154+$T154/24,"達成","超過")))</f>
      </c>
      <c r="W154" t="str">
        <f>IF(OR($B154="",$U154=""),"",IF($R154="",IF(OR($N154="解決済み",$N154="クローズ"),"",IF(NOW()&gt;$B154+$U154/24,"未解決超過","対応中")),IF($R154&lt;=$B154+$U154/24,"達成","超過")))</f>
      </c>
      <c r="X154" t="str">
        <f>IF($B154="","",IF($R154&lt;&gt;"",ROUND(($R154-$B154)*24,1),ROUND((NOW()-$B154)*24,1)))</f>
      </c>
    </row>
    <row r="155">
      <c r="A155" t="str">
        <f>IF($B155="","","INQ-"&amp;TEXT($B155,"yyyymmdd")&amp;"-"&amp;TEXT(ROW()-6,"0000"))</f>
      </c>
      <c r="T155" t="str">
        <f>IFERROR(VLOOKUP($M155,'05_SLA規則'!$A$2:$C$5,2,FALSE),"")</f>
      </c>
      <c r="U155" t="str">
        <f>IFERROR(VLOOKUP($M155,'05_SLA規則'!$A$2:$C$5,3,FALSE),"")</f>
      </c>
      <c r="V155" t="str">
        <f>IF(OR($B155="",$T155=""),"",IF($Q155="",IF(NOW()&gt;$B155+$T155/24,"初回応答超過","応答待ち"),IF($Q155&lt;=$B155+$T155/24,"達成","超過")))</f>
      </c>
      <c r="W155" t="str">
        <f>IF(OR($B155="",$U155=""),"",IF($R155="",IF(OR($N155="解決済み",$N155="クローズ"),"",IF(NOW()&gt;$B155+$U155/24,"未解決超過","対応中")),IF($R155&lt;=$B155+$U155/24,"達成","超過")))</f>
      </c>
      <c r="X155" t="str">
        <f>IF($B155="","",IF($R155&lt;&gt;"",ROUND(($R155-$B155)*24,1),ROUND((NOW()-$B155)*24,1)))</f>
      </c>
    </row>
    <row r="156">
      <c r="A156" t="str">
        <f>IF($B156="","","INQ-"&amp;TEXT($B156,"yyyymmdd")&amp;"-"&amp;TEXT(ROW()-6,"0000"))</f>
      </c>
      <c r="T156" t="str">
        <f>IFERROR(VLOOKUP($M156,'05_SLA規則'!$A$2:$C$5,2,FALSE),"")</f>
      </c>
      <c r="U156" t="str">
        <f>IFERROR(VLOOKUP($M156,'05_SLA規則'!$A$2:$C$5,3,FALSE),"")</f>
      </c>
      <c r="V156" t="str">
        <f>IF(OR($B156="",$T156=""),"",IF($Q156="",IF(NOW()&gt;$B156+$T156/24,"初回応答超過","応答待ち"),IF($Q156&lt;=$B156+$T156/24,"達成","超過")))</f>
      </c>
      <c r="W156" t="str">
        <f>IF(OR($B156="",$U156=""),"",IF($R156="",IF(OR($N156="解決済み",$N156="クローズ"),"",IF(NOW()&gt;$B156+$U156/24,"未解決超過","対応中")),IF($R156&lt;=$B156+$U156/24,"達成","超過")))</f>
      </c>
      <c r="X156" t="str">
        <f>IF($B156="","",IF($R156&lt;&gt;"",ROUND(($R156-$B156)*24,1),ROUND((NOW()-$B156)*24,1)))</f>
      </c>
    </row>
    <row r="157">
      <c r="A157" t="str">
        <f>IF($B157="","","INQ-"&amp;TEXT($B157,"yyyymmdd")&amp;"-"&amp;TEXT(ROW()-6,"0000"))</f>
      </c>
      <c r="T157" t="str">
        <f>IFERROR(VLOOKUP($M157,'05_SLA規則'!$A$2:$C$5,2,FALSE),"")</f>
      </c>
      <c r="U157" t="str">
        <f>IFERROR(VLOOKUP($M157,'05_SLA規則'!$A$2:$C$5,3,FALSE),"")</f>
      </c>
      <c r="V157" t="str">
        <f>IF(OR($B157="",$T157=""),"",IF($Q157="",IF(NOW()&gt;$B157+$T157/24,"初回応答超過","応答待ち"),IF($Q157&lt;=$B157+$T157/24,"達成","超過")))</f>
      </c>
      <c r="W157" t="str">
        <f>IF(OR($B157="",$U157=""),"",IF($R157="",IF(OR($N157="解決済み",$N157="クローズ"),"",IF(NOW()&gt;$B157+$U157/24,"未解決超過","対応中")),IF($R157&lt;=$B157+$U157/24,"達成","超過")))</f>
      </c>
      <c r="X157" t="str">
        <f>IF($B157="","",IF($R157&lt;&gt;"",ROUND(($R157-$B157)*24,1),ROUND((NOW()-$B157)*24,1)))</f>
      </c>
    </row>
    <row r="158">
      <c r="A158" t="str">
        <f>IF($B158="","","INQ-"&amp;TEXT($B158,"yyyymmdd")&amp;"-"&amp;TEXT(ROW()-6,"0000"))</f>
      </c>
      <c r="T158" t="str">
        <f>IFERROR(VLOOKUP($M158,'05_SLA規則'!$A$2:$C$5,2,FALSE),"")</f>
      </c>
      <c r="U158" t="str">
        <f>IFERROR(VLOOKUP($M158,'05_SLA規則'!$A$2:$C$5,3,FALSE),"")</f>
      </c>
      <c r="V158" t="str">
        <f>IF(OR($B158="",$T158=""),"",IF($Q158="",IF(NOW()&gt;$B158+$T158/24,"初回応答超過","応答待ち"),IF($Q158&lt;=$B158+$T158/24,"達成","超過")))</f>
      </c>
      <c r="W158" t="str">
        <f>IF(OR($B158="",$U158=""),"",IF($R158="",IF(OR($N158="解決済み",$N158="クローズ"),"",IF(NOW()&gt;$B158+$U158/24,"未解決超過","対応中")),IF($R158&lt;=$B158+$U158/24,"達成","超過")))</f>
      </c>
      <c r="X158" t="str">
        <f>IF($B158="","",IF($R158&lt;&gt;"",ROUND(($R158-$B158)*24,1),ROUND((NOW()-$B158)*24,1)))</f>
      </c>
    </row>
    <row r="159">
      <c r="A159" t="str">
        <f>IF($B159="","","INQ-"&amp;TEXT($B159,"yyyymmdd")&amp;"-"&amp;TEXT(ROW()-6,"0000"))</f>
      </c>
      <c r="T159" t="str">
        <f>IFERROR(VLOOKUP($M159,'05_SLA規則'!$A$2:$C$5,2,FALSE),"")</f>
      </c>
      <c r="U159" t="str">
        <f>IFERROR(VLOOKUP($M159,'05_SLA規則'!$A$2:$C$5,3,FALSE),"")</f>
      </c>
      <c r="V159" t="str">
        <f>IF(OR($B159="",$T159=""),"",IF($Q159="",IF(NOW()&gt;$B159+$T159/24,"初回応答超過","応答待ち"),IF($Q159&lt;=$B159+$T159/24,"達成","超過")))</f>
      </c>
      <c r="W159" t="str">
        <f>IF(OR($B159="",$U159=""),"",IF($R159="",IF(OR($N159="解決済み",$N159="クローズ"),"",IF(NOW()&gt;$B159+$U159/24,"未解決超過","対応中")),IF($R159&lt;=$B159+$U159/24,"達成","超過")))</f>
      </c>
      <c r="X159" t="str">
        <f>IF($B159="","",IF($R159&lt;&gt;"",ROUND(($R159-$B159)*24,1),ROUND((NOW()-$B159)*24,1)))</f>
      </c>
    </row>
    <row r="160">
      <c r="A160" t="str">
        <f>IF($B160="","","INQ-"&amp;TEXT($B160,"yyyymmdd")&amp;"-"&amp;TEXT(ROW()-6,"0000"))</f>
      </c>
      <c r="T160" t="str">
        <f>IFERROR(VLOOKUP($M160,'05_SLA規則'!$A$2:$C$5,2,FALSE),"")</f>
      </c>
      <c r="U160" t="str">
        <f>IFERROR(VLOOKUP($M160,'05_SLA規則'!$A$2:$C$5,3,FALSE),"")</f>
      </c>
      <c r="V160" t="str">
        <f>IF(OR($B160="",$T160=""),"",IF($Q160="",IF(NOW()&gt;$B160+$T160/24,"初回応答超過","応答待ち"),IF($Q160&lt;=$B160+$T160/24,"達成","超過")))</f>
      </c>
      <c r="W160" t="str">
        <f>IF(OR($B160="",$U160=""),"",IF($R160="",IF(OR($N160="解決済み",$N160="クローズ"),"",IF(NOW()&gt;$B160+$U160/24,"未解決超過","対応中")),IF($R160&lt;=$B160+$U160/24,"達成","超過")))</f>
      </c>
      <c r="X160" t="str">
        <f>IF($B160="","",IF($R160&lt;&gt;"",ROUND(($R160-$B160)*24,1),ROUND((NOW()-$B160)*24,1)))</f>
      </c>
    </row>
    <row r="161">
      <c r="A161" t="str">
        <f>IF($B161="","","INQ-"&amp;TEXT($B161,"yyyymmdd")&amp;"-"&amp;TEXT(ROW()-6,"0000"))</f>
      </c>
      <c r="T161" t="str">
        <f>IFERROR(VLOOKUP($M161,'05_SLA規則'!$A$2:$C$5,2,FALSE),"")</f>
      </c>
      <c r="U161" t="str">
        <f>IFERROR(VLOOKUP($M161,'05_SLA規則'!$A$2:$C$5,3,FALSE),"")</f>
      </c>
      <c r="V161" t="str">
        <f>IF(OR($B161="",$T161=""),"",IF($Q161="",IF(NOW()&gt;$B161+$T161/24,"初回応答超過","応答待ち"),IF($Q161&lt;=$B161+$T161/24,"達成","超過")))</f>
      </c>
      <c r="W161" t="str">
        <f>IF(OR($B161="",$U161=""),"",IF($R161="",IF(OR($N161="解決済み",$N161="クローズ"),"",IF(NOW()&gt;$B161+$U161/24,"未解決超過","対応中")),IF($R161&lt;=$B161+$U161/24,"達成","超過")))</f>
      </c>
      <c r="X161" t="str">
        <f>IF($B161="","",IF($R161&lt;&gt;"",ROUND(($R161-$B161)*24,1),ROUND((NOW()-$B161)*24,1)))</f>
      </c>
    </row>
    <row r="162">
      <c r="A162" t="str">
        <f>IF($B162="","","INQ-"&amp;TEXT($B162,"yyyymmdd")&amp;"-"&amp;TEXT(ROW()-6,"0000"))</f>
      </c>
      <c r="T162" t="str">
        <f>IFERROR(VLOOKUP($M162,'05_SLA規則'!$A$2:$C$5,2,FALSE),"")</f>
      </c>
      <c r="U162" t="str">
        <f>IFERROR(VLOOKUP($M162,'05_SLA規則'!$A$2:$C$5,3,FALSE),"")</f>
      </c>
      <c r="V162" t="str">
        <f>IF(OR($B162="",$T162=""),"",IF($Q162="",IF(NOW()&gt;$B162+$T162/24,"初回応答超過","応答待ち"),IF($Q162&lt;=$B162+$T162/24,"達成","超過")))</f>
      </c>
      <c r="W162" t="str">
        <f>IF(OR($B162="",$U162=""),"",IF($R162="",IF(OR($N162="解決済み",$N162="クローズ"),"",IF(NOW()&gt;$B162+$U162/24,"未解決超過","対応中")),IF($R162&lt;=$B162+$U162/24,"達成","超過")))</f>
      </c>
      <c r="X162" t="str">
        <f>IF($B162="","",IF($R162&lt;&gt;"",ROUND(($R162-$B162)*24,1),ROUND((NOW()-$B162)*24,1)))</f>
      </c>
    </row>
    <row r="163">
      <c r="A163" t="str">
        <f>IF($B163="","","INQ-"&amp;TEXT($B163,"yyyymmdd")&amp;"-"&amp;TEXT(ROW()-6,"0000"))</f>
      </c>
      <c r="T163" t="str">
        <f>IFERROR(VLOOKUP($M163,'05_SLA規則'!$A$2:$C$5,2,FALSE),"")</f>
      </c>
      <c r="U163" t="str">
        <f>IFERROR(VLOOKUP($M163,'05_SLA規則'!$A$2:$C$5,3,FALSE),"")</f>
      </c>
      <c r="V163" t="str">
        <f>IF(OR($B163="",$T163=""),"",IF($Q163="",IF(NOW()&gt;$B163+$T163/24,"初回応答超過","応答待ち"),IF($Q163&lt;=$B163+$T163/24,"達成","超過")))</f>
      </c>
      <c r="W163" t="str">
        <f>IF(OR($B163="",$U163=""),"",IF($R163="",IF(OR($N163="解決済み",$N163="クローズ"),"",IF(NOW()&gt;$B163+$U163/24,"未解決超過","対応中")),IF($R163&lt;=$B163+$U163/24,"達成","超過")))</f>
      </c>
      <c r="X163" t="str">
        <f>IF($B163="","",IF($R163&lt;&gt;"",ROUND(($R163-$B163)*24,1),ROUND((NOW()-$B163)*24,1)))</f>
      </c>
    </row>
    <row r="164">
      <c r="A164" t="str">
        <f>IF($B164="","","INQ-"&amp;TEXT($B164,"yyyymmdd")&amp;"-"&amp;TEXT(ROW()-6,"0000"))</f>
      </c>
      <c r="T164" t="str">
        <f>IFERROR(VLOOKUP($M164,'05_SLA規則'!$A$2:$C$5,2,FALSE),"")</f>
      </c>
      <c r="U164" t="str">
        <f>IFERROR(VLOOKUP($M164,'05_SLA規則'!$A$2:$C$5,3,FALSE),"")</f>
      </c>
      <c r="V164" t="str">
        <f>IF(OR($B164="",$T164=""),"",IF($Q164="",IF(NOW()&gt;$B164+$T164/24,"初回応答超過","応答待ち"),IF($Q164&lt;=$B164+$T164/24,"達成","超過")))</f>
      </c>
      <c r="W164" t="str">
        <f>IF(OR($B164="",$U164=""),"",IF($R164="",IF(OR($N164="解決済み",$N164="クローズ"),"",IF(NOW()&gt;$B164+$U164/24,"未解決超過","対応中")),IF($R164&lt;=$B164+$U164/24,"達成","超過")))</f>
      </c>
      <c r="X164" t="str">
        <f>IF($B164="","",IF($R164&lt;&gt;"",ROUND(($R164-$B164)*24,1),ROUND((NOW()-$B164)*24,1)))</f>
      </c>
    </row>
    <row r="165">
      <c r="A165" t="str">
        <f>IF($B165="","","INQ-"&amp;TEXT($B165,"yyyymmdd")&amp;"-"&amp;TEXT(ROW()-6,"0000"))</f>
      </c>
      <c r="T165" t="str">
        <f>IFERROR(VLOOKUP($M165,'05_SLA規則'!$A$2:$C$5,2,FALSE),"")</f>
      </c>
      <c r="U165" t="str">
        <f>IFERROR(VLOOKUP($M165,'05_SLA規則'!$A$2:$C$5,3,FALSE),"")</f>
      </c>
      <c r="V165" t="str">
        <f>IF(OR($B165="",$T165=""),"",IF($Q165="",IF(NOW()&gt;$B165+$T165/24,"初回応答超過","応答待ち"),IF($Q165&lt;=$B165+$T165/24,"達成","超過")))</f>
      </c>
      <c r="W165" t="str">
        <f>IF(OR($B165="",$U165=""),"",IF($R165="",IF(OR($N165="解決済み",$N165="クローズ"),"",IF(NOW()&gt;$B165+$U165/24,"未解決超過","対応中")),IF($R165&lt;=$B165+$U165/24,"達成","超過")))</f>
      </c>
      <c r="X165" t="str">
        <f>IF($B165="","",IF($R165&lt;&gt;"",ROUND(($R165-$B165)*24,1),ROUND((NOW()-$B165)*24,1)))</f>
      </c>
    </row>
    <row r="166">
      <c r="A166" t="str">
        <f>IF($B166="","","INQ-"&amp;TEXT($B166,"yyyymmdd")&amp;"-"&amp;TEXT(ROW()-6,"0000"))</f>
      </c>
      <c r="T166" t="str">
        <f>IFERROR(VLOOKUP($M166,'05_SLA規則'!$A$2:$C$5,2,FALSE),"")</f>
      </c>
      <c r="U166" t="str">
        <f>IFERROR(VLOOKUP($M166,'05_SLA規則'!$A$2:$C$5,3,FALSE),"")</f>
      </c>
      <c r="V166" t="str">
        <f>IF(OR($B166="",$T166=""),"",IF($Q166="",IF(NOW()&gt;$B166+$T166/24,"初回応答超過","応答待ち"),IF($Q166&lt;=$B166+$T166/24,"達成","超過")))</f>
      </c>
      <c r="W166" t="str">
        <f>IF(OR($B166="",$U166=""),"",IF($R166="",IF(OR($N166="解決済み",$N166="クローズ"),"",IF(NOW()&gt;$B166+$U166/24,"未解決超過","対応中")),IF($R166&lt;=$B166+$U166/24,"達成","超過")))</f>
      </c>
      <c r="X166" t="str">
        <f>IF($B166="","",IF($R166&lt;&gt;"",ROUND(($R166-$B166)*24,1),ROUND((NOW()-$B166)*24,1)))</f>
      </c>
    </row>
    <row r="167">
      <c r="A167" t="str">
        <f>IF($B167="","","INQ-"&amp;TEXT($B167,"yyyymmdd")&amp;"-"&amp;TEXT(ROW()-6,"0000"))</f>
      </c>
      <c r="T167" t="str">
        <f>IFERROR(VLOOKUP($M167,'05_SLA規則'!$A$2:$C$5,2,FALSE),"")</f>
      </c>
      <c r="U167" t="str">
        <f>IFERROR(VLOOKUP($M167,'05_SLA規則'!$A$2:$C$5,3,FALSE),"")</f>
      </c>
      <c r="V167" t="str">
        <f>IF(OR($B167="",$T167=""),"",IF($Q167="",IF(NOW()&gt;$B167+$T167/24,"初回応答超過","応答待ち"),IF($Q167&lt;=$B167+$T167/24,"達成","超過")))</f>
      </c>
      <c r="W167" t="str">
        <f>IF(OR($B167="",$U167=""),"",IF($R167="",IF(OR($N167="解決済み",$N167="クローズ"),"",IF(NOW()&gt;$B167+$U167/24,"未解決超過","対応中")),IF($R167&lt;=$B167+$U167/24,"達成","超過")))</f>
      </c>
      <c r="X167" t="str">
        <f>IF($B167="","",IF($R167&lt;&gt;"",ROUND(($R167-$B167)*24,1),ROUND((NOW()-$B167)*24,1)))</f>
      </c>
    </row>
    <row r="168">
      <c r="A168" t="str">
        <f>IF($B168="","","INQ-"&amp;TEXT($B168,"yyyymmdd")&amp;"-"&amp;TEXT(ROW()-6,"0000"))</f>
      </c>
      <c r="T168" t="str">
        <f>IFERROR(VLOOKUP($M168,'05_SLA規則'!$A$2:$C$5,2,FALSE),"")</f>
      </c>
      <c r="U168" t="str">
        <f>IFERROR(VLOOKUP($M168,'05_SLA規則'!$A$2:$C$5,3,FALSE),"")</f>
      </c>
      <c r="V168" t="str">
        <f>IF(OR($B168="",$T168=""),"",IF($Q168="",IF(NOW()&gt;$B168+$T168/24,"初回応答超過","応答待ち"),IF($Q168&lt;=$B168+$T168/24,"達成","超過")))</f>
      </c>
      <c r="W168" t="str">
        <f>IF(OR($B168="",$U168=""),"",IF($R168="",IF(OR($N168="解決済み",$N168="クローズ"),"",IF(NOW()&gt;$B168+$U168/24,"未解決超過","対応中")),IF($R168&lt;=$B168+$U168/24,"達成","超過")))</f>
      </c>
      <c r="X168" t="str">
        <f>IF($B168="","",IF($R168&lt;&gt;"",ROUND(($R168-$B168)*24,1),ROUND((NOW()-$B168)*24,1)))</f>
      </c>
    </row>
    <row r="169">
      <c r="A169" t="str">
        <f>IF($B169="","","INQ-"&amp;TEXT($B169,"yyyymmdd")&amp;"-"&amp;TEXT(ROW()-6,"0000"))</f>
      </c>
      <c r="T169" t="str">
        <f>IFERROR(VLOOKUP($M169,'05_SLA規則'!$A$2:$C$5,2,FALSE),"")</f>
      </c>
      <c r="U169" t="str">
        <f>IFERROR(VLOOKUP($M169,'05_SLA規則'!$A$2:$C$5,3,FALSE),"")</f>
      </c>
      <c r="V169" t="str">
        <f>IF(OR($B169="",$T169=""),"",IF($Q169="",IF(NOW()&gt;$B169+$T169/24,"初回応答超過","応答待ち"),IF($Q169&lt;=$B169+$T169/24,"達成","超過")))</f>
      </c>
      <c r="W169" t="str">
        <f>IF(OR($B169="",$U169=""),"",IF($R169="",IF(OR($N169="解決済み",$N169="クローズ"),"",IF(NOW()&gt;$B169+$U169/24,"未解決超過","対応中")),IF($R169&lt;=$B169+$U169/24,"達成","超過")))</f>
      </c>
      <c r="X169" t="str">
        <f>IF($B169="","",IF($R169&lt;&gt;"",ROUND(($R169-$B169)*24,1),ROUND((NOW()-$B169)*24,1)))</f>
      </c>
    </row>
    <row r="170">
      <c r="A170" t="str">
        <f>IF($B170="","","INQ-"&amp;TEXT($B170,"yyyymmdd")&amp;"-"&amp;TEXT(ROW()-6,"0000"))</f>
      </c>
      <c r="T170" t="str">
        <f>IFERROR(VLOOKUP($M170,'05_SLA規則'!$A$2:$C$5,2,FALSE),"")</f>
      </c>
      <c r="U170" t="str">
        <f>IFERROR(VLOOKUP($M170,'05_SLA規則'!$A$2:$C$5,3,FALSE),"")</f>
      </c>
      <c r="V170" t="str">
        <f>IF(OR($B170="",$T170=""),"",IF($Q170="",IF(NOW()&gt;$B170+$T170/24,"初回応答超過","応答待ち"),IF($Q170&lt;=$B170+$T170/24,"達成","超過")))</f>
      </c>
      <c r="W170" t="str">
        <f>IF(OR($B170="",$U170=""),"",IF($R170="",IF(OR($N170="解決済み",$N170="クローズ"),"",IF(NOW()&gt;$B170+$U170/24,"未解決超過","対応中")),IF($R170&lt;=$B170+$U170/24,"達成","超過")))</f>
      </c>
      <c r="X170" t="str">
        <f>IF($B170="","",IF($R170&lt;&gt;"",ROUND(($R170-$B170)*24,1),ROUND((NOW()-$B170)*24,1)))</f>
      </c>
    </row>
    <row r="171">
      <c r="A171" t="str">
        <f>IF($B171="","","INQ-"&amp;TEXT($B171,"yyyymmdd")&amp;"-"&amp;TEXT(ROW()-6,"0000"))</f>
      </c>
      <c r="T171" t="str">
        <f>IFERROR(VLOOKUP($M171,'05_SLA規則'!$A$2:$C$5,2,FALSE),"")</f>
      </c>
      <c r="U171" t="str">
        <f>IFERROR(VLOOKUP($M171,'05_SLA規則'!$A$2:$C$5,3,FALSE),"")</f>
      </c>
      <c r="V171" t="str">
        <f>IF(OR($B171="",$T171=""),"",IF($Q171="",IF(NOW()&gt;$B171+$T171/24,"初回応答超過","応答待ち"),IF($Q171&lt;=$B171+$T171/24,"達成","超過")))</f>
      </c>
      <c r="W171" t="str">
        <f>IF(OR($B171="",$U171=""),"",IF($R171="",IF(OR($N171="解決済み",$N171="クローズ"),"",IF(NOW()&gt;$B171+$U171/24,"未解決超過","対応中")),IF($R171&lt;=$B171+$U171/24,"達成","超過")))</f>
      </c>
      <c r="X171" t="str">
        <f>IF($B171="","",IF($R171&lt;&gt;"",ROUND(($R171-$B171)*24,1),ROUND((NOW()-$B171)*24,1)))</f>
      </c>
    </row>
    <row r="172">
      <c r="A172" t="str">
        <f>IF($B172="","","INQ-"&amp;TEXT($B172,"yyyymmdd")&amp;"-"&amp;TEXT(ROW()-6,"0000"))</f>
      </c>
      <c r="T172" t="str">
        <f>IFERROR(VLOOKUP($M172,'05_SLA規則'!$A$2:$C$5,2,FALSE),"")</f>
      </c>
      <c r="U172" t="str">
        <f>IFERROR(VLOOKUP($M172,'05_SLA規則'!$A$2:$C$5,3,FALSE),"")</f>
      </c>
      <c r="V172" t="str">
        <f>IF(OR($B172="",$T172=""),"",IF($Q172="",IF(NOW()&gt;$B172+$T172/24,"初回応答超過","応答待ち"),IF($Q172&lt;=$B172+$T172/24,"達成","超過")))</f>
      </c>
      <c r="W172" t="str">
        <f>IF(OR($B172="",$U172=""),"",IF($R172="",IF(OR($N172="解決済み",$N172="クローズ"),"",IF(NOW()&gt;$B172+$U172/24,"未解決超過","対応中")),IF($R172&lt;=$B172+$U172/24,"達成","超過")))</f>
      </c>
      <c r="X172" t="str">
        <f>IF($B172="","",IF($R172&lt;&gt;"",ROUND(($R172-$B172)*24,1),ROUND((NOW()-$B172)*24,1)))</f>
      </c>
    </row>
    <row r="173">
      <c r="A173" t="str">
        <f>IF($B173="","","INQ-"&amp;TEXT($B173,"yyyymmdd")&amp;"-"&amp;TEXT(ROW()-6,"0000"))</f>
      </c>
      <c r="T173" t="str">
        <f>IFERROR(VLOOKUP($M173,'05_SLA規則'!$A$2:$C$5,2,FALSE),"")</f>
      </c>
      <c r="U173" t="str">
        <f>IFERROR(VLOOKUP($M173,'05_SLA規則'!$A$2:$C$5,3,FALSE),"")</f>
      </c>
      <c r="V173" t="str">
        <f>IF(OR($B173="",$T173=""),"",IF($Q173="",IF(NOW()&gt;$B173+$T173/24,"初回応答超過","応答待ち"),IF($Q173&lt;=$B173+$T173/24,"達成","超過")))</f>
      </c>
      <c r="W173" t="str">
        <f>IF(OR($B173="",$U173=""),"",IF($R173="",IF(OR($N173="解決済み",$N173="クローズ"),"",IF(NOW()&gt;$B173+$U173/24,"未解決超過","対応中")),IF($R173&lt;=$B173+$U173/24,"達成","超過")))</f>
      </c>
      <c r="X173" t="str">
        <f>IF($B173="","",IF($R173&lt;&gt;"",ROUND(($R173-$B173)*24,1),ROUND((NOW()-$B173)*24,1)))</f>
      </c>
    </row>
    <row r="174">
      <c r="A174" t="str">
        <f>IF($B174="","","INQ-"&amp;TEXT($B174,"yyyymmdd")&amp;"-"&amp;TEXT(ROW()-6,"0000"))</f>
      </c>
      <c r="T174" t="str">
        <f>IFERROR(VLOOKUP($M174,'05_SLA規則'!$A$2:$C$5,2,FALSE),"")</f>
      </c>
      <c r="U174" t="str">
        <f>IFERROR(VLOOKUP($M174,'05_SLA規則'!$A$2:$C$5,3,FALSE),"")</f>
      </c>
      <c r="V174" t="str">
        <f>IF(OR($B174="",$T174=""),"",IF($Q174="",IF(NOW()&gt;$B174+$T174/24,"初回応答超過","応答待ち"),IF($Q174&lt;=$B174+$T174/24,"達成","超過")))</f>
      </c>
      <c r="W174" t="str">
        <f>IF(OR($B174="",$U174=""),"",IF($R174="",IF(OR($N174="解決済み",$N174="クローズ"),"",IF(NOW()&gt;$B174+$U174/24,"未解決超過","対応中")),IF($R174&lt;=$B174+$U174/24,"達成","超過")))</f>
      </c>
      <c r="X174" t="str">
        <f>IF($B174="","",IF($R174&lt;&gt;"",ROUND(($R174-$B174)*24,1),ROUND((NOW()-$B174)*24,1)))</f>
      </c>
    </row>
    <row r="175">
      <c r="A175" t="str">
        <f>IF($B175="","","INQ-"&amp;TEXT($B175,"yyyymmdd")&amp;"-"&amp;TEXT(ROW()-6,"0000"))</f>
      </c>
      <c r="T175" t="str">
        <f>IFERROR(VLOOKUP($M175,'05_SLA規則'!$A$2:$C$5,2,FALSE),"")</f>
      </c>
      <c r="U175" t="str">
        <f>IFERROR(VLOOKUP($M175,'05_SLA規則'!$A$2:$C$5,3,FALSE),"")</f>
      </c>
      <c r="V175" t="str">
        <f>IF(OR($B175="",$T175=""),"",IF($Q175="",IF(NOW()&gt;$B175+$T175/24,"初回応答超過","応答待ち"),IF($Q175&lt;=$B175+$T175/24,"達成","超過")))</f>
      </c>
      <c r="W175" t="str">
        <f>IF(OR($B175="",$U175=""),"",IF($R175="",IF(OR($N175="解決済み",$N175="クローズ"),"",IF(NOW()&gt;$B175+$U175/24,"未解決超過","対応中")),IF($R175&lt;=$B175+$U175/24,"達成","超過")))</f>
      </c>
      <c r="X175" t="str">
        <f>IF($B175="","",IF($R175&lt;&gt;"",ROUND(($R175-$B175)*24,1),ROUND((NOW()-$B175)*24,1)))</f>
      </c>
    </row>
    <row r="176">
      <c r="A176" t="str">
        <f>IF($B176="","","INQ-"&amp;TEXT($B176,"yyyymmdd")&amp;"-"&amp;TEXT(ROW()-6,"0000"))</f>
      </c>
      <c r="T176" t="str">
        <f>IFERROR(VLOOKUP($M176,'05_SLA規則'!$A$2:$C$5,2,FALSE),"")</f>
      </c>
      <c r="U176" t="str">
        <f>IFERROR(VLOOKUP($M176,'05_SLA規則'!$A$2:$C$5,3,FALSE),"")</f>
      </c>
      <c r="V176" t="str">
        <f>IF(OR($B176="",$T176=""),"",IF($Q176="",IF(NOW()&gt;$B176+$T176/24,"初回応答超過","応答待ち"),IF($Q176&lt;=$B176+$T176/24,"達成","超過")))</f>
      </c>
      <c r="W176" t="str">
        <f>IF(OR($B176="",$U176=""),"",IF($R176="",IF(OR($N176="解決済み",$N176="クローズ"),"",IF(NOW()&gt;$B176+$U176/24,"未解決超過","対応中")),IF($R176&lt;=$B176+$U176/24,"達成","超過")))</f>
      </c>
      <c r="X176" t="str">
        <f>IF($B176="","",IF($R176&lt;&gt;"",ROUND(($R176-$B176)*24,1),ROUND((NOW()-$B176)*24,1)))</f>
      </c>
    </row>
    <row r="177">
      <c r="A177" t="str">
        <f>IF($B177="","","INQ-"&amp;TEXT($B177,"yyyymmdd")&amp;"-"&amp;TEXT(ROW()-6,"0000"))</f>
      </c>
      <c r="T177" t="str">
        <f>IFERROR(VLOOKUP($M177,'05_SLA規則'!$A$2:$C$5,2,FALSE),"")</f>
      </c>
      <c r="U177" t="str">
        <f>IFERROR(VLOOKUP($M177,'05_SLA規則'!$A$2:$C$5,3,FALSE),"")</f>
      </c>
      <c r="V177" t="str">
        <f>IF(OR($B177="",$T177=""),"",IF($Q177="",IF(NOW()&gt;$B177+$T177/24,"初回応答超過","応答待ち"),IF($Q177&lt;=$B177+$T177/24,"達成","超過")))</f>
      </c>
      <c r="W177" t="str">
        <f>IF(OR($B177="",$U177=""),"",IF($R177="",IF(OR($N177="解決済み",$N177="クローズ"),"",IF(NOW()&gt;$B177+$U177/24,"未解決超過","対応中")),IF($R177&lt;=$B177+$U177/24,"達成","超過")))</f>
      </c>
      <c r="X177" t="str">
        <f>IF($B177="","",IF($R177&lt;&gt;"",ROUND(($R177-$B177)*24,1),ROUND((NOW()-$B177)*24,1)))</f>
      </c>
    </row>
    <row r="178">
      <c r="A178" t="str">
        <f>IF($B178="","","INQ-"&amp;TEXT($B178,"yyyymmdd")&amp;"-"&amp;TEXT(ROW()-6,"0000"))</f>
      </c>
      <c r="T178" t="str">
        <f>IFERROR(VLOOKUP($M178,'05_SLA規則'!$A$2:$C$5,2,FALSE),"")</f>
      </c>
      <c r="U178" t="str">
        <f>IFERROR(VLOOKUP($M178,'05_SLA規則'!$A$2:$C$5,3,FALSE),"")</f>
      </c>
      <c r="V178" t="str">
        <f>IF(OR($B178="",$T178=""),"",IF($Q178="",IF(NOW()&gt;$B178+$T178/24,"初回応答超過","応答待ち"),IF($Q178&lt;=$B178+$T178/24,"達成","超過")))</f>
      </c>
      <c r="W178" t="str">
        <f>IF(OR($B178="",$U178=""),"",IF($R178="",IF(OR($N178="解決済み",$N178="クローズ"),"",IF(NOW()&gt;$B178+$U178/24,"未解決超過","対応中")),IF($R178&lt;=$B178+$U178/24,"達成","超過")))</f>
      </c>
      <c r="X178" t="str">
        <f>IF($B178="","",IF($R178&lt;&gt;"",ROUND(($R178-$B178)*24,1),ROUND((NOW()-$B178)*24,1)))</f>
      </c>
    </row>
    <row r="179">
      <c r="A179" t="str">
        <f>IF($B179="","","INQ-"&amp;TEXT($B179,"yyyymmdd")&amp;"-"&amp;TEXT(ROW()-6,"0000"))</f>
      </c>
      <c r="T179" t="str">
        <f>IFERROR(VLOOKUP($M179,'05_SLA規則'!$A$2:$C$5,2,FALSE),"")</f>
      </c>
      <c r="U179" t="str">
        <f>IFERROR(VLOOKUP($M179,'05_SLA規則'!$A$2:$C$5,3,FALSE),"")</f>
      </c>
      <c r="V179" t="str">
        <f>IF(OR($B179="",$T179=""),"",IF($Q179="",IF(NOW()&gt;$B179+$T179/24,"初回応答超過","応答待ち"),IF($Q179&lt;=$B179+$T179/24,"達成","超過")))</f>
      </c>
      <c r="W179" t="str">
        <f>IF(OR($B179="",$U179=""),"",IF($R179="",IF(OR($N179="解決済み",$N179="クローズ"),"",IF(NOW()&gt;$B179+$U179/24,"未解決超過","対応中")),IF($R179&lt;=$B179+$U179/24,"達成","超過")))</f>
      </c>
      <c r="X179" t="str">
        <f>IF($B179="","",IF($R179&lt;&gt;"",ROUND(($R179-$B179)*24,1),ROUND((NOW()-$B179)*24,1)))</f>
      </c>
    </row>
    <row r="180">
      <c r="A180" t="str">
        <f>IF($B180="","","INQ-"&amp;TEXT($B180,"yyyymmdd")&amp;"-"&amp;TEXT(ROW()-6,"0000"))</f>
      </c>
      <c r="T180" t="str">
        <f>IFERROR(VLOOKUP($M180,'05_SLA規則'!$A$2:$C$5,2,FALSE),"")</f>
      </c>
      <c r="U180" t="str">
        <f>IFERROR(VLOOKUP($M180,'05_SLA規則'!$A$2:$C$5,3,FALSE),"")</f>
      </c>
      <c r="V180" t="str">
        <f>IF(OR($B180="",$T180=""),"",IF($Q180="",IF(NOW()&gt;$B180+$T180/24,"初回応答超過","応答待ち"),IF($Q180&lt;=$B180+$T180/24,"達成","超過")))</f>
      </c>
      <c r="W180" t="str">
        <f>IF(OR($B180="",$U180=""),"",IF($R180="",IF(OR($N180="解決済み",$N180="クローズ"),"",IF(NOW()&gt;$B180+$U180/24,"未解決超過","対応中")),IF($R180&lt;=$B180+$U180/24,"達成","超過")))</f>
      </c>
      <c r="X180" t="str">
        <f>IF($B180="","",IF($R180&lt;&gt;"",ROUND(($R180-$B180)*24,1),ROUND((NOW()-$B180)*24,1)))</f>
      </c>
    </row>
    <row r="181">
      <c r="A181" t="str">
        <f>IF($B181="","","INQ-"&amp;TEXT($B181,"yyyymmdd")&amp;"-"&amp;TEXT(ROW()-6,"0000"))</f>
      </c>
      <c r="T181" t="str">
        <f>IFERROR(VLOOKUP($M181,'05_SLA規則'!$A$2:$C$5,2,FALSE),"")</f>
      </c>
      <c r="U181" t="str">
        <f>IFERROR(VLOOKUP($M181,'05_SLA規則'!$A$2:$C$5,3,FALSE),"")</f>
      </c>
      <c r="V181" t="str">
        <f>IF(OR($B181="",$T181=""),"",IF($Q181="",IF(NOW()&gt;$B181+$T181/24,"初回応答超過","応答待ち"),IF($Q181&lt;=$B181+$T181/24,"達成","超過")))</f>
      </c>
      <c r="W181" t="str">
        <f>IF(OR($B181="",$U181=""),"",IF($R181="",IF(OR($N181="解決済み",$N181="クローズ"),"",IF(NOW()&gt;$B181+$U181/24,"未解決超過","対応中")),IF($R181&lt;=$B181+$U181/24,"達成","超過")))</f>
      </c>
      <c r="X181" t="str">
        <f>IF($B181="","",IF($R181&lt;&gt;"",ROUND(($R181-$B181)*24,1),ROUND((NOW()-$B181)*24,1)))</f>
      </c>
    </row>
    <row r="182">
      <c r="A182" t="str">
        <f>IF($B182="","","INQ-"&amp;TEXT($B182,"yyyymmdd")&amp;"-"&amp;TEXT(ROW()-6,"0000"))</f>
      </c>
      <c r="T182" t="str">
        <f>IFERROR(VLOOKUP($M182,'05_SLA規則'!$A$2:$C$5,2,FALSE),"")</f>
      </c>
      <c r="U182" t="str">
        <f>IFERROR(VLOOKUP($M182,'05_SLA規則'!$A$2:$C$5,3,FALSE),"")</f>
      </c>
      <c r="V182" t="str">
        <f>IF(OR($B182="",$T182=""),"",IF($Q182="",IF(NOW()&gt;$B182+$T182/24,"初回応答超過","応答待ち"),IF($Q182&lt;=$B182+$T182/24,"達成","超過")))</f>
      </c>
      <c r="W182" t="str">
        <f>IF(OR($B182="",$U182=""),"",IF($R182="",IF(OR($N182="解決済み",$N182="クローズ"),"",IF(NOW()&gt;$B182+$U182/24,"未解決超過","対応中")),IF($R182&lt;=$B182+$U182/24,"達成","超過")))</f>
      </c>
      <c r="X182" t="str">
        <f>IF($B182="","",IF($R182&lt;&gt;"",ROUND(($R182-$B182)*24,1),ROUND((NOW()-$B182)*24,1)))</f>
      </c>
    </row>
    <row r="183">
      <c r="A183" t="str">
        <f>IF($B183="","","INQ-"&amp;TEXT($B183,"yyyymmdd")&amp;"-"&amp;TEXT(ROW()-6,"0000"))</f>
      </c>
      <c r="T183" t="str">
        <f>IFERROR(VLOOKUP($M183,'05_SLA規則'!$A$2:$C$5,2,FALSE),"")</f>
      </c>
      <c r="U183" t="str">
        <f>IFERROR(VLOOKUP($M183,'05_SLA規則'!$A$2:$C$5,3,FALSE),"")</f>
      </c>
      <c r="V183" t="str">
        <f>IF(OR($B183="",$T183=""),"",IF($Q183="",IF(NOW()&gt;$B183+$T183/24,"初回応答超過","応答待ち"),IF($Q183&lt;=$B183+$T183/24,"達成","超過")))</f>
      </c>
      <c r="W183" t="str">
        <f>IF(OR($B183="",$U183=""),"",IF($R183="",IF(OR($N183="解決済み",$N183="クローズ"),"",IF(NOW()&gt;$B183+$U183/24,"未解決超過","対応中")),IF($R183&lt;=$B183+$U183/24,"達成","超過")))</f>
      </c>
      <c r="X183" t="str">
        <f>IF($B183="","",IF($R183&lt;&gt;"",ROUND(($R183-$B183)*24,1),ROUND((NOW()-$B183)*24,1)))</f>
      </c>
    </row>
    <row r="184">
      <c r="A184" t="str">
        <f>IF($B184="","","INQ-"&amp;TEXT($B184,"yyyymmdd")&amp;"-"&amp;TEXT(ROW()-6,"0000"))</f>
      </c>
      <c r="T184" t="str">
        <f>IFERROR(VLOOKUP($M184,'05_SLA規則'!$A$2:$C$5,2,FALSE),"")</f>
      </c>
      <c r="U184" t="str">
        <f>IFERROR(VLOOKUP($M184,'05_SLA規則'!$A$2:$C$5,3,FALSE),"")</f>
      </c>
      <c r="V184" t="str">
        <f>IF(OR($B184="",$T184=""),"",IF($Q184="",IF(NOW()&gt;$B184+$T184/24,"初回応答超過","応答待ち"),IF($Q184&lt;=$B184+$T184/24,"達成","超過")))</f>
      </c>
      <c r="W184" t="str">
        <f>IF(OR($B184="",$U184=""),"",IF($R184="",IF(OR($N184="解決済み",$N184="クローズ"),"",IF(NOW()&gt;$B184+$U184/24,"未解決超過","対応中")),IF($R184&lt;=$B184+$U184/24,"達成","超過")))</f>
      </c>
      <c r="X184" t="str">
        <f>IF($B184="","",IF($R184&lt;&gt;"",ROUND(($R184-$B184)*24,1),ROUND((NOW()-$B184)*24,1)))</f>
      </c>
    </row>
    <row r="185">
      <c r="A185" t="str">
        <f>IF($B185="","","INQ-"&amp;TEXT($B185,"yyyymmdd")&amp;"-"&amp;TEXT(ROW()-6,"0000"))</f>
      </c>
      <c r="T185" t="str">
        <f>IFERROR(VLOOKUP($M185,'05_SLA規則'!$A$2:$C$5,2,FALSE),"")</f>
      </c>
      <c r="U185" t="str">
        <f>IFERROR(VLOOKUP($M185,'05_SLA規則'!$A$2:$C$5,3,FALSE),"")</f>
      </c>
      <c r="V185" t="str">
        <f>IF(OR($B185="",$T185=""),"",IF($Q185="",IF(NOW()&gt;$B185+$T185/24,"初回応答超過","応答待ち"),IF($Q185&lt;=$B185+$T185/24,"達成","超過")))</f>
      </c>
      <c r="W185" t="str">
        <f>IF(OR($B185="",$U185=""),"",IF($R185="",IF(OR($N185="解決済み",$N185="クローズ"),"",IF(NOW()&gt;$B185+$U185/24,"未解決超過","対応中")),IF($R185&lt;=$B185+$U185/24,"達成","超過")))</f>
      </c>
      <c r="X185" t="str">
        <f>IF($B185="","",IF($R185&lt;&gt;"",ROUND(($R185-$B185)*24,1),ROUND((NOW()-$B185)*24,1)))</f>
      </c>
    </row>
    <row r="186">
      <c r="A186" t="str">
        <f>IF($B186="","","INQ-"&amp;TEXT($B186,"yyyymmdd")&amp;"-"&amp;TEXT(ROW()-6,"0000"))</f>
      </c>
      <c r="T186" t="str">
        <f>IFERROR(VLOOKUP($M186,'05_SLA規則'!$A$2:$C$5,2,FALSE),"")</f>
      </c>
      <c r="U186" t="str">
        <f>IFERROR(VLOOKUP($M186,'05_SLA規則'!$A$2:$C$5,3,FALSE),"")</f>
      </c>
      <c r="V186" t="str">
        <f>IF(OR($B186="",$T186=""),"",IF($Q186="",IF(NOW()&gt;$B186+$T186/24,"初回応答超過","応答待ち"),IF($Q186&lt;=$B186+$T186/24,"達成","超過")))</f>
      </c>
      <c r="W186" t="str">
        <f>IF(OR($B186="",$U186=""),"",IF($R186="",IF(OR($N186="解決済み",$N186="クローズ"),"",IF(NOW()&gt;$B186+$U186/24,"未解決超過","対応中")),IF($R186&lt;=$B186+$U186/24,"達成","超過")))</f>
      </c>
      <c r="X186" t="str">
        <f>IF($B186="","",IF($R186&lt;&gt;"",ROUND(($R186-$B186)*24,1),ROUND((NOW()-$B186)*24,1)))</f>
      </c>
    </row>
    <row r="187">
      <c r="A187" t="str">
        <f>IF($B187="","","INQ-"&amp;TEXT($B187,"yyyymmdd")&amp;"-"&amp;TEXT(ROW()-6,"0000"))</f>
      </c>
      <c r="T187" t="str">
        <f>IFERROR(VLOOKUP($M187,'05_SLA規則'!$A$2:$C$5,2,FALSE),"")</f>
      </c>
      <c r="U187" t="str">
        <f>IFERROR(VLOOKUP($M187,'05_SLA規則'!$A$2:$C$5,3,FALSE),"")</f>
      </c>
      <c r="V187" t="str">
        <f>IF(OR($B187="",$T187=""),"",IF($Q187="",IF(NOW()&gt;$B187+$T187/24,"初回応答超過","応答待ち"),IF($Q187&lt;=$B187+$T187/24,"達成","超過")))</f>
      </c>
      <c r="W187" t="str">
        <f>IF(OR($B187="",$U187=""),"",IF($R187="",IF(OR($N187="解決済み",$N187="クローズ"),"",IF(NOW()&gt;$B187+$U187/24,"未解決超過","対応中")),IF($R187&lt;=$B187+$U187/24,"達成","超過")))</f>
      </c>
      <c r="X187" t="str">
        <f>IF($B187="","",IF($R187&lt;&gt;"",ROUND(($R187-$B187)*24,1),ROUND((NOW()-$B187)*24,1)))</f>
      </c>
    </row>
    <row r="188">
      <c r="A188" t="str">
        <f>IF($B188="","","INQ-"&amp;TEXT($B188,"yyyymmdd")&amp;"-"&amp;TEXT(ROW()-6,"0000"))</f>
      </c>
      <c r="T188" t="str">
        <f>IFERROR(VLOOKUP($M188,'05_SLA規則'!$A$2:$C$5,2,FALSE),"")</f>
      </c>
      <c r="U188" t="str">
        <f>IFERROR(VLOOKUP($M188,'05_SLA規則'!$A$2:$C$5,3,FALSE),"")</f>
      </c>
      <c r="V188" t="str">
        <f>IF(OR($B188="",$T188=""),"",IF($Q188="",IF(NOW()&gt;$B188+$T188/24,"初回応答超過","応答待ち"),IF($Q188&lt;=$B188+$T188/24,"達成","超過")))</f>
      </c>
      <c r="W188" t="str">
        <f>IF(OR($B188="",$U188=""),"",IF($R188="",IF(OR($N188="解決済み",$N188="クローズ"),"",IF(NOW()&gt;$B188+$U188/24,"未解決超過","対応中")),IF($R188&lt;=$B188+$U188/24,"達成","超過")))</f>
      </c>
      <c r="X188" t="str">
        <f>IF($B188="","",IF($R188&lt;&gt;"",ROUND(($R188-$B188)*24,1),ROUND((NOW()-$B188)*24,1)))</f>
      </c>
    </row>
    <row r="189">
      <c r="A189" t="str">
        <f>IF($B189="","","INQ-"&amp;TEXT($B189,"yyyymmdd")&amp;"-"&amp;TEXT(ROW()-6,"0000"))</f>
      </c>
      <c r="T189" t="str">
        <f>IFERROR(VLOOKUP($M189,'05_SLA規則'!$A$2:$C$5,2,FALSE),"")</f>
      </c>
      <c r="U189" t="str">
        <f>IFERROR(VLOOKUP($M189,'05_SLA規則'!$A$2:$C$5,3,FALSE),"")</f>
      </c>
      <c r="V189" t="str">
        <f>IF(OR($B189="",$T189=""),"",IF($Q189="",IF(NOW()&gt;$B189+$T189/24,"初回応答超過","応答待ち"),IF($Q189&lt;=$B189+$T189/24,"達成","超過")))</f>
      </c>
      <c r="W189" t="str">
        <f>IF(OR($B189="",$U189=""),"",IF($R189="",IF(OR($N189="解決済み",$N189="クローズ"),"",IF(NOW()&gt;$B189+$U189/24,"未解決超過","対応中")),IF($R189&lt;=$B189+$U189/24,"達成","超過")))</f>
      </c>
      <c r="X189" t="str">
        <f>IF($B189="","",IF($R189&lt;&gt;"",ROUND(($R189-$B189)*24,1),ROUND((NOW()-$B189)*24,1)))</f>
      </c>
    </row>
    <row r="190">
      <c r="A190" t="str">
        <f>IF($B190="","","INQ-"&amp;TEXT($B190,"yyyymmdd")&amp;"-"&amp;TEXT(ROW()-6,"0000"))</f>
      </c>
      <c r="T190" t="str">
        <f>IFERROR(VLOOKUP($M190,'05_SLA規則'!$A$2:$C$5,2,FALSE),"")</f>
      </c>
      <c r="U190" t="str">
        <f>IFERROR(VLOOKUP($M190,'05_SLA規則'!$A$2:$C$5,3,FALSE),"")</f>
      </c>
      <c r="V190" t="str">
        <f>IF(OR($B190="",$T190=""),"",IF($Q190="",IF(NOW()&gt;$B190+$T190/24,"初回応答超過","応答待ち"),IF($Q190&lt;=$B190+$T190/24,"達成","超過")))</f>
      </c>
      <c r="W190" t="str">
        <f>IF(OR($B190="",$U190=""),"",IF($R190="",IF(OR($N190="解決済み",$N190="クローズ"),"",IF(NOW()&gt;$B190+$U190/24,"未解決超過","対応中")),IF($R190&lt;=$B190+$U190/24,"達成","超過")))</f>
      </c>
      <c r="X190" t="str">
        <f>IF($B190="","",IF($R190&lt;&gt;"",ROUND(($R190-$B190)*24,1),ROUND((NOW()-$B190)*24,1)))</f>
      </c>
    </row>
    <row r="191">
      <c r="A191" t="str">
        <f>IF($B191="","","INQ-"&amp;TEXT($B191,"yyyymmdd")&amp;"-"&amp;TEXT(ROW()-6,"0000"))</f>
      </c>
      <c r="T191" t="str">
        <f>IFERROR(VLOOKUP($M191,'05_SLA規則'!$A$2:$C$5,2,FALSE),"")</f>
      </c>
      <c r="U191" t="str">
        <f>IFERROR(VLOOKUP($M191,'05_SLA規則'!$A$2:$C$5,3,FALSE),"")</f>
      </c>
      <c r="V191" t="str">
        <f>IF(OR($B191="",$T191=""),"",IF($Q191="",IF(NOW()&gt;$B191+$T191/24,"初回応答超過","応答待ち"),IF($Q191&lt;=$B191+$T191/24,"達成","超過")))</f>
      </c>
      <c r="W191" t="str">
        <f>IF(OR($B191="",$U191=""),"",IF($R191="",IF(OR($N191="解決済み",$N191="クローズ"),"",IF(NOW()&gt;$B191+$U191/24,"未解決超過","対応中")),IF($R191&lt;=$B191+$U191/24,"達成","超過")))</f>
      </c>
      <c r="X191" t="str">
        <f>IF($B191="","",IF($R191&lt;&gt;"",ROUND(($R191-$B191)*24,1),ROUND((NOW()-$B191)*24,1)))</f>
      </c>
    </row>
    <row r="192">
      <c r="A192" t="str">
        <f>IF($B192="","","INQ-"&amp;TEXT($B192,"yyyymmdd")&amp;"-"&amp;TEXT(ROW()-6,"0000"))</f>
      </c>
      <c r="T192" t="str">
        <f>IFERROR(VLOOKUP($M192,'05_SLA規則'!$A$2:$C$5,2,FALSE),"")</f>
      </c>
      <c r="U192" t="str">
        <f>IFERROR(VLOOKUP($M192,'05_SLA規則'!$A$2:$C$5,3,FALSE),"")</f>
      </c>
      <c r="V192" t="str">
        <f>IF(OR($B192="",$T192=""),"",IF($Q192="",IF(NOW()&gt;$B192+$T192/24,"初回応答超過","応答待ち"),IF($Q192&lt;=$B192+$T192/24,"達成","超過")))</f>
      </c>
      <c r="W192" t="str">
        <f>IF(OR($B192="",$U192=""),"",IF($R192="",IF(OR($N192="解決済み",$N192="クローズ"),"",IF(NOW()&gt;$B192+$U192/24,"未解決超過","対応中")),IF($R192&lt;=$B192+$U192/24,"達成","超過")))</f>
      </c>
      <c r="X192" t="str">
        <f>IF($B192="","",IF($R192&lt;&gt;"",ROUND(($R192-$B192)*24,1),ROUND((NOW()-$B192)*24,1)))</f>
      </c>
    </row>
    <row r="193">
      <c r="A193" t="str">
        <f>IF($B193="","","INQ-"&amp;TEXT($B193,"yyyymmdd")&amp;"-"&amp;TEXT(ROW()-6,"0000"))</f>
      </c>
      <c r="T193" t="str">
        <f>IFERROR(VLOOKUP($M193,'05_SLA規則'!$A$2:$C$5,2,FALSE),"")</f>
      </c>
      <c r="U193" t="str">
        <f>IFERROR(VLOOKUP($M193,'05_SLA規則'!$A$2:$C$5,3,FALSE),"")</f>
      </c>
      <c r="V193" t="str">
        <f>IF(OR($B193="",$T193=""),"",IF($Q193="",IF(NOW()&gt;$B193+$T193/24,"初回応答超過","応答待ち"),IF($Q193&lt;=$B193+$T193/24,"達成","超過")))</f>
      </c>
      <c r="W193" t="str">
        <f>IF(OR($B193="",$U193=""),"",IF($R193="",IF(OR($N193="解決済み",$N193="クローズ"),"",IF(NOW()&gt;$B193+$U193/24,"未解決超過","対応中")),IF($R193&lt;=$B193+$U193/24,"達成","超過")))</f>
      </c>
      <c r="X193" t="str">
        <f>IF($B193="","",IF($R193&lt;&gt;"",ROUND(($R193-$B193)*24,1),ROUND((NOW()-$B193)*24,1)))</f>
      </c>
    </row>
    <row r="194">
      <c r="A194" t="str">
        <f>IF($B194="","","INQ-"&amp;TEXT($B194,"yyyymmdd")&amp;"-"&amp;TEXT(ROW()-6,"0000"))</f>
      </c>
      <c r="T194" t="str">
        <f>IFERROR(VLOOKUP($M194,'05_SLA規則'!$A$2:$C$5,2,FALSE),"")</f>
      </c>
      <c r="U194" t="str">
        <f>IFERROR(VLOOKUP($M194,'05_SLA規則'!$A$2:$C$5,3,FALSE),"")</f>
      </c>
      <c r="V194" t="str">
        <f>IF(OR($B194="",$T194=""),"",IF($Q194="",IF(NOW()&gt;$B194+$T194/24,"初回応答超過","応答待ち"),IF($Q194&lt;=$B194+$T194/24,"達成","超過")))</f>
      </c>
      <c r="W194" t="str">
        <f>IF(OR($B194="",$U194=""),"",IF($R194="",IF(OR($N194="解決済み",$N194="クローズ"),"",IF(NOW()&gt;$B194+$U194/24,"未解決超過","対応中")),IF($R194&lt;=$B194+$U194/24,"達成","超過")))</f>
      </c>
      <c r="X194" t="str">
        <f>IF($B194="","",IF($R194&lt;&gt;"",ROUND(($R194-$B194)*24,1),ROUND((NOW()-$B194)*24,1)))</f>
      </c>
    </row>
    <row r="195">
      <c r="A195" t="str">
        <f>IF($B195="","","INQ-"&amp;TEXT($B195,"yyyymmdd")&amp;"-"&amp;TEXT(ROW()-6,"0000"))</f>
      </c>
      <c r="T195" t="str">
        <f>IFERROR(VLOOKUP($M195,'05_SLA規則'!$A$2:$C$5,2,FALSE),"")</f>
      </c>
      <c r="U195" t="str">
        <f>IFERROR(VLOOKUP($M195,'05_SLA規則'!$A$2:$C$5,3,FALSE),"")</f>
      </c>
      <c r="V195" t="str">
        <f>IF(OR($B195="",$T195=""),"",IF($Q195="",IF(NOW()&gt;$B195+$T195/24,"初回応答超過","応答待ち"),IF($Q195&lt;=$B195+$T195/24,"達成","超過")))</f>
      </c>
      <c r="W195" t="str">
        <f>IF(OR($B195="",$U195=""),"",IF($R195="",IF(OR($N195="解決済み",$N195="クローズ"),"",IF(NOW()&gt;$B195+$U195/24,"未解決超過","対応中")),IF($R195&lt;=$B195+$U195/24,"達成","超過")))</f>
      </c>
      <c r="X195" t="str">
        <f>IF($B195="","",IF($R195&lt;&gt;"",ROUND(($R195-$B195)*24,1),ROUND((NOW()-$B195)*24,1)))</f>
      </c>
    </row>
    <row r="196">
      <c r="A196" t="str">
        <f>IF($B196="","","INQ-"&amp;TEXT($B196,"yyyymmdd")&amp;"-"&amp;TEXT(ROW()-6,"0000"))</f>
      </c>
      <c r="T196" t="str">
        <f>IFERROR(VLOOKUP($M196,'05_SLA規則'!$A$2:$C$5,2,FALSE),"")</f>
      </c>
      <c r="U196" t="str">
        <f>IFERROR(VLOOKUP($M196,'05_SLA規則'!$A$2:$C$5,3,FALSE),"")</f>
      </c>
      <c r="V196" t="str">
        <f>IF(OR($B196="",$T196=""),"",IF($Q196="",IF(NOW()&gt;$B196+$T196/24,"初回応答超過","応答待ち"),IF($Q196&lt;=$B196+$T196/24,"達成","超過")))</f>
      </c>
      <c r="W196" t="str">
        <f>IF(OR($B196="",$U196=""),"",IF($R196="",IF(OR($N196="解決済み",$N196="クローズ"),"",IF(NOW()&gt;$B196+$U196/24,"未解決超過","対応中")),IF($R196&lt;=$B196+$U196/24,"達成","超過")))</f>
      </c>
      <c r="X196" t="str">
        <f>IF($B196="","",IF($R196&lt;&gt;"",ROUND(($R196-$B196)*24,1),ROUND((NOW()-$B196)*24,1)))</f>
      </c>
    </row>
    <row r="197">
      <c r="A197" t="str">
        <f>IF($B197="","","INQ-"&amp;TEXT($B197,"yyyymmdd")&amp;"-"&amp;TEXT(ROW()-6,"0000"))</f>
      </c>
      <c r="T197" t="str">
        <f>IFERROR(VLOOKUP($M197,'05_SLA規則'!$A$2:$C$5,2,FALSE),"")</f>
      </c>
      <c r="U197" t="str">
        <f>IFERROR(VLOOKUP($M197,'05_SLA規則'!$A$2:$C$5,3,FALSE),"")</f>
      </c>
      <c r="V197" t="str">
        <f>IF(OR($B197="",$T197=""),"",IF($Q197="",IF(NOW()&gt;$B197+$T197/24,"初回応答超過","応答待ち"),IF($Q197&lt;=$B197+$T197/24,"達成","超過")))</f>
      </c>
      <c r="W197" t="str">
        <f>IF(OR($B197="",$U197=""),"",IF($R197="",IF(OR($N197="解決済み",$N197="クローズ"),"",IF(NOW()&gt;$B197+$U197/24,"未解決超過","対応中")),IF($R197&lt;=$B197+$U197/24,"達成","超過")))</f>
      </c>
      <c r="X197" t="str">
        <f>IF($B197="","",IF($R197&lt;&gt;"",ROUND(($R197-$B197)*24,1),ROUND((NOW()-$B197)*24,1)))</f>
      </c>
    </row>
    <row r="198">
      <c r="A198" t="str">
        <f>IF($B198="","","INQ-"&amp;TEXT($B198,"yyyymmdd")&amp;"-"&amp;TEXT(ROW()-6,"0000"))</f>
      </c>
      <c r="T198" t="str">
        <f>IFERROR(VLOOKUP($M198,'05_SLA規則'!$A$2:$C$5,2,FALSE),"")</f>
      </c>
      <c r="U198" t="str">
        <f>IFERROR(VLOOKUP($M198,'05_SLA規則'!$A$2:$C$5,3,FALSE),"")</f>
      </c>
      <c r="V198" t="str">
        <f>IF(OR($B198="",$T198=""),"",IF($Q198="",IF(NOW()&gt;$B198+$T198/24,"初回応答超過","応答待ち"),IF($Q198&lt;=$B198+$T198/24,"達成","超過")))</f>
      </c>
      <c r="W198" t="str">
        <f>IF(OR($B198="",$U198=""),"",IF($R198="",IF(OR($N198="解決済み",$N198="クローズ"),"",IF(NOW()&gt;$B198+$U198/24,"未解決超過","対応中")),IF($R198&lt;=$B198+$U198/24,"達成","超過")))</f>
      </c>
      <c r="X198" t="str">
        <f>IF($B198="","",IF($R198&lt;&gt;"",ROUND(($R198-$B198)*24,1),ROUND((NOW()-$B198)*24,1)))</f>
      </c>
    </row>
    <row r="199">
      <c r="A199" t="str">
        <f>IF($B199="","","INQ-"&amp;TEXT($B199,"yyyymmdd")&amp;"-"&amp;TEXT(ROW()-6,"0000"))</f>
      </c>
      <c r="T199" t="str">
        <f>IFERROR(VLOOKUP($M199,'05_SLA規則'!$A$2:$C$5,2,FALSE),"")</f>
      </c>
      <c r="U199" t="str">
        <f>IFERROR(VLOOKUP($M199,'05_SLA規則'!$A$2:$C$5,3,FALSE),"")</f>
      </c>
      <c r="V199" t="str">
        <f>IF(OR($B199="",$T199=""),"",IF($Q199="",IF(NOW()&gt;$B199+$T199/24,"初回応答超過","応答待ち"),IF($Q199&lt;=$B199+$T199/24,"達成","超過")))</f>
      </c>
      <c r="W199" t="str">
        <f>IF(OR($B199="",$U199=""),"",IF($R199="",IF(OR($N199="解決済み",$N199="クローズ"),"",IF(NOW()&gt;$B199+$U199/24,"未解決超過","対応中")),IF($R199&lt;=$B199+$U199/24,"達成","超過")))</f>
      </c>
      <c r="X199" t="str">
        <f>IF($B199="","",IF($R199&lt;&gt;"",ROUND(($R199-$B199)*24,1),ROUND((NOW()-$B199)*24,1)))</f>
      </c>
    </row>
    <row r="200">
      <c r="A200" t="str">
        <f>IF($B200="","","INQ-"&amp;TEXT($B200,"yyyymmdd")&amp;"-"&amp;TEXT(ROW()-6,"0000"))</f>
      </c>
      <c r="T200" t="str">
        <f>IFERROR(VLOOKUP($M200,'05_SLA規則'!$A$2:$C$5,2,FALSE),"")</f>
      </c>
      <c r="U200" t="str">
        <f>IFERROR(VLOOKUP($M200,'05_SLA規則'!$A$2:$C$5,3,FALSE),"")</f>
      </c>
      <c r="V200" t="str">
        <f>IF(OR($B200="",$T200=""),"",IF($Q200="",IF(NOW()&gt;$B200+$T200/24,"初回応答超過","応答待ち"),IF($Q200&lt;=$B200+$T200/24,"達成","超過")))</f>
      </c>
      <c r="W200" t="str">
        <f>IF(OR($B200="",$U200=""),"",IF($R200="",IF(OR($N200="解決済み",$N200="クローズ"),"",IF(NOW()&gt;$B200+$U200/24,"未解決超過","対応中")),IF($R200&lt;=$B200+$U200/24,"達成","超過")))</f>
      </c>
      <c r="X200" t="str">
        <f>IF($B200="","",IF($R200&lt;&gt;"",ROUND(($R200-$B200)*24,1),ROUND((NOW()-$B200)*24,1)))</f>
      </c>
    </row>
    <row r="201">
      <c r="A201" t="str">
        <f>IF($B201="","","INQ-"&amp;TEXT($B201,"yyyymmdd")&amp;"-"&amp;TEXT(ROW()-6,"0000"))</f>
      </c>
      <c r="T201" t="str">
        <f>IFERROR(VLOOKUP($M201,'05_SLA規則'!$A$2:$C$5,2,FALSE),"")</f>
      </c>
      <c r="U201" t="str">
        <f>IFERROR(VLOOKUP($M201,'05_SLA規則'!$A$2:$C$5,3,FALSE),"")</f>
      </c>
      <c r="V201" t="str">
        <f>IF(OR($B201="",$T201=""),"",IF($Q201="",IF(NOW()&gt;$B201+$T201/24,"初回応答超過","応答待ち"),IF($Q201&lt;=$B201+$T201/24,"達成","超過")))</f>
      </c>
      <c r="W201" t="str">
        <f>IF(OR($B201="",$U201=""),"",IF($R201="",IF(OR($N201="解決済み",$N201="クローズ"),"",IF(NOW()&gt;$B201+$U201/24,"未解決超過","対応中")),IF($R201&lt;=$B201+$U201/24,"達成","超過")))</f>
      </c>
      <c r="X201" t="str">
        <f>IF($B201="","",IF($R201&lt;&gt;"",ROUND(($R201-$B201)*24,1),ROUND((NOW()-$B201)*24,1)))</f>
      </c>
    </row>
    <row r="202">
      <c r="A202" t="str">
        <f>IF($B202="","","INQ-"&amp;TEXT($B202,"yyyymmdd")&amp;"-"&amp;TEXT(ROW()-6,"0000"))</f>
      </c>
      <c r="T202" t="str">
        <f>IFERROR(VLOOKUP($M202,'05_SLA規則'!$A$2:$C$5,2,FALSE),"")</f>
      </c>
      <c r="U202" t="str">
        <f>IFERROR(VLOOKUP($M202,'05_SLA規則'!$A$2:$C$5,3,FALSE),"")</f>
      </c>
      <c r="V202" t="str">
        <f>IF(OR($B202="",$T202=""),"",IF($Q202="",IF(NOW()&gt;$B202+$T202/24,"初回応答超過","応答待ち"),IF($Q202&lt;=$B202+$T202/24,"達成","超過")))</f>
      </c>
      <c r="W202" t="str">
        <f>IF(OR($B202="",$U202=""),"",IF($R202="",IF(OR($N202="解決済み",$N202="クローズ"),"",IF(NOW()&gt;$B202+$U202/24,"未解決超過","対応中")),IF($R202&lt;=$B202+$U202/24,"達成","超過")))</f>
      </c>
      <c r="X202" t="str">
        <f>IF($B202="","",IF($R202&lt;&gt;"",ROUND(($R202-$B202)*24,1),ROUND((NOW()-$B202)*24,1)))</f>
      </c>
    </row>
    <row r="203">
      <c r="A203" t="str">
        <f>IF($B203="","","INQ-"&amp;TEXT($B203,"yyyymmdd")&amp;"-"&amp;TEXT(ROW()-6,"0000"))</f>
      </c>
      <c r="T203" t="str">
        <f>IFERROR(VLOOKUP($M203,'05_SLA規則'!$A$2:$C$5,2,FALSE),"")</f>
      </c>
      <c r="U203" t="str">
        <f>IFERROR(VLOOKUP($M203,'05_SLA規則'!$A$2:$C$5,3,FALSE),"")</f>
      </c>
      <c r="V203" t="str">
        <f>IF(OR($B203="",$T203=""),"",IF($Q203="",IF(NOW()&gt;$B203+$T203/24,"初回応答超過","応答待ち"),IF($Q203&lt;=$B203+$T203/24,"達成","超過")))</f>
      </c>
      <c r="W203" t="str">
        <f>IF(OR($B203="",$U203=""),"",IF($R203="",IF(OR($N203="解決済み",$N203="クローズ"),"",IF(NOW()&gt;$B203+$U203/24,"未解決超過","対応中")),IF($R203&lt;=$B203+$U203/24,"達成","超過")))</f>
      </c>
      <c r="X203" t="str">
        <f>IF($B203="","",IF($R203&lt;&gt;"",ROUND(($R203-$B203)*24,1),ROUND((NOW()-$B203)*24,1)))</f>
      </c>
    </row>
    <row r="204">
      <c r="A204" t="str">
        <f>IF($B204="","","INQ-"&amp;TEXT($B204,"yyyymmdd")&amp;"-"&amp;TEXT(ROW()-6,"0000"))</f>
      </c>
      <c r="T204" t="str">
        <f>IFERROR(VLOOKUP($M204,'05_SLA規則'!$A$2:$C$5,2,FALSE),"")</f>
      </c>
      <c r="U204" t="str">
        <f>IFERROR(VLOOKUP($M204,'05_SLA規則'!$A$2:$C$5,3,FALSE),"")</f>
      </c>
      <c r="V204" t="str">
        <f>IF(OR($B204="",$T204=""),"",IF($Q204="",IF(NOW()&gt;$B204+$T204/24,"初回応答超過","応答待ち"),IF($Q204&lt;=$B204+$T204/24,"達成","超過")))</f>
      </c>
      <c r="W204" t="str">
        <f>IF(OR($B204="",$U204=""),"",IF($R204="",IF(OR($N204="解決済み",$N204="クローズ"),"",IF(NOW()&gt;$B204+$U204/24,"未解決超過","対応中")),IF($R204&lt;=$B204+$U204/24,"達成","超過")))</f>
      </c>
      <c r="X204" t="str">
        <f>IF($B204="","",IF($R204&lt;&gt;"",ROUND(($R204-$B204)*24,1),ROUND((NOW()-$B204)*24,1)))</f>
      </c>
    </row>
    <row r="205">
      <c r="A205" t="str">
        <f>IF($B205="","","INQ-"&amp;TEXT($B205,"yyyymmdd")&amp;"-"&amp;TEXT(ROW()-6,"0000"))</f>
      </c>
      <c r="T205" t="str">
        <f>IFERROR(VLOOKUP($M205,'05_SLA規則'!$A$2:$C$5,2,FALSE),"")</f>
      </c>
      <c r="U205" t="str">
        <f>IFERROR(VLOOKUP($M205,'05_SLA規則'!$A$2:$C$5,3,FALSE),"")</f>
      </c>
      <c r="V205" t="str">
        <f>IF(OR($B205="",$T205=""),"",IF($Q205="",IF(NOW()&gt;$B205+$T205/24,"初回応答超過","応答待ち"),IF($Q205&lt;=$B205+$T205/24,"達成","超過")))</f>
      </c>
      <c r="W205" t="str">
        <f>IF(OR($B205="",$U205=""),"",IF($R205="",IF(OR($N205="解決済み",$N205="クローズ"),"",IF(NOW()&gt;$B205+$U205/24,"未解決超過","対応中")),IF($R205&lt;=$B205+$U205/24,"達成","超過")))</f>
      </c>
      <c r="X205" t="str">
        <f>IF($B205="","",IF($R205&lt;&gt;"",ROUND(($R205-$B205)*24,1),ROUND((NOW()-$B205)*24,1)))</f>
      </c>
    </row>
    <row r="206">
      <c r="A206" t="str">
        <f>IF($B206="","","INQ-"&amp;TEXT($B206,"yyyymmdd")&amp;"-"&amp;TEXT(ROW()-6,"0000"))</f>
      </c>
      <c r="T206" t="str">
        <f>IFERROR(VLOOKUP($M206,'05_SLA規則'!$A$2:$C$5,2,FALSE),"")</f>
      </c>
      <c r="U206" t="str">
        <f>IFERROR(VLOOKUP($M206,'05_SLA規則'!$A$2:$C$5,3,FALSE),"")</f>
      </c>
      <c r="V206" t="str">
        <f>IF(OR($B206="",$T206=""),"",IF($Q206="",IF(NOW()&gt;$B206+$T206/24,"初回応答超過","応答待ち"),IF($Q206&lt;=$B206+$T206/24,"達成","超過")))</f>
      </c>
      <c r="W206" t="str">
        <f>IF(OR($B206="",$U206=""),"",IF($R206="",IF(OR($N206="解決済み",$N206="クローズ"),"",IF(NOW()&gt;$B206+$U206/24,"未解決超過","対応中")),IF($R206&lt;=$B206+$U206/24,"達成","超過")))</f>
      </c>
      <c r="X206" t="str">
        <f>IF($B206="","",IF($R206&lt;&gt;"",ROUND(($R206-$B206)*24,1),ROUND((NOW()-$B206)*24,1)))</f>
      </c>
    </row>
    <row r="207">
      <c r="A207" t="str">
        <f>IF($B207="","","INQ-"&amp;TEXT($B207,"yyyymmdd")&amp;"-"&amp;TEXT(ROW()-6,"0000"))</f>
      </c>
      <c r="T207" t="str">
        <f>IFERROR(VLOOKUP($M207,'05_SLA規則'!$A$2:$C$5,2,FALSE),"")</f>
      </c>
      <c r="U207" t="str">
        <f>IFERROR(VLOOKUP($M207,'05_SLA規則'!$A$2:$C$5,3,FALSE),"")</f>
      </c>
      <c r="V207" t="str">
        <f>IF(OR($B207="",$T207=""),"",IF($Q207="",IF(NOW()&gt;$B207+$T207/24,"初回応答超過","応答待ち"),IF($Q207&lt;=$B207+$T207/24,"達成","超過")))</f>
      </c>
      <c r="W207" t="str">
        <f>IF(OR($B207="",$U207=""),"",IF($R207="",IF(OR($N207="解決済み",$N207="クローズ"),"",IF(NOW()&gt;$B207+$U207/24,"未解決超過","対応中")),IF($R207&lt;=$B207+$U207/24,"達成","超過")))</f>
      </c>
      <c r="X207" t="str">
        <f>IF($B207="","",IF($R207&lt;&gt;"",ROUND(($R207-$B207)*24,1),ROUND((NOW()-$B207)*24,1)))</f>
      </c>
    </row>
    <row r="208">
      <c r="A208" t="str">
        <f>IF($B208="","","INQ-"&amp;TEXT($B208,"yyyymmdd")&amp;"-"&amp;TEXT(ROW()-6,"0000"))</f>
      </c>
      <c r="T208" t="str">
        <f>IFERROR(VLOOKUP($M208,'05_SLA規則'!$A$2:$C$5,2,FALSE),"")</f>
      </c>
      <c r="U208" t="str">
        <f>IFERROR(VLOOKUP($M208,'05_SLA規則'!$A$2:$C$5,3,FALSE),"")</f>
      </c>
      <c r="V208" t="str">
        <f>IF(OR($B208="",$T208=""),"",IF($Q208="",IF(NOW()&gt;$B208+$T208/24,"初回応答超過","応答待ち"),IF($Q208&lt;=$B208+$T208/24,"達成","超過")))</f>
      </c>
      <c r="W208" t="str">
        <f>IF(OR($B208="",$U208=""),"",IF($R208="",IF(OR($N208="解決済み",$N208="クローズ"),"",IF(NOW()&gt;$B208+$U208/24,"未解決超過","対応中")),IF($R208&lt;=$B208+$U208/24,"達成","超過")))</f>
      </c>
      <c r="X208" t="str">
        <f>IF($B208="","",IF($R208&lt;&gt;"",ROUND(($R208-$B208)*24,1),ROUND((NOW()-$B208)*24,1)))</f>
      </c>
    </row>
    <row r="209">
      <c r="A209" t="str">
        <f>IF($B209="","","INQ-"&amp;TEXT($B209,"yyyymmdd")&amp;"-"&amp;TEXT(ROW()-6,"0000"))</f>
      </c>
      <c r="T209" t="str">
        <f>IFERROR(VLOOKUP($M209,'05_SLA規則'!$A$2:$C$5,2,FALSE),"")</f>
      </c>
      <c r="U209" t="str">
        <f>IFERROR(VLOOKUP($M209,'05_SLA規則'!$A$2:$C$5,3,FALSE),"")</f>
      </c>
      <c r="V209" t="str">
        <f>IF(OR($B209="",$T209=""),"",IF($Q209="",IF(NOW()&gt;$B209+$T209/24,"初回応答超過","応答待ち"),IF($Q209&lt;=$B209+$T209/24,"達成","超過")))</f>
      </c>
      <c r="W209" t="str">
        <f>IF(OR($B209="",$U209=""),"",IF($R209="",IF(OR($N209="解決済み",$N209="クローズ"),"",IF(NOW()&gt;$B209+$U209/24,"未解決超過","対応中")),IF($R209&lt;=$B209+$U209/24,"達成","超過")))</f>
      </c>
      <c r="X209" t="str">
        <f>IF($B209="","",IF($R209&lt;&gt;"",ROUND(($R209-$B209)*24,1),ROUND((NOW()-$B209)*24,1)))</f>
      </c>
    </row>
    <row r="210">
      <c r="A210" t="str">
        <f>IF($B210="","","INQ-"&amp;TEXT($B210,"yyyymmdd")&amp;"-"&amp;TEXT(ROW()-6,"0000"))</f>
      </c>
      <c r="T210" t="str">
        <f>IFERROR(VLOOKUP($M210,'05_SLA規則'!$A$2:$C$5,2,FALSE),"")</f>
      </c>
      <c r="U210" t="str">
        <f>IFERROR(VLOOKUP($M210,'05_SLA規則'!$A$2:$C$5,3,FALSE),"")</f>
      </c>
      <c r="V210" t="str">
        <f>IF(OR($B210="",$T210=""),"",IF($Q210="",IF(NOW()&gt;$B210+$T210/24,"初回応答超過","応答待ち"),IF($Q210&lt;=$B210+$T210/24,"達成","超過")))</f>
      </c>
      <c r="W210" t="str">
        <f>IF(OR($B210="",$U210=""),"",IF($R210="",IF(OR($N210="解決済み",$N210="クローズ"),"",IF(NOW()&gt;$B210+$U210/24,"未解決超過","対応中")),IF($R210&lt;=$B210+$U210/24,"達成","超過")))</f>
      </c>
      <c r="X210" t="str">
        <f>IF($B210="","",IF($R210&lt;&gt;"",ROUND(($R210-$B210)*24,1),ROUND((NOW()-$B210)*24,1)))</f>
      </c>
    </row>
    <row r="211">
      <c r="A211" t="str">
        <f>IF($B211="","","INQ-"&amp;TEXT($B211,"yyyymmdd")&amp;"-"&amp;TEXT(ROW()-6,"0000"))</f>
      </c>
      <c r="T211" t="str">
        <f>IFERROR(VLOOKUP($M211,'05_SLA規則'!$A$2:$C$5,2,FALSE),"")</f>
      </c>
      <c r="U211" t="str">
        <f>IFERROR(VLOOKUP($M211,'05_SLA規則'!$A$2:$C$5,3,FALSE),"")</f>
      </c>
      <c r="V211" t="str">
        <f>IF(OR($B211="",$T211=""),"",IF($Q211="",IF(NOW()&gt;$B211+$T211/24,"初回応答超過","応答待ち"),IF($Q211&lt;=$B211+$T211/24,"達成","超過")))</f>
      </c>
      <c r="W211" t="str">
        <f>IF(OR($B211="",$U211=""),"",IF($R211="",IF(OR($N211="解決済み",$N211="クローズ"),"",IF(NOW()&gt;$B211+$U211/24,"未解決超過","対応中")),IF($R211&lt;=$B211+$U211/24,"達成","超過")))</f>
      </c>
      <c r="X211" t="str">
        <f>IF($B211="","",IF($R211&lt;&gt;"",ROUND(($R211-$B211)*24,1),ROUND((NOW()-$B211)*24,1)))</f>
      </c>
    </row>
    <row r="212">
      <c r="A212" t="str">
        <f>IF($B212="","","INQ-"&amp;TEXT($B212,"yyyymmdd")&amp;"-"&amp;TEXT(ROW()-6,"0000"))</f>
      </c>
      <c r="T212" t="str">
        <f>IFERROR(VLOOKUP($M212,'05_SLA規則'!$A$2:$C$5,2,FALSE),"")</f>
      </c>
      <c r="U212" t="str">
        <f>IFERROR(VLOOKUP($M212,'05_SLA規則'!$A$2:$C$5,3,FALSE),"")</f>
      </c>
      <c r="V212" t="str">
        <f>IF(OR($B212="",$T212=""),"",IF($Q212="",IF(NOW()&gt;$B212+$T212/24,"初回応答超過","応答待ち"),IF($Q212&lt;=$B212+$T212/24,"達成","超過")))</f>
      </c>
      <c r="W212" t="str">
        <f>IF(OR($B212="",$U212=""),"",IF($R212="",IF(OR($N212="解決済み",$N212="クローズ"),"",IF(NOW()&gt;$B212+$U212/24,"未解決超過","対応中")),IF($R212&lt;=$B212+$U212/24,"達成","超過")))</f>
      </c>
      <c r="X212" t="str">
        <f>IF($B212="","",IF($R212&lt;&gt;"",ROUND(($R212-$B212)*24,1),ROUND((NOW()-$B212)*24,1)))</f>
      </c>
    </row>
    <row r="213">
      <c r="A213" t="str">
        <f>IF($B213="","","INQ-"&amp;TEXT($B213,"yyyymmdd")&amp;"-"&amp;TEXT(ROW()-6,"0000"))</f>
      </c>
      <c r="T213" t="str">
        <f>IFERROR(VLOOKUP($M213,'05_SLA規則'!$A$2:$C$5,2,FALSE),"")</f>
      </c>
      <c r="U213" t="str">
        <f>IFERROR(VLOOKUP($M213,'05_SLA規則'!$A$2:$C$5,3,FALSE),"")</f>
      </c>
      <c r="V213" t="str">
        <f>IF(OR($B213="",$T213=""),"",IF($Q213="",IF(NOW()&gt;$B213+$T213/24,"初回応答超過","応答待ち"),IF($Q213&lt;=$B213+$T213/24,"達成","超過")))</f>
      </c>
      <c r="W213" t="str">
        <f>IF(OR($B213="",$U213=""),"",IF($R213="",IF(OR($N213="解決済み",$N213="クローズ"),"",IF(NOW()&gt;$B213+$U213/24,"未解決超過","対応中")),IF($R213&lt;=$B213+$U213/24,"達成","超過")))</f>
      </c>
      <c r="X213" t="str">
        <f>IF($B213="","",IF($R213&lt;&gt;"",ROUND(($R213-$B213)*24,1),ROUND((NOW()-$B213)*24,1)))</f>
      </c>
    </row>
    <row r="214">
      <c r="A214" t="str">
        <f>IF($B214="","","INQ-"&amp;TEXT($B214,"yyyymmdd")&amp;"-"&amp;TEXT(ROW()-6,"0000"))</f>
      </c>
      <c r="T214" t="str">
        <f>IFERROR(VLOOKUP($M214,'05_SLA規則'!$A$2:$C$5,2,FALSE),"")</f>
      </c>
      <c r="U214" t="str">
        <f>IFERROR(VLOOKUP($M214,'05_SLA規則'!$A$2:$C$5,3,FALSE),"")</f>
      </c>
      <c r="V214" t="str">
        <f>IF(OR($B214="",$T214=""),"",IF($Q214="",IF(NOW()&gt;$B214+$T214/24,"初回応答超過","応答待ち"),IF($Q214&lt;=$B214+$T214/24,"達成","超過")))</f>
      </c>
      <c r="W214" t="str">
        <f>IF(OR($B214="",$U214=""),"",IF($R214="",IF(OR($N214="解決済み",$N214="クローズ"),"",IF(NOW()&gt;$B214+$U214/24,"未解決超過","対応中")),IF($R214&lt;=$B214+$U214/24,"達成","超過")))</f>
      </c>
      <c r="X214" t="str">
        <f>IF($B214="","",IF($R214&lt;&gt;"",ROUND(($R214-$B214)*24,1),ROUND((NOW()-$B214)*24,1)))</f>
      </c>
    </row>
    <row r="215">
      <c r="A215" t="str">
        <f>IF($B215="","","INQ-"&amp;TEXT($B215,"yyyymmdd")&amp;"-"&amp;TEXT(ROW()-6,"0000"))</f>
      </c>
      <c r="T215" t="str">
        <f>IFERROR(VLOOKUP($M215,'05_SLA規則'!$A$2:$C$5,2,FALSE),"")</f>
      </c>
      <c r="U215" t="str">
        <f>IFERROR(VLOOKUP($M215,'05_SLA規則'!$A$2:$C$5,3,FALSE),"")</f>
      </c>
      <c r="V215" t="str">
        <f>IF(OR($B215="",$T215=""),"",IF($Q215="",IF(NOW()&gt;$B215+$T215/24,"初回応答超過","応答待ち"),IF($Q215&lt;=$B215+$T215/24,"達成","超過")))</f>
      </c>
      <c r="W215" t="str">
        <f>IF(OR($B215="",$U215=""),"",IF($R215="",IF(OR($N215="解決済み",$N215="クローズ"),"",IF(NOW()&gt;$B215+$U215/24,"未解決超過","対応中")),IF($R215&lt;=$B215+$U215/24,"達成","超過")))</f>
      </c>
      <c r="X215" t="str">
        <f>IF($B215="","",IF($R215&lt;&gt;"",ROUND(($R215-$B215)*24,1),ROUND((NOW()-$B215)*24,1)))</f>
      </c>
    </row>
    <row r="216">
      <c r="A216" t="str">
        <f>IF($B216="","","INQ-"&amp;TEXT($B216,"yyyymmdd")&amp;"-"&amp;TEXT(ROW()-6,"0000"))</f>
      </c>
      <c r="T216" t="str">
        <f>IFERROR(VLOOKUP($M216,'05_SLA規則'!$A$2:$C$5,2,FALSE),"")</f>
      </c>
      <c r="U216" t="str">
        <f>IFERROR(VLOOKUP($M216,'05_SLA規則'!$A$2:$C$5,3,FALSE),"")</f>
      </c>
      <c r="V216" t="str">
        <f>IF(OR($B216="",$T216=""),"",IF($Q216="",IF(NOW()&gt;$B216+$T216/24,"初回応答超過","応答待ち"),IF($Q216&lt;=$B216+$T216/24,"達成","超過")))</f>
      </c>
      <c r="W216" t="str">
        <f>IF(OR($B216="",$U216=""),"",IF($R216="",IF(OR($N216="解決済み",$N216="クローズ"),"",IF(NOW()&gt;$B216+$U216/24,"未解決超過","対応中")),IF($R216&lt;=$B216+$U216/24,"達成","超過")))</f>
      </c>
      <c r="X216" t="str">
        <f>IF($B216="","",IF($R216&lt;&gt;"",ROUND(($R216-$B216)*24,1),ROUND((NOW()-$B216)*24,1)))</f>
      </c>
    </row>
    <row r="217">
      <c r="A217" t="str">
        <f>IF($B217="","","INQ-"&amp;TEXT($B217,"yyyymmdd")&amp;"-"&amp;TEXT(ROW()-6,"0000"))</f>
      </c>
      <c r="T217" t="str">
        <f>IFERROR(VLOOKUP($M217,'05_SLA規則'!$A$2:$C$5,2,FALSE),"")</f>
      </c>
      <c r="U217" t="str">
        <f>IFERROR(VLOOKUP($M217,'05_SLA規則'!$A$2:$C$5,3,FALSE),"")</f>
      </c>
      <c r="V217" t="str">
        <f>IF(OR($B217="",$T217=""),"",IF($Q217="",IF(NOW()&gt;$B217+$T217/24,"初回応答超過","応答待ち"),IF($Q217&lt;=$B217+$T217/24,"達成","超過")))</f>
      </c>
      <c r="W217" t="str">
        <f>IF(OR($B217="",$U217=""),"",IF($R217="",IF(OR($N217="解決済み",$N217="クローズ"),"",IF(NOW()&gt;$B217+$U217/24,"未解決超過","対応中")),IF($R217&lt;=$B217+$U217/24,"達成","超過")))</f>
      </c>
      <c r="X217" t="str">
        <f>IF($B217="","",IF($R217&lt;&gt;"",ROUND(($R217-$B217)*24,1),ROUND((NOW()-$B217)*24,1)))</f>
      </c>
    </row>
    <row r="218">
      <c r="A218" t="str">
        <f>IF($B218="","","INQ-"&amp;TEXT($B218,"yyyymmdd")&amp;"-"&amp;TEXT(ROW()-6,"0000"))</f>
      </c>
      <c r="T218" t="str">
        <f>IFERROR(VLOOKUP($M218,'05_SLA規則'!$A$2:$C$5,2,FALSE),"")</f>
      </c>
      <c r="U218" t="str">
        <f>IFERROR(VLOOKUP($M218,'05_SLA規則'!$A$2:$C$5,3,FALSE),"")</f>
      </c>
      <c r="V218" t="str">
        <f>IF(OR($B218="",$T218=""),"",IF($Q218="",IF(NOW()&gt;$B218+$T218/24,"初回応答超過","応答待ち"),IF($Q218&lt;=$B218+$T218/24,"達成","超過")))</f>
      </c>
      <c r="W218" t="str">
        <f>IF(OR($B218="",$U218=""),"",IF($R218="",IF(OR($N218="解決済み",$N218="クローズ"),"",IF(NOW()&gt;$B218+$U218/24,"未解決超過","対応中")),IF($R218&lt;=$B218+$U218/24,"達成","超過")))</f>
      </c>
      <c r="X218" t="str">
        <f>IF($B218="","",IF($R218&lt;&gt;"",ROUND(($R218-$B218)*24,1),ROUND((NOW()-$B218)*24,1)))</f>
      </c>
    </row>
    <row r="219">
      <c r="A219" t="str">
        <f>IF($B219="","","INQ-"&amp;TEXT($B219,"yyyymmdd")&amp;"-"&amp;TEXT(ROW()-6,"0000"))</f>
      </c>
      <c r="T219" t="str">
        <f>IFERROR(VLOOKUP($M219,'05_SLA規則'!$A$2:$C$5,2,FALSE),"")</f>
      </c>
      <c r="U219" t="str">
        <f>IFERROR(VLOOKUP($M219,'05_SLA規則'!$A$2:$C$5,3,FALSE),"")</f>
      </c>
      <c r="V219" t="str">
        <f>IF(OR($B219="",$T219=""),"",IF($Q219="",IF(NOW()&gt;$B219+$T219/24,"初回応答超過","応答待ち"),IF($Q219&lt;=$B219+$T219/24,"達成","超過")))</f>
      </c>
      <c r="W219" t="str">
        <f>IF(OR($B219="",$U219=""),"",IF($R219="",IF(OR($N219="解決済み",$N219="クローズ"),"",IF(NOW()&gt;$B219+$U219/24,"未解決超過","対応中")),IF($R219&lt;=$B219+$U219/24,"達成","超過")))</f>
      </c>
      <c r="X219" t="str">
        <f>IF($B219="","",IF($R219&lt;&gt;"",ROUND(($R219-$B219)*24,1),ROUND((NOW()-$B219)*24,1)))</f>
      </c>
    </row>
    <row r="220">
      <c r="A220" t="str">
        <f>IF($B220="","","INQ-"&amp;TEXT($B220,"yyyymmdd")&amp;"-"&amp;TEXT(ROW()-6,"0000"))</f>
      </c>
      <c r="T220" t="str">
        <f>IFERROR(VLOOKUP($M220,'05_SLA規則'!$A$2:$C$5,2,FALSE),"")</f>
      </c>
      <c r="U220" t="str">
        <f>IFERROR(VLOOKUP($M220,'05_SLA規則'!$A$2:$C$5,3,FALSE),"")</f>
      </c>
      <c r="V220" t="str">
        <f>IF(OR($B220="",$T220=""),"",IF($Q220="",IF(NOW()&gt;$B220+$T220/24,"初回応答超過","応答待ち"),IF($Q220&lt;=$B220+$T220/24,"達成","超過")))</f>
      </c>
      <c r="W220" t="str">
        <f>IF(OR($B220="",$U220=""),"",IF($R220="",IF(OR($N220="解決済み",$N220="クローズ"),"",IF(NOW()&gt;$B220+$U220/24,"未解決超過","対応中")),IF($R220&lt;=$B220+$U220/24,"達成","超過")))</f>
      </c>
      <c r="X220" t="str">
        <f>IF($B220="","",IF($R220&lt;&gt;"",ROUND(($R220-$B220)*24,1),ROUND((NOW()-$B220)*24,1)))</f>
      </c>
    </row>
    <row r="221">
      <c r="A221" t="str">
        <f>IF($B221="","","INQ-"&amp;TEXT($B221,"yyyymmdd")&amp;"-"&amp;TEXT(ROW()-6,"0000"))</f>
      </c>
      <c r="T221" t="str">
        <f>IFERROR(VLOOKUP($M221,'05_SLA規則'!$A$2:$C$5,2,FALSE),"")</f>
      </c>
      <c r="U221" t="str">
        <f>IFERROR(VLOOKUP($M221,'05_SLA規則'!$A$2:$C$5,3,FALSE),"")</f>
      </c>
      <c r="V221" t="str">
        <f>IF(OR($B221="",$T221=""),"",IF($Q221="",IF(NOW()&gt;$B221+$T221/24,"初回応答超過","応答待ち"),IF($Q221&lt;=$B221+$T221/24,"達成","超過")))</f>
      </c>
      <c r="W221" t="str">
        <f>IF(OR($B221="",$U221=""),"",IF($R221="",IF(OR($N221="解決済み",$N221="クローズ"),"",IF(NOW()&gt;$B221+$U221/24,"未解決超過","対応中")),IF($R221&lt;=$B221+$U221/24,"達成","超過")))</f>
      </c>
      <c r="X221" t="str">
        <f>IF($B221="","",IF($R221&lt;&gt;"",ROUND(($R221-$B221)*24,1),ROUND((NOW()-$B221)*24,1)))</f>
      </c>
    </row>
    <row r="222">
      <c r="A222" t="str">
        <f>IF($B222="","","INQ-"&amp;TEXT($B222,"yyyymmdd")&amp;"-"&amp;TEXT(ROW()-6,"0000"))</f>
      </c>
      <c r="T222" t="str">
        <f>IFERROR(VLOOKUP($M222,'05_SLA規則'!$A$2:$C$5,2,FALSE),"")</f>
      </c>
      <c r="U222" t="str">
        <f>IFERROR(VLOOKUP($M222,'05_SLA規則'!$A$2:$C$5,3,FALSE),"")</f>
      </c>
      <c r="V222" t="str">
        <f>IF(OR($B222="",$T222=""),"",IF($Q222="",IF(NOW()&gt;$B222+$T222/24,"初回応答超過","応答待ち"),IF($Q222&lt;=$B222+$T222/24,"達成","超過")))</f>
      </c>
      <c r="W222" t="str">
        <f>IF(OR($B222="",$U222=""),"",IF($R222="",IF(OR($N222="解決済み",$N222="クローズ"),"",IF(NOW()&gt;$B222+$U222/24,"未解決超過","対応中")),IF($R222&lt;=$B222+$U222/24,"達成","超過")))</f>
      </c>
      <c r="X222" t="str">
        <f>IF($B222="","",IF($R222&lt;&gt;"",ROUND(($R222-$B222)*24,1),ROUND((NOW()-$B222)*24,1)))</f>
      </c>
    </row>
    <row r="223">
      <c r="A223" t="str">
        <f>IF($B223="","","INQ-"&amp;TEXT($B223,"yyyymmdd")&amp;"-"&amp;TEXT(ROW()-6,"0000"))</f>
      </c>
      <c r="T223" t="str">
        <f>IFERROR(VLOOKUP($M223,'05_SLA規則'!$A$2:$C$5,2,FALSE),"")</f>
      </c>
      <c r="U223" t="str">
        <f>IFERROR(VLOOKUP($M223,'05_SLA規則'!$A$2:$C$5,3,FALSE),"")</f>
      </c>
      <c r="V223" t="str">
        <f>IF(OR($B223="",$T223=""),"",IF($Q223="",IF(NOW()&gt;$B223+$T223/24,"初回応答超過","応答待ち"),IF($Q223&lt;=$B223+$T223/24,"達成","超過")))</f>
      </c>
      <c r="W223" t="str">
        <f>IF(OR($B223="",$U223=""),"",IF($R223="",IF(OR($N223="解決済み",$N223="クローズ"),"",IF(NOW()&gt;$B223+$U223/24,"未解決超過","対応中")),IF($R223&lt;=$B223+$U223/24,"達成","超過")))</f>
      </c>
      <c r="X223" t="str">
        <f>IF($B223="","",IF($R223&lt;&gt;"",ROUND(($R223-$B223)*24,1),ROUND((NOW()-$B223)*24,1)))</f>
      </c>
    </row>
    <row r="224">
      <c r="A224" t="str">
        <f>IF($B224="","","INQ-"&amp;TEXT($B224,"yyyymmdd")&amp;"-"&amp;TEXT(ROW()-6,"0000"))</f>
      </c>
      <c r="T224" t="str">
        <f>IFERROR(VLOOKUP($M224,'05_SLA規則'!$A$2:$C$5,2,FALSE),"")</f>
      </c>
      <c r="U224" t="str">
        <f>IFERROR(VLOOKUP($M224,'05_SLA規則'!$A$2:$C$5,3,FALSE),"")</f>
      </c>
      <c r="V224" t="str">
        <f>IF(OR($B224="",$T224=""),"",IF($Q224="",IF(NOW()&gt;$B224+$T224/24,"初回応答超過","応答待ち"),IF($Q224&lt;=$B224+$T224/24,"達成","超過")))</f>
      </c>
      <c r="W224" t="str">
        <f>IF(OR($B224="",$U224=""),"",IF($R224="",IF(OR($N224="解決済み",$N224="クローズ"),"",IF(NOW()&gt;$B224+$U224/24,"未解決超過","対応中")),IF($R224&lt;=$B224+$U224/24,"達成","超過")))</f>
      </c>
      <c r="X224" t="str">
        <f>IF($B224="","",IF($R224&lt;&gt;"",ROUND(($R224-$B224)*24,1),ROUND((NOW()-$B224)*24,1)))</f>
      </c>
    </row>
    <row r="225">
      <c r="A225" t="str">
        <f>IF($B225="","","INQ-"&amp;TEXT($B225,"yyyymmdd")&amp;"-"&amp;TEXT(ROW()-6,"0000"))</f>
      </c>
      <c r="T225" t="str">
        <f>IFERROR(VLOOKUP($M225,'05_SLA規則'!$A$2:$C$5,2,FALSE),"")</f>
      </c>
      <c r="U225" t="str">
        <f>IFERROR(VLOOKUP($M225,'05_SLA規則'!$A$2:$C$5,3,FALSE),"")</f>
      </c>
      <c r="V225" t="str">
        <f>IF(OR($B225="",$T225=""),"",IF($Q225="",IF(NOW()&gt;$B225+$T225/24,"初回応答超過","応答待ち"),IF($Q225&lt;=$B225+$T225/24,"達成","超過")))</f>
      </c>
      <c r="W225" t="str">
        <f>IF(OR($B225="",$U225=""),"",IF($R225="",IF(OR($N225="解決済み",$N225="クローズ"),"",IF(NOW()&gt;$B225+$U225/24,"未解決超過","対応中")),IF($R225&lt;=$B225+$U225/24,"達成","超過")))</f>
      </c>
      <c r="X225" t="str">
        <f>IF($B225="","",IF($R225&lt;&gt;"",ROUND(($R225-$B225)*24,1),ROUND((NOW()-$B225)*24,1)))</f>
      </c>
    </row>
    <row r="226">
      <c r="A226" t="str">
        <f>IF($B226="","","INQ-"&amp;TEXT($B226,"yyyymmdd")&amp;"-"&amp;TEXT(ROW()-6,"0000"))</f>
      </c>
      <c r="T226" t="str">
        <f>IFERROR(VLOOKUP($M226,'05_SLA規則'!$A$2:$C$5,2,FALSE),"")</f>
      </c>
      <c r="U226" t="str">
        <f>IFERROR(VLOOKUP($M226,'05_SLA規則'!$A$2:$C$5,3,FALSE),"")</f>
      </c>
      <c r="V226" t="str">
        <f>IF(OR($B226="",$T226=""),"",IF($Q226="",IF(NOW()&gt;$B226+$T226/24,"初回応答超過","応答待ち"),IF($Q226&lt;=$B226+$T226/24,"達成","超過")))</f>
      </c>
      <c r="W226" t="str">
        <f>IF(OR($B226="",$U226=""),"",IF($R226="",IF(OR($N226="解決済み",$N226="クローズ"),"",IF(NOW()&gt;$B226+$U226/24,"未解決超過","対応中")),IF($R226&lt;=$B226+$U226/24,"達成","超過")))</f>
      </c>
      <c r="X226" t="str">
        <f>IF($B226="","",IF($R226&lt;&gt;"",ROUND(($R226-$B226)*24,1),ROUND((NOW()-$B226)*24,1)))</f>
      </c>
    </row>
    <row r="227">
      <c r="A227" t="str">
        <f>IF($B227="","","INQ-"&amp;TEXT($B227,"yyyymmdd")&amp;"-"&amp;TEXT(ROW()-6,"0000"))</f>
      </c>
      <c r="T227" t="str">
        <f>IFERROR(VLOOKUP($M227,'05_SLA規則'!$A$2:$C$5,2,FALSE),"")</f>
      </c>
      <c r="U227" t="str">
        <f>IFERROR(VLOOKUP($M227,'05_SLA規則'!$A$2:$C$5,3,FALSE),"")</f>
      </c>
      <c r="V227" t="str">
        <f>IF(OR($B227="",$T227=""),"",IF($Q227="",IF(NOW()&gt;$B227+$T227/24,"初回応答超過","応答待ち"),IF($Q227&lt;=$B227+$T227/24,"達成","超過")))</f>
      </c>
      <c r="W227" t="str">
        <f>IF(OR($B227="",$U227=""),"",IF($R227="",IF(OR($N227="解決済み",$N227="クローズ"),"",IF(NOW()&gt;$B227+$U227/24,"未解決超過","対応中")),IF($R227&lt;=$B227+$U227/24,"達成","超過")))</f>
      </c>
      <c r="X227" t="str">
        <f>IF($B227="","",IF($R227&lt;&gt;"",ROUND(($R227-$B227)*24,1),ROUND((NOW()-$B227)*24,1)))</f>
      </c>
    </row>
    <row r="228">
      <c r="A228" t="str">
        <f>IF($B228="","","INQ-"&amp;TEXT($B228,"yyyymmdd")&amp;"-"&amp;TEXT(ROW()-6,"0000"))</f>
      </c>
      <c r="T228" t="str">
        <f>IFERROR(VLOOKUP($M228,'05_SLA規則'!$A$2:$C$5,2,FALSE),"")</f>
      </c>
      <c r="U228" t="str">
        <f>IFERROR(VLOOKUP($M228,'05_SLA規則'!$A$2:$C$5,3,FALSE),"")</f>
      </c>
      <c r="V228" t="str">
        <f>IF(OR($B228="",$T228=""),"",IF($Q228="",IF(NOW()&gt;$B228+$T228/24,"初回応答超過","応答待ち"),IF($Q228&lt;=$B228+$T228/24,"達成","超過")))</f>
      </c>
      <c r="W228" t="str">
        <f>IF(OR($B228="",$U228=""),"",IF($R228="",IF(OR($N228="解決済み",$N228="クローズ"),"",IF(NOW()&gt;$B228+$U228/24,"未解決超過","対応中")),IF($R228&lt;=$B228+$U228/24,"達成","超過")))</f>
      </c>
      <c r="X228" t="str">
        <f>IF($B228="","",IF($R228&lt;&gt;"",ROUND(($R228-$B228)*24,1),ROUND((NOW()-$B228)*24,1)))</f>
      </c>
    </row>
    <row r="229">
      <c r="A229" t="str">
        <f>IF($B229="","","INQ-"&amp;TEXT($B229,"yyyymmdd")&amp;"-"&amp;TEXT(ROW()-6,"0000"))</f>
      </c>
      <c r="T229" t="str">
        <f>IFERROR(VLOOKUP($M229,'05_SLA規則'!$A$2:$C$5,2,FALSE),"")</f>
      </c>
      <c r="U229" t="str">
        <f>IFERROR(VLOOKUP($M229,'05_SLA規則'!$A$2:$C$5,3,FALSE),"")</f>
      </c>
      <c r="V229" t="str">
        <f>IF(OR($B229="",$T229=""),"",IF($Q229="",IF(NOW()&gt;$B229+$T229/24,"初回応答超過","応答待ち"),IF($Q229&lt;=$B229+$T229/24,"達成","超過")))</f>
      </c>
      <c r="W229" t="str">
        <f>IF(OR($B229="",$U229=""),"",IF($R229="",IF(OR($N229="解決済み",$N229="クローズ"),"",IF(NOW()&gt;$B229+$U229/24,"未解決超過","対応中")),IF($R229&lt;=$B229+$U229/24,"達成","超過")))</f>
      </c>
      <c r="X229" t="str">
        <f>IF($B229="","",IF($R229&lt;&gt;"",ROUND(($R229-$B229)*24,1),ROUND((NOW()-$B229)*24,1)))</f>
      </c>
    </row>
    <row r="230">
      <c r="A230" t="str">
        <f>IF($B230="","","INQ-"&amp;TEXT($B230,"yyyymmdd")&amp;"-"&amp;TEXT(ROW()-6,"0000"))</f>
      </c>
      <c r="T230" t="str">
        <f>IFERROR(VLOOKUP($M230,'05_SLA規則'!$A$2:$C$5,2,FALSE),"")</f>
      </c>
      <c r="U230" t="str">
        <f>IFERROR(VLOOKUP($M230,'05_SLA規則'!$A$2:$C$5,3,FALSE),"")</f>
      </c>
      <c r="V230" t="str">
        <f>IF(OR($B230="",$T230=""),"",IF($Q230="",IF(NOW()&gt;$B230+$T230/24,"初回応答超過","応答待ち"),IF($Q230&lt;=$B230+$T230/24,"達成","超過")))</f>
      </c>
      <c r="W230" t="str">
        <f>IF(OR($B230="",$U230=""),"",IF($R230="",IF(OR($N230="解決済み",$N230="クローズ"),"",IF(NOW()&gt;$B230+$U230/24,"未解決超過","対応中")),IF($R230&lt;=$B230+$U230/24,"達成","超過")))</f>
      </c>
      <c r="X230" t="str">
        <f>IF($B230="","",IF($R230&lt;&gt;"",ROUND(($R230-$B230)*24,1),ROUND((NOW()-$B230)*24,1)))</f>
      </c>
    </row>
    <row r="231">
      <c r="A231" t="str">
        <f>IF($B231="","","INQ-"&amp;TEXT($B231,"yyyymmdd")&amp;"-"&amp;TEXT(ROW()-6,"0000"))</f>
      </c>
      <c r="T231" t="str">
        <f>IFERROR(VLOOKUP($M231,'05_SLA規則'!$A$2:$C$5,2,FALSE),"")</f>
      </c>
      <c r="U231" t="str">
        <f>IFERROR(VLOOKUP($M231,'05_SLA規則'!$A$2:$C$5,3,FALSE),"")</f>
      </c>
      <c r="V231" t="str">
        <f>IF(OR($B231="",$T231=""),"",IF($Q231="",IF(NOW()&gt;$B231+$T231/24,"初回応答超過","応答待ち"),IF($Q231&lt;=$B231+$T231/24,"達成","超過")))</f>
      </c>
      <c r="W231" t="str">
        <f>IF(OR($B231="",$U231=""),"",IF($R231="",IF(OR($N231="解決済み",$N231="クローズ"),"",IF(NOW()&gt;$B231+$U231/24,"未解決超過","対応中")),IF($R231&lt;=$B231+$U231/24,"達成","超過")))</f>
      </c>
      <c r="X231" t="str">
        <f>IF($B231="","",IF($R231&lt;&gt;"",ROUND(($R231-$B231)*24,1),ROUND((NOW()-$B231)*24,1)))</f>
      </c>
    </row>
    <row r="232">
      <c r="A232" t="str">
        <f>IF($B232="","","INQ-"&amp;TEXT($B232,"yyyymmdd")&amp;"-"&amp;TEXT(ROW()-6,"0000"))</f>
      </c>
      <c r="T232" t="str">
        <f>IFERROR(VLOOKUP($M232,'05_SLA規則'!$A$2:$C$5,2,FALSE),"")</f>
      </c>
      <c r="U232" t="str">
        <f>IFERROR(VLOOKUP($M232,'05_SLA規則'!$A$2:$C$5,3,FALSE),"")</f>
      </c>
      <c r="V232" t="str">
        <f>IF(OR($B232="",$T232=""),"",IF($Q232="",IF(NOW()&gt;$B232+$T232/24,"初回応答超過","応答待ち"),IF($Q232&lt;=$B232+$T232/24,"達成","超過")))</f>
      </c>
      <c r="W232" t="str">
        <f>IF(OR($B232="",$U232=""),"",IF($R232="",IF(OR($N232="解決済み",$N232="クローズ"),"",IF(NOW()&gt;$B232+$U232/24,"未解決超過","対応中")),IF($R232&lt;=$B232+$U232/24,"達成","超過")))</f>
      </c>
      <c r="X232" t="str">
        <f>IF($B232="","",IF($R232&lt;&gt;"",ROUND(($R232-$B232)*24,1),ROUND((NOW()-$B232)*24,1)))</f>
      </c>
    </row>
    <row r="233">
      <c r="A233" t="str">
        <f>IF($B233="","","INQ-"&amp;TEXT($B233,"yyyymmdd")&amp;"-"&amp;TEXT(ROW()-6,"0000"))</f>
      </c>
      <c r="T233" t="str">
        <f>IFERROR(VLOOKUP($M233,'05_SLA規則'!$A$2:$C$5,2,FALSE),"")</f>
      </c>
      <c r="U233" t="str">
        <f>IFERROR(VLOOKUP($M233,'05_SLA規則'!$A$2:$C$5,3,FALSE),"")</f>
      </c>
      <c r="V233" t="str">
        <f>IF(OR($B233="",$T233=""),"",IF($Q233="",IF(NOW()&gt;$B233+$T233/24,"初回応答超過","応答待ち"),IF($Q233&lt;=$B233+$T233/24,"達成","超過")))</f>
      </c>
      <c r="W233" t="str">
        <f>IF(OR($B233="",$U233=""),"",IF($R233="",IF(OR($N233="解決済み",$N233="クローズ"),"",IF(NOW()&gt;$B233+$U233/24,"未解決超過","対応中")),IF($R233&lt;=$B233+$U233/24,"達成","超過")))</f>
      </c>
      <c r="X233" t="str">
        <f>IF($B233="","",IF($R233&lt;&gt;"",ROUND(($R233-$B233)*24,1),ROUND((NOW()-$B233)*24,1)))</f>
      </c>
    </row>
    <row r="234">
      <c r="A234" t="str">
        <f>IF($B234="","","INQ-"&amp;TEXT($B234,"yyyymmdd")&amp;"-"&amp;TEXT(ROW()-6,"0000"))</f>
      </c>
      <c r="T234" t="str">
        <f>IFERROR(VLOOKUP($M234,'05_SLA規則'!$A$2:$C$5,2,FALSE),"")</f>
      </c>
      <c r="U234" t="str">
        <f>IFERROR(VLOOKUP($M234,'05_SLA規則'!$A$2:$C$5,3,FALSE),"")</f>
      </c>
      <c r="V234" t="str">
        <f>IF(OR($B234="",$T234=""),"",IF($Q234="",IF(NOW()&gt;$B234+$T234/24,"初回応答超過","応答待ち"),IF($Q234&lt;=$B234+$T234/24,"達成","超過")))</f>
      </c>
      <c r="W234" t="str">
        <f>IF(OR($B234="",$U234=""),"",IF($R234="",IF(OR($N234="解決済み",$N234="クローズ"),"",IF(NOW()&gt;$B234+$U234/24,"未解決超過","対応中")),IF($R234&lt;=$B234+$U234/24,"達成","超過")))</f>
      </c>
      <c r="X234" t="str">
        <f>IF($B234="","",IF($R234&lt;&gt;"",ROUND(($R234-$B234)*24,1),ROUND((NOW()-$B234)*24,1)))</f>
      </c>
    </row>
    <row r="235">
      <c r="A235" t="str">
        <f>IF($B235="","","INQ-"&amp;TEXT($B235,"yyyymmdd")&amp;"-"&amp;TEXT(ROW()-6,"0000"))</f>
      </c>
      <c r="T235" t="str">
        <f>IFERROR(VLOOKUP($M235,'05_SLA規則'!$A$2:$C$5,2,FALSE),"")</f>
      </c>
      <c r="U235" t="str">
        <f>IFERROR(VLOOKUP($M235,'05_SLA規則'!$A$2:$C$5,3,FALSE),"")</f>
      </c>
      <c r="V235" t="str">
        <f>IF(OR($B235="",$T235=""),"",IF($Q235="",IF(NOW()&gt;$B235+$T235/24,"初回応答超過","応答待ち"),IF($Q235&lt;=$B235+$T235/24,"達成","超過")))</f>
      </c>
      <c r="W235" t="str">
        <f>IF(OR($B235="",$U235=""),"",IF($R235="",IF(OR($N235="解決済み",$N235="クローズ"),"",IF(NOW()&gt;$B235+$U235/24,"未解決超過","対応中")),IF($R235&lt;=$B235+$U235/24,"達成","超過")))</f>
      </c>
      <c r="X235" t="str">
        <f>IF($B235="","",IF($R235&lt;&gt;"",ROUND(($R235-$B235)*24,1),ROUND((NOW()-$B235)*24,1)))</f>
      </c>
    </row>
    <row r="236">
      <c r="A236" t="str">
        <f>IF($B236="","","INQ-"&amp;TEXT($B236,"yyyymmdd")&amp;"-"&amp;TEXT(ROW()-6,"0000"))</f>
      </c>
      <c r="T236" t="str">
        <f>IFERROR(VLOOKUP($M236,'05_SLA規則'!$A$2:$C$5,2,FALSE),"")</f>
      </c>
      <c r="U236" t="str">
        <f>IFERROR(VLOOKUP($M236,'05_SLA規則'!$A$2:$C$5,3,FALSE),"")</f>
      </c>
      <c r="V236" t="str">
        <f>IF(OR($B236="",$T236=""),"",IF($Q236="",IF(NOW()&gt;$B236+$T236/24,"初回応答超過","応答待ち"),IF($Q236&lt;=$B236+$T236/24,"達成","超過")))</f>
      </c>
      <c r="W236" t="str">
        <f>IF(OR($B236="",$U236=""),"",IF($R236="",IF(OR($N236="解決済み",$N236="クローズ"),"",IF(NOW()&gt;$B236+$U236/24,"未解決超過","対応中")),IF($R236&lt;=$B236+$U236/24,"達成","超過")))</f>
      </c>
      <c r="X236" t="str">
        <f>IF($B236="","",IF($R236&lt;&gt;"",ROUND(($R236-$B236)*24,1),ROUND((NOW()-$B236)*24,1)))</f>
      </c>
    </row>
    <row r="237">
      <c r="A237" t="str">
        <f>IF($B237="","","INQ-"&amp;TEXT($B237,"yyyymmdd")&amp;"-"&amp;TEXT(ROW()-6,"0000"))</f>
      </c>
      <c r="T237" t="str">
        <f>IFERROR(VLOOKUP($M237,'05_SLA規則'!$A$2:$C$5,2,FALSE),"")</f>
      </c>
      <c r="U237" t="str">
        <f>IFERROR(VLOOKUP($M237,'05_SLA規則'!$A$2:$C$5,3,FALSE),"")</f>
      </c>
      <c r="V237" t="str">
        <f>IF(OR($B237="",$T237=""),"",IF($Q237="",IF(NOW()&gt;$B237+$T237/24,"初回応答超過","応答待ち"),IF($Q237&lt;=$B237+$T237/24,"達成","超過")))</f>
      </c>
      <c r="W237" t="str">
        <f>IF(OR($B237="",$U237=""),"",IF($R237="",IF(OR($N237="解決済み",$N237="クローズ"),"",IF(NOW()&gt;$B237+$U237/24,"未解決超過","対応中")),IF($R237&lt;=$B237+$U237/24,"達成","超過")))</f>
      </c>
      <c r="X237" t="str">
        <f>IF($B237="","",IF($R237&lt;&gt;"",ROUND(($R237-$B237)*24,1),ROUND((NOW()-$B237)*24,1)))</f>
      </c>
    </row>
    <row r="238">
      <c r="A238" t="str">
        <f>IF($B238="","","INQ-"&amp;TEXT($B238,"yyyymmdd")&amp;"-"&amp;TEXT(ROW()-6,"0000"))</f>
      </c>
      <c r="T238" t="str">
        <f>IFERROR(VLOOKUP($M238,'05_SLA規則'!$A$2:$C$5,2,FALSE),"")</f>
      </c>
      <c r="U238" t="str">
        <f>IFERROR(VLOOKUP($M238,'05_SLA規則'!$A$2:$C$5,3,FALSE),"")</f>
      </c>
      <c r="V238" t="str">
        <f>IF(OR($B238="",$T238=""),"",IF($Q238="",IF(NOW()&gt;$B238+$T238/24,"初回応答超過","応答待ち"),IF($Q238&lt;=$B238+$T238/24,"達成","超過")))</f>
      </c>
      <c r="W238" t="str">
        <f>IF(OR($B238="",$U238=""),"",IF($R238="",IF(OR($N238="解決済み",$N238="クローズ"),"",IF(NOW()&gt;$B238+$U238/24,"未解決超過","対応中")),IF($R238&lt;=$B238+$U238/24,"達成","超過")))</f>
      </c>
      <c r="X238" t="str">
        <f>IF($B238="","",IF($R238&lt;&gt;"",ROUND(($R238-$B238)*24,1),ROUND((NOW()-$B238)*24,1)))</f>
      </c>
    </row>
    <row r="239">
      <c r="A239" t="str">
        <f>IF($B239="","","INQ-"&amp;TEXT($B239,"yyyymmdd")&amp;"-"&amp;TEXT(ROW()-6,"0000"))</f>
      </c>
      <c r="T239" t="str">
        <f>IFERROR(VLOOKUP($M239,'05_SLA規則'!$A$2:$C$5,2,FALSE),"")</f>
      </c>
      <c r="U239" t="str">
        <f>IFERROR(VLOOKUP($M239,'05_SLA規則'!$A$2:$C$5,3,FALSE),"")</f>
      </c>
      <c r="V239" t="str">
        <f>IF(OR($B239="",$T239=""),"",IF($Q239="",IF(NOW()&gt;$B239+$T239/24,"初回応答超過","応答待ち"),IF($Q239&lt;=$B239+$T239/24,"達成","超過")))</f>
      </c>
      <c r="W239" t="str">
        <f>IF(OR($B239="",$U239=""),"",IF($R239="",IF(OR($N239="解決済み",$N239="クローズ"),"",IF(NOW()&gt;$B239+$U239/24,"未解決超過","対応中")),IF($R239&lt;=$B239+$U239/24,"達成","超過")))</f>
      </c>
      <c r="X239" t="str">
        <f>IF($B239="","",IF($R239&lt;&gt;"",ROUND(($R239-$B239)*24,1),ROUND((NOW()-$B239)*24,1)))</f>
      </c>
    </row>
    <row r="240">
      <c r="A240" t="str">
        <f>IF($B240="","","INQ-"&amp;TEXT($B240,"yyyymmdd")&amp;"-"&amp;TEXT(ROW()-6,"0000"))</f>
      </c>
      <c r="T240" t="str">
        <f>IFERROR(VLOOKUP($M240,'05_SLA規則'!$A$2:$C$5,2,FALSE),"")</f>
      </c>
      <c r="U240" t="str">
        <f>IFERROR(VLOOKUP($M240,'05_SLA規則'!$A$2:$C$5,3,FALSE),"")</f>
      </c>
      <c r="V240" t="str">
        <f>IF(OR($B240="",$T240=""),"",IF($Q240="",IF(NOW()&gt;$B240+$T240/24,"初回応答超過","応答待ち"),IF($Q240&lt;=$B240+$T240/24,"達成","超過")))</f>
      </c>
      <c r="W240" t="str">
        <f>IF(OR($B240="",$U240=""),"",IF($R240="",IF(OR($N240="解決済み",$N240="クローズ"),"",IF(NOW()&gt;$B240+$U240/24,"未解決超過","対応中")),IF($R240&lt;=$B240+$U240/24,"達成","超過")))</f>
      </c>
      <c r="X240" t="str">
        <f>IF($B240="","",IF($R240&lt;&gt;"",ROUND(($R240-$B240)*24,1),ROUND((NOW()-$B240)*24,1)))</f>
      </c>
    </row>
    <row r="241">
      <c r="A241" t="str">
        <f>IF($B241="","","INQ-"&amp;TEXT($B241,"yyyymmdd")&amp;"-"&amp;TEXT(ROW()-6,"0000"))</f>
      </c>
      <c r="T241" t="str">
        <f>IFERROR(VLOOKUP($M241,'05_SLA規則'!$A$2:$C$5,2,FALSE),"")</f>
      </c>
      <c r="U241" t="str">
        <f>IFERROR(VLOOKUP($M241,'05_SLA規則'!$A$2:$C$5,3,FALSE),"")</f>
      </c>
      <c r="V241" t="str">
        <f>IF(OR($B241="",$T241=""),"",IF($Q241="",IF(NOW()&gt;$B241+$T241/24,"初回応答超過","応答待ち"),IF($Q241&lt;=$B241+$T241/24,"達成","超過")))</f>
      </c>
      <c r="W241" t="str">
        <f>IF(OR($B241="",$U241=""),"",IF($R241="",IF(OR($N241="解決済み",$N241="クローズ"),"",IF(NOW()&gt;$B241+$U241/24,"未解決超過","対応中")),IF($R241&lt;=$B241+$U241/24,"達成","超過")))</f>
      </c>
      <c r="X241" t="str">
        <f>IF($B241="","",IF($R241&lt;&gt;"",ROUND(($R241-$B241)*24,1),ROUND((NOW()-$B241)*24,1)))</f>
      </c>
    </row>
    <row r="242">
      <c r="A242" t="str">
        <f>IF($B242="","","INQ-"&amp;TEXT($B242,"yyyymmdd")&amp;"-"&amp;TEXT(ROW()-6,"0000"))</f>
      </c>
      <c r="T242" t="str">
        <f>IFERROR(VLOOKUP($M242,'05_SLA規則'!$A$2:$C$5,2,FALSE),"")</f>
      </c>
      <c r="U242" t="str">
        <f>IFERROR(VLOOKUP($M242,'05_SLA規則'!$A$2:$C$5,3,FALSE),"")</f>
      </c>
      <c r="V242" t="str">
        <f>IF(OR($B242="",$T242=""),"",IF($Q242="",IF(NOW()&gt;$B242+$T242/24,"初回応答超過","応答待ち"),IF($Q242&lt;=$B242+$T242/24,"達成","超過")))</f>
      </c>
      <c r="W242" t="str">
        <f>IF(OR($B242="",$U242=""),"",IF($R242="",IF(OR($N242="解決済み",$N242="クローズ"),"",IF(NOW()&gt;$B242+$U242/24,"未解決超過","対応中")),IF($R242&lt;=$B242+$U242/24,"達成","超過")))</f>
      </c>
      <c r="X242" t="str">
        <f>IF($B242="","",IF($R242&lt;&gt;"",ROUND(($R242-$B242)*24,1),ROUND((NOW()-$B242)*24,1)))</f>
      </c>
    </row>
    <row r="243">
      <c r="A243" t="str">
        <f>IF($B243="","","INQ-"&amp;TEXT($B243,"yyyymmdd")&amp;"-"&amp;TEXT(ROW()-6,"0000"))</f>
      </c>
      <c r="T243" t="str">
        <f>IFERROR(VLOOKUP($M243,'05_SLA規則'!$A$2:$C$5,2,FALSE),"")</f>
      </c>
      <c r="U243" t="str">
        <f>IFERROR(VLOOKUP($M243,'05_SLA規則'!$A$2:$C$5,3,FALSE),"")</f>
      </c>
      <c r="V243" t="str">
        <f>IF(OR($B243="",$T243=""),"",IF($Q243="",IF(NOW()&gt;$B243+$T243/24,"初回応答超過","応答待ち"),IF($Q243&lt;=$B243+$T243/24,"達成","超過")))</f>
      </c>
      <c r="W243" t="str">
        <f>IF(OR($B243="",$U243=""),"",IF($R243="",IF(OR($N243="解決済み",$N243="クローズ"),"",IF(NOW()&gt;$B243+$U243/24,"未解決超過","対応中")),IF($R243&lt;=$B243+$U243/24,"達成","超過")))</f>
      </c>
      <c r="X243" t="str">
        <f>IF($B243="","",IF($R243&lt;&gt;"",ROUND(($R243-$B243)*24,1),ROUND((NOW()-$B243)*24,1)))</f>
      </c>
    </row>
    <row r="244">
      <c r="A244" t="str">
        <f>IF($B244="","","INQ-"&amp;TEXT($B244,"yyyymmdd")&amp;"-"&amp;TEXT(ROW()-6,"0000"))</f>
      </c>
      <c r="T244" t="str">
        <f>IFERROR(VLOOKUP($M244,'05_SLA規則'!$A$2:$C$5,2,FALSE),"")</f>
      </c>
      <c r="U244" t="str">
        <f>IFERROR(VLOOKUP($M244,'05_SLA規則'!$A$2:$C$5,3,FALSE),"")</f>
      </c>
      <c r="V244" t="str">
        <f>IF(OR($B244="",$T244=""),"",IF($Q244="",IF(NOW()&gt;$B244+$T244/24,"初回応答超過","応答待ち"),IF($Q244&lt;=$B244+$T244/24,"達成","超過")))</f>
      </c>
      <c r="W244" t="str">
        <f>IF(OR($B244="",$U244=""),"",IF($R244="",IF(OR($N244="解決済み",$N244="クローズ"),"",IF(NOW()&gt;$B244+$U244/24,"未解決超過","対応中")),IF($R244&lt;=$B244+$U244/24,"達成","超過")))</f>
      </c>
      <c r="X244" t="str">
        <f>IF($B244="","",IF($R244&lt;&gt;"",ROUND(($R244-$B244)*24,1),ROUND((NOW()-$B244)*24,1)))</f>
      </c>
    </row>
    <row r="245">
      <c r="A245" t="str">
        <f>IF($B245="","","INQ-"&amp;TEXT($B245,"yyyymmdd")&amp;"-"&amp;TEXT(ROW()-6,"0000"))</f>
      </c>
      <c r="T245" t="str">
        <f>IFERROR(VLOOKUP($M245,'05_SLA規則'!$A$2:$C$5,2,FALSE),"")</f>
      </c>
      <c r="U245" t="str">
        <f>IFERROR(VLOOKUP($M245,'05_SLA規則'!$A$2:$C$5,3,FALSE),"")</f>
      </c>
      <c r="V245" t="str">
        <f>IF(OR($B245="",$T245=""),"",IF($Q245="",IF(NOW()&gt;$B245+$T245/24,"初回応答超過","応答待ち"),IF($Q245&lt;=$B245+$T245/24,"達成","超過")))</f>
      </c>
      <c r="W245" t="str">
        <f>IF(OR($B245="",$U245=""),"",IF($R245="",IF(OR($N245="解決済み",$N245="クローズ"),"",IF(NOW()&gt;$B245+$U245/24,"未解決超過","対応中")),IF($R245&lt;=$B245+$U245/24,"達成","超過")))</f>
      </c>
      <c r="X245" t="str">
        <f>IF($B245="","",IF($R245&lt;&gt;"",ROUND(($R245-$B245)*24,1),ROUND((NOW()-$B245)*24,1)))</f>
      </c>
    </row>
    <row r="246">
      <c r="A246" t="str">
        <f>IF($B246="","","INQ-"&amp;TEXT($B246,"yyyymmdd")&amp;"-"&amp;TEXT(ROW()-6,"0000"))</f>
      </c>
      <c r="T246" t="str">
        <f>IFERROR(VLOOKUP($M246,'05_SLA規則'!$A$2:$C$5,2,FALSE),"")</f>
      </c>
      <c r="U246" t="str">
        <f>IFERROR(VLOOKUP($M246,'05_SLA規則'!$A$2:$C$5,3,FALSE),"")</f>
      </c>
      <c r="V246" t="str">
        <f>IF(OR($B246="",$T246=""),"",IF($Q246="",IF(NOW()&gt;$B246+$T246/24,"初回応答超過","応答待ち"),IF($Q246&lt;=$B246+$T246/24,"達成","超過")))</f>
      </c>
      <c r="W246" t="str">
        <f>IF(OR($B246="",$U246=""),"",IF($R246="",IF(OR($N246="解決済み",$N246="クローズ"),"",IF(NOW()&gt;$B246+$U246/24,"未解決超過","対応中")),IF($R246&lt;=$B246+$U246/24,"達成","超過")))</f>
      </c>
      <c r="X246" t="str">
        <f>IF($B246="","",IF($R246&lt;&gt;"",ROUND(($R246-$B246)*24,1),ROUND((NOW()-$B246)*24,1)))</f>
      </c>
    </row>
    <row r="247">
      <c r="A247" t="str">
        <f>IF($B247="","","INQ-"&amp;TEXT($B247,"yyyymmdd")&amp;"-"&amp;TEXT(ROW()-6,"0000"))</f>
      </c>
      <c r="T247" t="str">
        <f>IFERROR(VLOOKUP($M247,'05_SLA規則'!$A$2:$C$5,2,FALSE),"")</f>
      </c>
      <c r="U247" t="str">
        <f>IFERROR(VLOOKUP($M247,'05_SLA規則'!$A$2:$C$5,3,FALSE),"")</f>
      </c>
      <c r="V247" t="str">
        <f>IF(OR($B247="",$T247=""),"",IF($Q247="",IF(NOW()&gt;$B247+$T247/24,"初回応答超過","応答待ち"),IF($Q247&lt;=$B247+$T247/24,"達成","超過")))</f>
      </c>
      <c r="W247" t="str">
        <f>IF(OR($B247="",$U247=""),"",IF($R247="",IF(OR($N247="解決済み",$N247="クローズ"),"",IF(NOW()&gt;$B247+$U247/24,"未解決超過","対応中")),IF($R247&lt;=$B247+$U247/24,"達成","超過")))</f>
      </c>
      <c r="X247" t="str">
        <f>IF($B247="","",IF($R247&lt;&gt;"",ROUND(($R247-$B247)*24,1),ROUND((NOW()-$B247)*24,1)))</f>
      </c>
    </row>
    <row r="248">
      <c r="A248" t="str">
        <f>IF($B248="","","INQ-"&amp;TEXT($B248,"yyyymmdd")&amp;"-"&amp;TEXT(ROW()-6,"0000"))</f>
      </c>
      <c r="T248" t="str">
        <f>IFERROR(VLOOKUP($M248,'05_SLA規則'!$A$2:$C$5,2,FALSE),"")</f>
      </c>
      <c r="U248" t="str">
        <f>IFERROR(VLOOKUP($M248,'05_SLA規則'!$A$2:$C$5,3,FALSE),"")</f>
      </c>
      <c r="V248" t="str">
        <f>IF(OR($B248="",$T248=""),"",IF($Q248="",IF(NOW()&gt;$B248+$T248/24,"初回応答超過","応答待ち"),IF($Q248&lt;=$B248+$T248/24,"達成","超過")))</f>
      </c>
      <c r="W248" t="str">
        <f>IF(OR($B248="",$U248=""),"",IF($R248="",IF(OR($N248="解決済み",$N248="クローズ"),"",IF(NOW()&gt;$B248+$U248/24,"未解決超過","対応中")),IF($R248&lt;=$B248+$U248/24,"達成","超過")))</f>
      </c>
      <c r="X248" t="str">
        <f>IF($B248="","",IF($R248&lt;&gt;"",ROUND(($R248-$B248)*24,1),ROUND((NOW()-$B248)*24,1)))</f>
      </c>
    </row>
    <row r="249">
      <c r="A249" t="str">
        <f>IF($B249="","","INQ-"&amp;TEXT($B249,"yyyymmdd")&amp;"-"&amp;TEXT(ROW()-6,"0000"))</f>
      </c>
      <c r="T249" t="str">
        <f>IFERROR(VLOOKUP($M249,'05_SLA規則'!$A$2:$C$5,2,FALSE),"")</f>
      </c>
      <c r="U249" t="str">
        <f>IFERROR(VLOOKUP($M249,'05_SLA規則'!$A$2:$C$5,3,FALSE),"")</f>
      </c>
      <c r="V249" t="str">
        <f>IF(OR($B249="",$T249=""),"",IF($Q249="",IF(NOW()&gt;$B249+$T249/24,"初回応答超過","応答待ち"),IF($Q249&lt;=$B249+$T249/24,"達成","超過")))</f>
      </c>
      <c r="W249" t="str">
        <f>IF(OR($B249="",$U249=""),"",IF($R249="",IF(OR($N249="解決済み",$N249="クローズ"),"",IF(NOW()&gt;$B249+$U249/24,"未解決超過","対応中")),IF($R249&lt;=$B249+$U249/24,"達成","超過")))</f>
      </c>
      <c r="X249" t="str">
        <f>IF($B249="","",IF($R249&lt;&gt;"",ROUND(($R249-$B249)*24,1),ROUND((NOW()-$B249)*24,1)))</f>
      </c>
    </row>
    <row r="250">
      <c r="A250" t="str">
        <f>IF($B250="","","INQ-"&amp;TEXT($B250,"yyyymmdd")&amp;"-"&amp;TEXT(ROW()-6,"0000"))</f>
      </c>
      <c r="T250" t="str">
        <f>IFERROR(VLOOKUP($M250,'05_SLA規則'!$A$2:$C$5,2,FALSE),"")</f>
      </c>
      <c r="U250" t="str">
        <f>IFERROR(VLOOKUP($M250,'05_SLA規則'!$A$2:$C$5,3,FALSE),"")</f>
      </c>
      <c r="V250" t="str">
        <f>IF(OR($B250="",$T250=""),"",IF($Q250="",IF(NOW()&gt;$B250+$T250/24,"初回応答超過","応答待ち"),IF($Q250&lt;=$B250+$T250/24,"達成","超過")))</f>
      </c>
      <c r="W250" t="str">
        <f>IF(OR($B250="",$U250=""),"",IF($R250="",IF(OR($N250="解決済み",$N250="クローズ"),"",IF(NOW()&gt;$B250+$U250/24,"未解決超過","対応中")),IF($R250&lt;=$B250+$U250/24,"達成","超過")))</f>
      </c>
      <c r="X250" t="str">
        <f>IF($B250="","",IF($R250&lt;&gt;"",ROUND(($R250-$B250)*24,1),ROUND((NOW()-$B250)*24,1)))</f>
      </c>
    </row>
    <row r="251">
      <c r="A251" t="str">
        <f>IF($B251="","","INQ-"&amp;TEXT($B251,"yyyymmdd")&amp;"-"&amp;TEXT(ROW()-6,"0000"))</f>
      </c>
      <c r="T251" t="str">
        <f>IFERROR(VLOOKUP($M251,'05_SLA規則'!$A$2:$C$5,2,FALSE),"")</f>
      </c>
      <c r="U251" t="str">
        <f>IFERROR(VLOOKUP($M251,'05_SLA規則'!$A$2:$C$5,3,FALSE),"")</f>
      </c>
      <c r="V251" t="str">
        <f>IF(OR($B251="",$T251=""),"",IF($Q251="",IF(NOW()&gt;$B251+$T251/24,"初回応答超過","応答待ち"),IF($Q251&lt;=$B251+$T251/24,"達成","超過")))</f>
      </c>
      <c r="W251" t="str">
        <f>IF(OR($B251="",$U251=""),"",IF($R251="",IF(OR($N251="解決済み",$N251="クローズ"),"",IF(NOW()&gt;$B251+$U251/24,"未解決超過","対応中")),IF($R251&lt;=$B251+$U251/24,"達成","超過")))</f>
      </c>
      <c r="X251" t="str">
        <f>IF($B251="","",IF($R251&lt;&gt;"",ROUND(($R251-$B251)*24,1),ROUND((NOW()-$B251)*24,1)))</f>
      </c>
    </row>
    <row r="252">
      <c r="A252" t="str">
        <f>IF($B252="","","INQ-"&amp;TEXT($B252,"yyyymmdd")&amp;"-"&amp;TEXT(ROW()-6,"0000"))</f>
      </c>
      <c r="T252" t="str">
        <f>IFERROR(VLOOKUP($M252,'05_SLA規則'!$A$2:$C$5,2,FALSE),"")</f>
      </c>
      <c r="U252" t="str">
        <f>IFERROR(VLOOKUP($M252,'05_SLA規則'!$A$2:$C$5,3,FALSE),"")</f>
      </c>
      <c r="V252" t="str">
        <f>IF(OR($B252="",$T252=""),"",IF($Q252="",IF(NOW()&gt;$B252+$T252/24,"初回応答超過","応答待ち"),IF($Q252&lt;=$B252+$T252/24,"達成","超過")))</f>
      </c>
      <c r="W252" t="str">
        <f>IF(OR($B252="",$U252=""),"",IF($R252="",IF(OR($N252="解決済み",$N252="クローズ"),"",IF(NOW()&gt;$B252+$U252/24,"未解決超過","対応中")),IF($R252&lt;=$B252+$U252/24,"達成","超過")))</f>
      </c>
      <c r="X252" t="str">
        <f>IF($B252="","",IF($R252&lt;&gt;"",ROUND(($R252-$B252)*24,1),ROUND((NOW()-$B252)*24,1)))</f>
      </c>
    </row>
    <row r="253">
      <c r="A253" t="str">
        <f>IF($B253="","","INQ-"&amp;TEXT($B253,"yyyymmdd")&amp;"-"&amp;TEXT(ROW()-6,"0000"))</f>
      </c>
      <c r="T253" t="str">
        <f>IFERROR(VLOOKUP($M253,'05_SLA規則'!$A$2:$C$5,2,FALSE),"")</f>
      </c>
      <c r="U253" t="str">
        <f>IFERROR(VLOOKUP($M253,'05_SLA規則'!$A$2:$C$5,3,FALSE),"")</f>
      </c>
      <c r="V253" t="str">
        <f>IF(OR($B253="",$T253=""),"",IF($Q253="",IF(NOW()&gt;$B253+$T253/24,"初回応答超過","応答待ち"),IF($Q253&lt;=$B253+$T253/24,"達成","超過")))</f>
      </c>
      <c r="W253" t="str">
        <f>IF(OR($B253="",$U253=""),"",IF($R253="",IF(OR($N253="解決済み",$N253="クローズ"),"",IF(NOW()&gt;$B253+$U253/24,"未解決超過","対応中")),IF($R253&lt;=$B253+$U253/24,"達成","超過")))</f>
      </c>
      <c r="X253" t="str">
        <f>IF($B253="","",IF($R253&lt;&gt;"",ROUND(($R253-$B253)*24,1),ROUND((NOW()-$B253)*24,1)))</f>
      </c>
    </row>
    <row r="254">
      <c r="A254" t="str">
        <f>IF($B254="","","INQ-"&amp;TEXT($B254,"yyyymmdd")&amp;"-"&amp;TEXT(ROW()-6,"0000"))</f>
      </c>
      <c r="T254" t="str">
        <f>IFERROR(VLOOKUP($M254,'05_SLA規則'!$A$2:$C$5,2,FALSE),"")</f>
      </c>
      <c r="U254" t="str">
        <f>IFERROR(VLOOKUP($M254,'05_SLA規則'!$A$2:$C$5,3,FALSE),"")</f>
      </c>
      <c r="V254" t="str">
        <f>IF(OR($B254="",$T254=""),"",IF($Q254="",IF(NOW()&gt;$B254+$T254/24,"初回応答超過","応答待ち"),IF($Q254&lt;=$B254+$T254/24,"達成","超過")))</f>
      </c>
      <c r="W254" t="str">
        <f>IF(OR($B254="",$U254=""),"",IF($R254="",IF(OR($N254="解決済み",$N254="クローズ"),"",IF(NOW()&gt;$B254+$U254/24,"未解決超過","対応中")),IF($R254&lt;=$B254+$U254/24,"達成","超過")))</f>
      </c>
      <c r="X254" t="str">
        <f>IF($B254="","",IF($R254&lt;&gt;"",ROUND(($R254-$B254)*24,1),ROUND((NOW()-$B254)*24,1)))</f>
      </c>
    </row>
    <row r="255">
      <c r="A255" t="str">
        <f>IF($B255="","","INQ-"&amp;TEXT($B255,"yyyymmdd")&amp;"-"&amp;TEXT(ROW()-6,"0000"))</f>
      </c>
      <c r="T255" t="str">
        <f>IFERROR(VLOOKUP($M255,'05_SLA規則'!$A$2:$C$5,2,FALSE),"")</f>
      </c>
      <c r="U255" t="str">
        <f>IFERROR(VLOOKUP($M255,'05_SLA規則'!$A$2:$C$5,3,FALSE),"")</f>
      </c>
      <c r="V255" t="str">
        <f>IF(OR($B255="",$T255=""),"",IF($Q255="",IF(NOW()&gt;$B255+$T255/24,"初回応答超過","応答待ち"),IF($Q255&lt;=$B255+$T255/24,"達成","超過")))</f>
      </c>
      <c r="W255" t="str">
        <f>IF(OR($B255="",$U255=""),"",IF($R255="",IF(OR($N255="解決済み",$N255="クローズ"),"",IF(NOW()&gt;$B255+$U255/24,"未解決超過","対応中")),IF($R255&lt;=$B255+$U255/24,"達成","超過")))</f>
      </c>
      <c r="X255" t="str">
        <f>IF($B255="","",IF($R255&lt;&gt;"",ROUND(($R255-$B255)*24,1),ROUND((NOW()-$B255)*24,1)))</f>
      </c>
    </row>
    <row r="256">
      <c r="A256" t="str">
        <f>IF($B256="","","INQ-"&amp;TEXT($B256,"yyyymmdd")&amp;"-"&amp;TEXT(ROW()-6,"0000"))</f>
      </c>
      <c r="T256" t="str">
        <f>IFERROR(VLOOKUP($M256,'05_SLA規則'!$A$2:$C$5,2,FALSE),"")</f>
      </c>
      <c r="U256" t="str">
        <f>IFERROR(VLOOKUP($M256,'05_SLA規則'!$A$2:$C$5,3,FALSE),"")</f>
      </c>
      <c r="V256" t="str">
        <f>IF(OR($B256="",$T256=""),"",IF($Q256="",IF(NOW()&gt;$B256+$T256/24,"初回応答超過","応答待ち"),IF($Q256&lt;=$B256+$T256/24,"達成","超過")))</f>
      </c>
      <c r="W256" t="str">
        <f>IF(OR($B256="",$U256=""),"",IF($R256="",IF(OR($N256="解決済み",$N256="クローズ"),"",IF(NOW()&gt;$B256+$U256/24,"未解決超過","対応中")),IF($R256&lt;=$B256+$U256/24,"達成","超過")))</f>
      </c>
      <c r="X256" t="str">
        <f>IF($B256="","",IF($R256&lt;&gt;"",ROUND(($R256-$B256)*24,1),ROUND((NOW()-$B256)*24,1)))</f>
      </c>
    </row>
    <row r="257">
      <c r="A257" t="str">
        <f>IF($B257="","","INQ-"&amp;TEXT($B257,"yyyymmdd")&amp;"-"&amp;TEXT(ROW()-6,"0000"))</f>
      </c>
      <c r="T257" t="str">
        <f>IFERROR(VLOOKUP($M257,'05_SLA規則'!$A$2:$C$5,2,FALSE),"")</f>
      </c>
      <c r="U257" t="str">
        <f>IFERROR(VLOOKUP($M257,'05_SLA規則'!$A$2:$C$5,3,FALSE),"")</f>
      </c>
      <c r="V257" t="str">
        <f>IF(OR($B257="",$T257=""),"",IF($Q257="",IF(NOW()&gt;$B257+$T257/24,"初回応答超過","応答待ち"),IF($Q257&lt;=$B257+$T257/24,"達成","超過")))</f>
      </c>
      <c r="W257" t="str">
        <f>IF(OR($B257="",$U257=""),"",IF($R257="",IF(OR($N257="解決済み",$N257="クローズ"),"",IF(NOW()&gt;$B257+$U257/24,"未解決超過","対応中")),IF($R257&lt;=$B257+$U257/24,"達成","超過")))</f>
      </c>
      <c r="X257" t="str">
        <f>IF($B257="","",IF($R257&lt;&gt;"",ROUND(($R257-$B257)*24,1),ROUND((NOW()-$B257)*24,1)))</f>
      </c>
    </row>
    <row r="258">
      <c r="A258" t="str">
        <f>IF($B258="","","INQ-"&amp;TEXT($B258,"yyyymmdd")&amp;"-"&amp;TEXT(ROW()-6,"0000"))</f>
      </c>
      <c r="T258" t="str">
        <f>IFERROR(VLOOKUP($M258,'05_SLA規則'!$A$2:$C$5,2,FALSE),"")</f>
      </c>
      <c r="U258" t="str">
        <f>IFERROR(VLOOKUP($M258,'05_SLA規則'!$A$2:$C$5,3,FALSE),"")</f>
      </c>
      <c r="V258" t="str">
        <f>IF(OR($B258="",$T258=""),"",IF($Q258="",IF(NOW()&gt;$B258+$T258/24,"初回応答超過","応答待ち"),IF($Q258&lt;=$B258+$T258/24,"達成","超過")))</f>
      </c>
      <c r="W258" t="str">
        <f>IF(OR($B258="",$U258=""),"",IF($R258="",IF(OR($N258="解決済み",$N258="クローズ"),"",IF(NOW()&gt;$B258+$U258/24,"未解決超過","対応中")),IF($R258&lt;=$B258+$U258/24,"達成","超過")))</f>
      </c>
      <c r="X258" t="str">
        <f>IF($B258="","",IF($R258&lt;&gt;"",ROUND(($R258-$B258)*24,1),ROUND((NOW()-$B258)*24,1)))</f>
      </c>
    </row>
    <row r="259">
      <c r="A259" t="str">
        <f>IF($B259="","","INQ-"&amp;TEXT($B259,"yyyymmdd")&amp;"-"&amp;TEXT(ROW()-6,"0000"))</f>
      </c>
      <c r="T259" t="str">
        <f>IFERROR(VLOOKUP($M259,'05_SLA規則'!$A$2:$C$5,2,FALSE),"")</f>
      </c>
      <c r="U259" t="str">
        <f>IFERROR(VLOOKUP($M259,'05_SLA規則'!$A$2:$C$5,3,FALSE),"")</f>
      </c>
      <c r="V259" t="str">
        <f>IF(OR($B259="",$T259=""),"",IF($Q259="",IF(NOW()&gt;$B259+$T259/24,"初回応答超過","応答待ち"),IF($Q259&lt;=$B259+$T259/24,"達成","超過")))</f>
      </c>
      <c r="W259" t="str">
        <f>IF(OR($B259="",$U259=""),"",IF($R259="",IF(OR($N259="解決済み",$N259="クローズ"),"",IF(NOW()&gt;$B259+$U259/24,"未解決超過","対応中")),IF($R259&lt;=$B259+$U259/24,"達成","超過")))</f>
      </c>
      <c r="X259" t="str">
        <f>IF($B259="","",IF($R259&lt;&gt;"",ROUND(($R259-$B259)*24,1),ROUND((NOW()-$B259)*24,1)))</f>
      </c>
    </row>
    <row r="260">
      <c r="A260" t="str">
        <f>IF($B260="","","INQ-"&amp;TEXT($B260,"yyyymmdd")&amp;"-"&amp;TEXT(ROW()-6,"0000"))</f>
      </c>
      <c r="T260" t="str">
        <f>IFERROR(VLOOKUP($M260,'05_SLA規則'!$A$2:$C$5,2,FALSE),"")</f>
      </c>
      <c r="U260" t="str">
        <f>IFERROR(VLOOKUP($M260,'05_SLA規則'!$A$2:$C$5,3,FALSE),"")</f>
      </c>
      <c r="V260" t="str">
        <f>IF(OR($B260="",$T260=""),"",IF($Q260="",IF(NOW()&gt;$B260+$T260/24,"初回応答超過","応答待ち"),IF($Q260&lt;=$B260+$T260/24,"達成","超過")))</f>
      </c>
      <c r="W260" t="str">
        <f>IF(OR($B260="",$U260=""),"",IF($R260="",IF(OR($N260="解決済み",$N260="クローズ"),"",IF(NOW()&gt;$B260+$U260/24,"未解決超過","対応中")),IF($R260&lt;=$B260+$U260/24,"達成","超過")))</f>
      </c>
      <c r="X260" t="str">
        <f>IF($B260="","",IF($R260&lt;&gt;"",ROUND(($R260-$B260)*24,1),ROUND((NOW()-$B260)*24,1)))</f>
      </c>
    </row>
    <row r="261">
      <c r="A261" t="str">
        <f>IF($B261="","","INQ-"&amp;TEXT($B261,"yyyymmdd")&amp;"-"&amp;TEXT(ROW()-6,"0000"))</f>
      </c>
      <c r="T261" t="str">
        <f>IFERROR(VLOOKUP($M261,'05_SLA規則'!$A$2:$C$5,2,FALSE),"")</f>
      </c>
      <c r="U261" t="str">
        <f>IFERROR(VLOOKUP($M261,'05_SLA規則'!$A$2:$C$5,3,FALSE),"")</f>
      </c>
      <c r="V261" t="str">
        <f>IF(OR($B261="",$T261=""),"",IF($Q261="",IF(NOW()&gt;$B261+$T261/24,"初回応答超過","応答待ち"),IF($Q261&lt;=$B261+$T261/24,"達成","超過")))</f>
      </c>
      <c r="W261" t="str">
        <f>IF(OR($B261="",$U261=""),"",IF($R261="",IF(OR($N261="解決済み",$N261="クローズ"),"",IF(NOW()&gt;$B261+$U261/24,"未解決超過","対応中")),IF($R261&lt;=$B261+$U261/24,"達成","超過")))</f>
      </c>
      <c r="X261" t="str">
        <f>IF($B261="","",IF($R261&lt;&gt;"",ROUND(($R261-$B261)*24,1),ROUND((NOW()-$B261)*24,1)))</f>
      </c>
    </row>
    <row r="262">
      <c r="A262" t="str">
        <f>IF($B262="","","INQ-"&amp;TEXT($B262,"yyyymmdd")&amp;"-"&amp;TEXT(ROW()-6,"0000"))</f>
      </c>
      <c r="T262" t="str">
        <f>IFERROR(VLOOKUP($M262,'05_SLA規則'!$A$2:$C$5,2,FALSE),"")</f>
      </c>
      <c r="U262" t="str">
        <f>IFERROR(VLOOKUP($M262,'05_SLA規則'!$A$2:$C$5,3,FALSE),"")</f>
      </c>
      <c r="V262" t="str">
        <f>IF(OR($B262="",$T262=""),"",IF($Q262="",IF(NOW()&gt;$B262+$T262/24,"初回応答超過","応答待ち"),IF($Q262&lt;=$B262+$T262/24,"達成","超過")))</f>
      </c>
      <c r="W262" t="str">
        <f>IF(OR($B262="",$U262=""),"",IF($R262="",IF(OR($N262="解決済み",$N262="クローズ"),"",IF(NOW()&gt;$B262+$U262/24,"未解決超過","対応中")),IF($R262&lt;=$B262+$U262/24,"達成","超過")))</f>
      </c>
      <c r="X262" t="str">
        <f>IF($B262="","",IF($R262&lt;&gt;"",ROUND(($R262-$B262)*24,1),ROUND((NOW()-$B262)*24,1)))</f>
      </c>
    </row>
    <row r="263">
      <c r="A263" t="str">
        <f>IF($B263="","","INQ-"&amp;TEXT($B263,"yyyymmdd")&amp;"-"&amp;TEXT(ROW()-6,"0000"))</f>
      </c>
      <c r="T263" t="str">
        <f>IFERROR(VLOOKUP($M263,'05_SLA規則'!$A$2:$C$5,2,FALSE),"")</f>
      </c>
      <c r="U263" t="str">
        <f>IFERROR(VLOOKUP($M263,'05_SLA規則'!$A$2:$C$5,3,FALSE),"")</f>
      </c>
      <c r="V263" t="str">
        <f>IF(OR($B263="",$T263=""),"",IF($Q263="",IF(NOW()&gt;$B263+$T263/24,"初回応答超過","応答待ち"),IF($Q263&lt;=$B263+$T263/24,"達成","超過")))</f>
      </c>
      <c r="W263" t="str">
        <f>IF(OR($B263="",$U263=""),"",IF($R263="",IF(OR($N263="解決済み",$N263="クローズ"),"",IF(NOW()&gt;$B263+$U263/24,"未解決超過","対応中")),IF($R263&lt;=$B263+$U263/24,"達成","超過")))</f>
      </c>
      <c r="X263" t="str">
        <f>IF($B263="","",IF($R263&lt;&gt;"",ROUND(($R263-$B263)*24,1),ROUND((NOW()-$B263)*24,1)))</f>
      </c>
    </row>
    <row r="264">
      <c r="A264" t="str">
        <f>IF($B264="","","INQ-"&amp;TEXT($B264,"yyyymmdd")&amp;"-"&amp;TEXT(ROW()-6,"0000"))</f>
      </c>
      <c r="T264" t="str">
        <f>IFERROR(VLOOKUP($M264,'05_SLA規則'!$A$2:$C$5,2,FALSE),"")</f>
      </c>
      <c r="U264" t="str">
        <f>IFERROR(VLOOKUP($M264,'05_SLA規則'!$A$2:$C$5,3,FALSE),"")</f>
      </c>
      <c r="V264" t="str">
        <f>IF(OR($B264="",$T264=""),"",IF($Q264="",IF(NOW()&gt;$B264+$T264/24,"初回応答超過","応答待ち"),IF($Q264&lt;=$B264+$T264/24,"達成","超過")))</f>
      </c>
      <c r="W264" t="str">
        <f>IF(OR($B264="",$U264=""),"",IF($R264="",IF(OR($N264="解決済み",$N264="クローズ"),"",IF(NOW()&gt;$B264+$U264/24,"未解決超過","対応中")),IF($R264&lt;=$B264+$U264/24,"達成","超過")))</f>
      </c>
      <c r="X264" t="str">
        <f>IF($B264="","",IF($R264&lt;&gt;"",ROUND(($R264-$B264)*24,1),ROUND((NOW()-$B264)*24,1)))</f>
      </c>
    </row>
    <row r="265">
      <c r="A265" t="str">
        <f>IF($B265="","","INQ-"&amp;TEXT($B265,"yyyymmdd")&amp;"-"&amp;TEXT(ROW()-6,"0000"))</f>
      </c>
      <c r="T265" t="str">
        <f>IFERROR(VLOOKUP($M265,'05_SLA規則'!$A$2:$C$5,2,FALSE),"")</f>
      </c>
      <c r="U265" t="str">
        <f>IFERROR(VLOOKUP($M265,'05_SLA規則'!$A$2:$C$5,3,FALSE),"")</f>
      </c>
      <c r="V265" t="str">
        <f>IF(OR($B265="",$T265=""),"",IF($Q265="",IF(NOW()&gt;$B265+$T265/24,"初回応答超過","応答待ち"),IF($Q265&lt;=$B265+$T265/24,"達成","超過")))</f>
      </c>
      <c r="W265" t="str">
        <f>IF(OR($B265="",$U265=""),"",IF($R265="",IF(OR($N265="解決済み",$N265="クローズ"),"",IF(NOW()&gt;$B265+$U265/24,"未解決超過","対応中")),IF($R265&lt;=$B265+$U265/24,"達成","超過")))</f>
      </c>
      <c r="X265" t="str">
        <f>IF($B265="","",IF($R265&lt;&gt;"",ROUND(($R265-$B265)*24,1),ROUND((NOW()-$B265)*24,1)))</f>
      </c>
    </row>
    <row r="266">
      <c r="A266" t="str">
        <f>IF($B266="","","INQ-"&amp;TEXT($B266,"yyyymmdd")&amp;"-"&amp;TEXT(ROW()-6,"0000"))</f>
      </c>
      <c r="T266" t="str">
        <f>IFERROR(VLOOKUP($M266,'05_SLA規則'!$A$2:$C$5,2,FALSE),"")</f>
      </c>
      <c r="U266" t="str">
        <f>IFERROR(VLOOKUP($M266,'05_SLA規則'!$A$2:$C$5,3,FALSE),"")</f>
      </c>
      <c r="V266" t="str">
        <f>IF(OR($B266="",$T266=""),"",IF($Q266="",IF(NOW()&gt;$B266+$T266/24,"初回応答超過","応答待ち"),IF($Q266&lt;=$B266+$T266/24,"達成","超過")))</f>
      </c>
      <c r="W266" t="str">
        <f>IF(OR($B266="",$U266=""),"",IF($R266="",IF(OR($N266="解決済み",$N266="クローズ"),"",IF(NOW()&gt;$B266+$U266/24,"未解決超過","対応中")),IF($R266&lt;=$B266+$U266/24,"達成","超過")))</f>
      </c>
      <c r="X266" t="str">
        <f>IF($B266="","",IF($R266&lt;&gt;"",ROUND(($R266-$B266)*24,1),ROUND((NOW()-$B266)*24,1)))</f>
      </c>
    </row>
    <row r="267">
      <c r="A267" t="str">
        <f>IF($B267="","","INQ-"&amp;TEXT($B267,"yyyymmdd")&amp;"-"&amp;TEXT(ROW()-6,"0000"))</f>
      </c>
      <c r="T267" t="str">
        <f>IFERROR(VLOOKUP($M267,'05_SLA規則'!$A$2:$C$5,2,FALSE),"")</f>
      </c>
      <c r="U267" t="str">
        <f>IFERROR(VLOOKUP($M267,'05_SLA規則'!$A$2:$C$5,3,FALSE),"")</f>
      </c>
      <c r="V267" t="str">
        <f>IF(OR($B267="",$T267=""),"",IF($Q267="",IF(NOW()&gt;$B267+$T267/24,"初回応答超過","応答待ち"),IF($Q267&lt;=$B267+$T267/24,"達成","超過")))</f>
      </c>
      <c r="W267" t="str">
        <f>IF(OR($B267="",$U267=""),"",IF($R267="",IF(OR($N267="解決済み",$N267="クローズ"),"",IF(NOW()&gt;$B267+$U267/24,"未解決超過","対応中")),IF($R267&lt;=$B267+$U267/24,"達成","超過")))</f>
      </c>
      <c r="X267" t="str">
        <f>IF($B267="","",IF($R267&lt;&gt;"",ROUND(($R267-$B267)*24,1),ROUND((NOW()-$B267)*24,1)))</f>
      </c>
    </row>
    <row r="268">
      <c r="A268" t="str">
        <f>IF($B268="","","INQ-"&amp;TEXT($B268,"yyyymmdd")&amp;"-"&amp;TEXT(ROW()-6,"0000"))</f>
      </c>
      <c r="T268" t="str">
        <f>IFERROR(VLOOKUP($M268,'05_SLA規則'!$A$2:$C$5,2,FALSE),"")</f>
      </c>
      <c r="U268" t="str">
        <f>IFERROR(VLOOKUP($M268,'05_SLA規則'!$A$2:$C$5,3,FALSE),"")</f>
      </c>
      <c r="V268" t="str">
        <f>IF(OR($B268="",$T268=""),"",IF($Q268="",IF(NOW()&gt;$B268+$T268/24,"初回応答超過","応答待ち"),IF($Q268&lt;=$B268+$T268/24,"達成","超過")))</f>
      </c>
      <c r="W268" t="str">
        <f>IF(OR($B268="",$U268=""),"",IF($R268="",IF(OR($N268="解決済み",$N268="クローズ"),"",IF(NOW()&gt;$B268+$U268/24,"未解決超過","対応中")),IF($R268&lt;=$B268+$U268/24,"達成","超過")))</f>
      </c>
      <c r="X268" t="str">
        <f>IF($B268="","",IF($R268&lt;&gt;"",ROUND(($R268-$B268)*24,1),ROUND((NOW()-$B268)*24,1)))</f>
      </c>
    </row>
    <row r="269">
      <c r="A269" t="str">
        <f>IF($B269="","","INQ-"&amp;TEXT($B269,"yyyymmdd")&amp;"-"&amp;TEXT(ROW()-6,"0000"))</f>
      </c>
      <c r="T269" t="str">
        <f>IFERROR(VLOOKUP($M269,'05_SLA規則'!$A$2:$C$5,2,FALSE),"")</f>
      </c>
      <c r="U269" t="str">
        <f>IFERROR(VLOOKUP($M269,'05_SLA規則'!$A$2:$C$5,3,FALSE),"")</f>
      </c>
      <c r="V269" t="str">
        <f>IF(OR($B269="",$T269=""),"",IF($Q269="",IF(NOW()&gt;$B269+$T269/24,"初回応答超過","応答待ち"),IF($Q269&lt;=$B269+$T269/24,"達成","超過")))</f>
      </c>
      <c r="W269" t="str">
        <f>IF(OR($B269="",$U269=""),"",IF($R269="",IF(OR($N269="解決済み",$N269="クローズ"),"",IF(NOW()&gt;$B269+$U269/24,"未解決超過","対応中")),IF($R269&lt;=$B269+$U269/24,"達成","超過")))</f>
      </c>
      <c r="X269" t="str">
        <f>IF($B269="","",IF($R269&lt;&gt;"",ROUND(($R269-$B269)*24,1),ROUND((NOW()-$B269)*24,1)))</f>
      </c>
    </row>
    <row r="270">
      <c r="A270" t="str">
        <f>IF($B270="","","INQ-"&amp;TEXT($B270,"yyyymmdd")&amp;"-"&amp;TEXT(ROW()-6,"0000"))</f>
      </c>
      <c r="T270" t="str">
        <f>IFERROR(VLOOKUP($M270,'05_SLA規則'!$A$2:$C$5,2,FALSE),"")</f>
      </c>
      <c r="U270" t="str">
        <f>IFERROR(VLOOKUP($M270,'05_SLA規則'!$A$2:$C$5,3,FALSE),"")</f>
      </c>
      <c r="V270" t="str">
        <f>IF(OR($B270="",$T270=""),"",IF($Q270="",IF(NOW()&gt;$B270+$T270/24,"初回応答超過","応答待ち"),IF($Q270&lt;=$B270+$T270/24,"達成","超過")))</f>
      </c>
      <c r="W270" t="str">
        <f>IF(OR($B270="",$U270=""),"",IF($R270="",IF(OR($N270="解決済み",$N270="クローズ"),"",IF(NOW()&gt;$B270+$U270/24,"未解決超過","対応中")),IF($R270&lt;=$B270+$U270/24,"達成","超過")))</f>
      </c>
      <c r="X270" t="str">
        <f>IF($B270="","",IF($R270&lt;&gt;"",ROUND(($R270-$B270)*24,1),ROUND((NOW()-$B270)*24,1)))</f>
      </c>
    </row>
    <row r="271">
      <c r="A271" t="str">
        <f>IF($B271="","","INQ-"&amp;TEXT($B271,"yyyymmdd")&amp;"-"&amp;TEXT(ROW()-6,"0000"))</f>
      </c>
      <c r="T271" t="str">
        <f>IFERROR(VLOOKUP($M271,'05_SLA規則'!$A$2:$C$5,2,FALSE),"")</f>
      </c>
      <c r="U271" t="str">
        <f>IFERROR(VLOOKUP($M271,'05_SLA規則'!$A$2:$C$5,3,FALSE),"")</f>
      </c>
      <c r="V271" t="str">
        <f>IF(OR($B271="",$T271=""),"",IF($Q271="",IF(NOW()&gt;$B271+$T271/24,"初回応答超過","応答待ち"),IF($Q271&lt;=$B271+$T271/24,"達成","超過")))</f>
      </c>
      <c r="W271" t="str">
        <f>IF(OR($B271="",$U271=""),"",IF($R271="",IF(OR($N271="解決済み",$N271="クローズ"),"",IF(NOW()&gt;$B271+$U271/24,"未解決超過","対応中")),IF($R271&lt;=$B271+$U271/24,"達成","超過")))</f>
      </c>
      <c r="X271" t="str">
        <f>IF($B271="","",IF($R271&lt;&gt;"",ROUND(($R271-$B271)*24,1),ROUND((NOW()-$B271)*24,1)))</f>
      </c>
    </row>
    <row r="272">
      <c r="A272" t="str">
        <f>IF($B272="","","INQ-"&amp;TEXT($B272,"yyyymmdd")&amp;"-"&amp;TEXT(ROW()-6,"0000"))</f>
      </c>
      <c r="T272" t="str">
        <f>IFERROR(VLOOKUP($M272,'05_SLA規則'!$A$2:$C$5,2,FALSE),"")</f>
      </c>
      <c r="U272" t="str">
        <f>IFERROR(VLOOKUP($M272,'05_SLA規則'!$A$2:$C$5,3,FALSE),"")</f>
      </c>
      <c r="V272" t="str">
        <f>IF(OR($B272="",$T272=""),"",IF($Q272="",IF(NOW()&gt;$B272+$T272/24,"初回応答超過","応答待ち"),IF($Q272&lt;=$B272+$T272/24,"達成","超過")))</f>
      </c>
      <c r="W272" t="str">
        <f>IF(OR($B272="",$U272=""),"",IF($R272="",IF(OR($N272="解決済み",$N272="クローズ"),"",IF(NOW()&gt;$B272+$U272/24,"未解決超過","対応中")),IF($R272&lt;=$B272+$U272/24,"達成","超過")))</f>
      </c>
      <c r="X272" t="str">
        <f>IF($B272="","",IF($R272&lt;&gt;"",ROUND(($R272-$B272)*24,1),ROUND((NOW()-$B272)*24,1)))</f>
      </c>
    </row>
    <row r="273">
      <c r="A273" t="str">
        <f>IF($B273="","","INQ-"&amp;TEXT($B273,"yyyymmdd")&amp;"-"&amp;TEXT(ROW()-6,"0000"))</f>
      </c>
      <c r="T273" t="str">
        <f>IFERROR(VLOOKUP($M273,'05_SLA規則'!$A$2:$C$5,2,FALSE),"")</f>
      </c>
      <c r="U273" t="str">
        <f>IFERROR(VLOOKUP($M273,'05_SLA規則'!$A$2:$C$5,3,FALSE),"")</f>
      </c>
      <c r="V273" t="str">
        <f>IF(OR($B273="",$T273=""),"",IF($Q273="",IF(NOW()&gt;$B273+$T273/24,"初回応答超過","応答待ち"),IF($Q273&lt;=$B273+$T273/24,"達成","超過")))</f>
      </c>
      <c r="W273" t="str">
        <f>IF(OR($B273="",$U273=""),"",IF($R273="",IF(OR($N273="解決済み",$N273="クローズ"),"",IF(NOW()&gt;$B273+$U273/24,"未解決超過","対応中")),IF($R273&lt;=$B273+$U273/24,"達成","超過")))</f>
      </c>
      <c r="X273" t="str">
        <f>IF($B273="","",IF($R273&lt;&gt;"",ROUND(($R273-$B273)*24,1),ROUND((NOW()-$B273)*24,1)))</f>
      </c>
    </row>
    <row r="274">
      <c r="A274" t="str">
        <f>IF($B274="","","INQ-"&amp;TEXT($B274,"yyyymmdd")&amp;"-"&amp;TEXT(ROW()-6,"0000"))</f>
      </c>
      <c r="T274" t="str">
        <f>IFERROR(VLOOKUP($M274,'05_SLA規則'!$A$2:$C$5,2,FALSE),"")</f>
      </c>
      <c r="U274" t="str">
        <f>IFERROR(VLOOKUP($M274,'05_SLA規則'!$A$2:$C$5,3,FALSE),"")</f>
      </c>
      <c r="V274" t="str">
        <f>IF(OR($B274="",$T274=""),"",IF($Q274="",IF(NOW()&gt;$B274+$T274/24,"初回応答超過","応答待ち"),IF($Q274&lt;=$B274+$T274/24,"達成","超過")))</f>
      </c>
      <c r="W274" t="str">
        <f>IF(OR($B274="",$U274=""),"",IF($R274="",IF(OR($N274="解決済み",$N274="クローズ"),"",IF(NOW()&gt;$B274+$U274/24,"未解決超過","対応中")),IF($R274&lt;=$B274+$U274/24,"達成","超過")))</f>
      </c>
      <c r="X274" t="str">
        <f>IF($B274="","",IF($R274&lt;&gt;"",ROUND(($R274-$B274)*24,1),ROUND((NOW()-$B274)*24,1)))</f>
      </c>
    </row>
    <row r="275">
      <c r="A275" t="str">
        <f>IF($B275="","","INQ-"&amp;TEXT($B275,"yyyymmdd")&amp;"-"&amp;TEXT(ROW()-6,"0000"))</f>
      </c>
      <c r="T275" t="str">
        <f>IFERROR(VLOOKUP($M275,'05_SLA規則'!$A$2:$C$5,2,FALSE),"")</f>
      </c>
      <c r="U275" t="str">
        <f>IFERROR(VLOOKUP($M275,'05_SLA規則'!$A$2:$C$5,3,FALSE),"")</f>
      </c>
      <c r="V275" t="str">
        <f>IF(OR($B275="",$T275=""),"",IF($Q275="",IF(NOW()&gt;$B275+$T275/24,"初回応答超過","応答待ち"),IF($Q275&lt;=$B275+$T275/24,"達成","超過")))</f>
      </c>
      <c r="W275" t="str">
        <f>IF(OR($B275="",$U275=""),"",IF($R275="",IF(OR($N275="解決済み",$N275="クローズ"),"",IF(NOW()&gt;$B275+$U275/24,"未解決超過","対応中")),IF($R275&lt;=$B275+$U275/24,"達成","超過")))</f>
      </c>
      <c r="X275" t="str">
        <f>IF($B275="","",IF($R275&lt;&gt;"",ROUND(($R275-$B275)*24,1),ROUND((NOW()-$B275)*24,1)))</f>
      </c>
    </row>
    <row r="276">
      <c r="A276" t="str">
        <f>IF($B276="","","INQ-"&amp;TEXT($B276,"yyyymmdd")&amp;"-"&amp;TEXT(ROW()-6,"0000"))</f>
      </c>
      <c r="T276" t="str">
        <f>IFERROR(VLOOKUP($M276,'05_SLA規則'!$A$2:$C$5,2,FALSE),"")</f>
      </c>
      <c r="U276" t="str">
        <f>IFERROR(VLOOKUP($M276,'05_SLA規則'!$A$2:$C$5,3,FALSE),"")</f>
      </c>
      <c r="V276" t="str">
        <f>IF(OR($B276="",$T276=""),"",IF($Q276="",IF(NOW()&gt;$B276+$T276/24,"初回応答超過","応答待ち"),IF($Q276&lt;=$B276+$T276/24,"達成","超過")))</f>
      </c>
      <c r="W276" t="str">
        <f>IF(OR($B276="",$U276=""),"",IF($R276="",IF(OR($N276="解決済み",$N276="クローズ"),"",IF(NOW()&gt;$B276+$U276/24,"未解決超過","対応中")),IF($R276&lt;=$B276+$U276/24,"達成","超過")))</f>
      </c>
      <c r="X276" t="str">
        <f>IF($B276="","",IF($R276&lt;&gt;"",ROUND(($R276-$B276)*24,1),ROUND((NOW()-$B276)*24,1)))</f>
      </c>
    </row>
    <row r="277">
      <c r="A277" t="str">
        <f>IF($B277="","","INQ-"&amp;TEXT($B277,"yyyymmdd")&amp;"-"&amp;TEXT(ROW()-6,"0000"))</f>
      </c>
      <c r="T277" t="str">
        <f>IFERROR(VLOOKUP($M277,'05_SLA規則'!$A$2:$C$5,2,FALSE),"")</f>
      </c>
      <c r="U277" t="str">
        <f>IFERROR(VLOOKUP($M277,'05_SLA規則'!$A$2:$C$5,3,FALSE),"")</f>
      </c>
      <c r="V277" t="str">
        <f>IF(OR($B277="",$T277=""),"",IF($Q277="",IF(NOW()&gt;$B277+$T277/24,"初回応答超過","応答待ち"),IF($Q277&lt;=$B277+$T277/24,"達成","超過")))</f>
      </c>
      <c r="W277" t="str">
        <f>IF(OR($B277="",$U277=""),"",IF($R277="",IF(OR($N277="解決済み",$N277="クローズ"),"",IF(NOW()&gt;$B277+$U277/24,"未解決超過","対応中")),IF($R277&lt;=$B277+$U277/24,"達成","超過")))</f>
      </c>
      <c r="X277" t="str">
        <f>IF($B277="","",IF($R277&lt;&gt;"",ROUND(($R277-$B277)*24,1),ROUND((NOW()-$B277)*24,1)))</f>
      </c>
    </row>
    <row r="278">
      <c r="A278" t="str">
        <f>IF($B278="","","INQ-"&amp;TEXT($B278,"yyyymmdd")&amp;"-"&amp;TEXT(ROW()-6,"0000"))</f>
      </c>
      <c r="T278" t="str">
        <f>IFERROR(VLOOKUP($M278,'05_SLA規則'!$A$2:$C$5,2,FALSE),"")</f>
      </c>
      <c r="U278" t="str">
        <f>IFERROR(VLOOKUP($M278,'05_SLA規則'!$A$2:$C$5,3,FALSE),"")</f>
      </c>
      <c r="V278" t="str">
        <f>IF(OR($B278="",$T278=""),"",IF($Q278="",IF(NOW()&gt;$B278+$T278/24,"初回応答超過","応答待ち"),IF($Q278&lt;=$B278+$T278/24,"達成","超過")))</f>
      </c>
      <c r="W278" t="str">
        <f>IF(OR($B278="",$U278=""),"",IF($R278="",IF(OR($N278="解決済み",$N278="クローズ"),"",IF(NOW()&gt;$B278+$U278/24,"未解決超過","対応中")),IF($R278&lt;=$B278+$U278/24,"達成","超過")))</f>
      </c>
      <c r="X278" t="str">
        <f>IF($B278="","",IF($R278&lt;&gt;"",ROUND(($R278-$B278)*24,1),ROUND((NOW()-$B278)*24,1)))</f>
      </c>
    </row>
    <row r="279">
      <c r="A279" t="str">
        <f>IF($B279="","","INQ-"&amp;TEXT($B279,"yyyymmdd")&amp;"-"&amp;TEXT(ROW()-6,"0000"))</f>
      </c>
      <c r="T279" t="str">
        <f>IFERROR(VLOOKUP($M279,'05_SLA規則'!$A$2:$C$5,2,FALSE),"")</f>
      </c>
      <c r="U279" t="str">
        <f>IFERROR(VLOOKUP($M279,'05_SLA規則'!$A$2:$C$5,3,FALSE),"")</f>
      </c>
      <c r="V279" t="str">
        <f>IF(OR($B279="",$T279=""),"",IF($Q279="",IF(NOW()&gt;$B279+$T279/24,"初回応答超過","応答待ち"),IF($Q279&lt;=$B279+$T279/24,"達成","超過")))</f>
      </c>
      <c r="W279" t="str">
        <f>IF(OR($B279="",$U279=""),"",IF($R279="",IF(OR($N279="解決済み",$N279="クローズ"),"",IF(NOW()&gt;$B279+$U279/24,"未解決超過","対応中")),IF($R279&lt;=$B279+$U279/24,"達成","超過")))</f>
      </c>
      <c r="X279" t="str">
        <f>IF($B279="","",IF($R279&lt;&gt;"",ROUND(($R279-$B279)*24,1),ROUND((NOW()-$B279)*24,1)))</f>
      </c>
    </row>
    <row r="280">
      <c r="A280" t="str">
        <f>IF($B280="","","INQ-"&amp;TEXT($B280,"yyyymmdd")&amp;"-"&amp;TEXT(ROW()-6,"0000"))</f>
      </c>
      <c r="T280" t="str">
        <f>IFERROR(VLOOKUP($M280,'05_SLA規則'!$A$2:$C$5,2,FALSE),"")</f>
      </c>
      <c r="U280" t="str">
        <f>IFERROR(VLOOKUP($M280,'05_SLA規則'!$A$2:$C$5,3,FALSE),"")</f>
      </c>
      <c r="V280" t="str">
        <f>IF(OR($B280="",$T280=""),"",IF($Q280="",IF(NOW()&gt;$B280+$T280/24,"初回応答超過","応答待ち"),IF($Q280&lt;=$B280+$T280/24,"達成","超過")))</f>
      </c>
      <c r="W280" t="str">
        <f>IF(OR($B280="",$U280=""),"",IF($R280="",IF(OR($N280="解決済み",$N280="クローズ"),"",IF(NOW()&gt;$B280+$U280/24,"未解決超過","対応中")),IF($R280&lt;=$B280+$U280/24,"達成","超過")))</f>
      </c>
      <c r="X280" t="str">
        <f>IF($B280="","",IF($R280&lt;&gt;"",ROUND(($R280-$B280)*24,1),ROUND((NOW()-$B280)*24,1)))</f>
      </c>
    </row>
    <row r="281">
      <c r="A281" t="str">
        <f>IF($B281="","","INQ-"&amp;TEXT($B281,"yyyymmdd")&amp;"-"&amp;TEXT(ROW()-6,"0000"))</f>
      </c>
      <c r="T281" t="str">
        <f>IFERROR(VLOOKUP($M281,'05_SLA規則'!$A$2:$C$5,2,FALSE),"")</f>
      </c>
      <c r="U281" t="str">
        <f>IFERROR(VLOOKUP($M281,'05_SLA規則'!$A$2:$C$5,3,FALSE),"")</f>
      </c>
      <c r="V281" t="str">
        <f>IF(OR($B281="",$T281=""),"",IF($Q281="",IF(NOW()&gt;$B281+$T281/24,"初回応答超過","応答待ち"),IF($Q281&lt;=$B281+$T281/24,"達成","超過")))</f>
      </c>
      <c r="W281" t="str">
        <f>IF(OR($B281="",$U281=""),"",IF($R281="",IF(OR($N281="解決済み",$N281="クローズ"),"",IF(NOW()&gt;$B281+$U281/24,"未解決超過","対応中")),IF($R281&lt;=$B281+$U281/24,"達成","超過")))</f>
      </c>
      <c r="X281" t="str">
        <f>IF($B281="","",IF($R281&lt;&gt;"",ROUND(($R281-$B281)*24,1),ROUND((NOW()-$B281)*24,1)))</f>
      </c>
    </row>
    <row r="282">
      <c r="A282" t="str">
        <f>IF($B282="","","INQ-"&amp;TEXT($B282,"yyyymmdd")&amp;"-"&amp;TEXT(ROW()-6,"0000"))</f>
      </c>
      <c r="T282" t="str">
        <f>IFERROR(VLOOKUP($M282,'05_SLA規則'!$A$2:$C$5,2,FALSE),"")</f>
      </c>
      <c r="U282" t="str">
        <f>IFERROR(VLOOKUP($M282,'05_SLA規則'!$A$2:$C$5,3,FALSE),"")</f>
      </c>
      <c r="V282" t="str">
        <f>IF(OR($B282="",$T282=""),"",IF($Q282="",IF(NOW()&gt;$B282+$T282/24,"初回応答超過","応答待ち"),IF($Q282&lt;=$B282+$T282/24,"達成","超過")))</f>
      </c>
      <c r="W282" t="str">
        <f>IF(OR($B282="",$U282=""),"",IF($R282="",IF(OR($N282="解決済み",$N282="クローズ"),"",IF(NOW()&gt;$B282+$U282/24,"未解決超過","対応中")),IF($R282&lt;=$B282+$U282/24,"達成","超過")))</f>
      </c>
      <c r="X282" t="str">
        <f>IF($B282="","",IF($R282&lt;&gt;"",ROUND(($R282-$B282)*24,1),ROUND((NOW()-$B282)*24,1)))</f>
      </c>
    </row>
    <row r="283">
      <c r="A283" t="str">
        <f>IF($B283="","","INQ-"&amp;TEXT($B283,"yyyymmdd")&amp;"-"&amp;TEXT(ROW()-6,"0000"))</f>
      </c>
      <c r="T283" t="str">
        <f>IFERROR(VLOOKUP($M283,'05_SLA規則'!$A$2:$C$5,2,FALSE),"")</f>
      </c>
      <c r="U283" t="str">
        <f>IFERROR(VLOOKUP($M283,'05_SLA規則'!$A$2:$C$5,3,FALSE),"")</f>
      </c>
      <c r="V283" t="str">
        <f>IF(OR($B283="",$T283=""),"",IF($Q283="",IF(NOW()&gt;$B283+$T283/24,"初回応答超過","応答待ち"),IF($Q283&lt;=$B283+$T283/24,"達成","超過")))</f>
      </c>
      <c r="W283" t="str">
        <f>IF(OR($B283="",$U283=""),"",IF($R283="",IF(OR($N283="解決済み",$N283="クローズ"),"",IF(NOW()&gt;$B283+$U283/24,"未解決超過","対応中")),IF($R283&lt;=$B283+$U283/24,"達成","超過")))</f>
      </c>
      <c r="X283" t="str">
        <f>IF($B283="","",IF($R283&lt;&gt;"",ROUND(($R283-$B283)*24,1),ROUND((NOW()-$B283)*24,1)))</f>
      </c>
    </row>
    <row r="284">
      <c r="A284" t="str">
        <f>IF($B284="","","INQ-"&amp;TEXT($B284,"yyyymmdd")&amp;"-"&amp;TEXT(ROW()-6,"0000"))</f>
      </c>
      <c r="T284" t="str">
        <f>IFERROR(VLOOKUP($M284,'05_SLA規則'!$A$2:$C$5,2,FALSE),"")</f>
      </c>
      <c r="U284" t="str">
        <f>IFERROR(VLOOKUP($M284,'05_SLA規則'!$A$2:$C$5,3,FALSE),"")</f>
      </c>
      <c r="V284" t="str">
        <f>IF(OR($B284="",$T284=""),"",IF($Q284="",IF(NOW()&gt;$B284+$T284/24,"初回応答超過","応答待ち"),IF($Q284&lt;=$B284+$T284/24,"達成","超過")))</f>
      </c>
      <c r="W284" t="str">
        <f>IF(OR($B284="",$U284=""),"",IF($R284="",IF(OR($N284="解決済み",$N284="クローズ"),"",IF(NOW()&gt;$B284+$U284/24,"未解決超過","対応中")),IF($R284&lt;=$B284+$U284/24,"達成","超過")))</f>
      </c>
      <c r="X284" t="str">
        <f>IF($B284="","",IF($R284&lt;&gt;"",ROUND(($R284-$B284)*24,1),ROUND((NOW()-$B284)*24,1)))</f>
      </c>
    </row>
    <row r="285">
      <c r="A285" t="str">
        <f>IF($B285="","","INQ-"&amp;TEXT($B285,"yyyymmdd")&amp;"-"&amp;TEXT(ROW()-6,"0000"))</f>
      </c>
      <c r="T285" t="str">
        <f>IFERROR(VLOOKUP($M285,'05_SLA規則'!$A$2:$C$5,2,FALSE),"")</f>
      </c>
      <c r="U285" t="str">
        <f>IFERROR(VLOOKUP($M285,'05_SLA規則'!$A$2:$C$5,3,FALSE),"")</f>
      </c>
      <c r="V285" t="str">
        <f>IF(OR($B285="",$T285=""),"",IF($Q285="",IF(NOW()&gt;$B285+$T285/24,"初回応答超過","応答待ち"),IF($Q285&lt;=$B285+$T285/24,"達成","超過")))</f>
      </c>
      <c r="W285" t="str">
        <f>IF(OR($B285="",$U285=""),"",IF($R285="",IF(OR($N285="解決済み",$N285="クローズ"),"",IF(NOW()&gt;$B285+$U285/24,"未解決超過","対応中")),IF($R285&lt;=$B285+$U285/24,"達成","超過")))</f>
      </c>
      <c r="X285" t="str">
        <f>IF($B285="","",IF($R285&lt;&gt;"",ROUND(($R285-$B285)*24,1),ROUND((NOW()-$B285)*24,1)))</f>
      </c>
    </row>
    <row r="286">
      <c r="A286" t="str">
        <f>IF($B286="","","INQ-"&amp;TEXT($B286,"yyyymmdd")&amp;"-"&amp;TEXT(ROW()-6,"0000"))</f>
      </c>
      <c r="T286" t="str">
        <f>IFERROR(VLOOKUP($M286,'05_SLA規則'!$A$2:$C$5,2,FALSE),"")</f>
      </c>
      <c r="U286" t="str">
        <f>IFERROR(VLOOKUP($M286,'05_SLA規則'!$A$2:$C$5,3,FALSE),"")</f>
      </c>
      <c r="V286" t="str">
        <f>IF(OR($B286="",$T286=""),"",IF($Q286="",IF(NOW()&gt;$B286+$T286/24,"初回応答超過","応答待ち"),IF($Q286&lt;=$B286+$T286/24,"達成","超過")))</f>
      </c>
      <c r="W286" t="str">
        <f>IF(OR($B286="",$U286=""),"",IF($R286="",IF(OR($N286="解決済み",$N286="クローズ"),"",IF(NOW()&gt;$B286+$U286/24,"未解決超過","対応中")),IF($R286&lt;=$B286+$U286/24,"達成","超過")))</f>
      </c>
      <c r="X286" t="str">
        <f>IF($B286="","",IF($R286&lt;&gt;"",ROUND(($R286-$B286)*24,1),ROUND((NOW()-$B286)*24,1)))</f>
      </c>
    </row>
    <row r="287">
      <c r="A287" t="str">
        <f>IF($B287="","","INQ-"&amp;TEXT($B287,"yyyymmdd")&amp;"-"&amp;TEXT(ROW()-6,"0000"))</f>
      </c>
      <c r="T287" t="str">
        <f>IFERROR(VLOOKUP($M287,'05_SLA規則'!$A$2:$C$5,2,FALSE),"")</f>
      </c>
      <c r="U287" t="str">
        <f>IFERROR(VLOOKUP($M287,'05_SLA規則'!$A$2:$C$5,3,FALSE),"")</f>
      </c>
      <c r="V287" t="str">
        <f>IF(OR($B287="",$T287=""),"",IF($Q287="",IF(NOW()&gt;$B287+$T287/24,"初回応答超過","応答待ち"),IF($Q287&lt;=$B287+$T287/24,"達成","超過")))</f>
      </c>
      <c r="W287" t="str">
        <f>IF(OR($B287="",$U287=""),"",IF($R287="",IF(OR($N287="解決済み",$N287="クローズ"),"",IF(NOW()&gt;$B287+$U287/24,"未解決超過","対応中")),IF($R287&lt;=$B287+$U287/24,"達成","超過")))</f>
      </c>
      <c r="X287" t="str">
        <f>IF($B287="","",IF($R287&lt;&gt;"",ROUND(($R287-$B287)*24,1),ROUND((NOW()-$B287)*24,1)))</f>
      </c>
    </row>
    <row r="288">
      <c r="A288" t="str">
        <f>IF($B288="","","INQ-"&amp;TEXT($B288,"yyyymmdd")&amp;"-"&amp;TEXT(ROW()-6,"0000"))</f>
      </c>
      <c r="T288" t="str">
        <f>IFERROR(VLOOKUP($M288,'05_SLA規則'!$A$2:$C$5,2,FALSE),"")</f>
      </c>
      <c r="U288" t="str">
        <f>IFERROR(VLOOKUP($M288,'05_SLA規則'!$A$2:$C$5,3,FALSE),"")</f>
      </c>
      <c r="V288" t="str">
        <f>IF(OR($B288="",$T288=""),"",IF($Q288="",IF(NOW()&gt;$B288+$T288/24,"初回応答超過","応答待ち"),IF($Q288&lt;=$B288+$T288/24,"達成","超過")))</f>
      </c>
      <c r="W288" t="str">
        <f>IF(OR($B288="",$U288=""),"",IF($R288="",IF(OR($N288="解決済み",$N288="クローズ"),"",IF(NOW()&gt;$B288+$U288/24,"未解決超過","対応中")),IF($R288&lt;=$B288+$U288/24,"達成","超過")))</f>
      </c>
      <c r="X288" t="str">
        <f>IF($B288="","",IF($R288&lt;&gt;"",ROUND(($R288-$B288)*24,1),ROUND((NOW()-$B288)*24,1)))</f>
      </c>
    </row>
    <row r="289">
      <c r="A289" t="str">
        <f>IF($B289="","","INQ-"&amp;TEXT($B289,"yyyymmdd")&amp;"-"&amp;TEXT(ROW()-6,"0000"))</f>
      </c>
      <c r="T289" t="str">
        <f>IFERROR(VLOOKUP($M289,'05_SLA規則'!$A$2:$C$5,2,FALSE),"")</f>
      </c>
      <c r="U289" t="str">
        <f>IFERROR(VLOOKUP($M289,'05_SLA規則'!$A$2:$C$5,3,FALSE),"")</f>
      </c>
      <c r="V289" t="str">
        <f>IF(OR($B289="",$T289=""),"",IF($Q289="",IF(NOW()&gt;$B289+$T289/24,"初回応答超過","応答待ち"),IF($Q289&lt;=$B289+$T289/24,"達成","超過")))</f>
      </c>
      <c r="W289" t="str">
        <f>IF(OR($B289="",$U289=""),"",IF($R289="",IF(OR($N289="解決済み",$N289="クローズ"),"",IF(NOW()&gt;$B289+$U289/24,"未解決超過","対応中")),IF($R289&lt;=$B289+$U289/24,"達成","超過")))</f>
      </c>
      <c r="X289" t="str">
        <f>IF($B289="","",IF($R289&lt;&gt;"",ROUND(($R289-$B289)*24,1),ROUND((NOW()-$B289)*24,1)))</f>
      </c>
    </row>
    <row r="290">
      <c r="A290" t="str">
        <f>IF($B290="","","INQ-"&amp;TEXT($B290,"yyyymmdd")&amp;"-"&amp;TEXT(ROW()-6,"0000"))</f>
      </c>
      <c r="T290" t="str">
        <f>IFERROR(VLOOKUP($M290,'05_SLA規則'!$A$2:$C$5,2,FALSE),"")</f>
      </c>
      <c r="U290" t="str">
        <f>IFERROR(VLOOKUP($M290,'05_SLA規則'!$A$2:$C$5,3,FALSE),"")</f>
      </c>
      <c r="V290" t="str">
        <f>IF(OR($B290="",$T290=""),"",IF($Q290="",IF(NOW()&gt;$B290+$T290/24,"初回応答超過","応答待ち"),IF($Q290&lt;=$B290+$T290/24,"達成","超過")))</f>
      </c>
      <c r="W290" t="str">
        <f>IF(OR($B290="",$U290=""),"",IF($R290="",IF(OR($N290="解決済み",$N290="クローズ"),"",IF(NOW()&gt;$B290+$U290/24,"未解決超過","対応中")),IF($R290&lt;=$B290+$U290/24,"達成","超過")))</f>
      </c>
      <c r="X290" t="str">
        <f>IF($B290="","",IF($R290&lt;&gt;"",ROUND(($R290-$B290)*24,1),ROUND((NOW()-$B290)*24,1)))</f>
      </c>
    </row>
    <row r="291">
      <c r="A291" t="str">
        <f>IF($B291="","","INQ-"&amp;TEXT($B291,"yyyymmdd")&amp;"-"&amp;TEXT(ROW()-6,"0000"))</f>
      </c>
      <c r="T291" t="str">
        <f>IFERROR(VLOOKUP($M291,'05_SLA規則'!$A$2:$C$5,2,FALSE),"")</f>
      </c>
      <c r="U291" t="str">
        <f>IFERROR(VLOOKUP($M291,'05_SLA規則'!$A$2:$C$5,3,FALSE),"")</f>
      </c>
      <c r="V291" t="str">
        <f>IF(OR($B291="",$T291=""),"",IF($Q291="",IF(NOW()&gt;$B291+$T291/24,"初回応答超過","応答待ち"),IF($Q291&lt;=$B291+$T291/24,"達成","超過")))</f>
      </c>
      <c r="W291" t="str">
        <f>IF(OR($B291="",$U291=""),"",IF($R291="",IF(OR($N291="解決済み",$N291="クローズ"),"",IF(NOW()&gt;$B291+$U291/24,"未解決超過","対応中")),IF($R291&lt;=$B291+$U291/24,"達成","超過")))</f>
      </c>
      <c r="X291" t="str">
        <f>IF($B291="","",IF($R291&lt;&gt;"",ROUND(($R291-$B291)*24,1),ROUND((NOW()-$B291)*24,1)))</f>
      </c>
    </row>
    <row r="292">
      <c r="A292" t="str">
        <f>IF($B292="","","INQ-"&amp;TEXT($B292,"yyyymmdd")&amp;"-"&amp;TEXT(ROW()-6,"0000"))</f>
      </c>
      <c r="T292" t="str">
        <f>IFERROR(VLOOKUP($M292,'05_SLA規則'!$A$2:$C$5,2,FALSE),"")</f>
      </c>
      <c r="U292" t="str">
        <f>IFERROR(VLOOKUP($M292,'05_SLA規則'!$A$2:$C$5,3,FALSE),"")</f>
      </c>
      <c r="V292" t="str">
        <f>IF(OR($B292="",$T292=""),"",IF($Q292="",IF(NOW()&gt;$B292+$T292/24,"初回応答超過","応答待ち"),IF($Q292&lt;=$B292+$T292/24,"達成","超過")))</f>
      </c>
      <c r="W292" t="str">
        <f>IF(OR($B292="",$U292=""),"",IF($R292="",IF(OR($N292="解決済み",$N292="クローズ"),"",IF(NOW()&gt;$B292+$U292/24,"未解決超過","対応中")),IF($R292&lt;=$B292+$U292/24,"達成","超過")))</f>
      </c>
      <c r="X292" t="str">
        <f>IF($B292="","",IF($R292&lt;&gt;"",ROUND(($R292-$B292)*24,1),ROUND((NOW()-$B292)*24,1)))</f>
      </c>
    </row>
    <row r="293">
      <c r="A293" t="str">
        <f>IF($B293="","","INQ-"&amp;TEXT($B293,"yyyymmdd")&amp;"-"&amp;TEXT(ROW()-6,"0000"))</f>
      </c>
      <c r="T293" t="str">
        <f>IFERROR(VLOOKUP($M293,'05_SLA規則'!$A$2:$C$5,2,FALSE),"")</f>
      </c>
      <c r="U293" t="str">
        <f>IFERROR(VLOOKUP($M293,'05_SLA規則'!$A$2:$C$5,3,FALSE),"")</f>
      </c>
      <c r="V293" t="str">
        <f>IF(OR($B293="",$T293=""),"",IF($Q293="",IF(NOW()&gt;$B293+$T293/24,"初回応答超過","応答待ち"),IF($Q293&lt;=$B293+$T293/24,"達成","超過")))</f>
      </c>
      <c r="W293" t="str">
        <f>IF(OR($B293="",$U293=""),"",IF($R293="",IF(OR($N293="解決済み",$N293="クローズ"),"",IF(NOW()&gt;$B293+$U293/24,"未解決超過","対応中")),IF($R293&lt;=$B293+$U293/24,"達成","超過")))</f>
      </c>
      <c r="X293" t="str">
        <f>IF($B293="","",IF($R293&lt;&gt;"",ROUND(($R293-$B293)*24,1),ROUND((NOW()-$B293)*24,1)))</f>
      </c>
    </row>
    <row r="294">
      <c r="A294" t="str">
        <f>IF($B294="","","INQ-"&amp;TEXT($B294,"yyyymmdd")&amp;"-"&amp;TEXT(ROW()-6,"0000"))</f>
      </c>
      <c r="T294" t="str">
        <f>IFERROR(VLOOKUP($M294,'05_SLA規則'!$A$2:$C$5,2,FALSE),"")</f>
      </c>
      <c r="U294" t="str">
        <f>IFERROR(VLOOKUP($M294,'05_SLA規則'!$A$2:$C$5,3,FALSE),"")</f>
      </c>
      <c r="V294" t="str">
        <f>IF(OR($B294="",$T294=""),"",IF($Q294="",IF(NOW()&gt;$B294+$T294/24,"初回応答超過","応答待ち"),IF($Q294&lt;=$B294+$T294/24,"達成","超過")))</f>
      </c>
      <c r="W294" t="str">
        <f>IF(OR($B294="",$U294=""),"",IF($R294="",IF(OR($N294="解決済み",$N294="クローズ"),"",IF(NOW()&gt;$B294+$U294/24,"未解決超過","対応中")),IF($R294&lt;=$B294+$U294/24,"達成","超過")))</f>
      </c>
      <c r="X294" t="str">
        <f>IF($B294="","",IF($R294&lt;&gt;"",ROUND(($R294-$B294)*24,1),ROUND((NOW()-$B294)*24,1)))</f>
      </c>
    </row>
    <row r="295">
      <c r="A295" t="str">
        <f>IF($B295="","","INQ-"&amp;TEXT($B295,"yyyymmdd")&amp;"-"&amp;TEXT(ROW()-6,"0000"))</f>
      </c>
      <c r="T295" t="str">
        <f>IFERROR(VLOOKUP($M295,'05_SLA規則'!$A$2:$C$5,2,FALSE),"")</f>
      </c>
      <c r="U295" t="str">
        <f>IFERROR(VLOOKUP($M295,'05_SLA規則'!$A$2:$C$5,3,FALSE),"")</f>
      </c>
      <c r="V295" t="str">
        <f>IF(OR($B295="",$T295=""),"",IF($Q295="",IF(NOW()&gt;$B295+$T295/24,"初回応答超過","応答待ち"),IF($Q295&lt;=$B295+$T295/24,"達成","超過")))</f>
      </c>
      <c r="W295" t="str">
        <f>IF(OR($B295="",$U295=""),"",IF($R295="",IF(OR($N295="解決済み",$N295="クローズ"),"",IF(NOW()&gt;$B295+$U295/24,"未解決超過","対応中")),IF($R295&lt;=$B295+$U295/24,"達成","超過")))</f>
      </c>
      <c r="X295" t="str">
        <f>IF($B295="","",IF($R295&lt;&gt;"",ROUND(($R295-$B295)*24,1),ROUND((NOW()-$B295)*24,1)))</f>
      </c>
    </row>
    <row r="296">
      <c r="A296" t="str">
        <f>IF($B296="","","INQ-"&amp;TEXT($B296,"yyyymmdd")&amp;"-"&amp;TEXT(ROW()-6,"0000"))</f>
      </c>
      <c r="T296" t="str">
        <f>IFERROR(VLOOKUP($M296,'05_SLA規則'!$A$2:$C$5,2,FALSE),"")</f>
      </c>
      <c r="U296" t="str">
        <f>IFERROR(VLOOKUP($M296,'05_SLA規則'!$A$2:$C$5,3,FALSE),"")</f>
      </c>
      <c r="V296" t="str">
        <f>IF(OR($B296="",$T296=""),"",IF($Q296="",IF(NOW()&gt;$B296+$T296/24,"初回応答超過","応答待ち"),IF($Q296&lt;=$B296+$T296/24,"達成","超過")))</f>
      </c>
      <c r="W296" t="str">
        <f>IF(OR($B296="",$U296=""),"",IF($R296="",IF(OR($N296="解決済み",$N296="クローズ"),"",IF(NOW()&gt;$B296+$U296/24,"未解決超過","対応中")),IF($R296&lt;=$B296+$U296/24,"達成","超過")))</f>
      </c>
      <c r="X296" t="str">
        <f>IF($B296="","",IF($R296&lt;&gt;"",ROUND(($R296-$B296)*24,1),ROUND((NOW()-$B296)*24,1)))</f>
      </c>
    </row>
    <row r="297">
      <c r="A297" t="str">
        <f>IF($B297="","","INQ-"&amp;TEXT($B297,"yyyymmdd")&amp;"-"&amp;TEXT(ROW()-6,"0000"))</f>
      </c>
      <c r="T297" t="str">
        <f>IFERROR(VLOOKUP($M297,'05_SLA規則'!$A$2:$C$5,2,FALSE),"")</f>
      </c>
      <c r="U297" t="str">
        <f>IFERROR(VLOOKUP($M297,'05_SLA規則'!$A$2:$C$5,3,FALSE),"")</f>
      </c>
      <c r="V297" t="str">
        <f>IF(OR($B297="",$T297=""),"",IF($Q297="",IF(NOW()&gt;$B297+$T297/24,"初回応答超過","応答待ち"),IF($Q297&lt;=$B297+$T297/24,"達成","超過")))</f>
      </c>
      <c r="W297" t="str">
        <f>IF(OR($B297="",$U297=""),"",IF($R297="",IF(OR($N297="解決済み",$N297="クローズ"),"",IF(NOW()&gt;$B297+$U297/24,"未解決超過","対応中")),IF($R297&lt;=$B297+$U297/24,"達成","超過")))</f>
      </c>
      <c r="X297" t="str">
        <f>IF($B297="","",IF($R297&lt;&gt;"",ROUND(($R297-$B297)*24,1),ROUND((NOW()-$B297)*24,1)))</f>
      </c>
    </row>
    <row r="298">
      <c r="A298" t="str">
        <f>IF($B298="","","INQ-"&amp;TEXT($B298,"yyyymmdd")&amp;"-"&amp;TEXT(ROW()-6,"0000"))</f>
      </c>
      <c r="T298" t="str">
        <f>IFERROR(VLOOKUP($M298,'05_SLA規則'!$A$2:$C$5,2,FALSE),"")</f>
      </c>
      <c r="U298" t="str">
        <f>IFERROR(VLOOKUP($M298,'05_SLA規則'!$A$2:$C$5,3,FALSE),"")</f>
      </c>
      <c r="V298" t="str">
        <f>IF(OR($B298="",$T298=""),"",IF($Q298="",IF(NOW()&gt;$B298+$T298/24,"初回応答超過","応答待ち"),IF($Q298&lt;=$B298+$T298/24,"達成","超過")))</f>
      </c>
      <c r="W298" t="str">
        <f>IF(OR($B298="",$U298=""),"",IF($R298="",IF(OR($N298="解決済み",$N298="クローズ"),"",IF(NOW()&gt;$B298+$U298/24,"未解決超過","対応中")),IF($R298&lt;=$B298+$U298/24,"達成","超過")))</f>
      </c>
      <c r="X298" t="str">
        <f>IF($B298="","",IF($R298&lt;&gt;"",ROUND(($R298-$B298)*24,1),ROUND((NOW()-$B298)*24,1)))</f>
      </c>
    </row>
    <row r="299">
      <c r="A299" t="str">
        <f>IF($B299="","","INQ-"&amp;TEXT($B299,"yyyymmdd")&amp;"-"&amp;TEXT(ROW()-6,"0000"))</f>
      </c>
      <c r="T299" t="str">
        <f>IFERROR(VLOOKUP($M299,'05_SLA規則'!$A$2:$C$5,2,FALSE),"")</f>
      </c>
      <c r="U299" t="str">
        <f>IFERROR(VLOOKUP($M299,'05_SLA規則'!$A$2:$C$5,3,FALSE),"")</f>
      </c>
      <c r="V299" t="str">
        <f>IF(OR($B299="",$T299=""),"",IF($Q299="",IF(NOW()&gt;$B299+$T299/24,"初回応答超過","応答待ち"),IF($Q299&lt;=$B299+$T299/24,"達成","超過")))</f>
      </c>
      <c r="W299" t="str">
        <f>IF(OR($B299="",$U299=""),"",IF($R299="",IF(OR($N299="解決済み",$N299="クローズ"),"",IF(NOW()&gt;$B299+$U299/24,"未解決超過","対応中")),IF($R299&lt;=$B299+$U299/24,"達成","超過")))</f>
      </c>
      <c r="X299" t="str">
        <f>IF($B299="","",IF($R299&lt;&gt;"",ROUND(($R299-$B299)*24,1),ROUND((NOW()-$B299)*24,1)))</f>
      </c>
    </row>
    <row r="300">
      <c r="A300" t="str">
        <f>IF($B300="","","INQ-"&amp;TEXT($B300,"yyyymmdd")&amp;"-"&amp;TEXT(ROW()-6,"0000"))</f>
      </c>
      <c r="T300" t="str">
        <f>IFERROR(VLOOKUP($M300,'05_SLA規則'!$A$2:$C$5,2,FALSE),"")</f>
      </c>
      <c r="U300" t="str">
        <f>IFERROR(VLOOKUP($M300,'05_SLA規則'!$A$2:$C$5,3,FALSE),"")</f>
      </c>
      <c r="V300" t="str">
        <f>IF(OR($B300="",$T300=""),"",IF($Q300="",IF(NOW()&gt;$B300+$T300/24,"初回応答超過","応答待ち"),IF($Q300&lt;=$B300+$T300/24,"達成","超過")))</f>
      </c>
      <c r="W300" t="str">
        <f>IF(OR($B300="",$U300=""),"",IF($R300="",IF(OR($N300="解決済み",$N300="クローズ"),"",IF(NOW()&gt;$B300+$U300/24,"未解決超過","対応中")),IF($R300&lt;=$B300+$U300/24,"達成","超過")))</f>
      </c>
      <c r="X300" t="str">
        <f>IF($B300="","",IF($R300&lt;&gt;"",ROUND(($R300-$B300)*24,1),ROUND((NOW()-$B300)*24,1)))</f>
      </c>
    </row>
    <row r="301">
      <c r="A301" t="str">
        <f>IF($B301="","","INQ-"&amp;TEXT($B301,"yyyymmdd")&amp;"-"&amp;TEXT(ROW()-6,"0000"))</f>
      </c>
      <c r="T301" t="str">
        <f>IFERROR(VLOOKUP($M301,'05_SLA規則'!$A$2:$C$5,2,FALSE),"")</f>
      </c>
      <c r="U301" t="str">
        <f>IFERROR(VLOOKUP($M301,'05_SLA規則'!$A$2:$C$5,3,FALSE),"")</f>
      </c>
      <c r="V301" t="str">
        <f>IF(OR($B301="",$T301=""),"",IF($Q301="",IF(NOW()&gt;$B301+$T301/24,"初回応答超過","応答待ち"),IF($Q301&lt;=$B301+$T301/24,"達成","超過")))</f>
      </c>
      <c r="W301" t="str">
        <f>IF(OR($B301="",$U301=""),"",IF($R301="",IF(OR($N301="解決済み",$N301="クローズ"),"",IF(NOW()&gt;$B301+$U301/24,"未解決超過","対応中")),IF($R301&lt;=$B301+$U301/24,"達成","超過")))</f>
      </c>
      <c r="X301" t="str">
        <f>IF($B301="","",IF($R301&lt;&gt;"",ROUND(($R301-$B301)*24,1),ROUND((NOW()-$B301)*24,1)))</f>
      </c>
    </row>
    <row r="302">
      <c r="A302" t="str">
        <f>IF($B302="","","INQ-"&amp;TEXT($B302,"yyyymmdd")&amp;"-"&amp;TEXT(ROW()-6,"0000"))</f>
      </c>
      <c r="T302" t="str">
        <f>IFERROR(VLOOKUP($M302,'05_SLA規則'!$A$2:$C$5,2,FALSE),"")</f>
      </c>
      <c r="U302" t="str">
        <f>IFERROR(VLOOKUP($M302,'05_SLA規則'!$A$2:$C$5,3,FALSE),"")</f>
      </c>
      <c r="V302" t="str">
        <f>IF(OR($B302="",$T302=""),"",IF($Q302="",IF(NOW()&gt;$B302+$T302/24,"初回応答超過","応答待ち"),IF($Q302&lt;=$B302+$T302/24,"達成","超過")))</f>
      </c>
      <c r="W302" t="str">
        <f>IF(OR($B302="",$U302=""),"",IF($R302="",IF(OR($N302="解決済み",$N302="クローズ"),"",IF(NOW()&gt;$B302+$U302/24,"未解決超過","対応中")),IF($R302&lt;=$B302+$U302/24,"達成","超過")))</f>
      </c>
      <c r="X302" t="str">
        <f>IF($B302="","",IF($R302&lt;&gt;"",ROUND(($R302-$B302)*24,1),ROUND((NOW()-$B302)*24,1)))</f>
      </c>
    </row>
    <row r="303">
      <c r="A303" t="str">
        <f>IF($B303="","","INQ-"&amp;TEXT($B303,"yyyymmdd")&amp;"-"&amp;TEXT(ROW()-6,"0000"))</f>
      </c>
      <c r="T303" t="str">
        <f>IFERROR(VLOOKUP($M303,'05_SLA規則'!$A$2:$C$5,2,FALSE),"")</f>
      </c>
      <c r="U303" t="str">
        <f>IFERROR(VLOOKUP($M303,'05_SLA規則'!$A$2:$C$5,3,FALSE),"")</f>
      </c>
      <c r="V303" t="str">
        <f>IF(OR($B303="",$T303=""),"",IF($Q303="",IF(NOW()&gt;$B303+$T303/24,"初回応答超過","応答待ち"),IF($Q303&lt;=$B303+$T303/24,"達成","超過")))</f>
      </c>
      <c r="W303" t="str">
        <f>IF(OR($B303="",$U303=""),"",IF($R303="",IF(OR($N303="解決済み",$N303="クローズ"),"",IF(NOW()&gt;$B303+$U303/24,"未解決超過","対応中")),IF($R303&lt;=$B303+$U303/24,"達成","超過")))</f>
      </c>
      <c r="X303" t="str">
        <f>IF($B303="","",IF($R303&lt;&gt;"",ROUND(($R303-$B303)*24,1),ROUND((NOW()-$B303)*24,1)))</f>
      </c>
    </row>
    <row r="304">
      <c r="A304" t="str">
        <f>IF($B304="","","INQ-"&amp;TEXT($B304,"yyyymmdd")&amp;"-"&amp;TEXT(ROW()-6,"0000"))</f>
      </c>
      <c r="T304" t="str">
        <f>IFERROR(VLOOKUP($M304,'05_SLA規則'!$A$2:$C$5,2,FALSE),"")</f>
      </c>
      <c r="U304" t="str">
        <f>IFERROR(VLOOKUP($M304,'05_SLA規則'!$A$2:$C$5,3,FALSE),"")</f>
      </c>
      <c r="V304" t="str">
        <f>IF(OR($B304="",$T304=""),"",IF($Q304="",IF(NOW()&gt;$B304+$T304/24,"初回応答超過","応答待ち"),IF($Q304&lt;=$B304+$T304/24,"達成","超過")))</f>
      </c>
      <c r="W304" t="str">
        <f>IF(OR($B304="",$U304=""),"",IF($R304="",IF(OR($N304="解決済み",$N304="クローズ"),"",IF(NOW()&gt;$B304+$U304/24,"未解決超過","対応中")),IF($R304&lt;=$B304+$U304/24,"達成","超過")))</f>
      </c>
      <c r="X304" t="str">
        <f>IF($B304="","",IF($R304&lt;&gt;"",ROUND(($R304-$B304)*24,1),ROUND((NOW()-$B304)*24,1)))</f>
      </c>
    </row>
    <row r="305">
      <c r="A305" t="str">
        <f>IF($B305="","","INQ-"&amp;TEXT($B305,"yyyymmdd")&amp;"-"&amp;TEXT(ROW()-6,"0000"))</f>
      </c>
      <c r="T305" t="str">
        <f>IFERROR(VLOOKUP($M305,'05_SLA規則'!$A$2:$C$5,2,FALSE),"")</f>
      </c>
      <c r="U305" t="str">
        <f>IFERROR(VLOOKUP($M305,'05_SLA規則'!$A$2:$C$5,3,FALSE),"")</f>
      </c>
      <c r="V305" t="str">
        <f>IF(OR($B305="",$T305=""),"",IF($Q305="",IF(NOW()&gt;$B305+$T305/24,"初回応答超過","応答待ち"),IF($Q305&lt;=$B305+$T305/24,"達成","超過")))</f>
      </c>
      <c r="W305" t="str">
        <f>IF(OR($B305="",$U305=""),"",IF($R305="",IF(OR($N305="解決済み",$N305="クローズ"),"",IF(NOW()&gt;$B305+$U305/24,"未解決超過","対応中")),IF($R305&lt;=$B305+$U305/24,"達成","超過")))</f>
      </c>
      <c r="X305" t="str">
        <f>IF($B305="","",IF($R305&lt;&gt;"",ROUND(($R305-$B305)*24,1),ROUND((NOW()-$B305)*24,1)))</f>
      </c>
    </row>
    <row r="306">
      <c r="A306" t="str">
        <f>IF($B306="","","INQ-"&amp;TEXT($B306,"yyyymmdd")&amp;"-"&amp;TEXT(ROW()-6,"0000"))</f>
      </c>
      <c r="T306" t="str">
        <f>IFERROR(VLOOKUP($M306,'05_SLA規則'!$A$2:$C$5,2,FALSE),"")</f>
      </c>
      <c r="U306" t="str">
        <f>IFERROR(VLOOKUP($M306,'05_SLA規則'!$A$2:$C$5,3,FALSE),"")</f>
      </c>
      <c r="V306" t="str">
        <f>IF(OR($B306="",$T306=""),"",IF($Q306="",IF(NOW()&gt;$B306+$T306/24,"初回応答超過","応答待ち"),IF($Q306&lt;=$B306+$T306/24,"達成","超過")))</f>
      </c>
      <c r="W306" t="str">
        <f>IF(OR($B306="",$U306=""),"",IF($R306="",IF(OR($N306="解決済み",$N306="クローズ"),"",IF(NOW()&gt;$B306+$U306/24,"未解決超過","対応中")),IF($R306&lt;=$B306+$U306/24,"達成","超過")))</f>
      </c>
      <c r="X306" t="str">
        <f>IF($B306="","",IF($R306&lt;&gt;"",ROUND(($R306-$B306)*24,1),ROUND((NOW()-$B306)*24,1)))</f>
      </c>
    </row>
  </sheetData>
  <pageMargins left="0.75" right="0.75" top="1" bottom="1" header="0.5" footer="0.5"/>
  <ignoredErrors>
    <ignoredError sqref="A1:XFD306" evalError="true" twoDigitTextYear="true" numberStoredAsText="true" formula="true" formulaRange="true" unlockedFormula="true" emptyCellReference="true" listDataValidation="true" calculatedColumn="true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K31"/>
  <sheetViews>
    <sheetView showGridLines="false" workbookViewId="0">
      <pane activePane="bottomLeft" state="frozen" topLeftCell="A5" ySplit="4"/>
      <selection activeCell="A1" pane="bottomLeft" sqref="A1"/>
    </sheetView>
  </sheetViews>
  <sheetFormatPr baseColWidth="8" defaultRowHeight="15"/>
  <cols>
    <col customWidth="true" max="2" min="1" width="18"/>
    <col customWidth="true" max="3" min="3" width="28"/>
    <col customWidth="true" max="4" min="4" width="18"/>
    <col customWidth="true" max="5" min="5" width="28"/>
    <col customWidth="true" max="6" min="6" width="14"/>
    <col customWidth="true" max="8" min="7" width="18"/>
    <col customWidth="true" max="9" min="9" width="22"/>
    <col customWidth="true" max="10" min="10" width="30"/>
    <col customWidth="true" max="11" min="11" width="36"/>
    <col customWidth="true" max="12" min="12" width="16"/>
  </cols>
  <sheetData>
    <row r="1">
      <c r="A1" s="1" t="s">
        <v>301</v>
      </c>
    </row>
    <row r="2">
      <c r="A2" s="2" t="s">
        <v>302</v>
      </c>
    </row>
    <row r="3"/>
    <row r="4">
      <c r="A4" t="s">
        <v>303</v>
      </c>
      <c r="C4" t="s">
        <v>304</v>
      </c>
      <c r="D4" s="3" t="s">
        <v>305</v>
      </c>
      <c r="E4" s="3" t="s">
        <v>306</v>
      </c>
      <c r="G4" s="3" t="s">
        <v>308</v>
      </c>
      <c r="H4" s="3" t="n"/>
      <c r="I4" t="s">
        <v>309</v>
      </c>
      <c r="K4" t="s">
        <v>310</v>
      </c>
    </row>
    <row r="5">
      <c r="A5" s="6" t="s">
        <v>311</v>
      </c>
      <c r="B5" s="6">
        <f>COUNTA('02_相談記録'!A2:A200)</f>
      </c>
      <c r="C5" t="str">
        <f>COUNTIFS('02_相談記録'!$B$7:$B$306,"&gt;0",'02_相談記録'!$N$7:$N$306,"&lt;&gt;解決済み",'02_相談記録'!$N$7:$N$306,"&lt;&gt;クローズ")</f>
      </c>
      <c r="D5" s="3" t="s">
        <v>312</v>
      </c>
      <c r="E5" s="3" t="str">
        <f>COUNTIF('02_相談記録'!$V$7:$V$306,"超過")+COUNTIF('02_相談記録'!$V$7:$V$306,"初回応答超過")</f>
      </c>
      <c r="G5" s="3" t="s">
        <v>313</v>
      </c>
      <c r="H5" s="3">
        <f>COUNTIF('02_相談記録'!F2:F200,G5)</f>
      </c>
      <c r="I5" t="str">
        <f>IFERROR(ROUND(SUM('02_相談記録'!$X$7:$X$306)/COUNTIF('02_相談記録'!$X$7:$X$306,"&gt;0"),1),0)</f>
      </c>
      <c r="K5" t="str">
        <f>IFERROR(ROUND(SUM('02_相談記録'!$Y$7:$Y$306)/COUNTIF('02_相談記録'!$Y$7:$Y$306,"&gt;0"),1),0)</f>
      </c>
    </row>
    <row r="6">
      <c r="A6" s="6" t="s">
        <v>315</v>
      </c>
      <c r="B6" s="6">
        <f>COUNTIF('02_相談記録'!G2:G200,"&lt;&gt;クローズ")</f>
      </c>
      <c r="C6" t="s">
        <v>314</v>
      </c>
      <c r="D6" s="3" t="s">
        <v>138</v>
      </c>
      <c r="E6" s="3" t="s">
        <v>314</v>
      </c>
      <c r="G6" s="3" t="s">
        <v>316</v>
      </c>
      <c r="H6" s="3">
        <f>COUNTIF('02_相談記録'!F2:F200,G6)</f>
      </c>
      <c r="I6" t="s">
        <v>317</v>
      </c>
      <c r="K6" t="s">
        <v>318</v>
      </c>
    </row>
    <row r="7">
      <c r="A7" s="6" t="s">
        <v>319</v>
      </c>
      <c r="B7" s="6">
        <f>COUNTIF('02_相談記録'!F2:F200,"緊急")+COUNTIF('02_相談記録'!F2:F200,"高")</f>
      </c>
      <c r="D7" s="3" t="s">
        <v>320</v>
      </c>
      <c r="E7" s="3">
        <f>COUNTIF('02_相談記録'!G2:G200,D7)</f>
      </c>
      <c r="G7" s="3" t="s">
        <v>321</v>
      </c>
      <c r="H7" s="3">
        <f>COUNTIF('02_相談記録'!F2:F200,G7)</f>
      </c>
    </row>
    <row r="8">
      <c r="A8" s="6" t="s">
        <v>322</v>
      </c>
      <c r="B8" s="7">
        <f>IF(A5=0,0,COUNTIF('02_相談記録'!G2:G200,"クローズ")/A5)</f>
      </c>
      <c r="C8" t="s">
        <v>323</v>
      </c>
      <c r="D8" s="3" t="s">
        <v>473</v>
      </c>
      <c r="E8" s="3" t="s">
        <v>324</v>
      </c>
      <c r="G8" s="3" t="s">
        <v>325</v>
      </c>
      <c r="H8" s="3">
        <f>COUNTIF('02_相談記録'!F2:F200,G8)</f>
      </c>
      <c r="I8" t="s">
        <v>326</v>
      </c>
      <c r="K8" t="s">
        <v>327</v>
      </c>
    </row>
    <row r="9">
      <c r="A9" t="str">
        <f>IFERROR(COUNTIF('02_相談記録'!$V$7:$V$306,"達成")/(COUNTIF('02_相談記録'!$V$7:$V$306,"達成")+COUNTIF('02_相談記録'!$V$7:$V$306,"超過")+COUNTIF('02_相談記録'!$V$7:$V$306,"初回応答超過")),0)</f>
      </c>
      <c r="C9" t="str">
        <f>IFERROR(COUNTIF('02_相談記録'!$W$7:$W$306,"達成")/(COUNTIF('02_相談記録'!$W$7:$W$306,"達成")+COUNTIF('02_相談記録'!$W$7:$W$306,"超過")+COUNTIF('02_相談記録'!$W$7:$W$306,"未解決超過")),0)</f>
      </c>
      <c r="D9" s="3" t="s">
        <v>100</v>
      </c>
      <c r="E9" s="3" t="str">
        <f>IFERROR(COUNTIF('02_相談記録'!$AB$7:$AB$306,"はい")/COUNT('02_相談記録'!$B$7:$B$306),0)</f>
      </c>
      <c r="G9" t="str">
        <f>IFERROR((COUNTIF('02_相談記録'!$M$7:$M$306,"P0 緊急")+COUNTIF('02_相談記録'!$M$7:$M$306,"P1 高"))/COUNT('02_相談記録'!$B$7:$B$306),0)</f>
      </c>
      <c r="I9" t="str">
        <f>COUNTIF('02_相談記録'!$V$7:$V$306,"応答待ち")</f>
      </c>
      <c r="K9" t="str">
        <f>COUNTIF('02_相談記録'!$N$7:$N$306,"対応中")</f>
      </c>
    </row>
    <row r="10">
      <c r="D10" s="3" t="s">
        <v>328</v>
      </c>
      <c r="E10" s="3">
        <f>COUNTIF('02_相談記録'!G2:G200,D10)</f>
      </c>
    </row>
    <row r="11"/>
    <row r="12"/>
    <row r="13">
      <c r="A13" t="s">
        <v>329</v>
      </c>
      <c r="B13" t="s">
        <v>474</v>
      </c>
      <c r="D13" t="s">
        <v>330</v>
      </c>
      <c r="E13" t="s">
        <v>474</v>
      </c>
      <c r="G13" t="s">
        <v>331</v>
      </c>
      <c r="H13" t="s">
        <v>474</v>
      </c>
      <c r="J13" t="s">
        <v>332</v>
      </c>
      <c r="K13" t="s">
        <v>474</v>
      </c>
    </row>
    <row r="14">
      <c r="A14" t="s">
        <v>93</v>
      </c>
      <c r="B14" t="str">
        <f>COUNTIF('02_相談記録'!$G$7:$G$306,A14)</f>
      </c>
      <c r="D14" t="s">
        <v>297</v>
      </c>
      <c r="E14" t="str">
        <f>COUNTIF('02_相談記録'!$N$7:$N$306,D14)</f>
      </c>
      <c r="G14" t="s">
        <v>94</v>
      </c>
      <c r="H14" t="str">
        <f>COUNTIF('02_相談記録'!$H$7:$H$306,G14)</f>
      </c>
      <c r="J14" t="s">
        <v>186</v>
      </c>
      <c r="K14" t="str">
        <f>COUNTIF('02_相談記録'!$M$7:$M$306,J14)</f>
      </c>
    </row>
    <row r="15">
      <c r="A15" t="s">
        <v>114</v>
      </c>
      <c r="B15" t="str">
        <f>COUNTIF('02_相談記録'!$G$7:$G$306,A15)</f>
      </c>
      <c r="D15" t="s">
        <v>333</v>
      </c>
      <c r="E15" t="str">
        <f>COUNTIF('02_相談記録'!$N$7:$N$306,D15)</f>
      </c>
      <c r="G15" t="s">
        <v>115</v>
      </c>
      <c r="H15" t="str">
        <f>COUNTIF('02_相談記録'!$H$7:$H$306,G15)</f>
      </c>
      <c r="J15" t="s">
        <v>137</v>
      </c>
      <c r="K15" t="str">
        <f>COUNTIF('02_相談記録'!$M$7:$M$306,J15)</f>
      </c>
    </row>
    <row r="16">
      <c r="A16" t="s">
        <v>167</v>
      </c>
      <c r="B16" t="str">
        <f>COUNTIF('02_相談記録'!$G$7:$G$306,A16)</f>
      </c>
      <c r="D16" t="s">
        <v>201</v>
      </c>
      <c r="E16" t="str">
        <f>COUNTIF('02_相談記録'!$N$7:$N$306,D16)</f>
      </c>
      <c r="G16" t="s">
        <v>197</v>
      </c>
      <c r="H16" t="str">
        <f>COUNTIF('02_相談記録'!$H$7:$H$306,G16)</f>
      </c>
      <c r="J16" t="s">
        <v>99</v>
      </c>
      <c r="K16" t="str">
        <f>COUNTIF('02_相談記録'!$M$7:$M$306,J16)</f>
      </c>
    </row>
    <row r="17">
      <c r="A17" t="s">
        <v>148</v>
      </c>
      <c r="B17" t="str">
        <f>COUNTIF('02_相談記録'!$G$7:$G$306,A17)</f>
      </c>
      <c r="D17" t="s">
        <v>138</v>
      </c>
      <c r="E17" t="str">
        <f>COUNTIF('02_相談記録'!$N$7:$N$306,D17)</f>
      </c>
      <c r="G17" t="s">
        <v>132</v>
      </c>
      <c r="H17" t="str">
        <f>COUNTIF('02_相談記録'!$H$7:$H$306,G17)</f>
      </c>
      <c r="J17" t="s">
        <v>120</v>
      </c>
      <c r="K17" t="str">
        <f>COUNTIF('02_相談記録'!$M$7:$M$306,J17)</f>
      </c>
    </row>
    <row r="18">
      <c r="A18" t="s">
        <v>210</v>
      </c>
      <c r="B18" t="str">
        <f>COUNTIF('02_相談記録'!$G$7:$G$306,A18)</f>
      </c>
      <c r="D18" t="s">
        <v>154</v>
      </c>
      <c r="E18" t="str">
        <f>COUNTIF('02_相談記録'!$N$7:$N$306,D18)</f>
      </c>
      <c r="G18" t="s">
        <v>168</v>
      </c>
      <c r="H18" t="str">
        <f>COUNTIF('02_相談記録'!$H$7:$H$306,G18)</f>
      </c>
    </row>
    <row r="19">
      <c r="A19" t="s">
        <v>131</v>
      </c>
      <c r="B19" t="str">
        <f>COUNTIF('02_相談記録'!$G$7:$G$306,A19)</f>
      </c>
      <c r="D19" t="s">
        <v>100</v>
      </c>
      <c r="E19" t="str">
        <f>COUNTIF('02_相談記録'!$N$7:$N$306,D19)</f>
      </c>
      <c r="G19" t="s">
        <v>149</v>
      </c>
      <c r="H19" t="str">
        <f>COUNTIF('02_相談記録'!$H$7:$H$306,G19)</f>
      </c>
    </row>
    <row r="20">
      <c r="A20" t="s">
        <v>334</v>
      </c>
      <c r="B20" t="str">
        <f>COUNTIF('02_相談記録'!$G$7:$G$306,A20)</f>
      </c>
      <c r="D20" t="s">
        <v>121</v>
      </c>
      <c r="E20" t="str">
        <f>COUNTIF('02_相談記録'!$N$7:$N$306,D20)</f>
      </c>
      <c r="G20" t="s">
        <v>335</v>
      </c>
      <c r="H20" t="str">
        <f>COUNTIF('02_相談記録'!$H$7:$H$306,G20)</f>
      </c>
    </row>
    <row r="21">
      <c r="A21" t="s">
        <v>336</v>
      </c>
      <c r="B21" t="str">
        <f>COUNTIF('02_相談記録'!$G$7:$G$306,A21)</f>
      </c>
      <c r="G21" t="s">
        <v>134</v>
      </c>
      <c r="H21" t="str">
        <f>COUNTIF('02_相談記録'!$H$7:$H$306,G21)</f>
      </c>
    </row>
    <row r="22">
      <c r="G22" t="s">
        <v>469</v>
      </c>
      <c r="H22" t="str">
        <f>COUNTIF('02_相談記録'!$H$7:$H$306,G22)</f>
      </c>
    </row>
    <row r="23">
      <c r="G23" t="s">
        <v>336</v>
      </c>
      <c r="H23" t="str">
        <f>COUNTIF('02_相談記録'!$H$7:$H$306,G23)</f>
      </c>
    </row>
    <row r="24"/>
    <row r="25">
      <c r="A25" t="s">
        <v>337</v>
      </c>
      <c r="B25" t="s">
        <v>338</v>
      </c>
      <c r="D25" t="s">
        <v>339</v>
      </c>
      <c r="E25" t="s">
        <v>474</v>
      </c>
      <c r="G25" t="s">
        <v>340</v>
      </c>
    </row>
    <row r="26">
      <c r="A26" t="str">
        <f>TEXT(DATE(YEAR(TODAY()),MONTH(TODAY())-5,1),"yyyy-mm")</f>
      </c>
      <c r="B26" t="str">
        <f>COUNTIFS('02_相談記録'!$B$7:$B$306,"&gt;="&amp;DATE(YEAR(TODAY()),MONTH(TODAY())-5,1),'02_相談記録'!$B$7:$B$306,"&lt;"&amp;DATE(YEAR(TODAY()),MONTH(TODAY())-4,1))</f>
      </c>
      <c r="D26" t="s">
        <v>306</v>
      </c>
      <c r="E26" t="str">
        <f>COUNTIF('02_相談記録'!$V$7:$V$306,"初回応答超過")</f>
      </c>
      <c r="G26" t="s">
        <v>475</v>
      </c>
      <c r="H26" t="s">
        <v>341</v>
      </c>
    </row>
    <row r="27">
      <c r="A27" t="str">
        <f>TEXT(DATE(YEAR(TODAY()),MONTH(TODAY())-4,1),"yyyy-mm")</f>
      </c>
      <c r="B27" t="str">
        <f>COUNTIFS('02_相談記録'!$B$7:$B$306,"&gt;="&amp;DATE(YEAR(TODAY()),MONTH(TODAY())-4,1),'02_相談記録'!$B$7:$B$306,"&lt;"&amp;DATE(YEAR(TODAY()),MONTH(TODAY())-3,1))</f>
      </c>
      <c r="D27" t="s">
        <v>342</v>
      </c>
      <c r="E27" t="str">
        <f>COUNTIF('02_相談記録'!$V$7:$V$306,"超過")</f>
      </c>
      <c r="G27" t="s">
        <v>343</v>
      </c>
      <c r="H27" t="s">
        <v>344</v>
      </c>
    </row>
    <row r="28">
      <c r="A28" t="str">
        <f>TEXT(DATE(YEAR(TODAY()),MONTH(TODAY())-3,1),"yyyy-mm")</f>
      </c>
      <c r="B28" t="str">
        <f>COUNTIFS('02_相談記録'!$B$7:$B$306,"&gt;="&amp;DATE(YEAR(TODAY()),MONTH(TODAY())-3,1),'02_相談記録'!$B$7:$B$306,"&lt;"&amp;DATE(YEAR(TODAY()),MONTH(TODAY())-2,1))</f>
      </c>
      <c r="D28" t="s">
        <v>345</v>
      </c>
      <c r="E28" t="str">
        <f>COUNTIF('02_相談記録'!$W$7:$W$306,"未解決超過")</f>
      </c>
      <c r="G28" t="s">
        <v>307</v>
      </c>
      <c r="H28" t="s">
        <v>346</v>
      </c>
    </row>
    <row r="29">
      <c r="A29" t="str">
        <f>TEXT(DATE(YEAR(TODAY()),MONTH(TODAY())-2,1),"yyyy-mm")</f>
      </c>
      <c r="B29" t="str">
        <f>COUNTIFS('02_相談記録'!$B$7:$B$306,"&gt;="&amp;DATE(YEAR(TODAY()),MONTH(TODAY())-2,1),'02_相談記録'!$B$7:$B$306,"&lt;"&amp;DATE(YEAR(TODAY()),MONTH(TODAY())-1,1))</f>
      </c>
      <c r="D29" t="s">
        <v>307</v>
      </c>
      <c r="E29" t="str">
        <f>COUNTIF('02_相談記録'!$W$7:$W$306,"超過")</f>
      </c>
      <c r="G29" t="s">
        <v>347</v>
      </c>
      <c r="H29" t="s">
        <v>476</v>
      </c>
    </row>
    <row r="30">
      <c r="A30" t="str">
        <f>TEXT(DATE(YEAR(TODAY()),MONTH(TODAY())-1,1),"yyyy-mm")</f>
      </c>
      <c r="B30" t="str">
        <f>COUNTIFS('02_相談記録'!$B$7:$B$306,"&gt;="&amp;DATE(YEAR(TODAY()),MONTH(TODAY())-1,1),'02_相談記録'!$B$7:$B$306,"&lt;"&amp;DATE(YEAR(TODAY()),MONTH(TODAY()),1))</f>
      </c>
      <c r="D30" t="s">
        <v>348</v>
      </c>
      <c r="E30" t="str">
        <f>COUNTIFS('02_相談記録'!$B$7:$B$306,"&gt;0",'02_相談記録'!$AA$7:$AA$306,"&gt;0",'02_相談記録'!$AA$7:$AA$306,"&lt;="&amp;TODAY()+1,'02_相談記録'!$N$7:$N$306,"&lt;&gt;解決済み",'02_相談記録'!$N$7:$N$306,"&lt;&gt;クローズ")</f>
      </c>
      <c r="G30" t="s">
        <v>349</v>
      </c>
      <c r="H30" t="s">
        <v>350</v>
      </c>
    </row>
    <row r="31">
      <c r="A31" t="str">
        <f>TEXT(DATE(YEAR(TODAY()),MONTH(TODAY()),1),"yyyy-mm")</f>
      </c>
      <c r="B31" t="str">
        <f>COUNTIFS('02_相談記録'!$B$7:$B$306,"&gt;="&amp;DATE(YEAR(TODAY()),MONTH(TODAY()),1),'02_相談記録'!$B$7:$B$306,"&lt;"&amp;DATE(YEAR(TODAY()),MONTH(TODAY())+1,1))</f>
      </c>
    </row>
  </sheetData>
  <mergeCells count="2">
    <mergeCell ref="A2:F2"/>
    <mergeCell ref="A1:F1"/>
  </mergeCells>
  <pageMargins left="0.75" right="0.75" top="1" bottom="1" header="0.5" footer="0.5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J15"/>
  <sheetViews>
    <sheetView showGridLines="false" workbookViewId="0">
      <pane activePane="bottomLeft" state="frozen" topLeftCell="A5" ySplit="4"/>
      <selection activeCell="A1" pane="bottomLeft" sqref="A1"/>
    </sheetView>
  </sheetViews>
  <sheetFormatPr baseColWidth="8" defaultRowHeight="15"/>
  <cols>
    <col customWidth="true" max="2" min="1" width="18"/>
    <col customWidth="true" max="3" min="3" width="28"/>
    <col customWidth="true" max="4" min="4" width="18"/>
    <col customWidth="true" max="5" min="5" width="28"/>
    <col customWidth="true" max="6" min="6" width="14"/>
    <col customWidth="true" max="8" min="7" width="18"/>
    <col customWidth="true" max="9" min="9" width="22"/>
    <col customWidth="true" max="10" min="10" width="30"/>
    <col customWidth="true" max="11" min="11" width="36"/>
    <col customWidth="true" max="12" min="12" width="16"/>
  </cols>
  <sheetData>
    <row r="1">
      <c r="A1" s="1" t="s">
        <v>72</v>
      </c>
      <c r="G1" t="s">
        <v>63</v>
      </c>
      <c r="H1" t="s">
        <v>73</v>
      </c>
      <c r="I1" t="s">
        <v>351</v>
      </c>
      <c r="J1" t="s">
        <v>352</v>
      </c>
    </row>
    <row r="2">
      <c r="A2" s="2" t="s">
        <v>297</v>
      </c>
      <c r="G2" t="s">
        <v>298</v>
      </c>
      <c r="H2" t="s">
        <v>123</v>
      </c>
      <c r="I2" t="s">
        <v>7</v>
      </c>
      <c r="J2" t="s">
        <v>160</v>
      </c>
    </row>
    <row r="3">
      <c r="A3" t="s">
        <v>112</v>
      </c>
      <c r="B3" t="s">
        <v>114</v>
      </c>
      <c r="C3" t="s">
        <v>115</v>
      </c>
      <c r="D3" t="s">
        <v>294</v>
      </c>
      <c r="E3" t="s">
        <v>137</v>
      </c>
      <c r="F3" t="s">
        <v>333</v>
      </c>
      <c r="G3" t="s">
        <v>101</v>
      </c>
      <c r="H3" t="s">
        <v>102</v>
      </c>
      <c r="I3" t="s">
        <v>10</v>
      </c>
      <c r="J3" t="s">
        <v>108</v>
      </c>
    </row>
    <row r="4">
      <c r="A4" s="8" t="s">
        <v>353</v>
      </c>
      <c r="B4" s="5" t="s">
        <v>167</v>
      </c>
      <c r="C4" s="8" t="s">
        <v>197</v>
      </c>
      <c r="D4" s="5" t="s">
        <v>256</v>
      </c>
      <c r="E4" s="8" t="s">
        <v>99</v>
      </c>
      <c r="F4" s="5" t="s">
        <v>201</v>
      </c>
      <c r="G4" s="8" t="s">
        <v>63</v>
      </c>
      <c r="H4" s="5" t="s">
        <v>132</v>
      </c>
      <c r="I4" s="8" t="s">
        <v>354</v>
      </c>
    </row>
    <row r="5">
      <c r="A5" s="5" t="s">
        <v>312</v>
      </c>
      <c r="B5" s="5" t="s">
        <v>148</v>
      </c>
      <c r="C5" s="5" t="s">
        <v>132</v>
      </c>
      <c r="D5" s="5" t="s">
        <v>117</v>
      </c>
      <c r="E5" s="5" t="s">
        <v>120</v>
      </c>
      <c r="F5" s="5" t="s">
        <v>138</v>
      </c>
      <c r="G5" s="5" t="s">
        <v>355</v>
      </c>
      <c r="H5" s="5" t="s">
        <v>202</v>
      </c>
      <c r="I5" s="5" t="s">
        <v>356</v>
      </c>
    </row>
    <row r="6">
      <c r="A6" s="5" t="s">
        <v>138</v>
      </c>
      <c r="B6" s="5" t="s">
        <v>210</v>
      </c>
      <c r="C6" s="5" t="s">
        <v>168</v>
      </c>
      <c r="D6" s="5" t="s">
        <v>168</v>
      </c>
      <c r="E6" s="5" t="s">
        <v>114</v>
      </c>
      <c r="F6" s="5" t="s">
        <v>154</v>
      </c>
      <c r="G6" s="5" t="s">
        <v>357</v>
      </c>
      <c r="H6" s="5" t="s">
        <v>173</v>
      </c>
      <c r="I6" s="5" t="s">
        <v>358</v>
      </c>
    </row>
    <row r="7">
      <c r="A7" s="5" t="s">
        <v>320</v>
      </c>
      <c r="B7" s="5" t="s">
        <v>131</v>
      </c>
      <c r="C7" s="5" t="s">
        <v>149</v>
      </c>
      <c r="D7" s="5" t="s">
        <v>134</v>
      </c>
      <c r="E7" s="5" t="s">
        <v>359</v>
      </c>
      <c r="F7" s="5" t="s">
        <v>100</v>
      </c>
      <c r="G7" s="5" t="s">
        <v>360</v>
      </c>
      <c r="H7" s="5" t="s">
        <v>470</v>
      </c>
      <c r="I7" s="5" t="s">
        <v>361</v>
      </c>
    </row>
    <row r="8">
      <c r="A8" s="5" t="s">
        <v>473</v>
      </c>
      <c r="B8" s="5" t="s">
        <v>334</v>
      </c>
      <c r="C8" s="5" t="s">
        <v>335</v>
      </c>
      <c r="D8" s="5" t="s">
        <v>198</v>
      </c>
      <c r="E8" s="5" t="s">
        <v>362</v>
      </c>
      <c r="F8" s="5" t="s">
        <v>121</v>
      </c>
      <c r="G8" s="5" t="s">
        <v>363</v>
      </c>
      <c r="H8" s="5" t="s">
        <v>156</v>
      </c>
      <c r="I8" s="5" t="s">
        <v>364</v>
      </c>
    </row>
    <row r="9">
      <c r="A9" s="5" t="s">
        <v>100</v>
      </c>
      <c r="B9" s="5" t="s">
        <v>336</v>
      </c>
      <c r="C9" s="5" t="s">
        <v>134</v>
      </c>
      <c r="D9" s="5" t="s">
        <v>183</v>
      </c>
      <c r="E9" s="5" t="s">
        <v>365</v>
      </c>
      <c r="F9" s="5" t="n"/>
      <c r="G9" s="5" t="s">
        <v>366</v>
      </c>
      <c r="H9" s="5" t="s">
        <v>259</v>
      </c>
      <c r="I9" s="5" t="s">
        <v>367</v>
      </c>
    </row>
    <row r="10">
      <c r="A10" s="5" t="s">
        <v>328</v>
      </c>
      <c r="B10" s="5" t="n"/>
      <c r="C10" s="5" t="s">
        <v>469</v>
      </c>
      <c r="D10" s="5" t="s">
        <v>269</v>
      </c>
      <c r="E10" s="5" t="n"/>
      <c r="F10" s="5" t="n"/>
      <c r="G10" s="5" t="n"/>
      <c r="H10" s="5" t="s">
        <v>336</v>
      </c>
      <c r="I10" s="5" t="n"/>
    </row>
    <row r="11">
      <c r="A11" s="5" t="n"/>
      <c r="B11" s="5" t="n"/>
      <c r="C11" s="5" t="s">
        <v>336</v>
      </c>
      <c r="D11" s="5" t="s">
        <v>469</v>
      </c>
      <c r="E11" s="5" t="n"/>
      <c r="F11" s="5" t="n"/>
      <c r="G11" s="5" t="n"/>
      <c r="H11" s="5" t="n"/>
      <c r="I11" s="5" t="n"/>
    </row>
    <row r="12">
      <c r="A12" s="5" t="n"/>
      <c r="B12" s="5" t="n"/>
      <c r="C12" s="5" t="n"/>
      <c r="D12" s="5" t="s">
        <v>368</v>
      </c>
      <c r="E12" s="5" t="n"/>
      <c r="F12" s="5" t="n"/>
      <c r="G12" s="5" t="n"/>
      <c r="H12" s="5" t="n"/>
      <c r="I12" s="5" t="n"/>
    </row>
    <row r="13">
      <c r="D13" t="s">
        <v>151</v>
      </c>
    </row>
    <row r="14">
      <c r="D14" t="s">
        <v>369</v>
      </c>
    </row>
    <row r="15">
      <c r="D15" t="s">
        <v>336</v>
      </c>
    </row>
  </sheetData>
  <mergeCells count="2">
    <mergeCell ref="A2:F2"/>
    <mergeCell ref="A1:F1"/>
  </mergeCells>
  <pageMargins left="0.75" right="0.75" top="1" bottom="1" header="0.5" footer="0.5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F7"/>
  <sheetViews>
    <sheetView showGridLines="false" workbookViewId="0">
      <pane activePane="bottomLeft" state="frozen" topLeftCell="A5" ySplit="4"/>
      <selection activeCell="A1" pane="bottomLeft" sqref="A1"/>
    </sheetView>
  </sheetViews>
  <sheetFormatPr baseColWidth="8" defaultRowHeight="15"/>
  <cols>
    <col customWidth="true" max="2" min="1" width="18"/>
    <col customWidth="true" max="3" min="3" width="28"/>
    <col customWidth="true" max="4" min="4" width="18"/>
    <col customWidth="true" max="5" min="5" width="28"/>
    <col customWidth="true" max="6" min="6" width="14"/>
    <col customWidth="true" max="8" min="7" width="18"/>
    <col customWidth="true" max="9" min="9" width="22"/>
    <col customWidth="true" max="10" min="10" width="30"/>
    <col customWidth="true" max="11" min="11" width="36"/>
    <col customWidth="true" max="12" min="12" width="16"/>
  </cols>
  <sheetData>
    <row r="1">
      <c r="A1" s="8" t="s">
        <v>370</v>
      </c>
      <c r="B1" s="8" t="n"/>
      <c r="C1" s="8" t="n"/>
      <c r="D1" s="9" t="n"/>
      <c r="E1" s="9" t="n"/>
      <c r="F1" s="9" t="n"/>
    </row>
    <row r="2">
      <c r="A2" s="10" t="s">
        <v>372</v>
      </c>
      <c r="B2" s="5" t="n"/>
      <c r="C2" s="5" t="n"/>
    </row>
    <row r="3">
      <c r="A3" s="5" t="s">
        <v>4</v>
      </c>
      <c r="B3" s="5" t="s">
        <v>373</v>
      </c>
      <c r="C3" s="5" t="s">
        <v>6</v>
      </c>
      <c r="D3" t="s">
        <v>375</v>
      </c>
      <c r="E3" t="s">
        <v>376</v>
      </c>
    </row>
    <row r="4">
      <c r="A4" s="5" t="s">
        <v>99</v>
      </c>
      <c r="B4" s="5" t="s">
        <v>371</v>
      </c>
      <c r="C4" s="5" t="s">
        <v>377</v>
      </c>
      <c r="D4" t="s">
        <v>378</v>
      </c>
      <c r="E4" t="s">
        <v>379</v>
      </c>
    </row>
    <row r="5">
      <c r="A5" s="5" t="s">
        <v>120</v>
      </c>
      <c r="B5" s="5" t="s">
        <v>374</v>
      </c>
      <c r="C5" s="5" t="s">
        <v>380</v>
      </c>
      <c r="D5" t="s">
        <v>381</v>
      </c>
      <c r="E5" t="s">
        <v>382</v>
      </c>
    </row>
    <row r="6">
      <c r="A6" t="inlineStr">
        <is>
          <t>3</t>
        </is>
      </c>
      <c r="B6" t="s">
        <v>383</v>
      </c>
      <c r="C6" t="s">
        <v>384</v>
      </c>
    </row>
    <row r="7">
      <c r="A7" t="s">
        <v>477</v>
      </c>
      <c r="B7" t="s">
        <v>385</v>
      </c>
      <c r="C7" t="s">
        <v>386</v>
      </c>
    </row>
  </sheetData>
  <mergeCells count="2">
    <mergeCell ref="A2:F2"/>
    <mergeCell ref="A1:F1"/>
  </mergeCells>
  <pageMargins left="0.75" right="0.75" top="1" bottom="1" header="0.5" footer="0.5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F31"/>
  <sheetViews>
    <sheetView showGridLines="false" workbookViewId="0">
      <pane activePane="bottomLeft" state="frozen" topLeftCell="A5" ySplit="4"/>
      <selection activeCell="A1" pane="bottomLeft" sqref="A1"/>
    </sheetView>
  </sheetViews>
  <sheetFormatPr baseColWidth="8" defaultRowHeight="15"/>
  <cols>
    <col customWidth="true" max="2" min="1" width="18"/>
    <col customWidth="true" max="3" min="3" width="28"/>
    <col customWidth="true" max="4" min="4" width="18"/>
    <col customWidth="true" max="5" min="5" width="28"/>
    <col customWidth="true" max="6" min="6" width="14"/>
    <col customWidth="true" max="8" min="7" width="18"/>
    <col customWidth="true" max="9" min="9" width="22"/>
    <col customWidth="true" max="10" min="10" width="30"/>
    <col customWidth="true" max="11" min="11" width="36"/>
    <col customWidth="true" max="12" min="12" width="16"/>
  </cols>
  <sheetData>
    <row r="1">
      <c r="A1" s="8" t="s">
        <v>387</v>
      </c>
      <c r="B1" s="8" t="n"/>
      <c r="C1" s="8" t="n"/>
      <c r="D1" s="8" t="n"/>
      <c r="E1" s="9" t="n"/>
      <c r="F1" s="9" t="n"/>
    </row>
    <row r="2">
      <c r="A2" s="10" t="s">
        <v>390</v>
      </c>
      <c r="B2" s="5" t="n"/>
      <c r="C2" s="5" t="n"/>
      <c r="D2" s="5" t="n"/>
    </row>
    <row r="3">
      <c r="A3" s="5" t="s">
        <v>60</v>
      </c>
      <c r="B3" s="5" t="s">
        <v>160</v>
      </c>
      <c r="C3" s="5" t="s">
        <v>391</v>
      </c>
      <c r="D3" s="5" t="s">
        <v>392</v>
      </c>
      <c r="E3" t="s">
        <v>393</v>
      </c>
      <c r="F3" t="s">
        <v>394</v>
      </c>
    </row>
    <row r="4">
      <c r="A4" s="5" t="s">
        <v>61</v>
      </c>
      <c r="B4" s="5" t="s">
        <v>160</v>
      </c>
      <c r="C4" s="5" t="s">
        <v>395</v>
      </c>
      <c r="D4" s="5" t="s">
        <v>396</v>
      </c>
      <c r="E4" t="s">
        <v>89</v>
      </c>
      <c r="F4" t="s">
        <v>397</v>
      </c>
    </row>
    <row r="5">
      <c r="A5" s="5" t="s">
        <v>62</v>
      </c>
      <c r="B5" s="5" t="s">
        <v>398</v>
      </c>
      <c r="C5" s="5" t="s">
        <v>399</v>
      </c>
      <c r="D5" s="5" t="s">
        <v>400</v>
      </c>
      <c r="E5" t="s">
        <v>90</v>
      </c>
      <c r="F5" t="s">
        <v>401</v>
      </c>
    </row>
    <row r="6">
      <c r="A6" s="5" t="s">
        <v>63</v>
      </c>
      <c r="B6" s="5" t="s">
        <v>398</v>
      </c>
      <c r="C6" s="5" t="s">
        <v>395</v>
      </c>
      <c r="D6" s="5" t="s">
        <v>402</v>
      </c>
      <c r="E6" t="s">
        <v>91</v>
      </c>
      <c r="F6" t="s">
        <v>403</v>
      </c>
    </row>
    <row r="7">
      <c r="A7" s="5" t="s">
        <v>64</v>
      </c>
      <c r="B7" s="5" t="s">
        <v>398</v>
      </c>
      <c r="C7" s="5" t="s">
        <v>395</v>
      </c>
      <c r="D7" s="5" t="s">
        <v>404</v>
      </c>
      <c r="E7" t="s">
        <v>92</v>
      </c>
      <c r="F7" t="s">
        <v>405</v>
      </c>
    </row>
    <row r="8">
      <c r="A8" s="5" t="s">
        <v>65</v>
      </c>
      <c r="B8" s="5" t="s">
        <v>160</v>
      </c>
      <c r="C8" s="5" t="s">
        <v>399</v>
      </c>
      <c r="D8" s="5" t="s">
        <v>406</v>
      </c>
      <c r="E8" t="s">
        <v>93</v>
      </c>
      <c r="F8" t="s">
        <v>407</v>
      </c>
    </row>
    <row r="9">
      <c r="A9" s="5" t="s">
        <v>66</v>
      </c>
      <c r="B9" s="5" t="s">
        <v>160</v>
      </c>
      <c r="C9" s="5" t="s">
        <v>399</v>
      </c>
      <c r="D9" s="5" t="s">
        <v>408</v>
      </c>
      <c r="E9" t="s">
        <v>132</v>
      </c>
      <c r="F9" t="s">
        <v>409</v>
      </c>
    </row>
    <row r="10">
      <c r="A10" t="s">
        <v>67</v>
      </c>
      <c r="B10" t="s">
        <v>398</v>
      </c>
      <c r="C10" t="s">
        <v>395</v>
      </c>
      <c r="D10" t="s">
        <v>410</v>
      </c>
      <c r="E10" t="s">
        <v>95</v>
      </c>
      <c r="F10" t="s">
        <v>411</v>
      </c>
    </row>
    <row r="11">
      <c r="A11" t="s">
        <v>68</v>
      </c>
      <c r="B11" t="s">
        <v>160</v>
      </c>
      <c r="C11" t="s">
        <v>399</v>
      </c>
      <c r="D11" t="s">
        <v>412</v>
      </c>
      <c r="E11" t="s">
        <v>134</v>
      </c>
      <c r="F11" t="s">
        <v>413</v>
      </c>
    </row>
    <row r="12">
      <c r="A12" t="s">
        <v>69</v>
      </c>
      <c r="B12" t="s">
        <v>160</v>
      </c>
      <c r="C12" t="s">
        <v>395</v>
      </c>
      <c r="D12" t="s">
        <v>414</v>
      </c>
      <c r="E12" t="s">
        <v>135</v>
      </c>
      <c r="F12" t="s">
        <v>415</v>
      </c>
    </row>
    <row r="13">
      <c r="A13" t="s">
        <v>70</v>
      </c>
      <c r="B13" t="s">
        <v>398</v>
      </c>
      <c r="C13" t="s">
        <v>416</v>
      </c>
      <c r="D13" t="s">
        <v>417</v>
      </c>
      <c r="E13" t="s">
        <v>418</v>
      </c>
      <c r="F13" t="s">
        <v>419</v>
      </c>
    </row>
    <row r="14">
      <c r="A14" t="s">
        <v>71</v>
      </c>
      <c r="B14" t="s">
        <v>160</v>
      </c>
      <c r="C14" t="s">
        <v>399</v>
      </c>
      <c r="D14" t="s">
        <v>420</v>
      </c>
      <c r="E14" t="s">
        <v>137</v>
      </c>
      <c r="F14" t="s">
        <v>421</v>
      </c>
    </row>
    <row r="15">
      <c r="A15" t="s">
        <v>72</v>
      </c>
      <c r="B15" t="s">
        <v>160</v>
      </c>
      <c r="C15" t="s">
        <v>399</v>
      </c>
      <c r="D15" t="s">
        <v>422</v>
      </c>
      <c r="E15" t="s">
        <v>138</v>
      </c>
      <c r="F15" t="s">
        <v>423</v>
      </c>
    </row>
    <row r="16">
      <c r="A16" t="s">
        <v>63</v>
      </c>
      <c r="B16" t="s">
        <v>160</v>
      </c>
      <c r="C16" t="s">
        <v>424</v>
      </c>
      <c r="D16" t="s">
        <v>425</v>
      </c>
      <c r="E16" t="s">
        <v>139</v>
      </c>
      <c r="F16" t="s">
        <v>426</v>
      </c>
    </row>
    <row r="17">
      <c r="A17" t="s">
        <v>73</v>
      </c>
      <c r="B17" t="s">
        <v>398</v>
      </c>
      <c r="C17" t="s">
        <v>399</v>
      </c>
      <c r="D17" t="s">
        <v>427</v>
      </c>
      <c r="E17" t="s">
        <v>132</v>
      </c>
      <c r="F17" t="s">
        <v>428</v>
      </c>
    </row>
    <row r="18">
      <c r="A18" t="s">
        <v>74</v>
      </c>
      <c r="B18" t="s">
        <v>398</v>
      </c>
      <c r="C18" t="s">
        <v>391</v>
      </c>
      <c r="D18" t="s">
        <v>429</v>
      </c>
      <c r="E18" t="s">
        <v>430</v>
      </c>
      <c r="F18" t="s">
        <v>431</v>
      </c>
    </row>
    <row r="19">
      <c r="A19" t="s">
        <v>75</v>
      </c>
      <c r="B19" t="s">
        <v>478</v>
      </c>
      <c r="C19" t="s">
        <v>391</v>
      </c>
      <c r="D19" t="s">
        <v>432</v>
      </c>
      <c r="E19" t="s">
        <v>433</v>
      </c>
      <c r="F19" t="s">
        <v>434</v>
      </c>
    </row>
    <row r="20">
      <c r="A20" t="s">
        <v>76</v>
      </c>
      <c r="B20" t="s">
        <v>478</v>
      </c>
      <c r="C20" t="s">
        <v>395</v>
      </c>
      <c r="D20" t="s">
        <v>435</v>
      </c>
      <c r="E20" t="s">
        <v>436</v>
      </c>
      <c r="F20" t="s">
        <v>437</v>
      </c>
    </row>
    <row r="21">
      <c r="A21" t="s">
        <v>77</v>
      </c>
      <c r="B21" t="s">
        <v>388</v>
      </c>
      <c r="C21" t="s">
        <v>389</v>
      </c>
      <c r="D21" t="s">
        <v>438</v>
      </c>
      <c r="E21" t="s">
        <v>16</v>
      </c>
      <c r="F21" t="s">
        <v>439</v>
      </c>
    </row>
    <row r="22">
      <c r="A22" t="s">
        <v>78</v>
      </c>
      <c r="B22" t="s">
        <v>388</v>
      </c>
      <c r="C22" t="s">
        <v>389</v>
      </c>
      <c r="D22" t="s">
        <v>438</v>
      </c>
      <c r="E22" t="s">
        <v>374</v>
      </c>
      <c r="F22" t="s">
        <v>439</v>
      </c>
    </row>
    <row r="23">
      <c r="A23" t="s">
        <v>79</v>
      </c>
      <c r="B23" t="s">
        <v>388</v>
      </c>
      <c r="C23" t="s">
        <v>389</v>
      </c>
      <c r="D23" t="s">
        <v>440</v>
      </c>
      <c r="E23" t="s">
        <v>441</v>
      </c>
      <c r="F23" t="s">
        <v>442</v>
      </c>
    </row>
    <row r="24">
      <c r="A24" t="s">
        <v>80</v>
      </c>
      <c r="B24" t="s">
        <v>388</v>
      </c>
      <c r="C24" t="s">
        <v>389</v>
      </c>
      <c r="D24" t="s">
        <v>443</v>
      </c>
      <c r="E24" t="s">
        <v>444</v>
      </c>
      <c r="F24" t="s">
        <v>442</v>
      </c>
    </row>
    <row r="25">
      <c r="A25" t="s">
        <v>81</v>
      </c>
      <c r="B25" t="s">
        <v>388</v>
      </c>
      <c r="C25" t="s">
        <v>389</v>
      </c>
      <c r="D25" t="s">
        <v>445</v>
      </c>
      <c r="E25" t="s">
        <v>446</v>
      </c>
      <c r="F25" t="s">
        <v>447</v>
      </c>
    </row>
    <row r="26">
      <c r="A26" t="s">
        <v>82</v>
      </c>
      <c r="B26" t="s">
        <v>398</v>
      </c>
      <c r="C26" t="s">
        <v>448</v>
      </c>
      <c r="D26" t="s">
        <v>449</v>
      </c>
      <c r="E26" t="s">
        <v>19</v>
      </c>
      <c r="F26" t="s">
        <v>450</v>
      </c>
    </row>
    <row r="27">
      <c r="A27" t="s">
        <v>83</v>
      </c>
      <c r="B27" t="s">
        <v>398</v>
      </c>
      <c r="C27" t="s">
        <v>395</v>
      </c>
      <c r="D27" t="s">
        <v>451</v>
      </c>
      <c r="E27" t="s">
        <v>452</v>
      </c>
      <c r="F27" t="s">
        <v>453</v>
      </c>
    </row>
    <row r="28">
      <c r="A28" t="s">
        <v>84</v>
      </c>
      <c r="B28" t="s">
        <v>398</v>
      </c>
      <c r="C28" t="s">
        <v>454</v>
      </c>
      <c r="D28" t="s">
        <v>455</v>
      </c>
      <c r="E28" t="s">
        <v>456</v>
      </c>
      <c r="F28" t="s">
        <v>457</v>
      </c>
    </row>
    <row r="29">
      <c r="A29" t="s">
        <v>85</v>
      </c>
      <c r="B29" t="s">
        <v>398</v>
      </c>
      <c r="C29" t="s">
        <v>399</v>
      </c>
      <c r="D29" t="s">
        <v>458</v>
      </c>
      <c r="E29" t="s">
        <v>160</v>
      </c>
      <c r="F29" t="s">
        <v>479</v>
      </c>
    </row>
    <row r="30">
      <c r="A30" t="s">
        <v>86</v>
      </c>
      <c r="B30" t="s">
        <v>478</v>
      </c>
      <c r="C30" t="s">
        <v>395</v>
      </c>
      <c r="D30" t="s">
        <v>459</v>
      </c>
      <c r="E30" t="s">
        <v>191</v>
      </c>
      <c r="F30" t="s">
        <v>460</v>
      </c>
    </row>
    <row r="31">
      <c r="A31" t="s">
        <v>87</v>
      </c>
      <c r="B31" t="s">
        <v>461</v>
      </c>
      <c r="C31" t="s">
        <v>462</v>
      </c>
      <c r="D31" t="s">
        <v>480</v>
      </c>
      <c r="E31" t="s">
        <v>463</v>
      </c>
      <c r="F31" t="s">
        <v>464</v>
      </c>
    </row>
  </sheetData>
  <mergeCells count="2">
    <mergeCell ref="A2:F2"/>
    <mergeCell ref="A1:F1"/>
  </mergeCells>
  <pageMargins left="0.75" right="0.75" top="1" bottom="1" header="0.5" footer="0.5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Finite Field</Company>
</Properties>
</file>

<file path=docProps/core.xml><?xml version="1.0" encoding="utf-8"?>
<coreProperties xmlns="http://schemas.openxmlformats.org/package/2006/metadata/core-properties" xmlns:dc="http://purl.org/dc/elements/1.1/" xmlns:dcterms="http://purl.org/dc/terms/" xmlns:dcmitype="http://purl.org/dc/dcmitype/" xmlns:xsi="http://www.w3.org/2001/XMLSchema-instance">
  <dc:title>顧客問い合わせ記録テンプレート</dc:title>
  <dc:creator>Finite Field</dc:creator>
  <dc:description>問い合わせ受付、振り分け、サービスルールの追跡、品質の振り返りに使えるテンプレートです。</dc:description>
  <lastModifiedBy/>
  <dcterms:created xsi:type="dcterms:W3CDTF">2026-05-06T05:48:36Z</dcterms:created>
  <dcterms:modified xsi:type="dcterms:W3CDTF">2026-05-06T05:48:36Z</dcterms:modified>
  <category>Customer Support</category>
</coreProperties>
</file>