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4a4a1a6be56a4b20" /></Relationships>
</file>

<file path=xl/workbook.xml><?xml version="1.0" encoding="utf-8"?>
<x:workbook xmlns:x="http://schemas.openxmlformats.org/spreadsheetml/2006/main">
  <x:sheets>
    <x:sheet xmlns:r="http://schemas.openxmlformats.org/officeDocument/2006/relationships" name="ダッシュボード" sheetId="1" r:id="R276ec702e8894143"/>
    <x:sheet xmlns:r="http://schemas.openxmlformats.org/officeDocument/2006/relationships" name="設定と説明" sheetId="2" r:id="Raa0515249aa34396"/>
    <x:sheet xmlns:r="http://schemas.openxmlformats.org/officeDocument/2006/relationships" name="出勤記録" sheetId="3" r:id="Rb48854c4c18f41e4"/>
    <x:sheet xmlns:r="http://schemas.openxmlformats.org/officeDocument/2006/relationships" name="シフト計画" sheetId="4" r:id="R8bb1832626e44144"/>
    <x:sheet xmlns:r="http://schemas.openxmlformats.org/officeDocument/2006/relationships" name="残業フォロー" sheetId="5" r:id="Rbf30556267414489"/>
    <x:sheet xmlns:r="http://schemas.openxmlformats.org/officeDocument/2006/relationships" name="写真と添付" sheetId="6" r:id="Re24cfae872f74003"/>
    <x:sheet xmlns:r="http://schemas.openxmlformats.org/officeDocument/2006/relationships" name="承認と履歴" sheetId="7" r:id="R21fb9d56f0514ca1"/>
  </x:sheets>
</x:workbook>
</file>

<file path=xl/sharedStrings.xml><?xml version="1.0" encoding="utf-8"?>
<x:sst xmlns:x="http://schemas.openxmlformats.org/spreadsheetml/2006/main"/>
</file>

<file path=xl/styles.xml><?xml version="1.0" encoding="utf-8"?>
<x:styleSheet xmlns:x="http://schemas.openxmlformats.org/spreadsheetml/2006/main">
  <x:numFmts count="7">
    <x:numFmt numFmtId="200" formatCode="yyyy-mm-dd"/>
    <x:numFmt numFmtId="201" formatCode="0.00"/>
    <x:numFmt numFmtId="202" formatCode="hh:mm"/>
    <x:numFmt numFmtId="203" formatCode="0"/>
    <x:numFmt numFmtId="204" formatCode="0%"/>
    <x:numFmt numFmtId="205" formatCode="yyyy-mm-dd hh:mm"/>
    <x:numFmt numFmtId="206" formatCode="m/d"/>
  </x:numFmts>
  <x:fonts count="8">
    <x:font>
      <x:sz val="11"/>
      <x:name val="Carlito"/>
    </x:font>
    <x:font>
      <x:b/>
      <x:sz val="18"/>
      <x:color rgb="FFFFFF"/>
      <x:name val="Carlito"/>
    </x:font>
    <x:font>
      <x:sz val="10"/>
      <x:color rgb="334155"/>
      <x:name val="Carlito"/>
    </x:font>
    <x:font>
      <x:b/>
      <x:sz val="10"/>
      <x:color rgb="FFFFFF"/>
      <x:name val="Carlito"/>
    </x:font>
    <x:font>
      <x:b/>
      <x:sz val="11"/>
      <x:color rgb="334155"/>
      <x:name val="Carlito"/>
    </x:font>
    <x:font>
      <x:sz val="11"/>
      <x:color rgb="0F172A"/>
      <x:name val="Carlito"/>
    </x:font>
    <x:font>
      <x:sz val="10"/>
      <x:name val="Carlito"/>
    </x:font>
    <x:font>
      <x:sz val="10"/>
      <x:color rgb="FFFFFF"/>
      <x:name val="Carlito"/>
    </x:font>
  </x:fonts>
  <x:fills count="12">
    <x:fill>
      <x:patternFill patternType="none"/>
    </x:fill>
    <x:fill>
      <x:patternFill patternType="gray125"/>
    </x:fill>
    <x:fill>
      <x:patternFill patternType="solid">
        <x:fgColor rgb="0F172A"/>
      </x:patternFill>
    </x:fill>
    <x:fill>
      <x:patternFill patternType="solid">
        <x:fgColor rgb="E2E8F0"/>
      </x:patternFill>
    </x:fill>
    <x:fill>
      <x:patternFill patternType="solid">
        <x:fgColor rgb="0F766E"/>
      </x:patternFill>
    </x:fill>
    <x:fill>
      <x:patternFill patternType="solid">
        <x:fgColor rgb="F1F5F9"/>
      </x:patternFill>
    </x:fill>
    <x:fill>
      <x:patternFill patternType="solid">
        <x:fgColor rgb="FFFFFF"/>
      </x:patternFill>
    </x:fill>
    <x:fill>
      <x:patternFill patternType="solid">
        <x:fgColor rgb="1E3A8A"/>
      </x:patternFill>
    </x:fill>
    <x:fill>
      <x:patternFill patternType="solid">
        <x:fgColor rgb="7C2D12"/>
      </x:patternFill>
    </x:fill>
    <x:fill>
      <x:patternFill patternType="solid">
        <x:fgColor rgb="4338CA"/>
      </x:patternFill>
    </x:fill>
    <x:fill>
      <x:patternFill patternType="solid">
        <x:fgColor rgb="334155"/>
      </x:patternFill>
    </x:fill>
    <x:fill>
      <x:patternFill patternType="solid">
        <x:fgColor rgb="F8FAFC"/>
      </x:patternFill>
    </x:fill>
  </x:fills>
  <x:borders count="2">
    <x:border/>
    <x:border/>
  </x:borders>
  <x:cellStyleXfs count="1">
    <x:xf numFmtId="0" fontId="0" fillId="0" borderId="0"/>
  </x:cellStyleXfs>
  <x:cellXfs count="205">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horizontal="center" wrapText="1"/>
    </x:xf>
    <x:xf numFmtId="0" fontId="3" fillId="4" borderId="0" xfId="0" applyNumberFormat="1" applyFont="1" applyFill="1" applyBorder="1" applyAlignment="1">
      <x:alignment horizontal="center"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horizontal="center" wrapText="1"/>
    </x:xf>
    <x:xf numFmtId="0" fontId="3" fillId="4" borderId="1" xfId="0" applyNumberFormat="1" applyFont="1" applyFill="1" applyBorder="1" applyAlignment="1">
      <x:alignment horizontal="center" vertical="center" wrapText="1"/>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vertical="center"/>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vertical="center"/>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wrapText="1"/>
    </x:xf>
    <x:xf numFmtId="0" fontId="5" fillId="6" borderId="0" xfId="0" applyNumberFormat="1" applyFont="1" applyFill="1" applyBorder="1" applyAlignment="1">
      <x:alignment vertical="center" wrapText="1"/>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wrapText="1"/>
    </x:xf>
    <x:xf numFmtId="0" fontId="5" fillId="6" borderId="1" xfId="0" applyNumberFormat="1" applyFont="1" applyFill="1" applyBorder="1" applyAlignment="1">
      <x:alignment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1" fillId="2" borderId="0" xfId="0" applyNumberFormat="1" applyFont="1" applyFill="1" applyBorder="1" applyAlignment="1">
      <x:alignment horizontal="left" vertical="center" wrapText="1"/>
    </x:xf>
    <x:xf numFmtId="0" fontId="2" fillId="3" borderId="0" xfId="0" applyNumberFormat="1" applyFont="1" applyFill="1" applyBorder="1" applyAlignment="1">
      <x:alignment horizontal="left" vertical="center" wrapText="1"/>
    </x:xf>
    <x:xf numFmtId="0" fontId="4" fillId="5" borderId="0" xfId="0" applyNumberFormat="1" applyFont="1" applyFill="1" applyBorder="1" applyAlignment="1">
      <x:alignment vertical="center" wrapText="1"/>
    </x:xf>
    <x:xf numFmtId="0" fontId="1" fillId="2" borderId="1" xfId="0" applyNumberFormat="1" applyFont="1" applyFill="1" applyBorder="1" applyAlignment="1">
      <x:alignment horizontal="left" vertical="center" wrapText="1"/>
    </x:xf>
    <x:xf numFmtId="0" fontId="2" fillId="3" borderId="1" xfId="0" applyNumberFormat="1" applyFont="1" applyFill="1" applyBorder="1" applyAlignment="1">
      <x:alignment horizontal="left" vertical="center" wrapText="1"/>
    </x:xf>
    <x:xf numFmtId="0" fontId="4" fillId="5" borderId="1" xfId="0" applyNumberFormat="1" applyFont="1" applyFill="1" applyBorder="1" applyAlignment="1">
      <x:alignment vertical="center" wrapText="1"/>
    </x:xf>
    <x:xf numFmtId="200" fontId="5" fillId="6" borderId="0" xfId="0" applyNumberFormat="1" applyFont="1" applyFill="1" applyBorder="1" applyAlignment="1">
      <x:alignment vertical="center" wrapText="1"/>
    </x:xf>
    <x:xf numFmtId="200" fontId="5" fillId="6" borderId="1" xfId="0" applyNumberFormat="1" applyFont="1" applyFill="1" applyBorder="1" applyAlignment="1">
      <x:alignment vertical="center" wrapText="1"/>
    </x:xf>
    <x:xf numFmtId="201" fontId="5" fillId="6" borderId="0" xfId="0" applyNumberFormat="1" applyFont="1" applyFill="1" applyBorder="1" applyAlignment="1">
      <x:alignment vertical="center" wrapText="1"/>
    </x:xf>
    <x:xf numFmtId="201" fontId="5" fillId="6" borderId="1" xfId="0" applyNumberFormat="1" applyFont="1" applyFill="1" applyBorder="1" applyAlignment="1">
      <x:alignment vertical="center" wrapText="1"/>
    </x:xf>
    <x:xf numFmtId="0" fontId="0" fillId="7" borderId="0" xfId="0" applyNumberFormat="1" applyFont="1" applyFill="1" applyBorder="1"/>
    <x:xf numFmtId="0" fontId="1" fillId="7" borderId="0" xfId="0" applyNumberFormat="1" applyFont="1" applyFill="1" applyBorder="1"/>
    <x:xf numFmtId="0" fontId="1" fillId="7" borderId="0" xfId="0" applyNumberFormat="1" applyFont="1" applyFill="1" applyBorder="1" applyAlignment="1">
      <x:alignment horizontal="left"/>
    </x:xf>
    <x:xf numFmtId="0" fontId="1" fillId="7" borderId="0" xfId="0" applyNumberFormat="1" applyFont="1" applyFill="1" applyBorder="1" applyAlignment="1">
      <x:alignment horizontal="left" vertical="center"/>
    </x:xf>
    <x:xf numFmtId="0" fontId="0" fillId="7" borderId="1" xfId="0" applyNumberFormat="1" applyFont="1" applyFill="1" applyBorder="1"/>
    <x:xf numFmtId="0" fontId="1" fillId="7" borderId="1" xfId="0" applyNumberFormat="1" applyFont="1" applyFill="1" applyBorder="1"/>
    <x:xf numFmtId="0" fontId="1" fillId="7" borderId="1" xfId="0" applyNumberFormat="1" applyFont="1" applyFill="1" applyBorder="1" applyAlignment="1">
      <x:alignment horizontal="left"/>
    </x:xf>
    <x:xf numFmtId="0" fontId="1" fillId="7" borderId="1" xfId="0" applyNumberFormat="1" applyFont="1" applyFill="1" applyBorder="1" applyAlignment="1">
      <x:alignment horizontal="left" vertical="center"/>
    </x:xf>
    <x:xf numFmtId="0" fontId="3" fillId="7" borderId="0" xfId="0" applyNumberFormat="1" applyFont="1" applyFill="1" applyBorder="1"/>
    <x:xf numFmtId="0" fontId="3" fillId="7" borderId="0" xfId="0" applyNumberFormat="1" applyFont="1" applyFill="1" applyBorder="1" applyAlignment="1">
      <x:alignment wrapText="1"/>
    </x:xf>
    <x:xf numFmtId="0" fontId="3" fillId="7" borderId="0" xfId="0" applyNumberFormat="1" applyFont="1" applyFill="1" applyBorder="1" applyAlignment="1">
      <x:alignment horizontal="center" wrapText="1"/>
    </x:xf>
    <x:xf numFmtId="0" fontId="3" fillId="7" borderId="0" xfId="0" applyNumberFormat="1" applyFont="1" applyFill="1" applyBorder="1" applyAlignment="1">
      <x:alignment horizontal="center" vertical="center" wrapText="1"/>
    </x:xf>
    <x:xf numFmtId="0" fontId="3" fillId="7" borderId="1" xfId="0" applyNumberFormat="1" applyFont="1" applyFill="1" applyBorder="1"/>
    <x:xf numFmtId="0" fontId="3" fillId="7" borderId="1" xfId="0" applyNumberFormat="1" applyFont="1" applyFill="1" applyBorder="1" applyAlignment="1">
      <x:alignment wrapText="1"/>
    </x:xf>
    <x:xf numFmtId="0" fontId="3" fillId="7" borderId="1" xfId="0" applyNumberFormat="1" applyFont="1" applyFill="1" applyBorder="1" applyAlignment="1">
      <x:alignment horizontal="center" wrapText="1"/>
    </x:xf>
    <x:xf numFmtId="0" fontId="3" fillId="7" borderId="1" xfId="0" applyNumberFormat="1" applyFont="1" applyFill="1" applyBorder="1" applyAlignment="1">
      <x:alignment horizontal="center" vertical="center" wrapText="1"/>
    </x:xf>
    <x:xf numFmtId="200" fontId="0" fillId="0" borderId="0" xfId="0" applyNumberFormat="1" applyFont="1" applyFill="1" applyBorder="1"/>
    <x:xf numFmtId="200" fontId="0" fillId="0" borderId="1" xfId="0" applyNumberFormat="1" applyFont="1" applyFill="1" applyBorder="1"/>
    <x:xf numFmtId="202" fontId="0" fillId="0" borderId="0" xfId="0" applyNumberFormat="1" applyFont="1" applyFill="1" applyBorder="1"/>
    <x:xf numFmtId="202"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203" fontId="0" fillId="0" borderId="0" xfId="0" applyNumberFormat="1" applyFont="1" applyFill="1" applyBorder="1"/>
    <x:xf numFmtId="203" fontId="0" fillId="0" borderId="1" xfId="0" applyNumberFormat="1" applyFont="1" applyFill="1" applyBorder="1"/>
    <x:xf numFmtId="204" fontId="0" fillId="0" borderId="0" xfId="0" applyNumberFormat="1" applyFont="1" applyFill="1" applyBorder="1"/>
    <x:xf numFmtId="204" fontId="0" fillId="0" borderId="1" xfId="0" applyNumberFormat="1" applyFont="1" applyFill="1" applyBorder="1"/>
    <x:xf numFmtId="0" fontId="6" fillId="0" borderId="0" xfId="0" applyNumberFormat="1" applyFont="1" applyFill="1" applyBorder="1"/>
    <x:xf numFmtId="200" fontId="6" fillId="0" borderId="0" xfId="0" applyNumberFormat="1" applyFont="1" applyFill="1" applyBorder="1"/>
    <x:xf numFmtId="202" fontId="6" fillId="0" borderId="0" xfId="0" applyNumberFormat="1" applyFont="1" applyFill="1" applyBorder="1"/>
    <x:xf numFmtId="201" fontId="6" fillId="0" borderId="0" xfId="0" applyNumberFormat="1" applyFont="1" applyFill="1" applyBorder="1"/>
    <x:xf numFmtId="203" fontId="6" fillId="0" borderId="0" xfId="0" applyNumberFormat="1" applyFont="1" applyFill="1" applyBorder="1"/>
    <x:xf numFmtId="204" fontId="6" fillId="0" borderId="0" xfId="0" applyNumberFormat="1" applyFont="1" applyFill="1" applyBorder="1"/>
    <x:xf numFmtId="0" fontId="6" fillId="0" borderId="0" xfId="0" applyNumberFormat="1" applyFont="1" applyFill="1" applyBorder="1" applyAlignment="1">
      <x:alignment wrapText="1"/>
    </x:xf>
    <x:xf numFmtId="200" fontId="6" fillId="0" borderId="0" xfId="0" applyNumberFormat="1" applyFont="1" applyFill="1" applyBorder="1" applyAlignment="1">
      <x:alignment wrapText="1"/>
    </x:xf>
    <x:xf numFmtId="202" fontId="6" fillId="0" borderId="0" xfId="0" applyNumberFormat="1" applyFont="1" applyFill="1" applyBorder="1" applyAlignment="1">
      <x:alignment wrapText="1"/>
    </x:xf>
    <x:xf numFmtId="201" fontId="6" fillId="0" borderId="0" xfId="0" applyNumberFormat="1" applyFont="1" applyFill="1" applyBorder="1" applyAlignment="1">
      <x:alignment wrapText="1"/>
    </x:xf>
    <x:xf numFmtId="203" fontId="6" fillId="0" borderId="0" xfId="0" applyNumberFormat="1" applyFont="1" applyFill="1" applyBorder="1" applyAlignment="1">
      <x:alignment wrapText="1"/>
    </x:xf>
    <x:xf numFmtId="204" fontId="6" fillId="0" borderId="0" xfId="0" applyNumberFormat="1" applyFont="1" applyFill="1" applyBorder="1" applyAlignment="1">
      <x:alignment wrapText="1"/>
    </x:xf>
    <x:xf numFmtId="0" fontId="6" fillId="0" borderId="0" xfId="0" applyNumberFormat="1" applyFont="1" applyFill="1" applyBorder="1" applyAlignment="1">
      <x:alignment vertical="center" wrapText="1"/>
    </x:xf>
    <x:xf numFmtId="200" fontId="6" fillId="0" borderId="0" xfId="0" applyNumberFormat="1" applyFont="1" applyFill="1" applyBorder="1" applyAlignment="1">
      <x:alignment vertical="center" wrapText="1"/>
    </x:xf>
    <x:xf numFmtId="202" fontId="6" fillId="0" borderId="0" xfId="0" applyNumberFormat="1" applyFont="1" applyFill="1" applyBorder="1" applyAlignment="1">
      <x:alignment vertical="center" wrapText="1"/>
    </x:xf>
    <x:xf numFmtId="201" fontId="6" fillId="0" borderId="0" xfId="0" applyNumberFormat="1" applyFont="1" applyFill="1" applyBorder="1" applyAlignment="1">
      <x:alignment vertical="center" wrapText="1"/>
    </x:xf>
    <x:xf numFmtId="203" fontId="6" fillId="0" borderId="0" xfId="0" applyNumberFormat="1" applyFont="1" applyFill="1" applyBorder="1" applyAlignment="1">
      <x:alignment vertical="center" wrapText="1"/>
    </x:xf>
    <x:xf numFmtId="204" fontId="6" fillId="0" borderId="0" xfId="0" applyNumberFormat="1" applyFont="1" applyFill="1" applyBorder="1" applyAlignment="1">
      <x:alignment vertical="center" wrapText="1"/>
    </x:xf>
    <x:xf numFmtId="0" fontId="6" fillId="0" borderId="1" xfId="0" applyNumberFormat="1" applyFont="1" applyFill="1" applyBorder="1"/>
    <x:xf numFmtId="200" fontId="6" fillId="0" borderId="1" xfId="0" applyNumberFormat="1" applyFont="1" applyFill="1" applyBorder="1"/>
    <x:xf numFmtId="202" fontId="6" fillId="0" borderId="1" xfId="0" applyNumberFormat="1" applyFont="1" applyFill="1" applyBorder="1"/>
    <x:xf numFmtId="201" fontId="6" fillId="0" borderId="1" xfId="0" applyNumberFormat="1" applyFont="1" applyFill="1" applyBorder="1"/>
    <x:xf numFmtId="203" fontId="6" fillId="0" borderId="1" xfId="0" applyNumberFormat="1" applyFont="1" applyFill="1" applyBorder="1"/>
    <x:xf numFmtId="204" fontId="6" fillId="0" borderId="1" xfId="0" applyNumberFormat="1" applyFont="1" applyFill="1" applyBorder="1"/>
    <x:xf numFmtId="0" fontId="6" fillId="0" borderId="1" xfId="0" applyNumberFormat="1" applyFont="1" applyFill="1" applyBorder="1" applyAlignment="1">
      <x:alignment wrapText="1"/>
    </x:xf>
    <x:xf numFmtId="200" fontId="6" fillId="0" borderId="1" xfId="0" applyNumberFormat="1" applyFont="1" applyFill="1" applyBorder="1" applyAlignment="1">
      <x:alignment wrapText="1"/>
    </x:xf>
    <x:xf numFmtId="202" fontId="6" fillId="0" borderId="1" xfId="0" applyNumberFormat="1" applyFont="1" applyFill="1" applyBorder="1" applyAlignment="1">
      <x:alignment wrapText="1"/>
    </x:xf>
    <x:xf numFmtId="201" fontId="6" fillId="0" borderId="1" xfId="0" applyNumberFormat="1" applyFont="1" applyFill="1" applyBorder="1" applyAlignment="1">
      <x:alignment wrapText="1"/>
    </x:xf>
    <x:xf numFmtId="203" fontId="6" fillId="0" borderId="1" xfId="0" applyNumberFormat="1" applyFont="1" applyFill="1" applyBorder="1" applyAlignment="1">
      <x:alignment wrapText="1"/>
    </x:xf>
    <x:xf numFmtId="204" fontId="6" fillId="0" borderId="1" xfId="0" applyNumberFormat="1" applyFont="1" applyFill="1" applyBorder="1" applyAlignment="1">
      <x:alignment wrapText="1"/>
    </x:xf>
    <x:xf numFmtId="0" fontId="6" fillId="0" borderId="1" xfId="0" applyNumberFormat="1" applyFont="1" applyFill="1" applyBorder="1" applyAlignment="1">
      <x:alignment vertical="center" wrapText="1"/>
    </x:xf>
    <x:xf numFmtId="200" fontId="6" fillId="0" borderId="1" xfId="0" applyNumberFormat="1" applyFont="1" applyFill="1" applyBorder="1" applyAlignment="1">
      <x:alignment vertical="center" wrapText="1"/>
    </x:xf>
    <x:xf numFmtId="202" fontId="6" fillId="0" borderId="1" xfId="0" applyNumberFormat="1" applyFont="1" applyFill="1" applyBorder="1" applyAlignment="1">
      <x:alignment vertical="center" wrapText="1"/>
    </x:xf>
    <x:xf numFmtId="201" fontId="6" fillId="0" borderId="1" xfId="0" applyNumberFormat="1" applyFont="1" applyFill="1" applyBorder="1" applyAlignment="1">
      <x:alignment vertical="center" wrapText="1"/>
    </x:xf>
    <x:xf numFmtId="203" fontId="6" fillId="0" borderId="1" xfId="0" applyNumberFormat="1" applyFont="1" applyFill="1" applyBorder="1" applyAlignment="1">
      <x:alignment vertical="center" wrapText="1"/>
    </x:xf>
    <x:xf numFmtId="204" fontId="6" fillId="0" borderId="1" xfId="0" applyNumberFormat="1" applyFont="1" applyFill="1" applyBorder="1" applyAlignment="1">
      <x:alignment vertical="center" wrapText="1"/>
    </x:xf>
    <x:xf numFmtId="0" fontId="1" fillId="4" borderId="0" xfId="0" applyNumberFormat="1" applyFont="1" applyFill="1" applyBorder="1"/>
    <x:xf numFmtId="0" fontId="1" fillId="4" borderId="0" xfId="0" applyNumberFormat="1" applyFont="1" applyFill="1" applyBorder="1" applyAlignment="1">
      <x:alignment horizontal="left"/>
    </x:xf>
    <x:xf numFmtId="0" fontId="1" fillId="4" borderId="0" xfId="0" applyNumberFormat="1" applyFont="1" applyFill="1" applyBorder="1" applyAlignment="1">
      <x:alignment horizontal="left" vertical="center"/>
    </x:xf>
    <x:xf numFmtId="0" fontId="1" fillId="4" borderId="1" xfId="0" applyNumberFormat="1" applyFont="1" applyFill="1" applyBorder="1"/>
    <x:xf numFmtId="0" fontId="1" fillId="4" borderId="1" xfId="0" applyNumberFormat="1" applyFont="1" applyFill="1" applyBorder="1" applyAlignment="1">
      <x:alignment horizontal="left"/>
    </x:xf>
    <x:xf numFmtId="0" fontId="1" fillId="4" borderId="1" xfId="0" applyNumberFormat="1" applyFont="1" applyFill="1" applyBorder="1" applyAlignment="1">
      <x:alignment horizontal="left" vertical="center"/>
    </x:xf>
    <x:xf numFmtId="0" fontId="0" fillId="8" borderId="0" xfId="0" applyNumberFormat="1" applyFont="1" applyFill="1" applyBorder="1"/>
    <x:xf numFmtId="0" fontId="1" fillId="8" borderId="0" xfId="0" applyNumberFormat="1" applyFont="1" applyFill="1" applyBorder="1"/>
    <x:xf numFmtId="0" fontId="1" fillId="8" borderId="0" xfId="0" applyNumberFormat="1" applyFont="1" applyFill="1" applyBorder="1" applyAlignment="1">
      <x:alignment horizontal="left"/>
    </x:xf>
    <x:xf numFmtId="0" fontId="1" fillId="8" borderId="0" xfId="0" applyNumberFormat="1" applyFont="1" applyFill="1" applyBorder="1" applyAlignment="1">
      <x:alignment horizontal="left" vertical="center"/>
    </x:xf>
    <x:xf numFmtId="0" fontId="0" fillId="8" borderId="1" xfId="0" applyNumberFormat="1" applyFont="1" applyFill="1" applyBorder="1"/>
    <x:xf numFmtId="0" fontId="1" fillId="8" borderId="1" xfId="0" applyNumberFormat="1" applyFont="1" applyFill="1" applyBorder="1"/>
    <x:xf numFmtId="0" fontId="1" fillId="8" borderId="1" xfId="0" applyNumberFormat="1" applyFont="1" applyFill="1" applyBorder="1" applyAlignment="1">
      <x:alignment horizontal="left"/>
    </x:xf>
    <x:xf numFmtId="0" fontId="1" fillId="8" borderId="1" xfId="0" applyNumberFormat="1" applyFont="1" applyFill="1" applyBorder="1" applyAlignment="1">
      <x:alignment horizontal="left" vertical="center"/>
    </x:xf>
    <x:xf numFmtId="0" fontId="3" fillId="8" borderId="0" xfId="0" applyNumberFormat="1" applyFont="1" applyFill="1" applyBorder="1"/>
    <x:xf numFmtId="0" fontId="3" fillId="8" borderId="0" xfId="0" applyNumberFormat="1" applyFont="1" applyFill="1" applyBorder="1" applyAlignment="1">
      <x:alignment wrapText="1"/>
    </x:xf>
    <x:xf numFmtId="0" fontId="3" fillId="8" borderId="0" xfId="0" applyNumberFormat="1" applyFont="1" applyFill="1" applyBorder="1" applyAlignment="1">
      <x:alignment horizontal="center" wrapText="1"/>
    </x:xf>
    <x:xf numFmtId="0" fontId="3" fillId="8" borderId="0" xfId="0" applyNumberFormat="1" applyFont="1" applyFill="1" applyBorder="1" applyAlignment="1">
      <x:alignment horizontal="center" vertical="center" wrapText="1"/>
    </x:xf>
    <x:xf numFmtId="0" fontId="3" fillId="8" borderId="1" xfId="0" applyNumberFormat="1" applyFont="1" applyFill="1" applyBorder="1"/>
    <x:xf numFmtId="0" fontId="3" fillId="8" borderId="1" xfId="0" applyNumberFormat="1" applyFont="1" applyFill="1" applyBorder="1" applyAlignment="1">
      <x:alignment wrapText="1"/>
    </x:xf>
    <x:xf numFmtId="0" fontId="3" fillId="8" borderId="1" xfId="0" applyNumberFormat="1" applyFont="1" applyFill="1" applyBorder="1" applyAlignment="1">
      <x:alignment horizontal="center" wrapText="1"/>
    </x:xf>
    <x:xf numFmtId="0" fontId="3" fillId="8" borderId="1" xfId="0" applyNumberFormat="1" applyFont="1" applyFill="1" applyBorder="1" applyAlignment="1">
      <x:alignment horizontal="center" vertical="center" wrapText="1"/>
    </x:xf>
    <x:xf numFmtId="205" fontId="0" fillId="0" borderId="0" xfId="0" applyNumberFormat="1" applyFont="1" applyFill="1" applyBorder="1"/>
    <x:xf numFmtId="205" fontId="0" fillId="0" borderId="1" xfId="0" applyNumberFormat="1" applyFont="1" applyFill="1" applyBorder="1"/>
    <x:xf numFmtId="205" fontId="6" fillId="0" borderId="0" xfId="0" applyNumberFormat="1" applyFont="1" applyFill="1" applyBorder="1"/>
    <x:xf numFmtId="205" fontId="6" fillId="0" borderId="0" xfId="0" applyNumberFormat="1" applyFont="1" applyFill="1" applyBorder="1" applyAlignment="1">
      <x:alignment wrapText="1"/>
    </x:xf>
    <x:xf numFmtId="205" fontId="6" fillId="0" borderId="0" xfId="0" applyNumberFormat="1" applyFont="1" applyFill="1" applyBorder="1" applyAlignment="1">
      <x:alignment vertical="center" wrapText="1"/>
    </x:xf>
    <x:xf numFmtId="205" fontId="6" fillId="0" borderId="1" xfId="0" applyNumberFormat="1" applyFont="1" applyFill="1" applyBorder="1"/>
    <x:xf numFmtId="205" fontId="6" fillId="0" borderId="1" xfId="0" applyNumberFormat="1" applyFont="1" applyFill="1" applyBorder="1" applyAlignment="1">
      <x:alignment wrapText="1"/>
    </x:xf>
    <x:xf numFmtId="205" fontId="6" fillId="0" borderId="1" xfId="0" applyNumberFormat="1" applyFont="1" applyFill="1" applyBorder="1" applyAlignment="1">
      <x:alignment vertical="center" wrapText="1"/>
    </x:xf>
    <x:xf numFmtId="0" fontId="0" fillId="9" borderId="0" xfId="0" applyNumberFormat="1" applyFont="1" applyFill="1" applyBorder="1"/>
    <x:xf numFmtId="0" fontId="1" fillId="9" borderId="0" xfId="0" applyNumberFormat="1" applyFont="1" applyFill="1" applyBorder="1"/>
    <x:xf numFmtId="0" fontId="1" fillId="9" borderId="0" xfId="0" applyNumberFormat="1" applyFont="1" applyFill="1" applyBorder="1" applyAlignment="1">
      <x:alignment horizontal="left"/>
    </x:xf>
    <x:xf numFmtId="0" fontId="1" fillId="9" borderId="0" xfId="0" applyNumberFormat="1" applyFont="1" applyFill="1" applyBorder="1" applyAlignment="1">
      <x:alignment horizontal="left" vertical="center"/>
    </x:xf>
    <x:xf numFmtId="0" fontId="0" fillId="9" borderId="1" xfId="0" applyNumberFormat="1" applyFont="1" applyFill="1" applyBorder="1"/>
    <x:xf numFmtId="0" fontId="1" fillId="9" borderId="1" xfId="0" applyNumberFormat="1" applyFont="1" applyFill="1" applyBorder="1"/>
    <x:xf numFmtId="0" fontId="1" fillId="9" borderId="1" xfId="0" applyNumberFormat="1" applyFont="1" applyFill="1" applyBorder="1" applyAlignment="1">
      <x:alignment horizontal="left"/>
    </x:xf>
    <x:xf numFmtId="0" fontId="1" fillId="9" borderId="1" xfId="0" applyNumberFormat="1" applyFont="1" applyFill="1" applyBorder="1" applyAlignment="1">
      <x:alignment horizontal="left" vertical="center"/>
    </x:xf>
    <x:xf numFmtId="0" fontId="3" fillId="9" borderId="0" xfId="0" applyNumberFormat="1" applyFont="1" applyFill="1" applyBorder="1"/>
    <x:xf numFmtId="0" fontId="3" fillId="9" borderId="0" xfId="0" applyNumberFormat="1" applyFont="1" applyFill="1" applyBorder="1" applyAlignment="1">
      <x:alignment wrapText="1"/>
    </x:xf>
    <x:xf numFmtId="0" fontId="3" fillId="9" borderId="0" xfId="0" applyNumberFormat="1" applyFont="1" applyFill="1" applyBorder="1" applyAlignment="1">
      <x:alignment horizontal="center" wrapText="1"/>
    </x:xf>
    <x:xf numFmtId="0" fontId="3" fillId="9" borderId="0" xfId="0" applyNumberFormat="1" applyFont="1" applyFill="1" applyBorder="1" applyAlignment="1">
      <x:alignment horizontal="center" vertical="center" wrapText="1"/>
    </x:xf>
    <x:xf numFmtId="0" fontId="3" fillId="9" borderId="1" xfId="0" applyNumberFormat="1" applyFont="1" applyFill="1" applyBorder="1"/>
    <x:xf numFmtId="0" fontId="3" fillId="9" borderId="1" xfId="0" applyNumberFormat="1" applyFont="1" applyFill="1" applyBorder="1" applyAlignment="1">
      <x:alignment wrapText="1"/>
    </x:xf>
    <x:xf numFmtId="0" fontId="3" fillId="9" borderId="1" xfId="0" applyNumberFormat="1" applyFont="1" applyFill="1" applyBorder="1" applyAlignment="1">
      <x:alignment horizontal="center" wrapText="1"/>
    </x:xf>
    <x:xf numFmtId="0" fontId="3" fillId="9" borderId="1" xfId="0" applyNumberFormat="1" applyFont="1" applyFill="1" applyBorder="1" applyAlignment="1">
      <x:alignment horizontal="center" vertical="center" wrapText="1"/>
    </x:xf>
    <x:xf numFmtId="0" fontId="0" fillId="10" borderId="0" xfId="0" applyNumberFormat="1" applyFont="1" applyFill="1" applyBorder="1"/>
    <x:xf numFmtId="0" fontId="1" fillId="10" borderId="0" xfId="0" applyNumberFormat="1" applyFont="1" applyFill="1" applyBorder="1"/>
    <x:xf numFmtId="0" fontId="1" fillId="10" borderId="0" xfId="0" applyNumberFormat="1" applyFont="1" applyFill="1" applyBorder="1" applyAlignment="1">
      <x:alignment horizontal="left"/>
    </x:xf>
    <x:xf numFmtId="0" fontId="1" fillId="10" borderId="0" xfId="0" applyNumberFormat="1" applyFont="1" applyFill="1" applyBorder="1" applyAlignment="1">
      <x:alignment horizontal="left" vertical="center"/>
    </x:xf>
    <x:xf numFmtId="0" fontId="0" fillId="10" borderId="1" xfId="0" applyNumberFormat="1" applyFont="1" applyFill="1" applyBorder="1"/>
    <x:xf numFmtId="0" fontId="1" fillId="10" borderId="1" xfId="0" applyNumberFormat="1" applyFont="1" applyFill="1" applyBorder="1"/>
    <x:xf numFmtId="0" fontId="1" fillId="10" borderId="1" xfId="0" applyNumberFormat="1" applyFont="1" applyFill="1" applyBorder="1" applyAlignment="1">
      <x:alignment horizontal="left"/>
    </x:xf>
    <x:xf numFmtId="0" fontId="1" fillId="10" borderId="1" xfId="0" applyNumberFormat="1" applyFont="1" applyFill="1" applyBorder="1" applyAlignment="1">
      <x:alignment horizontal="left" vertical="center"/>
    </x:xf>
    <x:xf numFmtId="0" fontId="3" fillId="10" borderId="0" xfId="0" applyNumberFormat="1" applyFont="1" applyFill="1" applyBorder="1"/>
    <x:xf numFmtId="0" fontId="3" fillId="10" borderId="0" xfId="0" applyNumberFormat="1" applyFont="1" applyFill="1" applyBorder="1" applyAlignment="1">
      <x:alignment wrapText="1"/>
    </x:xf>
    <x:xf numFmtId="0" fontId="3" fillId="10" borderId="0" xfId="0" applyNumberFormat="1" applyFont="1" applyFill="1" applyBorder="1" applyAlignment="1">
      <x:alignment horizontal="center" wrapText="1"/>
    </x:xf>
    <x:xf numFmtId="0" fontId="3" fillId="10" borderId="0" xfId="0" applyNumberFormat="1" applyFont="1" applyFill="1" applyBorder="1" applyAlignment="1">
      <x:alignment horizontal="center" vertical="center" wrapText="1"/>
    </x:xf>
    <x:xf numFmtId="0" fontId="3" fillId="10" borderId="1" xfId="0" applyNumberFormat="1" applyFont="1" applyFill="1" applyBorder="1"/>
    <x:xf numFmtId="0" fontId="3" fillId="10" borderId="1" xfId="0" applyNumberFormat="1" applyFont="1" applyFill="1" applyBorder="1" applyAlignment="1">
      <x:alignment wrapText="1"/>
    </x:xf>
    <x:xf numFmtId="0" fontId="3" fillId="10" borderId="1" xfId="0" applyNumberFormat="1" applyFont="1" applyFill="1" applyBorder="1" applyAlignment="1">
      <x:alignment horizontal="center" wrapText="1"/>
    </x:xf>
    <x:xf numFmtId="0" fontId="3" fillId="10" borderId="1" xfId="0" applyNumberFormat="1" applyFont="1" applyFill="1" applyBorder="1" applyAlignment="1">
      <x:alignment horizontal="center" vertical="center" wrapText="1"/>
    </x:xf>
    <x:xf numFmtId="0" fontId="6" fillId="11" borderId="0" xfId="0" applyNumberFormat="1" applyFont="1" applyFill="1" applyBorder="1" applyAlignment="1">
      <x:alignment vertical="center" wrapText="1"/>
    </x:xf>
    <x:xf numFmtId="204" fontId="6" fillId="11" borderId="0" xfId="0" applyNumberFormat="1" applyFont="1" applyFill="1" applyBorder="1" applyAlignment="1">
      <x:alignment vertical="center" wrapText="1"/>
    </x:xf>
    <x:xf numFmtId="201" fontId="6" fillId="11" borderId="0" xfId="0" applyNumberFormat="1" applyFont="1" applyFill="1" applyBorder="1" applyAlignment="1">
      <x:alignment vertical="center" wrapText="1"/>
    </x:xf>
    <x:xf numFmtId="0" fontId="6" fillId="11" borderId="1" xfId="0" applyNumberFormat="1" applyFont="1" applyFill="1" applyBorder="1" applyAlignment="1">
      <x:alignment vertical="center" wrapText="1"/>
    </x:xf>
    <x:xf numFmtId="204" fontId="6" fillId="11" borderId="1" xfId="0" applyNumberFormat="1" applyFont="1" applyFill="1" applyBorder="1" applyAlignment="1">
      <x:alignment vertical="center" wrapText="1"/>
    </x:xf>
    <x:xf numFmtId="201" fontId="6" fillId="11" borderId="1" xfId="0" applyNumberFormat="1" applyFont="1" applyFill="1" applyBorder="1" applyAlignment="1">
      <x:alignment vertical="center" wrapText="1"/>
    </x:xf>
    <x:xf numFmtId="200" fontId="6" fillId="11" borderId="0" xfId="0" applyNumberFormat="1" applyFont="1" applyFill="1" applyBorder="1" applyAlignment="1">
      <x:alignment vertical="center" wrapText="1"/>
    </x:xf>
    <x:xf numFmtId="200" fontId="6" fillId="11" borderId="1" xfId="0" applyNumberFormat="1" applyFont="1" applyFill="1" applyBorder="1" applyAlignment="1">
      <x:alignment vertical="center" wrapText="1"/>
    </x:xf>
    <x:xf numFmtId="0" fontId="3" fillId="2" borderId="0" xfId="0" applyNumberFormat="1" applyFont="1" applyFill="1" applyBorder="1"/>
    <x:xf numFmtId="0" fontId="3" fillId="2" borderId="0"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3" fillId="2" borderId="1" xfId="0" applyNumberFormat="1" applyFont="1" applyFill="1" applyBorder="1"/>
    <x:xf numFmtId="0" fontId="3" fillId="2" borderId="1" xfId="0" applyNumberFormat="1" applyFont="1" applyFill="1" applyBorder="1" applyAlignment="1">
      <x:alignment wrapText="1"/>
    </x:xf>
    <x:xf numFmtId="0" fontId="3" fillId="2" borderId="1" xfId="0" applyNumberFormat="1" applyFont="1" applyFill="1" applyBorder="1" applyAlignment="1">
      <x:alignment horizontal="center" wrapText="1"/>
    </x:xf>
    <x:xf numFmtId="0" fontId="3" fillId="2" borderId="1" xfId="0" applyNumberFormat="1" applyFont="1" applyFill="1" applyBorder="1" applyAlignment="1">
      <x:alignment horizontal="center" vertical="center" wrapText="1"/>
    </x:xf>
    <x:xf numFmtId="0" fontId="0" fillId="11" borderId="0" xfId="0" applyNumberFormat="1" applyFont="1" applyFill="1" applyBorder="1"/>
    <x:xf numFmtId="0" fontId="6" fillId="11" borderId="0" xfId="0" applyNumberFormat="1" applyFont="1" applyFill="1" applyBorder="1"/>
    <x:xf numFmtId="0" fontId="6" fillId="11" borderId="0" xfId="0" applyNumberFormat="1" applyFont="1" applyFill="1" applyBorder="1" applyAlignment="1">
      <x:alignment wrapText="1"/>
    </x:xf>
    <x:xf numFmtId="0" fontId="0" fillId="11" borderId="1" xfId="0" applyNumberFormat="1" applyFont="1" applyFill="1" applyBorder="1"/>
    <x:xf numFmtId="0" fontId="6" fillId="11" borderId="1" xfId="0" applyNumberFormat="1" applyFont="1" applyFill="1" applyBorder="1"/>
    <x:xf numFmtId="0" fontId="6" fillId="11" borderId="1" xfId="0" applyNumberFormat="1" applyFont="1" applyFill="1" applyBorder="1" applyAlignment="1">
      <x:alignment wrapText="1"/>
    </x:xf>
    <x:xf numFmtId="206" fontId="6" fillId="11" borderId="0" xfId="0" applyNumberFormat="1" applyFont="1" applyFill="1" applyBorder="1" applyAlignment="1">
      <x:alignment vertical="center" wrapText="1"/>
    </x:xf>
    <x:xf numFmtId="206" fontId="6" fillId="0" borderId="0" xfId="0" applyNumberFormat="1" applyFont="1" applyFill="1" applyBorder="1" applyAlignment="1">
      <x:alignment vertical="center" wrapText="1"/>
    </x:xf>
    <x:xf numFmtId="206" fontId="6" fillId="11" borderId="1" xfId="0" applyNumberFormat="1" applyFont="1" applyFill="1" applyBorder="1" applyAlignment="1">
      <x:alignment vertical="center" wrapText="1"/>
    </x:xf>
    <x:xf numFmtId="206" fontId="6" fillId="0" borderId="1" xfId="0" applyNumberFormat="1" applyFont="1" applyFill="1" applyBorder="1" applyAlignment="1">
      <x:alignment vertical="center" wrapText="1"/>
    </x:xf>
    <x:xf numFmtId="0" fontId="7" fillId="0" borderId="0" xfId="0" applyNumberFormat="1" applyFont="1" applyFill="1" applyBorder="1" applyAlignment="1">
      <x:alignment vertical="center" wrapText="1"/>
    </x:xf>
  </x:cellXfs>
  <x:cellStyles count="1">
    <x:cellStyle name="Normal" xfId="0"/>
  </x:cellStyles>
  <x:dxfs count="16">
    <x:dxf>
      <x:font>
        <x:color rgb="7F1D1D"/>
      </x:font>
      <x:fill>
        <x:patternFill patternType="solid">
          <x:bgColor rgb="FCA5A5"/>
        </x:patternFill>
      </x:fill>
    </x:dxf>
    <x:dxf>
      <x:font>
        <x:color rgb="7C2D12"/>
      </x:font>
      <x:fill>
        <x:patternFill patternType="solid">
          <x:bgColor rgb="FED7AA"/>
        </x:patternFill>
      </x:fill>
    </x:dxf>
    <x:dxf>
      <x:font>
        <x:color rgb="14532D"/>
      </x:font>
      <x:fill>
        <x:patternFill patternType="solid">
          <x:bgColor rgb="BBF7D0"/>
        </x:patternFill>
      </x:fill>
    </x:dxf>
    <x:dxf>
      <x:font>
        <x:color rgb="B91C1C"/>
      </x:font>
    </x:dxf>
    <x:dxf>
      <x:font>
        <x:color rgb="B91C1C"/>
      </x:font>
      <x:fill>
        <x:patternFill patternType="solid">
          <x:bgColor rgb="FEE2E2"/>
        </x:patternFill>
      </x:fill>
    </x:dxf>
    <x:dxf>
      <x:fill>
        <x:patternFill patternType="solid">
          <x:bgColor rgb="DBEAFE"/>
        </x:patternFill>
      </x:fill>
    </x:dxf>
    <x:dxf>
      <x:fill>
        <x:patternFill patternType="solid">
          <x:bgColor rgb="DCFCE7"/>
        </x:patternFill>
      </x:fill>
    </x:dxf>
    <x:dxf>
      <x:font>
        <x:color rgb="92400E"/>
      </x:font>
      <x:fill>
        <x:patternFill patternType="solid">
          <x:bgColor rgb="FEF3C7"/>
        </x:patternFill>
      </x:fill>
    </x:dxf>
    <x:dxf>
      <x:font>
        <x:color rgb="7F1D1D"/>
      </x:font>
      <x:fill>
        <x:patternFill patternType="solid">
          <x:bgColor rgb="FCA5A5"/>
        </x:patternFill>
      </x:fill>
    </x:dxf>
    <x:dxf>
      <x:fill>
        <x:patternFill patternType="solid">
          <x:bgColor rgb="FED7AA"/>
        </x:patternFill>
      </x:fill>
    </x:dxf>
    <x:dxf>
      <x:font>
        <x:b/>
        <x:color rgb="7F1D1D"/>
      </x:font>
      <x:fill>
        <x:patternFill patternType="solid">
          <x:bgColor rgb="FCA5A5"/>
        </x:patternFill>
      </x:fill>
    </x:dxf>
    <x:dxf>
      <x:font>
        <x:color rgb="92400E"/>
      </x:font>
      <x:fill>
        <x:patternFill patternType="solid">
          <x:bgColor rgb="FEF3C7"/>
        </x:patternFill>
      </x:fill>
    </x:dxf>
    <x:dxf>
      <x:font>
        <x:color rgb="7F1D1D"/>
      </x:font>
      <x:fill>
        <x:patternFill patternType="solid">
          <x:bgColor rgb="FCA5A5"/>
        </x:patternFill>
      </x:fill>
    </x:dxf>
    <x:dxf>
      <x:font>
        <x:color rgb="14532D"/>
      </x:font>
      <x:fill>
        <x:patternFill patternType="solid">
          <x:bgColor rgb="DCFCE7"/>
        </x:patternFill>
      </x:fill>
    </x:dxf>
    <x:dxf>
      <x:fill>
        <x:patternFill patternType="solid">
          <x:bgColor rgb="FEF3C7"/>
        </x:patternFill>
      </x:fill>
    </x:dxf>
    <x:dxf>
      <x:font>
        <x:color rgb="7F1D1D"/>
      </x:font>
      <x:fill>
        <x:patternFill patternType="solid">
          <x:bgColor rgb="FCA5A5"/>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c30849f537f444a0" /><Relationship Type="http://schemas.openxmlformats.org/officeDocument/2006/relationships/theme" Target="/xl/theme/theme1.xml" Id="R8af74207e93e4fd5" /><Relationship Type="http://schemas.openxmlformats.org/officeDocument/2006/relationships/sharedStrings" Target="/xl/sharedStrings.xml" Id="Ref03850748a2457e" /><Relationship Type="http://schemas.openxmlformats.org/officeDocument/2006/relationships/worksheet" Target="/xl/worksheets/sheet1.xml" Id="R276ec702e8894143" /><Relationship Type="http://schemas.openxmlformats.org/officeDocument/2006/relationships/worksheet" Target="/xl/worksheets/sheet2.xml" Id="Raa0515249aa34396" /><Relationship Type="http://schemas.openxmlformats.org/officeDocument/2006/relationships/worksheet" Target="/xl/worksheets/sheet3.xml" Id="Rb48854c4c18f41e4" /><Relationship Type="http://schemas.openxmlformats.org/officeDocument/2006/relationships/worksheet" Target="/xl/worksheets/sheet4.xml" Id="R8bb1832626e44144" /><Relationship Type="http://schemas.openxmlformats.org/officeDocument/2006/relationships/worksheet" Target="/xl/worksheets/sheet5.xml" Id="Rbf30556267414489" /><Relationship Type="http://schemas.openxmlformats.org/officeDocument/2006/relationships/worksheet" Target="/xl/worksheets/sheet6.xml" Id="Re24cfae872f74003" /><Relationship Type="http://schemas.openxmlformats.org/officeDocument/2006/relationships/worksheet" Target="/xl/worksheets/sheet7.xml" Id="R21fb9d56f0514ca1" /></Relationships>
</file>

<file path=xl/drawings/_rels/drawing1.xml.rels>&#65279;<?xml version="1.0" encoding="utf-8"?><Relationships xmlns="http://schemas.openxmlformats.org/package/2006/relationships"><Relationship Type="http://schemas.openxmlformats.org/officeDocument/2006/relationships/chart" Target="/xl/drawings/charts/chart1.xml" Id="R2c974e36fa354db9" /></Relationships>
</file>

<file path=xl/drawings/charts/chart1.xml><?xml version="1.0" encoding="utf-8"?>
<c:chartSpace xmlns:c="http://schemas.openxmlformats.org/drawingml/2006/chart">
  <c:lang val="en-US"/>
  <c:roundedCorners val="0"/>
  <c:chart>
    <c:plotArea>
      <c:layout/>
      <c:barChart>
        <c:barDir val="col"/>
        <c:grouping val="clustered"/>
        <c:varyColors val="0"/>
        <c:ser>
          <c:idx val="0"/>
          <c:order val="0"/>
          <c:tx>
            <c:v>予定人数</c:v>
          </c:tx>
          <c:cat>
            <c:strRef>
              <c:f>'ダッシュボード'!$I$14:$I$20</c:f>
              <c:strCache>
                <c:ptCount val="0"/>
              </c:strCache>
            </c:strRef>
          </c:cat>
          <c:val>
            <c:numRef>
              <c:f>'ダッシュボード'!$J$14:$J$20</c:f>
              <c:numCache>
                <c:formatCode>0</c:formatCode>
                <c:ptCount val="0"/>
              </c:numCache>
            </c:numRef>
          </c:val>
        </c:ser>
        <c:ser>
          <c:idx val="1"/>
          <c:order val="1"/>
          <c:tx>
            <c:v>実打刻</c:v>
          </c:tx>
          <c:cat>
            <c:strRef>
              <c:f>'ダッシュボード'!$I$14:$I$20</c:f>
              <c:strCache>
                <c:ptCount val="0"/>
              </c:strCache>
            </c:strRef>
          </c:cat>
          <c:val>
            <c:numRef>
              <c:f>'ダッシュボード'!$K$14:$K$20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title>
          <c:overlay val="0"/>
          <c:tx>
            <c:rich>
              <a:bodyPr xmlns:a="http://schemas.openxmlformats.org/drawingml/2006/main"/>
              <a:lstStyle xmlns:a="http://schemas.openxmlformats.org/drawingml/2006/main"/>
              <a:p xmlns:a="http://schemas.openxmlformats.org/drawingml/2006/main">
                <a:r>
                  <a:rPr/>
                  <a:t>人数</a:t>
                </a:r>
              </a:p>
            </c:rich>
          </c:tx>
        </c:title>
        <c:numFmt formatCode="0"/>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21</xdr:row>
      <xdr:rowOff>0</xdr:rowOff>
    </xdr:from>
    <xdr:to>
      <xdr:col>7</xdr:col>
      <xdr:colOff>0</xdr:colOff>
      <xdr:row>37</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c974e36fa354db9"/>
        </a:graphicData>
      </a:graphic>
    </xdr:graphicFrame>
    <xdr:clientData/>
  </xdr:twoCellAnchor>
</xdr:wsDr>
</file>

<file path=xl/tables/table1.xml><?xml version="1.0" encoding="utf-8"?>
<table xmlns="http://schemas.openxmlformats.org/spreadsheetml/2006/main" id="1" name="AttendanceTable" displayName="AttendanceTable" ref="A4:AE9" headerRowCount="1">
  <tableColumns count="31">
    <tableColumn id="1" name="記録ID"/>
    <tableColumn id="2" name="出勤日"/>
    <tableColumn id="3" name="曜日"/>
    <tableColumn id="4" name="会社"/>
    <tableColumn id="5" name="案件・現場"/>
    <tableColumn id="6" name="棟・エリア"/>
    <tableColumn id="7" name="班"/>
    <tableColumn id="8" name="職種"/>
    <tableColumn id="9" name="氏名・番号"/>
    <tableColumn id="10" name="協力会社"/>
    <tableColumn id="11" name="シフト"/>
    <tableColumn id="12" name="予定開始"/>
    <tableColumn id="13" name="予定終了"/>
    <tableColumn id="14" name="実打刻"/>
    <tableColumn id="15" name="実退勤"/>
    <tableColumn id="16" name="休憩時間"/>
    <tableColumn id="17" name="実働時間"/>
    <tableColumn id="18" name="残業時間"/>
    <tableColumn id="19" name="出勤状況"/>
    <tableColumn id="20" name="遅刻分"/>
    <tableColumn id="21" name="早退分"/>
    <tableColumn id="22" name="安全朝礼"/>
    <tableColumn id="23" name="保護具確認"/>
    <tableColumn id="24" name="写真・添付"/>
    <tableColumn id="25" name="備考・例外理由"/>
    <tableColumn id="26" name="入力者"/>
    <tableColumn id="27" name="承認状況"/>
    <tableColumn id="28" name="承認者"/>
    <tableColumn id="29" name="承認日"/>
    <tableColumn id="30" name="フォロー状況"/>
    <tableColumn id="31" name="データ完成度"/>
  </tableColumns>
  <tableStyleInfo name="TableStyleMedium2" showRowStripes="0" showColumnStripes="0"/>
</table>
</file>

<file path=xl/tables/table2.xml><?xml version="1.0" encoding="utf-8"?>
<table xmlns="http://schemas.openxmlformats.org/spreadsheetml/2006/main" id="2" name="ScheduleTable" displayName="ScheduleTable" ref="A4:T8" headerRowCount="1">
  <tableColumns count="20">
    <tableColumn id="1" name="計画ID"/>
    <tableColumn id="2" name="日付"/>
    <tableColumn id="3" name="曜日"/>
    <tableColumn id="4" name="会社"/>
    <tableColumn id="5" name="案件・現場"/>
    <tableColumn id="6" name="棟・エリア"/>
    <tableColumn id="7" name="班"/>
    <tableColumn id="8" name="作業内容・タスク"/>
    <tableColumn id="9" name="シフト"/>
    <tableColumn id="10" name="予定人数"/>
    <tableColumn id="11" name="打刻済み人数"/>
    <tableColumn id="12" name="不足人数"/>
    <tableColumn id="13" name="班長"/>
    <tableColumn id="14" name="予定開始"/>
    <tableColumn id="15" name="予定終了"/>
    <tableColumn id="16" name="写真要不要"/>
    <tableColumn id="17" name="残業要不要"/>
    <tableColumn id="18" name="状態"/>
    <tableColumn id="19" name="備考"/>
    <tableColumn id="20" name="担当者"/>
  </tableColumns>
  <tableStyleInfo name="TableStyleMedium2" showRowStripes="0" showColumnStripes="0"/>
</table>
</file>

<file path=xl/tables/table3.xml><?xml version="1.0" encoding="utf-8"?>
<table xmlns="http://schemas.openxmlformats.org/spreadsheetml/2006/main" id="3" name="OvertimeTable" displayName="OvertimeTable" ref="A4:T6" headerRowCount="1">
  <tableColumns count="20">
    <tableColumn id="1" name="残業ID"/>
    <tableColumn id="2" name="関連出勤記録ID"/>
    <tableColumn id="3" name="日付"/>
    <tableColumn id="4" name="会社"/>
    <tableColumn id="5" name="案件・現場"/>
    <tableColumn id="6" name="班・作業者"/>
    <tableColumn id="7" name="残業理由・作業内容"/>
    <tableColumn id="8" name="予定残業時間"/>
    <tableColumn id="9" name="実残業時間"/>
    <tableColumn id="10" name="申請者"/>
    <tableColumn id="11" name="承認状況"/>
    <tableColumn id="12" name="優先度"/>
    <tableColumn id="13" name="フォロー期限"/>
    <tableColumn id="14" name="完了状況"/>
    <tableColumn id="15" name="通知方法"/>
    <tableColumn id="16" name="通知時刻"/>
    <tableColumn id="17" name="承認者"/>
    <tableColumn id="18" name="承認日"/>
    <tableColumn id="19" name="備考"/>
    <tableColumn id="20" name="関連写真・添付"/>
  </tableColumns>
  <tableStyleInfo name="TableStyleMedium2" showRowStripes="0" showColumnStripes="0"/>
</table>
</file>

<file path=xl/tables/table4.xml><?xml version="1.0" encoding="utf-8"?>
<table xmlns="http://schemas.openxmlformats.org/spreadsheetml/2006/main" id="4" name="PhotoAttachmentTable" displayName="PhotoAttachmentTable" ref="A4:O7" headerRowCount="1">
  <tableColumns count="15">
    <tableColumn id="1" name="添付ID"/>
    <tableColumn id="2" name="日付"/>
    <tableColumn id="3" name="会社"/>
    <tableColumn id="4" name="案件・現場"/>
    <tableColumn id="5" name="班"/>
    <tableColumn id="6" name="関連記録・計画ID"/>
    <tableColumn id="7" name="添付種別"/>
    <tableColumn id="8" name="リンク・ファイル名"/>
    <tableColumn id="9" name="確認状況"/>
    <tableColumn id="10" name="アップロード者"/>
    <tableColumn id="11" name="アップロード時刻"/>
    <tableColumn id="12" name="補足説明"/>
    <tableColumn id="13" name="フォロー担当"/>
    <tableColumn id="14" name="完了日"/>
    <tableColumn id="15" name="備考"/>
  </tableColumns>
  <tableStyleInfo name="TableStyleMedium2" showRowStripes="0" showColumnStripes="0"/>
</table>
</file>

<file path=xl/tables/table5.xml><?xml version="1.0" encoding="utf-8"?>
<table xmlns="http://schemas.openxmlformats.org/spreadsheetml/2006/main" id="5" name="ApprovalHistoryTable" displayName="ApprovalHistoryTable" ref="A4:L7" headerRowCount="1">
  <tableColumns count="12">
    <tableColumn id="1" name="履歴ID"/>
    <tableColumn id="2" name="時刻"/>
    <tableColumn id="3" name="事項種別"/>
    <tableColumn id="4" name="関連ID"/>
    <tableColumn id="5" name="会社"/>
    <tableColumn id="6" name="案件・現場"/>
    <tableColumn id="7" name="操作・申請者"/>
    <tableColumn id="8" name="状態・結果"/>
    <tableColumn id="9" name="承認・確認者"/>
    <tableColumn id="10" name="次の対応"/>
    <tableColumn id="11" name="期限日"/>
    <tableColumn id="12" name="備考"/>
  </tableColumns>
  <tableStyleInfo name="TableStyleMedium2" showRowStripes="0"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51b74a861f804111" /></Relationships>
</file>

<file path=xl/worksheets/_rels/sheet3.xml.rels>&#65279;<?xml version="1.0" encoding="utf-8"?><Relationships xmlns="http://schemas.openxmlformats.org/package/2006/relationships"><Relationship Type="http://schemas.openxmlformats.org/officeDocument/2006/relationships/table" Target="/xl/tables/table1.xml" Id="R2db603d0c96244ec" /></Relationships>
</file>

<file path=xl/worksheets/_rels/sheet4.xml.rels>&#65279;<?xml version="1.0" encoding="utf-8"?><Relationships xmlns="http://schemas.openxmlformats.org/package/2006/relationships"><Relationship Type="http://schemas.openxmlformats.org/officeDocument/2006/relationships/table" Target="/xl/tables/table2.xml" Id="Rf187f65643c44e79" /></Relationships>
</file>

<file path=xl/worksheets/_rels/sheet5.xml.rels>&#65279;<?xml version="1.0" encoding="utf-8"?><Relationships xmlns="http://schemas.openxmlformats.org/package/2006/relationships"><Relationship Type="http://schemas.openxmlformats.org/officeDocument/2006/relationships/table" Target="/xl/tables/table3.xml" Id="R0235b2165431495b" /></Relationships>
</file>

<file path=xl/worksheets/_rels/sheet6.xml.rels>&#65279;<?xml version="1.0" encoding="utf-8"?><Relationships xmlns="http://schemas.openxmlformats.org/package/2006/relationships"><Relationship Type="http://schemas.openxmlformats.org/officeDocument/2006/relationships/table" Target="/xl/tables/table4.xml" Id="R84083817c6e54477" /></Relationships>
</file>

<file path=xl/worksheets/_rels/sheet7.xml.rels>&#65279;<?xml version="1.0" encoding="utf-8"?><Relationships xmlns="http://schemas.openxmlformats.org/package/2006/relationships"><Relationship Type="http://schemas.openxmlformats.org/officeDocument/2006/relationships/table" Target="/xl/tables/table5.xml" Id="R56b44ffe771e4d0a" /></Relationships>
</file>

<file path=xl/worksheets/sheet1.xml><?xml version="1.0" encoding="utf-8"?>
<worksheet xmlns="http://schemas.openxmlformats.org/spreadsheetml/2006/main" xmlns:ns1="http://schemas.microsoft.com/office/spreadsheetml/2009/9/main" xmlns:ns3="http://schemas.microsoft.com/office/excel/2006/main" xmlns:r="http://schemas.openxmlformats.org/officeDocument/2006/relationships">
  <sheetFormatPr defaultRowHeight="15"/>
  <cols>
    <col min="1" max="1" width="16" hidden="0" customWidth="1"/>
    <col min="2" max="2" width="12" hidden="0" customWidth="1"/>
    <col min="3" max="3" width="32" hidden="0" customWidth="1"/>
    <col min="4" max="4" width="3" hidden="0" customWidth="1"/>
    <col min="5" max="5" width="16" hidden="0" customWidth="1"/>
    <col min="6" max="6" width="16" hidden="0" customWidth="1"/>
    <col min="7" max="7" width="32" hidden="0" customWidth="1"/>
    <col min="8" max="8" width="2" hidden="0" customWidth="1"/>
    <col min="9" max="9" width="13" hidden="0" customWidth="1"/>
    <col min="10" max="10" width="16" hidden="0" customWidth="1"/>
    <col min="11" max="11" width="16" hidden="0" customWidth="1"/>
  </cols>
  <sheetData>
    <row r="1" ht="32" customHeight="1">
      <c r="A1" s="5" t="str">
        <v>建設班出勤ダッシュボード</v>
      </c>
      <c r="B1" s="5"/>
      <c r="C1" s="5"/>
      <c r="D1" s="5"/>
      <c r="E1" s="5"/>
      <c r="F1" s="5"/>
      <c r="G1" s="5"/>
      <c r="H1" s="5"/>
      <c r="I1" s="5"/>
      <c r="J1" s="5"/>
      <c r="K1" s="5"/>
    </row>
    <row r="2" ht="24" customHeight="1">
      <c r="A2" s="13" t="str">
        <v>出勤率、予定人数、実際の打刻、残業、写真確認、承認待ち事項を自動集計します。日次確認後に確認してください。</v>
      </c>
      <c r="B2" s="13"/>
      <c r="C2" s="13"/>
      <c r="D2" s="13"/>
      <c r="E2" s="13"/>
      <c r="F2" s="13"/>
      <c r="G2" s="13"/>
      <c r="H2" s="13"/>
      <c r="I2" s="13"/>
      <c r="J2" s="13"/>
      <c r="K2" s="13"/>
    </row>
    <row r="4" ht="28" customHeight="1">
      <c r="A4" s="65" t="str">
        <v>指標</v>
      </c>
      <c r="B4" s="65" t="str">
        <v>値</v>
      </c>
      <c r="C4" s="65" t="str">
        <v>基準・説明</v>
      </c>
      <c r="D4" t="str"/>
      <c r="E4" s="133" t="str">
        <v>注目リスト</v>
      </c>
      <c r="F4" s="133" t="str">
        <v>値</v>
      </c>
      <c r="G4" s="133" t="str">
        <v>対応案</v>
      </c>
      <c r="H4" t="str"/>
      <c r="I4" s="22" t="str">
        <v>今週の日付</v>
      </c>
      <c r="J4" s="22" t="str">
        <v>予定人数</v>
      </c>
      <c r="K4" s="22" t="str">
        <v>実打刻</v>
      </c>
    </row>
    <row r="5">
      <c r="A5" s="178" t="str">
        <v>出勤記録数</v>
      </c>
      <c r="B5" s="178" t="n">
        <f>COUNT('出勤記録'!$B$5:$B$304)</f>
        <v>5</v>
      </c>
      <c r="C5" s="178" t="str">
        <v>出勤記録で日付がある行数</v>
      </c>
      <c r="D5" s="92" t="str"/>
      <c r="E5" s="178" t="str">
        <v>遅刻人数</v>
      </c>
      <c r="F5" s="178" t="n">
        <f>COUNTIF('出勤記録'!$T$5:$T$304,"&gt;0")</f>
        <v>2</v>
      </c>
      <c r="G5" s="178" t="str">
        <v>遅刻理由を確認して班長へ共有</v>
      </c>
      <c r="H5" s="92" t="str"/>
      <c r="I5" s="200" t="n">
        <f>'設定と説明'!$B$10+0</f>
        <v>46125</v>
      </c>
      <c r="J5" s="178" t="n">
        <f>SUMIFS('シフト計画'!$J$5:$J$204,'シフト計画'!$B$5:$B$204,I5)</f>
        <v>12</v>
      </c>
      <c r="K5" s="178" t="n">
        <f>COUNTIFS('出勤記録'!$B$5:$B$304,I5,'出勤記録'!$S$5:$S$304,"出勤済み")+COUNTIFS('出勤記録'!$B$5:$B$304,I5,'出勤記録'!$S$5:$S$304,"遅刻")+COUNTIFS('出勤記録'!$B$5:$B$304,I5,'出勤記録'!$S$5:$S$304,"早退")</f>
        <v>2</v>
      </c>
    </row>
    <row r="6">
      <c r="A6" s="178" t="str">
        <v>出勤率</v>
      </c>
      <c r="B6" s="179" t="n">
        <f>IFERROR((COUNTIF('出勤記録'!$S$5:$S$304,"出勤済み")+COUNTIF('出勤記録'!$S$5:$S$304,"遅刻")+COUNTIF('出勤記録'!$S$5:$S$304,"早退"))/COUNT('出勤記録'!$B$5:$B$304),0)</f>
        <v>0.6</v>
      </c>
      <c r="C6" s="178" t="str">
        <v>出勤済み・遅刻・早退 ÷ 有効な出勤記録</v>
      </c>
      <c r="D6" s="92" t="str"/>
      <c r="E6" s="178" t="str">
        <v>欠勤人数</v>
      </c>
      <c r="F6" s="178" t="n">
        <f>COUNTIF('出勤記録'!$S$5:$S$304,"欠勤")</f>
        <v>1</v>
      </c>
      <c r="G6" s="178" t="str">
        <v>休暇、振替休、天候休工などの理由を確認</v>
      </c>
      <c r="H6" s="92" t="str"/>
      <c r="I6" s="200" t="n">
        <f>'設定と説明'!$B$10+1</f>
        <v>46126</v>
      </c>
      <c r="J6" s="178" t="n">
        <f>SUMIFS('シフト計画'!$J$5:$J$204,'シフト計画'!$B$5:$B$204,I6)</f>
        <v>16</v>
      </c>
      <c r="K6" s="178" t="n">
        <f>COUNTIFS('出勤記録'!$B$5:$B$304,I6,'出勤記録'!$S$5:$S$304,"出勤済み")+COUNTIFS('出勤記録'!$B$5:$B$304,I6,'出勤記録'!$S$5:$S$304,"遅刻")+COUNTIFS('出勤記録'!$B$5:$B$304,I6,'出勤記録'!$S$5:$S$304,"早退")</f>
        <v>0</v>
      </c>
    </row>
    <row r="7">
      <c r="A7" s="178" t="str">
        <v>欠勤人数</v>
      </c>
      <c r="B7" s="178" t="n">
        <f>COUNTIF('出勤記録'!$S$5:$S$304,"欠勤")</f>
        <v>1</v>
      </c>
      <c r="C7" s="178" t="str">
        <v>出勤状況=欠勤</v>
      </c>
      <c r="D7" s="92" t="str"/>
      <c r="E7" s="178" t="str">
        <v>承認待ち残業</v>
      </c>
      <c r="F7" s="178" t="n">
        <f>COUNTIFS('残業フォロー'!$K$5:$K$204,"承認待ち")</f>
        <v>1</v>
      </c>
      <c r="G7" s="178" t="str">
        <v>期限が近いものから承認</v>
      </c>
      <c r="H7" s="92" t="str"/>
      <c r="I7" s="200" t="n">
        <f>'設定と説明'!$B$10+2</f>
        <v>46127</v>
      </c>
      <c r="J7" s="178" t="n">
        <f>SUMIFS('シフト計画'!$J$5:$J$204,'シフト計画'!$B$5:$B$204,I7)</f>
        <v>0</v>
      </c>
      <c r="K7" s="178" t="n">
        <f>COUNTIFS('出勤記録'!$B$5:$B$304,I7,'出勤記録'!$S$5:$S$304,"出勤済み")+COUNTIFS('出勤記録'!$B$5:$B$304,I7,'出勤記録'!$S$5:$S$304,"遅刻")+COUNTIFS('出勤記録'!$B$5:$B$304,I7,'出勤記録'!$S$5:$S$304,"早退")</f>
        <v>0</v>
      </c>
    </row>
    <row r="8">
      <c r="A8" s="178" t="str">
        <v>遅刻人数</v>
      </c>
      <c r="B8" s="178" t="n">
        <f>COUNTIF('出勤記録'!$T$5:$T$304,"&gt;0")</f>
        <v>2</v>
      </c>
      <c r="C8" s="178" t="str">
        <v>遅刻分 &gt; 0</v>
      </c>
      <c r="D8" s="92" t="str"/>
      <c r="E8" s="178" t="str">
        <v>確認待ち写真</v>
      </c>
      <c r="F8" s="178" t="n">
        <f>COUNTIF('写真と添付'!$I$5:$I$204,"確認待ち")+COUNTIF('写真と添付'!$I$5:$I$204,"撮り直し")</f>
        <v>1</v>
      </c>
      <c r="G8" s="178" t="str">
        <v>出勤・現場・残業写真を補完</v>
      </c>
      <c r="H8" s="92" t="str"/>
      <c r="I8" s="200" t="n">
        <f>'設定と説明'!$B$10+3</f>
        <v>46128</v>
      </c>
      <c r="J8" s="178" t="n">
        <f>SUMIFS('シフト計画'!$J$5:$J$204,'シフト計画'!$B$5:$B$204,I8)</f>
        <v>0</v>
      </c>
      <c r="K8" s="178" t="n">
        <f>COUNTIFS('出勤記録'!$B$5:$B$304,I8,'出勤記録'!$S$5:$S$304,"出勤済み")+COUNTIFS('出勤記録'!$B$5:$B$304,I8,'出勤記録'!$S$5:$S$304,"遅刻")+COUNTIFS('出勤記録'!$B$5:$B$304,I8,'出勤記録'!$S$5:$S$304,"早退")</f>
        <v>0</v>
      </c>
    </row>
    <row r="9">
      <c r="A9" s="178" t="str">
        <v>残業時間合計</v>
      </c>
      <c r="B9" s="180" t="n">
        <f>SUM('出勤記録'!$R$5:$R$304)</f>
        <v>5.133333333333332</v>
      </c>
      <c r="C9" s="178" t="str">
        <v>出勤記録の残業時間合計</v>
      </c>
      <c r="D9" s="92" t="str"/>
      <c r="E9" s="178" t="str">
        <v>未処理の履歴事項</v>
      </c>
      <c r="F9" s="178" t="n">
        <f>COUNTIFS('承認と履歴'!$H$5:$H$204,"承認待ち")+COUNTIFS('承認と履歴'!$H$5:$H$204,"差戻し")</f>
        <v>2</v>
      </c>
      <c r="G9" s="178" t="str">
        <v>承認と例外履歴を確認</v>
      </c>
      <c r="H9" s="92" t="str"/>
      <c r="I9" s="200" t="n">
        <f>'設定と説明'!$B$10+4</f>
        <v>46129</v>
      </c>
      <c r="J9" s="178" t="n">
        <f>SUMIFS('シフト計画'!$J$5:$J$204,'シフト計画'!$B$5:$B$204,I9)</f>
        <v>4</v>
      </c>
      <c r="K9" s="178" t="n">
        <f>COUNTIFS('出勤記録'!$B$5:$B$304,I9,'出勤記録'!$S$5:$S$304,"出勤済み")+COUNTIFS('出勤記録'!$B$5:$B$304,I9,'出勤記録'!$S$5:$S$304,"遅刻")+COUNTIFS('出勤記録'!$B$5:$B$304,I9,'出勤記録'!$S$5:$S$304,"早退")</f>
        <v>1</v>
      </c>
    </row>
    <row r="10">
      <c r="A10" s="178" t="str">
        <v>確認待ち写真</v>
      </c>
      <c r="B10" s="178" t="n">
        <f>COUNTIF('写真と添付'!$I$5:$I$204,"確認待ち")+COUNTIF('写真と添付'!$I$5:$I$204,"撮り直し")</f>
        <v>1</v>
      </c>
      <c r="C10" s="178" t="str">
        <v>写真状況=確認待ちまたは撮り直し</v>
      </c>
      <c r="D10" s="92" t="str"/>
      <c r="E10" s="92" t="str"/>
      <c r="F10" s="92" t="str"/>
      <c r="G10" s="92" t="str"/>
      <c r="H10" s="92" t="str"/>
      <c r="I10" s="200" t="n">
        <f>'設定と説明'!$B$10+5</f>
        <v>46130</v>
      </c>
      <c r="J10" s="178" t="n">
        <f>SUMIFS('シフト計画'!$J$5:$J$204,'シフト計画'!$B$5:$B$204,I10)</f>
        <v>8</v>
      </c>
      <c r="K10" s="178" t="n">
        <f>COUNTIFS('出勤記録'!$B$5:$B$304,I10,'出勤記録'!$S$5:$S$304,"出勤済み")+COUNTIFS('出勤記録'!$B$5:$B$304,I10,'出勤記録'!$S$5:$S$304,"遅刻")+COUNTIFS('出勤記録'!$B$5:$B$304,I10,'出勤記録'!$S$5:$S$304,"早退")</f>
        <v>0</v>
      </c>
    </row>
    <row r="11">
      <c r="A11" s="178" t="str">
        <v>承認待ち事項</v>
      </c>
      <c r="B11" s="178" t="n">
        <f>COUNTIF('承認と履歴'!$H$5:$H$204,"承認待ち")</f>
        <v>2</v>
      </c>
      <c r="C11" s="178" t="str">
        <v>承認と履歴の状態=承認待ち</v>
      </c>
      <c r="D11" s="92" t="str"/>
      <c r="E11" s="92" t="str"/>
      <c r="F11" s="92" t="str"/>
      <c r="G11" s="92" t="str"/>
      <c r="H11" s="92" t="str"/>
      <c r="I11" s="200" t="n">
        <f>'設定と説明'!$B$10+6</f>
        <v>46131</v>
      </c>
      <c r="J11" s="178" t="n">
        <f>SUMIFS('シフト計画'!$J$5:$J$204,'シフト計画'!$B$5:$B$204,I11)</f>
        <v>0</v>
      </c>
      <c r="K11" s="178" t="n">
        <f>COUNTIFS('出勤記録'!$B$5:$B$304,I11,'出勤記録'!$S$5:$S$304,"出勤済み")+COUNTIFS('出勤記録'!$B$5:$B$304,I11,'出勤記録'!$S$5:$S$304,"遅刻")+COUNTIFS('出勤記録'!$B$5:$B$304,I11,'出勤記録'!$S$5:$S$304,"早退")</f>
        <v>0</v>
      </c>
    </row>
    <row r="12">
      <c r="A12" s="92" t="str"/>
      <c r="B12" s="92" t="str"/>
      <c r="C12" s="92" t="str"/>
      <c r="D12" s="92" t="str"/>
      <c r="E12" s="92" t="str"/>
      <c r="F12" s="92" t="str"/>
      <c r="G12" s="92" t="str"/>
      <c r="H12" s="92" t="str"/>
      <c r="I12" s="201" t="str"/>
      <c r="J12" s="92" t="str"/>
      <c r="K12" s="92" t="str"/>
    </row>
    <row r="13" ht="28" customHeight="1">
      <c r="A13" s="173" t="str">
        <v>状態分布</v>
      </c>
      <c r="B13" s="173" t="str">
        <v>件数</v>
      </c>
      <c r="C13" s="92" t="str"/>
      <c r="D13" s="92" t="str"/>
      <c r="E13" s="173" t="str">
        <v>会社・案件メモ</v>
      </c>
      <c r="F13" s="173" t="str"/>
      <c r="G13" s="92" t="str"/>
      <c r="H13" s="92" t="str"/>
      <c r="I13" s="201" t="str">
        <v>日付</v>
      </c>
      <c r="J13" s="92" t="str">
        <v>予定人数</v>
      </c>
      <c r="K13" s="92" t="str">
        <v>実打刻</v>
      </c>
    </row>
    <row r="14">
      <c r="A14" s="178" t="str">
        <v>出勤済み</v>
      </c>
      <c r="B14" s="178" t="n">
        <f>COUNTIF('出勤記録'!$S$5:$S$304,"出勤済み")</f>
        <v>2</v>
      </c>
      <c r="C14" s="92" t="str"/>
      <c r="D14" s="92" t="str"/>
      <c r="E14" s="178" t="str">
        <v>会社名</v>
      </c>
      <c r="F14" s="178" t="str">
        <f>'設定と説明'!$B$4</f>
        <v>東都建設株式会社</v>
      </c>
      <c r="G14" s="92" t="str"/>
      <c r="H14" s="204" t="n">
        <f>'設定と説明'!$B$10+0</f>
        <v>46125</v>
      </c>
      <c r="I14" s="201" t="str">
        <f>TEXT(H14,"m/d")</f>
        <v>4/13</v>
      </c>
      <c r="J14" s="92" t="n">
        <f>SUMIFS('シフト計画'!$J$5:$J$204,'シフト計画'!$B$5:$B$204,H14)</f>
        <v>12</v>
      </c>
      <c r="K14" s="92" t="n">
        <f>COUNTIFS('出勤記録'!$B$5:$B$304,H14,'出勤記録'!$S$5:$S$304,"出勤済み")+COUNTIFS('出勤記録'!$B$5:$B$304,H14,'出勤記録'!$S$5:$S$304,"遅刻")+COUNTIFS('出勤記録'!$B$5:$B$304,H14,'出勤記録'!$S$5:$S$304,"早退")</f>
        <v>2</v>
      </c>
    </row>
    <row r="15">
      <c r="A15" s="178" t="str">
        <v>遅刻</v>
      </c>
      <c r="B15" s="178" t="n">
        <f>COUNTIF('出勤記録'!$S$5:$S$304,"遅刻")</f>
        <v>1</v>
      </c>
      <c r="C15" s="92" t="str"/>
      <c r="D15" s="92" t="str"/>
      <c r="E15" s="178" t="str">
        <v>案件名</v>
      </c>
      <c r="F15" s="178" t="str">
        <f>'設定と説明'!$B$5</f>
        <v>晴海マンション新築工事</v>
      </c>
      <c r="G15" s="92" t="str"/>
      <c r="H15" s="204" t="n">
        <f>'設定と説明'!$B$10+1</f>
        <v>46126</v>
      </c>
      <c r="I15" s="201" t="str">
        <f>TEXT(H15,"m/d")</f>
        <v>4/14</v>
      </c>
      <c r="J15" s="92" t="n">
        <f>SUMIFS('シフト計画'!$J$5:$J$204,'シフト計画'!$B$5:$B$204,H15)</f>
        <v>16</v>
      </c>
      <c r="K15" s="92" t="n">
        <f>COUNTIFS('出勤記録'!$B$5:$B$304,H15,'出勤記録'!$S$5:$S$304,"出勤済み")+COUNTIFS('出勤記録'!$B$5:$B$304,H15,'出勤記録'!$S$5:$S$304,"遅刻")+COUNTIFS('出勤記録'!$B$5:$B$304,H15,'出勤記録'!$S$5:$S$304,"早退")</f>
        <v>0</v>
      </c>
    </row>
    <row r="16">
      <c r="A16" s="178" t="str">
        <v>早退</v>
      </c>
      <c r="B16" s="178" t="n">
        <f>COUNTIF('出勤記録'!$S$5:$S$304,"早退")</f>
        <v>0</v>
      </c>
      <c r="C16" s="92" t="str"/>
      <c r="D16" s="92" t="str"/>
      <c r="E16" s="178" t="str">
        <v>既定担当者</v>
      </c>
      <c r="F16" s="178" t="str">
        <f>'設定と説明'!$B$7</f>
        <v>佐藤太郎</v>
      </c>
      <c r="G16" s="92" t="str"/>
      <c r="H16" s="204" t="n">
        <f>'設定と説明'!$B$10+2</f>
        <v>46127</v>
      </c>
      <c r="I16" s="201" t="str">
        <f>TEXT(H16,"m/d")</f>
        <v>4/15</v>
      </c>
      <c r="J16" s="92" t="n">
        <f>SUMIFS('シフト計画'!$J$5:$J$204,'シフト計画'!$B$5:$B$204,H16)</f>
        <v>0</v>
      </c>
      <c r="K16" s="92" t="n">
        <f>COUNTIFS('出勤記録'!$B$5:$B$304,H16,'出勤記録'!$S$5:$S$304,"出勤済み")+COUNTIFS('出勤記録'!$B$5:$B$304,H16,'出勤記録'!$S$5:$S$304,"遅刻")+COUNTIFS('出勤記録'!$B$5:$B$304,H16,'出勤記録'!$S$5:$S$304,"早退")</f>
        <v>0</v>
      </c>
    </row>
    <row r="17">
      <c r="A17" s="178" t="str">
        <v>欠勤</v>
      </c>
      <c r="B17" s="178" t="n">
        <f>COUNTIF('出勤記録'!$S$5:$S$304,"欠勤")</f>
        <v>1</v>
      </c>
      <c r="C17" s="92" t="str"/>
      <c r="D17" s="92" t="str"/>
      <c r="E17" s="178" t="str">
        <v>出勤確認日</v>
      </c>
      <c r="F17" s="184" t="n">
        <f>'設定と説明'!$B$11</f>
        <v>46130</v>
      </c>
      <c r="G17" s="92" t="str"/>
      <c r="H17" s="204" t="n">
        <f>'設定と説明'!$B$10+3</f>
        <v>46128</v>
      </c>
      <c r="I17" s="201" t="str">
        <f>TEXT(H17,"m/d")</f>
        <v>4/16</v>
      </c>
      <c r="J17" s="92" t="n">
        <f>SUMIFS('シフト計画'!$J$5:$J$204,'シフト計画'!$B$5:$B$204,H17)</f>
        <v>0</v>
      </c>
      <c r="K17" s="92" t="n">
        <f>COUNTIFS('出勤記録'!$B$5:$B$304,H17,'出勤記録'!$S$5:$S$304,"出勤済み")+COUNTIFS('出勤記録'!$B$5:$B$304,H17,'出勤記録'!$S$5:$S$304,"遅刻")+COUNTIFS('出勤記録'!$B$5:$B$304,H17,'出勤記録'!$S$5:$S$304,"早退")</f>
        <v>0</v>
      </c>
    </row>
    <row r="18">
      <c r="A18" s="178" t="str">
        <v>確認待ち</v>
      </c>
      <c r="B18" s="178" t="n">
        <f>COUNTIF('出勤記録'!$S$5:$S$304,"確認待ち")</f>
        <v>1</v>
      </c>
      <c r="C18" s="92" t="str"/>
      <c r="D18" s="92" t="str"/>
      <c r="E18" s="178" t="str">
        <v>参照元</v>
      </c>
      <c r="F18" s="178" t="str">
        <v>https://finitefield.org/excel-templates/construction/crew-attendance-log/</v>
      </c>
      <c r="G18" s="92" t="str"/>
      <c r="H18" s="204" t="n">
        <f>'設定と説明'!$B$10+4</f>
        <v>46129</v>
      </c>
      <c r="I18" s="201" t="str">
        <f>TEXT(H18,"m/d")</f>
        <v>4/17</v>
      </c>
      <c r="J18" s="92" t="n">
        <f>SUMIFS('シフト計画'!$J$5:$J$204,'シフト計画'!$B$5:$B$204,H18)</f>
        <v>4</v>
      </c>
      <c r="K18" s="92" t="n">
        <f>COUNTIFS('出勤記録'!$B$5:$B$304,H18,'出勤記録'!$S$5:$S$304,"出勤済み")+COUNTIFS('出勤記録'!$B$5:$B$304,H18,'出勤記録'!$S$5:$S$304,"遅刻")+COUNTIFS('出勤記録'!$B$5:$B$304,H18,'出勤記録'!$S$5:$S$304,"早退")</f>
        <v>1</v>
      </c>
    </row>
    <row r="19">
      <c r="A19" s="92"/>
      <c r="B19" s="92"/>
      <c r="C19" s="92"/>
      <c r="D19" s="92"/>
      <c r="E19" s="92"/>
      <c r="F19" s="92"/>
      <c r="G19" s="92"/>
      <c r="H19" s="204" t="n">
        <f>'設定と説明'!$B$10+5</f>
        <v>46130</v>
      </c>
      <c r="I19" s="201" t="str">
        <f>TEXT(H19,"m/d")</f>
        <v>4/18</v>
      </c>
      <c r="J19" s="92" t="n">
        <f>SUMIFS('シフト計画'!$J$5:$J$204,'シフト計画'!$B$5:$B$204,H19)</f>
        <v>8</v>
      </c>
      <c r="K19" s="92" t="n">
        <f>COUNTIFS('出勤記録'!$B$5:$B$304,H19,'出勤記録'!$S$5:$S$304,"出勤済み")+COUNTIFS('出勤記録'!$B$5:$B$304,H19,'出勤記録'!$S$5:$S$304,"遅刻")+COUNTIFS('出勤記録'!$B$5:$B$304,H19,'出勤記録'!$S$5:$S$304,"早退")</f>
        <v>0</v>
      </c>
    </row>
    <row r="20">
      <c r="A20" s="92"/>
      <c r="B20" s="92"/>
      <c r="C20" s="92"/>
      <c r="D20" s="92"/>
      <c r="E20" s="92"/>
      <c r="F20" s="92"/>
      <c r="G20" s="92"/>
      <c r="H20" s="204" t="n">
        <f>'設定と説明'!$B$10+6</f>
        <v>46131</v>
      </c>
      <c r="I20" s="201" t="str">
        <f>TEXT(H20,"m/d")</f>
        <v>4/19</v>
      </c>
      <c r="J20" s="92" t="n">
        <f>SUMIFS('シフト計画'!$J$5:$J$204,'シフト計画'!$B$5:$B$204,H20)</f>
        <v>0</v>
      </c>
      <c r="K20" s="92" t="n">
        <f>COUNTIFS('出勤記録'!$B$5:$B$304,H20,'出勤記録'!$S$5:$S$304,"出勤済み")+COUNTIFS('出勤記録'!$B$5:$B$304,H20,'出勤記録'!$S$5:$S$304,"遅刻")+COUNTIFS('出勤記録'!$B$5:$B$304,H20,'出勤記録'!$S$5:$S$304,"早退")</f>
        <v>0</v>
      </c>
    </row>
    <row r="22" ht="28" customHeight="1">
      <c r="I22" s="189" t="str">
        <v>利用メモ</v>
      </c>
      <c r="J22" s="189" t="str"/>
      <c r="K22" s="189" t="str"/>
    </row>
    <row r="23">
      <c r="I23" s="178" t="str">
        <v>1</v>
      </c>
      <c r="J23" s="178" t="str">
        <v>まず設定</v>
      </c>
      <c r="K23" s="178" t="str">
        <v>会社、案件、担当者、プルダウンを統一します。</v>
      </c>
    </row>
    <row r="24">
      <c r="I24" s="178" t="str">
        <v>2</v>
      </c>
      <c r="J24" s="178" t="str">
        <v>先にシフト作成</v>
      </c>
      <c r="K24" s="178" t="str">
        <v>「シフト計画」で予定人数と作業内容を管理します。</v>
      </c>
    </row>
    <row r="25">
      <c r="I25" s="178" t="str">
        <v>3</v>
      </c>
      <c r="J25" s="178" t="str">
        <v>次に出勤入力</v>
      </c>
      <c r="K25" s="178" t="str">
        <v>現場では日付、班、作業者、出勤・退勤、状態だけを入力できます。</v>
      </c>
    </row>
    <row r="26">
      <c r="I26" s="178" t="str">
        <v>4</v>
      </c>
      <c r="J26" s="178" t="str">
        <v>例外フォロー</v>
      </c>
      <c r="K26" s="178" t="str">
        <v>欠勤、遅刻、写真確認待ち、残業承認待ちはダッシュボードの注目リストに出ます。</v>
      </c>
    </row>
    <row r="27">
      <c r="I27" s="178" t="str">
        <v>5</v>
      </c>
      <c r="J27" s="178" t="str">
        <v>履歴保存</v>
      </c>
      <c r="K27" s="178" t="str">
        <v>重要な承認と例外対応は「承認と履歴」に記録します。</v>
      </c>
    </row>
    <row r="28">
      <c r="I28" s="178" t="str">
        <v>6</v>
      </c>
      <c r="J28" s="178" t="str">
        <v>複数会社対応</v>
      </c>
      <c r="K28" s="178" t="str">
        <v>会社、協力会社、案件・現場を絞り込み軸にできます。</v>
      </c>
    </row>
    <row r="29">
      <c r="I29" s="178" t="str">
        <v>7</v>
      </c>
      <c r="J29" s="178" t="str">
        <v>モバイル対応</v>
      </c>
      <c r="K29" s="178" t="str">
        <v>現場担当者は主要列だけ入力し、事務所側で承認と集計列を補完できます。</v>
      </c>
    </row>
  </sheetData>
  <mergeCells>
    <mergeCell ref="A1:K1"/>
    <mergeCell ref="A2:K2"/>
  </mergeCells>
  <conditionalFormatting sqref="B6:B6">
    <cfRule type="dataBar" priority="1">
      <dataBar>
        <cfvo type="min"/>
        <cfvo type="max"/>
        <color rgb="16A34A"/>
      </dataBar>
      <extLst>
        <ext uri="{B025F937-C7B1-47D3-B67F-A62EFF666E3E}">
          <ns1:id>{2E1DEEF6-C0D2-40F0-5936-7EEEC3E5EB2E}</ns1:id>
        </ext>
      </extLst>
    </cfRule>
  </conditionalFormatting>
  <conditionalFormatting sqref="F5:F9">
    <cfRule type="dataBar" priority="2">
      <dataBar>
        <cfvo type="min"/>
        <cfvo type="max"/>
        <color rgb="EA580C"/>
      </dataBar>
      <extLst>
        <ext uri="{B025F937-C7B1-47D3-B67F-A62EFF666E3E}">
          <ns1:id>{10478D96-7C2C-2C9F-3D0A-5BF05B9E448D}</ns1:id>
        </ext>
      </extLst>
    </cfRule>
  </conditionalFormatting>
  <conditionalFormatting sqref="B14:B18">
    <cfRule type="dataBar" priority="3">
      <dataBar>
        <cfvo type="min"/>
        <cfvo type="max"/>
        <color rgb="2563EB"/>
      </dataBar>
      <extLst>
        <ext uri="{B025F937-C7B1-47D3-B67F-A62EFF666E3E}">
          <ns1:id>{9FF27D3B-C359-26B8-E0CA-175C6C619EA9}</ns1:id>
        </ext>
      </extLst>
    </cfRule>
  </conditionalFormatting>
  <pageMargins left="0.7" right="0.7" top="0.75" bottom="0.75" header="0.3" footer="0.3"/>
  <ignoredErrors>
    <ignoredError sqref="A1:K27" numberStoredAsText="1" calculatedColumn="1" formula="1" formulaRange="1" emptyCellReference="1"/>
  </ignoredErrors>
  <drawing r:id="R51b74a861f804111"/>
  <extLst>
    <ext uri="{78C0D931-6437-407d-A8EE-F0AAD7539E65}">
      <ns1:conditionalFormattings>
        <ns1:conditionalFormatting>
          <ns1:cfRule type="dataBar" priority="1" id="{2E1DEEF6-C0D2-40F0-5936-7EEEC3E5EB2E}">
            <ns1:dataBar gradient="1">
              <ns1:cfvo type="min"/>
              <ns1:cfvo type="max"/>
              <ns1:fillColor rgb="16A34A"/>
            </ns1:dataBar>
          </ns1:cfRule>
          <ns3:sqref>B6:B6</ns3:sqref>
        </ns1:conditionalFormatting>
        <ns1:conditionalFormatting>
          <ns1:cfRule type="dataBar" priority="2" id="{10478D96-7C2C-2C9F-3D0A-5BF05B9E448D}">
            <ns1:dataBar gradient="1">
              <ns1:cfvo type="min"/>
              <ns1:cfvo type="max"/>
              <ns1:fillColor rgb="EA580C"/>
            </ns1:dataBar>
          </ns1:cfRule>
          <ns3:sqref>F5:F9</ns3:sqref>
        </ns1:conditionalFormatting>
        <ns1:conditionalFormatting>
          <ns1:cfRule type="dataBar" priority="3" id="{9FF27D3B-C359-26B8-E0CA-175C6C619EA9}">
            <ns1:dataBar gradient="1">
              <ns1:cfvo type="min"/>
              <ns1:cfvo type="max"/>
              <ns1:fillColor rgb="2563EB"/>
            </ns1:dataBar>
          </ns1:cfRule>
          <ns3:sqref>B14:B18</ns3:sqref>
        </ns1:conditionalFormatting>
      </ns1:conditionalFormattings>
    </ext>
  </extLst>
</worksheet>
</file>

<file path=xl/worksheets/sheet2.xml><?xml version="1.0" encoding="utf-8"?>
<worksheet xmlns="http://schemas.openxmlformats.org/spreadsheetml/2006/main">
  <sheetFormatPr defaultRowHeight="15"/>
  <cols>
    <col min="1" max="1" width="18" hidden="0" customWidth="1"/>
    <col min="2" max="2" width="44" hidden="0" customWidth="1"/>
    <col min="3" max="3" width="3" hidden="0" customWidth="1"/>
    <col min="4" max="4" width="15" hidden="0" customWidth="1"/>
    <col min="5" max="5" width="15" hidden="0" customWidth="1"/>
    <col min="6" max="6" width="15" hidden="0" customWidth="1"/>
    <col min="7" max="7" width="15" hidden="0" customWidth="1"/>
    <col min="8" max="8" width="15" hidden="0" customWidth="1"/>
    <col min="9" max="9" width="15" hidden="0" customWidth="1"/>
    <col min="10" max="10" width="15" hidden="0" customWidth="1"/>
    <col min="11" max="11" width="15" hidden="0" customWidth="1"/>
    <col min="12" max="12" width="15" hidden="0" customWidth="1"/>
    <col min="13" max="13" width="15" hidden="0" customWidth="1"/>
  </cols>
  <sheetData>
    <row r="1" ht="32" customHeight="1">
      <c r="A1" s="44" t="str">
        <v>建設班出勤記録テンプレート｜設定と説明</v>
      </c>
      <c r="B1" s="44"/>
      <c r="C1" s="44"/>
      <c r="D1" s="44"/>
      <c r="E1" s="44"/>
      <c r="F1" s="44"/>
      <c r="G1" s="44"/>
      <c r="H1" s="44"/>
      <c r="I1" s="44"/>
      <c r="J1" s="44"/>
      <c r="K1" s="44"/>
      <c r="L1" s="44"/>
      <c r="M1" s="44"/>
    </row>
    <row r="2" ht="24" customHeight="1">
      <c r="A2" s="45" t="str">
        <v>会社、案件、現場、出勤期間、担当者を先に入力します。下の一覧は各シートのプルダウンに使うため、実際の運用に合わせて変更できます。</v>
      </c>
      <c r="B2" s="45"/>
      <c r="C2" s="45"/>
      <c r="D2" s="45"/>
      <c r="E2" s="45"/>
      <c r="F2" s="45"/>
      <c r="G2" s="45"/>
      <c r="H2" s="45"/>
      <c r="I2" s="45"/>
      <c r="J2" s="45"/>
      <c r="K2" s="45"/>
      <c r="L2" s="45"/>
      <c r="M2" s="45"/>
    </row>
    <row r="3" ht="28" customHeight="1">
      <c r="A3" s="22" t="str">
        <v>基本設定</v>
      </c>
      <c r="B3" s="22" t="str"/>
      <c r="C3" s="22" t="str"/>
      <c r="D3" s="22" t="str">
        <v>会社一覧</v>
      </c>
      <c r="E3" s="22" t="str">
        <v>出勤状況</v>
      </c>
      <c r="F3" s="22" t="str">
        <v>承認状況</v>
      </c>
      <c r="G3" s="22" t="str">
        <v>シフト</v>
      </c>
      <c r="H3" s="22" t="str">
        <v>フォロー状況</v>
      </c>
      <c r="I3" s="22" t="str">
        <v>職種</v>
      </c>
      <c r="J3" s="22" t="str">
        <v>写真・添付状況</v>
      </c>
      <c r="K3" s="22" t="str">
        <v>確認状況</v>
      </c>
      <c r="L3" s="22" t="str">
        <v>優先度</v>
      </c>
      <c r="M3" s="22" t="str">
        <v>事項種別</v>
      </c>
    </row>
    <row r="4">
      <c r="A4" s="46" t="str">
        <v>会社名</v>
      </c>
      <c r="B4" s="37" t="str">
        <v>東都建設株式会社</v>
      </c>
      <c r="C4" s="42" t="str"/>
      <c r="D4" s="42" t="str">
        <v>元請会社</v>
      </c>
      <c r="E4" s="42" t="str">
        <v>出勤済み</v>
      </c>
      <c r="F4" s="42" t="str">
        <v>承認待ち</v>
      </c>
      <c r="G4" s="42" t="str">
        <v>早番</v>
      </c>
      <c r="H4" s="42" t="str">
        <v>フォロー不要</v>
      </c>
      <c r="I4" s="42" t="str">
        <v>鉄筋工</v>
      </c>
      <c r="J4" s="42" t="str">
        <v>アップロード済み</v>
      </c>
      <c r="K4" s="42" t="str">
        <v>完了</v>
      </c>
      <c r="L4" s="42" t="str">
        <v>高</v>
      </c>
      <c r="M4" s="42" t="str">
        <v>出勤確認</v>
      </c>
    </row>
    <row r="5">
      <c r="A5" s="46" t="str">
        <v>案件名</v>
      </c>
      <c r="B5" s="37" t="str">
        <v>晴海マンション新築工事</v>
      </c>
      <c r="C5" s="42" t="str"/>
      <c r="D5" s="42" t="str">
        <v>協力会社A</v>
      </c>
      <c r="E5" s="42" t="str">
        <v>遅刻</v>
      </c>
      <c r="F5" s="42" t="str">
        <v>承認済み</v>
      </c>
      <c r="G5" s="42" t="str">
        <v>日勤</v>
      </c>
      <c r="H5" s="42" t="str">
        <v>未対応</v>
      </c>
      <c r="I5" s="42" t="str">
        <v>型枠大工</v>
      </c>
      <c r="J5" s="42" t="str">
        <v>アップロード待ち</v>
      </c>
      <c r="K5" s="42" t="str">
        <v>確認待ち</v>
      </c>
      <c r="L5" s="42" t="str">
        <v>中</v>
      </c>
      <c r="M5" s="42" t="str">
        <v>残業承認</v>
      </c>
    </row>
    <row r="6">
      <c r="A6" s="46" t="str">
        <v>現場住所</v>
      </c>
      <c r="B6" s="37" t="str">
        <v>東京都江東区豊洲1-2-3</v>
      </c>
      <c r="C6" s="42" t="str"/>
      <c r="D6" s="42" t="str">
        <v>協力会社B</v>
      </c>
      <c r="E6" s="42" t="str">
        <v>早退</v>
      </c>
      <c r="F6" s="42" t="str">
        <v>差戻し</v>
      </c>
      <c r="G6" s="42" t="str">
        <v>夜勤</v>
      </c>
      <c r="H6" s="42" t="str">
        <v>通知済み</v>
      </c>
      <c r="I6" s="42" t="str">
        <v>コンクリート工</v>
      </c>
      <c r="J6" s="42" t="str">
        <v>確認待ち</v>
      </c>
      <c r="K6" s="42" t="str">
        <v>対象外</v>
      </c>
      <c r="L6" s="42" t="str">
        <v>低</v>
      </c>
      <c r="M6" s="42" t="str">
        <v>写真確認</v>
      </c>
    </row>
    <row r="7">
      <c r="A7" s="46" t="str">
        <v>既定担当者</v>
      </c>
      <c r="B7" s="37" t="str">
        <v>佐藤太郎</v>
      </c>
      <c r="C7" s="42" t="str"/>
      <c r="D7" s="42" t="str">
        <v>労務班A</v>
      </c>
      <c r="E7" s="42" t="str">
        <v>欠勤</v>
      </c>
      <c r="F7" s="42" t="str">
        <v>承認不要</v>
      </c>
      <c r="G7" s="42" t="str">
        <v>週末当番</v>
      </c>
      <c r="H7" s="42" t="str">
        <v>完了</v>
      </c>
      <c r="I7" s="42" t="str">
        <v>電気工</v>
      </c>
      <c r="J7" s="42" t="str">
        <v>撮り直し</v>
      </c>
      <c r="K7" s="42" t="str">
        <v>異常・要正必要</v>
      </c>
      <c r="L7" s="42" t="str">
        <v>緊急</v>
      </c>
      <c r="M7" s="42" t="str">
        <v>シフト調整</v>
      </c>
    </row>
    <row r="8">
      <c r="A8" s="46" t="str">
        <v>出勤期間開始</v>
      </c>
      <c r="B8" s="50" t="n">
        <v>46113</v>
      </c>
      <c r="C8" s="42" t="str"/>
      <c r="D8" s="42" t="str">
        <v>労務班B</v>
      </c>
      <c r="E8" s="42" t="str">
        <v>休暇</v>
      </c>
      <c r="F8" s="42" t="str"/>
      <c r="G8" s="42" t="str">
        <v>残業</v>
      </c>
      <c r="H8" s="42" t="str"/>
      <c r="I8" s="42" t="str">
        <v>設備工</v>
      </c>
      <c r="J8" s="42" t="str">
        <v>対象外</v>
      </c>
      <c r="K8" s="42" t="str"/>
      <c r="L8" s="42" t="str"/>
      <c r="M8" s="42" t="str">
        <v>例外対応</v>
      </c>
    </row>
    <row r="9">
      <c r="A9" s="46" t="str">
        <v>出勤期間終了</v>
      </c>
      <c r="B9" s="50" t="n">
        <v>46203</v>
      </c>
      <c r="C9" s="42" t="str"/>
      <c r="D9" s="42" t="str"/>
      <c r="E9" s="42" t="str">
        <v>振替休</v>
      </c>
      <c r="F9" s="42" t="str"/>
      <c r="G9" s="42" t="str">
        <v>予備</v>
      </c>
      <c r="H9" s="42" t="str"/>
      <c r="I9" s="42" t="str">
        <v>足場工</v>
      </c>
      <c r="J9" s="42" t="str"/>
      <c r="K9" s="42" t="str"/>
      <c r="L9" s="42" t="str"/>
      <c r="M9" s="42" t="str">
        <v>安全朝礼</v>
      </c>
    </row>
    <row r="10">
      <c r="A10" s="46" t="str">
        <v>週次基準日</v>
      </c>
      <c r="B10" s="50" t="n">
        <v>46125</v>
      </c>
      <c r="C10" s="42" t="str"/>
      <c r="D10" s="42" t="str"/>
      <c r="E10" s="42" t="str">
        <v>天候休工</v>
      </c>
      <c r="F10" s="42" t="str"/>
      <c r="G10" s="42" t="str"/>
      <c r="H10" s="42" t="str"/>
      <c r="I10" s="42" t="str">
        <v>普通作業員</v>
      </c>
      <c r="J10" s="42" t="str"/>
      <c r="K10" s="42" t="str"/>
      <c r="L10" s="42" t="str"/>
      <c r="M10" s="42" t="str">
        <v>班引継ぎ</v>
      </c>
    </row>
    <row r="11">
      <c r="A11" s="46" t="str">
        <v>出勤確認日</v>
      </c>
      <c r="B11" s="37" t="n">
        <v>46130</v>
      </c>
      <c r="C11" s="42" t="str"/>
      <c r="D11" s="42" t="str"/>
      <c r="E11" s="42" t="str">
        <v>確認待ち</v>
      </c>
      <c r="F11" s="42" t="str"/>
      <c r="G11" s="42" t="str"/>
      <c r="H11" s="42" t="str"/>
      <c r="I11" s="42" t="str">
        <v>タワークレーン運転士</v>
      </c>
      <c r="J11" s="42" t="str"/>
      <c r="K11" s="42" t="str"/>
      <c r="L11" s="42" t="str"/>
      <c r="M11" s="42" t="str">
        <v>月次集計</v>
      </c>
    </row>
    <row r="12">
      <c r="A12" s="46" t="str">
        <v>標準日次工数</v>
      </c>
      <c r="B12" s="37" t="n">
        <v>8</v>
      </c>
      <c r="C12" s="42" t="str"/>
      <c r="D12" s="42" t="str"/>
      <c r="E12" s="42" t="str"/>
      <c r="F12" s="42" t="str"/>
      <c r="G12" s="42" t="str"/>
      <c r="H12" s="42" t="str"/>
      <c r="I12" s="42" t="str">
        <v>安全担当</v>
      </c>
      <c r="J12" s="42" t="str"/>
      <c r="K12" s="42" t="str"/>
      <c r="L12" s="42" t="str"/>
      <c r="M12" s="42" t="str"/>
    </row>
    <row r="13">
      <c r="A13" s="46" t="str">
        <v>残業判定の説明</v>
      </c>
      <c r="B13" s="52" t="str">
        <v>実働時間が標準日次工数を超えると残業時間として自動計上します</v>
      </c>
      <c r="C13" s="42" t="str"/>
      <c r="D13" s="42" t="str"/>
      <c r="E13" s="42" t="str"/>
      <c r="F13" s="42" t="str"/>
      <c r="G13" s="42" t="str"/>
      <c r="H13" s="42" t="str"/>
      <c r="I13" s="42" t="str">
        <v>その他</v>
      </c>
      <c r="J13" s="42" t="str"/>
      <c r="K13" s="42" t="str"/>
      <c r="L13" s="42" t="str"/>
      <c r="M13" s="42" t="str"/>
    </row>
    <row r="14">
      <c r="A14" s="46" t="str">
        <v>テンプレート元URL</v>
      </c>
      <c r="B14" s="37" t="str">
        <v>https://finitefield.org/excel-templates/construction/crew-attendance-log/</v>
      </c>
      <c r="C14" s="42" t="str"/>
      <c r="D14" s="42" t="str"/>
      <c r="E14" s="42" t="str"/>
      <c r="F14" s="42" t="str"/>
      <c r="G14" s="42" t="str"/>
      <c r="H14" s="42" t="str"/>
      <c r="I14" s="42" t="str"/>
      <c r="J14" s="42" t="str"/>
      <c r="K14" s="42" t="str"/>
      <c r="L14" s="42" t="str"/>
      <c r="M14" s="42" t="str"/>
    </row>
    <row r="15">
      <c r="A15" s="46" t="str">
        <v>利用手順</v>
      </c>
      <c r="B15" s="37" t="str">
        <v>1. このシートの基本設定とプルダウンを調整します。2. 「シフト計画」に予定を入力します。3. 「出勤記録」に現場データを入力します。4. 「残業フォロー」「写真と添付」「承認と履歴」で完了まで管理します。5. 「ダッシュボード」を確認します。</v>
      </c>
      <c r="C15" s="42" t="str"/>
      <c r="D15" s="42" t="str"/>
      <c r="E15" s="42" t="str"/>
      <c r="F15" s="42" t="str"/>
      <c r="G15" s="42" t="str"/>
      <c r="H15" s="42" t="str"/>
      <c r="I15" s="42" t="str"/>
      <c r="J15" s="42" t="str"/>
      <c r="K15" s="42" t="str"/>
      <c r="L15" s="42" t="str"/>
      <c r="M15" s="42" t="str"/>
    </row>
    <row r="16">
      <c r="A16" s="46" t="str">
        <v>適用場面</v>
      </c>
      <c r="B16" s="37" t="str">
        <v>単一現場・複数現場、元請・協力会社の連携、モバイル現場入力、写真確認、残業承認、例外フォロー、月次集計、監査履歴に使えます。</v>
      </c>
      <c r="C16" s="42" t="str"/>
      <c r="D16" s="42" t="str"/>
      <c r="E16" s="42" t="str"/>
      <c r="F16" s="42" t="str"/>
      <c r="G16" s="42" t="str"/>
      <c r="H16" s="42" t="str"/>
      <c r="I16" s="42" t="str"/>
      <c r="J16" s="42" t="str"/>
      <c r="K16" s="42" t="str"/>
      <c r="L16" s="42" t="str"/>
      <c r="M16" s="42" t="str"/>
    </row>
  </sheetData>
  <mergeCells>
    <mergeCell ref="A1:M1"/>
    <mergeCell ref="A2:M2"/>
  </mergeCells>
  <pageMargins left="0.7" right="0.7" top="0.75" bottom="0.75" header="0.3" footer="0.3"/>
  <ignoredErrors>
    <ignoredError sqref="A1:M16" numberStoredAsText="1" calculatedColumn="1" formula="1" formulaRange="1" emptyCellReference="1"/>
  </ignoredErrors>
</worksheet>
</file>

<file path=xl/worksheets/sheet3.xml><?xml version="1.0" encoding="utf-8"?>
<worksheet xmlns="http://schemas.openxmlformats.org/spreadsheetml/2006/main" xmlns:ns1="http://schemas.microsoft.com/office/spreadsheetml/2009/9/main" xmlns:ns3="http://schemas.microsoft.com/office/excel/2006/main" xmlns:r="http://schemas.openxmlformats.org/officeDocument/2006/relationships">
  <sheetFormatPr defaultRowHeight="15"/>
  <cols>
    <col min="1" max="1" width="12" hidden="0" customWidth="1"/>
    <col min="2" max="2" width="11" hidden="0" customWidth="1"/>
    <col min="3" max="3" width="11" hidden="0" customWidth="1"/>
    <col min="4" max="4" width="18" hidden="0" customWidth="1"/>
    <col min="5" max="5" width="18" hidden="0" customWidth="1"/>
    <col min="6" max="6" width="14" hidden="0" customWidth="1"/>
    <col min="7" max="7" width="14" hidden="0" customWidth="1"/>
    <col min="8" max="8" width="12" hidden="0" customWidth="1"/>
    <col min="9" max="9" width="18" hidden="0" customWidth="1"/>
    <col min="10" max="10" width="14" hidden="0" customWidth="1"/>
    <col min="11" max="11" width="14" hidden="0" customWidth="1"/>
    <col min="12" max="12" width="10" hidden="0" customWidth="1"/>
    <col min="13" max="13" width="10" hidden="0" customWidth="1"/>
    <col min="14" max="14" width="10" hidden="0" customWidth="1"/>
    <col min="15" max="15" width="10" hidden="0" customWidth="1"/>
    <col min="16" max="16" width="10" hidden="0" customWidth="1"/>
    <col min="17" max="17" width="10" hidden="0" customWidth="1"/>
    <col min="18" max="18" width="10" hidden="0" customWidth="1"/>
    <col min="19" max="19" width="12" hidden="0" customWidth="1"/>
    <col min="20" max="20" width="10" hidden="0" customWidth="1"/>
    <col min="21" max="21" width="10" hidden="0" customWidth="1"/>
    <col min="22" max="22" width="12" hidden="0" customWidth="1"/>
    <col min="23" max="23" width="12" hidden="0" customWidth="1"/>
    <col min="24" max="24" width="12" hidden="0" customWidth="1"/>
    <col min="25" max="25" width="30" hidden="0" customWidth="1"/>
    <col min="26" max="26" width="14" hidden="0" customWidth="1"/>
    <col min="27" max="27" width="14" hidden="0" customWidth="1"/>
    <col min="28" max="28" width="14" hidden="0" customWidth="1"/>
    <col min="29" max="29" width="14" hidden="0" customWidth="1"/>
    <col min="30" max="30" width="14" hidden="0" customWidth="1"/>
    <col min="31" max="31" width="12" hidden="0" customWidth="1"/>
  </cols>
  <sheetData>
    <row r="1" ht="32" customHeight="1">
      <c r="A1" s="57" t="str">
        <v>出勤記録</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row>
    <row r="2" ht="24" customHeight="1">
      <c r="A2" s="13" t="str">
        <v>会社、案件、協力会社ごとの中核明細です。出勤、退勤、工数、残業、写真、例外、承認状況を記録します。</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4" ht="28" customHeight="1">
      <c r="A4" s="65" t="str">
        <v>記録ID</v>
      </c>
      <c r="B4" s="65" t="str">
        <v>出勤日</v>
      </c>
      <c r="C4" s="65" t="str">
        <v>曜日</v>
      </c>
      <c r="D4" s="65" t="str">
        <v>会社</v>
      </c>
      <c r="E4" s="65" t="str">
        <v>案件・現場</v>
      </c>
      <c r="F4" s="65" t="str">
        <v>棟・エリア</v>
      </c>
      <c r="G4" s="65" t="str">
        <v>班</v>
      </c>
      <c r="H4" s="65" t="str">
        <v>職種</v>
      </c>
      <c r="I4" s="65" t="str">
        <v>氏名・番号</v>
      </c>
      <c r="J4" s="65" t="str">
        <v>協力会社</v>
      </c>
      <c r="K4" s="65" t="str">
        <v>シフト</v>
      </c>
      <c r="L4" s="65" t="str">
        <v>予定開始</v>
      </c>
      <c r="M4" s="65" t="str">
        <v>予定終了</v>
      </c>
      <c r="N4" s="65" t="str">
        <v>実打刻</v>
      </c>
      <c r="O4" s="65" t="str">
        <v>実退勤</v>
      </c>
      <c r="P4" s="65" t="str">
        <v>休憩時間</v>
      </c>
      <c r="Q4" s="65" t="str">
        <v>実働時間</v>
      </c>
      <c r="R4" s="65" t="str">
        <v>残業時間</v>
      </c>
      <c r="S4" s="65" t="str">
        <v>出勤状況</v>
      </c>
      <c r="T4" s="65" t="str">
        <v>遅刻分</v>
      </c>
      <c r="U4" s="65" t="str">
        <v>早退分</v>
      </c>
      <c r="V4" s="65" t="str">
        <v>安全朝礼</v>
      </c>
      <c r="W4" s="65" t="str">
        <v>保護具確認</v>
      </c>
      <c r="X4" s="65" t="str">
        <v>写真・添付</v>
      </c>
      <c r="Y4" s="65" t="str">
        <v>備考・例外理由</v>
      </c>
      <c r="Z4" s="65" t="str">
        <v>入力者</v>
      </c>
      <c r="AA4" s="65" t="str">
        <v>承認状況</v>
      </c>
      <c r="AB4" s="65" t="str">
        <v>承認者</v>
      </c>
      <c r="AC4" s="65" t="str">
        <v>承認日</v>
      </c>
      <c r="AD4" s="65" t="str">
        <v>フォロー状況</v>
      </c>
      <c r="AE4" s="65" t="str">
        <v>データ完成度</v>
      </c>
    </row>
    <row r="5">
      <c r="A5" s="92" t="str">
        <f>IF(B5="","","ATT-"&amp;TEXT(ROW()-4,"0000"))</f>
        <v>ATT-0001</v>
      </c>
      <c r="B5" s="93" t="n">
        <v>46125</v>
      </c>
      <c r="C5" s="92" t="str">
        <f>IF(B5="","",CHOOSE(WEEKDAY(B5,2),"月曜","火曜","水曜","木曜","金曜","土曜","日曜"))</f>
        <v>月曜</v>
      </c>
      <c r="D5" s="92" t="str">
        <v>元請会社</v>
      </c>
      <c r="E5" s="92" t="str">
        <v>晴海マンション新築工事</v>
      </c>
      <c r="F5" s="92" t="str">
        <v>1階共用部</v>
      </c>
      <c r="G5" s="92" t="str">
        <v>A班</v>
      </c>
      <c r="H5" s="92" t="str">
        <v>鉄筋工</v>
      </c>
      <c r="I5" s="92" t="str">
        <v>田中一郎 / W001</v>
      </c>
      <c r="J5" s="92" t="str">
        <v>協力会社A</v>
      </c>
      <c r="K5" s="92" t="str">
        <v>早番</v>
      </c>
      <c r="L5" s="94" t="n">
        <v>0.3333333333333333</v>
      </c>
      <c r="M5" s="94" t="n">
        <v>0.7083333333333334</v>
      </c>
      <c r="N5" s="94" t="n">
        <v>0.3347222222222222</v>
      </c>
      <c r="O5" s="94" t="n">
        <v>0.7118055555555555</v>
      </c>
      <c r="P5" s="95" t="n">
        <v>1</v>
      </c>
      <c r="Q5" s="95" t="n">
        <f>IF(OR(N5="",O5=""),"",MAX(0,(O5-N5+IF(O5&lt;N5,1,0))*24-P5))</f>
        <v>8.049999999999999</v>
      </c>
      <c r="R5" s="95" t="n">
        <f>IF(Q5="","",IF(K5="残業",Q5,MAX(0,Q5-'設定と説明'!$B$12)))</f>
        <v>0.049999999999998934</v>
      </c>
      <c r="S5" s="92" t="str">
        <v>遅刻</v>
      </c>
      <c r="T5" s="96" t="n">
        <f>IF(OR(L5="",N5=""),"",MAX(0,(N5-L5)*1440))</f>
        <v>1.999999999999993</v>
      </c>
      <c r="U5" s="96" t="n">
        <f>IF(OR(M5="",O5=""),"",MAX(0,(M5-O5)*1440))</f>
        <v>0</v>
      </c>
      <c r="V5" s="92" t="str">
        <v>完了</v>
      </c>
      <c r="W5" s="92" t="str">
        <v>完了</v>
      </c>
      <c r="X5" s="92" t="str">
        <v>アップロード済み</v>
      </c>
      <c r="Y5" s="92" t="str">
        <v>打刻が2分遅れ。理由確認済み</v>
      </c>
      <c r="Z5" s="92" t="str">
        <v>中村健</v>
      </c>
      <c r="AA5" s="92" t="str">
        <v>承認待ち</v>
      </c>
      <c r="AB5" s="92" t="str"/>
      <c r="AC5" s="93" t="str"/>
      <c r="AD5" s="92" t="str">
        <v>未対応</v>
      </c>
      <c r="AE5" s="97" t="n">
        <f>IF(B5="","",COUNTIF(B5:AD5,"&lt;&gt;")/COLUMNS(B5:AD5))</f>
        <v>1</v>
      </c>
    </row>
    <row r="6">
      <c r="A6" s="92" t="str">
        <f>IF(B6="","","ATT-"&amp;TEXT(ROW()-4,"0000"))</f>
        <v>ATT-0002</v>
      </c>
      <c r="B6" s="93" t="n">
        <v>46125</v>
      </c>
      <c r="C6" s="92" t="str">
        <f>IF(B6="","",CHOOSE(WEEKDAY(B6,2),"月曜","火曜","水曜","木曜","金曜","土曜","日曜"))</f>
        <v>月曜</v>
      </c>
      <c r="D6" s="92" t="str">
        <v>協力会社A</v>
      </c>
      <c r="E6" s="92" t="str">
        <v>晴海マンション新築工事</v>
      </c>
      <c r="F6" s="92" t="str">
        <v>2階躯体エリア</v>
      </c>
      <c r="G6" s="92" t="str">
        <v>A班</v>
      </c>
      <c r="H6" s="92" t="str">
        <v>型枠大工</v>
      </c>
      <c r="I6" s="92" t="str">
        <v>鈴木花子 / W002</v>
      </c>
      <c r="J6" s="92" t="str">
        <v>協力会社A</v>
      </c>
      <c r="K6" s="92" t="str">
        <v>早番</v>
      </c>
      <c r="L6" s="94" t="n">
        <v>0.3333333333333333</v>
      </c>
      <c r="M6" s="94" t="n">
        <v>0.7083333333333334</v>
      </c>
      <c r="N6" s="94" t="n">
        <v>0.3298611111111111</v>
      </c>
      <c r="O6" s="94" t="n">
        <v>0.7083333333333334</v>
      </c>
      <c r="P6" s="95" t="n">
        <v>1</v>
      </c>
      <c r="Q6" s="95" t="n">
        <f>IF(OR(N6="",O6=""),"",MAX(0,(O6-N6+IF(O6&lt;N6,1,0))*24-P6))</f>
        <v>8.083333333333334</v>
      </c>
      <c r="R6" s="95" t="n">
        <f>IF(Q6="","",IF(K6="残業",Q6,MAX(0,Q6-'設定と説明'!$B$12)))</f>
        <v>0.08333333333333393</v>
      </c>
      <c r="S6" s="92" t="str">
        <v>出勤済み</v>
      </c>
      <c r="T6" s="96" t="n">
        <f>IF(OR(L6="",N6=""),"",MAX(0,(N6-L6)*1440))</f>
        <v>0</v>
      </c>
      <c r="U6" s="96" t="n">
        <f>IF(OR(M6="",O6=""),"",MAX(0,(M6-O6)*1440))</f>
        <v>0</v>
      </c>
      <c r="V6" s="92" t="str">
        <v>完了</v>
      </c>
      <c r="W6" s="92" t="str">
        <v>完了</v>
      </c>
      <c r="X6" s="92" t="str">
        <v>アップロード済み</v>
      </c>
      <c r="Y6" s="92" t="str"/>
      <c r="Z6" s="92" t="str">
        <v>中村健</v>
      </c>
      <c r="AA6" s="92" t="str">
        <v>承認済み</v>
      </c>
      <c r="AB6" s="92" t="str">
        <v>佐藤太郎</v>
      </c>
      <c r="AC6" s="93" t="n">
        <v>46125</v>
      </c>
      <c r="AD6" s="92" t="str">
        <v>フォロー不要</v>
      </c>
      <c r="AE6" s="97" t="n">
        <f>IF(B6="","",COUNTIF(B6:AD6,"&lt;&gt;")/COLUMNS(B6:AD6))</f>
        <v>1</v>
      </c>
    </row>
    <row r="7">
      <c r="A7" s="92" t="str">
        <f>IF(B7="","","ATT-"&amp;TEXT(ROW()-4,"0000"))</f>
        <v>ATT-0003</v>
      </c>
      <c r="B7" s="93" t="n">
        <v>46126</v>
      </c>
      <c r="C7" s="92" t="str">
        <f>IF(B7="","",CHOOSE(WEEKDAY(B7,2),"月曜","火曜","水曜","木曜","金曜","土曜","日曜"))</f>
        <v>火曜</v>
      </c>
      <c r="D7" s="92" t="str">
        <v>協力会社B</v>
      </c>
      <c r="E7" s="92" t="str">
        <v>晴海マンション新築工事</v>
      </c>
      <c r="F7" s="92" t="str">
        <v>地下駐車場</v>
      </c>
      <c r="G7" s="92" t="str">
        <v>B班</v>
      </c>
      <c r="H7" s="92" t="str">
        <v>コンクリート工</v>
      </c>
      <c r="I7" s="92" t="str">
        <v>高橋健太 / W003</v>
      </c>
      <c r="J7" s="92" t="str">
        <v>協力会社B</v>
      </c>
      <c r="K7" s="92" t="str">
        <v>日勤</v>
      </c>
      <c r="L7" s="94" t="n">
        <v>0.3333333333333333</v>
      </c>
      <c r="M7" s="94" t="n">
        <v>0.7083333333333334</v>
      </c>
      <c r="N7" s="94" t="n">
        <v>0.34027777777777773</v>
      </c>
      <c r="O7" s="94" t="str"/>
      <c r="P7" s="95" t="n">
        <v>1</v>
      </c>
      <c r="Q7" s="95" t="str">
        <f>IF(OR(N7="",O7=""),"",MAX(0,(O7-N7+IF(O7&lt;N7,1,0))*24-P7))</f>
      </c>
      <c r="R7" s="95" t="str">
        <f>IF(Q7="","",IF(K7="残業",Q7,MAX(0,Q7-'設定と説明'!$B$12)))</f>
      </c>
      <c r="S7" s="92" t="str">
        <v>確認待ち</v>
      </c>
      <c r="T7" s="96" t="n">
        <f>IF(OR(L7="",N7=""),"",MAX(0,(N7-L7)*1440))</f>
        <v>9.999999999999964</v>
      </c>
      <c r="U7" s="96" t="str">
        <f>IF(OR(M7="",O7=""),"",MAX(0,(M7-O7)*1440))</f>
      </c>
      <c r="V7" s="92" t="str">
        <v>完了</v>
      </c>
      <c r="W7" s="92" t="str">
        <v>確認待ち</v>
      </c>
      <c r="X7" s="92" t="str">
        <v>確認待ち</v>
      </c>
      <c r="Y7" s="92" t="str">
        <v>退勤打刻なし。班長の補足が必要</v>
      </c>
      <c r="Z7" s="92" t="str">
        <v>中村健</v>
      </c>
      <c r="AA7" s="92" t="str">
        <v>承認待ち</v>
      </c>
      <c r="AB7" s="92" t="str"/>
      <c r="AC7" s="93" t="str"/>
      <c r="AD7" s="92" t="str">
        <v>通知済み</v>
      </c>
      <c r="AE7" s="97" t="n">
        <f>IF(B7="","",COUNTIF(B7:AD7,"&lt;&gt;")/COLUMNS(B7:AD7))</f>
        <v>1</v>
      </c>
    </row>
    <row r="8">
      <c r="A8" s="92" t="str">
        <f>IF(B8="","","ATT-"&amp;TEXT(ROW()-4,"0000"))</f>
        <v>ATT-0004</v>
      </c>
      <c r="B8" s="93" t="n">
        <v>46129</v>
      </c>
      <c r="C8" s="92" t="str">
        <f>IF(B8="","",CHOOSE(WEEKDAY(B8,2),"月曜","火曜","水曜","木曜","金曜","土曜","日曜"))</f>
        <v>金曜</v>
      </c>
      <c r="D8" s="92" t="str">
        <v>元請会社</v>
      </c>
      <c r="E8" s="92" t="str">
        <v>晴海マンション新築工事</v>
      </c>
      <c r="F8" s="92" t="str">
        <v>現場事務所</v>
      </c>
      <c r="G8" s="92" t="str">
        <v>C班</v>
      </c>
      <c r="H8" s="92" t="str">
        <v>電気工</v>
      </c>
      <c r="I8" s="92" t="str">
        <v>伊藤誠 / W004</v>
      </c>
      <c r="J8" s="92" t="str">
        <v>労務班A</v>
      </c>
      <c r="K8" s="92" t="str">
        <v>残業</v>
      </c>
      <c r="L8" s="94" t="n">
        <v>0.75</v>
      </c>
      <c r="M8" s="94" t="n">
        <v>0.9166666666666666</v>
      </c>
      <c r="N8" s="94" t="n">
        <v>0.75</v>
      </c>
      <c r="O8" s="94" t="n">
        <v>0.9791666666666666</v>
      </c>
      <c r="P8" s="95" t="n">
        <v>0.5</v>
      </c>
      <c r="Q8" s="95" t="n">
        <f>IF(OR(N8="",O8=""),"",MAX(0,(O8-N8+IF(O8&lt;N8,1,0))*24-P8))</f>
        <v>4.999999999999999</v>
      </c>
      <c r="R8" s="95" t="n">
        <f>IF(Q8="","",IF(K8="残業",Q8,MAX(0,Q8-'設定と説明'!$B$12)))</f>
        <v>4.999999999999999</v>
      </c>
      <c r="S8" s="92" t="str">
        <v>出勤済み</v>
      </c>
      <c r="T8" s="96" t="n">
        <f>IF(OR(L8="",N8=""),"",MAX(0,(N8-L8)*1440))</f>
        <v>0</v>
      </c>
      <c r="U8" s="96" t="n">
        <f>IF(OR(M8="",O8=""),"",MAX(0,(M8-O8)*1440))</f>
        <v>0</v>
      </c>
      <c r="V8" s="92" t="str">
        <v>対象外</v>
      </c>
      <c r="W8" s="92" t="str">
        <v>完了</v>
      </c>
      <c r="X8" s="92" t="str">
        <v>アップロード済み</v>
      </c>
      <c r="Y8" s="92" t="str">
        <v>緊急補修のため残業承認が必要</v>
      </c>
      <c r="Z8" s="92" t="str">
        <v>中村健</v>
      </c>
      <c r="AA8" s="92" t="str">
        <v>承認待ち</v>
      </c>
      <c r="AB8" s="92" t="str"/>
      <c r="AC8" s="93" t="str"/>
      <c r="AD8" s="92" t="str">
        <v>未対応</v>
      </c>
      <c r="AE8" s="97" t="n">
        <f>IF(B8="","",COUNTIF(B8:AD8,"&lt;&gt;")/COLUMNS(B8:AD8))</f>
        <v>1</v>
      </c>
    </row>
    <row r="9">
      <c r="A9" s="92" t="str">
        <f>IF(B9="","","ATT-"&amp;TEXT(ROW()-4,"0000"))</f>
        <v>ATT-0005</v>
      </c>
      <c r="B9" s="93" t="n">
        <v>46130</v>
      </c>
      <c r="C9" s="92" t="str">
        <f>IF(B9="","",CHOOSE(WEEKDAY(B9,2),"月曜","火曜","水曜","木曜","金曜","土曜","日曜"))</f>
        <v>土曜</v>
      </c>
      <c r="D9" s="92" t="str">
        <v>労務班A</v>
      </c>
      <c r="E9" s="92" t="str">
        <v>晴海マンション新築工事</v>
      </c>
      <c r="F9" s="92" t="str">
        <v>外装エリア</v>
      </c>
      <c r="G9" s="92" t="str">
        <v>D班</v>
      </c>
      <c r="H9" s="92" t="str">
        <v>足場工</v>
      </c>
      <c r="I9" s="92" t="str">
        <v>山本大輔 / W005</v>
      </c>
      <c r="J9" s="92" t="str">
        <v>労務班A</v>
      </c>
      <c r="K9" s="92" t="str">
        <v>週末当番</v>
      </c>
      <c r="L9" s="94" t="n">
        <v>0.3333333333333333</v>
      </c>
      <c r="M9" s="94" t="n">
        <v>0.7083333333333334</v>
      </c>
      <c r="N9" s="94" t="str"/>
      <c r="O9" s="94" t="str"/>
      <c r="P9" s="95" t="n">
        <v>1</v>
      </c>
      <c r="Q9" s="95" t="str">
        <f>IF(OR(N9="",O9=""),"",MAX(0,(O9-N9+IF(O9&lt;N9,1,0))*24-P9))</f>
      </c>
      <c r="R9" s="95" t="str">
        <f>IF(Q9="","",IF(K9="残業",Q9,MAX(0,Q9-'設定と説明'!$B$12)))</f>
      </c>
      <c r="S9" s="92" t="str">
        <v>欠勤</v>
      </c>
      <c r="T9" s="96" t="str">
        <f>IF(OR(L9="",N9=""),"",MAX(0,(N9-L9)*1440))</f>
      </c>
      <c r="U9" s="96" t="str">
        <f>IF(OR(M9="",O9=""),"",MAX(0,(M9-O9)*1440))</f>
      </c>
      <c r="V9" s="92" t="str">
        <v>対象外</v>
      </c>
      <c r="W9" s="92" t="str">
        <v>対象外</v>
      </c>
      <c r="X9" s="92" t="str">
        <v>対象外</v>
      </c>
      <c r="Y9" s="92" t="str">
        <v>天候休工により未出勤</v>
      </c>
      <c r="Z9" s="92" t="str">
        <v>中村健</v>
      </c>
      <c r="AA9" s="92" t="str">
        <v>承認不要</v>
      </c>
      <c r="AB9" s="92" t="str"/>
      <c r="AC9" s="93" t="str"/>
      <c r="AD9" s="92" t="str">
        <v>完了</v>
      </c>
      <c r="AE9" s="97" t="n">
        <f>IF(B9="","",COUNTIF(B9:AD9,"&lt;&gt;")/COLUMNS(B9:AD9))</f>
        <v>1</v>
      </c>
    </row>
  </sheetData>
  <mergeCells>
    <mergeCell ref="A1:AE1"/>
    <mergeCell ref="A2:AE2"/>
  </mergeCells>
  <conditionalFormatting sqref="S5:S304">
    <cfRule type="expression" dxfId="0" priority="1">
      <formula>$S5="欠勤"</formula>
    </cfRule>
    <cfRule type="expression" dxfId="1" priority="2">
      <formula>$S5="遅刻"</formula>
    </cfRule>
    <cfRule type="expression" dxfId="2" priority="3">
      <formula>$S5="出勤済み"</formula>
    </cfRule>
  </conditionalFormatting>
  <conditionalFormatting sqref="R5:R304">
    <cfRule type="cellIs" dxfId="3" priority="4" operator="greaterThan">
      <formula>0</formula>
    </cfRule>
  </conditionalFormatting>
  <conditionalFormatting sqref="AE5:AE304">
    <cfRule type="dataBar" priority="5">
      <dataBar>
        <cfvo type="min"/>
        <cfvo type="max"/>
        <color rgb="2563EB"/>
      </dataBar>
      <extLst>
        <ext uri="{B025F937-C7B1-47D3-B67F-A62EFF666E3E}">
          <ns1:id>{02CEC041-8710-A13C-477E-62FCF6A09756}</ns1:id>
        </ext>
      </extLst>
    </cfRule>
  </conditionalFormatting>
  <dataValidations count="8">
    <dataValidation type="list" sqref="D5:D304">
      <formula1>'設定と説明'!$D$4:$D$8</formula1>
    </dataValidation>
    <dataValidation type="list" sqref="H5:H304">
      <formula1>'設定と説明'!$I$4:$I$13</formula1>
    </dataValidation>
    <dataValidation type="list" sqref="K5:K304">
      <formula1>'設定と説明'!$G$4:$G$9</formula1>
    </dataValidation>
    <dataValidation type="list" sqref="S5:S304">
      <formula1>'設定と説明'!$E$4:$E$11</formula1>
    </dataValidation>
    <dataValidation type="list" sqref="V5:W304">
      <formula1>'設定と説明'!$K$4:$K$7</formula1>
    </dataValidation>
    <dataValidation type="list" sqref="X5:X304">
      <formula1>'設定と説明'!$J$4:$J$8</formula1>
    </dataValidation>
    <dataValidation type="list" sqref="AA5:AA304">
      <formula1>'設定と説明'!$F$4:$F$7</formula1>
    </dataValidation>
    <dataValidation type="list" sqref="AD5:AD304">
      <formula1>'設定と説明'!$H$4:$H$7</formula1>
    </dataValidation>
  </dataValidations>
  <pageMargins left="0.7" right="0.7" top="0.75" bottom="0.75" header="0.3" footer="0.3"/>
  <ignoredErrors>
    <ignoredError sqref="A1:AE304" numberStoredAsText="1" calculatedColumn="1" formula="1" formulaRange="1" emptyCellReference="1"/>
  </ignoredErrors>
  <tableParts count="1">
    <tablePart r:id="R2db603d0c96244ec"/>
  </tableParts>
  <extLst>
    <ext uri="{78C0D931-6437-407d-A8EE-F0AAD7539E65}">
      <ns1:conditionalFormattings>
        <ns1:conditionalFormatting>
          <ns1:cfRule type="dataBar" priority="5" id="{02CEC041-8710-A13C-477E-62FCF6A09756}">
            <ns1:dataBar gradient="1">
              <ns1:cfvo type="min"/>
              <ns1:cfvo type="max"/>
              <ns1:fillColor rgb="2563EB"/>
            </ns1:dataBar>
          </ns1:cfRule>
          <ns3:sqref>AE5:AE304</ns3:sqref>
        </ns1:conditionalFormatting>
      </ns1:conditionalFormattings>
    </ext>
  </extLst>
</worksheet>
</file>

<file path=xl/worksheets/sheet4.xml><?xml version="1.0" encoding="utf-8"?>
<worksheet xmlns="http://schemas.openxmlformats.org/spreadsheetml/2006/main" xmlns:r="http://schemas.openxmlformats.org/officeDocument/2006/relationships">
  <sheetFormatPr defaultRowHeight="15"/>
  <cols>
    <col min="1" max="1" width="12" hidden="0" customWidth="1"/>
    <col min="2" max="2" width="11" hidden="0" customWidth="1"/>
    <col min="3" max="3" width="11" hidden="0" customWidth="1"/>
    <col min="4" max="4" width="18" hidden="0" customWidth="1"/>
    <col min="5" max="5" width="18" hidden="0" customWidth="1"/>
    <col min="6" max="6" width="14" hidden="0" customWidth="1"/>
    <col min="7" max="7" width="14" hidden="0" customWidth="1"/>
    <col min="8" max="8" width="24" hidden="0" customWidth="1"/>
    <col min="9" max="9" width="12" hidden="0" customWidth="1"/>
    <col min="10" max="10" width="10" hidden="0" customWidth="1"/>
    <col min="11" max="11" width="10" hidden="0" customWidth="1"/>
    <col min="12" max="12" width="10" hidden="0" customWidth="1"/>
    <col min="13" max="13" width="14" hidden="0" customWidth="1"/>
    <col min="14" max="14" width="10" hidden="0" customWidth="1"/>
    <col min="15" max="15" width="10" hidden="0" customWidth="1"/>
    <col min="16" max="16" width="10" hidden="0" customWidth="1"/>
    <col min="17" max="17" width="10" hidden="0" customWidth="1"/>
    <col min="18" max="18" width="10" hidden="0" customWidth="1"/>
    <col min="19" max="19" width="26" hidden="0" customWidth="1"/>
    <col min="20" max="20" width="14" hidden="0" customWidth="1"/>
  </cols>
  <sheetData>
    <row r="1" ht="32" customHeight="1">
      <c r="A1" s="118" t="str">
        <v>シフト計画</v>
      </c>
      <c r="B1" s="118"/>
      <c r="C1" s="118"/>
      <c r="D1" s="118"/>
      <c r="E1" s="118"/>
      <c r="F1" s="118"/>
      <c r="G1" s="118"/>
      <c r="H1" s="118"/>
      <c r="I1" s="118"/>
      <c r="J1" s="118"/>
      <c r="K1" s="118"/>
      <c r="L1" s="118"/>
      <c r="M1" s="118"/>
      <c r="N1" s="118"/>
      <c r="O1" s="118"/>
      <c r="P1" s="118"/>
      <c r="Q1" s="118"/>
      <c r="R1" s="118"/>
      <c r="S1" s="118"/>
      <c r="T1" s="118"/>
    </row>
    <row r="2" ht="24" customHeight="1">
      <c r="A2" s="13" t="str">
        <v>日別・シフト別に予定人数、作業内容、班長、写真要否、残業要否を先に入力します。打刻済み人数は出勤記録から自動集計されます。</v>
      </c>
      <c r="B2" s="13"/>
      <c r="C2" s="13"/>
      <c r="D2" s="13"/>
      <c r="E2" s="13"/>
      <c r="F2" s="13"/>
      <c r="G2" s="13"/>
      <c r="H2" s="13"/>
      <c r="I2" s="13"/>
      <c r="J2" s="13"/>
      <c r="K2" s="13"/>
      <c r="L2" s="13"/>
      <c r="M2" s="13"/>
      <c r="N2" s="13"/>
      <c r="O2" s="13"/>
      <c r="P2" s="13"/>
      <c r="Q2" s="13"/>
      <c r="R2" s="13"/>
      <c r="S2" s="13"/>
      <c r="T2" s="13"/>
    </row>
    <row r="4" ht="28" customHeight="1">
      <c r="A4" s="22" t="str">
        <v>計画ID</v>
      </c>
      <c r="B4" s="22" t="str">
        <v>日付</v>
      </c>
      <c r="C4" s="22" t="str">
        <v>曜日</v>
      </c>
      <c r="D4" s="22" t="str">
        <v>会社</v>
      </c>
      <c r="E4" s="22" t="str">
        <v>案件・現場</v>
      </c>
      <c r="F4" s="22" t="str">
        <v>棟・エリア</v>
      </c>
      <c r="G4" s="22" t="str">
        <v>班</v>
      </c>
      <c r="H4" s="22" t="str">
        <v>作業内容・タスク</v>
      </c>
      <c r="I4" s="22" t="str">
        <v>シフト</v>
      </c>
      <c r="J4" s="22" t="str">
        <v>予定人数</v>
      </c>
      <c r="K4" s="22" t="str">
        <v>打刻済み人数</v>
      </c>
      <c r="L4" s="22" t="str">
        <v>不足人数</v>
      </c>
      <c r="M4" s="22" t="str">
        <v>班長</v>
      </c>
      <c r="N4" s="22" t="str">
        <v>予定開始</v>
      </c>
      <c r="O4" s="22" t="str">
        <v>予定終了</v>
      </c>
      <c r="P4" s="22" t="str">
        <v>写真要不要</v>
      </c>
      <c r="Q4" s="22" t="str">
        <v>残業要不要</v>
      </c>
      <c r="R4" s="22" t="str">
        <v>状態</v>
      </c>
      <c r="S4" s="22" t="str">
        <v>備考</v>
      </c>
      <c r="T4" s="22" t="str">
        <v>担当者</v>
      </c>
    </row>
    <row r="5">
      <c r="A5" s="92" t="str">
        <f>IF(B5="","","PLN-"&amp;TEXT(ROW()-4,"0000"))</f>
        <v>PLN-0001</v>
      </c>
      <c r="B5" s="93" t="n">
        <v>46125</v>
      </c>
      <c r="C5" s="92" t="str">
        <f>IF(B5="","",CHOOSE(WEEKDAY(B5,2),"月曜","火曜","水曜","木曜","金曜","土曜","日曜"))</f>
        <v>月曜</v>
      </c>
      <c r="D5" s="92" t="str">
        <v>元請会社</v>
      </c>
      <c r="E5" s="92" t="str">
        <v>晴海マンション新築工事</v>
      </c>
      <c r="F5" s="92" t="str">
        <v>1階共用部</v>
      </c>
      <c r="G5" s="92" t="str">
        <v>A班</v>
      </c>
      <c r="H5" s="92" t="str">
        <v>朝礼点呼と躯体工事</v>
      </c>
      <c r="I5" s="92" t="str">
        <v>早番</v>
      </c>
      <c r="J5" s="96" t="n">
        <v>12</v>
      </c>
      <c r="K5" s="96" t="n">
        <f>IF(B5="","",COUNTIFS('出勤記録'!$B$5:$B$304,B5,'出勤記録'!$G$5:$G$304,G5,'出勤記録'!$S$5:$S$304,"出勤済み")+COUNTIFS('出勤記録'!$B$5:$B$304,B5,'出勤記録'!$G$5:$G$304,G5,'出勤記録'!$S$5:$S$304,"遅刻")+COUNTIFS('出勤記録'!$B$5:$B$304,B5,'出勤記録'!$G$5:$G$304,G5,'出勤記録'!$S$5:$S$304,"早退"))</f>
        <v>2</v>
      </c>
      <c r="L5" s="96" t="n">
        <f>IF(J5="","",MAX(0,J5-K5))</f>
        <v>10</v>
      </c>
      <c r="M5" s="92" t="str">
        <v>中村健</v>
      </c>
      <c r="N5" s="94" t="n">
        <v>0.3333333333333333</v>
      </c>
      <c r="O5" s="94" t="n">
        <v>0.7083333333333334</v>
      </c>
      <c r="P5" s="92" t="str">
        <v>要</v>
      </c>
      <c r="Q5" s="92" t="str">
        <v>不要</v>
      </c>
      <c r="R5" s="92" t="str">
        <v>確認済み</v>
      </c>
      <c r="S5" s="92" t="str">
        <v>朝礼前に配布</v>
      </c>
      <c r="T5" s="92" t="str">
        <v>佐藤太郎</v>
      </c>
    </row>
    <row r="6">
      <c r="A6" s="92" t="str">
        <f>IF(B6="","","PLN-"&amp;TEXT(ROW()-4,"0000"))</f>
        <v>PLN-0002</v>
      </c>
      <c r="B6" s="93" t="n">
        <v>46126</v>
      </c>
      <c r="C6" s="92" t="str">
        <f>IF(B6="","",CHOOSE(WEEKDAY(B6,2),"月曜","火曜","水曜","木曜","金曜","土曜","日曜"))</f>
        <v>火曜</v>
      </c>
      <c r="D6" s="92" t="str">
        <v>協力会社B</v>
      </c>
      <c r="E6" s="92" t="str">
        <v>晴海マンション新築工事</v>
      </c>
      <c r="F6" s="92" t="str">
        <v>地下駐車場</v>
      </c>
      <c r="G6" s="92" t="str">
        <v>B班</v>
      </c>
      <c r="H6" s="92" t="str">
        <v>コンクリート打設</v>
      </c>
      <c r="I6" s="92" t="str">
        <v>日勤</v>
      </c>
      <c r="J6" s="96" t="n">
        <v>16</v>
      </c>
      <c r="K6" s="96" t="n">
        <f>IF(B6="","",COUNTIFS('出勤記録'!$B$5:$B$304,B6,'出勤記録'!$G$5:$G$304,G6,'出勤記録'!$S$5:$S$304,"出勤済み")+COUNTIFS('出勤記録'!$B$5:$B$304,B6,'出勤記録'!$G$5:$G$304,G6,'出勤記録'!$S$5:$S$304,"遅刻")+COUNTIFS('出勤記録'!$B$5:$B$304,B6,'出勤記録'!$G$5:$G$304,G6,'出勤記録'!$S$5:$S$304,"早退"))</f>
        <v>0</v>
      </c>
      <c r="L6" s="96" t="n">
        <f>IF(J6="","",MAX(0,J6-K6))</f>
        <v>16</v>
      </c>
      <c r="M6" s="92" t="str">
        <v>鈴木担当</v>
      </c>
      <c r="N6" s="94" t="n">
        <v>0.3333333333333333</v>
      </c>
      <c r="O6" s="94" t="n">
        <v>0.7083333333333334</v>
      </c>
      <c r="P6" s="92" t="str">
        <v>要</v>
      </c>
      <c r="Q6" s="92" t="str">
        <v>不要</v>
      </c>
      <c r="R6" s="92" t="str">
        <v>進行中</v>
      </c>
      <c r="S6" s="92" t="str">
        <v>写真確認が必要</v>
      </c>
      <c r="T6" s="92" t="str">
        <v>佐藤太郎</v>
      </c>
    </row>
    <row r="7">
      <c r="A7" s="92" t="str">
        <f>IF(B7="","","PLN-"&amp;TEXT(ROW()-4,"0000"))</f>
        <v>PLN-0003</v>
      </c>
      <c r="B7" s="93" t="n">
        <v>46129</v>
      </c>
      <c r="C7" s="92" t="str">
        <f>IF(B7="","",CHOOSE(WEEKDAY(B7,2),"月曜","火曜","水曜","木曜","金曜","土曜","日曜"))</f>
        <v>金曜</v>
      </c>
      <c r="D7" s="92" t="str">
        <v>元請会社</v>
      </c>
      <c r="E7" s="92" t="str">
        <v>晴海マンション新築工事</v>
      </c>
      <c r="F7" s="92" t="str">
        <v>現場事務所</v>
      </c>
      <c r="G7" s="92" t="str">
        <v>C班</v>
      </c>
      <c r="H7" s="92" t="str">
        <v>緊急補修</v>
      </c>
      <c r="I7" s="92" t="str">
        <v>残業</v>
      </c>
      <c r="J7" s="96" t="n">
        <v>4</v>
      </c>
      <c r="K7" s="96" t="n">
        <f>IF(B7="","",COUNTIFS('出勤記録'!$B$5:$B$304,B7,'出勤記録'!$G$5:$G$304,G7,'出勤記録'!$S$5:$S$304,"出勤済み")+COUNTIFS('出勤記録'!$B$5:$B$304,B7,'出勤記録'!$G$5:$G$304,G7,'出勤記録'!$S$5:$S$304,"遅刻")+COUNTIFS('出勤記録'!$B$5:$B$304,B7,'出勤記録'!$G$5:$G$304,G7,'出勤記録'!$S$5:$S$304,"早退"))</f>
        <v>1</v>
      </c>
      <c r="L7" s="96" t="n">
        <f>IF(J7="","",MAX(0,J7-K7))</f>
        <v>3</v>
      </c>
      <c r="M7" s="92" t="str">
        <v>田中担当</v>
      </c>
      <c r="N7" s="94" t="n">
        <v>0.75</v>
      </c>
      <c r="O7" s="94" t="n">
        <v>0.9166666666666666</v>
      </c>
      <c r="P7" s="92" t="str">
        <v>不要</v>
      </c>
      <c r="Q7" s="92" t="str">
        <v>要</v>
      </c>
      <c r="R7" s="92" t="str">
        <v>承認待ち</v>
      </c>
      <c r="S7" s="92" t="str">
        <v>残業承認が必要</v>
      </c>
      <c r="T7" s="92" t="str">
        <v>佐藤太郎</v>
      </c>
    </row>
    <row r="8">
      <c r="A8" s="92" t="str">
        <f>IF(B8="","","PLN-"&amp;TEXT(ROW()-4,"0000"))</f>
        <v>PLN-0004</v>
      </c>
      <c r="B8" s="93" t="n">
        <v>46130</v>
      </c>
      <c r="C8" s="92" t="str">
        <f>IF(B8="","",CHOOSE(WEEKDAY(B8,2),"月曜","火曜","水曜","木曜","金曜","土曜","日曜"))</f>
        <v>土曜</v>
      </c>
      <c r="D8" s="92" t="str">
        <v>労務班A</v>
      </c>
      <c r="E8" s="92" t="str">
        <v>晴海マンション新築工事</v>
      </c>
      <c r="F8" s="92" t="str">
        <v>外装エリア</v>
      </c>
      <c r="G8" s="92" t="str">
        <v>D班</v>
      </c>
      <c r="H8" s="92" t="str">
        <v>週末当番・天候調整</v>
      </c>
      <c r="I8" s="92" t="str">
        <v>週末当番</v>
      </c>
      <c r="J8" s="96" t="n">
        <v>8</v>
      </c>
      <c r="K8" s="96" t="n">
        <f>IF(B8="","",COUNTIFS('出勤記録'!$B$5:$B$304,B8,'出勤記録'!$G$5:$G$304,G8,'出勤記録'!$S$5:$S$304,"出勤済み")+COUNTIFS('出勤記録'!$B$5:$B$304,B8,'出勤記録'!$G$5:$G$304,G8,'出勤記録'!$S$5:$S$304,"遅刻")+COUNTIFS('出勤記録'!$B$5:$B$304,B8,'出勤記録'!$G$5:$G$304,G8,'出勤記録'!$S$5:$S$304,"早退"))</f>
        <v>0</v>
      </c>
      <c r="L8" s="96" t="n">
        <f>IF(J8="","",MAX(0,J8-K8))</f>
        <v>8</v>
      </c>
      <c r="M8" s="92" t="str">
        <v>高橋担当</v>
      </c>
      <c r="N8" s="94" t="n">
        <v>0.3333333333333333</v>
      </c>
      <c r="O8" s="94" t="n">
        <v>0.7083333333333334</v>
      </c>
      <c r="P8" s="92" t="str">
        <v>不要</v>
      </c>
      <c r="Q8" s="92" t="str">
        <v>不要</v>
      </c>
      <c r="R8" s="92" t="str">
        <v>天候休工</v>
      </c>
      <c r="S8" s="92" t="str">
        <v>天候遅延時の予備</v>
      </c>
      <c r="T8" s="92" t="str">
        <v>佐藤太郎</v>
      </c>
    </row>
  </sheetData>
  <mergeCells>
    <mergeCell ref="A1:T1"/>
    <mergeCell ref="A2:T2"/>
  </mergeCells>
  <conditionalFormatting sqref="L5:L204">
    <cfRule type="cellIs" dxfId="4" priority="1" operator="greaterThan">
      <formula>0</formula>
    </cfRule>
  </conditionalFormatting>
  <conditionalFormatting sqref="R5:R204">
    <cfRule type="expression" dxfId="5" priority="2">
      <formula>$R5="進行中"</formula>
    </cfRule>
    <cfRule type="expression" dxfId="6" priority="3">
      <formula>$R5="確認済み"</formula>
    </cfRule>
  </conditionalFormatting>
  <dataValidations count="3">
    <dataValidation type="list" sqref="D5:D204">
      <formula1>'設定と説明'!$D$4:$D$8</formula1>
    </dataValidation>
    <dataValidation type="list" sqref="I5:I204">
      <formula1>'設定と説明'!$G$4:$G$9</formula1>
    </dataValidation>
    <dataValidation type="list" sqref="R5:R204">
      <formula1>'設定と説明'!$E$4:$E$11</formula1>
    </dataValidation>
  </dataValidations>
  <pageMargins left="0.7" right="0.7" top="0.75" bottom="0.75" header="0.3" footer="0.3"/>
  <ignoredErrors>
    <ignoredError sqref="A1:T204" numberStoredAsText="1" calculatedColumn="1" formula="1" formulaRange="1" emptyCellReference="1"/>
  </ignoredErrors>
  <tableParts count="1">
    <tablePart r:id="Rf187f65643c44e79"/>
  </tableParts>
</worksheet>
</file>

<file path=xl/worksheets/sheet5.xml><?xml version="1.0" encoding="utf-8"?>
<worksheet xmlns="http://schemas.openxmlformats.org/spreadsheetml/2006/main" xmlns:r="http://schemas.openxmlformats.org/officeDocument/2006/relationships">
  <sheetFormatPr defaultRowHeight="15"/>
  <cols>
    <col min="1" max="1" width="15" hidden="0" customWidth="1"/>
    <col min="2" max="2" width="15" hidden="0" customWidth="1"/>
    <col min="3" max="3" width="11" hidden="0" customWidth="1"/>
    <col min="4" max="4" width="18" hidden="0" customWidth="1"/>
    <col min="5" max="5" width="18" hidden="0" customWidth="1"/>
    <col min="6" max="6" width="18" hidden="0" customWidth="1"/>
    <col min="7" max="7" width="26" hidden="0" customWidth="1"/>
    <col min="8" max="8" width="12" hidden="0" customWidth="1"/>
    <col min="9" max="9" width="12" hidden="0" customWidth="1"/>
    <col min="10" max="10" width="12" hidden="0" customWidth="1"/>
    <col min="11" max="11" width="12" hidden="0" customWidth="1"/>
    <col min="12" max="12" width="12" hidden="0" customWidth="1"/>
    <col min="13" max="13" width="12" hidden="0" customWidth="1"/>
    <col min="14" max="14" width="12" hidden="0" customWidth="1"/>
    <col min="15" max="15" width="16" hidden="0" customWidth="1"/>
    <col min="16" max="16" width="16" hidden="0" customWidth="1"/>
    <col min="17" max="17" width="12" hidden="0" customWidth="1"/>
    <col min="18" max="18" width="12" hidden="0" customWidth="1"/>
    <col min="19" max="19" width="24" hidden="0" customWidth="1"/>
    <col min="20" max="20" width="24" hidden="0" customWidth="1"/>
  </cols>
  <sheetData>
    <row r="1" ht="32" customHeight="1">
      <c r="A1" s="125" t="str">
        <v>残業フォロー</v>
      </c>
      <c r="B1" s="125"/>
      <c r="C1" s="125"/>
      <c r="D1" s="125"/>
      <c r="E1" s="125"/>
      <c r="F1" s="125"/>
      <c r="G1" s="125"/>
      <c r="H1" s="125"/>
      <c r="I1" s="125"/>
      <c r="J1" s="125"/>
      <c r="K1" s="125"/>
      <c r="L1" s="125"/>
      <c r="M1" s="125"/>
      <c r="N1" s="125"/>
      <c r="O1" s="125"/>
      <c r="P1" s="125"/>
      <c r="Q1" s="125"/>
      <c r="R1" s="125"/>
      <c r="S1" s="125"/>
      <c r="T1" s="125"/>
    </row>
    <row r="2" ht="24" customHeight="1">
      <c r="A2" s="13" t="str">
        <v>残業申請、承認、通知、完了状況をまとめて管理し、漏れ防止と月次精算に役立てます。</v>
      </c>
      <c r="B2" s="13"/>
      <c r="C2" s="13"/>
      <c r="D2" s="13"/>
      <c r="E2" s="13"/>
      <c r="F2" s="13"/>
      <c r="G2" s="13"/>
      <c r="H2" s="13"/>
      <c r="I2" s="13"/>
      <c r="J2" s="13"/>
      <c r="K2" s="13"/>
      <c r="L2" s="13"/>
      <c r="M2" s="13"/>
      <c r="N2" s="13"/>
      <c r="O2" s="13"/>
      <c r="P2" s="13"/>
      <c r="Q2" s="13"/>
      <c r="R2" s="13"/>
      <c r="S2" s="13"/>
      <c r="T2" s="13"/>
    </row>
    <row r="4" ht="28" customHeight="1">
      <c r="A4" s="133" t="str">
        <v>残業ID</v>
      </c>
      <c r="B4" s="133" t="str">
        <v>関連出勤記録ID</v>
      </c>
      <c r="C4" s="133" t="str">
        <v>日付</v>
      </c>
      <c r="D4" s="133" t="str">
        <v>会社</v>
      </c>
      <c r="E4" s="133" t="str">
        <v>案件・現場</v>
      </c>
      <c r="F4" s="133" t="str">
        <v>班・作業者</v>
      </c>
      <c r="G4" s="133" t="str">
        <v>残業理由・作業内容</v>
      </c>
      <c r="H4" s="133" t="str">
        <v>予定残業時間</v>
      </c>
      <c r="I4" s="133" t="str">
        <v>実残業時間</v>
      </c>
      <c r="J4" s="133" t="str">
        <v>申請者</v>
      </c>
      <c r="K4" s="133" t="str">
        <v>承認状況</v>
      </c>
      <c r="L4" s="133" t="str">
        <v>優先度</v>
      </c>
      <c r="M4" s="133" t="str">
        <v>フォロー期限</v>
      </c>
      <c r="N4" s="133" t="str">
        <v>完了状況</v>
      </c>
      <c r="O4" s="133" t="str">
        <v>通知方法</v>
      </c>
      <c r="P4" s="133" t="str">
        <v>通知時刻</v>
      </c>
      <c r="Q4" s="133" t="str">
        <v>承認者</v>
      </c>
      <c r="R4" s="133" t="str">
        <v>承認日</v>
      </c>
      <c r="S4" s="133" t="str">
        <v>備考</v>
      </c>
      <c r="T4" s="133" t="str">
        <v>関連写真・添付</v>
      </c>
    </row>
    <row r="5">
      <c r="A5" s="92" t="str">
        <f>IF(C5="","","OT-"&amp;TEXT(ROW()-4,"0000"))</f>
        <v>OT-0001</v>
      </c>
      <c r="B5" s="92" t="str">
        <v>ATT-0004</v>
      </c>
      <c r="C5" s="93" t="n">
        <v>46129</v>
      </c>
      <c r="D5" s="92" t="str">
        <v>元請会社</v>
      </c>
      <c r="E5" s="92" t="str">
        <v>晴海マンション新築工事</v>
      </c>
      <c r="F5" s="92" t="str">
        <v>C班 / 伊藤誠</v>
      </c>
      <c r="G5" s="92" t="str">
        <v>緊急補修</v>
      </c>
      <c r="H5" s="95" t="n">
        <v>3.5</v>
      </c>
      <c r="I5" s="95" t="n">
        <v>3.5</v>
      </c>
      <c r="J5" s="92" t="str">
        <v>中村健</v>
      </c>
      <c r="K5" s="92" t="str">
        <v>承認待ち</v>
      </c>
      <c r="L5" s="92" t="str">
        <v>高</v>
      </c>
      <c r="M5" s="93" t="n">
        <v>46130</v>
      </c>
      <c r="N5" s="92" t="str">
        <v>未対応</v>
      </c>
      <c r="O5" s="92" t="str">
        <v>社内チャット</v>
      </c>
      <c r="P5" s="142" t="n">
        <v>46129.854166666664</v>
      </c>
      <c r="Q5" s="92" t="str"/>
      <c r="R5" s="93" t="str"/>
      <c r="S5" s="92" t="str">
        <v>現場代理人の確認が必要</v>
      </c>
      <c r="T5" s="92" t="str">
        <v>site-photo-0417.jpg</v>
      </c>
    </row>
    <row r="6">
      <c r="A6" s="92" t="str">
        <f>IF(C6="","","OT-"&amp;TEXT(ROW()-4,"0000"))</f>
        <v>OT-0002</v>
      </c>
      <c r="B6" s="92" t="str">
        <v>ATT-0001</v>
      </c>
      <c r="C6" s="93" t="n">
        <v>46125</v>
      </c>
      <c r="D6" s="92" t="str">
        <v>元請会社</v>
      </c>
      <c r="E6" s="92" t="str">
        <v>晴海マンション新築工事</v>
      </c>
      <c r="F6" s="92" t="str">
        <v>A班 / 田中一郎</v>
      </c>
      <c r="G6" s="92" t="str">
        <v>構造作業の延長対応</v>
      </c>
      <c r="H6" s="95" t="n">
        <v>1</v>
      </c>
      <c r="I6" s="95" t="n">
        <v>0.08</v>
      </c>
      <c r="J6" s="92" t="str">
        <v>中村健</v>
      </c>
      <c r="K6" s="92" t="str">
        <v>承認済み</v>
      </c>
      <c r="L6" s="92" t="str">
        <v>中</v>
      </c>
      <c r="M6" s="93" t="n">
        <v>46126</v>
      </c>
      <c r="N6" s="92" t="str">
        <v>完了</v>
      </c>
      <c r="O6" s="92" t="str">
        <v>口頭＋チャット通知</v>
      </c>
      <c r="P6" s="142" t="n">
        <v>46125.729166666664</v>
      </c>
      <c r="Q6" s="92" t="str">
        <v>佐藤太郎</v>
      </c>
      <c r="R6" s="93" t="n">
        <v>46126</v>
      </c>
      <c r="S6" s="92" t="str">
        <v>当日精算に反映済み</v>
      </c>
      <c r="T6" s="92" t="str">
        <v>checkin-photo-0413.jpg</v>
      </c>
    </row>
  </sheetData>
  <mergeCells>
    <mergeCell ref="A1:T1"/>
    <mergeCell ref="A2:T2"/>
  </mergeCells>
  <conditionalFormatting sqref="K5:K204">
    <cfRule type="expression" dxfId="7" priority="1">
      <formula>$K5="承認待ち"</formula>
    </cfRule>
    <cfRule type="expression" dxfId="8" priority="2">
      <formula>$K5="差戻し"</formula>
    </cfRule>
  </conditionalFormatting>
  <conditionalFormatting sqref="L5:L204">
    <cfRule type="expression" dxfId="9" priority="3">
      <formula>$L5="高"</formula>
    </cfRule>
    <cfRule type="expression" dxfId="10" priority="4">
      <formula>$L5="緊急"</formula>
    </cfRule>
  </conditionalFormatting>
  <dataValidations count="4">
    <dataValidation type="list" sqref="D5:D204">
      <formula1>'設定と説明'!$D$4:$D$8</formula1>
    </dataValidation>
    <dataValidation type="list" sqref="K5:K204">
      <formula1>'設定と説明'!$F$4:$F$7</formula1>
    </dataValidation>
    <dataValidation type="list" sqref="L5:L204">
      <formula1>'設定と説明'!$L$4:$L$7</formula1>
    </dataValidation>
    <dataValidation type="list" sqref="N5:N204">
      <formula1>'設定と説明'!$H$4:$H$7</formula1>
    </dataValidation>
  </dataValidations>
  <pageMargins left="0.7" right="0.7" top="0.75" bottom="0.75" header="0.3" footer="0.3"/>
  <ignoredErrors>
    <ignoredError sqref="A1:T204" numberStoredAsText="1" calculatedColumn="1" formula="1" formulaRange="1" emptyCellReference="1"/>
  </ignoredErrors>
  <tableParts count="1">
    <tablePart r:id="R0235b2165431495b"/>
  </tableParts>
</worksheet>
</file>

<file path=xl/worksheets/sheet6.xml><?xml version="1.0" encoding="utf-8"?>
<worksheet xmlns="http://schemas.openxmlformats.org/spreadsheetml/2006/main" xmlns:r="http://schemas.openxmlformats.org/officeDocument/2006/relationships">
  <sheetFormatPr defaultRowHeight="15"/>
  <cols>
    <col min="1" max="1" width="12" hidden="0" customWidth="1"/>
    <col min="2" max="2" width="11" hidden="0" customWidth="1"/>
    <col min="3" max="3" width="18" hidden="0" customWidth="1"/>
    <col min="4" max="4" width="18" hidden="0" customWidth="1"/>
    <col min="5" max="5" width="15" hidden="0" customWidth="1"/>
    <col min="6" max="6" width="15" hidden="0" customWidth="1"/>
    <col min="7" max="7" width="14" hidden="0" customWidth="1"/>
    <col min="8" max="8" width="28" hidden="0" customWidth="1"/>
    <col min="9" max="9" width="14" hidden="0" customWidth="1"/>
    <col min="10" max="10" width="14" hidden="0" customWidth="1"/>
    <col min="11" max="11" width="14" hidden="0" customWidth="1"/>
    <col min="12" max="12" width="28" hidden="0" customWidth="1"/>
    <col min="13" max="13" width="14" hidden="0" customWidth="1"/>
    <col min="14" max="14" width="14" hidden="0" customWidth="1"/>
    <col min="15" max="15" width="14" hidden="0" customWidth="1"/>
  </cols>
  <sheetData>
    <row r="1" ht="32" customHeight="1">
      <c r="A1" s="149" t="str">
        <v>写真と添付</v>
      </c>
      <c r="B1" s="149"/>
      <c r="C1" s="149"/>
      <c r="D1" s="149"/>
      <c r="E1" s="149"/>
      <c r="F1" s="149"/>
      <c r="G1" s="149"/>
      <c r="H1" s="149"/>
      <c r="I1" s="149"/>
      <c r="J1" s="149"/>
      <c r="K1" s="149"/>
      <c r="L1" s="149"/>
      <c r="M1" s="149"/>
      <c r="N1" s="149"/>
      <c r="O1" s="149"/>
    </row>
    <row r="2" ht="24" customHeight="1">
      <c r="A2" s="13" t="str">
        <v>出勤写真、現場写真、安全説明、残業写真、その他添付リンクを集め、モバイル入力後にまとめて確認できます。</v>
      </c>
      <c r="B2" s="13"/>
      <c r="C2" s="13"/>
      <c r="D2" s="13"/>
      <c r="E2" s="13"/>
      <c r="F2" s="13"/>
      <c r="G2" s="13"/>
      <c r="H2" s="13"/>
      <c r="I2" s="13"/>
      <c r="J2" s="13"/>
      <c r="K2" s="13"/>
      <c r="L2" s="13"/>
      <c r="M2" s="13"/>
      <c r="N2" s="13"/>
      <c r="O2" s="13"/>
    </row>
    <row r="4" ht="28" customHeight="1">
      <c r="A4" s="157" t="str">
        <v>添付ID</v>
      </c>
      <c r="B4" s="157" t="str">
        <v>日付</v>
      </c>
      <c r="C4" s="157" t="str">
        <v>会社</v>
      </c>
      <c r="D4" s="157" t="str">
        <v>案件・現場</v>
      </c>
      <c r="E4" s="157" t="str">
        <v>班</v>
      </c>
      <c r="F4" s="157" t="str">
        <v>関連記録・計画ID</v>
      </c>
      <c r="G4" s="157" t="str">
        <v>添付種別</v>
      </c>
      <c r="H4" s="157" t="str">
        <v>リンク・ファイル名</v>
      </c>
      <c r="I4" s="157" t="str">
        <v>確認状況</v>
      </c>
      <c r="J4" s="157" t="str">
        <v>アップロード者</v>
      </c>
      <c r="K4" s="157" t="str">
        <v>アップロード時刻</v>
      </c>
      <c r="L4" s="157" t="str">
        <v>補足説明</v>
      </c>
      <c r="M4" s="157" t="str">
        <v>フォロー担当</v>
      </c>
      <c r="N4" s="157" t="str">
        <v>完了日</v>
      </c>
      <c r="O4" s="157" t="str">
        <v>備考</v>
      </c>
    </row>
    <row r="5">
      <c r="A5" s="92" t="str">
        <f>IF(B5="","","PH-"&amp;TEXT(ROW()-4,"0000"))</f>
        <v>PH-0001</v>
      </c>
      <c r="B5" s="93" t="n">
        <v>46125</v>
      </c>
      <c r="C5" s="92" t="str">
        <v>元請会社</v>
      </c>
      <c r="D5" s="92" t="str">
        <v>晴海マンション新築工事</v>
      </c>
      <c r="E5" s="92" t="str">
        <v>A班</v>
      </c>
      <c r="F5" s="92" t="str">
        <v>ATT-0001</v>
      </c>
      <c r="G5" s="92" t="str">
        <v>出勤写真</v>
      </c>
      <c r="H5" s="92" t="str">
        <v>checkin-photo-0413-A.jpg</v>
      </c>
      <c r="I5" s="92" t="str">
        <v>アップロード済み</v>
      </c>
      <c r="J5" s="92" t="str">
        <v>中村健</v>
      </c>
      <c r="K5" s="142" t="n">
        <v>46125.336805555555</v>
      </c>
      <c r="L5" s="92" t="str"/>
      <c r="M5" s="92" t="str">
        <v>佐藤太郎</v>
      </c>
      <c r="N5" s="93" t="n">
        <v>46125</v>
      </c>
      <c r="O5" s="92" t="str">
        <v>確認済み</v>
      </c>
    </row>
    <row r="6">
      <c r="A6" s="92" t="str">
        <f>IF(B6="","","PH-"&amp;TEXT(ROW()-4,"0000"))</f>
        <v>PH-0002</v>
      </c>
      <c r="B6" s="93" t="n">
        <v>46126</v>
      </c>
      <c r="C6" s="92" t="str">
        <v>協力会社B</v>
      </c>
      <c r="D6" s="92" t="str">
        <v>晴海マンション新築工事</v>
      </c>
      <c r="E6" s="92" t="str">
        <v>B班</v>
      </c>
      <c r="F6" s="92" t="str">
        <v>ATT-0003</v>
      </c>
      <c r="G6" s="92" t="str">
        <v>現場写真</v>
      </c>
      <c r="H6" s="92" t="str">
        <v>site-photo-0414-B.jpg</v>
      </c>
      <c r="I6" s="92" t="str">
        <v>確認待ち</v>
      </c>
      <c r="J6" s="92" t="str">
        <v>鈴木担当</v>
      </c>
      <c r="K6" s="142" t="n">
        <v>46126.479166666664</v>
      </c>
      <c r="L6" s="92" t="str">
        <v>退勤画面の追加が必要</v>
      </c>
      <c r="M6" s="92" t="str">
        <v>中村健</v>
      </c>
      <c r="N6" s="93" t="str"/>
      <c r="O6" s="92" t="str"/>
    </row>
    <row r="7">
      <c r="A7" s="92" t="str">
        <f>IF(B7="","","PH-"&amp;TEXT(ROW()-4,"0000"))</f>
        <v>PH-0003</v>
      </c>
      <c r="B7" s="93" t="n">
        <v>46129</v>
      </c>
      <c r="C7" s="92" t="str">
        <v>元請会社</v>
      </c>
      <c r="D7" s="92" t="str">
        <v>晴海マンション新築工事</v>
      </c>
      <c r="E7" s="92" t="str">
        <v>C班</v>
      </c>
      <c r="F7" s="92" t="str">
        <v>OT-0001</v>
      </c>
      <c r="G7" s="92" t="str">
        <v>残業写真</v>
      </c>
      <c r="H7" s="92" t="str">
        <v>site-photo-0417.jpg</v>
      </c>
      <c r="I7" s="92" t="str">
        <v>アップロード済み</v>
      </c>
      <c r="J7" s="92" t="str">
        <v>田中担当</v>
      </c>
      <c r="K7" s="142" t="n">
        <v>46129.96527777778</v>
      </c>
      <c r="L7" s="92" t="str"/>
      <c r="M7" s="92" t="str">
        <v>佐藤太郎</v>
      </c>
      <c r="N7" s="93" t="str"/>
      <c r="O7" s="92" t="str">
        <v>残業承認の添付資料</v>
      </c>
    </row>
  </sheetData>
  <mergeCells>
    <mergeCell ref="A1:O1"/>
    <mergeCell ref="A2:O2"/>
  </mergeCells>
  <conditionalFormatting sqref="I5:I204">
    <cfRule type="expression" dxfId="11" priority="1">
      <formula>$I5="確認待ち"</formula>
    </cfRule>
    <cfRule type="expression" dxfId="12" priority="2">
      <formula>$I5="撮り直し"</formula>
    </cfRule>
    <cfRule type="expression" dxfId="13" priority="3">
      <formula>$I5="アップロード済み"</formula>
    </cfRule>
  </conditionalFormatting>
  <dataValidations count="2">
    <dataValidation type="list" sqref="C5:C204">
      <formula1>'設定と説明'!$D$4:$D$8</formula1>
    </dataValidation>
    <dataValidation type="list" sqref="I5:I204">
      <formula1>'設定と説明'!$J$4:$J$8</formula1>
    </dataValidation>
  </dataValidations>
  <pageMargins left="0.7" right="0.7" top="0.75" bottom="0.75" header="0.3" footer="0.3"/>
  <ignoredErrors>
    <ignoredError sqref="A1:O204" numberStoredAsText="1" calculatedColumn="1" formula="1" formulaRange="1" emptyCellReference="1"/>
  </ignoredErrors>
  <tableParts count="1">
    <tablePart r:id="R84083817c6e54477"/>
  </tableParts>
</worksheet>
</file>

<file path=xl/worksheets/sheet7.xml><?xml version="1.0" encoding="utf-8"?>
<worksheet xmlns="http://schemas.openxmlformats.org/spreadsheetml/2006/main" xmlns:r="http://schemas.openxmlformats.org/officeDocument/2006/relationships">
  <sheetFormatPr defaultRowHeight="15"/>
  <cols>
    <col min="1" max="1" width="12" hidden="0" customWidth="1"/>
    <col min="2" max="2" width="17" hidden="0" customWidth="1"/>
    <col min="3" max="3" width="14" hidden="0" customWidth="1"/>
    <col min="4" max="4" width="14" hidden="0" customWidth="1"/>
    <col min="5" max="5" width="18" hidden="0" customWidth="1"/>
    <col min="6" max="6" width="18" hidden="0" customWidth="1"/>
    <col min="7" max="7" width="14" hidden="0" customWidth="1"/>
    <col min="8" max="8" width="14" hidden="0" customWidth="1"/>
    <col min="9" max="9" width="14" hidden="0" customWidth="1"/>
    <col min="10" max="10" width="24" hidden="0" customWidth="1"/>
    <col min="11" max="11" width="12" hidden="0" customWidth="1"/>
    <col min="12" max="12" width="28" hidden="0" customWidth="1"/>
  </cols>
  <sheetData>
    <row r="1" ht="32" customHeight="1">
      <c r="A1" s="165" t="str">
        <v>承認と履歴</v>
      </c>
      <c r="B1" s="165"/>
      <c r="C1" s="165"/>
      <c r="D1" s="165"/>
      <c r="E1" s="165"/>
      <c r="F1" s="165"/>
      <c r="G1" s="165"/>
      <c r="H1" s="165"/>
      <c r="I1" s="165"/>
      <c r="J1" s="165"/>
      <c r="K1" s="165"/>
      <c r="L1" s="165"/>
    </row>
    <row r="2" ht="24" customHeight="1">
      <c r="A2" s="13" t="str">
        <v>承認、差戻し、写真確認、シフト調整、例外対応、月次集計の操作を記録し、監査履歴を残します。</v>
      </c>
      <c r="B2" s="13"/>
      <c r="C2" s="13"/>
      <c r="D2" s="13"/>
      <c r="E2" s="13"/>
      <c r="F2" s="13"/>
      <c r="G2" s="13"/>
      <c r="H2" s="13"/>
      <c r="I2" s="13"/>
      <c r="J2" s="13"/>
      <c r="K2" s="13"/>
      <c r="L2" s="13"/>
    </row>
    <row r="4" ht="28" customHeight="1">
      <c r="A4" s="173" t="str">
        <v>履歴ID</v>
      </c>
      <c r="B4" s="173" t="str">
        <v>時刻</v>
      </c>
      <c r="C4" s="173" t="str">
        <v>事項種別</v>
      </c>
      <c r="D4" s="173" t="str">
        <v>関連ID</v>
      </c>
      <c r="E4" s="173" t="str">
        <v>会社</v>
      </c>
      <c r="F4" s="173" t="str">
        <v>案件・現場</v>
      </c>
      <c r="G4" s="173" t="str">
        <v>操作・申請者</v>
      </c>
      <c r="H4" s="173" t="str">
        <v>状態・結果</v>
      </c>
      <c r="I4" s="173" t="str">
        <v>承認・確認者</v>
      </c>
      <c r="J4" s="173" t="str">
        <v>次の対応</v>
      </c>
      <c r="K4" s="173" t="str">
        <v>期限日</v>
      </c>
      <c r="L4" s="173" t="str">
        <v>備考</v>
      </c>
    </row>
    <row r="5">
      <c r="A5" s="92" t="str">
        <f>IF(B5="","","HIS-"&amp;TEXT(ROW()-4,"0000"))</f>
        <v>HIS-0001</v>
      </c>
      <c r="B5" s="142" t="n">
        <v>46125.333333333336</v>
      </c>
      <c r="C5" s="92" t="str">
        <v>出勤確認</v>
      </c>
      <c r="D5" s="92" t="str">
        <v>PLN-0001</v>
      </c>
      <c r="E5" s="92" t="str">
        <v>元請会社</v>
      </c>
      <c r="F5" s="92" t="str">
        <v>晴海マンション新築工事</v>
      </c>
      <c r="G5" s="92" t="str">
        <v>中村健</v>
      </c>
      <c r="H5" s="92" t="str">
        <v>完了</v>
      </c>
      <c r="I5" s="92" t="str">
        <v>佐藤太郎</v>
      </c>
      <c r="J5" s="92" t="str">
        <v>日次締め集計</v>
      </c>
      <c r="K5" s="93" t="n">
        <v>46125</v>
      </c>
      <c r="L5" s="92" t="str">
        <v>朝礼点呼完了</v>
      </c>
    </row>
    <row r="6">
      <c r="A6" s="92" t="str">
        <f>IF(B6="","","HIS-"&amp;TEXT(ROW()-4,"0000"))</f>
        <v>HIS-0002</v>
      </c>
      <c r="B6" s="142" t="n">
        <v>46126.5</v>
      </c>
      <c r="C6" s="92" t="str">
        <v>写真確認</v>
      </c>
      <c r="D6" s="92" t="str">
        <v>PH-0002</v>
      </c>
      <c r="E6" s="92" t="str">
        <v>協力会社B</v>
      </c>
      <c r="F6" s="92" t="str">
        <v>晴海マンション新築工事</v>
      </c>
      <c r="G6" s="92" t="str">
        <v>鈴木担当</v>
      </c>
      <c r="H6" s="92" t="str">
        <v>承認待ち</v>
      </c>
      <c r="I6" s="92" t="str">
        <v>中村健</v>
      </c>
      <c r="J6" s="92" t="str">
        <v>退勤画面を追加</v>
      </c>
      <c r="K6" s="93" t="n">
        <v>46127</v>
      </c>
      <c r="L6" s="92" t="str">
        <v>退勤写真が不足</v>
      </c>
    </row>
    <row r="7">
      <c r="A7" s="92" t="str">
        <f>IF(B7="","","HIS-"&amp;TEXT(ROW()-4,"0000"))</f>
        <v>HIS-0003</v>
      </c>
      <c r="B7" s="142" t="n">
        <v>46129.854166666664</v>
      </c>
      <c r="C7" s="92" t="str">
        <v>残業承認</v>
      </c>
      <c r="D7" s="92" t="str">
        <v>OT-0001</v>
      </c>
      <c r="E7" s="92" t="str">
        <v>元請会社</v>
      </c>
      <c r="F7" s="92" t="str">
        <v>晴海マンション新築工事</v>
      </c>
      <c r="G7" s="92" t="str">
        <v>中村健</v>
      </c>
      <c r="H7" s="92" t="str">
        <v>承認待ち</v>
      </c>
      <c r="I7" s="92" t="str">
        <v>佐藤太郎</v>
      </c>
      <c r="J7" s="92" t="str">
        <v>現場代理人確認</v>
      </c>
      <c r="K7" s="93" t="n">
        <v>46130</v>
      </c>
      <c r="L7" s="92" t="str">
        <v>残業申請を通知済み</v>
      </c>
    </row>
  </sheetData>
  <mergeCells>
    <mergeCell ref="A1:L1"/>
    <mergeCell ref="A2:L2"/>
  </mergeCells>
  <conditionalFormatting sqref="H5:H204">
    <cfRule type="expression" dxfId="14" priority="1">
      <formula>$H5="承認待ち"</formula>
    </cfRule>
    <cfRule type="expression" dxfId="15" priority="2">
      <formula>$H5="差戻し"</formula>
    </cfRule>
  </conditionalFormatting>
  <dataValidations count="3">
    <dataValidation type="list" sqref="C5:C204">
      <formula1>'設定と説明'!$M$4:$M$11</formula1>
    </dataValidation>
    <dataValidation type="list" sqref="E5:E204">
      <formula1>'設定と説明'!$D$4:$D$8</formula1>
    </dataValidation>
    <dataValidation type="list" sqref="H5:H204">
      <formula1>'設定と説明'!$F$4:$F$7</formula1>
    </dataValidation>
  </dataValidations>
  <pageMargins left="0.7" right="0.7" top="0.75" bottom="0.75" header="0.3" footer="0.3"/>
  <ignoredErrors>
    <ignoredError sqref="A1:L204" numberStoredAsText="1" calculatedColumn="1" formula="1" formulaRange="1" emptyCellReference="1"/>
  </ignoredErrors>
  <tableParts count="1">
    <tablePart r:id="R56b44ffe771e4d0a"/>
  </tableParts>
</worksheet>
</file>