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worksheets/sheet4.xml" ContentType="application/vnd.openxmlformats-officedocument.spreadsheetml.worksheet+xml"/>
  <Override PartName="/xl/tables/table4.xml" ContentType="application/vnd.openxmlformats-officedocument.spreadsheetml.table+xml"/>
  <Override PartName="/xl/worksheets/sheet5.xml" ContentType="application/vnd.openxmlformats-officedocument.spreadsheetml.worksheet+xml"/>
  <Override PartName="/xl/tables/table5.xml" ContentType="application/vnd.openxmlformats-officedocument.spreadsheetml.table+xml"/>
  <Override PartName="/xl/worksheets/sheet6.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drawings/charts/chart3.xml" ContentType="application/vnd.openxmlformats-officedocument.drawingml.chart+xml"/>
</Types>
</file>

<file path=_rels/.rels><?xml version="1.0" encoding="UTF-8"?>
<Relationships xmlns="http://schemas.openxmlformats.org/package/2006/relationships"><Relationship Id="R86ae3bbf08114e32"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使用说明" sheetId="1" r:id="R7ef9b3d8b15f457d"/>
    <sheet name="选项配置" sheetId="2" r:id="Rd7b9806bf8c14a79"/>
    <sheet name="人员与供应商" sheetId="3" r:id="R81ed8b53b7b9418a"/>
    <sheet name="设备台账" sheetId="4" r:id="Ra768cfc6f6e14939"/>
    <sheet name="维修申请记录" sheetId="5" r:id="R4106e86c010642f6"/>
    <sheet name="统计看板" sheetId="6" r:id="R4ca249a741044248"/>
  </sheets>
</workbook>
</file>

<file path=xl/sharedStrings.xml><?xml version="1.0" encoding="utf-8"?>
<sst xmlns="http://schemas.openxmlformats.org/spreadsheetml/2006/main" count="3" uniqueCount="3">
  <si>
    <t>车辆与设备维修申请模板</t>
  </si>
  <si>
    <t>车辆与设备维修申请记录</t>
  </si>
  <si>
    <t>车辆与设备维修统计看板</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</si>
</sst>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9">
    <numFmt numFmtId="200" formatCode="0.0"/>
    <numFmt numFmtId="201" formatCode="yyyy-mm-dd"/>
    <numFmt numFmtId="202" formatCode="0"/>
    <numFmt numFmtId="203" formatCode="yyyy-mm-dd hh:mm"/>
    <numFmt numFmtId="204" formatCode="0.00"/>
    <numFmt numFmtId="205" formatCode="¥#,##0.00"/>
    <numFmt numFmtId="206" formatCode="0.0%"/>
    <numFmt numFmtId="207" formatCode="¥#,##0"/>
    <numFmt numFmtId="208" formatCode="yyyy-mm"/>
  </numFmts>
  <fonts count="11">
    <font>
      <sz val="11"/>
      <name val="Carlito"/>
    </font>
    <font>
      <sz val="10"/>
      <color rgb="1F2937"/>
      <name val="Microsoft YaHei"/>
    </font>
    <font>
      <b val="1"/>
      <sz val="18"/>
      <color rgb="0F4154"/>
      <name val="Microsoft YaHei"/>
    </font>
    <font>
      <sz val="10"/>
      <color rgb="6B7280"/>
      <name val="Microsoft YaHei"/>
    </font>
    <font>
      <b val="1"/>
      <sz val="12"/>
      <color rgb="0F4154"/>
      <name val="Microsoft YaHei"/>
    </font>
    <font>
      <b val="1"/>
      <sz val="10"/>
      <color rgb="1F2937"/>
      <name val="Microsoft YaHei"/>
    </font>
    <font>
      <b val="1"/>
      <sz val="10"/>
      <color rgb="FFFFFF"/>
      <name val="Microsoft YaHei"/>
    </font>
    <font>
      <b val="1"/>
      <sz val="10"/>
      <color rgb="0F4154"/>
      <name val="Microsoft YaHei"/>
    </font>
    <font>
      <sz val="10"/>
      <color rgb="7A4B00"/>
      <name val="Microsoft YaHei"/>
    </font>
    <font>
      <sz val="10"/>
      <color rgb="6B7280"/>
      <name val="Microsoft YaHei"/>
    </font>
    <font>
      <sz val="10"/>
      <color rgb="7A4B00"/>
      <name val="Microsoft YaHei"/>
    </font>
  </fonts>
  <fills count="11">
    <fill>
      <patternFill patternType="none"/>
    </fill>
    <fill>
      <patternFill patternType="gray125"/>
    </fill>
    <fill>
      <patternFill patternType="solid">
        <fgColor rgb="EAF4F8"/>
      </patternFill>
    </fill>
    <fill>
      <patternFill patternType="solid">
        <fgColor rgb="FFFFFF"/>
      </patternFill>
    </fill>
    <fill>
      <patternFill patternType="solid">
        <fgColor rgb="DCEEFF"/>
      </patternFill>
    </fill>
    <fill>
      <patternFill patternType="solid">
        <fgColor rgb="F2F7FA"/>
      </patternFill>
    </fill>
    <fill>
      <patternFill patternType="solid">
        <fgColor rgb="3B82A0"/>
      </patternFill>
    </fill>
    <fill>
      <patternFill patternType="solid">
        <fgColor rgb="EAF5FF"/>
      </patternFill>
    </fill>
    <fill>
      <patternFill patternType="solid">
        <fgColor rgb="EAF7ED"/>
      </patternFill>
    </fill>
    <fill>
      <patternFill patternType="solid">
        <fgColor rgb="FFF7E6"/>
      </patternFill>
    </fill>
    <fill>
      <patternFill patternType="solid">
        <fgColor rgb="FFF8E1"/>
      </patternFill>
    </fill>
  </fills>
  <borders count="24">
    <border/>
    <border/>
    <border>
      <left style="thin">
        <color rgb="D8DEE4"/>
      </left>
      <top style="thin">
        <color rgb="D8DEE4"/>
      </top>
      <bottom style="thin">
        <color rgb="D8DEE4"/>
      </bottom>
    </border>
    <border>
      <right style="thin">
        <color rgb="D8DEE4"/>
      </right>
      <top style="thin">
        <color rgb="D8DEE4"/>
      </top>
      <bottom style="thin">
        <color rgb="D8DEE4"/>
      </bottom>
    </border>
    <border>
      <left style="thin">
        <color rgb="D8DEE4"/>
      </left>
      <top style="thin">
        <color rgb="D8DEE4"/>
      </top>
      <bottom style="thin">
        <color rgb="D8DEE4"/>
      </bottom>
    </border>
    <border>
      <right style="thin">
        <color rgb="D8DEE4"/>
      </right>
      <top style="thin">
        <color rgb="D8DEE4"/>
      </top>
      <bottom style="thin">
        <color rgb="D8DEE4"/>
      </bottom>
    </border>
    <border>
      <left style="thin">
        <color rgb="D8DEE4"/>
      </left>
      <top style="thin">
        <color rgb="D8DEE4"/>
      </top>
    </border>
    <border>
      <right style="thin">
        <color rgb="D8DEE4"/>
      </right>
      <top style="thin">
        <color rgb="D8DEE4"/>
      </top>
    </border>
    <border>
      <left style="thin">
        <color rgb="D8DEE4"/>
      </left>
    </border>
    <border>
      <right style="thin">
        <color rgb="D8DEE4"/>
      </right>
    </border>
    <border>
      <left style="thin">
        <color rgb="D8DEE4"/>
      </left>
      <bottom style="thin">
        <color rgb="D8DEE4"/>
      </bottom>
    </border>
    <border>
      <right style="thin">
        <color rgb="D8DEE4"/>
      </right>
      <bottom style="thin">
        <color rgb="D8DEE4"/>
      </bottom>
    </border>
    <border>
      <left style="thin">
        <color rgb="D8DEE4"/>
      </left>
      <top style="thin">
        <color rgb="D8DEE4"/>
      </top>
    </border>
    <border>
      <right style="thin">
        <color rgb="D8DEE4"/>
      </right>
      <top style="thin">
        <color rgb="D8DEE4"/>
      </top>
    </border>
    <border>
      <left style="thin">
        <color rgb="D8DEE4"/>
      </left>
    </border>
    <border>
      <right style="thin">
        <color rgb="D8DEE4"/>
      </right>
    </border>
    <border>
      <left style="thin">
        <color rgb="D8DEE4"/>
      </left>
      <bottom style="thin">
        <color rgb="D8DEE4"/>
      </bottom>
    </border>
    <border>
      <right style="thin">
        <color rgb="D8DEE4"/>
      </right>
      <bottom style="thin">
        <color rgb="D8DEE4"/>
      </bottom>
    </border>
    <border>
      <top style="thin">
        <color rgb="D8DEE4"/>
      </top>
    </border>
    <border>
      <bottom style="thin">
        <color rgb="D8DEE4"/>
      </bottom>
    </border>
    <border>
      <top style="thin">
        <color rgb="D8DEE4"/>
      </top>
    </border>
    <border>
      <bottom style="thin">
        <color rgb="D8DEE4"/>
      </bottom>
    </border>
    <border>
      <top style="thin">
        <color rgb="D8DEE4"/>
      </top>
      <bottom style="thin">
        <color rgb="D8DEE4"/>
      </bottom>
    </border>
    <border>
      <top style="thin">
        <color rgb="D8DEE4"/>
      </top>
      <bottom style="thin">
        <color rgb="D8DEE4"/>
      </bottom>
    </border>
  </borders>
  <cellStyleXfs count="1">
    <xf numFmtId="0" fontId="0" fillId="0" borderId="0"/>
  </cellStyleXfs>
  <cellXfs count="25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xf>
    <xf numFmtId="0" fontId="2" fillId="2" borderId="0" xfId="0" applyNumberFormat="true" applyFont="true" applyFill="true" applyBorder="true" applyAlignment="true">
      <alignment vertical="center"/>
    </xf>
    <xf numFmtId="0" fontId="2" fillId="2" borderId="0" xfId="0" applyNumberFormat="true" applyFont="true" applyFill="true" applyBorder="true" applyAlignment="true">
      <alignment vertical="center" wrapText="true"/>
    </xf>
    <xf numFmtId="0" fontId="2" fillId="2"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vertical="center"/>
    </xf>
    <xf numFmtId="0" fontId="2" fillId="2" borderId="1" xfId="0" applyNumberFormat="true" applyFont="true" applyFill="true" applyBorder="true" applyAlignment="true">
      <alignment vertical="center"/>
    </xf>
    <xf numFmtId="0" fontId="2" fillId="2" borderId="1" xfId="0" applyNumberFormat="true" applyFont="true" applyFill="true" applyBorder="true" applyAlignment="true">
      <alignment vertical="center" wrapText="true"/>
    </xf>
    <xf numFmtId="0" fontId="2" fillId="2" borderId="1"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xf>
    <xf numFmtId="0" fontId="3" fillId="3" borderId="0" xfId="0" applyNumberFormat="true" applyFont="true" applyFill="true" applyBorder="true" applyAlignment="true">
      <alignment vertical="center"/>
    </xf>
    <xf numFmtId="0" fontId="3" fillId="3" borderId="0" xfId="0" applyNumberFormat="true" applyFont="true" applyFill="true" applyBorder="true" applyAlignment="true">
      <alignment vertical="center" wrapText="true"/>
    </xf>
    <xf numFmtId="0" fontId="3"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xf>
    <xf numFmtId="0" fontId="3" fillId="3" borderId="1" xfId="0" applyNumberFormat="true" applyFont="true" applyFill="true" applyBorder="true" applyAlignment="true">
      <alignment vertical="center"/>
    </xf>
    <xf numFmtId="0" fontId="3" fillId="3" borderId="1" xfId="0" applyNumberFormat="true" applyFont="true" applyFill="true" applyBorder="true" applyAlignment="true">
      <alignment vertical="center" wrapText="true"/>
    </xf>
    <xf numFmtId="0" fontId="3"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xf>
    <xf numFmtId="0" fontId="4" fillId="4" borderId="0" xfId="0" applyNumberFormat="true" applyFont="true" applyFill="true" applyBorder="true" applyAlignment="true">
      <alignment vertical="center"/>
    </xf>
    <xf numFmtId="0" fontId="1" fillId="4" borderId="1" xfId="0" applyNumberFormat="true" applyFont="true" applyFill="true" applyBorder="true" applyAlignment="true">
      <alignment vertical="center"/>
    </xf>
    <xf numFmtId="0" fontId="4" fillId="4" borderId="1" xfId="0" applyNumberFormat="true" applyFont="true" applyFill="true" applyBorder="true" applyAlignment="true">
      <alignment vertical="center"/>
    </xf>
    <xf numFmtId="0" fontId="1" fillId="5" borderId="0" xfId="0" applyNumberFormat="true" applyFont="true" applyFill="true" applyBorder="true" applyAlignment="true">
      <alignment vertical="center"/>
    </xf>
    <xf numFmtId="0" fontId="5" fillId="5" borderId="0" xfId="0" applyNumberFormat="true" applyFont="true" applyFill="true" applyBorder="true" applyAlignment="true">
      <alignment vertical="center"/>
    </xf>
    <xf numFmtId="0" fontId="5" fillId="5" borderId="0" xfId="0" applyNumberFormat="true" applyFont="true" applyFill="true" applyBorder="true" applyAlignment="true">
      <alignment horizontal="center" vertical="center"/>
    </xf>
    <xf numFmtId="0" fontId="1" fillId="5" borderId="1" xfId="0" applyNumberFormat="true" applyFont="true" applyFill="true" applyBorder="true" applyAlignment="true">
      <alignment vertical="center"/>
    </xf>
    <xf numFmtId="0" fontId="5" fillId="5" borderId="1" xfId="0" applyNumberFormat="true" applyFont="true" applyFill="true" applyBorder="true" applyAlignment="true">
      <alignment vertical="center"/>
    </xf>
    <xf numFmtId="0" fontId="5" fillId="5" borderId="1" xfId="0" applyNumberFormat="true" applyFont="true" applyFill="true" applyBorder="true" applyAlignment="true">
      <alignment horizontal="center" vertical="center"/>
    </xf>
    <xf numFmtId="0" fontId="1" fillId="0" borderId="0" xfId="0" applyNumberFormat="true" applyFont="true" applyFill="true" applyBorder="true" applyAlignment="true">
      <alignment vertical="center" wrapText="true"/>
    </xf>
    <xf numFmtId="0" fontId="1" fillId="0" borderId="1"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center"/>
    </xf>
    <xf numFmtId="0" fontId="6" fillId="6" borderId="0" xfId="0" applyNumberFormat="true" applyFont="true" applyFill="true" applyBorder="true" applyAlignment="true">
      <alignment vertical="center"/>
    </xf>
    <xf numFmtId="0" fontId="6" fillId="6" borderId="2" xfId="0" applyNumberFormat="true" applyFont="true" applyFill="true" applyBorder="true" applyAlignment="true">
      <alignment vertical="center"/>
    </xf>
    <xf numFmtId="0" fontId="6" fillId="6" borderId="3" xfId="0" applyNumberFormat="true" applyFont="true" applyFill="true" applyBorder="true" applyAlignment="true">
      <alignment vertical="center"/>
    </xf>
    <xf numFmtId="0" fontId="6" fillId="6" borderId="2" xfId="0" applyNumberFormat="true" applyFont="true" applyFill="true" applyBorder="true" applyAlignment="true">
      <alignment vertical="center" wrapText="true"/>
    </xf>
    <xf numFmtId="0" fontId="6" fillId="6" borderId="3" xfId="0" applyNumberFormat="true" applyFont="true" applyFill="true" applyBorder="true" applyAlignment="true">
      <alignment vertical="center" wrapText="true"/>
    </xf>
    <xf numFmtId="0" fontId="6" fillId="6" borderId="2" xfId="0" applyNumberFormat="true" applyFont="true" applyFill="true" applyBorder="true" applyAlignment="true">
      <alignment horizontal="center" vertical="center" wrapText="true"/>
    </xf>
    <xf numFmtId="0" fontId="6" fillId="6" borderId="3" xfId="0" applyNumberFormat="true" applyFont="true" applyFill="true" applyBorder="true" applyAlignment="true">
      <alignment horizontal="center" vertical="center" wrapText="true"/>
    </xf>
    <xf numFmtId="0" fontId="1" fillId="6" borderId="1" xfId="0" applyNumberFormat="true" applyFont="true" applyFill="true" applyBorder="true" applyAlignment="true">
      <alignment vertical="center"/>
    </xf>
    <xf numFmtId="0" fontId="6" fillId="6" borderId="1" xfId="0" applyNumberFormat="true" applyFont="true" applyFill="true" applyBorder="true" applyAlignment="true">
      <alignment vertical="center"/>
    </xf>
    <xf numFmtId="0" fontId="6" fillId="6" borderId="4" xfId="0" applyNumberFormat="true" applyFont="true" applyFill="true" applyBorder="true" applyAlignment="true">
      <alignment vertical="center"/>
    </xf>
    <xf numFmtId="0" fontId="6" fillId="6" borderId="5" xfId="0" applyNumberFormat="true" applyFont="true" applyFill="true" applyBorder="true" applyAlignment="true">
      <alignment vertical="center"/>
    </xf>
    <xf numFmtId="0" fontId="6" fillId="6" borderId="4" xfId="0" applyNumberFormat="true" applyFont="true" applyFill="true" applyBorder="true" applyAlignment="true">
      <alignment vertical="center" wrapText="true"/>
    </xf>
    <xf numFmtId="0" fontId="6" fillId="6" borderId="5" xfId="0" applyNumberFormat="true" applyFont="true" applyFill="true" applyBorder="true" applyAlignment="true">
      <alignment vertical="center" wrapText="true"/>
    </xf>
    <xf numFmtId="0" fontId="6" fillId="6" borderId="4" xfId="0" applyNumberFormat="true" applyFont="true" applyFill="true" applyBorder="true" applyAlignment="true">
      <alignment horizontal="center" vertical="center" wrapText="true"/>
    </xf>
    <xf numFmtId="0" fontId="6" fillId="6" borderId="5" xfId="0" applyNumberFormat="true" applyFont="true" applyFill="true" applyBorder="true" applyAlignment="true">
      <alignment horizontal="center" vertical="center" wrapText="true"/>
    </xf>
    <xf numFmtId="0" fontId="1" fillId="0" borderId="6" xfId="0" applyNumberFormat="true" applyFont="true" applyFill="true" applyBorder="true" applyAlignment="true">
      <alignment vertical="center"/>
    </xf>
    <xf numFmtId="0" fontId="1" fillId="0" borderId="7" xfId="0" applyNumberFormat="true" applyFont="true" applyFill="true" applyBorder="true" applyAlignment="true">
      <alignment vertical="center"/>
    </xf>
    <xf numFmtId="0" fontId="1" fillId="0" borderId="8" xfId="0" applyNumberFormat="true" applyFont="true" applyFill="true" applyBorder="true" applyAlignment="true">
      <alignment vertical="center"/>
    </xf>
    <xf numFmtId="0" fontId="1" fillId="0" borderId="9" xfId="0" applyNumberFormat="true" applyFont="true" applyFill="true" applyBorder="true" applyAlignment="true">
      <alignment vertical="center"/>
    </xf>
    <xf numFmtId="0" fontId="1" fillId="0" borderId="10" xfId="0" applyNumberFormat="true" applyFont="true" applyFill="true" applyBorder="true" applyAlignment="true">
      <alignment vertical="center"/>
    </xf>
    <xf numFmtId="0" fontId="1" fillId="0" borderId="11" xfId="0" applyNumberFormat="true" applyFont="true" applyFill="true" applyBorder="true" applyAlignment="true">
      <alignment vertical="center"/>
    </xf>
    <xf numFmtId="0" fontId="1" fillId="0" borderId="6" xfId="0" applyNumberFormat="true" applyFont="true" applyFill="true" applyBorder="true" applyAlignment="true">
      <alignment vertical="center" wrapText="true"/>
    </xf>
    <xf numFmtId="0" fontId="1" fillId="0" borderId="7" xfId="0" applyNumberFormat="true" applyFont="true" applyFill="true" applyBorder="true" applyAlignment="true">
      <alignment vertical="center" wrapText="true"/>
    </xf>
    <xf numFmtId="0" fontId="1" fillId="0" borderId="8" xfId="0" applyNumberFormat="true" applyFont="true" applyFill="true" applyBorder="true" applyAlignment="true">
      <alignment vertical="center" wrapText="true"/>
    </xf>
    <xf numFmtId="0" fontId="1" fillId="0" borderId="9" xfId="0" applyNumberFormat="true" applyFont="true" applyFill="true" applyBorder="true" applyAlignment="true">
      <alignment vertical="center" wrapText="true"/>
    </xf>
    <xf numFmtId="0" fontId="1" fillId="0" borderId="10" xfId="0" applyNumberFormat="true" applyFont="true" applyFill="true" applyBorder="true" applyAlignment="true">
      <alignment vertical="center" wrapText="true"/>
    </xf>
    <xf numFmtId="0" fontId="1" fillId="0" borderId="11" xfId="0" applyNumberFormat="true" applyFont="true" applyFill="true" applyBorder="true" applyAlignment="true">
      <alignment vertical="center" wrapText="true"/>
    </xf>
    <xf numFmtId="0" fontId="1" fillId="0" borderId="6" xfId="0" applyNumberFormat="true" applyFont="true" applyFill="true" applyBorder="true" applyAlignment="true">
      <alignment vertical="top" wrapText="true"/>
    </xf>
    <xf numFmtId="0" fontId="1" fillId="0" borderId="7" xfId="0" applyNumberFormat="true" applyFont="true" applyFill="true" applyBorder="true" applyAlignment="true">
      <alignment vertical="top" wrapText="true"/>
    </xf>
    <xf numFmtId="0" fontId="1" fillId="0" borderId="8" xfId="0" applyNumberFormat="true" applyFont="true" applyFill="true" applyBorder="true" applyAlignment="true">
      <alignment vertical="top" wrapText="true"/>
    </xf>
    <xf numFmtId="0" fontId="1" fillId="0" borderId="9" xfId="0" applyNumberFormat="true" applyFont="true" applyFill="true" applyBorder="true" applyAlignment="true">
      <alignment vertical="top" wrapText="true"/>
    </xf>
    <xf numFmtId="0" fontId="1" fillId="0" borderId="10" xfId="0" applyNumberFormat="true" applyFont="true" applyFill="true" applyBorder="true" applyAlignment="true">
      <alignment vertical="top" wrapText="true"/>
    </xf>
    <xf numFmtId="0" fontId="1" fillId="0" borderId="11" xfId="0" applyNumberFormat="true" applyFont="true" applyFill="true" applyBorder="true" applyAlignment="true">
      <alignment vertical="top" wrapText="true"/>
    </xf>
    <xf numFmtId="0" fontId="1" fillId="0" borderId="12" xfId="0" applyNumberFormat="true" applyFont="true" applyFill="true" applyBorder="true" applyAlignment="true">
      <alignment vertical="center"/>
    </xf>
    <xf numFmtId="0" fontId="1" fillId="0" borderId="13" xfId="0" applyNumberFormat="true" applyFont="true" applyFill="true" applyBorder="true" applyAlignment="true">
      <alignment vertical="center"/>
    </xf>
    <xf numFmtId="0" fontId="1" fillId="0" borderId="14" xfId="0" applyNumberFormat="true" applyFont="true" applyFill="true" applyBorder="true" applyAlignment="true">
      <alignment vertical="center"/>
    </xf>
    <xf numFmtId="0" fontId="1" fillId="0" borderId="15" xfId="0" applyNumberFormat="true" applyFont="true" applyFill="true" applyBorder="true" applyAlignment="true">
      <alignment vertical="center"/>
    </xf>
    <xf numFmtId="0" fontId="1" fillId="0" borderId="16" xfId="0" applyNumberFormat="true" applyFont="true" applyFill="true" applyBorder="true" applyAlignment="true">
      <alignment vertical="center"/>
    </xf>
    <xf numFmtId="0" fontId="1" fillId="0" borderId="17" xfId="0" applyNumberFormat="true" applyFont="true" applyFill="true" applyBorder="true" applyAlignment="true">
      <alignment vertical="center"/>
    </xf>
    <xf numFmtId="0" fontId="1" fillId="0" borderId="12" xfId="0" applyNumberFormat="true" applyFont="true" applyFill="true" applyBorder="true" applyAlignment="true">
      <alignment vertical="center" wrapText="true"/>
    </xf>
    <xf numFmtId="0" fontId="1" fillId="0" borderId="13" xfId="0" applyNumberFormat="true" applyFont="true" applyFill="true" applyBorder="true" applyAlignment="true">
      <alignment vertical="center" wrapText="true"/>
    </xf>
    <xf numFmtId="0" fontId="1" fillId="0" borderId="14" xfId="0" applyNumberFormat="true" applyFont="true" applyFill="true" applyBorder="true" applyAlignment="true">
      <alignment vertical="center" wrapText="true"/>
    </xf>
    <xf numFmtId="0" fontId="1" fillId="0" borderId="15" xfId="0" applyNumberFormat="true" applyFont="true" applyFill="true" applyBorder="true" applyAlignment="true">
      <alignment vertical="center" wrapText="true"/>
    </xf>
    <xf numFmtId="0" fontId="1" fillId="0" borderId="16" xfId="0" applyNumberFormat="true" applyFont="true" applyFill="true" applyBorder="true" applyAlignment="true">
      <alignment vertical="center" wrapText="true"/>
    </xf>
    <xf numFmtId="0" fontId="1" fillId="0" borderId="17" xfId="0" applyNumberFormat="true" applyFont="true" applyFill="true" applyBorder="true" applyAlignment="true">
      <alignment vertical="center" wrapText="true"/>
    </xf>
    <xf numFmtId="0" fontId="1" fillId="0" borderId="12" xfId="0" applyNumberFormat="true" applyFont="true" applyFill="true" applyBorder="true" applyAlignment="true">
      <alignment vertical="top" wrapText="true"/>
    </xf>
    <xf numFmtId="0" fontId="1" fillId="0" borderId="13" xfId="0" applyNumberFormat="true" applyFont="true" applyFill="true" applyBorder="true" applyAlignment="true">
      <alignment vertical="top" wrapText="true"/>
    </xf>
    <xf numFmtId="0" fontId="1" fillId="0" borderId="14" xfId="0" applyNumberFormat="true" applyFont="true" applyFill="true" applyBorder="true" applyAlignment="true">
      <alignment vertical="top" wrapText="true"/>
    </xf>
    <xf numFmtId="0" fontId="1" fillId="0" borderId="15" xfId="0" applyNumberFormat="true" applyFont="true" applyFill="true" applyBorder="true" applyAlignment="true">
      <alignment vertical="top" wrapText="true"/>
    </xf>
    <xf numFmtId="0" fontId="1" fillId="0" borderId="16" xfId="0" applyNumberFormat="true" applyFont="true" applyFill="true" applyBorder="true" applyAlignment="true">
      <alignment vertical="top" wrapText="true"/>
    </xf>
    <xf numFmtId="0" fontId="1" fillId="0" borderId="17" xfId="0" applyNumberFormat="true" applyFont="true" applyFill="true" applyBorder="true" applyAlignment="true">
      <alignment vertical="top" wrapText="true"/>
    </xf>
    <xf numFmtId="0" fontId="7" fillId="4" borderId="0" xfId="0" applyNumberFormat="true" applyFont="true" applyFill="true" applyBorder="true" applyAlignment="true">
      <alignment vertical="center"/>
    </xf>
    <xf numFmtId="0" fontId="7" fillId="4" borderId="1" xfId="0" applyNumberFormat="true" applyFont="true" applyFill="true" applyBorder="true" applyAlignment="true">
      <alignment vertical="center"/>
    </xf>
    <xf numFmtId="0" fontId="1" fillId="0" borderId="18" xfId="0" applyNumberFormat="true" applyFont="true" applyFill="true" applyBorder="true" applyAlignment="true">
      <alignment vertical="center"/>
    </xf>
    <xf numFmtId="0" fontId="1" fillId="0" borderId="19" xfId="0" applyNumberFormat="true" applyFont="true" applyFill="true" applyBorder="true" applyAlignment="true">
      <alignment vertical="center"/>
    </xf>
    <xf numFmtId="0" fontId="1" fillId="0" borderId="18" xfId="0" applyNumberFormat="true" applyFont="true" applyFill="true" applyBorder="true" applyAlignment="true">
      <alignment vertical="center" wrapText="true"/>
    </xf>
    <xf numFmtId="0" fontId="1" fillId="0" borderId="19" xfId="0" applyNumberFormat="true" applyFont="true" applyFill="true" applyBorder="true" applyAlignment="true">
      <alignment vertical="center" wrapText="true"/>
    </xf>
    <xf numFmtId="0" fontId="1" fillId="0" borderId="18" xfId="0" applyNumberFormat="true" applyFont="true" applyFill="true" applyBorder="true" applyAlignment="true">
      <alignment vertical="top" wrapText="true"/>
    </xf>
    <xf numFmtId="0" fontId="1" fillId="0" borderId="0" xfId="0" applyNumberFormat="true" applyFont="true" applyFill="true" applyBorder="true" applyAlignment="true">
      <alignment vertical="top" wrapText="true"/>
    </xf>
    <xf numFmtId="0" fontId="1" fillId="0" borderId="19" xfId="0" applyNumberFormat="true" applyFont="true" applyFill="true" applyBorder="true" applyAlignment="true">
      <alignment vertical="top" wrapText="true"/>
    </xf>
    <xf numFmtId="0" fontId="1" fillId="0" borderId="20" xfId="0" applyNumberFormat="true" applyFont="true" applyFill="true" applyBorder="true" applyAlignment="true">
      <alignment vertical="center"/>
    </xf>
    <xf numFmtId="0" fontId="1" fillId="0" borderId="21" xfId="0" applyNumberFormat="true" applyFont="true" applyFill="true" applyBorder="true" applyAlignment="true">
      <alignment vertical="center"/>
    </xf>
    <xf numFmtId="0" fontId="1" fillId="0" borderId="20" xfId="0" applyNumberFormat="true" applyFont="true" applyFill="true" applyBorder="true" applyAlignment="true">
      <alignment vertical="center" wrapText="true"/>
    </xf>
    <xf numFmtId="0" fontId="1" fillId="0" borderId="21" xfId="0" applyNumberFormat="true" applyFont="true" applyFill="true" applyBorder="true" applyAlignment="true">
      <alignment vertical="center" wrapText="true"/>
    </xf>
    <xf numFmtId="0" fontId="1" fillId="0" borderId="20" xfId="0" applyNumberFormat="true" applyFont="true" applyFill="true" applyBorder="true" applyAlignment="true">
      <alignment vertical="top" wrapText="true"/>
    </xf>
    <xf numFmtId="0" fontId="1" fillId="0" borderId="1" xfId="0" applyNumberFormat="true" applyFont="true" applyFill="true" applyBorder="true" applyAlignment="true">
      <alignment vertical="top" wrapText="true"/>
    </xf>
    <xf numFmtId="0" fontId="1" fillId="0" borderId="21" xfId="0" applyNumberFormat="true" applyFont="true" applyFill="true" applyBorder="true" applyAlignment="true">
      <alignment vertical="top" wrapText="true"/>
    </xf>
    <xf numFmtId="0" fontId="1" fillId="7" borderId="0" xfId="0" applyNumberFormat="true" applyFont="true" applyFill="true" applyBorder="true" applyAlignment="true">
      <alignment vertical="center"/>
    </xf>
    <xf numFmtId="0" fontId="1" fillId="7" borderId="1" xfId="0" applyNumberFormat="true" applyFont="true" applyFill="true" applyBorder="true" applyAlignment="true">
      <alignment vertical="center"/>
    </xf>
    <xf numFmtId="0" fontId="1" fillId="8" borderId="0" xfId="0" applyNumberFormat="true" applyFont="true" applyFill="true" applyBorder="true" applyAlignment="true">
      <alignment vertical="center"/>
    </xf>
    <xf numFmtId="0" fontId="1" fillId="8" borderId="1" xfId="0" applyNumberFormat="true" applyFont="true" applyFill="true" applyBorder="true" applyAlignment="true">
      <alignment vertical="center"/>
    </xf>
    <xf numFmtId="0" fontId="1" fillId="9" borderId="0" xfId="0" applyNumberFormat="true" applyFont="true" applyFill="true" applyBorder="true" applyAlignment="true">
      <alignment vertical="center"/>
    </xf>
    <xf numFmtId="0" fontId="1" fillId="9" borderId="1" xfId="0" applyNumberFormat="true" applyFont="true" applyFill="true" applyBorder="true" applyAlignment="true">
      <alignment vertical="center"/>
    </xf>
    <xf numFmtId="0" fontId="6" fillId="6" borderId="22" xfId="0" applyNumberFormat="true" applyFont="true" applyFill="true" applyBorder="true" applyAlignment="true">
      <alignment vertical="center"/>
    </xf>
    <xf numFmtId="0" fontId="6" fillId="6" borderId="22" xfId="0" applyNumberFormat="true" applyFont="true" applyFill="true" applyBorder="true" applyAlignment="true">
      <alignment vertical="center" wrapText="true"/>
    </xf>
    <xf numFmtId="0" fontId="6" fillId="6" borderId="22" xfId="0" applyNumberFormat="true" applyFont="true" applyFill="true" applyBorder="true" applyAlignment="true">
      <alignment horizontal="center" vertical="center" wrapText="true"/>
    </xf>
    <xf numFmtId="0" fontId="6" fillId="6" borderId="23" xfId="0" applyNumberFormat="true" applyFont="true" applyFill="true" applyBorder="true" applyAlignment="true">
      <alignment vertical="center"/>
    </xf>
    <xf numFmtId="0" fontId="6" fillId="6" borderId="23" xfId="0" applyNumberFormat="true" applyFont="true" applyFill="true" applyBorder="true" applyAlignment="true">
      <alignment vertical="center" wrapText="true"/>
    </xf>
    <xf numFmtId="0" fontId="6" fillId="6" borderId="23" xfId="0" applyNumberFormat="true" applyFont="true" applyFill="true" applyBorder="true" applyAlignment="true">
      <alignment horizontal="center" vertical="center" wrapText="true"/>
    </xf>
    <xf numFmtId="200" fontId="1" fillId="0" borderId="18" xfId="0" applyNumberFormat="true" applyFont="true" applyFill="true" applyBorder="true" applyAlignment="true">
      <alignment vertical="top" wrapText="true"/>
    </xf>
    <xf numFmtId="200" fontId="1" fillId="0" borderId="0" xfId="0" applyNumberFormat="true" applyFont="true" applyFill="true" applyBorder="true" applyAlignment="true">
      <alignment vertical="top" wrapText="true"/>
    </xf>
    <xf numFmtId="200" fontId="1" fillId="0" borderId="20" xfId="0" applyNumberFormat="true" applyFont="true" applyFill="true" applyBorder="true" applyAlignment="true">
      <alignment vertical="top" wrapText="true"/>
    </xf>
    <xf numFmtId="200" fontId="1" fillId="0" borderId="1" xfId="0" applyNumberFormat="true" applyFont="true" applyFill="true" applyBorder="true" applyAlignment="true">
      <alignment vertical="top" wrapText="true"/>
    </xf>
    <xf numFmtId="201" fontId="1" fillId="0" borderId="18" xfId="0" applyNumberFormat="true" applyFont="true" applyFill="true" applyBorder="true" applyAlignment="true">
      <alignment vertical="top" wrapText="true"/>
    </xf>
    <xf numFmtId="201" fontId="1" fillId="0" borderId="0" xfId="0" applyNumberFormat="true" applyFont="true" applyFill="true" applyBorder="true" applyAlignment="true">
      <alignment vertical="top" wrapText="true"/>
    </xf>
    <xf numFmtId="201" fontId="1" fillId="0" borderId="19" xfId="0" applyNumberFormat="true" applyFont="true" applyFill="true" applyBorder="true" applyAlignment="true">
      <alignment vertical="top" wrapText="true"/>
    </xf>
    <xf numFmtId="201" fontId="1" fillId="0" borderId="20" xfId="0" applyNumberFormat="true" applyFont="true" applyFill="true" applyBorder="true" applyAlignment="true">
      <alignment vertical="top" wrapText="true"/>
    </xf>
    <xf numFmtId="201" fontId="1" fillId="0" borderId="1" xfId="0" applyNumberFormat="true" applyFont="true" applyFill="true" applyBorder="true" applyAlignment="true">
      <alignment vertical="top" wrapText="true"/>
    </xf>
    <xf numFmtId="201" fontId="1" fillId="0" borderId="21" xfId="0" applyNumberFormat="true" applyFont="true" applyFill="true" applyBorder="true" applyAlignment="true">
      <alignment vertical="top" wrapText="true"/>
    </xf>
    <xf numFmtId="202" fontId="1" fillId="0" borderId="18" xfId="0" applyNumberFormat="true" applyFont="true" applyFill="true" applyBorder="true" applyAlignment="true">
      <alignment vertical="top" wrapText="true"/>
    </xf>
    <xf numFmtId="202" fontId="1" fillId="0" borderId="0" xfId="0" applyNumberFormat="true" applyFont="true" applyFill="true" applyBorder="true" applyAlignment="true">
      <alignment vertical="top" wrapText="true"/>
    </xf>
    <xf numFmtId="202" fontId="1" fillId="0" borderId="19" xfId="0" applyNumberFormat="true" applyFont="true" applyFill="true" applyBorder="true" applyAlignment="true">
      <alignment vertical="top" wrapText="true"/>
    </xf>
    <xf numFmtId="202" fontId="1" fillId="0" borderId="20" xfId="0" applyNumberFormat="true" applyFont="true" applyFill="true" applyBorder="true" applyAlignment="true">
      <alignment vertical="top" wrapText="true"/>
    </xf>
    <xf numFmtId="202" fontId="1" fillId="0" borderId="1" xfId="0" applyNumberFormat="true" applyFont="true" applyFill="true" applyBorder="true" applyAlignment="true">
      <alignment vertical="top" wrapText="true"/>
    </xf>
    <xf numFmtId="202" fontId="1" fillId="0" borderId="21" xfId="0" applyNumberFormat="true" applyFont="true" applyFill="true" applyBorder="true" applyAlignment="true">
      <alignment vertical="top" wrapText="true"/>
    </xf>
    <xf numFmtId="0" fontId="1" fillId="10" borderId="0" xfId="0" applyNumberFormat="true" applyFont="true" applyFill="true" applyBorder="true" applyAlignment="true">
      <alignment vertical="center"/>
    </xf>
    <xf numFmtId="0" fontId="8" fillId="10" borderId="0" xfId="0" applyNumberFormat="true" applyFont="true" applyFill="true" applyBorder="true" applyAlignment="true">
      <alignment vertical="center"/>
    </xf>
    <xf numFmtId="0" fontId="8" fillId="10" borderId="0" xfId="0" applyNumberFormat="true" applyFont="true" applyFill="true" applyBorder="true" applyAlignment="true">
      <alignment vertical="center" wrapText="true"/>
    </xf>
    <xf numFmtId="0" fontId="1" fillId="10" borderId="1" xfId="0" applyNumberFormat="true" applyFont="true" applyFill="true" applyBorder="true" applyAlignment="true">
      <alignment vertical="center"/>
    </xf>
    <xf numFmtId="0" fontId="8" fillId="10" borderId="1" xfId="0" applyNumberFormat="true" applyFont="true" applyFill="true" applyBorder="true" applyAlignment="true">
      <alignment vertical="center"/>
    </xf>
    <xf numFmtId="0" fontId="8" fillId="10" borderId="1" xfId="0" applyNumberFormat="true" applyFont="true" applyFill="true" applyBorder="true" applyAlignment="true">
      <alignment vertical="center" wrapText="true"/>
    </xf>
    <xf numFmtId="0" fontId="1" fillId="7" borderId="18" xfId="0" applyNumberFormat="true" applyFont="true" applyFill="true" applyBorder="true" applyAlignment="true">
      <alignment vertical="top" wrapText="true"/>
    </xf>
    <xf numFmtId="0" fontId="1" fillId="7" borderId="0" xfId="0" applyNumberFormat="true" applyFont="true" applyFill="true" applyBorder="true" applyAlignment="true">
      <alignment vertical="top" wrapText="true"/>
    </xf>
    <xf numFmtId="0" fontId="1" fillId="7" borderId="19" xfId="0" applyNumberFormat="true" applyFont="true" applyFill="true" applyBorder="true" applyAlignment="true">
      <alignment vertical="top" wrapText="true"/>
    </xf>
    <xf numFmtId="0" fontId="1" fillId="7" borderId="20" xfId="0" applyNumberFormat="true" applyFont="true" applyFill="true" applyBorder="true" applyAlignment="true">
      <alignment vertical="top" wrapText="true"/>
    </xf>
    <xf numFmtId="0" fontId="1" fillId="7" borderId="1" xfId="0" applyNumberFormat="true" applyFont="true" applyFill="true" applyBorder="true" applyAlignment="true">
      <alignment vertical="top" wrapText="true"/>
    </xf>
    <xf numFmtId="0" fontId="1" fillId="7" borderId="21" xfId="0" applyNumberFormat="true" applyFont="true" applyFill="true" applyBorder="true" applyAlignment="true">
      <alignment vertical="top" wrapText="true"/>
    </xf>
    <xf numFmtId="0" fontId="1" fillId="8" borderId="6" xfId="0" applyNumberFormat="true" applyFont="true" applyFill="true" applyBorder="true" applyAlignment="true">
      <alignment vertical="top" wrapText="true"/>
    </xf>
    <xf numFmtId="0" fontId="1" fillId="8" borderId="8" xfId="0" applyNumberFormat="true" applyFont="true" applyFill="true" applyBorder="true" applyAlignment="true">
      <alignment vertical="top" wrapText="true"/>
    </xf>
    <xf numFmtId="0" fontId="1" fillId="8" borderId="10" xfId="0" applyNumberFormat="true" applyFont="true" applyFill="true" applyBorder="true" applyAlignment="true">
      <alignment vertical="top" wrapText="true"/>
    </xf>
    <xf numFmtId="0" fontId="1" fillId="8" borderId="12" xfId="0" applyNumberFormat="true" applyFont="true" applyFill="true" applyBorder="true" applyAlignment="true">
      <alignment vertical="top" wrapText="true"/>
    </xf>
    <xf numFmtId="0" fontId="1" fillId="8" borderId="14" xfId="0" applyNumberFormat="true" applyFont="true" applyFill="true" applyBorder="true" applyAlignment="true">
      <alignment vertical="top" wrapText="true"/>
    </xf>
    <xf numFmtId="0" fontId="1" fillId="8" borderId="16" xfId="0" applyNumberFormat="true" applyFont="true" applyFill="true" applyBorder="true" applyAlignment="true">
      <alignment vertical="top" wrapText="true"/>
    </xf>
    <xf numFmtId="0" fontId="1" fillId="8" borderId="18" xfId="0" applyNumberFormat="true" applyFont="true" applyFill="true" applyBorder="true" applyAlignment="true">
      <alignment vertical="top" wrapText="true"/>
    </xf>
    <xf numFmtId="0" fontId="1" fillId="8" borderId="0" xfId="0" applyNumberFormat="true" applyFont="true" applyFill="true" applyBorder="true" applyAlignment="true">
      <alignment vertical="top" wrapText="true"/>
    </xf>
    <xf numFmtId="0" fontId="1" fillId="8" borderId="19" xfId="0" applyNumberFormat="true" applyFont="true" applyFill="true" applyBorder="true" applyAlignment="true">
      <alignment vertical="top" wrapText="true"/>
    </xf>
    <xf numFmtId="0" fontId="1" fillId="8" borderId="20" xfId="0" applyNumberFormat="true" applyFont="true" applyFill="true" applyBorder="true" applyAlignment="true">
      <alignment vertical="top" wrapText="true"/>
    </xf>
    <xf numFmtId="0" fontId="1" fillId="8" borderId="1" xfId="0" applyNumberFormat="true" applyFont="true" applyFill="true" applyBorder="true" applyAlignment="true">
      <alignment vertical="top" wrapText="true"/>
    </xf>
    <xf numFmtId="0" fontId="1" fillId="8" borderId="21" xfId="0" applyNumberFormat="true" applyFont="true" applyFill="true" applyBorder="true" applyAlignment="true">
      <alignment vertical="top" wrapText="true"/>
    </xf>
    <xf numFmtId="0" fontId="1" fillId="9" borderId="18" xfId="0" applyNumberFormat="true" applyFont="true" applyFill="true" applyBorder="true" applyAlignment="true">
      <alignment vertical="top" wrapText="true"/>
    </xf>
    <xf numFmtId="0" fontId="1" fillId="9" borderId="0" xfId="0" applyNumberFormat="true" applyFont="true" applyFill="true" applyBorder="true" applyAlignment="true">
      <alignment vertical="top" wrapText="true"/>
    </xf>
    <xf numFmtId="0" fontId="1" fillId="9" borderId="19" xfId="0" applyNumberFormat="true" applyFont="true" applyFill="true" applyBorder="true" applyAlignment="true">
      <alignment vertical="top" wrapText="true"/>
    </xf>
    <xf numFmtId="0" fontId="1" fillId="9" borderId="20" xfId="0" applyNumberFormat="true" applyFont="true" applyFill="true" applyBorder="true" applyAlignment="true">
      <alignment vertical="top" wrapText="true"/>
    </xf>
    <xf numFmtId="0" fontId="1" fillId="9" borderId="1" xfId="0" applyNumberFormat="true" applyFont="true" applyFill="true" applyBorder="true" applyAlignment="true">
      <alignment vertical="top" wrapText="true"/>
    </xf>
    <xf numFmtId="0" fontId="1" fillId="9" borderId="21" xfId="0" applyNumberFormat="true" applyFont="true" applyFill="true" applyBorder="true" applyAlignment="true">
      <alignment vertical="top" wrapText="true"/>
    </xf>
    <xf numFmtId="201" fontId="1" fillId="7" borderId="18" xfId="0" applyNumberFormat="true" applyFont="true" applyFill="true" applyBorder="true" applyAlignment="true">
      <alignment vertical="top" wrapText="true"/>
    </xf>
    <xf numFmtId="201" fontId="1" fillId="7" borderId="0" xfId="0" applyNumberFormat="true" applyFont="true" applyFill="true" applyBorder="true" applyAlignment="true">
      <alignment vertical="top" wrapText="true"/>
    </xf>
    <xf numFmtId="201" fontId="1" fillId="7" borderId="19" xfId="0" applyNumberFormat="true" applyFont="true" applyFill="true" applyBorder="true" applyAlignment="true">
      <alignment vertical="top" wrapText="true"/>
    </xf>
    <xf numFmtId="201" fontId="1" fillId="7" borderId="20" xfId="0" applyNumberFormat="true" applyFont="true" applyFill="true" applyBorder="true" applyAlignment="true">
      <alignment vertical="top" wrapText="true"/>
    </xf>
    <xf numFmtId="201" fontId="1" fillId="7" borderId="1" xfId="0" applyNumberFormat="true" applyFont="true" applyFill="true" applyBorder="true" applyAlignment="true">
      <alignment vertical="top" wrapText="true"/>
    </xf>
    <xf numFmtId="201" fontId="1" fillId="7" borderId="21" xfId="0" applyNumberFormat="true" applyFont="true" applyFill="true" applyBorder="true" applyAlignment="true">
      <alignment vertical="top" wrapText="true"/>
    </xf>
    <xf numFmtId="201" fontId="1" fillId="8" borderId="18" xfId="0" applyNumberFormat="true" applyFont="true" applyFill="true" applyBorder="true" applyAlignment="true">
      <alignment vertical="top" wrapText="true"/>
    </xf>
    <xf numFmtId="201" fontId="1" fillId="8" borderId="0" xfId="0" applyNumberFormat="true" applyFont="true" applyFill="true" applyBorder="true" applyAlignment="true">
      <alignment vertical="top" wrapText="true"/>
    </xf>
    <xf numFmtId="201" fontId="1" fillId="8" borderId="19" xfId="0" applyNumberFormat="true" applyFont="true" applyFill="true" applyBorder="true" applyAlignment="true">
      <alignment vertical="top" wrapText="true"/>
    </xf>
    <xf numFmtId="201" fontId="1" fillId="8" borderId="20" xfId="0" applyNumberFormat="true" applyFont="true" applyFill="true" applyBorder="true" applyAlignment="true">
      <alignment vertical="top" wrapText="true"/>
    </xf>
    <xf numFmtId="201" fontId="1" fillId="8" borderId="1" xfId="0" applyNumberFormat="true" applyFont="true" applyFill="true" applyBorder="true" applyAlignment="true">
      <alignment vertical="top" wrapText="true"/>
    </xf>
    <xf numFmtId="201" fontId="1" fillId="8" borderId="21" xfId="0" applyNumberFormat="true" applyFont="true" applyFill="true" applyBorder="true" applyAlignment="true">
      <alignment vertical="top" wrapText="true"/>
    </xf>
    <xf numFmtId="201" fontId="1" fillId="9" borderId="18" xfId="0" applyNumberFormat="true" applyFont="true" applyFill="true" applyBorder="true" applyAlignment="true">
      <alignment vertical="top" wrapText="true"/>
    </xf>
    <xf numFmtId="201" fontId="1" fillId="9" borderId="0" xfId="0" applyNumberFormat="true" applyFont="true" applyFill="true" applyBorder="true" applyAlignment="true">
      <alignment vertical="top" wrapText="true"/>
    </xf>
    <xf numFmtId="201" fontId="1" fillId="9" borderId="19" xfId="0" applyNumberFormat="true" applyFont="true" applyFill="true" applyBorder="true" applyAlignment="true">
      <alignment vertical="top" wrapText="true"/>
    </xf>
    <xf numFmtId="201" fontId="1" fillId="9" borderId="20" xfId="0" applyNumberFormat="true" applyFont="true" applyFill="true" applyBorder="true" applyAlignment="true">
      <alignment vertical="top" wrapText="true"/>
    </xf>
    <xf numFmtId="201" fontId="1" fillId="9" borderId="1" xfId="0" applyNumberFormat="true" applyFont="true" applyFill="true" applyBorder="true" applyAlignment="true">
      <alignment vertical="top" wrapText="true"/>
    </xf>
    <xf numFmtId="201" fontId="1" fillId="9" borderId="21" xfId="0" applyNumberFormat="true" applyFont="true" applyFill="true" applyBorder="true" applyAlignment="true">
      <alignment vertical="top" wrapText="true"/>
    </xf>
    <xf numFmtId="203" fontId="1" fillId="9" borderId="18" xfId="0" applyNumberFormat="true" applyFont="true" applyFill="true" applyBorder="true" applyAlignment="true">
      <alignment vertical="top" wrapText="true"/>
    </xf>
    <xf numFmtId="203" fontId="1" fillId="9" borderId="0" xfId="0" applyNumberFormat="true" applyFont="true" applyFill="true" applyBorder="true" applyAlignment="true">
      <alignment vertical="top" wrapText="true"/>
    </xf>
    <xf numFmtId="203" fontId="1" fillId="9" borderId="19" xfId="0" applyNumberFormat="true" applyFont="true" applyFill="true" applyBorder="true" applyAlignment="true">
      <alignment vertical="top" wrapText="true"/>
    </xf>
    <xf numFmtId="203" fontId="1" fillId="9" borderId="20" xfId="0" applyNumberFormat="true" applyFont="true" applyFill="true" applyBorder="true" applyAlignment="true">
      <alignment vertical="top" wrapText="true"/>
    </xf>
    <xf numFmtId="203" fontId="1" fillId="9" borderId="1" xfId="0" applyNumberFormat="true" applyFont="true" applyFill="true" applyBorder="true" applyAlignment="true">
      <alignment vertical="top" wrapText="true"/>
    </xf>
    <xf numFmtId="203" fontId="1" fillId="9" borderId="21" xfId="0" applyNumberFormat="true" applyFont="true" applyFill="true" applyBorder="true" applyAlignment="true">
      <alignment vertical="top" wrapText="true"/>
    </xf>
    <xf numFmtId="204" fontId="1" fillId="8" borderId="18" xfId="0" applyNumberFormat="true" applyFont="true" applyFill="true" applyBorder="true" applyAlignment="true">
      <alignment vertical="top" wrapText="true"/>
    </xf>
    <xf numFmtId="204" fontId="1" fillId="9" borderId="18" xfId="0" applyNumberFormat="true" applyFont="true" applyFill="true" applyBorder="true" applyAlignment="true">
      <alignment vertical="top" wrapText="true"/>
    </xf>
    <xf numFmtId="204" fontId="1" fillId="8" borderId="0" xfId="0" applyNumberFormat="true" applyFont="true" applyFill="true" applyBorder="true" applyAlignment="true">
      <alignment vertical="top" wrapText="true"/>
    </xf>
    <xf numFmtId="204" fontId="1" fillId="9" borderId="0" xfId="0" applyNumberFormat="true" applyFont="true" applyFill="true" applyBorder="true" applyAlignment="true">
      <alignment vertical="top" wrapText="true"/>
    </xf>
    <xf numFmtId="204" fontId="1" fillId="8" borderId="19" xfId="0" applyNumberFormat="true" applyFont="true" applyFill="true" applyBorder="true" applyAlignment="true">
      <alignment vertical="top" wrapText="true"/>
    </xf>
    <xf numFmtId="204" fontId="1" fillId="9" borderId="19" xfId="0" applyNumberFormat="true" applyFont="true" applyFill="true" applyBorder="true" applyAlignment="true">
      <alignment vertical="top" wrapText="true"/>
    </xf>
    <xf numFmtId="204" fontId="1" fillId="8" borderId="20" xfId="0" applyNumberFormat="true" applyFont="true" applyFill="true" applyBorder="true" applyAlignment="true">
      <alignment vertical="top" wrapText="true"/>
    </xf>
    <xf numFmtId="204" fontId="1" fillId="9" borderId="20" xfId="0" applyNumberFormat="true" applyFont="true" applyFill="true" applyBorder="true" applyAlignment="true">
      <alignment vertical="top" wrapText="true"/>
    </xf>
    <xf numFmtId="204" fontId="1" fillId="8" borderId="1" xfId="0" applyNumberFormat="true" applyFont="true" applyFill="true" applyBorder="true" applyAlignment="true">
      <alignment vertical="top" wrapText="true"/>
    </xf>
    <xf numFmtId="204" fontId="1" fillId="9" borderId="1" xfId="0" applyNumberFormat="true" applyFont="true" applyFill="true" applyBorder="true" applyAlignment="true">
      <alignment vertical="top" wrapText="true"/>
    </xf>
    <xf numFmtId="204" fontId="1" fillId="8" borderId="21" xfId="0" applyNumberFormat="true" applyFont="true" applyFill="true" applyBorder="true" applyAlignment="true">
      <alignment vertical="top" wrapText="true"/>
    </xf>
    <xf numFmtId="204" fontId="1" fillId="9" borderId="21" xfId="0" applyNumberFormat="true" applyFont="true" applyFill="true" applyBorder="true" applyAlignment="true">
      <alignment vertical="top" wrapText="true"/>
    </xf>
    <xf numFmtId="205" fontId="1" fillId="9" borderId="18" xfId="0" applyNumberFormat="true" applyFont="true" applyFill="true" applyBorder="true" applyAlignment="true">
      <alignment vertical="top" wrapText="true"/>
    </xf>
    <xf numFmtId="205" fontId="1" fillId="8" borderId="18" xfId="0" applyNumberFormat="true" applyFont="true" applyFill="true" applyBorder="true" applyAlignment="true">
      <alignment vertical="top" wrapText="true"/>
    </xf>
    <xf numFmtId="205" fontId="1" fillId="9" borderId="0" xfId="0" applyNumberFormat="true" applyFont="true" applyFill="true" applyBorder="true" applyAlignment="true">
      <alignment vertical="top" wrapText="true"/>
    </xf>
    <xf numFmtId="205" fontId="1" fillId="8" borderId="0" xfId="0" applyNumberFormat="true" applyFont="true" applyFill="true" applyBorder="true" applyAlignment="true">
      <alignment vertical="top" wrapText="true"/>
    </xf>
    <xf numFmtId="205" fontId="1" fillId="9" borderId="19" xfId="0" applyNumberFormat="true" applyFont="true" applyFill="true" applyBorder="true" applyAlignment="true">
      <alignment vertical="top" wrapText="true"/>
    </xf>
    <xf numFmtId="205" fontId="1" fillId="8" borderId="19" xfId="0" applyNumberFormat="true" applyFont="true" applyFill="true" applyBorder="true" applyAlignment="true">
      <alignment vertical="top" wrapText="true"/>
    </xf>
    <xf numFmtId="205" fontId="1" fillId="9" borderId="20" xfId="0" applyNumberFormat="true" applyFont="true" applyFill="true" applyBorder="true" applyAlignment="true">
      <alignment vertical="top" wrapText="true"/>
    </xf>
    <xf numFmtId="205" fontId="1" fillId="8" borderId="20" xfId="0" applyNumberFormat="true" applyFont="true" applyFill="true" applyBorder="true" applyAlignment="true">
      <alignment vertical="top" wrapText="true"/>
    </xf>
    <xf numFmtId="205" fontId="1" fillId="9" borderId="1" xfId="0" applyNumberFormat="true" applyFont="true" applyFill="true" applyBorder="true" applyAlignment="true">
      <alignment vertical="top" wrapText="true"/>
    </xf>
    <xf numFmtId="205" fontId="1" fillId="8" borderId="1" xfId="0" applyNumberFormat="true" applyFont="true" applyFill="true" applyBorder="true" applyAlignment="true">
      <alignment vertical="top" wrapText="true"/>
    </xf>
    <xf numFmtId="205" fontId="1" fillId="9" borderId="21" xfId="0" applyNumberFormat="true" applyFont="true" applyFill="true" applyBorder="true" applyAlignment="true">
      <alignment vertical="top" wrapText="true"/>
    </xf>
    <xf numFmtId="205" fontId="1" fillId="8" borderId="21" xfId="0" applyNumberFormat="true" applyFont="true" applyFill="true" applyBorder="true" applyAlignment="true">
      <alignment vertical="top" wrapText="true"/>
    </xf>
    <xf numFmtId="0" fontId="7" fillId="5" borderId="0" xfId="0" applyNumberFormat="true" applyFont="true" applyFill="true" applyBorder="true" applyAlignment="true">
      <alignment vertical="center"/>
    </xf>
    <xf numFmtId="0" fontId="7" fillId="5" borderId="2" xfId="0" applyNumberFormat="true" applyFont="true" applyFill="true" applyBorder="true" applyAlignment="true">
      <alignment vertical="center"/>
    </xf>
    <xf numFmtId="0" fontId="7" fillId="5" borderId="3" xfId="0" applyNumberFormat="true" applyFont="true" applyFill="true" applyBorder="true" applyAlignment="true">
      <alignment vertical="center"/>
    </xf>
    <xf numFmtId="0" fontId="7" fillId="5" borderId="2" xfId="0" applyNumberFormat="true" applyFont="true" applyFill="true" applyBorder="true" applyAlignment="true">
      <alignment horizontal="center" vertical="center"/>
    </xf>
    <xf numFmtId="0" fontId="7" fillId="5" borderId="3" xfId="0" applyNumberFormat="true" applyFont="true" applyFill="true" applyBorder="true" applyAlignment="true">
      <alignment horizontal="center" vertical="center"/>
    </xf>
    <xf numFmtId="0" fontId="7" fillId="5" borderId="1" xfId="0" applyNumberFormat="true" applyFont="true" applyFill="true" applyBorder="true" applyAlignment="true">
      <alignment vertical="center"/>
    </xf>
    <xf numFmtId="0" fontId="7" fillId="5" borderId="4" xfId="0" applyNumberFormat="true" applyFont="true" applyFill="true" applyBorder="true" applyAlignment="true">
      <alignment vertical="center"/>
    </xf>
    <xf numFmtId="0" fontId="7" fillId="5" borderId="5" xfId="0" applyNumberFormat="true" applyFont="true" applyFill="true" applyBorder="true" applyAlignment="true">
      <alignment vertical="center"/>
    </xf>
    <xf numFmtId="0" fontId="7" fillId="5" borderId="4" xfId="0" applyNumberFormat="true" applyFont="true" applyFill="true" applyBorder="true" applyAlignment="true">
      <alignment horizontal="center" vertical="center"/>
    </xf>
    <xf numFmtId="0" fontId="7" fillId="5" borderId="5" xfId="0" applyNumberFormat="true" applyFont="true" applyFill="true" applyBorder="true" applyAlignment="true">
      <alignment horizontal="center" vertical="center"/>
    </xf>
    <xf numFmtId="0" fontId="2" fillId="3" borderId="0" xfId="0" applyNumberFormat="true" applyFont="true" applyFill="true" applyBorder="true" applyAlignment="true">
      <alignment vertical="center"/>
    </xf>
    <xf numFmtId="0" fontId="2" fillId="3" borderId="2" xfId="0" applyNumberFormat="true" applyFont="true" applyFill="true" applyBorder="true" applyAlignment="true">
      <alignment vertical="center"/>
    </xf>
    <xf numFmtId="0" fontId="2" fillId="3" borderId="3" xfId="0" applyNumberFormat="true" applyFont="true" applyFill="true" applyBorder="true" applyAlignment="true">
      <alignment vertical="center"/>
    </xf>
    <xf numFmtId="0" fontId="2" fillId="3" borderId="2" xfId="0" applyNumberFormat="true" applyFont="true" applyFill="true" applyBorder="true" applyAlignment="true">
      <alignment horizontal="center" vertical="center"/>
    </xf>
    <xf numFmtId="0" fontId="2" fillId="3" borderId="3" xfId="0" applyNumberFormat="true" applyFont="true" applyFill="true" applyBorder="true" applyAlignment="true">
      <alignment horizontal="center" vertical="center"/>
    </xf>
    <xf numFmtId="0" fontId="2" fillId="3" borderId="1" xfId="0" applyNumberFormat="true" applyFont="true" applyFill="true" applyBorder="true" applyAlignment="true">
      <alignment vertical="center"/>
    </xf>
    <xf numFmtId="0" fontId="2" fillId="3" borderId="4" xfId="0" applyNumberFormat="true" applyFont="true" applyFill="true" applyBorder="true" applyAlignment="true">
      <alignment vertical="center"/>
    </xf>
    <xf numFmtId="0" fontId="2" fillId="3" borderId="5" xfId="0" applyNumberFormat="true" applyFont="true" applyFill="true" applyBorder="true" applyAlignment="true">
      <alignment vertical="center"/>
    </xf>
    <xf numFmtId="0" fontId="2" fillId="3" borderId="4" xfId="0" applyNumberFormat="true" applyFont="true" applyFill="true" applyBorder="true" applyAlignment="true">
      <alignment horizontal="center" vertical="center"/>
    </xf>
    <xf numFmtId="0" fontId="2" fillId="3" borderId="5" xfId="0" applyNumberFormat="true" applyFont="true" applyFill="true" applyBorder="true" applyAlignment="true">
      <alignment horizontal="center" vertical="center"/>
    </xf>
    <xf numFmtId="206" fontId="2" fillId="3" borderId="2" xfId="0" applyNumberFormat="true" applyFont="true" applyFill="true" applyBorder="true" applyAlignment="true">
      <alignment horizontal="center" vertical="center"/>
    </xf>
    <xf numFmtId="206" fontId="2" fillId="3" borderId="3" xfId="0" applyNumberFormat="true" applyFont="true" applyFill="true" applyBorder="true" applyAlignment="true">
      <alignment horizontal="center" vertical="center"/>
    </xf>
    <xf numFmtId="206" fontId="2" fillId="3" borderId="4" xfId="0" applyNumberFormat="true" applyFont="true" applyFill="true" applyBorder="true" applyAlignment="true">
      <alignment horizontal="center" vertical="center"/>
    </xf>
    <xf numFmtId="206" fontId="2" fillId="3" borderId="5" xfId="0" applyNumberFormat="true" applyFont="true" applyFill="true" applyBorder="true" applyAlignment="true">
      <alignment horizontal="center" vertical="center"/>
    </xf>
    <xf numFmtId="200" fontId="2" fillId="3" borderId="2" xfId="0" applyNumberFormat="true" applyFont="true" applyFill="true" applyBorder="true" applyAlignment="true">
      <alignment horizontal="center" vertical="center"/>
    </xf>
    <xf numFmtId="200" fontId="2" fillId="3" borderId="3" xfId="0" applyNumberFormat="true" applyFont="true" applyFill="true" applyBorder="true" applyAlignment="true">
      <alignment horizontal="center" vertical="center"/>
    </xf>
    <xf numFmtId="200" fontId="2" fillId="3" borderId="4" xfId="0" applyNumberFormat="true" applyFont="true" applyFill="true" applyBorder="true" applyAlignment="true">
      <alignment horizontal="center" vertical="center"/>
    </xf>
    <xf numFmtId="200" fontId="2" fillId="3" borderId="5" xfId="0" applyNumberFormat="true" applyFont="true" applyFill="true" applyBorder="true" applyAlignment="true">
      <alignment horizontal="center" vertical="center"/>
    </xf>
    <xf numFmtId="207" fontId="2" fillId="3" borderId="2" xfId="0" applyNumberFormat="true" applyFont="true" applyFill="true" applyBorder="true" applyAlignment="true">
      <alignment horizontal="center" vertical="center"/>
    </xf>
    <xf numFmtId="207" fontId="2" fillId="3" borderId="3" xfId="0" applyNumberFormat="true" applyFont="true" applyFill="true" applyBorder="true" applyAlignment="true">
      <alignment horizontal="center" vertical="center"/>
    </xf>
    <xf numFmtId="207" fontId="2" fillId="3" borderId="4" xfId="0" applyNumberFormat="true" applyFont="true" applyFill="true" applyBorder="true" applyAlignment="true">
      <alignment horizontal="center" vertical="center"/>
    </xf>
    <xf numFmtId="207" fontId="2" fillId="3" borderId="5" xfId="0" applyNumberFormat="true" applyFont="true" applyFill="true" applyBorder="true" applyAlignment="true">
      <alignment horizontal="center" vertical="center"/>
    </xf>
    <xf numFmtId="208" fontId="1" fillId="0" borderId="6" xfId="0" applyNumberFormat="true" applyFont="true" applyFill="true" applyBorder="true" applyAlignment="true">
      <alignment vertical="top" wrapText="true"/>
    </xf>
    <xf numFmtId="208" fontId="1" fillId="0" borderId="8" xfId="0" applyNumberFormat="true" applyFont="true" applyFill="true" applyBorder="true" applyAlignment="true">
      <alignment vertical="top" wrapText="true"/>
    </xf>
    <xf numFmtId="208" fontId="1" fillId="0" borderId="10" xfId="0" applyNumberFormat="true" applyFont="true" applyFill="true" applyBorder="true" applyAlignment="true">
      <alignment vertical="top" wrapText="true"/>
    </xf>
    <xf numFmtId="208" fontId="1" fillId="0" borderId="12" xfId="0" applyNumberFormat="true" applyFont="true" applyFill="true" applyBorder="true" applyAlignment="true">
      <alignment vertical="top" wrapText="true"/>
    </xf>
    <xf numFmtId="208" fontId="1" fillId="0" borderId="14" xfId="0" applyNumberFormat="true" applyFont="true" applyFill="true" applyBorder="true" applyAlignment="true">
      <alignment vertical="top" wrapText="true"/>
    </xf>
    <xf numFmtId="208" fontId="1" fillId="0" borderId="16" xfId="0" applyNumberFormat="true" applyFont="true" applyFill="true" applyBorder="true" applyAlignment="true">
      <alignment vertical="top" wrapText="true"/>
    </xf>
    <xf numFmtId="202" fontId="1" fillId="0" borderId="7" xfId="0" applyNumberFormat="true" applyFont="true" applyFill="true" applyBorder="true" applyAlignment="true">
      <alignment vertical="top" wrapText="true"/>
    </xf>
    <xf numFmtId="202" fontId="1" fillId="0" borderId="9" xfId="0" applyNumberFormat="true" applyFont="true" applyFill="true" applyBorder="true" applyAlignment="true">
      <alignment vertical="top" wrapText="true"/>
    </xf>
    <xf numFmtId="202" fontId="1" fillId="0" borderId="11" xfId="0" applyNumberFormat="true" applyFont="true" applyFill="true" applyBorder="true" applyAlignment="true">
      <alignment vertical="top" wrapText="true"/>
    </xf>
    <xf numFmtId="202" fontId="1" fillId="0" borderId="13" xfId="0" applyNumberFormat="true" applyFont="true" applyFill="true" applyBorder="true" applyAlignment="true">
      <alignment vertical="top" wrapText="true"/>
    </xf>
    <xf numFmtId="202" fontId="1" fillId="0" borderId="15" xfId="0" applyNumberFormat="true" applyFont="true" applyFill="true" applyBorder="true" applyAlignment="true">
      <alignment vertical="top" wrapText="true"/>
    </xf>
    <xf numFmtId="202" fontId="1" fillId="0" borderId="17" xfId="0" applyNumberFormat="true" applyFont="true" applyFill="true" applyBorder="true" applyAlignment="true">
      <alignment vertical="top" wrapText="true"/>
    </xf>
    <xf numFmtId="0" fontId="9" fillId="3" borderId="0" xfId="0" applyNumberFormat="true" applyFont="true" applyFill="true" applyBorder="true" applyAlignment="true">
      <alignment horizontal="left" vertical="center" wrapText="true"/>
    </xf>
    <xf numFmtId="0" fontId="9" fillId="3" borderId="1" xfId="0" applyNumberFormat="true" applyFont="true" applyFill="true" applyBorder="true" applyAlignment="true">
      <alignment horizontal="left" vertical="center" wrapText="true"/>
    </xf>
    <xf numFmtId="0" fontId="10" fillId="10" borderId="0" xfId="0" applyNumberFormat="true" applyFont="true" applyFill="true" applyBorder="true" applyAlignment="true">
      <alignment vertical="center" wrapText="true"/>
    </xf>
    <xf numFmtId="0" fontId="10" fillId="10" borderId="0" xfId="0" applyNumberFormat="true" applyFont="true" applyFill="true" applyBorder="true" applyAlignment="true">
      <alignment horizontal="left" vertical="center" wrapText="true"/>
    </xf>
  </cellXfs>
  <cellStyles count="1">
    <cellStyle name="Normal" xfId="0"/>
  </cellStyles>
  <dxfs count="9">
    <dxf>
      <font>
        <b val="1"/>
        <color rgb="842029"/>
      </font>
      <fill>
        <patternFill patternType="solid">
          <bgColor rgb="F8D7DA"/>
        </patternFill>
      </fill>
    </dxf>
    <dxf>
      <font>
        <b val="1"/>
        <color rgb="7A3E00"/>
      </font>
      <fill>
        <patternFill patternType="solid">
          <bgColor rgb="FFE5CC"/>
        </patternFill>
      </fill>
    </dxf>
    <dxf>
      <font>
        <b val="1"/>
        <color rgb="842029"/>
      </font>
      <fill>
        <patternFill patternType="solid">
          <bgColor rgb="F8D7DA"/>
        </patternFill>
      </fill>
    </dxf>
    <dxf>
      <font>
        <color rgb="0F5132"/>
      </font>
      <fill>
        <patternFill patternType="solid">
          <bgColor rgb="DDEFE3"/>
        </patternFill>
      </fill>
    </dxf>
    <dxf>
      <font>
        <color rgb="495057"/>
      </font>
      <fill>
        <patternFill patternType="solid">
          <bgColor rgb="E9ECEF"/>
        </patternFill>
      </fill>
    </dxf>
    <dxf>
      <font>
        <b val="1"/>
        <color rgb="0F5132"/>
      </font>
      <fill>
        <patternFill patternType="solid">
          <bgColor rgb="DDEFE3"/>
        </patternFill>
      </fill>
    </dxf>
    <dxf>
      <font>
        <b val="1"/>
        <color rgb="0B5394"/>
      </font>
      <fill>
        <patternFill patternType="solid">
          <bgColor rgb="D6EAF8"/>
        </patternFill>
      </fill>
    </dxf>
    <dxf>
      <font>
        <b val="1"/>
        <color rgb="7A4B00"/>
      </font>
      <fill>
        <patternFill patternType="solid">
          <bgColor rgb="FFF3CD"/>
        </patternFill>
      </fill>
    </dxf>
    <dxf>
      <font>
        <color rgb="7A4B00"/>
      </font>
      <fill>
        <patternFill patternType="solid">
          <bgColor rgb="FFF3CD"/>
        </patternFill>
      </fill>
    </dxf>
  </dxfs>
</styleSheet>
</file>

<file path=xl/_rels/workbook.xml.rels><?xml version="1.0" encoding="UTF-8"?>
<Relationships xmlns="http://schemas.openxmlformats.org/package/2006/relationships"><Relationship Id="R6fa60c90573b4885" Target="/xl/styles.xml" Type="http://schemas.openxmlformats.org/officeDocument/2006/relationships/styles"></Relationship><Relationship Id="R426f030ffa58401e" Target="/xl/theme/theme1.xml" Type="http://schemas.openxmlformats.org/officeDocument/2006/relationships/theme"></Relationship><Relationship Id="Rce119e403c1f402a" Target="/xl/sharedStrings.xml" Type="http://schemas.openxmlformats.org/officeDocument/2006/relationships/sharedStrings"></Relationship><Relationship Id="R7ef9b3d8b15f457d" Target="/xl/worksheets/sheet1.xml" Type="http://schemas.openxmlformats.org/officeDocument/2006/relationships/worksheet"></Relationship><Relationship Id="Rd7b9806bf8c14a79" Target="/xl/worksheets/sheet2.xml" Type="http://schemas.openxmlformats.org/officeDocument/2006/relationships/worksheet"></Relationship><Relationship Id="R81ed8b53b7b9418a" Target="/xl/worksheets/sheet3.xml" Type="http://schemas.openxmlformats.org/officeDocument/2006/relationships/worksheet"></Relationship><Relationship Id="Ra768cfc6f6e14939" Target="/xl/worksheets/sheet4.xml" Type="http://schemas.openxmlformats.org/officeDocument/2006/relationships/worksheet"></Relationship><Relationship Id="R4106e86c010642f6" Target="/xl/worksheets/sheet5.xml" Type="http://schemas.openxmlformats.org/officeDocument/2006/relationships/worksheet"></Relationship><Relationship Id="R4ca249a741044248" Target="/xl/worksheets/sheet6.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xl/drawings/charts/chart1.xml" Id="R952b6f5302004528" /><Relationship Type="http://schemas.openxmlformats.org/officeDocument/2006/relationships/chart" Target="/xl/drawings/charts/chart2.xml" Id="R0e640fa7e0a24a6a" /><Relationship Type="http://schemas.openxmlformats.org/officeDocument/2006/relationships/chart" Target="/xl/drawings/charts/chart3.xml" Id="R8018d007803d470a" /></Relationships>
</file>

<file path=xl/drawings/charts/chart1.xml><?xml version="1.0" encoding="utf-8"?>
<c:chartSpace xmlns:a="http://schemas.openxmlformats.org/drawingml/2006/main" xmlns:c="http://schemas.openxmlformats.org/drawingml/2006/chart">
  <c:lang val="en-US"/>
  <c:roundedCorners val="0"/>
  <c:chart>
    <c:title>
      <c:tx>
        <c:rich>
          <a:bodyPr/>
          <a:lstStyle/>
          <a:p>
            <a:r>
              <a:rPr/>
              <a:t>工单状态分布</a:t>
            </a:r>
          </a:p>
        </c:rich>
      </c:tx>
      <c:overlay val="0"/>
    </c:title>
    <c:autoTitleDeleted val="0"/>
    <c:view3D/>
    <c:plotArea>
      <c:layout/>
      <c:barChart>
        <c:barDir val="col"/>
        <c:varyColors val="0"/>
        <c:ser>
          <c:idx val="0"/>
          <c:order val="0"/>
          <c:tx>
            <c:v>数量</c:v>
          </c:tx>
          <c:cat>
            <c:strRef>
              <c:f>'统计看板'!$A$11:$A$20</c:f>
              <c:strCache>
                <c:ptCount val="0"/>
              </c:strCache>
            </c:strRef>
          </c:cat>
          <c:val>
            <c:numRef>
              <c:f>'统计看板'!$B$11:$B$20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00"/>
            </a:pPr>
          </a:p>
        </c:txPr>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crossAx val="48650112"/>
        <c:crosses val="autoZero"/>
        <c:crossBetween val="between"/>
      </c:valAx>
    </c:plotArea>
    <c:plotVisOnly val="1"/>
  </c:chart>
  <c:spPr>
    <a:ln w="9525">
      <a:solidFill>
        <a:srgbClr val="D9D9D9"/>
      </a:solidFill>
      <a:prstDash val="solid"/>
    </a:ln>
  </c:spPr>
</c:chartSpace>
</file>

<file path=xl/drawings/charts/chart2.xml><?xml version="1.0" encoding="utf-8"?>
<c:chartSpace xmlns:a="http://schemas.openxmlformats.org/drawingml/2006/main" xmlns:c="http://schemas.openxmlformats.org/drawingml/2006/chart">
  <c:lang val="en-US"/>
  <c:roundedCorners val="0"/>
  <c:chart>
    <c:title>
      <c:tx>
        <c:rich>
          <a:bodyPr/>
          <a:lstStyle/>
          <a:p>
            <a:r>
              <a:rPr/>
              <a:t>业务场景分布</a:t>
            </a:r>
          </a:p>
        </c:rich>
      </c:tx>
      <c:overlay val="0"/>
    </c:title>
    <c:autoTitleDeleted val="0"/>
    <c:view3D/>
    <c:plotArea>
      <c:layout/>
      <c:barChart>
        <c:barDir val="col"/>
        <c:varyColors val="0"/>
        <c:ser>
          <c:idx val="0"/>
          <c:order val="0"/>
          <c:tx>
            <c:v>数量</c:v>
          </c:tx>
          <c:cat>
            <c:strRef>
              <c:f>'统计看板'!$G$11:$G$21</c:f>
              <c:strCache>
                <c:ptCount val="0"/>
              </c:strCache>
            </c:strRef>
          </c:cat>
          <c:val>
            <c:numRef>
              <c:f>'统计看板'!$H$11:$H$21</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00"/>
            </a:pPr>
          </a:p>
        </c:txPr>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crossAx val="48650112"/>
        <c:crosses val="autoZero"/>
        <c:crossBetween val="between"/>
      </c:valAx>
    </c:plotArea>
    <c:plotVisOnly val="1"/>
  </c:chart>
  <c:spPr>
    <a:ln w="9525">
      <a:solidFill>
        <a:srgbClr val="D9D9D9"/>
      </a:solidFill>
      <a:prstDash val="solid"/>
    </a:ln>
  </c:spPr>
</c:chartSpace>
</file>

<file path=xl/drawings/charts/chart3.xml><?xml version="1.0" encoding="utf-8"?>
<c:chartSpace xmlns:a="http://schemas.openxmlformats.org/drawingml/2006/main" xmlns:c="http://schemas.openxmlformats.org/drawingml/2006/chart">
  <c:lang val="en-US"/>
  <c:roundedCorners val="0"/>
  <c:chart>
    <c:title>
      <c:tx>
        <c:rich>
          <a:bodyPr/>
          <a:lstStyle/>
          <a:p>
            <a:r>
              <a:rPr/>
              <a:t>月度申请趋势</a:t>
            </a:r>
          </a:p>
        </c:rich>
      </c:tx>
      <c:overlay val="0"/>
    </c:title>
    <c:autoTitleDeleted val="0"/>
    <c:view3D/>
    <c:plotArea>
      <c:layout/>
      <c:lineChart>
        <c:ser>
          <c:idx val="0"/>
          <c:order val="0"/>
          <c:tx>
            <c:v>申请数</c:v>
          </c:tx>
          <c:marker/>
          <c:cat>
            <c:strRef>
              <c:f>'统计看板'!$A$26:$A$37</c:f>
              <c:strCache>
                <c:ptCount val="0"/>
              </c:strCache>
            </c:strRef>
          </c:cat>
          <c:val>
            <c:numRef>
              <c:f>'统计看板'!$B$26:$B$37</c:f>
              <c:numCache>
                <c:formatCode>0</c:formatCode>
                <c:ptCount val="0"/>
              </c:numCache>
            </c:numRef>
          </c:val>
          <c:smooth val="0"/>
        </c:ser>
        <c:dLbls>
          <c:showLegendKey val="0"/>
          <c:showVal val="0"/>
          <c:showCatName val="0"/>
          <c:showSerName val="0"/>
          <c:showPercent val="0"/>
          <c:showBubbleSize val="0"/>
          <c:showLeaderLines val="0"/>
        </c:dLbls>
        <c:axId val="48650112"/>
        <c:axId val="48672768"/>
      </c:lineChart>
      <c:catAx>
        <c:axId val="48650112"/>
        <c:scaling>
          <c:orientation val="minMax"/>
        </c:scaling>
        <c:delete val="0"/>
        <c:axPos val="b"/>
        <c:majorGridlines>
          <c:spPr>
            <a:ln w="9525">
              <a:solidFill>
                <a:srgbClr val="CCCCCC"/>
              </a:solidFill>
              <a:prstDash val="dash"/>
            </a:ln>
          </c:spPr>
        </c:majorGridlines>
        <c:numFmt formatCode=""/>
        <c:majorTickMark val="none"/>
        <c:minorTickMark val="none"/>
        <c:tickLblPos val="nextTo"/>
        <c:txPr>
          <a:bodyPr anchorCtr="1"/>
          <a:lstStyle/>
          <a:p>
            <a:pPr>
              <a:defRPr sz="600"/>
            </a:pPr>
          </a:p>
        </c:txPr>
        <c:crossAx val="48672768"/>
        <c:crosses val="autoZero"/>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crossAx val="48650112"/>
        <c:crosses val="autoZero"/>
        <c:crossBetween val="between"/>
      </c:valAx>
    </c:plotArea>
    <c:plotVisOnly val="1"/>
  </c:chart>
  <c:spPr>
    <a:ln w="9525">
      <a:solidFill>
        <a:srgbClr val="D9D9D9"/>
      </a:solidFill>
      <a:prstDash val="solid"/>
    </a:ln>
  </c:spPr>
</c:chartSpace>
</file>

<file path=xl/drawings/drawing1.xml><?xml version="1.0" encoding="utf-8"?>
<xdr:wsDr xmlns:xdr="http://schemas.openxmlformats.org/drawingml/2006/spreadsheetDrawing">
  <xdr:twoCellAnchor>
    <xdr:from>
      <xdr:col>9</xdr:col>
      <xdr:colOff>0</xdr:colOff>
      <xdr:row>9</xdr:row>
      <xdr:rowOff>0</xdr:rowOff>
    </xdr:from>
    <xdr:to>
      <xdr:col>17</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52b6f5302004528"/>
        </a:graphicData>
      </a:graphic>
    </xdr:graphicFrame>
    <xdr:clientData/>
  </xdr:twoCellAnchor>
  <xdr:twoCellAnchor>
    <xdr:from>
      <xdr:col>9</xdr:col>
      <xdr:colOff>0</xdr:colOff>
      <xdr:row>24</xdr:row>
      <xdr:rowOff>0</xdr:rowOff>
    </xdr:from>
    <xdr:to>
      <xdr:col>17</xdr:col>
      <xdr:colOff>0</xdr:colOff>
      <xdr:row>38</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e640fa7e0a24a6a"/>
        </a:graphicData>
      </a:graphic>
    </xdr:graphicFrame>
    <xdr:clientData/>
  </xdr:twoCellAnchor>
  <xdr:twoCellAnchor>
    <xdr:from>
      <xdr:col>0</xdr:col>
      <xdr:colOff>0</xdr:colOff>
      <xdr:row>38</xdr:row>
      <xdr:rowOff>0</xdr:rowOff>
    </xdr:from>
    <xdr:to>
      <xdr:col>8</xdr:col>
      <xdr:colOff>0</xdr:colOff>
      <xdr:row>52</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8018d007803d470a"/>
        </a:graphicData>
      </a:graphic>
    </xdr:graphicFrame>
    <xdr:clientData/>
  </xdr:twoCellAnchor>
</xdr:wsDr>
</file>

<file path=xl/tables/table1.xml><?xml version="1.0" encoding="utf-8"?>
<x:table xmlns:x="http://schemas.openxmlformats.org/spreadsheetml/2006/main" id="1" name="ConfigLists" displayName="ConfigLists" ref="A4:M16" headerRowCount="1">
  <x:tableColumns count="13">
    <x:tableColumn id="1" name="业务场景"/>
    <x:tableColumn id="2" name="设备类别"/>
    <x:tableColumn id="3" name="故障类别"/>
    <x:tableColumn id="4" name="影响程度"/>
    <x:tableColumn id="5" name="优先级"/>
    <x:tableColumn id="6" name="服务时限天数"/>
    <x:tableColumn id="7" name="工单状态"/>
    <x:tableColumn id="8" name="维修方式"/>
    <x:tableColumn id="9" name="审批状态"/>
    <x:tableColumn id="10" name="是否"/>
    <x:tableColumn id="11" name="根因分类"/>
    <x:tableColumn id="12" name="满意度"/>
    <x:tableColumn id="13" name="申请来源"/>
  </x:tableColumns>
  <x:tableStyleInfo name="TableStyleMedium2" showRowStripes="1"/>
</x:table>
</file>

<file path=xl/tables/table2.xml><?xml version="1.0" encoding="utf-8"?>
<x:table xmlns:x="http://schemas.openxmlformats.org/spreadsheetml/2006/main" id="2" name="InternalTeams" displayName="InternalTeams" ref="A5:G13" headerRowCount="1">
  <x:tableColumns count="7">
    <x:tableColumn id="1" name="人员或团队"/>
    <x:tableColumn id="2" name="角色"/>
    <x:tableColumn id="3" name="所属部门"/>
    <x:tableColumn id="4" name="电话"/>
    <x:tableColumn id="5" name="邮箱"/>
    <x:tableColumn id="6" name="服务范围"/>
    <x:tableColumn id="7" name="备注"/>
  </x:tableColumns>
  <x:tableStyleInfo name="TableStyleMedium2" showRowStripes="1"/>
</x:table>
</file>

<file path=xl/tables/table3.xml><?xml version="1.0" encoding="utf-8"?>
<x:table xmlns:x="http://schemas.openxmlformats.org/spreadsheetml/2006/main" id="3" name="ServiceVendors" displayName="ServiceVendors" ref="I5:O12" headerRowCount="1">
  <x:tableColumns count="7">
    <x:tableColumn id="1" name="供应商名称"/>
    <x:tableColumn id="2" name="服务类别"/>
    <x:tableColumn id="3" name="联系人"/>
    <x:tableColumn id="4" name="电话"/>
    <x:tableColumn id="5" name="邮箱"/>
    <x:tableColumn id="6" name="合同保修信息"/>
    <x:tableColumn id="7" name="备注"/>
  </x:tableColumns>
  <x:tableStyleInfo name="TableStyleMedium2" showRowStripes="1"/>
</x:table>
</file>

<file path=xl/tables/table4.xml><?xml version="1.0" encoding="utf-8"?>
<x:table xmlns:x="http://schemas.openxmlformats.org/spreadsheetml/2006/main" id="4" name="AssetRegister" displayName="AssetRegister" ref="A5:R105" headerRowCount="1">
  <x:tableColumns count="18">
    <x:tableColumn id="1" name="设备编号"/>
    <x:tableColumn id="2" name="设备名称"/>
    <x:tableColumn id="3" name="设备类别"/>
    <x:tableColumn id="4" name="品牌型号"/>
    <x:tableColumn id="5" name="序列号或车牌"/>
    <x:tableColumn id="6" name="公司或站点"/>
    <x:tableColumn id="7" name="所在位置"/>
    <x:tableColumn id="8" name="使用部门"/>
    <x:tableColumn id="9" name="责任人"/>
    <x:tableColumn id="10" name="供应商"/>
    <x:tableColumn id="11" name="购置日期"/>
    <x:tableColumn id="12" name="保修到期"/>
    <x:tableColumn id="13" name="关键等级"/>
    <x:tableColumn id="14" name="当前状态"/>
    <x:tableColumn id="15" name="维护周期天数"/>
    <x:tableColumn id="16" name="最近维修保养日期"/>
    <x:tableColumn id="17" name="下次计划维护日期"/>
    <x:tableColumn id="18" name="备注"/>
  </x:tableColumns>
  <x:tableStyleInfo name="TableStyleMedium2" showRowStripes="1"/>
</x:table>
</file>

<file path=xl/tables/table5.xml><?xml version="1.0" encoding="utf-8"?>
<x:table xmlns:x="http://schemas.openxmlformats.org/spreadsheetml/2006/main" id="5" name="RepairRequestLog" displayName="RepairRequestLog" ref="A5:AU205" headerRowCount="1">
  <x:tableColumns count="47">
    <x:tableColumn id="1" name="申请编号"/>
    <x:tableColumn id="2" name="业务场景"/>
    <x:tableColumn id="3" name="申请日期"/>
    <x:tableColumn id="4" name="申请人"/>
    <x:tableColumn id="5" name="申请部门"/>
    <x:tableColumn id="6" name="公司或站点"/>
    <x:tableColumn id="7" name="设备编号"/>
    <x:tableColumn id="8" name="设备名称"/>
    <x:tableColumn id="9" name="设备类别"/>
    <x:tableColumn id="10" name="所在位置"/>
    <x:tableColumn id="11" name="故障类别"/>
    <x:tableColumn id="12" name="问题描述"/>
    <x:tableColumn id="13" name="影响程度"/>
    <x:tableColumn id="14" name="优先级"/>
    <x:tableColumn id="15" name="需要停机"/>
    <x:tableColumn id="16" name="安全合规影响"/>
    <x:tableColumn id="17" name="申请来源"/>
    <x:tableColumn id="18" name="期望完成日期"/>
    <x:tableColumn id="19" name="服务时限到期日"/>
    <x:tableColumn id="20" name="超期标记"/>
    <x:tableColumn id="21" name="工单状态"/>
    <x:tableColumn id="22" name="指派负责人"/>
    <x:tableColumn id="23" name="维修方式"/>
    <x:tableColumn id="24" name="外部服务商"/>
    <x:tableColumn id="25" name="审批状态"/>
    <x:tableColumn id="26" name="审批人"/>
    <x:tableColumn id="27" name="开始时间"/>
    <x:tableColumn id="28" name="完成时间"/>
    <x:tableColumn id="29" name="维修时长小时"/>
    <x:tableColumn id="30" name="停机时长小时"/>
    <x:tableColumn id="31" name="预计费用"/>
    <x:tableColumn id="32" name="人工费"/>
    <x:tableColumn id="33" name="备件费"/>
    <x:tableColumn id="34" name="外包费"/>
    <x:tableColumn id="35" name="其他费用"/>
    <x:tableColumn id="36" name="实际总费用"/>
    <x:tableColumn id="37" name="备件材料"/>
    <x:tableColumn id="38" name="处理结果"/>
    <x:tableColumn id="39" name="根因分类"/>
    <x:tableColumn id="40" name="纠正预防措施"/>
    <x:tableColumn id="41" name="验收人"/>
    <x:tableColumn id="42" name="关闭日期"/>
    <x:tableColumn id="43" name="满意度"/>
    <x:tableColumn id="44" name="是否重复故障"/>
    <x:tableColumn id="45" name="后续跟进"/>
    <x:tableColumn id="46" name="附件照片链接"/>
    <x:tableColumn id="47" name="备注"/>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xl/tables/table1.xml" Id="R5af939914ed0474e" /></Relationships>
</file>

<file path=xl/worksheets/_rels/sheet3.xml.rels>&#65279;<?xml version="1.0" encoding="utf-8"?><Relationships xmlns="http://schemas.openxmlformats.org/package/2006/relationships"><Relationship Type="http://schemas.openxmlformats.org/officeDocument/2006/relationships/table" Target="/xl/tables/table2.xml" Id="R80c1f9757005434e" /><Relationship Type="http://schemas.openxmlformats.org/officeDocument/2006/relationships/table" Target="/xl/tables/table3.xml" Id="Reb0a44e33b8248a6" /></Relationships>
</file>

<file path=xl/worksheets/_rels/sheet4.xml.rels>&#65279;<?xml version="1.0" encoding="utf-8"?><Relationships xmlns="http://schemas.openxmlformats.org/package/2006/relationships"><Relationship Type="http://schemas.openxmlformats.org/officeDocument/2006/relationships/table" Target="/xl/tables/table4.xml" Id="Re84dfa3fd74c4f4e" /></Relationships>
</file>

<file path=xl/worksheets/_rels/sheet5.xml.rels>&#65279;<?xml version="1.0" encoding="utf-8"?><Relationships xmlns="http://schemas.openxmlformats.org/package/2006/relationships"><Relationship Type="http://schemas.openxmlformats.org/officeDocument/2006/relationships/table" Target="/xl/tables/table5.xml" Id="R40714c8ba7d84ca2" /></Relationships>
</file>

<file path=xl/worksheets/_rels/sheet6.xml.rels>&#65279;<?xml version="1.0" encoding="utf-8"?><Relationships xmlns="http://schemas.openxmlformats.org/package/2006/relationships"><Relationship Type="http://schemas.openxmlformats.org/officeDocument/2006/relationships/drawing" Target="/xl/drawings/drawing1.xml" Id="R3b425faa355744ab" /></Relationships>
</file>

<file path=xl/worksheets/sheet1.xml><?xml version="1.0" encoding="utf-8"?>
<worksheet xmlns:x="http://schemas.openxmlformats.org/spreadsheetml/2006/main" xmlns="http://schemas.openxmlformats.org/spreadsheetml/2006/main">
  <sheetViews>
    <sheetView showGridLines="false" workbookViewId="0"/>
  </sheetViews>
  <sheetFormatPr defaultRowHeight="15"/>
  <cols>
    <col customWidth="true" max="1" min="1" width="14"/>
    <col customWidth="true" max="2" min="2" width="18"/>
    <col customWidth="true" max="4" min="3" width="3"/>
    <col customWidth="true" max="5" min="5" width="14"/>
    <col customWidth="true" max="8" min="6" width="3"/>
    <col customWidth="true" max="9" min="9" width="14"/>
    <col customWidth="true" max="11" min="10" width="3"/>
    <col customWidth="true" max="12" min="12" width="46"/>
  </cols>
  <sheetData>
    <row r="1" ht="30" customHeight="true">
      <c r="A1" s="9" t="s">
        <v>0</v>
      </c>
      <c r="B1" s="9" t="str">
        <v>设备维修申请记录模板</v>
      </c>
      <c r="C1" s="9" t="str">
        <v>设备维修申请记录模板</v>
      </c>
      <c r="D1" s="9" t="str">
        <v>设备维修申请记录模板</v>
      </c>
      <c r="E1" s="9" t="str">
        <v>设备维修申请记录模板</v>
      </c>
      <c r="F1" s="9" t="str">
        <v>设备维修申请记录模板</v>
      </c>
      <c r="G1" s="9" t="str">
        <v>设备维修申请记录模板</v>
      </c>
      <c r="H1" s="9" t="str">
        <v>设备维修申请记录模板</v>
      </c>
      <c r="I1" s="9" t="str">
        <v>设备维修申请记录模板</v>
      </c>
      <c r="J1" s="9" t="str">
        <v>设备维修申请记录模板</v>
      </c>
      <c r="K1" s="9" t="str">
        <v>设备维修申请记录模板</v>
      </c>
      <c r="L1" s="9" t="str">
        <v>设备维修申请记录模板</v>
      </c>
    </row>
    <row r="2" ht="19.5" customHeight="true">
      <c r="A2" s="17" t="str">
        <v>适用于制造、办公信息设备、楼宇设施、车辆与叉车、门店、实验室与医疗设备等维修申请和工单跟踪场景。</v>
      </c>
      <c r="B2" s="17" t="str">
        <v>适用于制造、办公信息设备、楼宇设施、车辆与叉车、门店、实验室与医疗设备等维修申请和工单跟踪场景。</v>
      </c>
      <c r="C2" s="17" t="str">
        <v>适用于制造、办公信息设备、楼宇设施、车辆与叉车、门店、实验室与医疗设备等维修申请和工单跟踪场景。</v>
      </c>
      <c r="D2" s="17" t="str">
        <v>适用于制造、办公信息设备、楼宇设施、车辆与叉车、门店、实验室与医疗设备等维修申请和工单跟踪场景。</v>
      </c>
      <c r="E2" s="17" t="str">
        <v>适用于制造、办公信息设备、楼宇设施、车辆与叉车、门店、实验室与医疗设备等维修申请和工单跟踪场景。</v>
      </c>
      <c r="F2" s="17" t="str">
        <v>适用于制造、办公信息设备、楼宇设施、车辆与叉车、门店、实验室与医疗设备等维修申请和工单跟踪场景。</v>
      </c>
      <c r="G2" s="17" t="str">
        <v>适用于制造、办公信息设备、楼宇设施、车辆与叉车、门店、实验室与医疗设备等维修申请和工单跟踪场景。</v>
      </c>
      <c r="H2" s="17" t="str">
        <v>适用于制造、办公信息设备、楼宇设施、车辆与叉车、门店、实验室与医疗设备等维修申请和工单跟踪场景。</v>
      </c>
      <c r="I2" s="17" t="str">
        <v>适用于制造、办公信息设备、楼宇设施、车辆与叉车、门店、实验室与医疗设备等维修申请和工单跟踪场景。</v>
      </c>
      <c r="J2" s="17" t="str">
        <v>适用于制造、办公信息设备、楼宇设施、车辆与叉车、门店、实验室与医疗设备等维修申请和工单跟踪场景。</v>
      </c>
      <c r="K2" s="17" t="str">
        <v>适用于制造、办公信息设备、楼宇设施、车辆与叉车、门店、实验室与医疗设备等维修申请和工单跟踪场景。</v>
      </c>
      <c r="L2" s="17" t="str">
        <v>适用于制造、办公信息设备、楼宇设施、车辆与叉车、门店、实验室与医疗设备等维修申请和工单跟踪场景。</v>
      </c>
    </row>
    <row r="3" ht="15" customHeight="true">
      <c r="A3" s="4"/>
      <c r="B3" s="4"/>
      <c r="C3" s="4"/>
      <c r="D3" s="4"/>
      <c r="E3" s="4"/>
      <c r="F3" s="4"/>
      <c r="G3" s="4"/>
      <c r="H3" s="4"/>
      <c r="I3" s="4"/>
      <c r="J3" s="4"/>
      <c r="K3" s="4"/>
      <c r="L3" s="4"/>
    </row>
    <row r="4" ht="15" customHeight="true">
      <c r="A4" s="23" t="str">
        <v>使用流程</v>
      </c>
      <c r="B4" s="23" t="str">
        <v>使用流程</v>
      </c>
      <c r="C4" s="23" t="str">
        <v>使用流程</v>
      </c>
      <c r="D4" s="23" t="str">
        <v>使用流程</v>
      </c>
      <c r="E4" s="23" t="str">
        <v>使用流程</v>
      </c>
      <c r="F4" s="23" t="str">
        <v>使用流程</v>
      </c>
      <c r="G4" s="23" t="str">
        <v>使用流程</v>
      </c>
      <c r="H4" s="23" t="str">
        <v>使用流程</v>
      </c>
      <c r="I4" s="23" t="str">
        <v>使用流程</v>
      </c>
      <c r="J4" s="23" t="str">
        <v>使用流程</v>
      </c>
      <c r="K4" s="23" t="str">
        <v>使用流程</v>
      </c>
      <c r="L4" s="23" t="str">
        <v>使用流程</v>
      </c>
    </row>
    <row r="5" ht="488.28125" customHeight="true">
      <c r="A5" s="28" t="str">
        <v>1</v>
      </c>
      <c r="B5" s="32" t="str">
        <v>在“选项配置”维护公司通用下拉项，如业务场景、设备类别、故障类别、状态、优先级与服务时限。</v>
      </c>
      <c r="C5" s="32" t="str">
        <v>在“选项配置”维护公司通用下拉项，如业务场景、设备类别、故障类别、状态、优先级与服务时限。</v>
      </c>
      <c r="D5" s="32" t="str">
        <v>在“选项配置”维护公司通用下拉项，如业务场景、设备类别、故障类别、状态、优先级与服务时限。</v>
      </c>
      <c r="E5" s="32" t="str">
        <v>在“选项配置”维护公司通用下拉项，如业务场景、设备类别、故障类别、状态、优先级与服务时限。</v>
      </c>
      <c r="F5" s="32" t="str">
        <v>在“选项配置”维护公司通用下拉项，如业务场景、设备类别、故障类别、状态、优先级与服务时限。</v>
      </c>
      <c r="G5" s="32" t="str">
        <v>在“选项配置”维护公司通用下拉项，如业务场景、设备类别、故障类别、状态、优先级与服务时限。</v>
      </c>
      <c r="H5" s="32" t="str">
        <v>在“选项配置”维护公司通用下拉项，如业务场景、设备类别、故障类别、状态、优先级与服务时限。</v>
      </c>
      <c r="I5" s="32" t="str">
        <v>在“选项配置”维护公司通用下拉项，如业务场景、设备类别、故障类别、状态、优先级与服务时限。</v>
      </c>
      <c r="J5" s="32" t="str">
        <v>在“选项配置”维护公司通用下拉项，如业务场景、设备类别、故障类别、状态、优先级与服务时限。</v>
      </c>
      <c r="K5" s="32" t="str">
        <v>在“选项配置”维护公司通用下拉项，如业务场景、设备类别、故障类别、状态、优先级与服务时限。</v>
      </c>
      <c r="L5" s="32" t="str">
        <v>在“选项配置”维护公司通用下拉项，如业务场景、设备类别、故障类别、状态、优先级与服务时限。</v>
      </c>
    </row>
    <row r="6" ht="463.8671875" customHeight="true">
      <c r="A6" s="28" t="str">
        <v>2</v>
      </c>
      <c r="B6" s="32" t="str">
        <v>在“设备台账”补充设备基础信息；同一设备编号应保持唯一，便于追踪重复故障和成本。</v>
      </c>
      <c r="C6" s="32" t="str">
        <v>在“设备台账”补充设备基础信息；同一设备编号应保持唯一，便于追踪重复故障和成本。</v>
      </c>
      <c r="D6" s="32" t="str">
        <v>在“设备台账”补充设备基础信息；同一设备编号应保持唯一，便于追踪重复故障和成本。</v>
      </c>
      <c r="E6" s="32" t="str">
        <v>在“设备台账”补充设备基础信息；同一设备编号应保持唯一，便于追踪重复故障和成本。</v>
      </c>
      <c r="F6" s="32" t="str">
        <v>在“设备台账”补充设备基础信息；同一设备编号应保持唯一，便于追踪重复故障和成本。</v>
      </c>
      <c r="G6" s="32" t="str">
        <v>在“设备台账”补充设备基础信息；同一设备编号应保持唯一，便于追踪重复故障和成本。</v>
      </c>
      <c r="H6" s="32" t="str">
        <v>在“设备台账”补充设备基础信息；同一设备编号应保持唯一，便于追踪重复故障和成本。</v>
      </c>
      <c r="I6" s="32" t="str">
        <v>在“设备台账”补充设备基础信息；同一设备编号应保持唯一，便于追踪重复故障和成本。</v>
      </c>
      <c r="J6" s="32" t="str">
        <v>在“设备台账”补充设备基础信息；同一设备编号应保持唯一，便于追踪重复故障和成本。</v>
      </c>
      <c r="K6" s="32" t="str">
        <v>在“设备台账”补充设备基础信息；同一设备编号应保持唯一，便于追踪重复故障和成本。</v>
      </c>
      <c r="L6" s="32" t="str">
        <v>在“设备台账”补充设备基础信息；同一设备编号应保持唯一，便于追踪重复故障和成本。</v>
      </c>
    </row>
    <row r="7" ht="549.31640625" customHeight="true">
      <c r="A7" s="28" t="str">
        <v>3</v>
      </c>
      <c r="B7" s="32" t="str">
        <v>在“维修申请记录”新增报修记录。浅蓝列建议必填；浅绿列为公式列；浅黄色列用于审批、维修与结案。</v>
      </c>
      <c r="C7" s="32" t="str">
        <v>在“维修申请记录”新增报修记录。浅蓝列建议必填；浅绿列为公式列；浅黄色列用于审批、维修与结案。</v>
      </c>
      <c r="D7" s="32" t="str">
        <v>在“维修申请记录”新增报修记录。浅蓝列建议必填；浅绿列为公式列；浅黄色列用于审批、维修与结案。</v>
      </c>
      <c r="E7" s="32" t="str">
        <v>在“维修申请记录”新增报修记录。浅蓝列建议必填；浅绿列为公式列；浅黄色列用于审批、维修与结案。</v>
      </c>
      <c r="F7" s="32" t="str">
        <v>在“维修申请记录”新增报修记录。浅蓝列建议必填；浅绿列为公式列；浅黄色列用于审批、维修与结案。</v>
      </c>
      <c r="G7" s="32" t="str">
        <v>在“维修申请记录”新增报修记录。浅蓝列建议必填；浅绿列为公式列；浅黄色列用于审批、维修与结案。</v>
      </c>
      <c r="H7" s="32" t="str">
        <v>在“维修申请记录”新增报修记录。浅蓝列建议必填；浅绿列为公式列；浅黄色列用于审批、维修与结案。</v>
      </c>
      <c r="I7" s="32" t="str">
        <v>在“维修申请记录”新增报修记录。浅蓝列建议必填；浅绿列为公式列；浅黄色列用于审批、维修与结案。</v>
      </c>
      <c r="J7" s="32" t="str">
        <v>在“维修申请记录”新增报修记录。浅蓝列建议必填；浅绿列为公式列；浅黄色列用于审批、维修与结案。</v>
      </c>
      <c r="K7" s="32" t="str">
        <v>在“维修申请记录”新增报修记录。浅蓝列建议必填；浅绿列为公式列；浅黄色列用于审批、维修与结案。</v>
      </c>
      <c r="L7" s="32" t="str">
        <v>在“维修申请记录”新增报修记录。浅蓝列建议必填；浅绿列为公式列；浅黄色列用于审批、维修与结案。</v>
      </c>
    </row>
    <row r="8" ht="415.0390625" customHeight="true">
      <c r="A8" s="28" t="str">
        <v>4</v>
      </c>
      <c r="B8" s="32" t="str">
        <v>工单推进时更新状态、负责人、开始和完成时间、费用、根因以及纠正预防措施。</v>
      </c>
      <c r="C8" s="32" t="str">
        <v>工单推进时更新状态、负责人、开始和完成时间、费用、根因以及纠正预防措施。</v>
      </c>
      <c r="D8" s="32" t="str">
        <v>工单推进时更新状态、负责人、开始和完成时间、费用、根因以及纠正预防措施。</v>
      </c>
      <c r="E8" s="32" t="str">
        <v>工单推进时更新状态、负责人、开始和完成时间、费用、根因以及纠正预防措施。</v>
      </c>
      <c r="F8" s="32" t="str">
        <v>工单推进时更新状态、负责人、开始和完成时间、费用、根因以及纠正预防措施。</v>
      </c>
      <c r="G8" s="32" t="str">
        <v>工单推进时更新状态、负责人、开始和完成时间、费用、根因以及纠正预防措施。</v>
      </c>
      <c r="H8" s="32" t="str">
        <v>工单推进时更新状态、负责人、开始和完成时间、费用、根因以及纠正预防措施。</v>
      </c>
      <c r="I8" s="32" t="str">
        <v>工单推进时更新状态、负责人、开始和完成时间、费用、根因以及纠正预防措施。</v>
      </c>
      <c r="J8" s="32" t="str">
        <v>工单推进时更新状态、负责人、开始和完成时间、费用、根因以及纠正预防措施。</v>
      </c>
      <c r="K8" s="32" t="str">
        <v>工单推进时更新状态、负责人、开始和完成时间、费用、根因以及纠正预防措施。</v>
      </c>
      <c r="L8" s="32" t="str">
        <v>工单推进时更新状态、负责人、开始和完成时间、费用、根因以及纠正预防措施。</v>
      </c>
    </row>
    <row r="9" ht="390.625" customHeight="true">
      <c r="A9" s="28" t="str">
        <v>5</v>
      </c>
      <c r="B9" s="32" t="str">
        <v>在“统计看板”查看工单总量、超期数量、关闭率、维修时长、成本和场景分布。</v>
      </c>
      <c r="C9" s="32" t="str">
        <v>在“统计看板”查看工单总量、超期数量、关闭率、维修时长、成本和场景分布。</v>
      </c>
      <c r="D9" s="32" t="str">
        <v>在“统计看板”查看工单总量、超期数量、关闭率、维修时长、成本和场景分布。</v>
      </c>
      <c r="E9" s="32" t="str">
        <v>在“统计看板”查看工单总量、超期数量、关闭率、维修时长、成本和场景分布。</v>
      </c>
      <c r="F9" s="32" t="str">
        <v>在“统计看板”查看工单总量、超期数量、关闭率、维修时长、成本和场景分布。</v>
      </c>
      <c r="G9" s="32" t="str">
        <v>在“统计看板”查看工单总量、超期数量、关闭率、维修时长、成本和场景分布。</v>
      </c>
      <c r="H9" s="32" t="str">
        <v>在“统计看板”查看工单总量、超期数量、关闭率、维修时长、成本和场景分布。</v>
      </c>
      <c r="I9" s="32" t="str">
        <v>在“统计看板”查看工单总量、超期数量、关闭率、维修时长、成本和场景分布。</v>
      </c>
      <c r="J9" s="32" t="str">
        <v>在“统计看板”查看工单总量、超期数量、关闭率、维修时长、成本和场景分布。</v>
      </c>
      <c r="K9" s="32" t="str">
        <v>在“统计看板”查看工单总量、超期数量、关闭率、维修时长、成本和场景分布。</v>
      </c>
      <c r="L9" s="32" t="str">
        <v>在“统计看板”查看工单总量、超期数量、关闭率、维修时长、成本和场景分布。</v>
      </c>
    </row>
    <row r="10" ht="15" customHeight="true">
      <c r="A10" s="4"/>
      <c r="B10" s="4"/>
      <c r="C10" s="4"/>
      <c r="D10" s="4"/>
      <c r="E10" s="4"/>
      <c r="F10" s="4"/>
      <c r="G10" s="4"/>
      <c r="H10" s="4"/>
      <c r="I10" s="4"/>
      <c r="J10" s="4"/>
      <c r="K10" s="4"/>
      <c r="L10" s="4"/>
    </row>
    <row r="11" ht="15" customHeight="true">
      <c r="A11" s="23" t="str">
        <v>角色分工建议</v>
      </c>
      <c r="B11" s="23" t="str">
        <v>角色分工建议</v>
      </c>
      <c r="C11" s="23" t="str">
        <v>角色分工建议</v>
      </c>
      <c r="D11" s="23" t="str">
        <v>角色分工建议</v>
      </c>
      <c r="E11" s="23" t="str">
        <v>角色分工建议</v>
      </c>
      <c r="F11" s="23" t="str">
        <v>角色分工建议</v>
      </c>
      <c r="G11" s="23" t="str">
        <v>角色分工建议</v>
      </c>
      <c r="H11" s="23" t="str">
        <v>角色分工建议</v>
      </c>
      <c r="I11" s="23" t="str">
        <v>角色分工建议</v>
      </c>
      <c r="J11" s="23" t="str">
        <v>角色分工建议</v>
      </c>
      <c r="K11" s="23" t="str">
        <v>角色分工建议</v>
      </c>
      <c r="L11" s="23" t="str">
        <v>角色分工建议</v>
      </c>
    </row>
    <row r="12" ht="15" customHeight="true">
      <c r="A12" s="40" t="str">
        <v>角色</v>
      </c>
      <c r="B12" s="41" t="str">
        <v>职责</v>
      </c>
      <c r="C12" s="4"/>
      <c r="D12" s="86" t="str">
        <v>覆盖业务场景</v>
      </c>
      <c r="E12" s="86" t="str">
        <v>覆盖业务场景</v>
      </c>
      <c r="F12" s="86" t="str">
        <v>覆盖业务场景</v>
      </c>
      <c r="G12" s="86" t="str">
        <v>覆盖业务场景</v>
      </c>
      <c r="H12" s="86" t="str">
        <v>覆盖业务场景</v>
      </c>
      <c r="I12" s="86" t="str">
        <v>覆盖业务场景</v>
      </c>
      <c r="J12" s="86" t="str">
        <v>覆盖业务场景</v>
      </c>
      <c r="K12" s="86" t="str">
        <v>覆盖业务场景</v>
      </c>
      <c r="L12" s="86" t="str">
        <v>覆盖业务场景</v>
      </c>
    </row>
    <row r="13" ht="842.28515625" customHeight="true">
      <c r="A13" s="62" t="str">
        <v>申请人</v>
      </c>
      <c r="B13" s="63" t="str">
        <v>提交设备编号、故障描述、影响程度、期望完成时间和附件照片。</v>
      </c>
      <c r="C13" s="4"/>
      <c r="D13" s="62" t="str">
        <v>生产设备故障、办公信息设备故障、楼宇设施维修、车辆与叉车维修、门店设备维修、实验室与医疗设备、安全隐患处理、预防维护转维修、保修索赔、外包服务等。</v>
      </c>
      <c r="E13" s="92" t="str">
        <v>生产设备故障、办公信息设备故障、楼宇设施维修、车辆与叉车维修、门店设备维修、实验室与医疗设备、安全隐患处理、预防维护转维修、保修索赔、外包服务等。</v>
      </c>
      <c r="F13" s="92" t="str">
        <v>生产设备故障、办公信息设备故障、楼宇设施维修、车辆与叉车维修、门店设备维修、实验室与医疗设备、安全隐患处理、预防维护转维修、保修索赔、外包服务等。</v>
      </c>
      <c r="G13" s="92" t="str">
        <v>生产设备故障、办公信息设备故障、楼宇设施维修、车辆与叉车维修、门店设备维修、实验室与医疗设备、安全隐患处理、预防维护转维修、保修索赔、外包服务等。</v>
      </c>
      <c r="H13" s="92" t="str">
        <v>生产设备故障、办公信息设备故障、楼宇设施维修、车辆与叉车维修、门店设备维修、实验室与医疗设备、安全隐患处理、预防维护转维修、保修索赔、外包服务等。</v>
      </c>
      <c r="I13" s="92" t="str">
        <v>生产设备故障、办公信息设备故障、楼宇设施维修、车辆与叉车维修、门店设备维修、实验室与医疗设备、安全隐患处理、预防维护转维修、保修索赔、外包服务等。</v>
      </c>
      <c r="J13" s="92" t="str">
        <v>生产设备故障、办公信息设备故障、楼宇设施维修、车辆与叉车维修、门店设备维修、实验室与医疗设备、安全隐患处理、预防维护转维修、保修索赔、外包服务等。</v>
      </c>
      <c r="K13" s="92" t="str">
        <v>生产设备故障、办公信息设备故障、楼宇设施维修、车辆与叉车维修、门店设备维修、实验室与医疗设备、安全隐患处理、预防维护转维修、保修索赔、外包服务等。</v>
      </c>
      <c r="L13" s="63" t="str">
        <v>生产设备故障、办公信息设备故障、楼宇设施维修、车辆与叉车维修、门店设备维修、实验室与医疗设备、安全隐患处理、预防维护转维修、保修索赔、外包服务等。</v>
      </c>
    </row>
    <row r="14" ht="842.28515625" customHeight="true">
      <c r="A14" s="64" t="str">
        <v>维修负责人</v>
      </c>
      <c r="B14" s="65" t="str">
        <v>确认优先级、维修方式、负责人、实际开始和完成时间、备件与费用。</v>
      </c>
      <c r="C14" s="4"/>
      <c r="D14" s="64" t="str">
        <v>生产设备故障、办公信息设备故障、楼宇设施维修、车辆与叉车维修、门店设备维修、实验室与医疗设备、安全隐患处理、预防维护转维修、保修索赔、外包服务等。</v>
      </c>
      <c r="E14" s="93" t="str">
        <v>生产设备故障、办公信息设备故障、楼宇设施维修、车辆与叉车维修、门店设备维修、实验室与医疗设备、安全隐患处理、预防维护转维修、保修索赔、外包服务等。</v>
      </c>
      <c r="F14" s="93" t="str">
        <v>生产设备故障、办公信息设备故障、楼宇设施维修、车辆与叉车维修、门店设备维修、实验室与医疗设备、安全隐患处理、预防维护转维修、保修索赔、外包服务等。</v>
      </c>
      <c r="G14" s="93" t="str">
        <v>生产设备故障、办公信息设备故障、楼宇设施维修、车辆与叉车维修、门店设备维修、实验室与医疗设备、安全隐患处理、预防维护转维修、保修索赔、外包服务等。</v>
      </c>
      <c r="H14" s="93" t="str">
        <v>生产设备故障、办公信息设备故障、楼宇设施维修、车辆与叉车维修、门店设备维修、实验室与医疗设备、安全隐患处理、预防维护转维修、保修索赔、外包服务等。</v>
      </c>
      <c r="I14" s="93" t="str">
        <v>生产设备故障、办公信息设备故障、楼宇设施维修、车辆与叉车维修、门店设备维修、实验室与医疗设备、安全隐患处理、预防维护转维修、保修索赔、外包服务等。</v>
      </c>
      <c r="J14" s="93" t="str">
        <v>生产设备故障、办公信息设备故障、楼宇设施维修、车辆与叉车维修、门店设备维修、实验室与医疗设备、安全隐患处理、预防维护转维修、保修索赔、外包服务等。</v>
      </c>
      <c r="K14" s="93" t="str">
        <v>生产设备故障、办公信息设备故障、楼宇设施维修、车辆与叉车维修、门店设备维修、实验室与医疗设备、安全隐患处理、预防维护转维修、保修索赔、外包服务等。</v>
      </c>
      <c r="L14" s="65" t="str">
        <v>生产设备故障、办公信息设备故障、楼宇设施维修、车辆与叉车维修、门店设备维修、实验室与医疗设备、安全隐患处理、预防维护转维修、保修索赔、外包服务等。</v>
      </c>
    </row>
    <row r="15" ht="842.28515625" customHeight="true">
      <c r="A15" s="64" t="str">
        <v>审批人</v>
      </c>
      <c r="B15" s="65" t="str">
        <v>审批高额费用、外包、停机或安全相关维修。</v>
      </c>
      <c r="C15" s="4"/>
      <c r="D15" s="64" t="str">
        <v>生产设备故障、办公信息设备故障、楼宇设施维修、车辆与叉车维修、门店设备维修、实验室与医疗设备、安全隐患处理、预防维护转维修、保修索赔、外包服务等。</v>
      </c>
      <c r="E15" s="93" t="str">
        <v>生产设备故障、办公信息设备故障、楼宇设施维修、车辆与叉车维修、门店设备维修、实验室与医疗设备、安全隐患处理、预防维护转维修、保修索赔、外包服务等。</v>
      </c>
      <c r="F15" s="93" t="str">
        <v>生产设备故障、办公信息设备故障、楼宇设施维修、车辆与叉车维修、门店设备维修、实验室与医疗设备、安全隐患处理、预防维护转维修、保修索赔、外包服务等。</v>
      </c>
      <c r="G15" s="93" t="str">
        <v>生产设备故障、办公信息设备故障、楼宇设施维修、车辆与叉车维修、门店设备维修、实验室与医疗设备、安全隐患处理、预防维护转维修、保修索赔、外包服务等。</v>
      </c>
      <c r="H15" s="93" t="str">
        <v>生产设备故障、办公信息设备故障、楼宇设施维修、车辆与叉车维修、门店设备维修、实验室与医疗设备、安全隐患处理、预防维护转维修、保修索赔、外包服务等。</v>
      </c>
      <c r="I15" s="93" t="str">
        <v>生产设备故障、办公信息设备故障、楼宇设施维修、车辆与叉车维修、门店设备维修、实验室与医疗设备、安全隐患处理、预防维护转维修、保修索赔、外包服务等。</v>
      </c>
      <c r="J15" s="93" t="str">
        <v>生产设备故障、办公信息设备故障、楼宇设施维修、车辆与叉车维修、门店设备维修、实验室与医疗设备、安全隐患处理、预防维护转维修、保修索赔、外包服务等。</v>
      </c>
      <c r="K15" s="93" t="str">
        <v>生产设备故障、办公信息设备故障、楼宇设施维修、车辆与叉车维修、门店设备维修、实验室与医疗设备、安全隐患处理、预防维护转维修、保修索赔、外包服务等。</v>
      </c>
      <c r="L15" s="65" t="str">
        <v>生产设备故障、办公信息设备故障、楼宇设施维修、车辆与叉车维修、门店设备维修、实验室与医疗设备、安全隐患处理、预防维护转维修、保修索赔、外包服务等。</v>
      </c>
    </row>
    <row r="16" ht="842.28515625" customHeight="true">
      <c r="A16" s="66" t="str">
        <v>资产管理员</v>
      </c>
      <c r="B16" s="67" t="str">
        <v>维护设备台账，复核重复故障、根因和预防措施。</v>
      </c>
      <c r="C16" s="4"/>
      <c r="D16" s="66" t="str">
        <v>生产设备故障、办公信息设备故障、楼宇设施维修、车辆与叉车维修、门店设备维修、实验室与医疗设备、安全隐患处理、预防维护转维修、保修索赔、外包服务等。</v>
      </c>
      <c r="E16" s="94" t="str">
        <v>生产设备故障、办公信息设备故障、楼宇设施维修、车辆与叉车维修、门店设备维修、实验室与医疗设备、安全隐患处理、预防维护转维修、保修索赔、外包服务等。</v>
      </c>
      <c r="F16" s="94" t="str">
        <v>生产设备故障、办公信息设备故障、楼宇设施维修、车辆与叉车维修、门店设备维修、实验室与医疗设备、安全隐患处理、预防维护转维修、保修索赔、外包服务等。</v>
      </c>
      <c r="G16" s="94" t="str">
        <v>生产设备故障、办公信息设备故障、楼宇设施维修、车辆与叉车维修、门店设备维修、实验室与医疗设备、安全隐患处理、预防维护转维修、保修索赔、外包服务等。</v>
      </c>
      <c r="H16" s="94" t="str">
        <v>生产设备故障、办公信息设备故障、楼宇设施维修、车辆与叉车维修、门店设备维修、实验室与医疗设备、安全隐患处理、预防维护转维修、保修索赔、外包服务等。</v>
      </c>
      <c r="I16" s="94" t="str">
        <v>生产设备故障、办公信息设备故障、楼宇设施维修、车辆与叉车维修、门店设备维修、实验室与医疗设备、安全隐患处理、预防维护转维修、保修索赔、外包服务等。</v>
      </c>
      <c r="J16" s="94" t="str">
        <v>生产设备故障、办公信息设备故障、楼宇设施维修、车辆与叉车维修、门店设备维修、实验室与医疗设备、安全隐患处理、预防维护转维修、保修索赔、外包服务等。</v>
      </c>
      <c r="K16" s="94" t="str">
        <v>生产设备故障、办公信息设备故障、楼宇设施维修、车辆与叉车维修、门店设备维修、实验室与医疗设备、安全隐患处理、预防维护转维修、保修索赔、外包服务等。</v>
      </c>
      <c r="L16" s="67" t="str">
        <v>生产设备故障、办公信息设备故障、楼宇设施维修、车辆与叉车维修、门店设备维修、实验室与医疗设备、安全隐患处理、预防维护转维修、保修索赔、外包服务等。</v>
      </c>
    </row>
    <row r="17" ht="15" customHeight="true">
      <c r="A17" s="4"/>
      <c r="B17" s="4"/>
      <c r="C17" s="4"/>
      <c r="D17" s="4"/>
      <c r="E17" s="4"/>
      <c r="F17" s="4"/>
      <c r="G17" s="4"/>
      <c r="H17" s="4"/>
      <c r="I17" s="4"/>
      <c r="J17" s="4"/>
      <c r="K17" s="4"/>
      <c r="L17" s="4"/>
    </row>
    <row r="18" ht="15" customHeight="true">
      <c r="A18" s="23" t="str">
        <v>字段颜色说明</v>
      </c>
      <c r="B18" s="23" t="str">
        <v>字段颜色说明</v>
      </c>
      <c r="C18" s="23" t="str">
        <v>字段颜色说明</v>
      </c>
      <c r="D18" s="23" t="str">
        <v>字段颜色说明</v>
      </c>
      <c r="E18" s="23" t="str">
        <v>字段颜色说明</v>
      </c>
      <c r="F18" s="23" t="str">
        <v>字段颜色说明</v>
      </c>
      <c r="G18" s="23" t="str">
        <v>字段颜色说明</v>
      </c>
      <c r="H18" s="23" t="str">
        <v>字段颜色说明</v>
      </c>
      <c r="I18" s="23" t="str">
        <v>字段颜色说明</v>
      </c>
      <c r="J18" s="23" t="str">
        <v>字段颜色说明</v>
      </c>
      <c r="K18" s="23" t="str">
        <v>字段颜色说明</v>
      </c>
      <c r="L18" s="23" t="str">
        <v>字段颜色说明</v>
      </c>
    </row>
    <row r="19" ht="15" customHeight="true">
      <c r="A19" s="102" t="str">
        <v>浅蓝</v>
      </c>
      <c r="B19" s="4" t="str">
        <v>建议必填与核心录入字段</v>
      </c>
      <c r="C19" s="4" t="str"/>
      <c r="D19" s="4" t="str"/>
      <c r="E19" s="104" t="str">
        <v>浅绿</v>
      </c>
      <c r="F19" s="4" t="str">
        <v>公式自动计算字段，请勿手工覆盖</v>
      </c>
      <c r="G19" s="4" t="str"/>
      <c r="H19" s="4" t="str"/>
      <c r="I19" s="106" t="str">
        <v>浅黄</v>
      </c>
      <c r="J19" s="4" t="str">
        <v>审批、执行与结案字段</v>
      </c>
      <c r="K19" s="4" t="str"/>
      <c r="L19" s="4" t="str"/>
    </row>
    <row r="20" ht="15" customHeight="true">
      <c r="A20" s="4" t="str">
        <v>筛选</v>
      </c>
      <c r="B20" s="4" t="str">
        <v>表头已建立筛选，可按状态、优先级、部门、站点和设备类别筛选。</v>
      </c>
      <c r="C20" s="4" t="str"/>
      <c r="D20" s="4" t="str"/>
      <c r="E20" s="4" t="str"/>
      <c r="F20" s="4" t="str"/>
      <c r="G20" s="4" t="str"/>
      <c r="H20" s="4" t="str"/>
      <c r="I20" s="4" t="str"/>
      <c r="J20" s="4" t="str"/>
      <c r="K20" s="4" t="str"/>
      <c r="L20" s="4" t="str"/>
    </row>
    <row r="21" ht="15" customHeight="true">
      <c r="A21" s="4" t="str">
        <v>服务时限</v>
      </c>
      <c r="B21" s="4" t="str">
        <v>服务时限到期日按“申请日期加优先级对应天数”自动生成，可在“选项配置”调整。</v>
      </c>
      <c r="C21" s="4" t="str"/>
      <c r="D21" s="4" t="str"/>
      <c r="E21" s="4" t="str"/>
      <c r="F21" s="4" t="str"/>
      <c r="G21" s="4" t="str"/>
      <c r="H21" s="4" t="str"/>
      <c r="I21" s="4" t="str"/>
      <c r="J21" s="4" t="str"/>
      <c r="K21" s="4" t="str"/>
      <c r="L21" s="4" t="str"/>
    </row>
    <row r="22" ht="15" customHeight="true">
      <c r="A22" s="4" t="str">
        <v>重复故障</v>
      </c>
      <c r="B22" s="4" t="str">
        <v>同一设备编号和同一故障类别再次出现时，表格会标记为重复故障，便于根因治理。</v>
      </c>
      <c r="C22" s="4" t="str"/>
      <c r="D22" s="4" t="str"/>
      <c r="E22" s="4" t="str"/>
      <c r="F22" s="4" t="str"/>
      <c r="G22" s="4" t="str"/>
      <c r="H22" s="4" t="str"/>
      <c r="I22" s="4" t="str"/>
      <c r="J22" s="4" t="str"/>
      <c r="K22" s="4" t="str"/>
      <c r="L22" s="4" t="str"/>
    </row>
    <row r="23" ht="15" customHeight="true">
      <c r="A23" s="4"/>
      <c r="B23" s="4"/>
      <c r="C23" s="4"/>
      <c r="D23" s="4"/>
      <c r="E23" s="4"/>
      <c r="F23" s="4"/>
      <c r="G23" s="4"/>
      <c r="H23" s="4"/>
      <c r="I23" s="4"/>
      <c r="J23" s="4"/>
      <c r="K23" s="4"/>
      <c r="L23" s="4"/>
    </row>
    <row r="24" ht="15" customHeight="true">
      <c r="A24" s="23" t="str">
        <v>来源与说明</v>
      </c>
      <c r="B24" s="23" t="str">
        <v>来源与说明</v>
      </c>
      <c r="C24" s="23" t="str">
        <v>来源与说明</v>
      </c>
      <c r="D24" s="23" t="str">
        <v>来源与说明</v>
      </c>
      <c r="E24" s="23" t="str">
        <v>来源与说明</v>
      </c>
      <c r="F24" s="23" t="str">
        <v>来源与说明</v>
      </c>
      <c r="G24" s="23" t="str">
        <v>来源与说明</v>
      </c>
      <c r="H24" s="23" t="str">
        <v>来源与说明</v>
      </c>
      <c r="I24" s="23" t="str">
        <v>来源与说明</v>
      </c>
      <c r="J24" s="23" t="str">
        <v>来源与说明</v>
      </c>
      <c r="K24" s="23" t="str">
        <v>来源与说明</v>
      </c>
      <c r="L24" s="23" t="str">
        <v>来源与说明</v>
      </c>
    </row>
    <row r="25" ht="48.828125" customHeight="true">
      <c r="A25" s="62" t="str">
        <v>用户提供页面</v>
      </c>
      <c r="B25" s="92" t="str">
        <v>本地预览页面</v>
      </c>
      <c r="C25" s="92" t="str"/>
      <c r="D25" s="92" t="str"/>
      <c r="E25" s="92" t="str"/>
      <c r="F25" s="92" t="str"/>
      <c r="G25" s="92" t="str"/>
      <c r="H25" s="92" t="str"/>
      <c r="I25" s="92" t="str"/>
      <c r="J25" s="92" t="str"/>
      <c r="K25" s="92" t="str"/>
      <c r="L25" s="63" t="str"/>
    </row>
    <row r="26" ht="85.44921875" customHeight="true">
      <c r="A26" s="64" t="str">
        <v>访问说明</v>
      </c>
      <c r="B26" s="93" t="str">
        <v>该地址为本机预览页，当前环境无法直接连接，因此模板按设备维修申请记录的通用有效字段和多业务场景扩展生成。</v>
      </c>
      <c r="C26" s="93" t="str"/>
      <c r="D26" s="93" t="str"/>
      <c r="E26" s="93" t="str"/>
      <c r="F26" s="93" t="str"/>
      <c r="G26" s="93" t="str"/>
      <c r="H26" s="93" t="str"/>
      <c r="I26" s="93" t="str"/>
      <c r="J26" s="93" t="str"/>
      <c r="K26" s="93" t="str"/>
      <c r="L26" s="65" t="str"/>
    </row>
    <row r="27" ht="48.828125" customHeight="true">
      <c r="A27" s="64" t="str">
        <v>公共参考</v>
      </c>
      <c r="B27" s="93" t="str">
        <v>公开参考一</v>
      </c>
      <c r="C27" s="93" t="str"/>
      <c r="D27" s="93" t="str"/>
      <c r="E27" s="93" t="str"/>
      <c r="F27" s="93" t="str"/>
      <c r="G27" s="93" t="str"/>
      <c r="H27" s="93" t="str"/>
      <c r="I27" s="93" t="str"/>
      <c r="J27" s="93" t="str"/>
      <c r="K27" s="93" t="str"/>
      <c r="L27" s="65" t="str"/>
    </row>
    <row r="28" ht="48.828125" customHeight="true">
      <c r="A28" s="64" t="str">
        <v>公共参考</v>
      </c>
      <c r="B28" s="93" t="str">
        <v>公开参考二</v>
      </c>
      <c r="C28" s="93" t="str"/>
      <c r="D28" s="93" t="str"/>
      <c r="E28" s="93" t="str"/>
      <c r="F28" s="93" t="str"/>
      <c r="G28" s="93" t="str"/>
      <c r="H28" s="93" t="str"/>
      <c r="I28" s="93" t="str"/>
      <c r="J28" s="93" t="str"/>
      <c r="K28" s="93" t="str"/>
      <c r="L28" s="65" t="str"/>
    </row>
    <row r="29" ht="48.828125" customHeight="true">
      <c r="A29" s="66" t="str">
        <v>公共参考</v>
      </c>
      <c r="B29" s="94" t="str">
        <v>公开参考三</v>
      </c>
      <c r="C29" s="94" t="str"/>
      <c r="D29" s="94" t="str"/>
      <c r="E29" s="94" t="str"/>
      <c r="F29" s="94" t="str"/>
      <c r="G29" s="94" t="str"/>
      <c r="H29" s="94" t="str"/>
      <c r="I29" s="94" t="str"/>
      <c r="J29" s="94" t="str"/>
      <c r="K29" s="94" t="str"/>
      <c r="L29" s="67" t="str"/>
    </row>
    <row r="30" ht="15" customHeight="true">
      <c r="A30" s="4"/>
      <c r="B30" s="4"/>
      <c r="C30" s="4"/>
      <c r="D30" s="4"/>
      <c r="E30" s="4"/>
      <c r="F30" s="4"/>
      <c r="G30" s="4"/>
      <c r="H30" s="4"/>
      <c r="I30" s="4"/>
      <c r="J30" s="4"/>
      <c r="K30" s="4"/>
      <c r="L30" s="4"/>
    </row>
    <row r="31" ht="15" customHeight="true">
      <c r="A31" s="4"/>
      <c r="B31" s="4"/>
      <c r="C31" s="4"/>
      <c r="D31" s="4"/>
      <c r="E31" s="4"/>
      <c r="F31" s="4"/>
      <c r="G31" s="4"/>
      <c r="H31" s="4"/>
      <c r="I31" s="4"/>
      <c r="J31" s="4"/>
      <c r="K31" s="4"/>
      <c r="L31" s="4"/>
    </row>
    <row r="32" ht="15" customHeight="true">
      <c r="A32" s="4"/>
      <c r="B32" s="4"/>
      <c r="C32" s="4"/>
      <c r="D32" s="4"/>
      <c r="E32" s="4"/>
      <c r="F32" s="4"/>
      <c r="G32" s="4"/>
      <c r="H32" s="4"/>
      <c r="I32" s="4"/>
      <c r="J32" s="4"/>
      <c r="K32" s="4"/>
      <c r="L32" s="4"/>
    </row>
    <row r="33" ht="15" customHeight="true">
      <c r="A33" s="4"/>
      <c r="B33" s="4"/>
      <c r="C33" s="4"/>
      <c r="D33" s="4"/>
      <c r="E33" s="4"/>
      <c r="F33" s="4"/>
      <c r="G33" s="4"/>
      <c r="H33" s="4"/>
      <c r="I33" s="4"/>
      <c r="J33" s="4"/>
      <c r="K33" s="4"/>
      <c r="L33" s="4"/>
    </row>
    <row r="34" ht="15" customHeight="true">
      <c r="A34" s="4"/>
      <c r="B34" s="4"/>
      <c r="C34" s="4"/>
      <c r="D34" s="4"/>
      <c r="E34" s="4"/>
      <c r="F34" s="4"/>
      <c r="G34" s="4"/>
      <c r="H34" s="4"/>
      <c r="I34" s="4"/>
      <c r="J34" s="4"/>
      <c r="K34" s="4"/>
      <c r="L34" s="4"/>
    </row>
    <row r="35" ht="15" customHeight="true">
      <c r="A35" s="4"/>
      <c r="B35" s="4"/>
      <c r="C35" s="4"/>
      <c r="D35" s="4"/>
      <c r="E35" s="4"/>
      <c r="F35" s="4"/>
      <c r="G35" s="4"/>
      <c r="H35" s="4"/>
      <c r="I35" s="4"/>
      <c r="J35" s="4"/>
      <c r="K35" s="4"/>
      <c r="L35" s="4"/>
    </row>
    <row r="36" ht="15" customHeight="true">
      <c r="A36" s="4"/>
      <c r="B36" s="4"/>
      <c r="C36" s="4"/>
      <c r="D36" s="4"/>
      <c r="E36" s="4"/>
      <c r="F36" s="4"/>
      <c r="G36" s="4"/>
      <c r="H36" s="4"/>
      <c r="I36" s="4"/>
      <c r="J36" s="4"/>
      <c r="K36" s="4"/>
      <c r="L36" s="4"/>
    </row>
  </sheetData>
  <mergeCells count="21">
    <mergeCell ref="A1:L1"/>
    <mergeCell ref="A2:L2"/>
    <mergeCell ref="A4:L4"/>
    <mergeCell ref="B5:L5"/>
    <mergeCell ref="B6:L6"/>
    <mergeCell ref="B7:L7"/>
    <mergeCell ref="B8:L8"/>
    <mergeCell ref="B9:L9"/>
    <mergeCell ref="A11:L11"/>
    <mergeCell ref="D12:L12"/>
    <mergeCell ref="D13:L16"/>
    <mergeCell ref="A18:L18"/>
    <mergeCell ref="B20:L20"/>
    <mergeCell ref="B21:L21"/>
    <mergeCell ref="B22:L22"/>
    <mergeCell ref="A24:L24"/>
    <mergeCell ref="B25:L25"/>
    <mergeCell ref="B26:L26"/>
    <mergeCell ref="B27:L27"/>
    <mergeCell ref="B28:L28"/>
    <mergeCell ref="B29:L29"/>
  </mergeCells>
  <pageMargins left="0.7" right="0.7" top="0.75" bottom="0.75" header="0.3" footer="0.3"/>
</worksheet>
</file>

<file path=xl/worksheets/sheet2.xml><?xml version="1.0" encoding="utf-8"?>
<x:worksheet xmlns:r="http://schemas.openxmlformats.org/officeDocument/2006/relationships"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2" hidden="0" customWidth="1"/>
    <x:col min="5" max="5" width="12" hidden="0" customWidth="1"/>
    <x:col min="6" max="6" width="10" hidden="0" customWidth="1"/>
    <x:col min="7" max="7" width="18" hidden="0" customWidth="1"/>
    <x:col min="8" max="8" width="18" hidden="0" customWidth="1"/>
    <x:col min="9" max="9" width="14" hidden="0" customWidth="1"/>
    <x:col min="10" max="10" width="10" hidden="0" customWidth="1"/>
    <x:col min="11" max="11" width="18" hidden="0" customWidth="1"/>
    <x:col min="12" max="12" width="16" hidden="0" customWidth="1"/>
    <x:col min="13" max="13" width="18" hidden="0" customWidth="1"/>
  </x:cols>
  <x:sheetData>
    <x:row r="1" ht="30" hidden="0" customHeight="1">
      <x:c r="A1" s="9" t="str">
        <x:v>选项配置</x:v>
      </x:c>
      <x:c r="B1" s="9" t="str">
        <x:v>选项配置</x:v>
      </x:c>
      <x:c r="C1" s="9" t="str">
        <x:v>选项配置</x:v>
      </x:c>
      <x:c r="D1" s="9" t="str">
        <x:v>选项配置</x:v>
      </x:c>
      <x:c r="E1" s="9" t="str">
        <x:v>选项配置</x:v>
      </x:c>
      <x:c r="F1" s="9" t="str">
        <x:v>选项配置</x:v>
      </x:c>
      <x:c r="G1" s="9" t="str">
        <x:v>选项配置</x:v>
      </x:c>
      <x:c r="H1" s="9" t="str">
        <x:v>选项配置</x:v>
      </x:c>
      <x:c r="I1" s="9" t="str">
        <x:v>选项配置</x:v>
      </x:c>
      <x:c r="J1" s="9" t="str">
        <x:v>选项配置</x:v>
      </x:c>
      <x:c r="K1" s="9" t="str">
        <x:v>选项配置</x:v>
      </x:c>
      <x:c r="L1" s="9" t="str">
        <x:v>选项配置</x:v>
      </x:c>
      <x:c r="M1" s="9" t="str">
        <x:v>选项配置</x:v>
      </x:c>
    </x:row>
    <x:row r="2" ht="19.5" hidden="0" customHeight="1">
      <x:c r="A2" s="17" t="str">
        <x:v>可按公司制度调整下拉选项；主记录表已预设常用下拉、状态和服务时限规则。</x:v>
      </x:c>
      <x:c r="B2" s="17" t="str">
        <x:v>可按公司制度调整下拉选项；主记录表已预设常用下拉、状态和服务时限规则。</x:v>
      </x:c>
      <x:c r="C2" s="17" t="str">
        <x:v>可按公司制度调整下拉选项；主记录表已预设常用下拉、状态和服务时限规则。</x:v>
      </x:c>
      <x:c r="D2" s="17" t="str">
        <x:v>可按公司制度调整下拉选项；主记录表已预设常用下拉、状态和服务时限规则。</x:v>
      </x:c>
      <x:c r="E2" s="17" t="str">
        <x:v>可按公司制度调整下拉选项；主记录表已预设常用下拉、状态和服务时限规则。</x:v>
      </x:c>
      <x:c r="F2" s="17" t="str">
        <x:v>可按公司制度调整下拉选项；主记录表已预设常用下拉、状态和服务时限规则。</x:v>
      </x:c>
      <x:c r="G2" s="17" t="str">
        <x:v>可按公司制度调整下拉选项；主记录表已预设常用下拉、状态和服务时限规则。</x:v>
      </x:c>
      <x:c r="H2" s="17" t="str">
        <x:v>可按公司制度调整下拉选项；主记录表已预设常用下拉、状态和服务时限规则。</x:v>
      </x:c>
      <x:c r="I2" s="17" t="str">
        <x:v>可按公司制度调整下拉选项；主记录表已预设常用下拉、状态和服务时限规则。</x:v>
      </x:c>
      <x:c r="J2" s="17" t="str">
        <x:v>可按公司制度调整下拉选项；主记录表已预设常用下拉、状态和服务时限规则。</x:v>
      </x:c>
      <x:c r="K2" s="17" t="str">
        <x:v>可按公司制度调整下拉选项；主记录表已预设常用下拉、状态和服务时限规则。</x:v>
      </x:c>
      <x:c r="L2" s="17" t="str">
        <x:v>可按公司制度调整下拉选项；主记录表已预设常用下拉、状态和服务时限规则。</x:v>
      </x:c>
      <x:c r="M2" s="17" t="str">
        <x:v>可按公司制度调整下拉选项；主记录表已预设常用下拉、状态和服务时限规则。</x:v>
      </x:c>
    </x:row>
    <x:row r="3" ht="15" hidden="0" customHeight="1">
      <x:c r="A3" s="4"/>
      <x:c r="B3" s="4"/>
      <x:c r="C3" s="4"/>
      <x:c r="D3" s="4"/>
      <x:c r="E3" s="4"/>
      <x:c r="F3" s="4"/>
      <x:c r="G3" s="4"/>
      <x:c r="H3" s="4"/>
      <x:c r="I3" s="4"/>
      <x:c r="J3" s="4"/>
      <x:c r="K3" s="4"/>
      <x:c r="L3" s="4"/>
      <x:c r="M3" s="4"/>
    </x:row>
    <x:row r="4" ht="15" hidden="0" customHeight="1">
      <x:c r="A4" s="40" t="str">
        <x:v>业务场景</x:v>
      </x:c>
      <x:c r="B4" s="110" t="str">
        <x:v>设备类别</x:v>
      </x:c>
      <x:c r="C4" s="110" t="str">
        <x:v>故障类别</x:v>
      </x:c>
      <x:c r="D4" s="110" t="str">
        <x:v>影响程度</x:v>
      </x:c>
      <x:c r="E4" s="110" t="str">
        <x:v>优先级</x:v>
      </x:c>
      <x:c r="F4" s="110" t="str">
        <x:v>服务时限天数</x:v>
      </x:c>
      <x:c r="G4" s="110" t="str">
        <x:v>工单状态</x:v>
      </x:c>
      <x:c r="H4" s="110" t="str">
        <x:v>维修方式</x:v>
      </x:c>
      <x:c r="I4" s="110" t="str">
        <x:v>审批状态</x:v>
      </x:c>
      <x:c r="J4" s="110" t="str">
        <x:v>是否</x:v>
      </x:c>
      <x:c r="K4" s="110" t="str">
        <x:v>根因分类</x:v>
      </x:c>
      <x:c r="L4" s="110" t="str">
        <x:v>满意度</x:v>
      </x:c>
      <x:c r="M4" s="41" t="str">
        <x:v>申请来源</x:v>
      </x:c>
    </x:row>
    <x:row r="5" ht="15" hidden="0" customHeight="1">
      <x:c r="A5" s="62" t="str">
        <x:v>生产设备故障</x:v>
      </x:c>
      <x:c r="B5" s="92" t="str">
        <x:v>生产设备</x:v>
      </x:c>
      <x:c r="C5" s="92" t="str">
        <x:v>机械故障</x:v>
      </x:c>
      <x:c r="D5" s="92" t="str">
        <x:v>低</x:v>
      </x:c>
      <x:c r="E5" s="92" t="str">
        <x:v>紧急</x:v>
      </x:c>
      <x:c r="F5" s="114" t="n">
        <x:v>0.5</x:v>
      </x:c>
      <x:c r="G5" s="92" t="str">
        <x:v>待提交</x:v>
      </x:c>
      <x:c r="H5" s="92" t="str">
        <x:v>内部维修</x:v>
      </x:c>
      <x:c r="I5" s="92" t="str">
        <x:v>无需审批</x:v>
      </x:c>
      <x:c r="J5" s="92" t="str">
        <x:v>是</x:v>
      </x:c>
      <x:c r="K5" s="92" t="str">
        <x:v>正常磨损</x:v>
      </x:c>
      <x:c r="L5" s="92" t="str">
        <x:v>未评价</x:v>
      </x:c>
      <x:c r="M5" s="63" t="str">
        <x:v>员工提交</x:v>
      </x:c>
    </x:row>
    <x:row r="6" ht="15" hidden="0" customHeight="1">
      <x:c r="A6" s="64" t="str">
        <x:v>办公信息设备故障</x:v>
      </x:c>
      <x:c r="B6" s="93" t="str">
        <x:v>工装模具</x:v>
      </x:c>
      <x:c r="C6" s="93" t="str">
        <x:v>电气故障</x:v>
      </x:c>
      <x:c r="D6" s="93" t="str">
        <x:v>中</x:v>
      </x:c>
      <x:c r="E6" s="93" t="str">
        <x:v>高</x:v>
      </x:c>
      <x:c r="F6" s="115" t="n">
        <x:v>1</x:v>
      </x:c>
      <x:c r="G6" s="93" t="str">
        <x:v>待审批</x:v>
      </x:c>
      <x:c r="H6" s="93" t="str">
        <x:v>外部维修</x:v>
      </x:c>
      <x:c r="I6" s="93" t="str">
        <x:v>待审批</x:v>
      </x:c>
      <x:c r="J6" s="93" t="str">
        <x:v>否</x:v>
      </x:c>
      <x:c r="K6" s="93" t="str">
        <x:v>操作不当</x:v>
      </x:c>
      <x:c r="L6" s="93" t="str">
        <x:v>一星很不满意</x:v>
      </x:c>
      <x:c r="M6" s="65" t="str">
        <x:v>巡检发现</x:v>
      </x:c>
    </x:row>
    <x:row r="7" ht="15" hidden="0" customHeight="1">
      <x:c r="A7" s="64" t="str">
        <x:v>楼宇设施维修</x:v>
      </x:c>
      <x:c r="B7" s="93" t="str">
        <x:v>信息设备</x:v>
      </x:c>
      <x:c r="C7" s="93" t="str">
        <x:v>控制软件</x:v>
      </x:c>
      <x:c r="D7" s="93" t="str">
        <x:v>高</x:v>
      </x:c>
      <x:c r="E7" s="93" t="str">
        <x:v>中</x:v>
      </x:c>
      <x:c r="F7" s="115" t="n">
        <x:v>3</x:v>
      </x:c>
      <x:c r="G7" s="93" t="str">
        <x:v>待指派</x:v>
      </x:c>
      <x:c r="H7" s="93" t="str">
        <x:v>厂商保修</x:v>
      </x:c>
      <x:c r="I7" s="93" t="str">
        <x:v>已批准</x:v>
      </x:c>
      <x:c r="J7" s="93" t="str"/>
      <x:c r="K7" s="93" t="str">
        <x:v>维护不足</x:v>
      </x:c>
      <x:c r="L7" s="93" t="str">
        <x:v>二星不满意</x:v>
      </x:c>
      <x:c r="M7" s="65" t="str">
        <x:v>系统物联网报警</x:v>
      </x:c>
    </x:row>
    <x:row r="8" ht="15" hidden="0" customHeight="1">
      <x:c r="A8" s="64" t="str">
        <x:v>车辆与叉车维修</x:v>
      </x:c>
      <x:c r="B8" s="93" t="str">
        <x:v>办公设备</x:v>
      </x:c>
      <x:c r="C8" s="93" t="str">
        <x:v>气液泄漏</x:v>
      </x:c>
      <x:c r="D8" s="93" t="str">
        <x:v>严重</x:v>
      </x:c>
      <x:c r="E8" s="93" t="str">
        <x:v>低</x:v>
      </x:c>
      <x:c r="F8" s="115" t="n">
        <x:v>7</x:v>
      </x:c>
      <x:c r="G8" s="93" t="str">
        <x:v>处理中</x:v>
      </x:c>
      <x:c r="H8" s="93" t="str">
        <x:v>外包驻场</x:v>
      </x:c>
      <x:c r="I8" s="93" t="str">
        <x:v>驳回</x:v>
      </x:c>
      <x:c r="J8" s="93" t="str"/>
      <x:c r="K8" s="93" t="str">
        <x:v>设计质量问题</x:v>
      </x:c>
      <x:c r="L8" s="93" t="str">
        <x:v>三星一般</x:v>
      </x:c>
      <x:c r="M8" s="65" t="str">
        <x:v>客户门店反馈</x:v>
      </x:c>
    </x:row>
    <x:row r="9" ht="15" hidden="0" customHeight="1">
      <x:c r="A9" s="64" t="str">
        <x:v>门店设备维修</x:v>
      </x:c>
      <x:c r="B9" s="93" t="str">
        <x:v>楼宇设施</x:v>
      </x:c>
      <x:c r="C9" s="93" t="str">
        <x:v>过热噪声</x:v>
      </x:c>
      <x:c r="D9" s="93" t="str"/>
      <x:c r="E9" s="93" t="str"/>
      <x:c r="F9" s="93" t="str"/>
      <x:c r="G9" s="93" t="str">
        <x:v>等待备件</x:v>
      </x:c>
      <x:c r="H9" s="93" t="str">
        <x:v>更换设备</x:v>
      </x:c>
      <x:c r="I9" s="93" t="str"/>
      <x:c r="J9" s="93" t="str"/>
      <x:c r="K9" s="93" t="str">
        <x:v>环境因素</x:v>
      </x:c>
      <x:c r="L9" s="93" t="str">
        <x:v>四星满意</x:v>
      </x:c>
      <x:c r="M9" s="65" t="str">
        <x:v>预防维护</x:v>
      </x:c>
    </x:row>
    <x:row r="10" ht="15" hidden="0" customHeight="1">
      <x:c r="A10" s="64" t="str">
        <x:v>实验室与医疗设备</x:v>
      </x:c>
      <x:c r="B10" s="93" t="str">
        <x:v>车辆与叉车</x:v>
      </x:c>
      <x:c r="C10" s="93" t="str">
        <x:v>性能下降</x:v>
      </x:c>
      <x:c r="D10" s="93" t="str"/>
      <x:c r="E10" s="93" t="str"/>
      <x:c r="F10" s="93" t="str"/>
      <x:c r="G10" s="93" t="str">
        <x:v>等待外部服务商</x:v>
      </x:c>
      <x:c r="H10" s="93" t="str">
        <x:v>临时绕行</x:v>
      </x:c>
      <x:c r="I10" s="93" t="str"/>
      <x:c r="J10" s="93" t="str"/>
      <x:c r="K10" s="93" t="str">
        <x:v>备件失效</x:v>
      </x:c>
      <x:c r="L10" s="93" t="str">
        <x:v>五星非常满意</x:v>
      </x:c>
      <x:c r="M10" s="65" t="str">
        <x:v>审计合规</x:v>
      </x:c>
    </x:row>
    <x:row r="11" ht="15" hidden="0" customHeight="1">
      <x:c r="A11" s="64" t="str">
        <x:v>安全隐患处理</x:v>
      </x:c>
      <x:c r="B11" s="93" t="str">
        <x:v>电气设备</x:v>
      </x:c>
      <x:c r="C11" s="93" t="str">
        <x:v>外观结构损坏</x:v>
      </x:c>
      <x:c r="D11" s="93" t="str"/>
      <x:c r="E11" s="93" t="str"/>
      <x:c r="F11" s="93" t="str"/>
      <x:c r="G11" s="93" t="str">
        <x:v>待验收</x:v>
      </x:c>
      <x:c r="H11" s="93" t="str">
        <x:v>观察跟踪</x:v>
      </x:c>
      <x:c r="I11" s="93" t="str"/>
      <x:c r="J11" s="93" t="str"/>
      <x:c r="K11" s="93" t="str">
        <x:v>电源网络问题</x:v>
      </x:c>
      <x:c r="L11" s="93" t="str"/>
      <x:c r="M11" s="65" t="str">
        <x:v>安全事件</x:v>
      </x:c>
    </x:row>
    <x:row r="12" ht="15" hidden="0" customHeight="1">
      <x:c r="A12" s="64" t="str">
        <x:v>预防维护转维修</x:v>
      </x:c>
      <x:c r="B12" s="93" t="str">
        <x:v>暖通空调</x:v>
      </x:c>
      <x:c r="C12" s="93" t="str">
        <x:v>安全隐患</x:v>
      </x:c>
      <x:c r="D12" s="93" t="str"/>
      <x:c r="E12" s="93" t="str"/>
      <x:c r="F12" s="93" t="str"/>
      <x:c r="G12" s="93" t="str">
        <x:v>已关闭</x:v>
      </x:c>
      <x:c r="H12" s="93" t="str"/>
      <x:c r="I12" s="93" t="str"/>
      <x:c r="J12" s="93" t="str"/>
      <x:c r="K12" s="93" t="str">
        <x:v>外部因素</x:v>
      </x:c>
      <x:c r="L12" s="93" t="str"/>
      <x:c r="M12" s="65" t="str">
        <x:v>其他</x:v>
      </x:c>
    </x:row>
    <x:row r="13" ht="15" hidden="0" customHeight="1">
      <x:c r="A13" s="64" t="str">
        <x:v>保修索赔</x:v>
      </x:c>
      <x:c r="B13" s="93" t="str">
        <x:v>安防消防</x:v>
      </x:c>
      <x:c r="C13" s="93" t="str">
        <x:v>耗材备件更换</x:v>
      </x:c>
      <x:c r="D13" s="93" t="str"/>
      <x:c r="E13" s="93" t="str"/>
      <x:c r="F13" s="93" t="str"/>
      <x:c r="G13" s="93" t="str">
        <x:v>已取消</x:v>
      </x:c>
      <x:c r="H13" s="93" t="str"/>
      <x:c r="I13" s="93" t="str"/>
      <x:c r="J13" s="93" t="str"/>
      <x:c r="K13" s="93" t="str">
        <x:v>待确认</x:v>
      </x:c>
      <x:c r="L13" s="93" t="str"/>
      <x:c r="M13" s="65" t="str"/>
    </x:row>
    <x:row r="14" ht="15" hidden="0" customHeight="1">
      <x:c r="A14" s="64" t="str">
        <x:v>外包服务</x:v>
      </x:c>
      <x:c r="B14" s="93" t="str">
        <x:v>实验室与医疗设备</x:v>
      </x:c>
      <x:c r="C14" s="93" t="str">
        <x:v>校准检定异常</x:v>
      </x:c>
      <x:c r="D14" s="93" t="str"/>
      <x:c r="E14" s="93" t="str"/>
      <x:c r="F14" s="93" t="str"/>
      <x:c r="G14" s="93" t="str">
        <x:v>驳回</x:v>
      </x:c>
      <x:c r="H14" s="93" t="str"/>
      <x:c r="I14" s="93" t="str"/>
      <x:c r="J14" s="93" t="str"/>
      <x:c r="K14" s="93" t="str">
        <x:v>其他</x:v>
      </x:c>
      <x:c r="L14" s="93" t="str"/>
      <x:c r="M14" s="65" t="str"/>
    </x:row>
    <x:row r="15" ht="15" hidden="0" customHeight="1">
      <x:c r="A15" s="64" t="str">
        <x:v>其他</x:v>
      </x:c>
      <x:c r="B15" s="93" t="str">
        <x:v>门店收银终端</x:v>
      </x:c>
      <x:c r="C15" s="93" t="str">
        <x:v>网络通信</x:v>
      </x:c>
      <x:c r="D15" s="93" t="str"/>
      <x:c r="E15" s="93" t="str"/>
      <x:c r="F15" s="93" t="str"/>
      <x:c r="G15" s="93" t="str"/>
      <x:c r="H15" s="93" t="str"/>
      <x:c r="I15" s="93" t="str"/>
      <x:c r="J15" s="93" t="str"/>
      <x:c r="K15" s="93" t="str"/>
      <x:c r="L15" s="93" t="str"/>
      <x:c r="M15" s="65" t="str"/>
    </x:row>
    <x:row r="16" ht="15" hidden="0" customHeight="1">
      <x:c r="A16" s="66" t="str"/>
      <x:c r="B16" s="94" t="str">
        <x:v>其他</x:v>
      </x:c>
      <x:c r="C16" s="94" t="str">
        <x:v>其他</x:v>
      </x:c>
      <x:c r="D16" s="94" t="str"/>
      <x:c r="E16" s="94" t="str"/>
      <x:c r="F16" s="94" t="str"/>
      <x:c r="G16" s="94" t="str"/>
      <x:c r="H16" s="94" t="str"/>
      <x:c r="I16" s="94" t="str"/>
      <x:c r="J16" s="94" t="str"/>
      <x:c r="K16" s="94" t="str"/>
      <x:c r="L16" s="94" t="str"/>
      <x:c r="M16" s="67" t="str"/>
    </x:row>
    <x:row r="17" ht="15" hidden="0" customHeight="1">
      <x:c r="A17" s="4"/>
      <x:c r="B17" s="4"/>
      <x:c r="C17" s="4"/>
      <x:c r="D17" s="4"/>
      <x:c r="E17" s="4"/>
      <x:c r="F17" s="4"/>
      <x:c r="G17" s="4"/>
      <x:c r="H17" s="4"/>
      <x:c r="I17" s="4"/>
      <x:c r="J17" s="4"/>
      <x:c r="K17" s="4"/>
      <x:c r="L17" s="4"/>
      <x:c r="M17" s="4"/>
    </x:row>
    <x:row r="18" ht="15" hidden="0" customHeight="1">
      <x:c r="A18" s="4"/>
      <x:c r="B18" s="4"/>
      <x:c r="C18" s="4"/>
      <x:c r="D18" s="4"/>
      <x:c r="E18" s="4"/>
      <x:c r="F18" s="4"/>
      <x:c r="G18" s="4"/>
      <x:c r="H18" s="4"/>
      <x:c r="I18" s="4"/>
      <x:c r="J18" s="4"/>
      <x:c r="K18" s="4"/>
      <x:c r="L18" s="4"/>
      <x:c r="M18" s="4"/>
    </x:row>
    <x:row r="19" ht="15" hidden="0" customHeight="1">
      <x:c r="A19" s="4"/>
      <x:c r="B19" s="4"/>
      <x:c r="C19" s="4"/>
      <x:c r="D19" s="4"/>
      <x:c r="E19" s="4"/>
      <x:c r="F19" s="4"/>
      <x:c r="G19" s="4"/>
      <x:c r="H19" s="4"/>
      <x:c r="I19" s="4"/>
      <x:c r="J19" s="4"/>
      <x:c r="K19" s="4"/>
      <x:c r="L19" s="4"/>
      <x:c r="M19" s="4"/>
    </x:row>
    <x:row r="20" ht="15" hidden="0" customHeight="1">
      <x:c r="A20" s="4"/>
      <x:c r="B20" s="4"/>
      <x:c r="C20" s="4"/>
      <x:c r="D20" s="4"/>
      <x:c r="E20" s="4"/>
      <x:c r="F20" s="4"/>
      <x:c r="G20" s="4"/>
      <x:c r="H20" s="4"/>
      <x:c r="I20" s="4"/>
      <x:c r="J20" s="4"/>
      <x:c r="K20" s="4"/>
      <x:c r="L20" s="4"/>
      <x:c r="M20" s="4"/>
    </x:row>
    <x:row r="21" ht="15" hidden="0" customHeight="1">
      <x:c r="A21" s="4"/>
      <x:c r="B21" s="4"/>
      <x:c r="C21" s="4"/>
      <x:c r="D21" s="4"/>
      <x:c r="E21" s="4"/>
      <x:c r="F21" s="4"/>
      <x:c r="G21" s="4"/>
      <x:c r="H21" s="4"/>
      <x:c r="I21" s="4"/>
      <x:c r="J21" s="4"/>
      <x:c r="K21" s="4"/>
      <x:c r="L21" s="4"/>
      <x:c r="M21" s="4"/>
    </x:row>
    <x:row r="22" ht="15" hidden="0" customHeight="1">
      <x:c r="A22" s="4"/>
      <x:c r="B22" s="4"/>
      <x:c r="C22" s="4"/>
      <x:c r="D22" s="4"/>
      <x:c r="E22" s="4"/>
      <x:c r="F22" s="4"/>
      <x:c r="G22" s="4"/>
      <x:c r="H22" s="4"/>
      <x:c r="I22" s="4"/>
      <x:c r="J22" s="4"/>
      <x:c r="K22" s="4"/>
      <x:c r="L22" s="4"/>
      <x:c r="M22" s="4"/>
    </x:row>
    <x:row r="23" ht="15" hidden="0" customHeight="1">
      <x:c r="A23" s="4"/>
      <x:c r="B23" s="4"/>
      <x:c r="C23" s="4"/>
      <x:c r="D23" s="4"/>
      <x:c r="E23" s="4"/>
      <x:c r="F23" s="4"/>
      <x:c r="G23" s="4"/>
      <x:c r="H23" s="4"/>
      <x:c r="I23" s="4"/>
      <x:c r="J23" s="4"/>
      <x:c r="K23" s="4"/>
      <x:c r="L23" s="4"/>
      <x:c r="M23" s="4"/>
    </x:row>
    <x:row r="24" ht="15" hidden="0" customHeight="1">
      <x:c r="A24" s="4"/>
      <x:c r="B24" s="4"/>
      <x:c r="C24" s="4"/>
      <x:c r="D24" s="4"/>
      <x:c r="E24" s="4"/>
      <x:c r="F24" s="4"/>
      <x:c r="G24" s="4"/>
      <x:c r="H24" s="4"/>
      <x:c r="I24" s="4"/>
      <x:c r="J24" s="4"/>
      <x:c r="K24" s="4"/>
      <x:c r="L24" s="4"/>
      <x:c r="M24" s="4"/>
    </x:row>
    <x:row r="25" ht="15" hidden="0" customHeight="1">
      <x:c r="A25" s="4"/>
      <x:c r="B25" s="4"/>
      <x:c r="C25" s="4"/>
      <x:c r="D25" s="4"/>
      <x:c r="E25" s="4"/>
      <x:c r="F25" s="4"/>
      <x:c r="G25" s="4"/>
      <x:c r="H25" s="4"/>
      <x:c r="I25" s="4"/>
      <x:c r="J25" s="4"/>
      <x:c r="K25" s="4"/>
      <x:c r="L25" s="4"/>
      <x:c r="M25" s="4"/>
    </x:row>
    <x:row r="26" ht="15" hidden="0" customHeight="1">
      <x:c r="A26" s="4"/>
      <x:c r="B26" s="4"/>
      <x:c r="C26" s="4"/>
      <x:c r="D26" s="4"/>
      <x:c r="E26" s="4"/>
      <x:c r="F26" s="4"/>
      <x:c r="G26" s="4"/>
      <x:c r="H26" s="4"/>
      <x:c r="I26" s="4"/>
      <x:c r="J26" s="4"/>
      <x:c r="K26" s="4"/>
      <x:c r="L26" s="4"/>
      <x:c r="M26" s="4"/>
    </x:row>
    <x:row r="27" ht="15" hidden="0" customHeight="1">
      <x:c r="A27" s="4"/>
      <x:c r="B27" s="4"/>
      <x:c r="C27" s="4"/>
      <x:c r="D27" s="4"/>
      <x:c r="E27" s="4"/>
      <x:c r="F27" s="4"/>
      <x:c r="G27" s="4"/>
      <x:c r="H27" s="4"/>
      <x:c r="I27" s="4"/>
      <x:c r="J27" s="4"/>
      <x:c r="K27" s="4"/>
      <x:c r="L27" s="4"/>
      <x:c r="M27" s="4"/>
    </x:row>
    <x:row r="28" ht="15" hidden="0" customHeight="1">
      <x:c r="A28" s="4"/>
      <x:c r="B28" s="4"/>
      <x:c r="C28" s="4"/>
      <x:c r="D28" s="4"/>
      <x:c r="E28" s="4"/>
      <x:c r="F28" s="4"/>
      <x:c r="G28" s="4"/>
      <x:c r="H28" s="4"/>
      <x:c r="I28" s="4"/>
      <x:c r="J28" s="4"/>
      <x:c r="K28" s="4"/>
      <x:c r="L28" s="4"/>
      <x:c r="M28" s="4"/>
    </x:row>
    <x:row r="29" ht="15" hidden="0" customHeight="1">
      <x:c r="A29" s="4"/>
      <x:c r="B29" s="4"/>
      <x:c r="C29" s="4"/>
      <x:c r="D29" s="4"/>
      <x:c r="E29" s="4"/>
      <x:c r="F29" s="4"/>
      <x:c r="G29" s="4"/>
      <x:c r="H29" s="4"/>
      <x:c r="I29" s="4"/>
      <x:c r="J29" s="4"/>
      <x:c r="K29" s="4"/>
      <x:c r="L29" s="4"/>
      <x:c r="M29" s="4"/>
    </x:row>
    <x:row r="30" ht="15" hidden="0" customHeight="1">
      <x:c r="A30" s="4"/>
      <x:c r="B30" s="4"/>
      <x:c r="C30" s="4"/>
      <x:c r="D30" s="4"/>
      <x:c r="E30" s="4"/>
      <x:c r="F30" s="4"/>
      <x:c r="G30" s="4"/>
      <x:c r="H30" s="4"/>
      <x:c r="I30" s="4"/>
      <x:c r="J30" s="4"/>
      <x:c r="K30" s="4"/>
      <x:c r="L30" s="4"/>
      <x:c r="M30" s="4"/>
    </x:row>
    <x:row r="31" ht="15" hidden="0" customHeight="1">
      <x:c r="A31" s="4"/>
      <x:c r="B31" s="4"/>
      <x:c r="C31" s="4"/>
      <x:c r="D31" s="4"/>
      <x:c r="E31" s="4"/>
      <x:c r="F31" s="4"/>
      <x:c r="G31" s="4"/>
      <x:c r="H31" s="4"/>
      <x:c r="I31" s="4"/>
      <x:c r="J31" s="4"/>
      <x:c r="K31" s="4"/>
      <x:c r="L31" s="4"/>
      <x:c r="M31" s="4"/>
    </x:row>
    <x:row r="32" ht="15" hidden="0" customHeight="1">
      <x:c r="A32" s="4"/>
      <x:c r="B32" s="4"/>
      <x:c r="C32" s="4"/>
      <x:c r="D32" s="4"/>
      <x:c r="E32" s="4"/>
      <x:c r="F32" s="4"/>
      <x:c r="G32" s="4"/>
      <x:c r="H32" s="4"/>
      <x:c r="I32" s="4"/>
      <x:c r="J32" s="4"/>
      <x:c r="K32" s="4"/>
      <x:c r="L32" s="4"/>
      <x:c r="M32" s="4"/>
    </x:row>
    <x:row r="33" ht="15" hidden="0" customHeight="1">
      <x:c r="A33" s="4"/>
      <x:c r="B33" s="4"/>
      <x:c r="C33" s="4"/>
      <x:c r="D33" s="4"/>
      <x:c r="E33" s="4"/>
      <x:c r="F33" s="4"/>
      <x:c r="G33" s="4"/>
      <x:c r="H33" s="4"/>
      <x:c r="I33" s="4"/>
      <x:c r="J33" s="4"/>
      <x:c r="K33" s="4"/>
      <x:c r="L33" s="4"/>
      <x:c r="M33" s="4"/>
    </x:row>
    <x:row r="34" ht="15" hidden="0" customHeight="1">
      <x:c r="A34" s="4"/>
      <x:c r="B34" s="4"/>
      <x:c r="C34" s="4"/>
      <x:c r="D34" s="4"/>
      <x:c r="E34" s="4"/>
      <x:c r="F34" s="4"/>
      <x:c r="G34" s="4"/>
      <x:c r="H34" s="4"/>
      <x:c r="I34" s="4"/>
      <x:c r="J34" s="4"/>
      <x:c r="K34" s="4"/>
      <x:c r="L34" s="4"/>
      <x:c r="M34" s="4"/>
    </x:row>
    <x:row r="35" ht="15" hidden="0" customHeight="1">
      <x:c r="A35" s="4"/>
      <x:c r="B35" s="4"/>
      <x:c r="C35" s="4"/>
      <x:c r="D35" s="4"/>
      <x:c r="E35" s="4"/>
      <x:c r="F35" s="4"/>
      <x:c r="G35" s="4"/>
      <x:c r="H35" s="4"/>
      <x:c r="I35" s="4"/>
      <x:c r="J35" s="4"/>
      <x:c r="K35" s="4"/>
      <x:c r="L35" s="4"/>
      <x:c r="M35" s="4"/>
    </x:row>
    <x:row r="36" ht="15" hidden="0" customHeight="1">
      <x:c r="A36" s="4"/>
      <x:c r="B36" s="4"/>
      <x:c r="C36" s="4"/>
      <x:c r="D36" s="4"/>
      <x:c r="E36" s="4"/>
      <x:c r="F36" s="4"/>
      <x:c r="G36" s="4"/>
      <x:c r="H36" s="4"/>
      <x:c r="I36" s="4"/>
      <x:c r="J36" s="4"/>
      <x:c r="K36" s="4"/>
      <x:c r="L36" s="4"/>
      <x:c r="M36" s="4"/>
    </x:row>
    <x:row r="37" ht="15" hidden="0" customHeight="1">
      <x:c r="A37" s="4"/>
      <x:c r="B37" s="4"/>
      <x:c r="C37" s="4"/>
      <x:c r="D37" s="4"/>
      <x:c r="E37" s="4"/>
      <x:c r="F37" s="4"/>
      <x:c r="G37" s="4"/>
      <x:c r="H37" s="4"/>
      <x:c r="I37" s="4"/>
      <x:c r="J37" s="4"/>
      <x:c r="K37" s="4"/>
      <x:c r="L37" s="4"/>
      <x:c r="M37" s="4"/>
    </x:row>
    <x:row r="38" ht="15" hidden="0" customHeight="1">
      <x:c r="A38" s="4"/>
      <x:c r="B38" s="4"/>
      <x:c r="C38" s="4"/>
      <x:c r="D38" s="4"/>
      <x:c r="E38" s="4"/>
      <x:c r="F38" s="4"/>
      <x:c r="G38" s="4"/>
      <x:c r="H38" s="4"/>
      <x:c r="I38" s="4"/>
      <x:c r="J38" s="4"/>
      <x:c r="K38" s="4"/>
      <x:c r="L38" s="4"/>
      <x:c r="M38" s="4"/>
    </x:row>
    <x:row r="39" ht="15" hidden="0" customHeight="1">
      <x:c r="A39" s="4"/>
      <x:c r="B39" s="4"/>
      <x:c r="C39" s="4"/>
      <x:c r="D39" s="4"/>
      <x:c r="E39" s="4"/>
      <x:c r="F39" s="4"/>
      <x:c r="G39" s="4"/>
      <x:c r="H39" s="4"/>
      <x:c r="I39" s="4"/>
      <x:c r="J39" s="4"/>
      <x:c r="K39" s="4"/>
      <x:c r="L39" s="4"/>
      <x:c r="M39" s="4"/>
    </x:row>
    <x:row r="40" ht="15" hidden="0" customHeight="1">
      <x:c r="A40" s="4"/>
      <x:c r="B40" s="4"/>
      <x:c r="C40" s="4"/>
      <x:c r="D40" s="4"/>
      <x:c r="E40" s="4"/>
      <x:c r="F40" s="4"/>
      <x:c r="G40" s="4"/>
      <x:c r="H40" s="4"/>
      <x:c r="I40" s="4"/>
      <x:c r="J40" s="4"/>
      <x:c r="K40" s="4"/>
      <x:c r="L40" s="4"/>
      <x:c r="M40" s="4"/>
    </x:row>
  </x:sheetData>
  <x:mergeCells>
    <x:mergeCell ref="A1:M1"/>
    <x:mergeCell ref="A2:M2"/>
  </x:mergeCells>
  <x:pageMargins left="0.7" right="0.7" top="0.75" bottom="0.75" header="0.3" footer="0.3"/>
  <x:tableParts count="1">
    <x:tablePart r:id="R5af939914ed0474e"/>
  </x:tableParts>
</x:worksheet>
</file>

<file path=xl/worksheets/sheet3.xml><?xml version="1.0" encoding="utf-8"?>
<x:worksheet xmlns:r="http://schemas.openxmlformats.org/officeDocument/2006/relationships" xmlns:x="http://schemas.openxmlformats.org/spreadsheetml/2006/main">
  <x:sheetViews>
    <x:sheetView showGridLines="0" workbookViewId="0"/>
  </x:sheetViews>
  <x:sheetFormatPr defaultRowHeight="15"/>
  <x:cols>
    <x:col min="1" max="1" width="18" hidden="0" customWidth="1"/>
    <x:col min="2" max="2" width="18" hidden="0" customWidth="1"/>
    <x:col min="3" max="3" width="18" hidden="0" customWidth="1"/>
    <x:col min="4" max="4" width="16" hidden="0" customWidth="1"/>
    <x:col min="5" max="5" width="24" hidden="0" customWidth="1"/>
    <x:col min="6" max="6" width="24" hidden="0" customWidth="1"/>
    <x:col min="7" max="7" width="20" hidden="0" customWidth="1"/>
    <x:col min="8" max="8" width="3" hidden="0" customWidth="1"/>
    <x:col min="9" max="9" width="20" hidden="0" customWidth="1"/>
    <x:col min="10" max="10" width="18" hidden="0" customWidth="1"/>
    <x:col min="11" max="11" width="14" hidden="0" customWidth="1"/>
    <x:col min="12" max="12" width="16" hidden="0" customWidth="1"/>
    <x:col min="13" max="13" width="24" hidden="0" customWidth="1"/>
    <x:col min="14" max="14" width="22" hidden="0" customWidth="1"/>
    <x:col min="15" max="15" width="20" hidden="0" customWidth="1"/>
  </x:cols>
  <x:sheetData>
    <x:row r="1" ht="30" hidden="0" customHeight="1">
      <x:c r="A1" s="9" t="str">
        <x:v>人员与供应商</x:v>
      </x:c>
      <x:c r="B1" s="9" t="str">
        <x:v>人员与供应商</x:v>
      </x:c>
      <x:c r="C1" s="9" t="str">
        <x:v>人员与供应商</x:v>
      </x:c>
      <x:c r="D1" s="9" t="str">
        <x:v>人员与供应商</x:v>
      </x:c>
      <x:c r="E1" s="9" t="str">
        <x:v>人员与供应商</x:v>
      </x:c>
      <x:c r="F1" s="9" t="str">
        <x:v>人员与供应商</x:v>
      </x:c>
      <x:c r="G1" s="9" t="str">
        <x:v>人员与供应商</x:v>
      </x:c>
      <x:c r="H1" s="9" t="str">
        <x:v>人员与供应商</x:v>
      </x:c>
      <x:c r="I1" s="9" t="str">
        <x:v>人员与供应商</x:v>
      </x:c>
      <x:c r="J1" s="9" t="str">
        <x:v>人员与供应商</x:v>
      </x:c>
      <x:c r="K1" s="9" t="str">
        <x:v>人员与供应商</x:v>
      </x:c>
      <x:c r="L1" s="9" t="str">
        <x:v>人员与供应商</x:v>
      </x:c>
      <x:c r="M1" s="9" t="str">
        <x:v>人员与供应商</x:v>
      </x:c>
      <x:c r="N1" s="9" t="str">
        <x:v>人员与供应商</x:v>
      </x:c>
      <x:c r="O1" s="9" t="str">
        <x:v>人员与供应商</x:v>
      </x:c>
    </x:row>
    <x:row r="2" ht="19.5" hidden="0" customHeight="1">
      <x:c r="A2" s="17" t="str">
        <x:v>用于统一维护内部维修负责人、维修团队、外部供应商及联系方式。</x:v>
      </x:c>
      <x:c r="B2" s="17" t="str">
        <x:v>用于统一维护内部维修负责人、维修团队、外部供应商及联系方式。</x:v>
      </x:c>
      <x:c r="C2" s="17" t="str">
        <x:v>用于统一维护内部维修负责人、维修团队、外部供应商及联系方式。</x:v>
      </x:c>
      <x:c r="D2" s="17" t="str">
        <x:v>用于统一维护内部维修负责人、维修团队、外部供应商及联系方式。</x:v>
      </x:c>
      <x:c r="E2" s="17" t="str">
        <x:v>用于统一维护内部维修负责人、维修团队、外部供应商及联系方式。</x:v>
      </x:c>
      <x:c r="F2" s="17" t="str">
        <x:v>用于统一维护内部维修负责人、维修团队、外部供应商及联系方式。</x:v>
      </x:c>
      <x:c r="G2" s="17" t="str">
        <x:v>用于统一维护内部维修负责人、维修团队、外部供应商及联系方式。</x:v>
      </x:c>
      <x:c r="H2" s="17" t="str">
        <x:v>用于统一维护内部维修负责人、维修团队、外部供应商及联系方式。</x:v>
      </x:c>
      <x:c r="I2" s="17" t="str">
        <x:v>用于统一维护内部维修负责人、维修团队、外部供应商及联系方式。</x:v>
      </x:c>
      <x:c r="J2" s="17" t="str">
        <x:v>用于统一维护内部维修负责人、维修团队、外部供应商及联系方式。</x:v>
      </x:c>
      <x:c r="K2" s="17" t="str">
        <x:v>用于统一维护内部维修负责人、维修团队、外部供应商及联系方式。</x:v>
      </x:c>
      <x:c r="L2" s="17" t="str">
        <x:v>用于统一维护内部维修负责人、维修团队、外部供应商及联系方式。</x:v>
      </x:c>
      <x:c r="M2" s="17" t="str">
        <x:v>用于统一维护内部维修负责人、维修团队、外部供应商及联系方式。</x:v>
      </x:c>
      <x:c r="N2" s="17" t="str">
        <x:v>用于统一维护内部维修负责人、维修团队、外部供应商及联系方式。</x:v>
      </x:c>
      <x:c r="O2" s="17" t="str">
        <x:v>用于统一维护内部维修负责人、维修团队、外部供应商及联系方式。</x:v>
      </x:c>
    </x:row>
    <x:row r="3" ht="15" hidden="0" customHeight="1">
      <x:c r="A3" s="4"/>
      <x:c r="B3" s="4"/>
      <x:c r="C3" s="4"/>
      <x:c r="D3" s="4"/>
      <x:c r="E3" s="4"/>
      <x:c r="F3" s="4"/>
      <x:c r="G3" s="4"/>
      <x:c r="H3" s="4"/>
      <x:c r="I3" s="4"/>
      <x:c r="J3" s="4"/>
      <x:c r="K3" s="4"/>
      <x:c r="L3" s="4"/>
      <x:c r="M3" s="4"/>
      <x:c r="N3" s="4"/>
      <x:c r="O3" s="4"/>
    </x:row>
    <x:row r="4" ht="15" hidden="0" customHeight="1">
      <x:c r="A4" s="23" t="str">
        <x:v>内部人员与团队</x:v>
      </x:c>
      <x:c r="B4" s="23" t="str">
        <x:v>内部人员与团队</x:v>
      </x:c>
      <x:c r="C4" s="23" t="str">
        <x:v>内部人员与团队</x:v>
      </x:c>
      <x:c r="D4" s="23" t="str">
        <x:v>内部人员与团队</x:v>
      </x:c>
      <x:c r="E4" s="23" t="str">
        <x:v>内部人员与团队</x:v>
      </x:c>
      <x:c r="F4" s="23" t="str">
        <x:v>内部人员与团队</x:v>
      </x:c>
      <x:c r="G4" s="23" t="str">
        <x:v>内部人员与团队</x:v>
      </x:c>
      <x:c r="H4" s="4"/>
      <x:c r="I4" s="23" t="str">
        <x:v>外部供应商</x:v>
      </x:c>
      <x:c r="J4" s="23" t="str">
        <x:v>外部供应商</x:v>
      </x:c>
      <x:c r="K4" s="23" t="str">
        <x:v>外部供应商</x:v>
      </x:c>
      <x:c r="L4" s="23" t="str">
        <x:v>外部供应商</x:v>
      </x:c>
      <x:c r="M4" s="23" t="str">
        <x:v>外部供应商</x:v>
      </x:c>
      <x:c r="N4" s="23" t="str">
        <x:v>外部供应商</x:v>
      </x:c>
      <x:c r="O4" s="23" t="str">
        <x:v>外部供应商</x:v>
      </x:c>
    </x:row>
    <x:row r="5" ht="15" hidden="0" customHeight="1">
      <x:c r="A5" s="40" t="str">
        <x:v>人员或团队</x:v>
      </x:c>
      <x:c r="B5" s="110" t="str">
        <x:v>角色</x:v>
      </x:c>
      <x:c r="C5" s="110" t="str">
        <x:v>所属部门</x:v>
      </x:c>
      <x:c r="D5" s="110" t="str">
        <x:v>电话</x:v>
      </x:c>
      <x:c r="E5" s="110" t="str">
        <x:v>邮箱</x:v>
      </x:c>
      <x:c r="F5" s="110" t="str">
        <x:v>服务范围</x:v>
      </x:c>
      <x:c r="G5" s="41" t="str">
        <x:v>备注</x:v>
      </x:c>
      <x:c r="H5" s="4"/>
      <x:c r="I5" s="40" t="str">
        <x:v>供应商名称</x:v>
      </x:c>
      <x:c r="J5" s="110" t="str">
        <x:v>服务类别</x:v>
      </x:c>
      <x:c r="K5" s="110" t="str">
        <x:v>联系人</x:v>
      </x:c>
      <x:c r="L5" s="110" t="str">
        <x:v>电话</x:v>
      </x:c>
      <x:c r="M5" s="110" t="str">
        <x:v>邮箱</x:v>
      </x:c>
      <x:c r="N5" s="110" t="str">
        <x:v>合同保修信息</x:v>
      </x:c>
      <x:c r="O5" s="41" t="str">
        <x:v>备注</x:v>
      </x:c>
    </x:row>
    <x:row r="6" ht="15" hidden="0" customHeight="1">
      <x:c r="A6" s="62" t="str">
        <x:v>张伟</x:v>
      </x:c>
      <x:c r="B6" s="92" t="str">
        <x:v>设备维修工程师</x:v>
      </x:c>
      <x:c r="C6" s="92" t="str">
        <x:v>设备部</x:v>
      </x:c>
      <x:c r="D6" s="92" t="str">
        <x:v>138-0000-0001</x:v>
      </x:c>
      <x:c r="E6" s="92" t="str">
        <x:v>维修一号邮箱</x:v>
      </x:c>
      <x:c r="F6" s="92" t="str">
        <x:v>生产设备与电气</x:v>
      </x:c>
      <x:c r="G6" s="63" t="str"/>
      <x:c r="H6" s="4"/>
      <x:c r="I6" s="62" t="str">
        <x:v>原厂售后服务</x:v>
      </x:c>
      <x:c r="J6" s="92" t="str">
        <x:v>厂商保修与备件</x:v>
      </x:c>
      <x:c r="K6" s="92" t="str">
        <x:v>赵磊</x:v>
      </x:c>
      <x:c r="L6" s="92" t="str">
        <x:v>400-100-0001</x:v>
      </x:c>
      <x:c r="M6" s="92" t="str">
        <x:v>原厂服务邮箱</x:v>
      </x:c>
      <x:c r="N6" s="92" t="str">
        <x:v>按设备保修条款</x:v>
      </x:c>
      <x:c r="O6" s="63" t="str"/>
    </x:row>
    <x:row r="7" ht="15" hidden="0" customHeight="1">
      <x:c r="A7" s="64" t="str">
        <x:v>李强</x:v>
      </x:c>
      <x:c r="B7" s="93" t="str">
        <x:v>机械维修工程师</x:v>
      </x:c>
      <x:c r="C7" s="93" t="str">
        <x:v>设备部</x:v>
      </x:c>
      <x:c r="D7" s="93" t="str">
        <x:v>138-0000-0002</x:v>
      </x:c>
      <x:c r="E7" s="93" t="str">
        <x:v>维修二号邮箱</x:v>
      </x:c>
      <x:c r="F7" s="93" t="str">
        <x:v>机械液压气动</x:v>
      </x:c>
      <x:c r="G7" s="65" t="str"/>
      <x:c r="H7" s="4"/>
      <x:c r="I7" s="64" t="str">
        <x:v>综合机电服务商</x:v>
      </x:c>
      <x:c r="J7" s="93" t="str">
        <x:v>机电维修</x:v>
      </x:c>
      <x:c r="K7" s="93" t="str">
        <x:v>周洋</x:v>
      </x:c>
      <x:c r="L7" s="93" t="str">
        <x:v>400-100-0002</x:v>
      </x:c>
      <x:c r="M7" s="93" t="str">
        <x:v>机电服务邮箱</x:v>
      </x:c>
      <x:c r="N7" s="93" t="str">
        <x:v>年度框架协议</x:v>
      </x:c>
      <x:c r="O7" s="65" t="str"/>
    </x:row>
    <x:row r="8" ht="15" hidden="0" customHeight="1">
      <x:c r="A8" s="64" t="str">
        <x:v>王敏</x:v>
      </x:c>
      <x:c r="B8" s="93" t="str">
        <x:v>自动化工程师</x:v>
      </x:c>
      <x:c r="C8" s="93" t="str">
        <x:v>工程部</x:v>
      </x:c>
      <x:c r="D8" s="93" t="str">
        <x:v>138-0000-0003</x:v>
      </x:c>
      <x:c r="E8" s="93" t="str">
        <x:v>维修三号邮箱</x:v>
      </x:c>
      <x:c r="F8" s="93" t="str">
        <x:v>控制软件传感器</x:v>
      </x:c>
      <x:c r="G8" s="65" t="str"/>
      <x:c r="H8" s="4"/>
      <x:c r="I8" s="64" t="str">
        <x:v>信息设备服务商</x:v>
      </x:c>
      <x:c r="J8" s="93" t="str">
        <x:v>信息设备与收银终端</x:v>
      </x:c>
      <x:c r="K8" s="93" t="str">
        <x:v>陈杰</x:v>
      </x:c>
      <x:c r="L8" s="93" t="str">
        <x:v>400-100-0003</x:v>
      </x:c>
      <x:c r="M8" s="93" t="str">
        <x:v>信息设备服务邮箱</x:v>
      </x:c>
      <x:c r="N8" s="93" t="str">
        <x:v>工作日服务时限</x:v>
      </x:c>
      <x:c r="O8" s="65" t="str"/>
    </x:row>
    <x:row r="9" ht="15" hidden="0" customHeight="1">
      <x:c r="A9" s="64" t="str">
        <x:v>设备维修组</x:v>
      </x:c>
      <x:c r="B9" s="93" t="str">
        <x:v>团队</x:v>
      </x:c>
      <x:c r="C9" s="93" t="str">
        <x:v>设备部</x:v>
      </x:c>
      <x:c r="D9" s="93" t="str">
        <x:v>400-000-1001</x:v>
      </x:c>
      <x:c r="E9" s="93" t="str">
        <x:v>设备维修组邮箱</x:v>
      </x:c>
      <x:c r="F9" s="93" t="str">
        <x:v>综合设备维修</x:v>
      </x:c>
      <x:c r="G9" s="65" t="str"/>
      <x:c r="H9" s="4"/>
      <x:c r="I9" s="64" t="str">
        <x:v>车辆维修合作商</x:v>
      </x:c>
      <x:c r="J9" s="93" t="str">
        <x:v>车辆与叉车</x:v>
      </x:c>
      <x:c r="K9" s="93" t="str">
        <x:v>刘洋</x:v>
      </x:c>
      <x:c r="L9" s="93" t="str">
        <x:v>400-100-0004</x:v>
      </x:c>
      <x:c r="M9" s="93" t="str">
        <x:v>车辆服务邮箱</x:v>
      </x:c>
      <x:c r="N9" s="93" t="str">
        <x:v>月结</x:v>
      </x:c>
      <x:c r="O9" s="65" t="str"/>
    </x:row>
    <x:row r="10" ht="15" hidden="0" customHeight="1">
      <x:c r="A10" s="64" t="str">
        <x:v>信息服务台</x:v>
      </x:c>
      <x:c r="B10" s="93" t="str">
        <x:v>团队</x:v>
      </x:c>
      <x:c r="C10" s="93" t="str">
        <x:v>信息技术部</x:v>
      </x:c>
      <x:c r="D10" s="93" t="str">
        <x:v>400-000-1002</x:v>
      </x:c>
      <x:c r="E10" s="93" t="str">
        <x:v>信息服务台邮箱</x:v>
      </x:c>
      <x:c r="F10" s="93" t="str">
        <x:v>信息设备、网络与收银终端</x:v>
      </x:c>
      <x:c r="G10" s="65" t="str"/>
      <x:c r="H10" s="4"/>
      <x:c r="I10" s="64" t="str">
        <x:v>暖通服务商</x:v>
      </x:c>
      <x:c r="J10" s="93" t="str">
        <x:v>暖通制冷</x:v>
      </x:c>
      <x:c r="K10" s="93" t="str">
        <x:v>黄婷</x:v>
      </x:c>
      <x:c r="L10" s="93" t="str">
        <x:v>400-100-0005</x:v>
      </x:c>
      <x:c r="M10" s="93" t="str">
        <x:v>暖通服务邮箱</x:v>
      </x:c>
      <x:c r="N10" s="93" t="str">
        <x:v>年度维保</x:v>
      </x:c>
      <x:c r="O10" s="65" t="str"/>
    </x:row>
    <x:row r="11" ht="15" hidden="0" customHeight="1">
      <x:c r="A11" s="64" t="str">
        <x:v>物业工程组</x:v>
      </x:c>
      <x:c r="B11" s="93" t="str">
        <x:v>团队</x:v>
      </x:c>
      <x:c r="C11" s="93" t="str">
        <x:v>行政物业</x:v>
      </x:c>
      <x:c r="D11" s="93" t="str">
        <x:v>400-000-1003</x:v>
      </x:c>
      <x:c r="E11" s="93" t="str">
        <x:v>物业工程组邮箱</x:v>
      </x:c>
      <x:c r="F11" s="93" t="str">
        <x:v>楼宇设施与暖通空调</x:v>
      </x:c>
      <x:c r="G11" s="65" t="str"/>
      <x:c r="H11" s="4"/>
      <x:c r="I11" s="64" t="str">
        <x:v>消防维保单位</x:v>
      </x:c>
      <x:c r="J11" s="93" t="str">
        <x:v>消防安防</x:v>
      </x:c>
      <x:c r="K11" s="93" t="str">
        <x:v>孙浩</x:v>
      </x:c>
      <x:c r="L11" s="93" t="str">
        <x:v>400-100-0006</x:v>
      </x:c>
      <x:c r="M11" s="93" t="str">
        <x:v>消防服务邮箱</x:v>
      </x:c>
      <x:c r="N11" s="93" t="str">
        <x:v>合规维保</x:v>
      </x:c>
      <x:c r="O11" s="65" t="str"/>
    </x:row>
    <x:row r="12" ht="15" hidden="0" customHeight="1">
      <x:c r="A12" s="64" t="str">
        <x:v>驻场服务团队</x:v>
      </x:c>
      <x:c r="B12" s="93" t="str">
        <x:v>团队</x:v>
      </x:c>
      <x:c r="C12" s="93" t="str">
        <x:v>外部服务</x:v>
      </x:c>
      <x:c r="D12" s="93" t="str">
        <x:v>400-000-1004</x:v>
      </x:c>
      <x:c r="E12" s="93" t="str">
        <x:v>驻场团队邮箱</x:v>
      </x:c>
      <x:c r="F12" s="93" t="str">
        <x:v>机电综合</x:v>
      </x:c>
      <x:c r="G12" s="65" t="str"/>
      <x:c r="H12" s="4"/>
      <x:c r="I12" s="66" t="str">
        <x:v>校准检测机构</x:v>
      </x:c>
      <x:c r="J12" s="94" t="str">
        <x:v>校准检定</x:v>
      </x:c>
      <x:c r="K12" s="94" t="str">
        <x:v>吴静</x:v>
      </x:c>
      <x:c r="L12" s="94" t="str">
        <x:v>400-100-0007</x:v>
      </x:c>
      <x:c r="M12" s="94" t="str">
        <x:v>校准服务邮箱</x:v>
      </x:c>
      <x:c r="N12" s="94" t="str">
        <x:v>按次送检</x:v>
      </x:c>
      <x:c r="O12" s="67" t="str"/>
    </x:row>
    <x:row r="13" ht="15" hidden="0" customHeight="1">
      <x:c r="A13" s="66" t="str">
        <x:v>车辆维修协调员</x:v>
      </x:c>
      <x:c r="B13" s="94" t="str">
        <x:v>协调人</x:v>
      </x:c>
      <x:c r="C13" s="94" t="str">
        <x:v>运营部</x:v>
      </x:c>
      <x:c r="D13" s="94" t="str">
        <x:v>138-0000-0008</x:v>
      </x:c>
      <x:c r="E13" s="94" t="str">
        <x:v>车辆协调邮箱</x:v>
      </x:c>
      <x:c r="F13" s="94" t="str">
        <x:v>车辆与叉车</x:v>
      </x:c>
      <x:c r="G13" s="67" t="str"/>
      <x:c r="H13" s="4"/>
      <x:c r="I13" s="4"/>
      <x:c r="J13" s="4"/>
      <x:c r="K13" s="4"/>
      <x:c r="L13" s="4"/>
      <x:c r="M13" s="4"/>
      <x:c r="N13" s="4"/>
      <x:c r="O13" s="4"/>
    </x:row>
    <x:row r="14" ht="15" hidden="0" customHeight="1">
      <x:c r="A14" s="4"/>
      <x:c r="B14" s="4"/>
      <x:c r="C14" s="4"/>
      <x:c r="D14" s="4"/>
      <x:c r="E14" s="4"/>
      <x:c r="F14" s="4"/>
      <x:c r="G14" s="4"/>
      <x:c r="H14" s="4"/>
      <x:c r="I14" s="4"/>
      <x:c r="J14" s="4"/>
      <x:c r="K14" s="4"/>
      <x:c r="L14" s="4"/>
      <x:c r="M14" s="4"/>
      <x:c r="N14" s="4"/>
      <x:c r="O14" s="4"/>
    </x:row>
    <x:row r="15" ht="15" hidden="0" customHeight="1">
      <x:c r="A15" s="4"/>
      <x:c r="B15" s="4"/>
      <x:c r="C15" s="4"/>
      <x:c r="D15" s="4"/>
      <x:c r="E15" s="4"/>
      <x:c r="F15" s="4"/>
      <x:c r="G15" s="4"/>
      <x:c r="H15" s="4"/>
      <x:c r="I15" s="4"/>
      <x:c r="J15" s="4"/>
      <x:c r="K15" s="4"/>
      <x:c r="L15" s="4"/>
      <x:c r="M15" s="4"/>
      <x:c r="N15" s="4"/>
      <x:c r="O15" s="4"/>
    </x:row>
    <x:row r="16" ht="15" hidden="0" customHeight="1">
      <x:c r="A16" s="4"/>
      <x:c r="B16" s="4"/>
      <x:c r="C16" s="4"/>
      <x:c r="D16" s="4"/>
      <x:c r="E16" s="4"/>
      <x:c r="F16" s="4"/>
      <x:c r="G16" s="4"/>
      <x:c r="H16" s="4"/>
      <x:c r="I16" s="4"/>
      <x:c r="J16" s="4"/>
      <x:c r="K16" s="4"/>
      <x:c r="L16" s="4"/>
      <x:c r="M16" s="4"/>
      <x:c r="N16" s="4"/>
      <x:c r="O16" s="4"/>
    </x:row>
    <x:row r="17" ht="15" hidden="0" customHeight="1">
      <x:c r="A17" s="4"/>
      <x:c r="B17" s="4"/>
      <x:c r="C17" s="4"/>
      <x:c r="D17" s="4"/>
      <x:c r="E17" s="4"/>
      <x:c r="F17" s="4"/>
      <x:c r="G17" s="4"/>
      <x:c r="H17" s="4"/>
      <x:c r="I17" s="4"/>
      <x:c r="J17" s="4"/>
      <x:c r="K17" s="4"/>
      <x:c r="L17" s="4"/>
      <x:c r="M17" s="4"/>
      <x:c r="N17" s="4"/>
      <x:c r="O17" s="4"/>
    </x:row>
    <x:row r="18" ht="15" hidden="0" customHeight="1">
      <x:c r="A18" s="4"/>
      <x:c r="B18" s="4"/>
      <x:c r="C18" s="4"/>
      <x:c r="D18" s="4"/>
      <x:c r="E18" s="4"/>
      <x:c r="F18" s="4"/>
      <x:c r="G18" s="4"/>
      <x:c r="H18" s="4"/>
      <x:c r="I18" s="4"/>
      <x:c r="J18" s="4"/>
      <x:c r="K18" s="4"/>
      <x:c r="L18" s="4"/>
      <x:c r="M18" s="4"/>
      <x:c r="N18" s="4"/>
      <x:c r="O18" s="4"/>
    </x:row>
    <x:row r="19" ht="15" hidden="0" customHeight="1">
      <x:c r="A19" s="4"/>
      <x:c r="B19" s="4"/>
      <x:c r="C19" s="4"/>
      <x:c r="D19" s="4"/>
      <x:c r="E19" s="4"/>
      <x:c r="F19" s="4"/>
      <x:c r="G19" s="4"/>
      <x:c r="H19" s="4"/>
      <x:c r="I19" s="4"/>
      <x:c r="J19" s="4"/>
      <x:c r="K19" s="4"/>
      <x:c r="L19" s="4"/>
      <x:c r="M19" s="4"/>
      <x:c r="N19" s="4"/>
      <x:c r="O19" s="4"/>
    </x:row>
    <x:row r="20" ht="15" hidden="0" customHeight="1">
      <x:c r="A20" s="4"/>
      <x:c r="B20" s="4"/>
      <x:c r="C20" s="4"/>
      <x:c r="D20" s="4"/>
      <x:c r="E20" s="4"/>
      <x:c r="F20" s="4"/>
      <x:c r="G20" s="4"/>
      <x:c r="H20" s="4"/>
      <x:c r="I20" s="4"/>
      <x:c r="J20" s="4"/>
      <x:c r="K20" s="4"/>
      <x:c r="L20" s="4"/>
      <x:c r="M20" s="4"/>
      <x:c r="N20" s="4"/>
      <x:c r="O20" s="4"/>
    </x:row>
    <x:row r="21" ht="15" hidden="0" customHeight="1">
      <x:c r="A21" s="4"/>
      <x:c r="B21" s="4"/>
      <x:c r="C21" s="4"/>
      <x:c r="D21" s="4"/>
      <x:c r="E21" s="4"/>
      <x:c r="F21" s="4"/>
      <x:c r="G21" s="4"/>
      <x:c r="H21" s="4"/>
      <x:c r="I21" s="4"/>
      <x:c r="J21" s="4"/>
      <x:c r="K21" s="4"/>
      <x:c r="L21" s="4"/>
      <x:c r="M21" s="4"/>
      <x:c r="N21" s="4"/>
      <x:c r="O21" s="4"/>
    </x:row>
    <x:row r="22" ht="15" hidden="0" customHeight="1">
      <x:c r="A22" s="4"/>
      <x:c r="B22" s="4"/>
      <x:c r="C22" s="4"/>
      <x:c r="D22" s="4"/>
      <x:c r="E22" s="4"/>
      <x:c r="F22" s="4"/>
      <x:c r="G22" s="4"/>
      <x:c r="H22" s="4"/>
      <x:c r="I22" s="4"/>
      <x:c r="J22" s="4"/>
      <x:c r="K22" s="4"/>
      <x:c r="L22" s="4"/>
      <x:c r="M22" s="4"/>
      <x:c r="N22" s="4"/>
      <x:c r="O22" s="4"/>
    </x:row>
    <x:row r="23" ht="15" hidden="0" customHeight="1">
      <x:c r="A23" s="4"/>
      <x:c r="B23" s="4"/>
      <x:c r="C23" s="4"/>
      <x:c r="D23" s="4"/>
      <x:c r="E23" s="4"/>
      <x:c r="F23" s="4"/>
      <x:c r="G23" s="4"/>
      <x:c r="H23" s="4"/>
      <x:c r="I23" s="4"/>
      <x:c r="J23" s="4"/>
      <x:c r="K23" s="4"/>
      <x:c r="L23" s="4"/>
      <x:c r="M23" s="4"/>
      <x:c r="N23" s="4"/>
      <x:c r="O23" s="4"/>
    </x:row>
    <x:row r="24" ht="15" hidden="0" customHeight="1">
      <x:c r="A24" s="4"/>
      <x:c r="B24" s="4"/>
      <x:c r="C24" s="4"/>
      <x:c r="D24" s="4"/>
      <x:c r="E24" s="4"/>
      <x:c r="F24" s="4"/>
      <x:c r="G24" s="4"/>
      <x:c r="H24" s="4"/>
      <x:c r="I24" s="4"/>
      <x:c r="J24" s="4"/>
      <x:c r="K24" s="4"/>
      <x:c r="L24" s="4"/>
      <x:c r="M24" s="4"/>
      <x:c r="N24" s="4"/>
      <x:c r="O24" s="4"/>
    </x:row>
    <x:row r="25" ht="15" hidden="0" customHeight="1">
      <x:c r="A25" s="4"/>
      <x:c r="B25" s="4"/>
      <x:c r="C25" s="4"/>
      <x:c r="D25" s="4"/>
      <x:c r="E25" s="4"/>
      <x:c r="F25" s="4"/>
      <x:c r="G25" s="4"/>
      <x:c r="H25" s="4"/>
      <x:c r="I25" s="4"/>
      <x:c r="J25" s="4"/>
      <x:c r="K25" s="4"/>
      <x:c r="L25" s="4"/>
      <x:c r="M25" s="4"/>
      <x:c r="N25" s="4"/>
      <x:c r="O25" s="4"/>
    </x:row>
    <x:row r="26" ht="15" hidden="0" customHeight="1">
      <x:c r="A26" s="4"/>
      <x:c r="B26" s="4"/>
      <x:c r="C26" s="4"/>
      <x:c r="D26" s="4"/>
      <x:c r="E26" s="4"/>
      <x:c r="F26" s="4"/>
      <x:c r="G26" s="4"/>
      <x:c r="H26" s="4"/>
      <x:c r="I26" s="4"/>
      <x:c r="J26" s="4"/>
      <x:c r="K26" s="4"/>
      <x:c r="L26" s="4"/>
      <x:c r="M26" s="4"/>
      <x:c r="N26" s="4"/>
      <x:c r="O26" s="4"/>
    </x:row>
    <x:row r="27" ht="15" hidden="0" customHeight="1">
      <x:c r="A27" s="4"/>
      <x:c r="B27" s="4"/>
      <x:c r="C27" s="4"/>
      <x:c r="D27" s="4"/>
      <x:c r="E27" s="4"/>
      <x:c r="F27" s="4"/>
      <x:c r="G27" s="4"/>
      <x:c r="H27" s="4"/>
      <x:c r="I27" s="4"/>
      <x:c r="J27" s="4"/>
      <x:c r="K27" s="4"/>
      <x:c r="L27" s="4"/>
      <x:c r="M27" s="4"/>
      <x:c r="N27" s="4"/>
      <x:c r="O27" s="4"/>
    </x:row>
    <x:row r="28" ht="15" hidden="0" customHeight="1">
      <x:c r="A28" s="4"/>
      <x:c r="B28" s="4"/>
      <x:c r="C28" s="4"/>
      <x:c r="D28" s="4"/>
      <x:c r="E28" s="4"/>
      <x:c r="F28" s="4"/>
      <x:c r="G28" s="4"/>
      <x:c r="H28" s="4"/>
      <x:c r="I28" s="4"/>
      <x:c r="J28" s="4"/>
      <x:c r="K28" s="4"/>
      <x:c r="L28" s="4"/>
      <x:c r="M28" s="4"/>
      <x:c r="N28" s="4"/>
      <x:c r="O28" s="4"/>
    </x:row>
    <x:row r="29" ht="15" hidden="0" customHeight="1">
      <x:c r="A29" s="4"/>
      <x:c r="B29" s="4"/>
      <x:c r="C29" s="4"/>
      <x:c r="D29" s="4"/>
      <x:c r="E29" s="4"/>
      <x:c r="F29" s="4"/>
      <x:c r="G29" s="4"/>
      <x:c r="H29" s="4"/>
      <x:c r="I29" s="4"/>
      <x:c r="J29" s="4"/>
      <x:c r="K29" s="4"/>
      <x:c r="L29" s="4"/>
      <x:c r="M29" s="4"/>
      <x:c r="N29" s="4"/>
      <x:c r="O29" s="4"/>
    </x:row>
    <x:row r="30" ht="15" hidden="0" customHeight="1">
      <x:c r="A30" s="4"/>
      <x:c r="B30" s="4"/>
      <x:c r="C30" s="4"/>
      <x:c r="D30" s="4"/>
      <x:c r="E30" s="4"/>
      <x:c r="F30" s="4"/>
      <x:c r="G30" s="4"/>
      <x:c r="H30" s="4"/>
      <x:c r="I30" s="4"/>
      <x:c r="J30" s="4"/>
      <x:c r="K30" s="4"/>
      <x:c r="L30" s="4"/>
      <x:c r="M30" s="4"/>
      <x:c r="N30" s="4"/>
      <x:c r="O30" s="4"/>
    </x:row>
    <x:row r="31" ht="15" hidden="0" customHeight="1">
      <x:c r="A31" s="4"/>
      <x:c r="B31" s="4"/>
      <x:c r="C31" s="4"/>
      <x:c r="D31" s="4"/>
      <x:c r="E31" s="4"/>
      <x:c r="F31" s="4"/>
      <x:c r="G31" s="4"/>
      <x:c r="H31" s="4"/>
      <x:c r="I31" s="4"/>
      <x:c r="J31" s="4"/>
      <x:c r="K31" s="4"/>
      <x:c r="L31" s="4"/>
      <x:c r="M31" s="4"/>
      <x:c r="N31" s="4"/>
      <x:c r="O31" s="4"/>
    </x:row>
    <x:row r="32" ht="15" hidden="0" customHeight="1">
      <x:c r="A32" s="4"/>
      <x:c r="B32" s="4"/>
      <x:c r="C32" s="4"/>
      <x:c r="D32" s="4"/>
      <x:c r="E32" s="4"/>
      <x:c r="F32" s="4"/>
      <x:c r="G32" s="4"/>
      <x:c r="H32" s="4"/>
      <x:c r="I32" s="4"/>
      <x:c r="J32" s="4"/>
      <x:c r="K32" s="4"/>
      <x:c r="L32" s="4"/>
      <x:c r="M32" s="4"/>
      <x:c r="N32" s="4"/>
      <x:c r="O32" s="4"/>
    </x:row>
  </x:sheetData>
  <x:mergeCells>
    <x:mergeCell ref="A1:O1"/>
    <x:mergeCell ref="A2:O2"/>
    <x:mergeCell ref="A4:G4"/>
    <x:mergeCell ref="I4:O4"/>
  </x:mergeCells>
  <x:pageMargins left="0.7" right="0.7" top="0.75" bottom="0.75" header="0.3" footer="0.3"/>
  <x:tableParts count="2">
    <x:tablePart r:id="R80c1f9757005434e"/>
    <x:tablePart r:id="Reb0a44e33b8248a6"/>
  </x:tableParts>
</x:worksheet>
</file>

<file path=xl/worksheets/sheet4.xml><?xml version="1.0" encoding="utf-8"?>
<x:worksheet xmlns:r="http://schemas.openxmlformats.org/officeDocument/2006/relationships" xmlns:x="http://schemas.openxmlformats.org/spreadsheetml/2006/main">
  <x:sheetViews>
    <x:sheetView showGridLines="0" workbookViewId="0"/>
  </x:sheetViews>
  <x:sheetFormatPr defaultRowHeight="15"/>
  <x:cols>
    <x:col min="1" max="1" width="15" hidden="0" customWidth="1"/>
    <x:col min="2" max="2" width="20" hidden="0" customWidth="1"/>
    <x:col min="3" max="3" width="16" hidden="0" customWidth="1"/>
    <x:col min="4" max="4" width="20" hidden="0" customWidth="1"/>
    <x:col min="5" max="5" width="16" hidden="0" customWidth="1"/>
    <x:col min="6" max="6" width="18" hidden="0" customWidth="1"/>
    <x:col min="7" max="7" width="20" hidden="0" customWidth="1"/>
    <x:col min="8" max="8" width="16" hidden="0" customWidth="1"/>
    <x:col min="9" max="9" width="16" hidden="0" customWidth="1"/>
    <x:col min="10" max="10" width="20" hidden="0" customWidth="1"/>
    <x:col min="11" max="11" width="12" hidden="0" customWidth="1"/>
    <x:col min="12" max="12" width="12" hidden="0" customWidth="1"/>
    <x:col min="13" max="13" width="12" hidden="0" customWidth="1"/>
    <x:col min="14" max="14" width="12" hidden="0" customWidth="1"/>
    <x:col min="15" max="15" width="12" hidden="0" customWidth="1"/>
    <x:col min="16" max="16" width="18" hidden="0" customWidth="1"/>
    <x:col min="17" max="17" width="18" hidden="0" customWidth="1"/>
    <x:col min="18" max="18" width="28" hidden="0" customWidth="1"/>
  </x:cols>
  <x:sheetData>
    <x:row r="1" ht="30" hidden="0" customHeight="1">
      <x:c r="A1" s="9" t="str">
        <x:v>设备台账</x:v>
      </x:c>
      <x:c r="B1" s="9" t="str">
        <x:v>设备台账</x:v>
      </x:c>
      <x:c r="C1" s="9" t="str">
        <x:v>设备台账</x:v>
      </x:c>
      <x:c r="D1" s="9" t="str">
        <x:v>设备台账</x:v>
      </x:c>
      <x:c r="E1" s="9" t="str">
        <x:v>设备台账</x:v>
      </x:c>
      <x:c r="F1" s="9" t="str">
        <x:v>设备台账</x:v>
      </x:c>
      <x:c r="G1" s="9" t="str">
        <x:v>设备台账</x:v>
      </x:c>
      <x:c r="H1" s="9" t="str">
        <x:v>设备台账</x:v>
      </x:c>
      <x:c r="I1" s="9" t="str">
        <x:v>设备台账</x:v>
      </x:c>
      <x:c r="J1" s="9" t="str">
        <x:v>设备台账</x:v>
      </x:c>
      <x:c r="K1" s="9" t="str">
        <x:v>设备台账</x:v>
      </x:c>
      <x:c r="L1" s="9" t="str">
        <x:v>设备台账</x:v>
      </x:c>
      <x:c r="M1" s="9" t="str">
        <x:v>设备台账</x:v>
      </x:c>
      <x:c r="N1" s="9" t="str">
        <x:v>设备台账</x:v>
      </x:c>
      <x:c r="O1" s="9" t="str">
        <x:v>设备台账</x:v>
      </x:c>
      <x:c r="P1" s="9" t="str">
        <x:v>设备台账</x:v>
      </x:c>
      <x:c r="Q1" s="9" t="str">
        <x:v>设备台账</x:v>
      </x:c>
      <x:c r="R1" s="9" t="str">
        <x:v>设备台账</x:v>
      </x:c>
    </x:row>
    <x:row r="2" ht="19.5" hidden="0" customHeight="1">
      <x:c r="A2" s="17" t="str">
        <x:v>集中维护设备基础信息；维修记录表可按设备编号关联、筛选与分析。</x:v>
      </x:c>
      <x:c r="B2" s="17" t="str">
        <x:v>集中维护设备基础信息；维修记录表可按设备编号关联、筛选与分析。</x:v>
      </x:c>
      <x:c r="C2" s="17" t="str">
        <x:v>集中维护设备基础信息；维修记录表可按设备编号关联、筛选与分析。</x:v>
      </x:c>
      <x:c r="D2" s="17" t="str">
        <x:v>集中维护设备基础信息；维修记录表可按设备编号关联、筛选与分析。</x:v>
      </x:c>
      <x:c r="E2" s="17" t="str">
        <x:v>集中维护设备基础信息；维修记录表可按设备编号关联、筛选与分析。</x:v>
      </x:c>
      <x:c r="F2" s="17" t="str">
        <x:v>集中维护设备基础信息；维修记录表可按设备编号关联、筛选与分析。</x:v>
      </x:c>
      <x:c r="G2" s="17" t="str">
        <x:v>集中维护设备基础信息；维修记录表可按设备编号关联、筛选与分析。</x:v>
      </x:c>
      <x:c r="H2" s="17" t="str">
        <x:v>集中维护设备基础信息；维修记录表可按设备编号关联、筛选与分析。</x:v>
      </x:c>
      <x:c r="I2" s="17" t="str">
        <x:v>集中维护设备基础信息；维修记录表可按设备编号关联、筛选与分析。</x:v>
      </x:c>
      <x:c r="J2" s="17" t="str">
        <x:v>集中维护设备基础信息；维修记录表可按设备编号关联、筛选与分析。</x:v>
      </x:c>
      <x:c r="K2" s="17" t="str">
        <x:v>集中维护设备基础信息；维修记录表可按设备编号关联、筛选与分析。</x:v>
      </x:c>
      <x:c r="L2" s="17" t="str">
        <x:v>集中维护设备基础信息；维修记录表可按设备编号关联、筛选与分析。</x:v>
      </x:c>
      <x:c r="M2" s="17" t="str">
        <x:v>集中维护设备基础信息；维修记录表可按设备编号关联、筛选与分析。</x:v>
      </x:c>
      <x:c r="N2" s="17" t="str">
        <x:v>集中维护设备基础信息；维修记录表可按设备编号关联、筛选与分析。</x:v>
      </x:c>
      <x:c r="O2" s="17" t="str">
        <x:v>集中维护设备基础信息；维修记录表可按设备编号关联、筛选与分析。</x:v>
      </x:c>
      <x:c r="P2" s="17" t="str">
        <x:v>集中维护设备基础信息；维修记录表可按设备编号关联、筛选与分析。</x:v>
      </x:c>
      <x:c r="Q2" s="17" t="str">
        <x:v>集中维护设备基础信息；维修记录表可按设备编号关联、筛选与分析。</x:v>
      </x:c>
      <x:c r="R2" s="17" t="str">
        <x:v>集中维护设备基础信息；维修记录表可按设备编号关联、筛选与分析。</x:v>
      </x:c>
    </x:row>
    <x:row r="3" ht="15" hidden="0" customHeight="1">
      <x:c r="A3" s="4"/>
      <x:c r="B3" s="4"/>
      <x:c r="C3" s="4"/>
      <x:c r="D3" s="4"/>
      <x:c r="E3" s="4"/>
      <x:c r="F3" s="4"/>
      <x:c r="G3" s="4"/>
      <x:c r="H3" s="4"/>
      <x:c r="I3" s="4"/>
      <x:c r="J3" s="4"/>
      <x:c r="K3" s="4"/>
      <x:c r="L3" s="4"/>
      <x:c r="M3" s="4"/>
      <x:c r="N3" s="4"/>
      <x:c r="O3" s="4"/>
      <x:c r="P3" s="4"/>
      <x:c r="Q3" s="4"/>
      <x:c r="R3" s="4"/>
    </x:row>
    <x:row r="4" ht="15" hidden="0" customHeight="1">
      <x:c r="A4" s="4"/>
      <x:c r="B4" s="4"/>
      <x:c r="C4" s="4"/>
      <x:c r="D4" s="4"/>
      <x:c r="E4" s="4"/>
      <x:c r="F4" s="4"/>
      <x:c r="G4" s="4"/>
      <x:c r="H4" s="4"/>
      <x:c r="I4" s="4"/>
      <x:c r="J4" s="4"/>
      <x:c r="K4" s="4"/>
      <x:c r="L4" s="4"/>
      <x:c r="M4" s="4"/>
      <x:c r="N4" s="4"/>
      <x:c r="O4" s="4"/>
      <x:c r="P4" s="4"/>
      <x:c r="Q4" s="4"/>
      <x:c r="R4" s="4"/>
    </x:row>
    <x:row r="5" ht="31.5" hidden="0" customHeight="1">
      <x:c r="A5" s="40" t="str">
        <x:v>设备编号</x:v>
      </x:c>
      <x:c r="B5" s="110" t="str">
        <x:v>设备名称</x:v>
      </x:c>
      <x:c r="C5" s="110" t="str">
        <x:v>设备类别</x:v>
      </x:c>
      <x:c r="D5" s="110" t="str">
        <x:v>品牌型号</x:v>
      </x:c>
      <x:c r="E5" s="110" t="str">
        <x:v>序列号或车牌</x:v>
      </x:c>
      <x:c r="F5" s="110" t="str">
        <x:v>公司或站点</x:v>
      </x:c>
      <x:c r="G5" s="110" t="str">
        <x:v>所在位置</x:v>
      </x:c>
      <x:c r="H5" s="110" t="str">
        <x:v>使用部门</x:v>
      </x:c>
      <x:c r="I5" s="110" t="str">
        <x:v>责任人</x:v>
      </x:c>
      <x:c r="J5" s="110" t="str">
        <x:v>供应商</x:v>
      </x:c>
      <x:c r="K5" s="110" t="str">
        <x:v>购置日期</x:v>
      </x:c>
      <x:c r="L5" s="110" t="str">
        <x:v>保修到期</x:v>
      </x:c>
      <x:c r="M5" s="110" t="str">
        <x:v>关键等级</x:v>
      </x:c>
      <x:c r="N5" s="110" t="str">
        <x:v>当前状态</x:v>
      </x:c>
      <x:c r="O5" s="110" t="str">
        <x:v>维护周期天数</x:v>
      </x:c>
      <x:c r="P5" s="110" t="str">
        <x:v>最近维修保养日期</x:v>
      </x:c>
      <x:c r="Q5" s="110" t="str">
        <x:v>下次计划维护日期</x:v>
      </x:c>
      <x:c r="R5" s="41" t="str">
        <x:v>备注</x:v>
      </x:c>
    </x:row>
    <x:row r="6" ht="24" hidden="0" customHeight="1">
      <x:c r="A6" s="62" t="str">
        <x:v>生产设备一号</x:v>
      </x:c>
      <x:c r="B6" s="92" t="str">
        <x:v>一号空压机</x:v>
      </x:c>
      <x:c r="C6" s="92" t="str">
        <x:v>生产设备</x:v>
      </x:c>
      <x:c r="D6" s="92" t="str">
        <x:v>螺杆空压机</x:v>
      </x:c>
      <x:c r="E6" s="92" t="str">
        <x:v>序列一号</x:v>
      </x:c>
      <x:c r="F6" s="92" t="str">
        <x:v>苏州工厂</x:v>
      </x:c>
      <x:c r="G6" s="92" t="str">
        <x:v>动力车间</x:v>
      </x:c>
      <x:c r="H6" s="92" t="str">
        <x:v>生产部</x:v>
      </x:c>
      <x:c r="I6" s="92" t="str">
        <x:v>张伟</x:v>
      </x:c>
      <x:c r="J6" s="92" t="str">
        <x:v>原厂售后服务</x:v>
      </x:c>
      <x:c r="K6" s="118" t="n">
        <x:v>44691</x:v>
      </x:c>
      <x:c r="L6" s="118" t="n">
        <x:v>46516</x:v>
      </x:c>
      <x:c r="M6" s="92" t="str">
        <x:v>甲级关键</x:v>
      </x:c>
      <x:c r="N6" s="92" t="str">
        <x:v>在用</x:v>
      </x:c>
      <x:c r="O6" s="124" t="n">
        <x:v>90</x:v>
      </x:c>
      <x:c r="P6" s="118" t="n">
        <x:f>IF(A6="","",IFERROR(MAXIFS('维修申请记录'!$AB$6:$AB$205,'维修申请记录'!$G$6:$G$205,A6),""))</x:f>
        <x:v>46137.6875</x:v>
      </x:c>
      <x:c r="Q6" s="118" t="n">
        <x:f>IF(OR(P6="",O6=""),"",P6+O6)</x:f>
        <x:v>46227.6875</x:v>
      </x:c>
      <x:c r="R6" s="63" t="str"/>
    </x:row>
    <x:row r="7" ht="24" hidden="0" customHeight="1">
      <x:c r="A7" s="64" t="str">
        <x:v>办公设备十二号</x:v>
      </x:c>
      <x:c r="B7" s="93" t="str">
        <x:v>财务部打印机</x:v>
      </x:c>
      <x:c r="C7" s="93" t="str">
        <x:v>办公设备</x:v>
      </x:c>
      <x:c r="D7" s="93" t="str">
        <x:v>网络多功能打印机</x:v>
      </x:c>
      <x:c r="E7" s="93" t="str">
        <x:v>序列十二号</x:v>
      </x:c>
      <x:c r="F7" s="93" t="str">
        <x:v>北京总部</x:v>
      </x:c>
      <x:c r="G7" s="93" t="str">
        <x:v>三层财务区</x:v>
      </x:c>
      <x:c r="H7" s="93" t="str">
        <x:v>财务部</x:v>
      </x:c>
      <x:c r="I7" s="93" t="str">
        <x:v>信息服务台</x:v>
      </x:c>
      <x:c r="J7" s="93" t="str">
        <x:v>信息设备服务商</x:v>
      </x:c>
      <x:c r="K7" s="119" t="n">
        <x:v>44946</x:v>
      </x:c>
      <x:c r="L7" s="119" t="n">
        <x:v>46041</x:v>
      </x:c>
      <x:c r="M7" s="93" t="str">
        <x:v>丙级一般</x:v>
      </x:c>
      <x:c r="N7" s="93" t="str">
        <x:v>在用</x:v>
      </x:c>
      <x:c r="O7" s="125" t="n">
        <x:v>180</x:v>
      </x:c>
      <x:c r="P7" s="119" t="n">
        <x:f>IF(A7="","",IFERROR(MAXIFS('维修申请记录'!$AB$6:$AB$205,'维修申请记录'!$G$6:$G$205,A7),""))</x:f>
        <x:v>46138.63888888889</x:v>
      </x:c>
      <x:c r="Q7" s="119" t="n">
        <x:f>IF(OR(P7="",O7=""),"",P7+O7)</x:f>
        <x:v>46318.63888888889</x:v>
      </x:c>
      <x:c r="R7" s="65" t="str"/>
    </x:row>
    <x:row r="8" ht="24" hidden="0" customHeight="1">
      <x:c r="A8" s="64" t="str">
        <x:v>配送车辆八号</x:v>
      </x:c>
      <x:c r="B8" s="93" t="str">
        <x:v>八号配送货车</x:v>
      </x:c>
      <x:c r="C8" s="93" t="str">
        <x:v>车辆与叉车</x:v>
      </x:c>
      <x:c r="D8" s="93" t="str">
        <x:v>厢式轻卡</x:v>
      </x:c>
      <x:c r="E8" s="93" t="str">
        <x:v>沪牌一二三四五</x:v>
      </x:c>
      <x:c r="F8" s="93" t="str">
        <x:v>上海配送中心</x:v>
      </x:c>
      <x:c r="G8" s="93" t="str">
        <x:v>车辆停车区</x:v>
      </x:c>
      <x:c r="H8" s="93" t="str">
        <x:v>物流部</x:v>
      </x:c>
      <x:c r="I8" s="93" t="str">
        <x:v>车辆维修协调员</x:v>
      </x:c>
      <x:c r="J8" s="93" t="str">
        <x:v>车辆维修合作商</x:v>
      </x:c>
      <x:c r="K8" s="119" t="n">
        <x:v>44392</x:v>
      </x:c>
      <x:c r="L8" s="119" t="n">
        <x:v>45487</x:v>
      </x:c>
      <x:c r="M8" s="93" t="str">
        <x:v>乙级重要</x:v>
      </x:c>
      <x:c r="N8" s="93" t="str">
        <x:v>在用</x:v>
      </x:c>
      <x:c r="O8" s="125" t="n">
        <x:v>120</x:v>
      </x:c>
      <x:c r="P8" s="119" t="n">
        <x:f>IF(A8="","",IFERROR(MAXIFS('维修申请记录'!$AB$6:$AB$205,'维修申请记录'!$G$6:$G$205,A8),""))</x:f>
        <x:v>0</x:v>
      </x:c>
      <x:c r="Q8" s="119" t="str">
        <x:f>IF(OR(P8="",O8=""),"",P8+O8)</x:f>
      </x:c>
      <x:c r="R8" s="65" t="str"/>
    </x:row>
    <x:row r="9" ht="24" hidden="0" customHeight="1">
      <x:c r="A9" s="64" t="str">
        <x:v>空调设备三号</x:v>
      </x:c>
      <x:c r="B9" s="93" t="str">
        <x:v>办公楼三号空调</x:v>
      </x:c>
      <x:c r="C9" s="93" t="str">
        <x:v>暖通空调</x:v>
      </x:c>
      <x:c r="D9" s="93" t="str">
        <x:v>多联机空调</x:v>
      </x:c>
      <x:c r="E9" s="93" t="str">
        <x:v>序列三号</x:v>
      </x:c>
      <x:c r="F9" s="93" t="str">
        <x:v>北京总部</x:v>
      </x:c>
      <x:c r="G9" s="93" t="str">
        <x:v>办公楼四层</x:v>
      </x:c>
      <x:c r="H9" s="93" t="str">
        <x:v>行政部</x:v>
      </x:c>
      <x:c r="I9" s="93" t="str">
        <x:v>物业工程组</x:v>
      </x:c>
      <x:c r="J9" s="93" t="str">
        <x:v>暖通服务商</x:v>
      </x:c>
      <x:c r="K9" s="119" t="n">
        <x:v>43891</x:v>
      </x:c>
      <x:c r="L9" s="119" t="n">
        <x:v>45716</x:v>
      </x:c>
      <x:c r="M9" s="93" t="str">
        <x:v>乙级重要</x:v>
      </x:c>
      <x:c r="N9" s="93" t="str">
        <x:v>在用</x:v>
      </x:c>
      <x:c r="O9" s="125" t="n">
        <x:v>90</x:v>
      </x:c>
      <x:c r="P9" s="119" t="n">
        <x:f>IF(A9="","",IFERROR(MAXIFS('维修申请记录'!$AB$6:$AB$205,'维修申请记录'!$G$6:$G$205,A9),""))</x:f>
        <x:v>0</x:v>
      </x:c>
      <x:c r="Q9" s="119" t="str">
        <x:f>IF(OR(P9="",O9=""),"",P9+O9)</x:f>
      </x:c>
      <x:c r="R9" s="65" t="str"/>
    </x:row>
    <x:row r="10" ht="24" hidden="0" customHeight="1">
      <x:c r="A10" s="64" t="str">
        <x:v>实验设备二号</x:v>
      </x:c>
      <x:c r="B10" s="93" t="str">
        <x:v>液相分析仪</x:v>
      </x:c>
      <x:c r="C10" s="93" t="str">
        <x:v>实验室与医疗设备</x:v>
      </x:c>
      <x:c r="D10" s="93" t="str">
        <x:v>液相分析仪</x:v>
      </x:c>
      <x:c r="E10" s="93" t="str">
        <x:v>序列二号</x:v>
      </x:c>
      <x:c r="F10" s="93" t="str">
        <x:v>苏州研发中心</x:v>
      </x:c>
      <x:c r="G10" s="93" t="str">
        <x:v>二号实验室</x:v>
      </x:c>
      <x:c r="H10" s="93" t="str">
        <x:v>质量实验室</x:v>
      </x:c>
      <x:c r="I10" s="93" t="str">
        <x:v>王敏</x:v>
      </x:c>
      <x:c r="J10" s="93" t="str">
        <x:v>校准检测机构</x:v>
      </x:c>
      <x:c r="K10" s="119" t="n">
        <x:v>44809</x:v>
      </x:c>
      <x:c r="L10" s="119" t="n">
        <x:v>46634</x:v>
      </x:c>
      <x:c r="M10" s="93" t="str">
        <x:v>甲级关键</x:v>
      </x:c>
      <x:c r="N10" s="93" t="str">
        <x:v>在用</x:v>
      </x:c>
      <x:c r="O10" s="125" t="n">
        <x:v>180</x:v>
      </x:c>
      <x:c r="P10" s="119" t="n">
        <x:f>IF(A10="","",IFERROR(MAXIFS('维修申请记录'!$AB$6:$AB$205,'维修申请记录'!$G$6:$G$205,A10),""))</x:f>
        <x:v>46134.458333333336</x:v>
      </x:c>
      <x:c r="Q10" s="119" t="n">
        <x:f>IF(OR(P10="",O10=""),"",P10+O10)</x:f>
        <x:v>46314.458333333336</x:v>
      </x:c>
      <x:c r="R10" s="65" t="str"/>
    </x:row>
    <x:row r="11" ht="24" hidden="0" customHeight="1">
      <x:c r="A11" s="64" t="str">
        <x:v>门店终端二十一号</x:v>
      </x:c>
      <x:c r="B11" s="93" t="str">
        <x:v>二十一号门店收银终端</x:v>
      </x:c>
      <x:c r="C11" s="93" t="str">
        <x:v>门店收银终端</x:v>
      </x:c>
      <x:c r="D11" s="93" t="str">
        <x:v>收银终端</x:v>
      </x:c>
      <x:c r="E11" s="93" t="str">
        <x:v>序列二十一号</x:v>
      </x:c>
      <x:c r="F11" s="93" t="str">
        <x:v>杭州门店</x:v>
      </x:c>
      <x:c r="G11" s="93" t="str">
        <x:v>一号收银台</x:v>
      </x:c>
      <x:c r="H11" s="93" t="str">
        <x:v>零售运营部</x:v>
      </x:c>
      <x:c r="I11" s="93" t="str">
        <x:v>信息服务台</x:v>
      </x:c>
      <x:c r="J11" s="93" t="str">
        <x:v>信息设备服务商</x:v>
      </x:c>
      <x:c r="K11" s="119" t="n">
        <x:v>45394</x:v>
      </x:c>
      <x:c r="L11" s="119" t="n">
        <x:v>46488</x:v>
      </x:c>
      <x:c r="M11" s="93" t="str">
        <x:v>乙级重要</x:v>
      </x:c>
      <x:c r="N11" s="93" t="str">
        <x:v>在用</x:v>
      </x:c>
      <x:c r="O11" s="125" t="n">
        <x:v>180</x:v>
      </x:c>
      <x:c r="P11" s="119" t="n">
        <x:f>IF(A11="","",IFERROR(MAXIFS('维修申请记录'!$AB$6:$AB$205,'维修申请记录'!$G$6:$G$205,A11),""))</x:f>
        <x:v>46134.552083333336</x:v>
      </x:c>
      <x:c r="Q11" s="119" t="n">
        <x:f>IF(OR(P11="",O11=""),"",P11+O11)</x:f>
        <x:v>46314.552083333336</x:v>
      </x:c>
      <x:c r="R11" s="65" t="str"/>
    </x:row>
    <x:row r="12" ht="24" hidden="0" customHeight="1">
      <x:c r="A12" s="64" t="str">
        <x:v>机房电源五号</x:v>
      </x:c>
      <x:c r="B12" s="93" t="str">
        <x:v>机房电源电池组</x:v>
      </x:c>
      <x:c r="C12" s="93" t="str">
        <x:v>电气设备</x:v>
      </x:c>
      <x:c r="D12" s="93" t="str">
        <x:v>不间断电源</x:v>
      </x:c>
      <x:c r="E12" s="93" t="str">
        <x:v>序列五号</x:v>
      </x:c>
      <x:c r="F12" s="93" t="str">
        <x:v>北京总部</x:v>
      </x:c>
      <x:c r="G12" s="93" t="str">
        <x:v>机房</x:v>
      </x:c>
      <x:c r="H12" s="93" t="str">
        <x:v>信息技术部</x:v>
      </x:c>
      <x:c r="I12" s="93" t="str">
        <x:v>信息服务台</x:v>
      </x:c>
      <x:c r="J12" s="93" t="str">
        <x:v>信息设备服务商</x:v>
      </x:c>
      <x:c r="K12" s="119" t="n">
        <x:v>44518</x:v>
      </x:c>
      <x:c r="L12" s="119" t="n">
        <x:v>45613</x:v>
      </x:c>
      <x:c r="M12" s="93" t="str">
        <x:v>甲级关键</x:v>
      </x:c>
      <x:c r="N12" s="93" t="str">
        <x:v>在用</x:v>
      </x:c>
      <x:c r="O12" s="125" t="n">
        <x:v>90</x:v>
      </x:c>
      <x:c r="P12" s="119" t="n">
        <x:f>IF(A12="","",IFERROR(MAXIFS('维修申请记录'!$AB$6:$AB$205,'维修申请记录'!$G$6:$G$205,A12),""))</x:f>
        <x:v>0</x:v>
      </x:c>
      <x:c r="Q12" s="119" t="str">
        <x:f>IF(OR(P12="",O12=""),"",P12+O12)</x:f>
      </x:c>
      <x:c r="R12" s="65" t="str"/>
    </x:row>
    <x:row r="13" ht="24" hidden="0" customHeight="1">
      <x:c r="A13" s="64" t="str">
        <x:v>叉车四号</x:v>
      </x:c>
      <x:c r="B13" s="93" t="str">
        <x:v>四号叉车</x:v>
      </x:c>
      <x:c r="C13" s="93" t="str">
        <x:v>车辆与叉车</x:v>
      </x:c>
      <x:c r="D13" s="93" t="str">
        <x:v>电动叉车</x:v>
      </x:c>
      <x:c r="E13" s="93" t="str">
        <x:v>序列四号</x:v>
      </x:c>
      <x:c r="F13" s="93" t="str">
        <x:v>苏州工厂</x:v>
      </x:c>
      <x:c r="G13" s="93" t="str">
        <x:v>一号仓库</x:v>
      </x:c>
      <x:c r="H13" s="93" t="str">
        <x:v>仓储部</x:v>
      </x:c>
      <x:c r="I13" s="93" t="str">
        <x:v>李强</x:v>
      </x:c>
      <x:c r="J13" s="93" t="str">
        <x:v>车辆维修合作商</x:v>
      </x:c>
      <x:c r="K13" s="119" t="n">
        <x:v>44051</x:v>
      </x:c>
      <x:c r="L13" s="119" t="n">
        <x:v>45145</x:v>
      </x:c>
      <x:c r="M13" s="93" t="str">
        <x:v>乙级重要</x:v>
      </x:c>
      <x:c r="N13" s="93" t="str">
        <x:v>在用</x:v>
      </x:c>
      <x:c r="O13" s="125" t="n">
        <x:v>60</x:v>
      </x:c>
      <x:c r="P13" s="119" t="n">
        <x:f>IF(A13="","",IFERROR(MAXIFS('维修申请记录'!$AB$6:$AB$205,'维修申请记录'!$G$6:$G$205,A13),""))</x:f>
        <x:v>0</x:v>
      </x:c>
      <x:c r="Q13" s="119" t="str">
        <x:f>IF(OR(P13="",O13=""),"",P13+O13)</x:f>
      </x:c>
      <x:c r="R13" s="65" t="str"/>
    </x:row>
    <x:row r="14" ht="24" hidden="0" customHeight="1">
      <x:c r="A14" s="64" t="str"/>
      <x:c r="B14" s="93" t="str"/>
      <x:c r="C14" s="93" t="str"/>
      <x:c r="D14" s="93" t="str"/>
      <x:c r="E14" s="93" t="str"/>
      <x:c r="F14" s="93" t="str"/>
      <x:c r="G14" s="93" t="str"/>
      <x:c r="H14" s="93" t="str"/>
      <x:c r="I14" s="93" t="str"/>
      <x:c r="J14" s="93" t="str"/>
      <x:c r="K14" s="119" t="str"/>
      <x:c r="L14" s="119" t="str"/>
      <x:c r="M14" s="93" t="str"/>
      <x:c r="N14" s="93" t="str"/>
      <x:c r="O14" s="125" t="str"/>
      <x:c r="P14" s="119" t="str">
        <x:f>IF(A14="","",IFERROR(MAXIFS('维修申请记录'!$AB$6:$AB$205,'维修申请记录'!$G$6:$G$205,A14),""))</x:f>
      </x:c>
      <x:c r="Q14" s="119" t="str">
        <x:f>IF(OR(P14="",O14=""),"",P14+O14)</x:f>
      </x:c>
      <x:c r="R14" s="65" t="str"/>
    </x:row>
    <x:row r="15" ht="24" hidden="0" customHeight="1">
      <x:c r="A15" s="64" t="str"/>
      <x:c r="B15" s="93" t="str"/>
      <x:c r="C15" s="93" t="str"/>
      <x:c r="D15" s="93" t="str"/>
      <x:c r="E15" s="93" t="str"/>
      <x:c r="F15" s="93" t="str"/>
      <x:c r="G15" s="93" t="str"/>
      <x:c r="H15" s="93" t="str"/>
      <x:c r="I15" s="93" t="str"/>
      <x:c r="J15" s="93" t="str"/>
      <x:c r="K15" s="119" t="str"/>
      <x:c r="L15" s="119" t="str"/>
      <x:c r="M15" s="93" t="str"/>
      <x:c r="N15" s="93" t="str"/>
      <x:c r="O15" s="125" t="str"/>
      <x:c r="P15" s="119" t="str">
        <x:f>IF(A15="","",IFERROR(MAXIFS('维修申请记录'!$AB$6:$AB$205,'维修申请记录'!$G$6:$G$205,A15),""))</x:f>
      </x:c>
      <x:c r="Q15" s="119" t="str">
        <x:f>IF(OR(P15="",O15=""),"",P15+O15)</x:f>
      </x:c>
      <x:c r="R15" s="65" t="str"/>
    </x:row>
    <x:row r="16" ht="24" hidden="0" customHeight="1">
      <x:c r="A16" s="64" t="str"/>
      <x:c r="B16" s="93" t="str"/>
      <x:c r="C16" s="93" t="str"/>
      <x:c r="D16" s="93" t="str"/>
      <x:c r="E16" s="93" t="str"/>
      <x:c r="F16" s="93" t="str"/>
      <x:c r="G16" s="93" t="str"/>
      <x:c r="H16" s="93" t="str"/>
      <x:c r="I16" s="93" t="str"/>
      <x:c r="J16" s="93" t="str"/>
      <x:c r="K16" s="119" t="str"/>
      <x:c r="L16" s="119" t="str"/>
      <x:c r="M16" s="93" t="str"/>
      <x:c r="N16" s="93" t="str"/>
      <x:c r="O16" s="125" t="str"/>
      <x:c r="P16" s="119" t="str">
        <x:f>IF(A16="","",IFERROR(MAXIFS('维修申请记录'!$AB$6:$AB$205,'维修申请记录'!$G$6:$G$205,A16),""))</x:f>
      </x:c>
      <x:c r="Q16" s="119" t="str">
        <x:f>IF(OR(P16="",O16=""),"",P16+O16)</x:f>
      </x:c>
      <x:c r="R16" s="65" t="str"/>
    </x:row>
    <x:row r="17" ht="24" hidden="0" customHeight="1">
      <x:c r="A17" s="64" t="str"/>
      <x:c r="B17" s="93" t="str"/>
      <x:c r="C17" s="93" t="str"/>
      <x:c r="D17" s="93" t="str"/>
      <x:c r="E17" s="93" t="str"/>
      <x:c r="F17" s="93" t="str"/>
      <x:c r="G17" s="93" t="str"/>
      <x:c r="H17" s="93" t="str"/>
      <x:c r="I17" s="93" t="str"/>
      <x:c r="J17" s="93" t="str"/>
      <x:c r="K17" s="119" t="str"/>
      <x:c r="L17" s="119" t="str"/>
      <x:c r="M17" s="93" t="str"/>
      <x:c r="N17" s="93" t="str"/>
      <x:c r="O17" s="125" t="str"/>
      <x:c r="P17" s="119" t="str">
        <x:f>IF(A17="","",IFERROR(MAXIFS('维修申请记录'!$AB$6:$AB$205,'维修申请记录'!$G$6:$G$205,A17),""))</x:f>
      </x:c>
      <x:c r="Q17" s="119" t="str">
        <x:f>IF(OR(P17="",O17=""),"",P17+O17)</x:f>
      </x:c>
      <x:c r="R17" s="65" t="str"/>
    </x:row>
    <x:row r="18" ht="24" hidden="0" customHeight="1">
      <x:c r="A18" s="64" t="str"/>
      <x:c r="B18" s="93" t="str"/>
      <x:c r="C18" s="93" t="str"/>
      <x:c r="D18" s="93" t="str"/>
      <x:c r="E18" s="93" t="str"/>
      <x:c r="F18" s="93" t="str"/>
      <x:c r="G18" s="93" t="str"/>
      <x:c r="H18" s="93" t="str"/>
      <x:c r="I18" s="93" t="str"/>
      <x:c r="J18" s="93" t="str"/>
      <x:c r="K18" s="119" t="str"/>
      <x:c r="L18" s="119" t="str"/>
      <x:c r="M18" s="93" t="str"/>
      <x:c r="N18" s="93" t="str"/>
      <x:c r="O18" s="125" t="str"/>
      <x:c r="P18" s="119" t="str">
        <x:f>IF(A18="","",IFERROR(MAXIFS('维修申请记录'!$AB$6:$AB$205,'维修申请记录'!$G$6:$G$205,A18),""))</x:f>
      </x:c>
      <x:c r="Q18" s="119" t="str">
        <x:f>IF(OR(P18="",O18=""),"",P18+O18)</x:f>
      </x:c>
      <x:c r="R18" s="65" t="str"/>
    </x:row>
    <x:row r="19" ht="24" hidden="0" customHeight="1">
      <x:c r="A19" s="64" t="str"/>
      <x:c r="B19" s="93" t="str"/>
      <x:c r="C19" s="93" t="str"/>
      <x:c r="D19" s="93" t="str"/>
      <x:c r="E19" s="93" t="str"/>
      <x:c r="F19" s="93" t="str"/>
      <x:c r="G19" s="93" t="str"/>
      <x:c r="H19" s="93" t="str"/>
      <x:c r="I19" s="93" t="str"/>
      <x:c r="J19" s="93" t="str"/>
      <x:c r="K19" s="119" t="str"/>
      <x:c r="L19" s="119" t="str"/>
      <x:c r="M19" s="93" t="str"/>
      <x:c r="N19" s="93" t="str"/>
      <x:c r="O19" s="125" t="str"/>
      <x:c r="P19" s="119" t="str">
        <x:f>IF(A19="","",IFERROR(MAXIFS('维修申请记录'!$AB$6:$AB$205,'维修申请记录'!$G$6:$G$205,A19),""))</x:f>
      </x:c>
      <x:c r="Q19" s="119" t="str">
        <x:f>IF(OR(P19="",O19=""),"",P19+O19)</x:f>
      </x:c>
      <x:c r="R19" s="65" t="str"/>
    </x:row>
    <x:row r="20" ht="24" hidden="0" customHeight="1">
      <x:c r="A20" s="64" t="str"/>
      <x:c r="B20" s="93" t="str"/>
      <x:c r="C20" s="93" t="str"/>
      <x:c r="D20" s="93" t="str"/>
      <x:c r="E20" s="93" t="str"/>
      <x:c r="F20" s="93" t="str"/>
      <x:c r="G20" s="93" t="str"/>
      <x:c r="H20" s="93" t="str"/>
      <x:c r="I20" s="93" t="str"/>
      <x:c r="J20" s="93" t="str"/>
      <x:c r="K20" s="119" t="str"/>
      <x:c r="L20" s="119" t="str"/>
      <x:c r="M20" s="93" t="str"/>
      <x:c r="N20" s="93" t="str"/>
      <x:c r="O20" s="125" t="str"/>
      <x:c r="P20" s="119" t="str">
        <x:f>IF(A20="","",IFERROR(MAXIFS('维修申请记录'!$AB$6:$AB$205,'维修申请记录'!$G$6:$G$205,A20),""))</x:f>
      </x:c>
      <x:c r="Q20" s="119" t="str">
        <x:f>IF(OR(P20="",O20=""),"",P20+O20)</x:f>
      </x:c>
      <x:c r="R20" s="65" t="str"/>
    </x:row>
    <x:row r="21" ht="24" hidden="0" customHeight="1">
      <x:c r="A21" s="64" t="str"/>
      <x:c r="B21" s="93" t="str"/>
      <x:c r="C21" s="93" t="str"/>
      <x:c r="D21" s="93" t="str"/>
      <x:c r="E21" s="93" t="str"/>
      <x:c r="F21" s="93" t="str"/>
      <x:c r="G21" s="93" t="str"/>
      <x:c r="H21" s="93" t="str"/>
      <x:c r="I21" s="93" t="str"/>
      <x:c r="J21" s="93" t="str"/>
      <x:c r="K21" s="119" t="str"/>
      <x:c r="L21" s="119" t="str"/>
      <x:c r="M21" s="93" t="str"/>
      <x:c r="N21" s="93" t="str"/>
      <x:c r="O21" s="125" t="str"/>
      <x:c r="P21" s="119" t="str">
        <x:f>IF(A21="","",IFERROR(MAXIFS('维修申请记录'!$AB$6:$AB$205,'维修申请记录'!$G$6:$G$205,A21),""))</x:f>
      </x:c>
      <x:c r="Q21" s="119" t="str">
        <x:f>IF(OR(P21="",O21=""),"",P21+O21)</x:f>
      </x:c>
      <x:c r="R21" s="65" t="str"/>
    </x:row>
    <x:row r="22" ht="24" hidden="0" customHeight="1">
      <x:c r="A22" s="64" t="str"/>
      <x:c r="B22" s="93" t="str"/>
      <x:c r="C22" s="93" t="str"/>
      <x:c r="D22" s="93" t="str"/>
      <x:c r="E22" s="93" t="str"/>
      <x:c r="F22" s="93" t="str"/>
      <x:c r="G22" s="93" t="str"/>
      <x:c r="H22" s="93" t="str"/>
      <x:c r="I22" s="93" t="str"/>
      <x:c r="J22" s="93" t="str"/>
      <x:c r="K22" s="119" t="str"/>
      <x:c r="L22" s="119" t="str"/>
      <x:c r="M22" s="93" t="str"/>
      <x:c r="N22" s="93" t="str"/>
      <x:c r="O22" s="125" t="str"/>
      <x:c r="P22" s="119" t="str">
        <x:f>IF(A22="","",IFERROR(MAXIFS('维修申请记录'!$AB$6:$AB$205,'维修申请记录'!$G$6:$G$205,A22),""))</x:f>
      </x:c>
      <x:c r="Q22" s="119" t="str">
        <x:f>IF(OR(P22="",O22=""),"",P22+O22)</x:f>
      </x:c>
      <x:c r="R22" s="65" t="str"/>
    </x:row>
    <x:row r="23" ht="24" hidden="0" customHeight="1">
      <x:c r="A23" s="64" t="str"/>
      <x:c r="B23" s="93" t="str"/>
      <x:c r="C23" s="93" t="str"/>
      <x:c r="D23" s="93" t="str"/>
      <x:c r="E23" s="93" t="str"/>
      <x:c r="F23" s="93" t="str"/>
      <x:c r="G23" s="93" t="str"/>
      <x:c r="H23" s="93" t="str"/>
      <x:c r="I23" s="93" t="str"/>
      <x:c r="J23" s="93" t="str"/>
      <x:c r="K23" s="119" t="str"/>
      <x:c r="L23" s="119" t="str"/>
      <x:c r="M23" s="93" t="str"/>
      <x:c r="N23" s="93" t="str"/>
      <x:c r="O23" s="125" t="str"/>
      <x:c r="P23" s="119" t="str">
        <x:f>IF(A23="","",IFERROR(MAXIFS('维修申请记录'!$AB$6:$AB$205,'维修申请记录'!$G$6:$G$205,A23),""))</x:f>
      </x:c>
      <x:c r="Q23" s="119" t="str">
        <x:f>IF(OR(P23="",O23=""),"",P23+O23)</x:f>
      </x:c>
      <x:c r="R23" s="65" t="str"/>
    </x:row>
    <x:row r="24" ht="24" hidden="0" customHeight="1">
      <x:c r="A24" s="64" t="str"/>
      <x:c r="B24" s="93" t="str"/>
      <x:c r="C24" s="93" t="str"/>
      <x:c r="D24" s="93" t="str"/>
      <x:c r="E24" s="93" t="str"/>
      <x:c r="F24" s="93" t="str"/>
      <x:c r="G24" s="93" t="str"/>
      <x:c r="H24" s="93" t="str"/>
      <x:c r="I24" s="93" t="str"/>
      <x:c r="J24" s="93" t="str"/>
      <x:c r="K24" s="119" t="str"/>
      <x:c r="L24" s="119" t="str"/>
      <x:c r="M24" s="93" t="str"/>
      <x:c r="N24" s="93" t="str"/>
      <x:c r="O24" s="125" t="str"/>
      <x:c r="P24" s="119" t="str">
        <x:f>IF(A24="","",IFERROR(MAXIFS('维修申请记录'!$AB$6:$AB$205,'维修申请记录'!$G$6:$G$205,A24),""))</x:f>
      </x:c>
      <x:c r="Q24" s="119" t="str">
        <x:f>IF(OR(P24="",O24=""),"",P24+O24)</x:f>
      </x:c>
      <x:c r="R24" s="65" t="str"/>
    </x:row>
    <x:row r="25" ht="24" hidden="0" customHeight="1">
      <x:c r="A25" s="64" t="str"/>
      <x:c r="B25" s="93" t="str"/>
      <x:c r="C25" s="93" t="str"/>
      <x:c r="D25" s="93" t="str"/>
      <x:c r="E25" s="93" t="str"/>
      <x:c r="F25" s="93" t="str"/>
      <x:c r="G25" s="93" t="str"/>
      <x:c r="H25" s="93" t="str"/>
      <x:c r="I25" s="93" t="str"/>
      <x:c r="J25" s="93" t="str"/>
      <x:c r="K25" s="119" t="str"/>
      <x:c r="L25" s="119" t="str"/>
      <x:c r="M25" s="93" t="str"/>
      <x:c r="N25" s="93" t="str"/>
      <x:c r="O25" s="125" t="str"/>
      <x:c r="P25" s="119" t="str">
        <x:f>IF(A25="","",IFERROR(MAXIFS('维修申请记录'!$AB$6:$AB$205,'维修申请记录'!$G$6:$G$205,A25),""))</x:f>
      </x:c>
      <x:c r="Q25" s="119" t="str">
        <x:f>IF(OR(P25="",O25=""),"",P25+O25)</x:f>
      </x:c>
      <x:c r="R25" s="65" t="str"/>
    </x:row>
    <x:row r="26" ht="24" hidden="0" customHeight="1">
      <x:c r="A26" s="64" t="str"/>
      <x:c r="B26" s="93" t="str"/>
      <x:c r="C26" s="93" t="str"/>
      <x:c r="D26" s="93" t="str"/>
      <x:c r="E26" s="93" t="str"/>
      <x:c r="F26" s="93" t="str"/>
      <x:c r="G26" s="93" t="str"/>
      <x:c r="H26" s="93" t="str"/>
      <x:c r="I26" s="93" t="str"/>
      <x:c r="J26" s="93" t="str"/>
      <x:c r="K26" s="119" t="str"/>
      <x:c r="L26" s="119" t="str"/>
      <x:c r="M26" s="93" t="str"/>
      <x:c r="N26" s="93" t="str"/>
      <x:c r="O26" s="125" t="str"/>
      <x:c r="P26" s="119" t="str">
        <x:f>IF(A26="","",IFERROR(MAXIFS('维修申请记录'!$AB$6:$AB$205,'维修申请记录'!$G$6:$G$205,A26),""))</x:f>
      </x:c>
      <x:c r="Q26" s="119" t="str">
        <x:f>IF(OR(P26="",O26=""),"",P26+O26)</x:f>
      </x:c>
      <x:c r="R26" s="65" t="str"/>
    </x:row>
    <x:row r="27" ht="24" hidden="0" customHeight="1">
      <x:c r="A27" s="64" t="str"/>
      <x:c r="B27" s="93" t="str"/>
      <x:c r="C27" s="93" t="str"/>
      <x:c r="D27" s="93" t="str"/>
      <x:c r="E27" s="93" t="str"/>
      <x:c r="F27" s="93" t="str"/>
      <x:c r="G27" s="93" t="str"/>
      <x:c r="H27" s="93" t="str"/>
      <x:c r="I27" s="93" t="str"/>
      <x:c r="J27" s="93" t="str"/>
      <x:c r="K27" s="119" t="str"/>
      <x:c r="L27" s="119" t="str"/>
      <x:c r="M27" s="93" t="str"/>
      <x:c r="N27" s="93" t="str"/>
      <x:c r="O27" s="125" t="str"/>
      <x:c r="P27" s="119" t="str">
        <x:f>IF(A27="","",IFERROR(MAXIFS('维修申请记录'!$AB$6:$AB$205,'维修申请记录'!$G$6:$G$205,A27),""))</x:f>
      </x:c>
      <x:c r="Q27" s="119" t="str">
        <x:f>IF(OR(P27="",O27=""),"",P27+O27)</x:f>
      </x:c>
      <x:c r="R27" s="65" t="str"/>
    </x:row>
    <x:row r="28" ht="24" hidden="0" customHeight="1">
      <x:c r="A28" s="64" t="str"/>
      <x:c r="B28" s="93" t="str"/>
      <x:c r="C28" s="93" t="str"/>
      <x:c r="D28" s="93" t="str"/>
      <x:c r="E28" s="93" t="str"/>
      <x:c r="F28" s="93" t="str"/>
      <x:c r="G28" s="93" t="str"/>
      <x:c r="H28" s="93" t="str"/>
      <x:c r="I28" s="93" t="str"/>
      <x:c r="J28" s="93" t="str"/>
      <x:c r="K28" s="119" t="str"/>
      <x:c r="L28" s="119" t="str"/>
      <x:c r="M28" s="93" t="str"/>
      <x:c r="N28" s="93" t="str"/>
      <x:c r="O28" s="125" t="str"/>
      <x:c r="P28" s="119" t="str">
        <x:f>IF(A28="","",IFERROR(MAXIFS('维修申请记录'!$AB$6:$AB$205,'维修申请记录'!$G$6:$G$205,A28),""))</x:f>
      </x:c>
      <x:c r="Q28" s="119" t="str">
        <x:f>IF(OR(P28="",O28=""),"",P28+O28)</x:f>
      </x:c>
      <x:c r="R28" s="65" t="str"/>
    </x:row>
    <x:row r="29" ht="24" hidden="0" customHeight="1">
      <x:c r="A29" s="64" t="str"/>
      <x:c r="B29" s="93" t="str"/>
      <x:c r="C29" s="93" t="str"/>
      <x:c r="D29" s="93" t="str"/>
      <x:c r="E29" s="93" t="str"/>
      <x:c r="F29" s="93" t="str"/>
      <x:c r="G29" s="93" t="str"/>
      <x:c r="H29" s="93" t="str"/>
      <x:c r="I29" s="93" t="str"/>
      <x:c r="J29" s="93" t="str"/>
      <x:c r="K29" s="119" t="str"/>
      <x:c r="L29" s="119" t="str"/>
      <x:c r="M29" s="93" t="str"/>
      <x:c r="N29" s="93" t="str"/>
      <x:c r="O29" s="125" t="str"/>
      <x:c r="P29" s="119" t="str">
        <x:f>IF(A29="","",IFERROR(MAXIFS('维修申请记录'!$AB$6:$AB$205,'维修申请记录'!$G$6:$G$205,A29),""))</x:f>
      </x:c>
      <x:c r="Q29" s="119" t="str">
        <x:f>IF(OR(P29="",O29=""),"",P29+O29)</x:f>
      </x:c>
      <x:c r="R29" s="65" t="str"/>
    </x:row>
    <x:row r="30" ht="24" hidden="0" customHeight="1">
      <x:c r="A30" s="64" t="str"/>
      <x:c r="B30" s="93" t="str"/>
      <x:c r="C30" s="93" t="str"/>
      <x:c r="D30" s="93" t="str"/>
      <x:c r="E30" s="93" t="str"/>
      <x:c r="F30" s="93" t="str"/>
      <x:c r="G30" s="93" t="str"/>
      <x:c r="H30" s="93" t="str"/>
      <x:c r="I30" s="93" t="str"/>
      <x:c r="J30" s="93" t="str"/>
      <x:c r="K30" s="119" t="str"/>
      <x:c r="L30" s="119" t="str"/>
      <x:c r="M30" s="93" t="str"/>
      <x:c r="N30" s="93" t="str"/>
      <x:c r="O30" s="125" t="str"/>
      <x:c r="P30" s="119" t="str">
        <x:f>IF(A30="","",IFERROR(MAXIFS('维修申请记录'!$AB$6:$AB$205,'维修申请记录'!$G$6:$G$205,A30),""))</x:f>
      </x:c>
      <x:c r="Q30" s="119" t="str">
        <x:f>IF(OR(P30="",O30=""),"",P30+O30)</x:f>
      </x:c>
      <x:c r="R30" s="65" t="str"/>
    </x:row>
    <x:row r="31" ht="24" hidden="0" customHeight="1">
      <x:c r="A31" s="64" t="str"/>
      <x:c r="B31" s="93" t="str"/>
      <x:c r="C31" s="93" t="str"/>
      <x:c r="D31" s="93" t="str"/>
      <x:c r="E31" s="93" t="str"/>
      <x:c r="F31" s="93" t="str"/>
      <x:c r="G31" s="93" t="str"/>
      <x:c r="H31" s="93" t="str"/>
      <x:c r="I31" s="93" t="str"/>
      <x:c r="J31" s="93" t="str"/>
      <x:c r="K31" s="119" t="str"/>
      <x:c r="L31" s="119" t="str"/>
      <x:c r="M31" s="93" t="str"/>
      <x:c r="N31" s="93" t="str"/>
      <x:c r="O31" s="125" t="str"/>
      <x:c r="P31" s="119" t="str">
        <x:f>IF(A31="","",IFERROR(MAXIFS('维修申请记录'!$AB$6:$AB$205,'维修申请记录'!$G$6:$G$205,A31),""))</x:f>
      </x:c>
      <x:c r="Q31" s="119" t="str">
        <x:f>IF(OR(P31="",O31=""),"",P31+O31)</x:f>
      </x:c>
      <x:c r="R31" s="65" t="str"/>
    </x:row>
    <x:row r="32" ht="24" hidden="0" customHeight="1">
      <x:c r="A32" s="64" t="str"/>
      <x:c r="B32" s="93" t="str"/>
      <x:c r="C32" s="93" t="str"/>
      <x:c r="D32" s="93" t="str"/>
      <x:c r="E32" s="93" t="str"/>
      <x:c r="F32" s="93" t="str"/>
      <x:c r="G32" s="93" t="str"/>
      <x:c r="H32" s="93" t="str"/>
      <x:c r="I32" s="93" t="str"/>
      <x:c r="J32" s="93" t="str"/>
      <x:c r="K32" s="119" t="str"/>
      <x:c r="L32" s="119" t="str"/>
      <x:c r="M32" s="93" t="str"/>
      <x:c r="N32" s="93" t="str"/>
      <x:c r="O32" s="125" t="str"/>
      <x:c r="P32" s="119" t="str">
        <x:f>IF(A32="","",IFERROR(MAXIFS('维修申请记录'!$AB$6:$AB$205,'维修申请记录'!$G$6:$G$205,A32),""))</x:f>
      </x:c>
      <x:c r="Q32" s="119" t="str">
        <x:f>IF(OR(P32="",O32=""),"",P32+O32)</x:f>
      </x:c>
      <x:c r="R32" s="65" t="str"/>
    </x:row>
    <x:row r="33" ht="24" hidden="0" customHeight="1">
      <x:c r="A33" s="64" t="str"/>
      <x:c r="B33" s="93" t="str"/>
      <x:c r="C33" s="93" t="str"/>
      <x:c r="D33" s="93" t="str"/>
      <x:c r="E33" s="93" t="str"/>
      <x:c r="F33" s="93" t="str"/>
      <x:c r="G33" s="93" t="str"/>
      <x:c r="H33" s="93" t="str"/>
      <x:c r="I33" s="93" t="str"/>
      <x:c r="J33" s="93" t="str"/>
      <x:c r="K33" s="119" t="str"/>
      <x:c r="L33" s="119" t="str"/>
      <x:c r="M33" s="93" t="str"/>
      <x:c r="N33" s="93" t="str"/>
      <x:c r="O33" s="125" t="str"/>
      <x:c r="P33" s="119" t="str">
        <x:f>IF(A33="","",IFERROR(MAXIFS('维修申请记录'!$AB$6:$AB$205,'维修申请记录'!$G$6:$G$205,A33),""))</x:f>
      </x:c>
      <x:c r="Q33" s="119" t="str">
        <x:f>IF(OR(P33="",O33=""),"",P33+O33)</x:f>
      </x:c>
      <x:c r="R33" s="65" t="str"/>
    </x:row>
    <x:row r="34" ht="24" hidden="0" customHeight="1">
      <x:c r="A34" s="64" t="str"/>
      <x:c r="B34" s="93" t="str"/>
      <x:c r="C34" s="93" t="str"/>
      <x:c r="D34" s="93" t="str"/>
      <x:c r="E34" s="93" t="str"/>
      <x:c r="F34" s="93" t="str"/>
      <x:c r="G34" s="93" t="str"/>
      <x:c r="H34" s="93" t="str"/>
      <x:c r="I34" s="93" t="str"/>
      <x:c r="J34" s="93" t="str"/>
      <x:c r="K34" s="119" t="str"/>
      <x:c r="L34" s="119" t="str"/>
      <x:c r="M34" s="93" t="str"/>
      <x:c r="N34" s="93" t="str"/>
      <x:c r="O34" s="125" t="str"/>
      <x:c r="P34" s="119" t="str">
        <x:f>IF(A34="","",IFERROR(MAXIFS('维修申请记录'!$AB$6:$AB$205,'维修申请记录'!$G$6:$G$205,A34),""))</x:f>
      </x:c>
      <x:c r="Q34" s="119" t="str">
        <x:f>IF(OR(P34="",O34=""),"",P34+O34)</x:f>
      </x:c>
      <x:c r="R34" s="65" t="str"/>
    </x:row>
    <x:row r="35" ht="24" hidden="0" customHeight="1">
      <x:c r="A35" s="64" t="str"/>
      <x:c r="B35" s="93" t="str"/>
      <x:c r="C35" s="93" t="str"/>
      <x:c r="D35" s="93" t="str"/>
      <x:c r="E35" s="93" t="str"/>
      <x:c r="F35" s="93" t="str"/>
      <x:c r="G35" s="93" t="str"/>
      <x:c r="H35" s="93" t="str"/>
      <x:c r="I35" s="93" t="str"/>
      <x:c r="J35" s="93" t="str"/>
      <x:c r="K35" s="119" t="str"/>
      <x:c r="L35" s="119" t="str"/>
      <x:c r="M35" s="93" t="str"/>
      <x:c r="N35" s="93" t="str"/>
      <x:c r="O35" s="125" t="str"/>
      <x:c r="P35" s="119" t="str">
        <x:f>IF(A35="","",IFERROR(MAXIFS('维修申请记录'!$AB$6:$AB$205,'维修申请记录'!$G$6:$G$205,A35),""))</x:f>
      </x:c>
      <x:c r="Q35" s="119" t="str">
        <x:f>IF(OR(P35="",O35=""),"",P35+O35)</x:f>
      </x:c>
      <x:c r="R35" s="65" t="str"/>
    </x:row>
    <x:row r="36" ht="24" hidden="0" customHeight="1">
      <x:c r="A36" s="64" t="str"/>
      <x:c r="B36" s="93" t="str"/>
      <x:c r="C36" s="93" t="str"/>
      <x:c r="D36" s="93" t="str"/>
      <x:c r="E36" s="93" t="str"/>
      <x:c r="F36" s="93" t="str"/>
      <x:c r="G36" s="93" t="str"/>
      <x:c r="H36" s="93" t="str"/>
      <x:c r="I36" s="93" t="str"/>
      <x:c r="J36" s="93" t="str"/>
      <x:c r="K36" s="119" t="str"/>
      <x:c r="L36" s="119" t="str"/>
      <x:c r="M36" s="93" t="str"/>
      <x:c r="N36" s="93" t="str"/>
      <x:c r="O36" s="125" t="str"/>
      <x:c r="P36" s="119" t="str">
        <x:f>IF(A36="","",IFERROR(MAXIFS('维修申请记录'!$AB$6:$AB$205,'维修申请记录'!$G$6:$G$205,A36),""))</x:f>
      </x:c>
      <x:c r="Q36" s="119" t="str">
        <x:f>IF(OR(P36="",O36=""),"",P36+O36)</x:f>
      </x:c>
      <x:c r="R36" s="65" t="str"/>
    </x:row>
    <x:row r="37" ht="24" hidden="0" customHeight="1">
      <x:c r="A37" s="64" t="str"/>
      <x:c r="B37" s="93" t="str"/>
      <x:c r="C37" s="93" t="str"/>
      <x:c r="D37" s="93" t="str"/>
      <x:c r="E37" s="93" t="str"/>
      <x:c r="F37" s="93" t="str"/>
      <x:c r="G37" s="93" t="str"/>
      <x:c r="H37" s="93" t="str"/>
      <x:c r="I37" s="93" t="str"/>
      <x:c r="J37" s="93" t="str"/>
      <x:c r="K37" s="119" t="str"/>
      <x:c r="L37" s="119" t="str"/>
      <x:c r="M37" s="93" t="str"/>
      <x:c r="N37" s="93" t="str"/>
      <x:c r="O37" s="125" t="str"/>
      <x:c r="P37" s="119" t="str">
        <x:f>IF(A37="","",IFERROR(MAXIFS('维修申请记录'!$AB$6:$AB$205,'维修申请记录'!$G$6:$G$205,A37),""))</x:f>
      </x:c>
      <x:c r="Q37" s="119" t="str">
        <x:f>IF(OR(P37="",O37=""),"",P37+O37)</x:f>
      </x:c>
      <x:c r="R37" s="65" t="str"/>
    </x:row>
    <x:row r="38" ht="24" hidden="0" customHeight="1">
      <x:c r="A38" s="64" t="str"/>
      <x:c r="B38" s="93" t="str"/>
      <x:c r="C38" s="93" t="str"/>
      <x:c r="D38" s="93" t="str"/>
      <x:c r="E38" s="93" t="str"/>
      <x:c r="F38" s="93" t="str"/>
      <x:c r="G38" s="93" t="str"/>
      <x:c r="H38" s="93" t="str"/>
      <x:c r="I38" s="93" t="str"/>
      <x:c r="J38" s="93" t="str"/>
      <x:c r="K38" s="119" t="str"/>
      <x:c r="L38" s="119" t="str"/>
      <x:c r="M38" s="93" t="str"/>
      <x:c r="N38" s="93" t="str"/>
      <x:c r="O38" s="125" t="str"/>
      <x:c r="P38" s="119" t="str">
        <x:f>IF(A38="","",IFERROR(MAXIFS('维修申请记录'!$AB$6:$AB$205,'维修申请记录'!$G$6:$G$205,A38),""))</x:f>
      </x:c>
      <x:c r="Q38" s="119" t="str">
        <x:f>IF(OR(P38="",O38=""),"",P38+O38)</x:f>
      </x:c>
      <x:c r="R38" s="65" t="str"/>
    </x:row>
    <x:row r="39" ht="24" hidden="0" customHeight="1">
      <x:c r="A39" s="64" t="str"/>
      <x:c r="B39" s="93" t="str"/>
      <x:c r="C39" s="93" t="str"/>
      <x:c r="D39" s="93" t="str"/>
      <x:c r="E39" s="93" t="str"/>
      <x:c r="F39" s="93" t="str"/>
      <x:c r="G39" s="93" t="str"/>
      <x:c r="H39" s="93" t="str"/>
      <x:c r="I39" s="93" t="str"/>
      <x:c r="J39" s="93" t="str"/>
      <x:c r="K39" s="119" t="str"/>
      <x:c r="L39" s="119" t="str"/>
      <x:c r="M39" s="93" t="str"/>
      <x:c r="N39" s="93" t="str"/>
      <x:c r="O39" s="125" t="str"/>
      <x:c r="P39" s="119" t="str">
        <x:f>IF(A39="","",IFERROR(MAXIFS('维修申请记录'!$AB$6:$AB$205,'维修申请记录'!$G$6:$G$205,A39),""))</x:f>
      </x:c>
      <x:c r="Q39" s="119" t="str">
        <x:f>IF(OR(P39="",O39=""),"",P39+O39)</x:f>
      </x:c>
      <x:c r="R39" s="65" t="str"/>
    </x:row>
    <x:row r="40" ht="24" hidden="0" customHeight="1">
      <x:c r="A40" s="64" t="str"/>
      <x:c r="B40" s="93" t="str"/>
      <x:c r="C40" s="93" t="str"/>
      <x:c r="D40" s="93" t="str"/>
      <x:c r="E40" s="93" t="str"/>
      <x:c r="F40" s="93" t="str"/>
      <x:c r="G40" s="93" t="str"/>
      <x:c r="H40" s="93" t="str"/>
      <x:c r="I40" s="93" t="str"/>
      <x:c r="J40" s="93" t="str"/>
      <x:c r="K40" s="119" t="str"/>
      <x:c r="L40" s="119" t="str"/>
      <x:c r="M40" s="93" t="str"/>
      <x:c r="N40" s="93" t="str"/>
      <x:c r="O40" s="125" t="str"/>
      <x:c r="P40" s="119" t="str">
        <x:f>IF(A40="","",IFERROR(MAXIFS('维修申请记录'!$AB$6:$AB$205,'维修申请记录'!$G$6:$G$205,A40),""))</x:f>
      </x:c>
      <x:c r="Q40" s="119" t="str">
        <x:f>IF(OR(P40="",O40=""),"",P40+O40)</x:f>
      </x:c>
      <x:c r="R40" s="65" t="str"/>
    </x:row>
    <x:row r="41" ht="24" hidden="0" customHeight="1">
      <x:c r="A41" s="64" t="str"/>
      <x:c r="B41" s="93" t="str"/>
      <x:c r="C41" s="93" t="str"/>
      <x:c r="D41" s="93" t="str"/>
      <x:c r="E41" s="93" t="str"/>
      <x:c r="F41" s="93" t="str"/>
      <x:c r="G41" s="93" t="str"/>
      <x:c r="H41" s="93" t="str"/>
      <x:c r="I41" s="93" t="str"/>
      <x:c r="J41" s="93" t="str"/>
      <x:c r="K41" s="119" t="str"/>
      <x:c r="L41" s="119" t="str"/>
      <x:c r="M41" s="93" t="str"/>
      <x:c r="N41" s="93" t="str"/>
      <x:c r="O41" s="125" t="str"/>
      <x:c r="P41" s="119" t="str">
        <x:f>IF(A41="","",IFERROR(MAXIFS('维修申请记录'!$AB$6:$AB$205,'维修申请记录'!$G$6:$G$205,A41),""))</x:f>
      </x:c>
      <x:c r="Q41" s="119" t="str">
        <x:f>IF(OR(P41="",O41=""),"",P41+O41)</x:f>
      </x:c>
      <x:c r="R41" s="65" t="str"/>
    </x:row>
    <x:row r="42" ht="24" hidden="0" customHeight="1">
      <x:c r="A42" s="64" t="str"/>
      <x:c r="B42" s="93" t="str"/>
      <x:c r="C42" s="93" t="str"/>
      <x:c r="D42" s="93" t="str"/>
      <x:c r="E42" s="93" t="str"/>
      <x:c r="F42" s="93" t="str"/>
      <x:c r="G42" s="93" t="str"/>
      <x:c r="H42" s="93" t="str"/>
      <x:c r="I42" s="93" t="str"/>
      <x:c r="J42" s="93" t="str"/>
      <x:c r="K42" s="119" t="str"/>
      <x:c r="L42" s="119" t="str"/>
      <x:c r="M42" s="93" t="str"/>
      <x:c r="N42" s="93" t="str"/>
      <x:c r="O42" s="125" t="str"/>
      <x:c r="P42" s="119" t="str">
        <x:f>IF(A42="","",IFERROR(MAXIFS('维修申请记录'!$AB$6:$AB$205,'维修申请记录'!$G$6:$G$205,A42),""))</x:f>
      </x:c>
      <x:c r="Q42" s="119" t="str">
        <x:f>IF(OR(P42="",O42=""),"",P42+O42)</x:f>
      </x:c>
      <x:c r="R42" s="65" t="str"/>
    </x:row>
    <x:row r="43" ht="24" hidden="0" customHeight="1">
      <x:c r="A43" s="64" t="str"/>
      <x:c r="B43" s="93" t="str"/>
      <x:c r="C43" s="93" t="str"/>
      <x:c r="D43" s="93" t="str"/>
      <x:c r="E43" s="93" t="str"/>
      <x:c r="F43" s="93" t="str"/>
      <x:c r="G43" s="93" t="str"/>
      <x:c r="H43" s="93" t="str"/>
      <x:c r="I43" s="93" t="str"/>
      <x:c r="J43" s="93" t="str"/>
      <x:c r="K43" s="119" t="str"/>
      <x:c r="L43" s="119" t="str"/>
      <x:c r="M43" s="93" t="str"/>
      <x:c r="N43" s="93" t="str"/>
      <x:c r="O43" s="125" t="str"/>
      <x:c r="P43" s="119" t="str">
        <x:f>IF(A43="","",IFERROR(MAXIFS('维修申请记录'!$AB$6:$AB$205,'维修申请记录'!$G$6:$G$205,A43),""))</x:f>
      </x:c>
      <x:c r="Q43" s="119" t="str">
        <x:f>IF(OR(P43="",O43=""),"",P43+O43)</x:f>
      </x:c>
      <x:c r="R43" s="65" t="str"/>
    </x:row>
    <x:row r="44" ht="24" hidden="0" customHeight="1">
      <x:c r="A44" s="64" t="str"/>
      <x:c r="B44" s="93" t="str"/>
      <x:c r="C44" s="93" t="str"/>
      <x:c r="D44" s="93" t="str"/>
      <x:c r="E44" s="93" t="str"/>
      <x:c r="F44" s="93" t="str"/>
      <x:c r="G44" s="93" t="str"/>
      <x:c r="H44" s="93" t="str"/>
      <x:c r="I44" s="93" t="str"/>
      <x:c r="J44" s="93" t="str"/>
      <x:c r="K44" s="119" t="str"/>
      <x:c r="L44" s="119" t="str"/>
      <x:c r="M44" s="93" t="str"/>
      <x:c r="N44" s="93" t="str"/>
      <x:c r="O44" s="125" t="str"/>
      <x:c r="P44" s="119" t="str">
        <x:f>IF(A44="","",IFERROR(MAXIFS('维修申请记录'!$AB$6:$AB$205,'维修申请记录'!$G$6:$G$205,A44),""))</x:f>
      </x:c>
      <x:c r="Q44" s="119" t="str">
        <x:f>IF(OR(P44="",O44=""),"",P44+O44)</x:f>
      </x:c>
      <x:c r="R44" s="65" t="str"/>
    </x:row>
    <x:row r="45" ht="24" hidden="0" customHeight="1">
      <x:c r="A45" s="64" t="str"/>
      <x:c r="B45" s="93" t="str"/>
      <x:c r="C45" s="93" t="str"/>
      <x:c r="D45" s="93" t="str"/>
      <x:c r="E45" s="93" t="str"/>
      <x:c r="F45" s="93" t="str"/>
      <x:c r="G45" s="93" t="str"/>
      <x:c r="H45" s="93" t="str"/>
      <x:c r="I45" s="93" t="str"/>
      <x:c r="J45" s="93" t="str"/>
      <x:c r="K45" s="119" t="str"/>
      <x:c r="L45" s="119" t="str"/>
      <x:c r="M45" s="93" t="str"/>
      <x:c r="N45" s="93" t="str"/>
      <x:c r="O45" s="125" t="str"/>
      <x:c r="P45" s="119" t="str">
        <x:f>IF(A45="","",IFERROR(MAXIFS('维修申请记录'!$AB$6:$AB$205,'维修申请记录'!$G$6:$G$205,A45),""))</x:f>
      </x:c>
      <x:c r="Q45" s="119" t="str">
        <x:f>IF(OR(P45="",O45=""),"",P45+O45)</x:f>
      </x:c>
      <x:c r="R45" s="65" t="str"/>
    </x:row>
    <x:row r="46" ht="24" hidden="0" customHeight="1">
      <x:c r="A46" s="64" t="str"/>
      <x:c r="B46" s="93" t="str"/>
      <x:c r="C46" s="93" t="str"/>
      <x:c r="D46" s="93" t="str"/>
      <x:c r="E46" s="93" t="str"/>
      <x:c r="F46" s="93" t="str"/>
      <x:c r="G46" s="93" t="str"/>
      <x:c r="H46" s="93" t="str"/>
      <x:c r="I46" s="93" t="str"/>
      <x:c r="J46" s="93" t="str"/>
      <x:c r="K46" s="119" t="str"/>
      <x:c r="L46" s="119" t="str"/>
      <x:c r="M46" s="93" t="str"/>
      <x:c r="N46" s="93" t="str"/>
      <x:c r="O46" s="125" t="str"/>
      <x:c r="P46" s="119" t="str">
        <x:f>IF(A46="","",IFERROR(MAXIFS('维修申请记录'!$AB$6:$AB$205,'维修申请记录'!$G$6:$G$205,A46),""))</x:f>
      </x:c>
      <x:c r="Q46" s="119" t="str">
        <x:f>IF(OR(P46="",O46=""),"",P46+O46)</x:f>
      </x:c>
      <x:c r="R46" s="65" t="str"/>
    </x:row>
    <x:row r="47" ht="24" hidden="0" customHeight="1">
      <x:c r="A47" s="64" t="str"/>
      <x:c r="B47" s="93" t="str"/>
      <x:c r="C47" s="93" t="str"/>
      <x:c r="D47" s="93" t="str"/>
      <x:c r="E47" s="93" t="str"/>
      <x:c r="F47" s="93" t="str"/>
      <x:c r="G47" s="93" t="str"/>
      <x:c r="H47" s="93" t="str"/>
      <x:c r="I47" s="93" t="str"/>
      <x:c r="J47" s="93" t="str"/>
      <x:c r="K47" s="119" t="str"/>
      <x:c r="L47" s="119" t="str"/>
      <x:c r="M47" s="93" t="str"/>
      <x:c r="N47" s="93" t="str"/>
      <x:c r="O47" s="125" t="str"/>
      <x:c r="P47" s="119" t="str">
        <x:f>IF(A47="","",IFERROR(MAXIFS('维修申请记录'!$AB$6:$AB$205,'维修申请记录'!$G$6:$G$205,A47),""))</x:f>
      </x:c>
      <x:c r="Q47" s="119" t="str">
        <x:f>IF(OR(P47="",O47=""),"",P47+O47)</x:f>
      </x:c>
      <x:c r="R47" s="65" t="str"/>
    </x:row>
    <x:row r="48" ht="24" hidden="0" customHeight="1">
      <x:c r="A48" s="64" t="str"/>
      <x:c r="B48" s="93" t="str"/>
      <x:c r="C48" s="93" t="str"/>
      <x:c r="D48" s="93" t="str"/>
      <x:c r="E48" s="93" t="str"/>
      <x:c r="F48" s="93" t="str"/>
      <x:c r="G48" s="93" t="str"/>
      <x:c r="H48" s="93" t="str"/>
      <x:c r="I48" s="93" t="str"/>
      <x:c r="J48" s="93" t="str"/>
      <x:c r="K48" s="119" t="str"/>
      <x:c r="L48" s="119" t="str"/>
      <x:c r="M48" s="93" t="str"/>
      <x:c r="N48" s="93" t="str"/>
      <x:c r="O48" s="125" t="str"/>
      <x:c r="P48" s="119" t="str">
        <x:f>IF(A48="","",IFERROR(MAXIFS('维修申请记录'!$AB$6:$AB$205,'维修申请记录'!$G$6:$G$205,A48),""))</x:f>
      </x:c>
      <x:c r="Q48" s="119" t="str">
        <x:f>IF(OR(P48="",O48=""),"",P48+O48)</x:f>
      </x:c>
      <x:c r="R48" s="65" t="str"/>
    </x:row>
    <x:row r="49" ht="24" hidden="0" customHeight="1">
      <x:c r="A49" s="64" t="str"/>
      <x:c r="B49" s="93" t="str"/>
      <x:c r="C49" s="93" t="str"/>
      <x:c r="D49" s="93" t="str"/>
      <x:c r="E49" s="93" t="str"/>
      <x:c r="F49" s="93" t="str"/>
      <x:c r="G49" s="93" t="str"/>
      <x:c r="H49" s="93" t="str"/>
      <x:c r="I49" s="93" t="str"/>
      <x:c r="J49" s="93" t="str"/>
      <x:c r="K49" s="119" t="str"/>
      <x:c r="L49" s="119" t="str"/>
      <x:c r="M49" s="93" t="str"/>
      <x:c r="N49" s="93" t="str"/>
      <x:c r="O49" s="125" t="str"/>
      <x:c r="P49" s="119" t="str">
        <x:f>IF(A49="","",IFERROR(MAXIFS('维修申请记录'!$AB$6:$AB$205,'维修申请记录'!$G$6:$G$205,A49),""))</x:f>
      </x:c>
      <x:c r="Q49" s="119" t="str">
        <x:f>IF(OR(P49="",O49=""),"",P49+O49)</x:f>
      </x:c>
      <x:c r="R49" s="65" t="str"/>
    </x:row>
    <x:row r="50" ht="24" hidden="0" customHeight="1">
      <x:c r="A50" s="64" t="str"/>
      <x:c r="B50" s="93" t="str"/>
      <x:c r="C50" s="93" t="str"/>
      <x:c r="D50" s="93" t="str"/>
      <x:c r="E50" s="93" t="str"/>
      <x:c r="F50" s="93" t="str"/>
      <x:c r="G50" s="93" t="str"/>
      <x:c r="H50" s="93" t="str"/>
      <x:c r="I50" s="93" t="str"/>
      <x:c r="J50" s="93" t="str"/>
      <x:c r="K50" s="119" t="str"/>
      <x:c r="L50" s="119" t="str"/>
      <x:c r="M50" s="93" t="str"/>
      <x:c r="N50" s="93" t="str"/>
      <x:c r="O50" s="125" t="str"/>
      <x:c r="P50" s="119" t="str">
        <x:f>IF(A50="","",IFERROR(MAXIFS('维修申请记录'!$AB$6:$AB$205,'维修申请记录'!$G$6:$G$205,A50),""))</x:f>
      </x:c>
      <x:c r="Q50" s="119" t="str">
        <x:f>IF(OR(P50="",O50=""),"",P50+O50)</x:f>
      </x:c>
      <x:c r="R50" s="65" t="str"/>
    </x:row>
    <x:row r="51" ht="24" hidden="0" customHeight="1">
      <x:c r="A51" s="64" t="str"/>
      <x:c r="B51" s="93" t="str"/>
      <x:c r="C51" s="93" t="str"/>
      <x:c r="D51" s="93" t="str"/>
      <x:c r="E51" s="93" t="str"/>
      <x:c r="F51" s="93" t="str"/>
      <x:c r="G51" s="93" t="str"/>
      <x:c r="H51" s="93" t="str"/>
      <x:c r="I51" s="93" t="str"/>
      <x:c r="J51" s="93" t="str"/>
      <x:c r="K51" s="119" t="str"/>
      <x:c r="L51" s="119" t="str"/>
      <x:c r="M51" s="93" t="str"/>
      <x:c r="N51" s="93" t="str"/>
      <x:c r="O51" s="125" t="str"/>
      <x:c r="P51" s="119" t="str">
        <x:f>IF(A51="","",IFERROR(MAXIFS('维修申请记录'!$AB$6:$AB$205,'维修申请记录'!$G$6:$G$205,A51),""))</x:f>
      </x:c>
      <x:c r="Q51" s="119" t="str">
        <x:f>IF(OR(P51="",O51=""),"",P51+O51)</x:f>
      </x:c>
      <x:c r="R51" s="65" t="str"/>
    </x:row>
    <x:row r="52" ht="24" hidden="0" customHeight="1">
      <x:c r="A52" s="64" t="str"/>
      <x:c r="B52" s="93" t="str"/>
      <x:c r="C52" s="93" t="str"/>
      <x:c r="D52" s="93" t="str"/>
      <x:c r="E52" s="93" t="str"/>
      <x:c r="F52" s="93" t="str"/>
      <x:c r="G52" s="93" t="str"/>
      <x:c r="H52" s="93" t="str"/>
      <x:c r="I52" s="93" t="str"/>
      <x:c r="J52" s="93" t="str"/>
      <x:c r="K52" s="119" t="str"/>
      <x:c r="L52" s="119" t="str"/>
      <x:c r="M52" s="93" t="str"/>
      <x:c r="N52" s="93" t="str"/>
      <x:c r="O52" s="125" t="str"/>
      <x:c r="P52" s="119" t="str">
        <x:f>IF(A52="","",IFERROR(MAXIFS('维修申请记录'!$AB$6:$AB$205,'维修申请记录'!$G$6:$G$205,A52),""))</x:f>
      </x:c>
      <x:c r="Q52" s="119" t="str">
        <x:f>IF(OR(P52="",O52=""),"",P52+O52)</x:f>
      </x:c>
      <x:c r="R52" s="65" t="str"/>
    </x:row>
    <x:row r="53" ht="24" hidden="0" customHeight="1">
      <x:c r="A53" s="64" t="str"/>
      <x:c r="B53" s="93" t="str"/>
      <x:c r="C53" s="93" t="str"/>
      <x:c r="D53" s="93" t="str"/>
      <x:c r="E53" s="93" t="str"/>
      <x:c r="F53" s="93" t="str"/>
      <x:c r="G53" s="93" t="str"/>
      <x:c r="H53" s="93" t="str"/>
      <x:c r="I53" s="93" t="str"/>
      <x:c r="J53" s="93" t="str"/>
      <x:c r="K53" s="119" t="str"/>
      <x:c r="L53" s="119" t="str"/>
      <x:c r="M53" s="93" t="str"/>
      <x:c r="N53" s="93" t="str"/>
      <x:c r="O53" s="125" t="str"/>
      <x:c r="P53" s="119" t="str">
        <x:f>IF(A53="","",IFERROR(MAXIFS('维修申请记录'!$AB$6:$AB$205,'维修申请记录'!$G$6:$G$205,A53),""))</x:f>
      </x:c>
      <x:c r="Q53" s="119" t="str">
        <x:f>IF(OR(P53="",O53=""),"",P53+O53)</x:f>
      </x:c>
      <x:c r="R53" s="65" t="str"/>
    </x:row>
    <x:row r="54" ht="24" hidden="0" customHeight="1">
      <x:c r="A54" s="64" t="str"/>
      <x:c r="B54" s="93" t="str"/>
      <x:c r="C54" s="93" t="str"/>
      <x:c r="D54" s="93" t="str"/>
      <x:c r="E54" s="93" t="str"/>
      <x:c r="F54" s="93" t="str"/>
      <x:c r="G54" s="93" t="str"/>
      <x:c r="H54" s="93" t="str"/>
      <x:c r="I54" s="93" t="str"/>
      <x:c r="J54" s="93" t="str"/>
      <x:c r="K54" s="119" t="str"/>
      <x:c r="L54" s="119" t="str"/>
      <x:c r="M54" s="93" t="str"/>
      <x:c r="N54" s="93" t="str"/>
      <x:c r="O54" s="125" t="str"/>
      <x:c r="P54" s="119" t="str">
        <x:f>IF(A54="","",IFERROR(MAXIFS('维修申请记录'!$AB$6:$AB$205,'维修申请记录'!$G$6:$G$205,A54),""))</x:f>
      </x:c>
      <x:c r="Q54" s="119" t="str">
        <x:f>IF(OR(P54="",O54=""),"",P54+O54)</x:f>
      </x:c>
      <x:c r="R54" s="65" t="str"/>
    </x:row>
    <x:row r="55" ht="24" hidden="0" customHeight="1">
      <x:c r="A55" s="64" t="str"/>
      <x:c r="B55" s="93" t="str"/>
      <x:c r="C55" s="93" t="str"/>
      <x:c r="D55" s="93" t="str"/>
      <x:c r="E55" s="93" t="str"/>
      <x:c r="F55" s="93" t="str"/>
      <x:c r="G55" s="93" t="str"/>
      <x:c r="H55" s="93" t="str"/>
      <x:c r="I55" s="93" t="str"/>
      <x:c r="J55" s="93" t="str"/>
      <x:c r="K55" s="119" t="str"/>
      <x:c r="L55" s="119" t="str"/>
      <x:c r="M55" s="93" t="str"/>
      <x:c r="N55" s="93" t="str"/>
      <x:c r="O55" s="125" t="str"/>
      <x:c r="P55" s="119" t="str">
        <x:f>IF(A55="","",IFERROR(MAXIFS('维修申请记录'!$AB$6:$AB$205,'维修申请记录'!$G$6:$G$205,A55),""))</x:f>
      </x:c>
      <x:c r="Q55" s="119" t="str">
        <x:f>IF(OR(P55="",O55=""),"",P55+O55)</x:f>
      </x:c>
      <x:c r="R55" s="65" t="str"/>
    </x:row>
    <x:row r="56" ht="24" hidden="0" customHeight="1">
      <x:c r="A56" s="64" t="str"/>
      <x:c r="B56" s="93" t="str"/>
      <x:c r="C56" s="93" t="str"/>
      <x:c r="D56" s="93" t="str"/>
      <x:c r="E56" s="93" t="str"/>
      <x:c r="F56" s="93" t="str"/>
      <x:c r="G56" s="93" t="str"/>
      <x:c r="H56" s="93" t="str"/>
      <x:c r="I56" s="93" t="str"/>
      <x:c r="J56" s="93" t="str"/>
      <x:c r="K56" s="119" t="str"/>
      <x:c r="L56" s="119" t="str"/>
      <x:c r="M56" s="93" t="str"/>
      <x:c r="N56" s="93" t="str"/>
      <x:c r="O56" s="125" t="str"/>
      <x:c r="P56" s="119" t="str">
        <x:f>IF(A56="","",IFERROR(MAXIFS('维修申请记录'!$AB$6:$AB$205,'维修申请记录'!$G$6:$G$205,A56),""))</x:f>
      </x:c>
      <x:c r="Q56" s="119" t="str">
        <x:f>IF(OR(P56="",O56=""),"",P56+O56)</x:f>
      </x:c>
      <x:c r="R56" s="65" t="str"/>
    </x:row>
    <x:row r="57" ht="24" hidden="0" customHeight="1">
      <x:c r="A57" s="64" t="str"/>
      <x:c r="B57" s="93" t="str"/>
      <x:c r="C57" s="93" t="str"/>
      <x:c r="D57" s="93" t="str"/>
      <x:c r="E57" s="93" t="str"/>
      <x:c r="F57" s="93" t="str"/>
      <x:c r="G57" s="93" t="str"/>
      <x:c r="H57" s="93" t="str"/>
      <x:c r="I57" s="93" t="str"/>
      <x:c r="J57" s="93" t="str"/>
      <x:c r="K57" s="119" t="str"/>
      <x:c r="L57" s="119" t="str"/>
      <x:c r="M57" s="93" t="str"/>
      <x:c r="N57" s="93" t="str"/>
      <x:c r="O57" s="125" t="str"/>
      <x:c r="P57" s="119" t="str">
        <x:f>IF(A57="","",IFERROR(MAXIFS('维修申请记录'!$AB$6:$AB$205,'维修申请记录'!$G$6:$G$205,A57),""))</x:f>
      </x:c>
      <x:c r="Q57" s="119" t="str">
        <x:f>IF(OR(P57="",O57=""),"",P57+O57)</x:f>
      </x:c>
      <x:c r="R57" s="65" t="str"/>
    </x:row>
    <x:row r="58" ht="24" hidden="0" customHeight="1">
      <x:c r="A58" s="64" t="str"/>
      <x:c r="B58" s="93" t="str"/>
      <x:c r="C58" s="93" t="str"/>
      <x:c r="D58" s="93" t="str"/>
      <x:c r="E58" s="93" t="str"/>
      <x:c r="F58" s="93" t="str"/>
      <x:c r="G58" s="93" t="str"/>
      <x:c r="H58" s="93" t="str"/>
      <x:c r="I58" s="93" t="str"/>
      <x:c r="J58" s="93" t="str"/>
      <x:c r="K58" s="119" t="str"/>
      <x:c r="L58" s="119" t="str"/>
      <x:c r="M58" s="93" t="str"/>
      <x:c r="N58" s="93" t="str"/>
      <x:c r="O58" s="125" t="str"/>
      <x:c r="P58" s="119" t="str">
        <x:f>IF(A58="","",IFERROR(MAXIFS('维修申请记录'!$AB$6:$AB$205,'维修申请记录'!$G$6:$G$205,A58),""))</x:f>
      </x:c>
      <x:c r="Q58" s="119" t="str">
        <x:f>IF(OR(P58="",O58=""),"",P58+O58)</x:f>
      </x:c>
      <x:c r="R58" s="65" t="str"/>
    </x:row>
    <x:row r="59" ht="24" hidden="0" customHeight="1">
      <x:c r="A59" s="64" t="str"/>
      <x:c r="B59" s="93" t="str"/>
      <x:c r="C59" s="93" t="str"/>
      <x:c r="D59" s="93" t="str"/>
      <x:c r="E59" s="93" t="str"/>
      <x:c r="F59" s="93" t="str"/>
      <x:c r="G59" s="93" t="str"/>
      <x:c r="H59" s="93" t="str"/>
      <x:c r="I59" s="93" t="str"/>
      <x:c r="J59" s="93" t="str"/>
      <x:c r="K59" s="119" t="str"/>
      <x:c r="L59" s="119" t="str"/>
      <x:c r="M59" s="93" t="str"/>
      <x:c r="N59" s="93" t="str"/>
      <x:c r="O59" s="125" t="str"/>
      <x:c r="P59" s="119" t="str">
        <x:f>IF(A59="","",IFERROR(MAXIFS('维修申请记录'!$AB$6:$AB$205,'维修申请记录'!$G$6:$G$205,A59),""))</x:f>
      </x:c>
      <x:c r="Q59" s="119" t="str">
        <x:f>IF(OR(P59="",O59=""),"",P59+O59)</x:f>
      </x:c>
      <x:c r="R59" s="65" t="str"/>
    </x:row>
    <x:row r="60" ht="24" hidden="0" customHeight="1">
      <x:c r="A60" s="64" t="str"/>
      <x:c r="B60" s="93" t="str"/>
      <x:c r="C60" s="93" t="str"/>
      <x:c r="D60" s="93" t="str"/>
      <x:c r="E60" s="93" t="str"/>
      <x:c r="F60" s="93" t="str"/>
      <x:c r="G60" s="93" t="str"/>
      <x:c r="H60" s="93" t="str"/>
      <x:c r="I60" s="93" t="str"/>
      <x:c r="J60" s="93" t="str"/>
      <x:c r="K60" s="119" t="str"/>
      <x:c r="L60" s="119" t="str"/>
      <x:c r="M60" s="93" t="str"/>
      <x:c r="N60" s="93" t="str"/>
      <x:c r="O60" s="125" t="str"/>
      <x:c r="P60" s="119" t="str">
        <x:f>IF(A60="","",IFERROR(MAXIFS('维修申请记录'!$AB$6:$AB$205,'维修申请记录'!$G$6:$G$205,A60),""))</x:f>
      </x:c>
      <x:c r="Q60" s="119" t="str">
        <x:f>IF(OR(P60="",O60=""),"",P60+O60)</x:f>
      </x:c>
      <x:c r="R60" s="65" t="str"/>
    </x:row>
    <x:row r="61" ht="24" hidden="0" customHeight="1">
      <x:c r="A61" s="64" t="str"/>
      <x:c r="B61" s="93" t="str"/>
      <x:c r="C61" s="93" t="str"/>
      <x:c r="D61" s="93" t="str"/>
      <x:c r="E61" s="93" t="str"/>
      <x:c r="F61" s="93" t="str"/>
      <x:c r="G61" s="93" t="str"/>
      <x:c r="H61" s="93" t="str"/>
      <x:c r="I61" s="93" t="str"/>
      <x:c r="J61" s="93" t="str"/>
      <x:c r="K61" s="119" t="str"/>
      <x:c r="L61" s="119" t="str"/>
      <x:c r="M61" s="93" t="str"/>
      <x:c r="N61" s="93" t="str"/>
      <x:c r="O61" s="125" t="str"/>
      <x:c r="P61" s="119" t="str">
        <x:f>IF(A61="","",IFERROR(MAXIFS('维修申请记录'!$AB$6:$AB$205,'维修申请记录'!$G$6:$G$205,A61),""))</x:f>
      </x:c>
      <x:c r="Q61" s="119" t="str">
        <x:f>IF(OR(P61="",O61=""),"",P61+O61)</x:f>
      </x:c>
      <x:c r="R61" s="65" t="str"/>
    </x:row>
    <x:row r="62" ht="24" hidden="0" customHeight="1">
      <x:c r="A62" s="64" t="str"/>
      <x:c r="B62" s="93" t="str"/>
      <x:c r="C62" s="93" t="str"/>
      <x:c r="D62" s="93" t="str"/>
      <x:c r="E62" s="93" t="str"/>
      <x:c r="F62" s="93" t="str"/>
      <x:c r="G62" s="93" t="str"/>
      <x:c r="H62" s="93" t="str"/>
      <x:c r="I62" s="93" t="str"/>
      <x:c r="J62" s="93" t="str"/>
      <x:c r="K62" s="119" t="str"/>
      <x:c r="L62" s="119" t="str"/>
      <x:c r="M62" s="93" t="str"/>
      <x:c r="N62" s="93" t="str"/>
      <x:c r="O62" s="125" t="str"/>
      <x:c r="P62" s="119" t="str">
        <x:f>IF(A62="","",IFERROR(MAXIFS('维修申请记录'!$AB$6:$AB$205,'维修申请记录'!$G$6:$G$205,A62),""))</x:f>
      </x:c>
      <x:c r="Q62" s="119" t="str">
        <x:f>IF(OR(P62="",O62=""),"",P62+O62)</x:f>
      </x:c>
      <x:c r="R62" s="65" t="str"/>
    </x:row>
    <x:row r="63" ht="24" hidden="0" customHeight="1">
      <x:c r="A63" s="64" t="str"/>
      <x:c r="B63" s="93" t="str"/>
      <x:c r="C63" s="93" t="str"/>
      <x:c r="D63" s="93" t="str"/>
      <x:c r="E63" s="93" t="str"/>
      <x:c r="F63" s="93" t="str"/>
      <x:c r="G63" s="93" t="str"/>
      <x:c r="H63" s="93" t="str"/>
      <x:c r="I63" s="93" t="str"/>
      <x:c r="J63" s="93" t="str"/>
      <x:c r="K63" s="119" t="str"/>
      <x:c r="L63" s="119" t="str"/>
      <x:c r="M63" s="93" t="str"/>
      <x:c r="N63" s="93" t="str"/>
      <x:c r="O63" s="125" t="str"/>
      <x:c r="P63" s="119" t="str">
        <x:f>IF(A63="","",IFERROR(MAXIFS('维修申请记录'!$AB$6:$AB$205,'维修申请记录'!$G$6:$G$205,A63),""))</x:f>
      </x:c>
      <x:c r="Q63" s="119" t="str">
        <x:f>IF(OR(P63="",O63=""),"",P63+O63)</x:f>
      </x:c>
      <x:c r="R63" s="65" t="str"/>
    </x:row>
    <x:row r="64" ht="24" hidden="0" customHeight="1">
      <x:c r="A64" s="64" t="str"/>
      <x:c r="B64" s="93" t="str"/>
      <x:c r="C64" s="93" t="str"/>
      <x:c r="D64" s="93" t="str"/>
      <x:c r="E64" s="93" t="str"/>
      <x:c r="F64" s="93" t="str"/>
      <x:c r="G64" s="93" t="str"/>
      <x:c r="H64" s="93" t="str"/>
      <x:c r="I64" s="93" t="str"/>
      <x:c r="J64" s="93" t="str"/>
      <x:c r="K64" s="119" t="str"/>
      <x:c r="L64" s="119" t="str"/>
      <x:c r="M64" s="93" t="str"/>
      <x:c r="N64" s="93" t="str"/>
      <x:c r="O64" s="125" t="str"/>
      <x:c r="P64" s="119" t="str">
        <x:f>IF(A64="","",IFERROR(MAXIFS('维修申请记录'!$AB$6:$AB$205,'维修申请记录'!$G$6:$G$205,A64),""))</x:f>
      </x:c>
      <x:c r="Q64" s="119" t="str">
        <x:f>IF(OR(P64="",O64=""),"",P64+O64)</x:f>
      </x:c>
      <x:c r="R64" s="65" t="str"/>
    </x:row>
    <x:row r="65" ht="24" hidden="0" customHeight="1">
      <x:c r="A65" s="64" t="str"/>
      <x:c r="B65" s="93" t="str"/>
      <x:c r="C65" s="93" t="str"/>
      <x:c r="D65" s="93" t="str"/>
      <x:c r="E65" s="93" t="str"/>
      <x:c r="F65" s="93" t="str"/>
      <x:c r="G65" s="93" t="str"/>
      <x:c r="H65" s="93" t="str"/>
      <x:c r="I65" s="93" t="str"/>
      <x:c r="J65" s="93" t="str"/>
      <x:c r="K65" s="119" t="str"/>
      <x:c r="L65" s="119" t="str"/>
      <x:c r="M65" s="93" t="str"/>
      <x:c r="N65" s="93" t="str"/>
      <x:c r="O65" s="125" t="str"/>
      <x:c r="P65" s="119" t="str">
        <x:f>IF(A65="","",IFERROR(MAXIFS('维修申请记录'!$AB$6:$AB$205,'维修申请记录'!$G$6:$G$205,A65),""))</x:f>
      </x:c>
      <x:c r="Q65" s="119" t="str">
        <x:f>IF(OR(P65="",O65=""),"",P65+O65)</x:f>
      </x:c>
      <x:c r="R65" s="65" t="str"/>
    </x:row>
    <x:row r="66" ht="24" hidden="0" customHeight="1">
      <x:c r="A66" s="64" t="str"/>
      <x:c r="B66" s="93" t="str"/>
      <x:c r="C66" s="93" t="str"/>
      <x:c r="D66" s="93" t="str"/>
      <x:c r="E66" s="93" t="str"/>
      <x:c r="F66" s="93" t="str"/>
      <x:c r="G66" s="93" t="str"/>
      <x:c r="H66" s="93" t="str"/>
      <x:c r="I66" s="93" t="str"/>
      <x:c r="J66" s="93" t="str"/>
      <x:c r="K66" s="119" t="str"/>
      <x:c r="L66" s="119" t="str"/>
      <x:c r="M66" s="93" t="str"/>
      <x:c r="N66" s="93" t="str"/>
      <x:c r="O66" s="125" t="str"/>
      <x:c r="P66" s="119" t="str">
        <x:f>IF(A66="","",IFERROR(MAXIFS('维修申请记录'!$AB$6:$AB$205,'维修申请记录'!$G$6:$G$205,A66),""))</x:f>
      </x:c>
      <x:c r="Q66" s="119" t="str">
        <x:f>IF(OR(P66="",O66=""),"",P66+O66)</x:f>
      </x:c>
      <x:c r="R66" s="65" t="str"/>
    </x:row>
    <x:row r="67" ht="24" hidden="0" customHeight="1">
      <x:c r="A67" s="64" t="str"/>
      <x:c r="B67" s="93" t="str"/>
      <x:c r="C67" s="93" t="str"/>
      <x:c r="D67" s="93" t="str"/>
      <x:c r="E67" s="93" t="str"/>
      <x:c r="F67" s="93" t="str"/>
      <x:c r="G67" s="93" t="str"/>
      <x:c r="H67" s="93" t="str"/>
      <x:c r="I67" s="93" t="str"/>
      <x:c r="J67" s="93" t="str"/>
      <x:c r="K67" s="119" t="str"/>
      <x:c r="L67" s="119" t="str"/>
      <x:c r="M67" s="93" t="str"/>
      <x:c r="N67" s="93" t="str"/>
      <x:c r="O67" s="125" t="str"/>
      <x:c r="P67" s="119" t="str">
        <x:f>IF(A67="","",IFERROR(MAXIFS('维修申请记录'!$AB$6:$AB$205,'维修申请记录'!$G$6:$G$205,A67),""))</x:f>
      </x:c>
      <x:c r="Q67" s="119" t="str">
        <x:f>IF(OR(P67="",O67=""),"",P67+O67)</x:f>
      </x:c>
      <x:c r="R67" s="65" t="str"/>
    </x:row>
    <x:row r="68" ht="24" hidden="0" customHeight="1">
      <x:c r="A68" s="64" t="str"/>
      <x:c r="B68" s="93" t="str"/>
      <x:c r="C68" s="93" t="str"/>
      <x:c r="D68" s="93" t="str"/>
      <x:c r="E68" s="93" t="str"/>
      <x:c r="F68" s="93" t="str"/>
      <x:c r="G68" s="93" t="str"/>
      <x:c r="H68" s="93" t="str"/>
      <x:c r="I68" s="93" t="str"/>
      <x:c r="J68" s="93" t="str"/>
      <x:c r="K68" s="119" t="str"/>
      <x:c r="L68" s="119" t="str"/>
      <x:c r="M68" s="93" t="str"/>
      <x:c r="N68" s="93" t="str"/>
      <x:c r="O68" s="125" t="str"/>
      <x:c r="P68" s="119" t="str">
        <x:f>IF(A68="","",IFERROR(MAXIFS('维修申请记录'!$AB$6:$AB$205,'维修申请记录'!$G$6:$G$205,A68),""))</x:f>
      </x:c>
      <x:c r="Q68" s="119" t="str">
        <x:f>IF(OR(P68="",O68=""),"",P68+O68)</x:f>
      </x:c>
      <x:c r="R68" s="65" t="str"/>
    </x:row>
    <x:row r="69" ht="24" hidden="0" customHeight="1">
      <x:c r="A69" s="64" t="str"/>
      <x:c r="B69" s="93" t="str"/>
      <x:c r="C69" s="93" t="str"/>
      <x:c r="D69" s="93" t="str"/>
      <x:c r="E69" s="93" t="str"/>
      <x:c r="F69" s="93" t="str"/>
      <x:c r="G69" s="93" t="str"/>
      <x:c r="H69" s="93" t="str"/>
      <x:c r="I69" s="93" t="str"/>
      <x:c r="J69" s="93" t="str"/>
      <x:c r="K69" s="119" t="str"/>
      <x:c r="L69" s="119" t="str"/>
      <x:c r="M69" s="93" t="str"/>
      <x:c r="N69" s="93" t="str"/>
      <x:c r="O69" s="125" t="str"/>
      <x:c r="P69" s="119" t="str">
        <x:f>IF(A69="","",IFERROR(MAXIFS('维修申请记录'!$AB$6:$AB$205,'维修申请记录'!$G$6:$G$205,A69),""))</x:f>
      </x:c>
      <x:c r="Q69" s="119" t="str">
        <x:f>IF(OR(P69="",O69=""),"",P69+O69)</x:f>
      </x:c>
      <x:c r="R69" s="65" t="str"/>
    </x:row>
    <x:row r="70" ht="24" hidden="0" customHeight="1">
      <x:c r="A70" s="64" t="str"/>
      <x:c r="B70" s="93" t="str"/>
      <x:c r="C70" s="93" t="str"/>
      <x:c r="D70" s="93" t="str"/>
      <x:c r="E70" s="93" t="str"/>
      <x:c r="F70" s="93" t="str"/>
      <x:c r="G70" s="93" t="str"/>
      <x:c r="H70" s="93" t="str"/>
      <x:c r="I70" s="93" t="str"/>
      <x:c r="J70" s="93" t="str"/>
      <x:c r="K70" s="119" t="str"/>
      <x:c r="L70" s="119" t="str"/>
      <x:c r="M70" s="93" t="str"/>
      <x:c r="N70" s="93" t="str"/>
      <x:c r="O70" s="125" t="str"/>
      <x:c r="P70" s="119" t="str">
        <x:f>IF(A70="","",IFERROR(MAXIFS('维修申请记录'!$AB$6:$AB$205,'维修申请记录'!$G$6:$G$205,A70),""))</x:f>
      </x:c>
      <x:c r="Q70" s="119" t="str">
        <x:f>IF(OR(P70="",O70=""),"",P70+O70)</x:f>
      </x:c>
      <x:c r="R70" s="65" t="str"/>
    </x:row>
    <x:row r="71" ht="24" hidden="0" customHeight="1">
      <x:c r="A71" s="64" t="str"/>
      <x:c r="B71" s="93" t="str"/>
      <x:c r="C71" s="93" t="str"/>
      <x:c r="D71" s="93" t="str"/>
      <x:c r="E71" s="93" t="str"/>
      <x:c r="F71" s="93" t="str"/>
      <x:c r="G71" s="93" t="str"/>
      <x:c r="H71" s="93" t="str"/>
      <x:c r="I71" s="93" t="str"/>
      <x:c r="J71" s="93" t="str"/>
      <x:c r="K71" s="119" t="str"/>
      <x:c r="L71" s="119" t="str"/>
      <x:c r="M71" s="93" t="str"/>
      <x:c r="N71" s="93" t="str"/>
      <x:c r="O71" s="125" t="str"/>
      <x:c r="P71" s="119" t="str">
        <x:f>IF(A71="","",IFERROR(MAXIFS('维修申请记录'!$AB$6:$AB$205,'维修申请记录'!$G$6:$G$205,A71),""))</x:f>
      </x:c>
      <x:c r="Q71" s="119" t="str">
        <x:f>IF(OR(P71="",O71=""),"",P71+O71)</x:f>
      </x:c>
      <x:c r="R71" s="65" t="str"/>
    </x:row>
    <x:row r="72" ht="24" hidden="0" customHeight="1">
      <x:c r="A72" s="64" t="str"/>
      <x:c r="B72" s="93" t="str"/>
      <x:c r="C72" s="93" t="str"/>
      <x:c r="D72" s="93" t="str"/>
      <x:c r="E72" s="93" t="str"/>
      <x:c r="F72" s="93" t="str"/>
      <x:c r="G72" s="93" t="str"/>
      <x:c r="H72" s="93" t="str"/>
      <x:c r="I72" s="93" t="str"/>
      <x:c r="J72" s="93" t="str"/>
      <x:c r="K72" s="119" t="str"/>
      <x:c r="L72" s="119" t="str"/>
      <x:c r="M72" s="93" t="str"/>
      <x:c r="N72" s="93" t="str"/>
      <x:c r="O72" s="125" t="str"/>
      <x:c r="P72" s="119" t="str">
        <x:f>IF(A72="","",IFERROR(MAXIFS('维修申请记录'!$AB$6:$AB$205,'维修申请记录'!$G$6:$G$205,A72),""))</x:f>
      </x:c>
      <x:c r="Q72" s="119" t="str">
        <x:f>IF(OR(P72="",O72=""),"",P72+O72)</x:f>
      </x:c>
      <x:c r="R72" s="65" t="str"/>
    </x:row>
    <x:row r="73" ht="24" hidden="0" customHeight="1">
      <x:c r="A73" s="64" t="str"/>
      <x:c r="B73" s="93" t="str"/>
      <x:c r="C73" s="93" t="str"/>
      <x:c r="D73" s="93" t="str"/>
      <x:c r="E73" s="93" t="str"/>
      <x:c r="F73" s="93" t="str"/>
      <x:c r="G73" s="93" t="str"/>
      <x:c r="H73" s="93" t="str"/>
      <x:c r="I73" s="93" t="str"/>
      <x:c r="J73" s="93" t="str"/>
      <x:c r="K73" s="119" t="str"/>
      <x:c r="L73" s="119" t="str"/>
      <x:c r="M73" s="93" t="str"/>
      <x:c r="N73" s="93" t="str"/>
      <x:c r="O73" s="125" t="str"/>
      <x:c r="P73" s="119" t="str">
        <x:f>IF(A73="","",IFERROR(MAXIFS('维修申请记录'!$AB$6:$AB$205,'维修申请记录'!$G$6:$G$205,A73),""))</x:f>
      </x:c>
      <x:c r="Q73" s="119" t="str">
        <x:f>IF(OR(P73="",O73=""),"",P73+O73)</x:f>
      </x:c>
      <x:c r="R73" s="65" t="str"/>
    </x:row>
    <x:row r="74" ht="24" hidden="0" customHeight="1">
      <x:c r="A74" s="64" t="str"/>
      <x:c r="B74" s="93" t="str"/>
      <x:c r="C74" s="93" t="str"/>
      <x:c r="D74" s="93" t="str"/>
      <x:c r="E74" s="93" t="str"/>
      <x:c r="F74" s="93" t="str"/>
      <x:c r="G74" s="93" t="str"/>
      <x:c r="H74" s="93" t="str"/>
      <x:c r="I74" s="93" t="str"/>
      <x:c r="J74" s="93" t="str"/>
      <x:c r="K74" s="119" t="str"/>
      <x:c r="L74" s="119" t="str"/>
      <x:c r="M74" s="93" t="str"/>
      <x:c r="N74" s="93" t="str"/>
      <x:c r="O74" s="125" t="str"/>
      <x:c r="P74" s="119" t="str">
        <x:f>IF(A74="","",IFERROR(MAXIFS('维修申请记录'!$AB$6:$AB$205,'维修申请记录'!$G$6:$G$205,A74),""))</x:f>
      </x:c>
      <x:c r="Q74" s="119" t="str">
        <x:f>IF(OR(P74="",O74=""),"",P74+O74)</x:f>
      </x:c>
      <x:c r="R74" s="65" t="str"/>
    </x:row>
    <x:row r="75" ht="24" hidden="0" customHeight="1">
      <x:c r="A75" s="64" t="str"/>
      <x:c r="B75" s="93" t="str"/>
      <x:c r="C75" s="93" t="str"/>
      <x:c r="D75" s="93" t="str"/>
      <x:c r="E75" s="93" t="str"/>
      <x:c r="F75" s="93" t="str"/>
      <x:c r="G75" s="93" t="str"/>
      <x:c r="H75" s="93" t="str"/>
      <x:c r="I75" s="93" t="str"/>
      <x:c r="J75" s="93" t="str"/>
      <x:c r="K75" s="119" t="str"/>
      <x:c r="L75" s="119" t="str"/>
      <x:c r="M75" s="93" t="str"/>
      <x:c r="N75" s="93" t="str"/>
      <x:c r="O75" s="125" t="str"/>
      <x:c r="P75" s="119" t="str">
        <x:f>IF(A75="","",IFERROR(MAXIFS('维修申请记录'!$AB$6:$AB$205,'维修申请记录'!$G$6:$G$205,A75),""))</x:f>
      </x:c>
      <x:c r="Q75" s="119" t="str">
        <x:f>IF(OR(P75="",O75=""),"",P75+O75)</x:f>
      </x:c>
      <x:c r="R75" s="65" t="str"/>
    </x:row>
    <x:row r="76" ht="24" hidden="0" customHeight="1">
      <x:c r="A76" s="64" t="str"/>
      <x:c r="B76" s="93" t="str"/>
      <x:c r="C76" s="93" t="str"/>
      <x:c r="D76" s="93" t="str"/>
      <x:c r="E76" s="93" t="str"/>
      <x:c r="F76" s="93" t="str"/>
      <x:c r="G76" s="93" t="str"/>
      <x:c r="H76" s="93" t="str"/>
      <x:c r="I76" s="93" t="str"/>
      <x:c r="J76" s="93" t="str"/>
      <x:c r="K76" s="119" t="str"/>
      <x:c r="L76" s="119" t="str"/>
      <x:c r="M76" s="93" t="str"/>
      <x:c r="N76" s="93" t="str"/>
      <x:c r="O76" s="125" t="str"/>
      <x:c r="P76" s="119" t="str">
        <x:f>IF(A76="","",IFERROR(MAXIFS('维修申请记录'!$AB$6:$AB$205,'维修申请记录'!$G$6:$G$205,A76),""))</x:f>
      </x:c>
      <x:c r="Q76" s="119" t="str">
        <x:f>IF(OR(P76="",O76=""),"",P76+O76)</x:f>
      </x:c>
      <x:c r="R76" s="65" t="str"/>
    </x:row>
    <x:row r="77" ht="24" hidden="0" customHeight="1">
      <x:c r="A77" s="64" t="str"/>
      <x:c r="B77" s="93" t="str"/>
      <x:c r="C77" s="93" t="str"/>
      <x:c r="D77" s="93" t="str"/>
      <x:c r="E77" s="93" t="str"/>
      <x:c r="F77" s="93" t="str"/>
      <x:c r="G77" s="93" t="str"/>
      <x:c r="H77" s="93" t="str"/>
      <x:c r="I77" s="93" t="str"/>
      <x:c r="J77" s="93" t="str"/>
      <x:c r="K77" s="119" t="str"/>
      <x:c r="L77" s="119" t="str"/>
      <x:c r="M77" s="93" t="str"/>
      <x:c r="N77" s="93" t="str"/>
      <x:c r="O77" s="125" t="str"/>
      <x:c r="P77" s="119" t="str">
        <x:f>IF(A77="","",IFERROR(MAXIFS('维修申请记录'!$AB$6:$AB$205,'维修申请记录'!$G$6:$G$205,A77),""))</x:f>
      </x:c>
      <x:c r="Q77" s="119" t="str">
        <x:f>IF(OR(P77="",O77=""),"",P77+O77)</x:f>
      </x:c>
      <x:c r="R77" s="65" t="str"/>
    </x:row>
    <x:row r="78" ht="24" hidden="0" customHeight="1">
      <x:c r="A78" s="64" t="str"/>
      <x:c r="B78" s="93" t="str"/>
      <x:c r="C78" s="93" t="str"/>
      <x:c r="D78" s="93" t="str"/>
      <x:c r="E78" s="93" t="str"/>
      <x:c r="F78" s="93" t="str"/>
      <x:c r="G78" s="93" t="str"/>
      <x:c r="H78" s="93" t="str"/>
      <x:c r="I78" s="93" t="str"/>
      <x:c r="J78" s="93" t="str"/>
      <x:c r="K78" s="119" t="str"/>
      <x:c r="L78" s="119" t="str"/>
      <x:c r="M78" s="93" t="str"/>
      <x:c r="N78" s="93" t="str"/>
      <x:c r="O78" s="125" t="str"/>
      <x:c r="P78" s="119" t="str">
        <x:f>IF(A78="","",IFERROR(MAXIFS('维修申请记录'!$AB$6:$AB$205,'维修申请记录'!$G$6:$G$205,A78),""))</x:f>
      </x:c>
      <x:c r="Q78" s="119" t="str">
        <x:f>IF(OR(P78="",O78=""),"",P78+O78)</x:f>
      </x:c>
      <x:c r="R78" s="65" t="str"/>
    </x:row>
    <x:row r="79" ht="24" hidden="0" customHeight="1">
      <x:c r="A79" s="64" t="str"/>
      <x:c r="B79" s="93" t="str"/>
      <x:c r="C79" s="93" t="str"/>
      <x:c r="D79" s="93" t="str"/>
      <x:c r="E79" s="93" t="str"/>
      <x:c r="F79" s="93" t="str"/>
      <x:c r="G79" s="93" t="str"/>
      <x:c r="H79" s="93" t="str"/>
      <x:c r="I79" s="93" t="str"/>
      <x:c r="J79" s="93" t="str"/>
      <x:c r="K79" s="119" t="str"/>
      <x:c r="L79" s="119" t="str"/>
      <x:c r="M79" s="93" t="str"/>
      <x:c r="N79" s="93" t="str"/>
      <x:c r="O79" s="125" t="str"/>
      <x:c r="P79" s="119" t="str">
        <x:f>IF(A79="","",IFERROR(MAXIFS('维修申请记录'!$AB$6:$AB$205,'维修申请记录'!$G$6:$G$205,A79),""))</x:f>
      </x:c>
      <x:c r="Q79" s="119" t="str">
        <x:f>IF(OR(P79="",O79=""),"",P79+O79)</x:f>
      </x:c>
      <x:c r="R79" s="65" t="str"/>
    </x:row>
    <x:row r="80" ht="24" hidden="0" customHeight="1">
      <x:c r="A80" s="64" t="str"/>
      <x:c r="B80" s="93" t="str"/>
      <x:c r="C80" s="93" t="str"/>
      <x:c r="D80" s="93" t="str"/>
      <x:c r="E80" s="93" t="str"/>
      <x:c r="F80" s="93" t="str"/>
      <x:c r="G80" s="93" t="str"/>
      <x:c r="H80" s="93" t="str"/>
      <x:c r="I80" s="93" t="str"/>
      <x:c r="J80" s="93" t="str"/>
      <x:c r="K80" s="119" t="str"/>
      <x:c r="L80" s="119" t="str"/>
      <x:c r="M80" s="93" t="str"/>
      <x:c r="N80" s="93" t="str"/>
      <x:c r="O80" s="125" t="str"/>
      <x:c r="P80" s="119" t="str">
        <x:f>IF(A80="","",IFERROR(MAXIFS('维修申请记录'!$AB$6:$AB$205,'维修申请记录'!$G$6:$G$205,A80),""))</x:f>
      </x:c>
      <x:c r="Q80" s="119" t="str">
        <x:f>IF(OR(P80="",O80=""),"",P80+O80)</x:f>
      </x:c>
      <x:c r="R80" s="65" t="str"/>
    </x:row>
    <x:row r="81" ht="24" hidden="0" customHeight="1">
      <x:c r="A81" s="64" t="str"/>
      <x:c r="B81" s="93" t="str"/>
      <x:c r="C81" s="93" t="str"/>
      <x:c r="D81" s="93" t="str"/>
      <x:c r="E81" s="93" t="str"/>
      <x:c r="F81" s="93" t="str"/>
      <x:c r="G81" s="93" t="str"/>
      <x:c r="H81" s="93" t="str"/>
      <x:c r="I81" s="93" t="str"/>
      <x:c r="J81" s="93" t="str"/>
      <x:c r="K81" s="119" t="str"/>
      <x:c r="L81" s="119" t="str"/>
      <x:c r="M81" s="93" t="str"/>
      <x:c r="N81" s="93" t="str"/>
      <x:c r="O81" s="125" t="str"/>
      <x:c r="P81" s="119" t="str">
        <x:f>IF(A81="","",IFERROR(MAXIFS('维修申请记录'!$AB$6:$AB$205,'维修申请记录'!$G$6:$G$205,A81),""))</x:f>
      </x:c>
      <x:c r="Q81" s="119" t="str">
        <x:f>IF(OR(P81="",O81=""),"",P81+O81)</x:f>
      </x:c>
      <x:c r="R81" s="65" t="str"/>
    </x:row>
    <x:row r="82" ht="24" hidden="0" customHeight="1">
      <x:c r="A82" s="64" t="str"/>
      <x:c r="B82" s="93" t="str"/>
      <x:c r="C82" s="93" t="str"/>
      <x:c r="D82" s="93" t="str"/>
      <x:c r="E82" s="93" t="str"/>
      <x:c r="F82" s="93" t="str"/>
      <x:c r="G82" s="93" t="str"/>
      <x:c r="H82" s="93" t="str"/>
      <x:c r="I82" s="93" t="str"/>
      <x:c r="J82" s="93" t="str"/>
      <x:c r="K82" s="119" t="str"/>
      <x:c r="L82" s="119" t="str"/>
      <x:c r="M82" s="93" t="str"/>
      <x:c r="N82" s="93" t="str"/>
      <x:c r="O82" s="125" t="str"/>
      <x:c r="P82" s="119" t="str">
        <x:f>IF(A82="","",IFERROR(MAXIFS('维修申请记录'!$AB$6:$AB$205,'维修申请记录'!$G$6:$G$205,A82),""))</x:f>
      </x:c>
      <x:c r="Q82" s="119" t="str">
        <x:f>IF(OR(P82="",O82=""),"",P82+O82)</x:f>
      </x:c>
      <x:c r="R82" s="65" t="str"/>
    </x:row>
    <x:row r="83" ht="24" hidden="0" customHeight="1">
      <x:c r="A83" s="64" t="str"/>
      <x:c r="B83" s="93" t="str"/>
      <x:c r="C83" s="93" t="str"/>
      <x:c r="D83" s="93" t="str"/>
      <x:c r="E83" s="93" t="str"/>
      <x:c r="F83" s="93" t="str"/>
      <x:c r="G83" s="93" t="str"/>
      <x:c r="H83" s="93" t="str"/>
      <x:c r="I83" s="93" t="str"/>
      <x:c r="J83" s="93" t="str"/>
      <x:c r="K83" s="119" t="str"/>
      <x:c r="L83" s="119" t="str"/>
      <x:c r="M83" s="93" t="str"/>
      <x:c r="N83" s="93" t="str"/>
      <x:c r="O83" s="125" t="str"/>
      <x:c r="P83" s="119" t="str">
        <x:f>IF(A83="","",IFERROR(MAXIFS('维修申请记录'!$AB$6:$AB$205,'维修申请记录'!$G$6:$G$205,A83),""))</x:f>
      </x:c>
      <x:c r="Q83" s="119" t="str">
        <x:f>IF(OR(P83="",O83=""),"",P83+O83)</x:f>
      </x:c>
      <x:c r="R83" s="65" t="str"/>
    </x:row>
    <x:row r="84" ht="24" hidden="0" customHeight="1">
      <x:c r="A84" s="64" t="str"/>
      <x:c r="B84" s="93" t="str"/>
      <x:c r="C84" s="93" t="str"/>
      <x:c r="D84" s="93" t="str"/>
      <x:c r="E84" s="93" t="str"/>
      <x:c r="F84" s="93" t="str"/>
      <x:c r="G84" s="93" t="str"/>
      <x:c r="H84" s="93" t="str"/>
      <x:c r="I84" s="93" t="str"/>
      <x:c r="J84" s="93" t="str"/>
      <x:c r="K84" s="119" t="str"/>
      <x:c r="L84" s="119" t="str"/>
      <x:c r="M84" s="93" t="str"/>
      <x:c r="N84" s="93" t="str"/>
      <x:c r="O84" s="125" t="str"/>
      <x:c r="P84" s="119" t="str">
        <x:f>IF(A84="","",IFERROR(MAXIFS('维修申请记录'!$AB$6:$AB$205,'维修申请记录'!$G$6:$G$205,A84),""))</x:f>
      </x:c>
      <x:c r="Q84" s="119" t="str">
        <x:f>IF(OR(P84="",O84=""),"",P84+O84)</x:f>
      </x:c>
      <x:c r="R84" s="65" t="str"/>
    </x:row>
    <x:row r="85" ht="24" hidden="0" customHeight="1">
      <x:c r="A85" s="64" t="str"/>
      <x:c r="B85" s="93" t="str"/>
      <x:c r="C85" s="93" t="str"/>
      <x:c r="D85" s="93" t="str"/>
      <x:c r="E85" s="93" t="str"/>
      <x:c r="F85" s="93" t="str"/>
      <x:c r="G85" s="93" t="str"/>
      <x:c r="H85" s="93" t="str"/>
      <x:c r="I85" s="93" t="str"/>
      <x:c r="J85" s="93" t="str"/>
      <x:c r="K85" s="119" t="str"/>
      <x:c r="L85" s="119" t="str"/>
      <x:c r="M85" s="93" t="str"/>
      <x:c r="N85" s="93" t="str"/>
      <x:c r="O85" s="125" t="str"/>
      <x:c r="P85" s="119" t="str">
        <x:f>IF(A85="","",IFERROR(MAXIFS('维修申请记录'!$AB$6:$AB$205,'维修申请记录'!$G$6:$G$205,A85),""))</x:f>
      </x:c>
      <x:c r="Q85" s="119" t="str">
        <x:f>IF(OR(P85="",O85=""),"",P85+O85)</x:f>
      </x:c>
      <x:c r="R85" s="65" t="str"/>
    </x:row>
    <x:row r="86" ht="24" hidden="0" customHeight="1">
      <x:c r="A86" s="64" t="str"/>
      <x:c r="B86" s="93" t="str"/>
      <x:c r="C86" s="93" t="str"/>
      <x:c r="D86" s="93" t="str"/>
      <x:c r="E86" s="93" t="str"/>
      <x:c r="F86" s="93" t="str"/>
      <x:c r="G86" s="93" t="str"/>
      <x:c r="H86" s="93" t="str"/>
      <x:c r="I86" s="93" t="str"/>
      <x:c r="J86" s="93" t="str"/>
      <x:c r="K86" s="119" t="str"/>
      <x:c r="L86" s="119" t="str"/>
      <x:c r="M86" s="93" t="str"/>
      <x:c r="N86" s="93" t="str"/>
      <x:c r="O86" s="125" t="str"/>
      <x:c r="P86" s="119" t="str">
        <x:f>IF(A86="","",IFERROR(MAXIFS('维修申请记录'!$AB$6:$AB$205,'维修申请记录'!$G$6:$G$205,A86),""))</x:f>
      </x:c>
      <x:c r="Q86" s="119" t="str">
        <x:f>IF(OR(P86="",O86=""),"",P86+O86)</x:f>
      </x:c>
      <x:c r="R86" s="65" t="str"/>
    </x:row>
    <x:row r="87" ht="24" hidden="0" customHeight="1">
      <x:c r="A87" s="64" t="str"/>
      <x:c r="B87" s="93" t="str"/>
      <x:c r="C87" s="93" t="str"/>
      <x:c r="D87" s="93" t="str"/>
      <x:c r="E87" s="93" t="str"/>
      <x:c r="F87" s="93" t="str"/>
      <x:c r="G87" s="93" t="str"/>
      <x:c r="H87" s="93" t="str"/>
      <x:c r="I87" s="93" t="str"/>
      <x:c r="J87" s="93" t="str"/>
      <x:c r="K87" s="119" t="str"/>
      <x:c r="L87" s="119" t="str"/>
      <x:c r="M87" s="93" t="str"/>
      <x:c r="N87" s="93" t="str"/>
      <x:c r="O87" s="125" t="str"/>
      <x:c r="P87" s="119" t="str">
        <x:f>IF(A87="","",IFERROR(MAXIFS('维修申请记录'!$AB$6:$AB$205,'维修申请记录'!$G$6:$G$205,A87),""))</x:f>
      </x:c>
      <x:c r="Q87" s="119" t="str">
        <x:f>IF(OR(P87="",O87=""),"",P87+O87)</x:f>
      </x:c>
      <x:c r="R87" s="65" t="str"/>
    </x:row>
    <x:row r="88" ht="24" hidden="0" customHeight="1">
      <x:c r="A88" s="64" t="str"/>
      <x:c r="B88" s="93" t="str"/>
      <x:c r="C88" s="93" t="str"/>
      <x:c r="D88" s="93" t="str"/>
      <x:c r="E88" s="93" t="str"/>
      <x:c r="F88" s="93" t="str"/>
      <x:c r="G88" s="93" t="str"/>
      <x:c r="H88" s="93" t="str"/>
      <x:c r="I88" s="93" t="str"/>
      <x:c r="J88" s="93" t="str"/>
      <x:c r="K88" s="119" t="str"/>
      <x:c r="L88" s="119" t="str"/>
      <x:c r="M88" s="93" t="str"/>
      <x:c r="N88" s="93" t="str"/>
      <x:c r="O88" s="125" t="str"/>
      <x:c r="P88" s="119" t="str">
        <x:f>IF(A88="","",IFERROR(MAXIFS('维修申请记录'!$AB$6:$AB$205,'维修申请记录'!$G$6:$G$205,A88),""))</x:f>
      </x:c>
      <x:c r="Q88" s="119" t="str">
        <x:f>IF(OR(P88="",O88=""),"",P88+O88)</x:f>
      </x:c>
      <x:c r="R88" s="65" t="str"/>
    </x:row>
    <x:row r="89" ht="24" hidden="0" customHeight="1">
      <x:c r="A89" s="64" t="str"/>
      <x:c r="B89" s="93" t="str"/>
      <x:c r="C89" s="93" t="str"/>
      <x:c r="D89" s="93" t="str"/>
      <x:c r="E89" s="93" t="str"/>
      <x:c r="F89" s="93" t="str"/>
      <x:c r="G89" s="93" t="str"/>
      <x:c r="H89" s="93" t="str"/>
      <x:c r="I89" s="93" t="str"/>
      <x:c r="J89" s="93" t="str"/>
      <x:c r="K89" s="119" t="str"/>
      <x:c r="L89" s="119" t="str"/>
      <x:c r="M89" s="93" t="str"/>
      <x:c r="N89" s="93" t="str"/>
      <x:c r="O89" s="125" t="str"/>
      <x:c r="P89" s="119" t="str">
        <x:f>IF(A89="","",IFERROR(MAXIFS('维修申请记录'!$AB$6:$AB$205,'维修申请记录'!$G$6:$G$205,A89),""))</x:f>
      </x:c>
      <x:c r="Q89" s="119" t="str">
        <x:f>IF(OR(P89="",O89=""),"",P89+O89)</x:f>
      </x:c>
      <x:c r="R89" s="65" t="str"/>
    </x:row>
    <x:row r="90" ht="24" hidden="0" customHeight="1">
      <x:c r="A90" s="64" t="str"/>
      <x:c r="B90" s="93" t="str"/>
      <x:c r="C90" s="93" t="str"/>
      <x:c r="D90" s="93" t="str"/>
      <x:c r="E90" s="93" t="str"/>
      <x:c r="F90" s="93" t="str"/>
      <x:c r="G90" s="93" t="str"/>
      <x:c r="H90" s="93" t="str"/>
      <x:c r="I90" s="93" t="str"/>
      <x:c r="J90" s="93" t="str"/>
      <x:c r="K90" s="119" t="str"/>
      <x:c r="L90" s="119" t="str"/>
      <x:c r="M90" s="93" t="str"/>
      <x:c r="N90" s="93" t="str"/>
      <x:c r="O90" s="125" t="str"/>
      <x:c r="P90" s="119" t="str">
        <x:f>IF(A90="","",IFERROR(MAXIFS('维修申请记录'!$AB$6:$AB$205,'维修申请记录'!$G$6:$G$205,A90),""))</x:f>
      </x:c>
      <x:c r="Q90" s="119" t="str">
        <x:f>IF(OR(P90="",O90=""),"",P90+O90)</x:f>
      </x:c>
      <x:c r="R90" s="65" t="str"/>
    </x:row>
    <x:row r="91" ht="24" hidden="0" customHeight="1">
      <x:c r="A91" s="64" t="str"/>
      <x:c r="B91" s="93" t="str"/>
      <x:c r="C91" s="93" t="str"/>
      <x:c r="D91" s="93" t="str"/>
      <x:c r="E91" s="93" t="str"/>
      <x:c r="F91" s="93" t="str"/>
      <x:c r="G91" s="93" t="str"/>
      <x:c r="H91" s="93" t="str"/>
      <x:c r="I91" s="93" t="str"/>
      <x:c r="J91" s="93" t="str"/>
      <x:c r="K91" s="119" t="str"/>
      <x:c r="L91" s="119" t="str"/>
      <x:c r="M91" s="93" t="str"/>
      <x:c r="N91" s="93" t="str"/>
      <x:c r="O91" s="125" t="str"/>
      <x:c r="P91" s="119" t="str">
        <x:f>IF(A91="","",IFERROR(MAXIFS('维修申请记录'!$AB$6:$AB$205,'维修申请记录'!$G$6:$G$205,A91),""))</x:f>
      </x:c>
      <x:c r="Q91" s="119" t="str">
        <x:f>IF(OR(P91="",O91=""),"",P91+O91)</x:f>
      </x:c>
      <x:c r="R91" s="65" t="str"/>
    </x:row>
    <x:row r="92" ht="24" hidden="0" customHeight="1">
      <x:c r="A92" s="64" t="str"/>
      <x:c r="B92" s="93" t="str"/>
      <x:c r="C92" s="93" t="str"/>
      <x:c r="D92" s="93" t="str"/>
      <x:c r="E92" s="93" t="str"/>
      <x:c r="F92" s="93" t="str"/>
      <x:c r="G92" s="93" t="str"/>
      <x:c r="H92" s="93" t="str"/>
      <x:c r="I92" s="93" t="str"/>
      <x:c r="J92" s="93" t="str"/>
      <x:c r="K92" s="119" t="str"/>
      <x:c r="L92" s="119" t="str"/>
      <x:c r="M92" s="93" t="str"/>
      <x:c r="N92" s="93" t="str"/>
      <x:c r="O92" s="125" t="str"/>
      <x:c r="P92" s="119" t="str">
        <x:f>IF(A92="","",IFERROR(MAXIFS('维修申请记录'!$AB$6:$AB$205,'维修申请记录'!$G$6:$G$205,A92),""))</x:f>
      </x:c>
      <x:c r="Q92" s="119" t="str">
        <x:f>IF(OR(P92="",O92=""),"",P92+O92)</x:f>
      </x:c>
      <x:c r="R92" s="65" t="str"/>
    </x:row>
    <x:row r="93" ht="24" hidden="0" customHeight="1">
      <x:c r="A93" s="64" t="str"/>
      <x:c r="B93" s="93" t="str"/>
      <x:c r="C93" s="93" t="str"/>
      <x:c r="D93" s="93" t="str"/>
      <x:c r="E93" s="93" t="str"/>
      <x:c r="F93" s="93" t="str"/>
      <x:c r="G93" s="93" t="str"/>
      <x:c r="H93" s="93" t="str"/>
      <x:c r="I93" s="93" t="str"/>
      <x:c r="J93" s="93" t="str"/>
      <x:c r="K93" s="119" t="str"/>
      <x:c r="L93" s="119" t="str"/>
      <x:c r="M93" s="93" t="str"/>
      <x:c r="N93" s="93" t="str"/>
      <x:c r="O93" s="125" t="str"/>
      <x:c r="P93" s="119" t="str">
        <x:f>IF(A93="","",IFERROR(MAXIFS('维修申请记录'!$AB$6:$AB$205,'维修申请记录'!$G$6:$G$205,A93),""))</x:f>
      </x:c>
      <x:c r="Q93" s="119" t="str">
        <x:f>IF(OR(P93="",O93=""),"",P93+O93)</x:f>
      </x:c>
      <x:c r="R93" s="65" t="str"/>
    </x:row>
    <x:row r="94" ht="24" hidden="0" customHeight="1">
      <x:c r="A94" s="64" t="str"/>
      <x:c r="B94" s="93" t="str"/>
      <x:c r="C94" s="93" t="str"/>
      <x:c r="D94" s="93" t="str"/>
      <x:c r="E94" s="93" t="str"/>
      <x:c r="F94" s="93" t="str"/>
      <x:c r="G94" s="93" t="str"/>
      <x:c r="H94" s="93" t="str"/>
      <x:c r="I94" s="93" t="str"/>
      <x:c r="J94" s="93" t="str"/>
      <x:c r="K94" s="119" t="str"/>
      <x:c r="L94" s="119" t="str"/>
      <x:c r="M94" s="93" t="str"/>
      <x:c r="N94" s="93" t="str"/>
      <x:c r="O94" s="125" t="str"/>
      <x:c r="P94" s="119" t="str">
        <x:f>IF(A94="","",IFERROR(MAXIFS('维修申请记录'!$AB$6:$AB$205,'维修申请记录'!$G$6:$G$205,A94),""))</x:f>
      </x:c>
      <x:c r="Q94" s="119" t="str">
        <x:f>IF(OR(P94="",O94=""),"",P94+O94)</x:f>
      </x:c>
      <x:c r="R94" s="65" t="str"/>
    </x:row>
    <x:row r="95" ht="24" hidden="0" customHeight="1">
      <x:c r="A95" s="64" t="str"/>
      <x:c r="B95" s="93" t="str"/>
      <x:c r="C95" s="93" t="str"/>
      <x:c r="D95" s="93" t="str"/>
      <x:c r="E95" s="93" t="str"/>
      <x:c r="F95" s="93" t="str"/>
      <x:c r="G95" s="93" t="str"/>
      <x:c r="H95" s="93" t="str"/>
      <x:c r="I95" s="93" t="str"/>
      <x:c r="J95" s="93" t="str"/>
      <x:c r="K95" s="119" t="str"/>
      <x:c r="L95" s="119" t="str"/>
      <x:c r="M95" s="93" t="str"/>
      <x:c r="N95" s="93" t="str"/>
      <x:c r="O95" s="125" t="str"/>
      <x:c r="P95" s="119" t="str">
        <x:f>IF(A95="","",IFERROR(MAXIFS('维修申请记录'!$AB$6:$AB$205,'维修申请记录'!$G$6:$G$205,A95),""))</x:f>
      </x:c>
      <x:c r="Q95" s="119" t="str">
        <x:f>IF(OR(P95="",O95=""),"",P95+O95)</x:f>
      </x:c>
      <x:c r="R95" s="65" t="str"/>
    </x:row>
    <x:row r="96" ht="24" hidden="0" customHeight="1">
      <x:c r="A96" s="64" t="str"/>
      <x:c r="B96" s="93" t="str"/>
      <x:c r="C96" s="93" t="str"/>
      <x:c r="D96" s="93" t="str"/>
      <x:c r="E96" s="93" t="str"/>
      <x:c r="F96" s="93" t="str"/>
      <x:c r="G96" s="93" t="str"/>
      <x:c r="H96" s="93" t="str"/>
      <x:c r="I96" s="93" t="str"/>
      <x:c r="J96" s="93" t="str"/>
      <x:c r="K96" s="119" t="str"/>
      <x:c r="L96" s="119" t="str"/>
      <x:c r="M96" s="93" t="str"/>
      <x:c r="N96" s="93" t="str"/>
      <x:c r="O96" s="125" t="str"/>
      <x:c r="P96" s="119" t="str">
        <x:f>IF(A96="","",IFERROR(MAXIFS('维修申请记录'!$AB$6:$AB$205,'维修申请记录'!$G$6:$G$205,A96),""))</x:f>
      </x:c>
      <x:c r="Q96" s="119" t="str">
        <x:f>IF(OR(P96="",O96=""),"",P96+O96)</x:f>
      </x:c>
      <x:c r="R96" s="65" t="str"/>
    </x:row>
    <x:row r="97" ht="24" hidden="0" customHeight="1">
      <x:c r="A97" s="64" t="str"/>
      <x:c r="B97" s="93" t="str"/>
      <x:c r="C97" s="93" t="str"/>
      <x:c r="D97" s="93" t="str"/>
      <x:c r="E97" s="93" t="str"/>
      <x:c r="F97" s="93" t="str"/>
      <x:c r="G97" s="93" t="str"/>
      <x:c r="H97" s="93" t="str"/>
      <x:c r="I97" s="93" t="str"/>
      <x:c r="J97" s="93" t="str"/>
      <x:c r="K97" s="119" t="str"/>
      <x:c r="L97" s="119" t="str"/>
      <x:c r="M97" s="93" t="str"/>
      <x:c r="N97" s="93" t="str"/>
      <x:c r="O97" s="125" t="str"/>
      <x:c r="P97" s="119" t="str">
        <x:f>IF(A97="","",IFERROR(MAXIFS('维修申请记录'!$AB$6:$AB$205,'维修申请记录'!$G$6:$G$205,A97),""))</x:f>
      </x:c>
      <x:c r="Q97" s="119" t="str">
        <x:f>IF(OR(P97="",O97=""),"",P97+O97)</x:f>
      </x:c>
      <x:c r="R97" s="65" t="str"/>
    </x:row>
    <x:row r="98" ht="24" hidden="0" customHeight="1">
      <x:c r="A98" s="64" t="str"/>
      <x:c r="B98" s="93" t="str"/>
      <x:c r="C98" s="93" t="str"/>
      <x:c r="D98" s="93" t="str"/>
      <x:c r="E98" s="93" t="str"/>
      <x:c r="F98" s="93" t="str"/>
      <x:c r="G98" s="93" t="str"/>
      <x:c r="H98" s="93" t="str"/>
      <x:c r="I98" s="93" t="str"/>
      <x:c r="J98" s="93" t="str"/>
      <x:c r="K98" s="119" t="str"/>
      <x:c r="L98" s="119" t="str"/>
      <x:c r="M98" s="93" t="str"/>
      <x:c r="N98" s="93" t="str"/>
      <x:c r="O98" s="125" t="str"/>
      <x:c r="P98" s="119" t="str">
        <x:f>IF(A98="","",IFERROR(MAXIFS('维修申请记录'!$AB$6:$AB$205,'维修申请记录'!$G$6:$G$205,A98),""))</x:f>
      </x:c>
      <x:c r="Q98" s="119" t="str">
        <x:f>IF(OR(P98="",O98=""),"",P98+O98)</x:f>
      </x:c>
      <x:c r="R98" s="65" t="str"/>
    </x:row>
    <x:row r="99" ht="24" hidden="0" customHeight="1">
      <x:c r="A99" s="64" t="str"/>
      <x:c r="B99" s="93" t="str"/>
      <x:c r="C99" s="93" t="str"/>
      <x:c r="D99" s="93" t="str"/>
      <x:c r="E99" s="93" t="str"/>
      <x:c r="F99" s="93" t="str"/>
      <x:c r="G99" s="93" t="str"/>
      <x:c r="H99" s="93" t="str"/>
      <x:c r="I99" s="93" t="str"/>
      <x:c r="J99" s="93" t="str"/>
      <x:c r="K99" s="119" t="str"/>
      <x:c r="L99" s="119" t="str"/>
      <x:c r="M99" s="93" t="str"/>
      <x:c r="N99" s="93" t="str"/>
      <x:c r="O99" s="125" t="str"/>
      <x:c r="P99" s="119" t="str">
        <x:f>IF(A99="","",IFERROR(MAXIFS('维修申请记录'!$AB$6:$AB$205,'维修申请记录'!$G$6:$G$205,A99),""))</x:f>
      </x:c>
      <x:c r="Q99" s="119" t="str">
        <x:f>IF(OR(P99="",O99=""),"",P99+O99)</x:f>
      </x:c>
      <x:c r="R99" s="65" t="str"/>
    </x:row>
    <x:row r="100" ht="24" hidden="0" customHeight="1">
      <x:c r="A100" s="64" t="str"/>
      <x:c r="B100" s="93" t="str"/>
      <x:c r="C100" s="93" t="str"/>
      <x:c r="D100" s="93" t="str"/>
      <x:c r="E100" s="93" t="str"/>
      <x:c r="F100" s="93" t="str"/>
      <x:c r="G100" s="93" t="str"/>
      <x:c r="H100" s="93" t="str"/>
      <x:c r="I100" s="93" t="str"/>
      <x:c r="J100" s="93" t="str"/>
      <x:c r="K100" s="119" t="str"/>
      <x:c r="L100" s="119" t="str"/>
      <x:c r="M100" s="93" t="str"/>
      <x:c r="N100" s="93" t="str"/>
      <x:c r="O100" s="125" t="str"/>
      <x:c r="P100" s="119" t="str">
        <x:f>IF(A100="","",IFERROR(MAXIFS('维修申请记录'!$AB$6:$AB$205,'维修申请记录'!$G$6:$G$205,A100),""))</x:f>
      </x:c>
      <x:c r="Q100" s="119" t="str">
        <x:f>IF(OR(P100="",O100=""),"",P100+O100)</x:f>
      </x:c>
      <x:c r="R100" s="65" t="str"/>
    </x:row>
    <x:row r="101" ht="24" hidden="0" customHeight="1">
      <x:c r="A101" s="64" t="str"/>
      <x:c r="B101" s="93" t="str"/>
      <x:c r="C101" s="93" t="str"/>
      <x:c r="D101" s="93" t="str"/>
      <x:c r="E101" s="93" t="str"/>
      <x:c r="F101" s="93" t="str"/>
      <x:c r="G101" s="93" t="str"/>
      <x:c r="H101" s="93" t="str"/>
      <x:c r="I101" s="93" t="str"/>
      <x:c r="J101" s="93" t="str"/>
      <x:c r="K101" s="119" t="str"/>
      <x:c r="L101" s="119" t="str"/>
      <x:c r="M101" s="93" t="str"/>
      <x:c r="N101" s="93" t="str"/>
      <x:c r="O101" s="125" t="str"/>
      <x:c r="P101" s="119" t="str">
        <x:f>IF(A101="","",IFERROR(MAXIFS('维修申请记录'!$AB$6:$AB$205,'维修申请记录'!$G$6:$G$205,A101),""))</x:f>
      </x:c>
      <x:c r="Q101" s="119" t="str">
        <x:f>IF(OR(P101="",O101=""),"",P101+O101)</x:f>
      </x:c>
      <x:c r="R101" s="65" t="str"/>
    </x:row>
    <x:row r="102" ht="24" hidden="0" customHeight="1">
      <x:c r="A102" s="64" t="str"/>
      <x:c r="B102" s="93" t="str"/>
      <x:c r="C102" s="93" t="str"/>
      <x:c r="D102" s="93" t="str"/>
      <x:c r="E102" s="93" t="str"/>
      <x:c r="F102" s="93" t="str"/>
      <x:c r="G102" s="93" t="str"/>
      <x:c r="H102" s="93" t="str"/>
      <x:c r="I102" s="93" t="str"/>
      <x:c r="J102" s="93" t="str"/>
      <x:c r="K102" s="119" t="str"/>
      <x:c r="L102" s="119" t="str"/>
      <x:c r="M102" s="93" t="str"/>
      <x:c r="N102" s="93" t="str"/>
      <x:c r="O102" s="125" t="str"/>
      <x:c r="P102" s="119" t="str">
        <x:f>IF(A102="","",IFERROR(MAXIFS('维修申请记录'!$AB$6:$AB$205,'维修申请记录'!$G$6:$G$205,A102),""))</x:f>
      </x:c>
      <x:c r="Q102" s="119" t="str">
        <x:f>IF(OR(P102="",O102=""),"",P102+O102)</x:f>
      </x:c>
      <x:c r="R102" s="65" t="str"/>
    </x:row>
    <x:row r="103" ht="24" hidden="0" customHeight="1">
      <x:c r="A103" s="64" t="str"/>
      <x:c r="B103" s="93" t="str"/>
      <x:c r="C103" s="93" t="str"/>
      <x:c r="D103" s="93" t="str"/>
      <x:c r="E103" s="93" t="str"/>
      <x:c r="F103" s="93" t="str"/>
      <x:c r="G103" s="93" t="str"/>
      <x:c r="H103" s="93" t="str"/>
      <x:c r="I103" s="93" t="str"/>
      <x:c r="J103" s="93" t="str"/>
      <x:c r="K103" s="119" t="str"/>
      <x:c r="L103" s="119" t="str"/>
      <x:c r="M103" s="93" t="str"/>
      <x:c r="N103" s="93" t="str"/>
      <x:c r="O103" s="125" t="str"/>
      <x:c r="P103" s="119" t="str">
        <x:f>IF(A103="","",IFERROR(MAXIFS('维修申请记录'!$AB$6:$AB$205,'维修申请记录'!$G$6:$G$205,A103),""))</x:f>
      </x:c>
      <x:c r="Q103" s="119" t="str">
        <x:f>IF(OR(P103="",O103=""),"",P103+O103)</x:f>
      </x:c>
      <x:c r="R103" s="65" t="str"/>
    </x:row>
    <x:row r="104" ht="24" hidden="0" customHeight="1">
      <x:c r="A104" s="64" t="str"/>
      <x:c r="B104" s="93" t="str"/>
      <x:c r="C104" s="93" t="str"/>
      <x:c r="D104" s="93" t="str"/>
      <x:c r="E104" s="93" t="str"/>
      <x:c r="F104" s="93" t="str"/>
      <x:c r="G104" s="93" t="str"/>
      <x:c r="H104" s="93" t="str"/>
      <x:c r="I104" s="93" t="str"/>
      <x:c r="J104" s="93" t="str"/>
      <x:c r="K104" s="119" t="str"/>
      <x:c r="L104" s="119" t="str"/>
      <x:c r="M104" s="93" t="str"/>
      <x:c r="N104" s="93" t="str"/>
      <x:c r="O104" s="125" t="str"/>
      <x:c r="P104" s="119" t="str">
        <x:f>IF(A104="","",IFERROR(MAXIFS('维修申请记录'!$AB$6:$AB$205,'维修申请记录'!$G$6:$G$205,A104),""))</x:f>
      </x:c>
      <x:c r="Q104" s="119" t="str">
        <x:f>IF(OR(P104="",O104=""),"",P104+O104)</x:f>
      </x:c>
      <x:c r="R104" s="65" t="str"/>
    </x:row>
    <x:row r="105" ht="24" hidden="0" customHeight="1">
      <x:c r="A105" s="66" t="str"/>
      <x:c r="B105" s="94" t="str"/>
      <x:c r="C105" s="94" t="str"/>
      <x:c r="D105" s="94" t="str"/>
      <x:c r="E105" s="94" t="str"/>
      <x:c r="F105" s="94" t="str"/>
      <x:c r="G105" s="94" t="str"/>
      <x:c r="H105" s="94" t="str"/>
      <x:c r="I105" s="94" t="str"/>
      <x:c r="J105" s="94" t="str"/>
      <x:c r="K105" s="120" t="str"/>
      <x:c r="L105" s="120" t="str"/>
      <x:c r="M105" s="94" t="str"/>
      <x:c r="N105" s="94" t="str"/>
      <x:c r="O105" s="126" t="str"/>
      <x:c r="P105" s="120" t="str">
        <x:f>IF(A105="","",IFERROR(MAXIFS('维修申请记录'!$AB$6:$AB$205,'维修申请记录'!$G$6:$G$205,A105),""))</x:f>
      </x:c>
      <x:c r="Q105" s="120" t="str">
        <x:f>IF(OR(P105="",O105=""),"",P105+O105)</x:f>
      </x:c>
      <x:c r="R105" s="67" t="str"/>
    </x:row>
    <x:row r="106" ht="15" hidden="0" customHeight="1">
      <x:c r="A106" s="4"/>
      <x:c r="B106" s="4"/>
      <x:c r="C106" s="4"/>
      <x:c r="D106" s="4"/>
      <x:c r="E106" s="4"/>
      <x:c r="F106" s="4"/>
      <x:c r="G106" s="4"/>
      <x:c r="H106" s="4"/>
      <x:c r="I106" s="4"/>
      <x:c r="J106" s="4"/>
      <x:c r="K106" s="4"/>
      <x:c r="L106" s="4"/>
      <x:c r="M106" s="4"/>
      <x:c r="N106" s="4"/>
      <x:c r="O106" s="4"/>
      <x:c r="P106" s="4"/>
      <x:c r="Q106" s="4"/>
      <x:c r="R106" s="4"/>
    </x:row>
    <x:row r="107" ht="15" hidden="0" customHeight="1">
      <x:c r="A107" s="4"/>
      <x:c r="B107" s="4"/>
      <x:c r="C107" s="4"/>
      <x:c r="D107" s="4"/>
      <x:c r="E107" s="4"/>
      <x:c r="F107" s="4"/>
      <x:c r="G107" s="4"/>
      <x:c r="H107" s="4"/>
      <x:c r="I107" s="4"/>
      <x:c r="J107" s="4"/>
      <x:c r="K107" s="4"/>
      <x:c r="L107" s="4"/>
      <x:c r="M107" s="4"/>
      <x:c r="N107" s="4"/>
      <x:c r="O107" s="4"/>
      <x:c r="P107" s="4"/>
      <x:c r="Q107" s="4"/>
      <x:c r="R107" s="4"/>
    </x:row>
    <x:row r="108" ht="15" hidden="0" customHeight="1">
      <x:c r="A108" s="4"/>
      <x:c r="B108" s="4"/>
      <x:c r="C108" s="4"/>
      <x:c r="D108" s="4"/>
      <x:c r="E108" s="4"/>
      <x:c r="F108" s="4"/>
      <x:c r="G108" s="4"/>
      <x:c r="H108" s="4"/>
      <x:c r="I108" s="4"/>
      <x:c r="J108" s="4"/>
      <x:c r="K108" s="4"/>
      <x:c r="L108" s="4"/>
      <x:c r="M108" s="4"/>
      <x:c r="N108" s="4"/>
      <x:c r="O108" s="4"/>
      <x:c r="P108" s="4"/>
      <x:c r="Q108" s="4"/>
      <x:c r="R108" s="4"/>
    </x:row>
    <x:row r="109" ht="15" hidden="0" customHeight="1">
      <x:c r="A109" s="4"/>
      <x:c r="B109" s="4"/>
      <x:c r="C109" s="4"/>
      <x:c r="D109" s="4"/>
      <x:c r="E109" s="4"/>
      <x:c r="F109" s="4"/>
      <x:c r="G109" s="4"/>
      <x:c r="H109" s="4"/>
      <x:c r="I109" s="4"/>
      <x:c r="J109" s="4"/>
      <x:c r="K109" s="4"/>
      <x:c r="L109" s="4"/>
      <x:c r="M109" s="4"/>
      <x:c r="N109" s="4"/>
      <x:c r="O109" s="4"/>
      <x:c r="P109" s="4"/>
      <x:c r="Q109" s="4"/>
      <x:c r="R109" s="4"/>
    </x:row>
    <x:row r="110" ht="15" hidden="0" customHeight="1">
      <x:c r="A110" s="4"/>
      <x:c r="B110" s="4"/>
      <x:c r="C110" s="4"/>
      <x:c r="D110" s="4"/>
      <x:c r="E110" s="4"/>
      <x:c r="F110" s="4"/>
      <x:c r="G110" s="4"/>
      <x:c r="H110" s="4"/>
      <x:c r="I110" s="4"/>
      <x:c r="J110" s="4"/>
      <x:c r="K110" s="4"/>
      <x:c r="L110" s="4"/>
      <x:c r="M110" s="4"/>
      <x:c r="N110" s="4"/>
      <x:c r="O110" s="4"/>
      <x:c r="P110" s="4"/>
      <x:c r="Q110" s="4"/>
      <x:c r="R110" s="4"/>
    </x:row>
  </x:sheetData>
  <x:mergeCells>
    <x:mergeCell ref="A1:R1"/>
    <x:mergeCell ref="A2:R2"/>
  </x:mergeCells>
  <x:dataValidations count="3">
    <x:dataValidation type="list" allowBlank="1" showDropDown="0" sqref="C6:C105">
      <x:formula1>"生产设备,工装模具,信息设备,办公设备,楼宇设施,车辆与叉车,电气设备,暖通空调,安防消防,实验室与医疗设备,门店收银终端,其他"</x:formula1>
    </x:dataValidation>
    <x:dataValidation type="list" allowBlank="1" showDropDown="0" sqref="M6:M105">
      <x:formula1>"甲级关键,乙级重要,丙级一般,D-低影响"</x:formula1>
    </x:dataValidation>
    <x:dataValidation type="list" allowBlank="1" showDropDown="0" sqref="N6:N105">
      <x:formula1>"在用,停用,维修中,待报废,报废,备用"</x:formula1>
    </x:dataValidation>
  </x:dataValidations>
  <x:pageMargins left="0.7" right="0.7" top="0.75" bottom="0.75" header="0.3" footer="0.3"/>
  <x:tableParts count="1">
    <x:tablePart r:id="Re84dfa3fd74c4f4e"/>
  </x:tableParts>
</x:worksheet>
</file>

<file path=xl/worksheets/sheet5.xml><?xml version="1.0" encoding="utf-8"?>
<worksheet xmlns:ns1="http://schemas.microsoft.com/office/spreadsheetml/2009/9/main" xmlns:ns3="http://schemas.microsoft.com/office/excel/2006/main" xmlns:r="http://schemas.openxmlformats.org/officeDocument/2006/relationships"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20"/>
    <col customWidth="true" max="4" min="3" width="12"/>
    <col customWidth="true" max="5" min="5" width="14"/>
    <col customWidth="true" max="6" min="6" width="16"/>
    <col customWidth="true" max="7" min="7" width="14"/>
    <col customWidth="true" max="8" min="8" width="18"/>
    <col customWidth="true" max="9" min="9" width="16"/>
    <col customWidth="true" max="10" min="10" width="20"/>
    <col customWidth="true" max="11" min="11" width="16"/>
    <col customWidth="true" max="12" min="12" width="36"/>
    <col customWidth="true" max="13" min="13" width="12"/>
    <col customWidth="true" max="14" min="14" width="10"/>
    <col customWidth="true" max="15" min="15" width="12"/>
    <col customWidth="true" max="16" min="16" width="14"/>
    <col customWidth="true" max="17" min="17" width="16"/>
    <col customWidth="true" max="19" min="18" width="13"/>
    <col customWidth="true" max="20" min="20" width="12"/>
    <col customWidth="true" max="23" min="21" width="16"/>
    <col customWidth="true" max="24" min="24" width="18"/>
    <col customWidth="true" max="26" min="25" width="12"/>
    <col customWidth="true" max="28" min="27" width="18"/>
    <col customWidth="true" max="30" min="29" width="14"/>
    <col customWidth="true" max="35" min="31" width="12"/>
    <col customWidth="true" max="36" min="36" width="14"/>
    <col customWidth="true" max="37" min="37" width="22"/>
    <col customWidth="true" max="38" min="38" width="30"/>
    <col customWidth="true" max="39" min="39" width="16"/>
    <col customWidth="true" max="40" min="40" width="34"/>
    <col customWidth="true" max="41" min="41" width="12"/>
    <col customWidth="true" max="42" min="42" width="13"/>
    <col customWidth="true" max="43" min="43" width="15"/>
    <col customWidth="true" max="44" min="44" width="14"/>
    <col customWidth="true" max="45" min="45" width="28"/>
    <col customWidth="true" max="46" min="46" width="24"/>
    <col customWidth="true" max="47" min="47" width="28"/>
  </cols>
  <sheetData>
    <row r="1" ht="30" customHeight="true">
      <c r="A1" s="9" t="s">
        <v>1</v>
      </c>
      <c r="B1" s="9" t="str">
        <v>设备维修申请记录</v>
      </c>
      <c r="C1" s="9" t="str">
        <v>设备维修申请记录</v>
      </c>
      <c r="D1" s="9" t="str">
        <v>设备维修申请记录</v>
      </c>
      <c r="E1" s="9" t="str">
        <v>设备维修申请记录</v>
      </c>
      <c r="F1" s="9" t="str">
        <v>设备维修申请记录</v>
      </c>
      <c r="G1" s="9" t="str">
        <v>设备维修申请记录</v>
      </c>
      <c r="H1" s="9" t="str">
        <v>设备维修申请记录</v>
      </c>
      <c r="I1" s="9" t="str">
        <v>设备维修申请记录</v>
      </c>
      <c r="J1" s="9" t="str">
        <v>设备维修申请记录</v>
      </c>
      <c r="K1" s="9" t="str">
        <v>设备维修申请记录</v>
      </c>
      <c r="L1" s="9" t="str"/>
      <c r="M1" s="9" t="str"/>
      <c r="N1" s="9" t="str"/>
      <c r="O1" s="9" t="str"/>
      <c r="P1" s="9" t="str"/>
      <c r="Q1" s="9" t="str"/>
      <c r="R1" s="9" t="str"/>
      <c r="S1" s="9" t="str"/>
      <c r="T1" s="9" t="str"/>
      <c r="U1" s="9" t="str"/>
      <c r="V1" s="9" t="str"/>
      <c r="W1" s="9" t="str"/>
      <c r="X1" s="9" t="str"/>
      <c r="Y1" s="9" t="str"/>
      <c r="Z1" s="9" t="str"/>
      <c r="AA1" s="9" t="str"/>
      <c r="AB1" s="9" t="str"/>
      <c r="AC1" s="9" t="str"/>
      <c r="AD1" s="9" t="str"/>
      <c r="AE1" s="9" t="str"/>
      <c r="AF1" s="9" t="str"/>
      <c r="AG1" s="9" t="str"/>
      <c r="AH1" s="9" t="str"/>
      <c r="AI1" s="9" t="str"/>
      <c r="AJ1" s="9" t="str"/>
      <c r="AK1" s="9" t="str"/>
      <c r="AL1" s="9" t="str"/>
      <c r="AM1" s="9" t="str"/>
      <c r="AN1" s="9" t="str"/>
      <c r="AO1" s="9" t="str"/>
      <c r="AP1" s="9" t="str"/>
      <c r="AQ1" s="9" t="str"/>
      <c r="AR1" s="9" t="str"/>
      <c r="AS1" s="9" t="str"/>
      <c r="AT1" s="9" t="str"/>
      <c r="AU1" s="9" t="str"/>
    </row>
    <row r="2" ht="19.5" customHeight="true">
      <c r="A2" s="252" t="str">
        <v>新增维修申请，跟踪审批、派工、维修、验收和结案，并自动计算服务时限、超期、维修时长、总费用和重复故障。</v>
      </c>
      <c r="B2" s="252" t="str">
        <v>新增维修申请，跟踪审批、派工、维修、验收和结案，并自动计算服务时限、超期、维修时长、总费用和重复故障。</v>
      </c>
      <c r="C2" s="252" t="str">
        <v>新增维修申请，跟踪审批、派工、维修、验收和结案，并自动计算服务时限、超期、维修时长、总费用和重复故障。</v>
      </c>
      <c r="D2" s="252" t="str">
        <v>新增维修申请，跟踪审批、派工、维修、验收和结案，并自动计算服务时限、超期、维修时长、总费用和重复故障。</v>
      </c>
      <c r="E2" s="252" t="str">
        <v>新增维修申请，跟踪审批、派工、维修、验收和结案，并自动计算服务时限、超期、维修时长、总费用和重复故障。</v>
      </c>
      <c r="F2" s="252" t="str">
        <v>新增维修申请，跟踪审批、派工、维修、验收和结案，并自动计算服务时限、超期、维修时长、总费用和重复故障。</v>
      </c>
      <c r="G2" s="252" t="str">
        <v>新增维修申请，跟踪审批、派工、维修、验收和结案，并自动计算服务时限、超期、维修时长、总费用和重复故障。</v>
      </c>
      <c r="H2" s="252" t="str">
        <v>新增维修申请，跟踪审批、派工、维修、验收和结案，并自动计算服务时限、超期、维修时长、总费用和重复故障。</v>
      </c>
      <c r="I2" s="252" t="str">
        <v>新增维修申请，跟踪审批、派工、维修、验收和结案，并自动计算服务时限、超期、维修时长、总费用和重复故障。</v>
      </c>
      <c r="J2" s="252" t="str">
        <v>新增维修申请，跟踪审批、派工、维修、验收和结案，并自动计算服务时限、超期、维修时长、总费用和重复故障。</v>
      </c>
      <c r="K2" s="252" t="str">
        <v>新增维修申请，跟踪审批、派工、维修、验收和结案，并自动计算服务时限、超期、维修时长、总费用和重复故障。</v>
      </c>
      <c r="L2" s="17" t="str"/>
      <c r="M2" s="17" t="str"/>
      <c r="N2" s="17" t="str"/>
      <c r="O2" s="17" t="str"/>
      <c r="P2" s="17" t="str"/>
      <c r="Q2" s="17" t="str"/>
      <c r="R2" s="17" t="str"/>
      <c r="S2" s="17" t="str"/>
      <c r="T2" s="17" t="str"/>
      <c r="U2" s="17" t="str"/>
      <c r="V2" s="17" t="str"/>
      <c r="W2" s="17" t="str"/>
      <c r="X2" s="17" t="str"/>
      <c r="Y2" s="17" t="str"/>
      <c r="Z2" s="17" t="str"/>
      <c r="AA2" s="17" t="str"/>
      <c r="AB2" s="17" t="str"/>
      <c r="AC2" s="17" t="str"/>
      <c r="AD2" s="17" t="str"/>
      <c r="AE2" s="17" t="str"/>
      <c r="AF2" s="17" t="str"/>
      <c r="AG2" s="17" t="str"/>
      <c r="AH2" s="17" t="str"/>
      <c r="AI2" s="17" t="str"/>
      <c r="AJ2" s="17" t="str"/>
      <c r="AK2" s="17" t="str"/>
      <c r="AL2" s="17" t="str"/>
      <c r="AM2" s="17" t="str"/>
      <c r="AN2" s="17" t="str"/>
      <c r="AO2" s="17" t="str"/>
      <c r="AP2" s="17" t="str"/>
      <c r="AQ2" s="17" t="str"/>
      <c r="AR2" s="17" t="str"/>
      <c r="AS2" s="17" t="str"/>
      <c r="AT2" s="17" t="str"/>
      <c r="AU2" s="17" t="str"/>
    </row>
    <row r="3" ht="22.5" customHeight="true">
      <c r="A3" s="255" t="str">
        <v>浅蓝为建议必填，浅绿为公式自动计算，浅黄为审批、执行和结案字段。请从第六行开始新增记录，示例数据可删除。</v>
      </c>
      <c r="B3" s="255" t="str">
        <v>浅蓝为建议必填，浅绿为公式自动计算，浅黄为审批、执行和结案字段。请从第六行开始新增记录，示例数据可删除。</v>
      </c>
      <c r="C3" s="255" t="str">
        <v>浅蓝为建议必填，浅绿为公式自动计算，浅黄为审批、执行和结案字段。请从第六行开始新增记录，示例数据可删除。</v>
      </c>
      <c r="D3" s="255" t="str">
        <v>浅蓝为建议必填，浅绿为公式自动计算，浅黄为审批、执行和结案字段。请从第六行开始新增记录，示例数据可删除。</v>
      </c>
      <c r="E3" s="255" t="str">
        <v>浅蓝为建议必填，浅绿为公式自动计算，浅黄为审批、执行和结案字段。请从第六行开始新增记录，示例数据可删除。</v>
      </c>
      <c r="F3" s="255" t="str">
        <v>浅蓝为建议必填，浅绿为公式自动计算，浅黄为审批、执行和结案字段。请从第六行开始新增记录，示例数据可删除。</v>
      </c>
      <c r="G3" s="255" t="str">
        <v>浅蓝为建议必填，浅绿为公式自动计算，浅黄为审批、执行和结案字段。请从第六行开始新增记录，示例数据可删除。</v>
      </c>
      <c r="H3" s="255" t="str">
        <v>浅蓝为建议必填，浅绿为公式自动计算，浅黄为审批、执行和结案字段。请从第六行开始新增记录，示例数据可删除。</v>
      </c>
      <c r="I3" s="255" t="str">
        <v>浅蓝为建议必填，浅绿为公式自动计算，浅黄为审批、执行和结案字段。请从第六行开始新增记录，示例数据可删除。</v>
      </c>
      <c r="J3" s="255" t="str">
        <v>浅蓝为建议必填，浅绿为公式自动计算，浅黄为审批、执行和结案字段。请从第六行开始新增记录，示例数据可删除。</v>
      </c>
      <c r="K3" s="255" t="str">
        <v>浅蓝为建议必填，浅绿为公式自动计算，浅黄为审批、执行和结案字段。请从第六行开始新增记录，示例数据可删除。</v>
      </c>
      <c r="L3" s="132" t="str"/>
      <c r="M3" s="132" t="str"/>
      <c r="N3" s="132" t="str"/>
      <c r="O3" s="132" t="str"/>
      <c r="P3" s="132" t="str"/>
      <c r="Q3" s="132" t="str"/>
      <c r="R3" s="132" t="str"/>
      <c r="S3" s="132" t="str"/>
      <c r="T3" s="132" t="str"/>
      <c r="U3" s="132" t="str"/>
      <c r="V3" s="132" t="str"/>
      <c r="W3" s="132" t="str"/>
      <c r="X3" s="132" t="str"/>
      <c r="Y3" s="132" t="str"/>
      <c r="Z3" s="132" t="str"/>
      <c r="AA3" s="132" t="str"/>
      <c r="AB3" s="132" t="str"/>
      <c r="AC3" s="132" t="str"/>
      <c r="AD3" s="132" t="str"/>
      <c r="AE3" s="132" t="str"/>
      <c r="AF3" s="132" t="str"/>
      <c r="AG3" s="132" t="str"/>
      <c r="AH3" s="132" t="str"/>
      <c r="AI3" s="132" t="str"/>
      <c r="AJ3" s="132" t="str"/>
      <c r="AK3" s="132" t="str"/>
      <c r="AL3" s="132" t="str"/>
      <c r="AM3" s="132" t="str"/>
      <c r="AN3" s="132" t="str"/>
      <c r="AO3" s="132" t="str"/>
      <c r="AP3" s="132" t="str"/>
      <c r="AQ3" s="132" t="str"/>
      <c r="AR3" s="132" t="str"/>
      <c r="AS3" s="132" t="str"/>
      <c r="AT3" s="132" t="str"/>
      <c r="AU3" s="132" t="str"/>
    </row>
    <row r="4" ht="15" customHeight="true">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ht="33" customHeight="true">
      <c r="A5" s="40" t="str">
        <v>申请编号</v>
      </c>
      <c r="B5" s="110" t="str">
        <v>业务场景</v>
      </c>
      <c r="C5" s="110" t="str">
        <v>申请日期</v>
      </c>
      <c r="D5" s="110" t="str">
        <v>申请人</v>
      </c>
      <c r="E5" s="110" t="str">
        <v>申请部门</v>
      </c>
      <c r="F5" s="110" t="str">
        <v>公司或站点</v>
      </c>
      <c r="G5" s="110" t="str">
        <v>设备编号</v>
      </c>
      <c r="H5" s="110" t="str">
        <v>设备名称</v>
      </c>
      <c r="I5" s="110" t="str">
        <v>设备类别</v>
      </c>
      <c r="J5" s="110" t="str">
        <v>所在位置</v>
      </c>
      <c r="K5" s="110" t="str">
        <v>故障类别</v>
      </c>
      <c r="L5" s="110" t="str">
        <v>问题描述</v>
      </c>
      <c r="M5" s="110" t="str">
        <v>影响程度</v>
      </c>
      <c r="N5" s="110" t="str">
        <v>优先级</v>
      </c>
      <c r="O5" s="110" t="str">
        <v>需要停机</v>
      </c>
      <c r="P5" s="110" t="str">
        <v>安全合规影响</v>
      </c>
      <c r="Q5" s="110" t="str">
        <v>申请来源</v>
      </c>
      <c r="R5" s="110" t="str">
        <v>期望完成日期</v>
      </c>
      <c r="S5" s="110" t="str">
        <v>服务时限到期日</v>
      </c>
      <c r="T5" s="110" t="str">
        <v>超期标记</v>
      </c>
      <c r="U5" s="110" t="str">
        <v>工单状态</v>
      </c>
      <c r="V5" s="110" t="str">
        <v>指派负责人</v>
      </c>
      <c r="W5" s="110" t="str">
        <v>维修方式</v>
      </c>
      <c r="X5" s="110" t="str">
        <v>外部服务商</v>
      </c>
      <c r="Y5" s="110" t="str">
        <v>审批状态</v>
      </c>
      <c r="Z5" s="110" t="str">
        <v>审批人</v>
      </c>
      <c r="AA5" s="110" t="str">
        <v>开始时间</v>
      </c>
      <c r="AB5" s="110" t="str">
        <v>完成时间</v>
      </c>
      <c r="AC5" s="110" t="str">
        <v>维修时长小时</v>
      </c>
      <c r="AD5" s="110" t="str">
        <v>停机时长小时</v>
      </c>
      <c r="AE5" s="110" t="str">
        <v>预计费用</v>
      </c>
      <c r="AF5" s="110" t="str">
        <v>人工费</v>
      </c>
      <c r="AG5" s="110" t="str">
        <v>备件费</v>
      </c>
      <c r="AH5" s="110" t="str">
        <v>外包费</v>
      </c>
      <c r="AI5" s="110" t="str">
        <v>其他费用</v>
      </c>
      <c r="AJ5" s="110" t="str">
        <v>实际总费用</v>
      </c>
      <c r="AK5" s="110" t="str">
        <v>备件材料</v>
      </c>
      <c r="AL5" s="110" t="str">
        <v>处理结果</v>
      </c>
      <c r="AM5" s="110" t="str">
        <v>根因分类</v>
      </c>
      <c r="AN5" s="110" t="str">
        <v>纠正预防措施</v>
      </c>
      <c r="AO5" s="110" t="str">
        <v>验收人</v>
      </c>
      <c r="AP5" s="110" t="str">
        <v>关闭日期</v>
      </c>
      <c r="AQ5" s="110" t="str">
        <v>满意度</v>
      </c>
      <c r="AR5" s="110" t="str">
        <v>是否重复故障</v>
      </c>
      <c r="AS5" s="110" t="str">
        <v>后续跟进</v>
      </c>
      <c r="AT5" s="110" t="str">
        <v>附件照片链接</v>
      </c>
      <c r="AU5" s="41" t="str">
        <v>备注</v>
      </c>
    </row>
    <row r="6" ht="24" customHeight="true">
      <c r="A6" s="142" t="str">
        <f>IF(C6="","","RR-"&amp;TEXT(C6,"yyyymmdd")&amp;"-"&amp;TEXT(ROW()-5,"0000"))</f>
        <v>RR-20260425-0001</v>
      </c>
      <c r="B6" s="136" t="str">
        <v>生产设备故障</v>
      </c>
      <c r="C6" s="160" t="n">
        <v>46137</v>
      </c>
      <c r="D6" s="136" t="str">
        <v>陈晨</v>
      </c>
      <c r="E6" s="136" t="str">
        <v>生产部</v>
      </c>
      <c r="F6" s="136" t="str">
        <v>苏州工厂</v>
      </c>
      <c r="G6" s="136" t="str">
        <v>生产设备一号</v>
      </c>
      <c r="H6" s="136" t="str">
        <v>一号空压机</v>
      </c>
      <c r="I6" s="136" t="str">
        <v>生产设备</v>
      </c>
      <c r="J6" s="136" t="str">
        <v>动力车间</v>
      </c>
      <c r="K6" s="136" t="str">
        <v>过热噪声</v>
      </c>
      <c r="L6" s="136" t="str">
        <v>运行二十分钟后温度异常升高并伴随噪声。</v>
      </c>
      <c r="M6" s="136" t="str">
        <v>严重</v>
      </c>
      <c r="N6" s="136" t="str">
        <v>紧急</v>
      </c>
      <c r="O6" s="92" t="str">
        <v>是</v>
      </c>
      <c r="P6" s="92" t="str">
        <v>是</v>
      </c>
      <c r="Q6" s="136" t="str">
        <v>员工提交</v>
      </c>
      <c r="R6" s="118" t="n">
        <v>46138</v>
      </c>
      <c r="S6" s="166" t="n">
        <f>IF(OR(C6="",N6=""),"",IFERROR(C6+VLOOKUP(N6,'选项配置'!$E$5:$F$8,2,FALSE),""))</f>
        <v>46137.5</v>
      </c>
      <c r="T6" s="148" t="str">
        <f>IF(S6="","",IF(OR(U6="已关闭",U6="已取消",U6="驳回"),"已关闭",IF(TODAY()&gt;S6,"超期","正常")))</f>
        <v>已关闭</v>
      </c>
      <c r="U6" s="136" t="str">
        <v>已关闭</v>
      </c>
      <c r="V6" s="154" t="str">
        <v>张伟</v>
      </c>
      <c r="W6" s="154" t="str">
        <v>内部维修</v>
      </c>
      <c r="X6" s="154" t="str"/>
      <c r="Y6" s="154" t="str">
        <v>已批准</v>
      </c>
      <c r="Z6" s="154" t="str">
        <v>生产经理</v>
      </c>
      <c r="AA6" s="178" t="n">
        <v>46137.416666666664</v>
      </c>
      <c r="AB6" s="178" t="n">
        <v>46137.6875</v>
      </c>
      <c r="AC6" s="184" t="n">
        <f>IF(OR(AA6="",AB6=""),"",ROUND((AB6-AA6)*24,2))</f>
        <v>6.5</v>
      </c>
      <c r="AD6" s="185" t="n">
        <v>6.5</v>
      </c>
      <c r="AE6" s="196" t="n">
        <v>3500</v>
      </c>
      <c r="AF6" s="196" t="n">
        <v>800</v>
      </c>
      <c r="AG6" s="196" t="n">
        <v>1200</v>
      </c>
      <c r="AH6" s="196" t="n">
        <v>0</v>
      </c>
      <c r="AI6" s="196" t="n">
        <v>0</v>
      </c>
      <c r="AJ6" s="197" t="n">
        <f>IF(SUM(AF6:AI6)=0,"",SUM(AF6:AI6))</f>
        <v>2000</v>
      </c>
      <c r="AK6" s="154" t="str">
        <v>滤芯、润滑油</v>
      </c>
      <c r="AL6" s="154" t="str">
        <v>清理进气滤芯并更换润滑油，恢复运行。</v>
      </c>
      <c r="AM6" s="154" t="str">
        <v>维护不足</v>
      </c>
      <c r="AN6" s="154" t="str">
        <v>增加每周巡检，并在设备台账调整维护周期。</v>
      </c>
      <c r="AO6" s="154" t="str">
        <v>陈晨</v>
      </c>
      <c r="AP6" s="172" t="n">
        <v>46138</v>
      </c>
      <c r="AQ6" s="154" t="str">
        <v>四星满意</v>
      </c>
      <c r="AR6" s="148" t="str">
        <f>IF(OR(G6="",K6=""),"",IF(COUNTIFS($G$6:G6,G6,$K$6:K6,K6)&gt;1,"是","否"))</f>
        <v>否</v>
      </c>
      <c r="AS6" s="154" t="str">
        <v>观察一周运行温度</v>
      </c>
      <c r="AT6" s="92" t="str"/>
      <c r="AU6" s="63" t="str">
        <v>示例，可删除</v>
      </c>
    </row>
    <row r="7" ht="24" customHeight="true">
      <c r="A7" s="143" t="str">
        <f>IF(C7="","","RR-"&amp;TEXT(C7,"yyyymmdd")&amp;"-"&amp;TEXT(ROW()-5,"0000"))</f>
        <v>RR-20260426-0002</v>
      </c>
      <c r="B7" s="137" t="str">
        <v>办公信息设备故障</v>
      </c>
      <c r="C7" s="161" t="n">
        <v>46138</v>
      </c>
      <c r="D7" s="137" t="str">
        <v>刘琳</v>
      </c>
      <c r="E7" s="137" t="str">
        <v>财务部</v>
      </c>
      <c r="F7" s="137" t="str">
        <v>北京总部</v>
      </c>
      <c r="G7" s="137" t="str">
        <v>办公设备十二号</v>
      </c>
      <c r="H7" s="137" t="str">
        <v>财务部打印机</v>
      </c>
      <c r="I7" s="137" t="str">
        <v>办公设备</v>
      </c>
      <c r="J7" s="137" t="str">
        <v>三层财务区</v>
      </c>
      <c r="K7" s="137" t="str">
        <v>耗材备件更换</v>
      </c>
      <c r="L7" s="137" t="str">
        <v>频繁卡纸，影响月结资料打印。</v>
      </c>
      <c r="M7" s="137" t="str">
        <v>中</v>
      </c>
      <c r="N7" s="137" t="str">
        <v>中</v>
      </c>
      <c r="O7" s="93" t="str">
        <v>否</v>
      </c>
      <c r="P7" s="93" t="str">
        <v>否</v>
      </c>
      <c r="Q7" s="137" t="str">
        <v>员工提交</v>
      </c>
      <c r="R7" s="119" t="n">
        <v>46142</v>
      </c>
      <c r="S7" s="167" t="n">
        <f>IF(OR(C7="",N7=""),"",IFERROR(C7+VLOOKUP(N7,'选项配置'!$E$5:$F$8,2,FALSE),""))</f>
        <v>46141</v>
      </c>
      <c r="T7" s="149" t="str">
        <f>IF(S7="","",IF(OR(U7="已关闭",U7="已取消",U7="驳回"),"已关闭",IF(TODAY()&gt;S7,"超期","正常")))</f>
        <v>已关闭</v>
      </c>
      <c r="U7" s="137" t="str">
        <v>已关闭</v>
      </c>
      <c r="V7" s="155" t="str">
        <v>信息服务台</v>
      </c>
      <c r="W7" s="155" t="str">
        <v>内部维修</v>
      </c>
      <c r="X7" s="155" t="str"/>
      <c r="Y7" s="155" t="str">
        <v>无需审批</v>
      </c>
      <c r="Z7" s="155" t="str"/>
      <c r="AA7" s="179" t="n">
        <v>46138.583333333336</v>
      </c>
      <c r="AB7" s="179" t="n">
        <v>46138.63888888889</v>
      </c>
      <c r="AC7" s="186" t="n">
        <f>IF(OR(AA7="",AB7=""),"",ROUND((AB7-AA7)*24,2))</f>
        <v>1.33</v>
      </c>
      <c r="AD7" s="187" t="n">
        <v>0</v>
      </c>
      <c r="AE7" s="198" t="n">
        <v>300</v>
      </c>
      <c r="AF7" s="198" t="n">
        <v>150</v>
      </c>
      <c r="AG7" s="198" t="n">
        <v>80</v>
      </c>
      <c r="AH7" s="198" t="n">
        <v>0</v>
      </c>
      <c r="AI7" s="198" t="n">
        <v>0</v>
      </c>
      <c r="AJ7" s="199" t="n">
        <f>IF(SUM(AF7:AI7)=0,"",SUM(AF7:AI7))</f>
        <v>230</v>
      </c>
      <c r="AK7" s="155" t="str">
        <v>搓纸轮</v>
      </c>
      <c r="AL7" s="155" t="str">
        <v>更换搓纸轮，清洁进纸通道。</v>
      </c>
      <c r="AM7" s="155" t="str">
        <v>正常磨损</v>
      </c>
      <c r="AN7" s="155" t="str">
        <v>提醒部门按月清洁进纸通道。</v>
      </c>
      <c r="AO7" s="155" t="str">
        <v>刘琳</v>
      </c>
      <c r="AP7" s="173" t="n">
        <v>46138</v>
      </c>
      <c r="AQ7" s="155" t="str">
        <v>五星非常满意</v>
      </c>
      <c r="AR7" s="149" t="str">
        <f>IF(OR(G7="",K7=""),"",IF(COUNTIFS($G$6:G7,G7,$K$6:K7,K7)&gt;1,"是","否"))</f>
        <v>否</v>
      </c>
      <c r="AS7" s="155" t="str"/>
      <c r="AT7" s="93" t="str"/>
      <c r="AU7" s="65" t="str">
        <v>示例，可删除</v>
      </c>
    </row>
    <row r="8" ht="24" customHeight="true">
      <c r="A8" s="143" t="str">
        <f>IF(C8="","","RR-"&amp;TEXT(C8,"yyyymmdd")&amp;"-"&amp;TEXT(ROW()-5,"0000"))</f>
        <v>RR-20260427-0003</v>
      </c>
      <c r="B8" s="137" t="str">
        <v>车辆与叉车维修</v>
      </c>
      <c r="C8" s="161" t="n">
        <v>46139</v>
      </c>
      <c r="D8" s="137" t="str">
        <v>周强</v>
      </c>
      <c r="E8" s="137" t="str">
        <v>物流部</v>
      </c>
      <c r="F8" s="137" t="str">
        <v>上海配送中心</v>
      </c>
      <c r="G8" s="137" t="str">
        <v>配送车辆八号</v>
      </c>
      <c r="H8" s="137" t="str">
        <v>八号配送货车</v>
      </c>
      <c r="I8" s="137" t="str">
        <v>车辆与叉车</v>
      </c>
      <c r="J8" s="137" t="str">
        <v>车辆停车区</v>
      </c>
      <c r="K8" s="137" t="str">
        <v>安全隐患</v>
      </c>
      <c r="L8" s="137" t="str">
        <v>制动距离变长，存在安全风险。</v>
      </c>
      <c r="M8" s="137" t="str">
        <v>高</v>
      </c>
      <c r="N8" s="137" t="str">
        <v>高</v>
      </c>
      <c r="O8" s="93" t="str">
        <v>是</v>
      </c>
      <c r="P8" s="93" t="str">
        <v>是</v>
      </c>
      <c r="Q8" s="137" t="str">
        <v>巡检发现</v>
      </c>
      <c r="R8" s="119" t="n">
        <v>46140</v>
      </c>
      <c r="S8" s="167" t="n">
        <f>IF(OR(C8="",N8=""),"",IFERROR(C8+VLOOKUP(N8,'选项配置'!$E$5:$F$8,2,FALSE),""))</f>
        <v>46140</v>
      </c>
      <c r="T8" s="149" t="str">
        <f>IF(S8="","",IF(OR(U8="已关闭",U8="已取消",U8="驳回"),"已关闭",IF(TODAY()&gt;S8,"超期","正常")))</f>
        <v>超期</v>
      </c>
      <c r="U8" s="137" t="str">
        <v>处理中</v>
      </c>
      <c r="V8" s="155" t="str">
        <v>车辆维修协调员</v>
      </c>
      <c r="W8" s="155" t="str">
        <v>外部维修</v>
      </c>
      <c r="X8" s="155" t="str">
        <v>车辆维修合作商</v>
      </c>
      <c r="Y8" s="155" t="str">
        <v>已批准</v>
      </c>
      <c r="Z8" s="155" t="str">
        <v>物流经理</v>
      </c>
      <c r="AA8" s="179" t="n">
        <v>46139.5625</v>
      </c>
      <c r="AB8" s="179" t="str"/>
      <c r="AC8" s="186" t="str">
        <f>IF(OR(AA8="",AB8=""),"",ROUND((AB8-AA8)*24,2))</f>
      </c>
      <c r="AD8" s="187" t="n">
        <v>4</v>
      </c>
      <c r="AE8" s="198" t="n">
        <v>2800</v>
      </c>
      <c r="AF8" s="198" t="str"/>
      <c r="AG8" s="198" t="str"/>
      <c r="AH8" s="198" t="str"/>
      <c r="AI8" s="198" t="str"/>
      <c r="AJ8" s="199" t="str">
        <f>IF(SUM(AF8:AI8)=0,"",SUM(AF8:AI8))</f>
      </c>
      <c r="AK8" s="155" t="str">
        <v>待确认</v>
      </c>
      <c r="AL8" s="155" t="str"/>
      <c r="AM8" s="155" t="str">
        <v>待确认</v>
      </c>
      <c r="AN8" s="155" t="str"/>
      <c r="AO8" s="155" t="str"/>
      <c r="AP8" s="173" t="str"/>
      <c r="AQ8" s="155" t="str">
        <v>未评价</v>
      </c>
      <c r="AR8" s="149" t="str">
        <f>IF(OR(G8="",K8=""),"",IF(COUNTIFS($G$6:G8,G8,$K$6:K8,K8)&gt;1,"是","否"))</f>
        <v>否</v>
      </c>
      <c r="AS8" s="155" t="str">
        <v>外部检测后确认刹车片与制动液</v>
      </c>
      <c r="AT8" s="93" t="str"/>
      <c r="AU8" s="65" t="str">
        <v>示例，可删除</v>
      </c>
    </row>
    <row r="9" ht="24" customHeight="true">
      <c r="A9" s="143" t="str">
        <f>IF(C9="","","RR-"&amp;TEXT(C9,"yyyymmdd")&amp;"-"&amp;TEXT(ROW()-5,"0000"))</f>
        <v>RR-20260428-0004</v>
      </c>
      <c r="B9" s="137" t="str">
        <v>楼宇设施维修</v>
      </c>
      <c r="C9" s="161" t="n">
        <v>46140</v>
      </c>
      <c r="D9" s="137" t="str">
        <v>赵雯</v>
      </c>
      <c r="E9" s="137" t="str">
        <v>行政部</v>
      </c>
      <c r="F9" s="137" t="str">
        <v>北京总部</v>
      </c>
      <c r="G9" s="137" t="str">
        <v>空调设备三号</v>
      </c>
      <c r="H9" s="137" t="str">
        <v>办公楼三号空调</v>
      </c>
      <c r="I9" s="137" t="str">
        <v>暖通空调</v>
      </c>
      <c r="J9" s="137" t="str">
        <v>办公楼四层</v>
      </c>
      <c r="K9" s="137" t="str">
        <v>气液泄漏</v>
      </c>
      <c r="L9" s="137" t="str">
        <v>天花板附近有冷凝水滴落，影响办公区域。</v>
      </c>
      <c r="M9" s="137" t="str">
        <v>中</v>
      </c>
      <c r="N9" s="137" t="str">
        <v>高</v>
      </c>
      <c r="O9" s="93" t="str">
        <v>否</v>
      </c>
      <c r="P9" s="93" t="str">
        <v>否</v>
      </c>
      <c r="Q9" s="137" t="str">
        <v>员工提交</v>
      </c>
      <c r="R9" s="119" t="n">
        <v>46141</v>
      </c>
      <c r="S9" s="167" t="n">
        <f>IF(OR(C9="",N9=""),"",IFERROR(C9+VLOOKUP(N9,'选项配置'!$E$5:$F$8,2,FALSE),""))</f>
        <v>46141</v>
      </c>
      <c r="T9" s="149" t="str">
        <f>IF(S9="","",IF(OR(U9="已关闭",U9="已取消",U9="驳回"),"已关闭",IF(TODAY()&gt;S9,"超期","正常")))</f>
        <v>超期</v>
      </c>
      <c r="U9" s="137" t="str">
        <v>等待外部服务商</v>
      </c>
      <c r="V9" s="155" t="str">
        <v>物业工程组</v>
      </c>
      <c r="W9" s="155" t="str">
        <v>外部维修</v>
      </c>
      <c r="X9" s="155" t="str">
        <v>暖通服务商</v>
      </c>
      <c r="Y9" s="155" t="str">
        <v>已批准</v>
      </c>
      <c r="Z9" s="155" t="str">
        <v>行政经理</v>
      </c>
      <c r="AA9" s="179" t="str"/>
      <c r="AB9" s="179" t="str"/>
      <c r="AC9" s="186" t="str">
        <f>IF(OR(AA9="",AB9=""),"",ROUND((AB9-AA9)*24,2))</f>
      </c>
      <c r="AD9" s="187" t="n">
        <v>0</v>
      </c>
      <c r="AE9" s="198" t="n">
        <v>1500</v>
      </c>
      <c r="AF9" s="198" t="str"/>
      <c r="AG9" s="198" t="str"/>
      <c r="AH9" s="198" t="str"/>
      <c r="AI9" s="198" t="str"/>
      <c r="AJ9" s="199" t="str">
        <f>IF(SUM(AF9:AI9)=0,"",SUM(AF9:AI9))</f>
      </c>
      <c r="AK9" s="155" t="str"/>
      <c r="AL9" s="155" t="str"/>
      <c r="AM9" s="155" t="str">
        <v>待确认</v>
      </c>
      <c r="AN9" s="155" t="str"/>
      <c r="AO9" s="155" t="str"/>
      <c r="AP9" s="173" t="str"/>
      <c r="AQ9" s="155" t="str">
        <v>未评价</v>
      </c>
      <c r="AR9" s="149" t="str">
        <f>IF(OR(G9="",K9=""),"",IF(COUNTIFS($G$6:G9,G9,$K$6:K9,K9)&gt;1,"是","否"))</f>
        <v>否</v>
      </c>
      <c r="AS9" s="155" t="str">
        <v>等待服务商上门</v>
      </c>
      <c r="AT9" s="93" t="str"/>
      <c r="AU9" s="65" t="str">
        <v>示例，可删除</v>
      </c>
    </row>
    <row r="10" ht="24" customHeight="true">
      <c r="A10" s="143" t="str">
        <f>IF(C10="","","RR-"&amp;TEXT(C10,"yyyymmdd")&amp;"-"&amp;TEXT(ROW()-5,"0000"))</f>
        <v>RR-20260420-0005</v>
      </c>
      <c r="B10" s="137" t="str">
        <v>实验室与医疗设备</v>
      </c>
      <c r="C10" s="161" t="n">
        <v>46132</v>
      </c>
      <c r="D10" s="137" t="str">
        <v>沈雅</v>
      </c>
      <c r="E10" s="137" t="str">
        <v>质量实验室</v>
      </c>
      <c r="F10" s="137" t="str">
        <v>苏州研发中心</v>
      </c>
      <c r="G10" s="137" t="str">
        <v>实验设备二号</v>
      </c>
      <c r="H10" s="137" t="str">
        <v>液相分析仪</v>
      </c>
      <c r="I10" s="137" t="str">
        <v>实验室与医疗设备</v>
      </c>
      <c r="J10" s="137" t="str">
        <v>二号实验室</v>
      </c>
      <c r="K10" s="137" t="str">
        <v>校准检定异常</v>
      </c>
      <c r="L10" s="137" t="str">
        <v>基线漂移，重复性不稳定。</v>
      </c>
      <c r="M10" s="137" t="str">
        <v>高</v>
      </c>
      <c r="N10" s="137" t="str">
        <v>高</v>
      </c>
      <c r="O10" s="93" t="str">
        <v>是</v>
      </c>
      <c r="P10" s="93" t="str">
        <v>是</v>
      </c>
      <c r="Q10" s="137" t="str">
        <v>审计合规</v>
      </c>
      <c r="R10" s="119" t="n">
        <v>46134</v>
      </c>
      <c r="S10" s="167" t="n">
        <f>IF(OR(C10="",N10=""),"",IFERROR(C10+VLOOKUP(N10,'选项配置'!$E$5:$F$8,2,FALSE),""))</f>
        <v>46133</v>
      </c>
      <c r="T10" s="149" t="str">
        <f>IF(S10="","",IF(OR(U10="已关闭",U10="已取消",U10="驳回"),"已关闭",IF(TODAY()&gt;S10,"超期","正常")))</f>
        <v>超期</v>
      </c>
      <c r="U10" s="137" t="str">
        <v>待验收</v>
      </c>
      <c r="V10" s="155" t="str">
        <v>王敏</v>
      </c>
      <c r="W10" s="155" t="str">
        <v>厂商保修</v>
      </c>
      <c r="X10" s="155" t="str">
        <v>原厂售后服务</v>
      </c>
      <c r="Y10" s="155" t="str">
        <v>已批准</v>
      </c>
      <c r="Z10" s="155" t="str">
        <v>质量经理</v>
      </c>
      <c r="AA10" s="179" t="n">
        <v>46133.375</v>
      </c>
      <c r="AB10" s="179" t="n">
        <v>46134.458333333336</v>
      </c>
      <c r="AC10" s="186" t="n">
        <f>IF(OR(AA10="",AB10=""),"",ROUND((AB10-AA10)*24,2))</f>
        <v>26</v>
      </c>
      <c r="AD10" s="187" t="n">
        <v>18</v>
      </c>
      <c r="AE10" s="198" t="n">
        <v>5200</v>
      </c>
      <c r="AF10" s="198" t="n">
        <v>600</v>
      </c>
      <c r="AG10" s="198" t="n">
        <v>0</v>
      </c>
      <c r="AH10" s="198" t="n">
        <v>0</v>
      </c>
      <c r="AI10" s="198" t="n">
        <v>0</v>
      </c>
      <c r="AJ10" s="199" t="n">
        <f>IF(SUM(AF10:AI10)=0,"",SUM(AF10:AI10))</f>
        <v>600</v>
      </c>
      <c r="AK10" s="155" t="str">
        <v>色谱柱检查</v>
      </c>
      <c r="AL10" s="155" t="str">
        <v>完成检测器清洁和参数重新校准。</v>
      </c>
      <c r="AM10" s="155" t="str">
        <v>环境因素</v>
      </c>
      <c r="AN10" s="155" t="str">
        <v>增加温湿度记录并复核样品前处理。</v>
      </c>
      <c r="AO10" s="155" t="str"/>
      <c r="AP10" s="173" t="str"/>
      <c r="AQ10" s="155" t="str">
        <v>未评价</v>
      </c>
      <c r="AR10" s="149" t="str">
        <f>IF(OR(G10="",K10=""),"",IF(COUNTIFS($G$6:G10,G10,$K$6:K10,K10)&gt;1,"是","否"))</f>
        <v>否</v>
      </c>
      <c r="AS10" s="155" t="str">
        <v>等待实验室复测数据</v>
      </c>
      <c r="AT10" s="93" t="str"/>
      <c r="AU10" s="65" t="str">
        <v>示例，可删除</v>
      </c>
    </row>
    <row r="11" ht="24" customHeight="true">
      <c r="A11" s="143" t="str">
        <f>IF(C11="","","RR-"&amp;TEXT(C11,"yyyymmdd")&amp;"-"&amp;TEXT(ROW()-5,"0000"))</f>
        <v>RR-20260422-0006</v>
      </c>
      <c r="B11" s="137" t="str">
        <v>门店设备维修</v>
      </c>
      <c r="C11" s="161" t="n">
        <v>46134</v>
      </c>
      <c r="D11" s="137" t="str">
        <v>门店店长</v>
      </c>
      <c r="E11" s="137" t="str">
        <v>零售运营部</v>
      </c>
      <c r="F11" s="137" t="str">
        <v>杭州门店</v>
      </c>
      <c r="G11" s="137" t="str">
        <v>门店终端二十一号</v>
      </c>
      <c r="H11" s="137" t="str">
        <v>二十一号门店收银终端</v>
      </c>
      <c r="I11" s="137" t="str">
        <v>门店收银终端</v>
      </c>
      <c r="J11" s="137" t="str">
        <v>一号收银台</v>
      </c>
      <c r="K11" s="137" t="str">
        <v>网络通信</v>
      </c>
      <c r="L11" s="137" t="str">
        <v>支付终端无法联网，顾客排队时间增加。</v>
      </c>
      <c r="M11" s="137" t="str">
        <v>高</v>
      </c>
      <c r="N11" s="137" t="str">
        <v>紧急</v>
      </c>
      <c r="O11" s="93" t="str">
        <v>否</v>
      </c>
      <c r="P11" s="93" t="str">
        <v>否</v>
      </c>
      <c r="Q11" s="137" t="str">
        <v>客户门店反馈</v>
      </c>
      <c r="R11" s="119" t="n">
        <v>46134</v>
      </c>
      <c r="S11" s="167" t="n">
        <f>IF(OR(C11="",N11=""),"",IFERROR(C11+VLOOKUP(N11,'选项配置'!$E$5:$F$8,2,FALSE),""))</f>
        <v>46134.5</v>
      </c>
      <c r="T11" s="149" t="str">
        <f>IF(S11="","",IF(OR(U11="已关闭",U11="已取消",U11="驳回"),"已关闭",IF(TODAY()&gt;S11,"超期","正常")))</f>
        <v>已关闭</v>
      </c>
      <c r="U11" s="137" t="str">
        <v>已关闭</v>
      </c>
      <c r="V11" s="155" t="str">
        <v>信息服务台</v>
      </c>
      <c r="W11" s="155" t="str">
        <v>临时绕行</v>
      </c>
      <c r="X11" s="155" t="str">
        <v>信息设备服务商</v>
      </c>
      <c r="Y11" s="155" t="str">
        <v>无需审批</v>
      </c>
      <c r="Z11" s="155" t="str"/>
      <c r="AA11" s="179" t="n">
        <v>46134.506944444445</v>
      </c>
      <c r="AB11" s="179" t="n">
        <v>46134.552083333336</v>
      </c>
      <c r="AC11" s="186" t="n">
        <f>IF(OR(AA11="",AB11=""),"",ROUND((AB11-AA11)*24,2))</f>
        <v>1.08</v>
      </c>
      <c r="AD11" s="187" t="n">
        <v>0</v>
      </c>
      <c r="AE11" s="198" t="n">
        <v>500</v>
      </c>
      <c r="AF11" s="198" t="n">
        <v>200</v>
      </c>
      <c r="AG11" s="198" t="n">
        <v>0</v>
      </c>
      <c r="AH11" s="198" t="n">
        <v>0</v>
      </c>
      <c r="AI11" s="198" t="n">
        <v>0</v>
      </c>
      <c r="AJ11" s="199" t="n">
        <f>IF(SUM(AF11:AI11)=0,"",SUM(AF11:AI11))</f>
        <v>200</v>
      </c>
      <c r="AK11" s="155" t="str"/>
      <c r="AL11" s="155" t="str">
        <v>重启路由并切换备用网络，收银终端恢复联网。</v>
      </c>
      <c r="AM11" s="155" t="str">
        <v>电源网络问题</v>
      </c>
      <c r="AN11" s="155" t="str">
        <v>门店增加网络连通性日检。</v>
      </c>
      <c r="AO11" s="155" t="str">
        <v>门店店长</v>
      </c>
      <c r="AP11" s="173" t="n">
        <v>46134</v>
      </c>
      <c r="AQ11" s="155" t="str">
        <v>四星满意</v>
      </c>
      <c r="AR11" s="149" t="str">
        <f>IF(OR(G11="",K11=""),"",IF(COUNTIFS($G$6:G11,G11,$K$6:K11,K11)&gt;1,"是","否"))</f>
        <v>否</v>
      </c>
      <c r="AS11" s="155" t="str"/>
      <c r="AT11" s="93" t="str"/>
      <c r="AU11" s="65" t="str">
        <v>示例，可删除</v>
      </c>
    </row>
    <row r="12" ht="24" customHeight="true">
      <c r="A12" s="143" t="str">
        <f>IF(C12="","","RR-"&amp;TEXT(C12,"yyyymmdd")&amp;"-"&amp;TEXT(ROW()-5,"0000"))</f>
        <v>RR-20260421-0007</v>
      </c>
      <c r="B12" s="137" t="str">
        <v>安全隐患处理</v>
      </c>
      <c r="C12" s="161" t="n">
        <v>46133</v>
      </c>
      <c r="D12" s="137" t="str">
        <v>何磊</v>
      </c>
      <c r="E12" s="137" t="str">
        <v>信息技术部</v>
      </c>
      <c r="F12" s="137" t="str">
        <v>北京总部</v>
      </c>
      <c r="G12" s="137" t="str">
        <v>机房电源五号</v>
      </c>
      <c r="H12" s="137" t="str">
        <v>机房电源电池组</v>
      </c>
      <c r="I12" s="137" t="str">
        <v>电气设备</v>
      </c>
      <c r="J12" s="137" t="str">
        <v>机房</v>
      </c>
      <c r="K12" s="137" t="str">
        <v>电气故障</v>
      </c>
      <c r="L12" s="137" t="str">
        <v>电池告警，切换测试失败，影响机房供电冗余。</v>
      </c>
      <c r="M12" s="137" t="str">
        <v>严重</v>
      </c>
      <c r="N12" s="137" t="str">
        <v>紧急</v>
      </c>
      <c r="O12" s="93" t="str">
        <v>是</v>
      </c>
      <c r="P12" s="93" t="str">
        <v>是</v>
      </c>
      <c r="Q12" s="137" t="str">
        <v>系统物联网报警</v>
      </c>
      <c r="R12" s="119" t="n">
        <v>46133</v>
      </c>
      <c r="S12" s="167" t="n">
        <f>IF(OR(C12="",N12=""),"",IFERROR(C12+VLOOKUP(N12,'选项配置'!$E$5:$F$8,2,FALSE),""))</f>
        <v>46133.5</v>
      </c>
      <c r="T12" s="149" t="str">
        <f>IF(S12="","",IF(OR(U12="已关闭",U12="已取消",U12="驳回"),"已关闭",IF(TODAY()&gt;S12,"超期","正常")))</f>
        <v>超期</v>
      </c>
      <c r="U12" s="137" t="str">
        <v>等待备件</v>
      </c>
      <c r="V12" s="155" t="str">
        <v>信息服务台</v>
      </c>
      <c r="W12" s="155" t="str">
        <v>外部维修</v>
      </c>
      <c r="X12" s="155" t="str">
        <v>信息设备服务商</v>
      </c>
      <c r="Y12" s="155" t="str">
        <v>已批准</v>
      </c>
      <c r="Z12" s="155" t="str">
        <v>信息技术经理</v>
      </c>
      <c r="AA12" s="179" t="n">
        <v>46133.625</v>
      </c>
      <c r="AB12" s="179" t="str"/>
      <c r="AC12" s="186" t="str">
        <f>IF(OR(AA12="",AB12=""),"",ROUND((AB12-AA12)*24,2))</f>
      </c>
      <c r="AD12" s="187" t="n">
        <v>0</v>
      </c>
      <c r="AE12" s="198" t="n">
        <v>12000</v>
      </c>
      <c r="AF12" s="198" t="str"/>
      <c r="AG12" s="198" t="str"/>
      <c r="AH12" s="198" t="str"/>
      <c r="AI12" s="198" t="str"/>
      <c r="AJ12" s="199" t="str">
        <f>IF(SUM(AF12:AI12)=0,"",SUM(AF12:AI12))</f>
      </c>
      <c r="AK12" s="155" t="str">
        <v>电源电池模块</v>
      </c>
      <c r="AL12" s="155" t="str"/>
      <c r="AM12" s="155" t="str">
        <v>备件失效</v>
      </c>
      <c r="AN12" s="155" t="str">
        <v>更换后进行放电测试并纳入季度测试。</v>
      </c>
      <c r="AO12" s="155" t="str"/>
      <c r="AP12" s="173" t="str"/>
      <c r="AQ12" s="155" t="str">
        <v>未评价</v>
      </c>
      <c r="AR12" s="149" t="str">
        <f>IF(OR(G12="",K12=""),"",IF(COUNTIFS($G$6:G12,G12,$K$6:K12,K12)&gt;1,"是","否"))</f>
        <v>否</v>
      </c>
      <c r="AS12" s="155" t="str">
        <v>等待电池模块到货</v>
      </c>
      <c r="AT12" s="93" t="str"/>
      <c r="AU12" s="65" t="str">
        <v>示例，可删除</v>
      </c>
    </row>
    <row r="13" ht="24" customHeight="true">
      <c r="A13" s="143" t="str">
        <f>IF(C13="","","RR-"&amp;TEXT(C13,"yyyymmdd")&amp;"-"&amp;TEXT(ROW()-5,"0000"))</f>
        <v>RR-20260429-0008</v>
      </c>
      <c r="B13" s="137" t="str">
        <v>车辆与叉车维修</v>
      </c>
      <c r="C13" s="161" t="n">
        <v>46141</v>
      </c>
      <c r="D13" s="137" t="str">
        <v>孙浩</v>
      </c>
      <c r="E13" s="137" t="str">
        <v>仓储部</v>
      </c>
      <c r="F13" s="137" t="str">
        <v>苏州工厂</v>
      </c>
      <c r="G13" s="137" t="str">
        <v>叉车四号</v>
      </c>
      <c r="H13" s="137" t="str">
        <v>四号叉车</v>
      </c>
      <c r="I13" s="137" t="str">
        <v>车辆与叉车</v>
      </c>
      <c r="J13" s="137" t="str">
        <v>一号仓库</v>
      </c>
      <c r="K13" s="137" t="str">
        <v>气液泄漏</v>
      </c>
      <c r="L13" s="137" t="str">
        <v>液压油渗漏，地面有油迹。</v>
      </c>
      <c r="M13" s="137" t="str">
        <v>高</v>
      </c>
      <c r="N13" s="137" t="str">
        <v>高</v>
      </c>
      <c r="O13" s="93" t="str">
        <v>是</v>
      </c>
      <c r="P13" s="93" t="str">
        <v>是</v>
      </c>
      <c r="Q13" s="137" t="str">
        <v>巡检发现</v>
      </c>
      <c r="R13" s="119" t="n">
        <v>46142</v>
      </c>
      <c r="S13" s="167" t="n">
        <f>IF(OR(C13="",N13=""),"",IFERROR(C13+VLOOKUP(N13,'选项配置'!$E$5:$F$8,2,FALSE),""))</f>
        <v>46142</v>
      </c>
      <c r="T13" s="149" t="str">
        <f>IF(S13="","",IF(OR(U13="已关闭",U13="已取消",U13="驳回"),"已关闭",IF(TODAY()&gt;S13,"超期","正常")))</f>
        <v>超期</v>
      </c>
      <c r="U13" s="137" t="str">
        <v>待指派</v>
      </c>
      <c r="V13" s="155" t="str">
        <v>李强</v>
      </c>
      <c r="W13" s="155" t="str">
        <v>内部维修</v>
      </c>
      <c r="X13" s="155" t="str"/>
      <c r="Y13" s="155" t="str">
        <v>待审批</v>
      </c>
      <c r="Z13" s="155" t="str"/>
      <c r="AA13" s="179" t="str"/>
      <c r="AB13" s="179" t="str"/>
      <c r="AC13" s="186" t="str">
        <f>IF(OR(AA13="",AB13=""),"",ROUND((AB13-AA13)*24,2))</f>
      </c>
      <c r="AD13" s="187" t="n">
        <v>0</v>
      </c>
      <c r="AE13" s="198" t="n">
        <v>1800</v>
      </c>
      <c r="AF13" s="198" t="str"/>
      <c r="AG13" s="198" t="str"/>
      <c r="AH13" s="198" t="str"/>
      <c r="AI13" s="198" t="str"/>
      <c r="AJ13" s="199" t="str">
        <f>IF(SUM(AF13:AI13)=0,"",SUM(AF13:AI13))</f>
      </c>
      <c r="AK13" s="155" t="str">
        <v>密封圈待确认</v>
      </c>
      <c r="AL13" s="155" t="str"/>
      <c r="AM13" s="155" t="str">
        <v>待确认</v>
      </c>
      <c r="AN13" s="155" t="str"/>
      <c r="AO13" s="155" t="str"/>
      <c r="AP13" s="173" t="str"/>
      <c r="AQ13" s="155" t="str">
        <v>未评价</v>
      </c>
      <c r="AR13" s="149" t="str">
        <f>IF(OR(G13="",K13=""),"",IF(COUNTIFS($G$6:G13,G13,$K$6:K13,K13)&gt;1,"是","否"))</f>
        <v>否</v>
      </c>
      <c r="AS13" s="155" t="str">
        <v>审批后安排维修</v>
      </c>
      <c r="AT13" s="93" t="str"/>
      <c r="AU13" s="65" t="str">
        <v>示例，可删除</v>
      </c>
    </row>
    <row r="14" ht="24" customHeight="true">
      <c r="A14" s="143" t="str">
        <f>IF(C14="","","RR-"&amp;TEXT(C14,"yyyymmdd")&amp;"-"&amp;TEXT(ROW()-5,"0000"))</f>
      </c>
      <c r="B14" s="137" t="str"/>
      <c r="C14" s="161" t="str"/>
      <c r="D14" s="137" t="str"/>
      <c r="E14" s="137" t="str"/>
      <c r="F14" s="137" t="str"/>
      <c r="G14" s="137" t="str"/>
      <c r="H14" s="137" t="str"/>
      <c r="I14" s="137" t="str"/>
      <c r="J14" s="137" t="str"/>
      <c r="K14" s="137" t="str"/>
      <c r="L14" s="137" t="str"/>
      <c r="M14" s="137" t="str"/>
      <c r="N14" s="137" t="str"/>
      <c r="O14" s="93" t="str"/>
      <c r="P14" s="93" t="str"/>
      <c r="Q14" s="137" t="str"/>
      <c r="R14" s="119" t="str"/>
      <c r="S14" s="167" t="str">
        <f>IF(OR(C14="",N14=""),"",IFERROR(C14+VLOOKUP(N14,'选项配置'!$E$5:$F$8,2,FALSE),""))</f>
      </c>
      <c r="T14" s="149" t="str">
        <f>IF(S14="","",IF(OR(U14="已关闭",U14="已取消",U14="驳回"),"已关闭",IF(TODAY()&gt;S14,"超期","正常")))</f>
      </c>
      <c r="U14" s="137" t="str"/>
      <c r="V14" s="155" t="str"/>
      <c r="W14" s="155" t="str"/>
      <c r="X14" s="155" t="str"/>
      <c r="Y14" s="155" t="str"/>
      <c r="Z14" s="155" t="str"/>
      <c r="AA14" s="179" t="str"/>
      <c r="AB14" s="179" t="str"/>
      <c r="AC14" s="186" t="str">
        <f>IF(OR(AA14="",AB14=""),"",ROUND((AB14-AA14)*24,2))</f>
      </c>
      <c r="AD14" s="187" t="str"/>
      <c r="AE14" s="198" t="str"/>
      <c r="AF14" s="198" t="str"/>
      <c r="AG14" s="198" t="str"/>
      <c r="AH14" s="198" t="str"/>
      <c r="AI14" s="198" t="str"/>
      <c r="AJ14" s="199" t="str">
        <f>IF(SUM(AF14:AI14)=0,"",SUM(AF14:AI14))</f>
      </c>
      <c r="AK14" s="155" t="str"/>
      <c r="AL14" s="155" t="str"/>
      <c r="AM14" s="155" t="str"/>
      <c r="AN14" s="155" t="str"/>
      <c r="AO14" s="155" t="str"/>
      <c r="AP14" s="173" t="str"/>
      <c r="AQ14" s="155" t="str"/>
      <c r="AR14" s="149" t="str">
        <f>IF(OR(G14="",K14=""),"",IF(COUNTIFS($G$6:G14,G14,$K$6:K14,K14)&gt;1,"是","否"))</f>
      </c>
      <c r="AS14" s="155" t="str"/>
      <c r="AT14" s="93" t="str"/>
      <c r="AU14" s="65" t="str"/>
    </row>
    <row r="15" ht="24" customHeight="true">
      <c r="A15" s="143" t="str">
        <f>IF(C15="","","RR-"&amp;TEXT(C15,"yyyymmdd")&amp;"-"&amp;TEXT(ROW()-5,"0000"))</f>
      </c>
      <c r="B15" s="137" t="str"/>
      <c r="C15" s="161" t="str"/>
      <c r="D15" s="137" t="str"/>
      <c r="E15" s="137" t="str"/>
      <c r="F15" s="137" t="str"/>
      <c r="G15" s="137" t="str"/>
      <c r="H15" s="137" t="str"/>
      <c r="I15" s="137" t="str"/>
      <c r="J15" s="137" t="str"/>
      <c r="K15" s="137" t="str"/>
      <c r="L15" s="137" t="str"/>
      <c r="M15" s="137" t="str"/>
      <c r="N15" s="137" t="str"/>
      <c r="O15" s="93" t="str"/>
      <c r="P15" s="93" t="str"/>
      <c r="Q15" s="137" t="str"/>
      <c r="R15" s="119" t="str"/>
      <c r="S15" s="167" t="str">
        <f>IF(OR(C15="",N15=""),"",IFERROR(C15+VLOOKUP(N15,'选项配置'!$E$5:$F$8,2,FALSE),""))</f>
      </c>
      <c r="T15" s="149" t="str">
        <f>IF(S15="","",IF(OR(U15="已关闭",U15="已取消",U15="驳回"),"已关闭",IF(TODAY()&gt;S15,"超期","正常")))</f>
      </c>
      <c r="U15" s="137" t="str"/>
      <c r="V15" s="155" t="str"/>
      <c r="W15" s="155" t="str"/>
      <c r="X15" s="155" t="str"/>
      <c r="Y15" s="155" t="str"/>
      <c r="Z15" s="155" t="str"/>
      <c r="AA15" s="179" t="str"/>
      <c r="AB15" s="179" t="str"/>
      <c r="AC15" s="186" t="str">
        <f>IF(OR(AA15="",AB15=""),"",ROUND((AB15-AA15)*24,2))</f>
      </c>
      <c r="AD15" s="187" t="str"/>
      <c r="AE15" s="198" t="str"/>
      <c r="AF15" s="198" t="str"/>
      <c r="AG15" s="198" t="str"/>
      <c r="AH15" s="198" t="str"/>
      <c r="AI15" s="198" t="str"/>
      <c r="AJ15" s="199" t="str">
        <f>IF(SUM(AF15:AI15)=0,"",SUM(AF15:AI15))</f>
      </c>
      <c r="AK15" s="155" t="str"/>
      <c r="AL15" s="155" t="str"/>
      <c r="AM15" s="155" t="str"/>
      <c r="AN15" s="155" t="str"/>
      <c r="AO15" s="155" t="str"/>
      <c r="AP15" s="173" t="str"/>
      <c r="AQ15" s="155" t="str"/>
      <c r="AR15" s="149" t="str">
        <f>IF(OR(G15="",K15=""),"",IF(COUNTIFS($G$6:G15,G15,$K$6:K15,K15)&gt;1,"是","否"))</f>
      </c>
      <c r="AS15" s="155" t="str"/>
      <c r="AT15" s="93" t="str"/>
      <c r="AU15" s="65" t="str"/>
    </row>
    <row r="16" ht="24" customHeight="true">
      <c r="A16" s="143" t="str">
        <f>IF(C16="","","RR-"&amp;TEXT(C16,"yyyymmdd")&amp;"-"&amp;TEXT(ROW()-5,"0000"))</f>
      </c>
      <c r="B16" s="137" t="str"/>
      <c r="C16" s="161" t="str"/>
      <c r="D16" s="137" t="str"/>
      <c r="E16" s="137" t="str"/>
      <c r="F16" s="137" t="str"/>
      <c r="G16" s="137" t="str"/>
      <c r="H16" s="137" t="str"/>
      <c r="I16" s="137" t="str"/>
      <c r="J16" s="137" t="str"/>
      <c r="K16" s="137" t="str"/>
      <c r="L16" s="137" t="str"/>
      <c r="M16" s="137" t="str"/>
      <c r="N16" s="137" t="str"/>
      <c r="O16" s="93" t="str"/>
      <c r="P16" s="93" t="str"/>
      <c r="Q16" s="137" t="str"/>
      <c r="R16" s="119" t="str"/>
      <c r="S16" s="167" t="str">
        <f>IF(OR(C16="",N16=""),"",IFERROR(C16+VLOOKUP(N16,'选项配置'!$E$5:$F$8,2,FALSE),""))</f>
      </c>
      <c r="T16" s="149" t="str">
        <f>IF(S16="","",IF(OR(U16="已关闭",U16="已取消",U16="驳回"),"已关闭",IF(TODAY()&gt;S16,"超期","正常")))</f>
      </c>
      <c r="U16" s="137" t="str"/>
      <c r="V16" s="155" t="str"/>
      <c r="W16" s="155" t="str"/>
      <c r="X16" s="155" t="str"/>
      <c r="Y16" s="155" t="str"/>
      <c r="Z16" s="155" t="str"/>
      <c r="AA16" s="179" t="str"/>
      <c r="AB16" s="179" t="str"/>
      <c r="AC16" s="186" t="str">
        <f>IF(OR(AA16="",AB16=""),"",ROUND((AB16-AA16)*24,2))</f>
      </c>
      <c r="AD16" s="187" t="str"/>
      <c r="AE16" s="198" t="str"/>
      <c r="AF16" s="198" t="str"/>
      <c r="AG16" s="198" t="str"/>
      <c r="AH16" s="198" t="str"/>
      <c r="AI16" s="198" t="str"/>
      <c r="AJ16" s="199" t="str">
        <f>IF(SUM(AF16:AI16)=0,"",SUM(AF16:AI16))</f>
      </c>
      <c r="AK16" s="155" t="str"/>
      <c r="AL16" s="155" t="str"/>
      <c r="AM16" s="155" t="str"/>
      <c r="AN16" s="155" t="str"/>
      <c r="AO16" s="155" t="str"/>
      <c r="AP16" s="173" t="str"/>
      <c r="AQ16" s="155" t="str"/>
      <c r="AR16" s="149" t="str">
        <f>IF(OR(G16="",K16=""),"",IF(COUNTIFS($G$6:G16,G16,$K$6:K16,K16)&gt;1,"是","否"))</f>
      </c>
      <c r="AS16" s="155" t="str"/>
      <c r="AT16" s="93" t="str"/>
      <c r="AU16" s="65" t="str"/>
    </row>
    <row r="17" ht="24" customHeight="true">
      <c r="A17" s="143" t="str">
        <f>IF(C17="","","RR-"&amp;TEXT(C17,"yyyymmdd")&amp;"-"&amp;TEXT(ROW()-5,"0000"))</f>
      </c>
      <c r="B17" s="137" t="str"/>
      <c r="C17" s="161" t="str"/>
      <c r="D17" s="137" t="str"/>
      <c r="E17" s="137" t="str"/>
      <c r="F17" s="137" t="str"/>
      <c r="G17" s="137" t="str"/>
      <c r="H17" s="137" t="str"/>
      <c r="I17" s="137" t="str"/>
      <c r="J17" s="137" t="str"/>
      <c r="K17" s="137" t="str"/>
      <c r="L17" s="137" t="str"/>
      <c r="M17" s="137" t="str"/>
      <c r="N17" s="137" t="str"/>
      <c r="O17" s="93" t="str"/>
      <c r="P17" s="93" t="str"/>
      <c r="Q17" s="137" t="str"/>
      <c r="R17" s="119" t="str"/>
      <c r="S17" s="167" t="str">
        <f>IF(OR(C17="",N17=""),"",IFERROR(C17+VLOOKUP(N17,'选项配置'!$E$5:$F$8,2,FALSE),""))</f>
      </c>
      <c r="T17" s="149" t="str">
        <f>IF(S17="","",IF(OR(U17="已关闭",U17="已取消",U17="驳回"),"已关闭",IF(TODAY()&gt;S17,"超期","正常")))</f>
      </c>
      <c r="U17" s="137" t="str"/>
      <c r="V17" s="155" t="str"/>
      <c r="W17" s="155" t="str"/>
      <c r="X17" s="155" t="str"/>
      <c r="Y17" s="155" t="str"/>
      <c r="Z17" s="155" t="str"/>
      <c r="AA17" s="179" t="str"/>
      <c r="AB17" s="179" t="str"/>
      <c r="AC17" s="186" t="str">
        <f>IF(OR(AA17="",AB17=""),"",ROUND((AB17-AA17)*24,2))</f>
      </c>
      <c r="AD17" s="187" t="str"/>
      <c r="AE17" s="198" t="str"/>
      <c r="AF17" s="198" t="str"/>
      <c r="AG17" s="198" t="str"/>
      <c r="AH17" s="198" t="str"/>
      <c r="AI17" s="198" t="str"/>
      <c r="AJ17" s="199" t="str">
        <f>IF(SUM(AF17:AI17)=0,"",SUM(AF17:AI17))</f>
      </c>
      <c r="AK17" s="155" t="str"/>
      <c r="AL17" s="155" t="str"/>
      <c r="AM17" s="155" t="str"/>
      <c r="AN17" s="155" t="str"/>
      <c r="AO17" s="155" t="str"/>
      <c r="AP17" s="173" t="str"/>
      <c r="AQ17" s="155" t="str"/>
      <c r="AR17" s="149" t="str">
        <f>IF(OR(G17="",K17=""),"",IF(COUNTIFS($G$6:G17,G17,$K$6:K17,K17)&gt;1,"是","否"))</f>
      </c>
      <c r="AS17" s="155" t="str"/>
      <c r="AT17" s="93" t="str"/>
      <c r="AU17" s="65" t="str"/>
    </row>
    <row r="18" ht="24" customHeight="true">
      <c r="A18" s="143" t="str">
        <f>IF(C18="","","RR-"&amp;TEXT(C18,"yyyymmdd")&amp;"-"&amp;TEXT(ROW()-5,"0000"))</f>
      </c>
      <c r="B18" s="137" t="str"/>
      <c r="C18" s="161" t="str"/>
      <c r="D18" s="137" t="str"/>
      <c r="E18" s="137" t="str"/>
      <c r="F18" s="137" t="str"/>
      <c r="G18" s="137" t="str"/>
      <c r="H18" s="137" t="str"/>
      <c r="I18" s="137" t="str"/>
      <c r="J18" s="137" t="str"/>
      <c r="K18" s="137" t="str"/>
      <c r="L18" s="137" t="str"/>
      <c r="M18" s="137" t="str"/>
      <c r="N18" s="137" t="str"/>
      <c r="O18" s="93" t="str"/>
      <c r="P18" s="93" t="str"/>
      <c r="Q18" s="137" t="str"/>
      <c r="R18" s="119" t="str"/>
      <c r="S18" s="167" t="str">
        <f>IF(OR(C18="",N18=""),"",IFERROR(C18+VLOOKUP(N18,'选项配置'!$E$5:$F$8,2,FALSE),""))</f>
      </c>
      <c r="T18" s="149" t="str">
        <f>IF(S18="","",IF(OR(U18="已关闭",U18="已取消",U18="驳回"),"已关闭",IF(TODAY()&gt;S18,"超期","正常")))</f>
      </c>
      <c r="U18" s="137" t="str"/>
      <c r="V18" s="155" t="str"/>
      <c r="W18" s="155" t="str"/>
      <c r="X18" s="155" t="str"/>
      <c r="Y18" s="155" t="str"/>
      <c r="Z18" s="155" t="str"/>
      <c r="AA18" s="179" t="str"/>
      <c r="AB18" s="179" t="str"/>
      <c r="AC18" s="186" t="str">
        <f>IF(OR(AA18="",AB18=""),"",ROUND((AB18-AA18)*24,2))</f>
      </c>
      <c r="AD18" s="187" t="str"/>
      <c r="AE18" s="198" t="str"/>
      <c r="AF18" s="198" t="str"/>
      <c r="AG18" s="198" t="str"/>
      <c r="AH18" s="198" t="str"/>
      <c r="AI18" s="198" t="str"/>
      <c r="AJ18" s="199" t="str">
        <f>IF(SUM(AF18:AI18)=0,"",SUM(AF18:AI18))</f>
      </c>
      <c r="AK18" s="155" t="str"/>
      <c r="AL18" s="155" t="str"/>
      <c r="AM18" s="155" t="str"/>
      <c r="AN18" s="155" t="str"/>
      <c r="AO18" s="155" t="str"/>
      <c r="AP18" s="173" t="str"/>
      <c r="AQ18" s="155" t="str"/>
      <c r="AR18" s="149" t="str">
        <f>IF(OR(G18="",K18=""),"",IF(COUNTIFS($G$6:G18,G18,$K$6:K18,K18)&gt;1,"是","否"))</f>
      </c>
      <c r="AS18" s="155" t="str"/>
      <c r="AT18" s="93" t="str"/>
      <c r="AU18" s="65" t="str"/>
    </row>
    <row r="19" ht="24" customHeight="true">
      <c r="A19" s="143" t="str">
        <f>IF(C19="","","RR-"&amp;TEXT(C19,"yyyymmdd")&amp;"-"&amp;TEXT(ROW()-5,"0000"))</f>
      </c>
      <c r="B19" s="137" t="str"/>
      <c r="C19" s="161" t="str"/>
      <c r="D19" s="137" t="str"/>
      <c r="E19" s="137" t="str"/>
      <c r="F19" s="137" t="str"/>
      <c r="G19" s="137" t="str"/>
      <c r="H19" s="137" t="str"/>
      <c r="I19" s="137" t="str"/>
      <c r="J19" s="137" t="str"/>
      <c r="K19" s="137" t="str"/>
      <c r="L19" s="137" t="str"/>
      <c r="M19" s="137" t="str"/>
      <c r="N19" s="137" t="str"/>
      <c r="O19" s="93" t="str"/>
      <c r="P19" s="93" t="str"/>
      <c r="Q19" s="137" t="str"/>
      <c r="R19" s="119" t="str"/>
      <c r="S19" s="167" t="str">
        <f>IF(OR(C19="",N19=""),"",IFERROR(C19+VLOOKUP(N19,'选项配置'!$E$5:$F$8,2,FALSE),""))</f>
      </c>
      <c r="T19" s="149" t="str">
        <f>IF(S19="","",IF(OR(U19="已关闭",U19="已取消",U19="驳回"),"已关闭",IF(TODAY()&gt;S19,"超期","正常")))</f>
      </c>
      <c r="U19" s="137" t="str"/>
      <c r="V19" s="155" t="str"/>
      <c r="W19" s="155" t="str"/>
      <c r="X19" s="155" t="str"/>
      <c r="Y19" s="155" t="str"/>
      <c r="Z19" s="155" t="str"/>
      <c r="AA19" s="179" t="str"/>
      <c r="AB19" s="179" t="str"/>
      <c r="AC19" s="186" t="str">
        <f>IF(OR(AA19="",AB19=""),"",ROUND((AB19-AA19)*24,2))</f>
      </c>
      <c r="AD19" s="187" t="str"/>
      <c r="AE19" s="198" t="str"/>
      <c r="AF19" s="198" t="str"/>
      <c r="AG19" s="198" t="str"/>
      <c r="AH19" s="198" t="str"/>
      <c r="AI19" s="198" t="str"/>
      <c r="AJ19" s="199" t="str">
        <f>IF(SUM(AF19:AI19)=0,"",SUM(AF19:AI19))</f>
      </c>
      <c r="AK19" s="155" t="str"/>
      <c r="AL19" s="155" t="str"/>
      <c r="AM19" s="155" t="str"/>
      <c r="AN19" s="155" t="str"/>
      <c r="AO19" s="155" t="str"/>
      <c r="AP19" s="173" t="str"/>
      <c r="AQ19" s="155" t="str"/>
      <c r="AR19" s="149" t="str">
        <f>IF(OR(G19="",K19=""),"",IF(COUNTIFS($G$6:G19,G19,$K$6:K19,K19)&gt;1,"是","否"))</f>
      </c>
      <c r="AS19" s="155" t="str"/>
      <c r="AT19" s="93" t="str"/>
      <c r="AU19" s="65" t="str"/>
    </row>
    <row r="20" ht="24" customHeight="true">
      <c r="A20" s="143" t="str">
        <f>IF(C20="","","RR-"&amp;TEXT(C20,"yyyymmdd")&amp;"-"&amp;TEXT(ROW()-5,"0000"))</f>
      </c>
      <c r="B20" s="137" t="str"/>
      <c r="C20" s="161" t="str"/>
      <c r="D20" s="137" t="str"/>
      <c r="E20" s="137" t="str"/>
      <c r="F20" s="137" t="str"/>
      <c r="G20" s="137" t="str"/>
      <c r="H20" s="137" t="str"/>
      <c r="I20" s="137" t="str"/>
      <c r="J20" s="137" t="str"/>
      <c r="K20" s="137" t="str"/>
      <c r="L20" s="137" t="str"/>
      <c r="M20" s="137" t="str"/>
      <c r="N20" s="137" t="str"/>
      <c r="O20" s="93" t="str"/>
      <c r="P20" s="93" t="str"/>
      <c r="Q20" s="137" t="str"/>
      <c r="R20" s="119" t="str"/>
      <c r="S20" s="167" t="str">
        <f>IF(OR(C20="",N20=""),"",IFERROR(C20+VLOOKUP(N20,'选项配置'!$E$5:$F$8,2,FALSE),""))</f>
      </c>
      <c r="T20" s="149" t="str">
        <f>IF(S20="","",IF(OR(U20="已关闭",U20="已取消",U20="驳回"),"已关闭",IF(TODAY()&gt;S20,"超期","正常")))</f>
      </c>
      <c r="U20" s="137" t="str"/>
      <c r="V20" s="155" t="str"/>
      <c r="W20" s="155" t="str"/>
      <c r="X20" s="155" t="str"/>
      <c r="Y20" s="155" t="str"/>
      <c r="Z20" s="155" t="str"/>
      <c r="AA20" s="179" t="str"/>
      <c r="AB20" s="179" t="str"/>
      <c r="AC20" s="186" t="str">
        <f>IF(OR(AA20="",AB20=""),"",ROUND((AB20-AA20)*24,2))</f>
      </c>
      <c r="AD20" s="187" t="str"/>
      <c r="AE20" s="198" t="str"/>
      <c r="AF20" s="198" t="str"/>
      <c r="AG20" s="198" t="str"/>
      <c r="AH20" s="198" t="str"/>
      <c r="AI20" s="198" t="str"/>
      <c r="AJ20" s="199" t="str">
        <f>IF(SUM(AF20:AI20)=0,"",SUM(AF20:AI20))</f>
      </c>
      <c r="AK20" s="155" t="str"/>
      <c r="AL20" s="155" t="str"/>
      <c r="AM20" s="155" t="str"/>
      <c r="AN20" s="155" t="str"/>
      <c r="AO20" s="155" t="str"/>
      <c r="AP20" s="173" t="str"/>
      <c r="AQ20" s="155" t="str"/>
      <c r="AR20" s="149" t="str">
        <f>IF(OR(G20="",K20=""),"",IF(COUNTIFS($G$6:G20,G20,$K$6:K20,K20)&gt;1,"是","否"))</f>
      </c>
      <c r="AS20" s="155" t="str"/>
      <c r="AT20" s="93" t="str"/>
      <c r="AU20" s="65" t="str"/>
    </row>
    <row r="21" ht="24" customHeight="true">
      <c r="A21" s="143" t="str">
        <f>IF(C21="","","RR-"&amp;TEXT(C21,"yyyymmdd")&amp;"-"&amp;TEXT(ROW()-5,"0000"))</f>
      </c>
      <c r="B21" s="137" t="str"/>
      <c r="C21" s="161" t="str"/>
      <c r="D21" s="137" t="str"/>
      <c r="E21" s="137" t="str"/>
      <c r="F21" s="137" t="str"/>
      <c r="G21" s="137" t="str"/>
      <c r="H21" s="137" t="str"/>
      <c r="I21" s="137" t="str"/>
      <c r="J21" s="137" t="str"/>
      <c r="K21" s="137" t="str"/>
      <c r="L21" s="137" t="str"/>
      <c r="M21" s="137" t="str"/>
      <c r="N21" s="137" t="str"/>
      <c r="O21" s="93" t="str"/>
      <c r="P21" s="93" t="str"/>
      <c r="Q21" s="137" t="str"/>
      <c r="R21" s="119" t="str"/>
      <c r="S21" s="167" t="str">
        <f>IF(OR(C21="",N21=""),"",IFERROR(C21+VLOOKUP(N21,'选项配置'!$E$5:$F$8,2,FALSE),""))</f>
      </c>
      <c r="T21" s="149" t="str">
        <f>IF(S21="","",IF(OR(U21="已关闭",U21="已取消",U21="驳回"),"已关闭",IF(TODAY()&gt;S21,"超期","正常")))</f>
      </c>
      <c r="U21" s="137" t="str"/>
      <c r="V21" s="155" t="str"/>
      <c r="W21" s="155" t="str"/>
      <c r="X21" s="155" t="str"/>
      <c r="Y21" s="155" t="str"/>
      <c r="Z21" s="155" t="str"/>
      <c r="AA21" s="179" t="str"/>
      <c r="AB21" s="179" t="str"/>
      <c r="AC21" s="186" t="str">
        <f>IF(OR(AA21="",AB21=""),"",ROUND((AB21-AA21)*24,2))</f>
      </c>
      <c r="AD21" s="187" t="str"/>
      <c r="AE21" s="198" t="str"/>
      <c r="AF21" s="198" t="str"/>
      <c r="AG21" s="198" t="str"/>
      <c r="AH21" s="198" t="str"/>
      <c r="AI21" s="198" t="str"/>
      <c r="AJ21" s="199" t="str">
        <f>IF(SUM(AF21:AI21)=0,"",SUM(AF21:AI21))</f>
      </c>
      <c r="AK21" s="155" t="str"/>
      <c r="AL21" s="155" t="str"/>
      <c r="AM21" s="155" t="str"/>
      <c r="AN21" s="155" t="str"/>
      <c r="AO21" s="155" t="str"/>
      <c r="AP21" s="173" t="str"/>
      <c r="AQ21" s="155" t="str"/>
      <c r="AR21" s="149" t="str">
        <f>IF(OR(G21="",K21=""),"",IF(COUNTIFS($G$6:G21,G21,$K$6:K21,K21)&gt;1,"是","否"))</f>
      </c>
      <c r="AS21" s="155" t="str"/>
      <c r="AT21" s="93" t="str"/>
      <c r="AU21" s="65" t="str"/>
    </row>
    <row r="22" ht="24" customHeight="true">
      <c r="A22" s="143" t="str">
        <f>IF(C22="","","RR-"&amp;TEXT(C22,"yyyymmdd")&amp;"-"&amp;TEXT(ROW()-5,"0000"))</f>
      </c>
      <c r="B22" s="137" t="str"/>
      <c r="C22" s="161" t="str"/>
      <c r="D22" s="137" t="str"/>
      <c r="E22" s="137" t="str"/>
      <c r="F22" s="137" t="str"/>
      <c r="G22" s="137" t="str"/>
      <c r="H22" s="137" t="str"/>
      <c r="I22" s="137" t="str"/>
      <c r="J22" s="137" t="str"/>
      <c r="K22" s="137" t="str"/>
      <c r="L22" s="137" t="str"/>
      <c r="M22" s="137" t="str"/>
      <c r="N22" s="137" t="str"/>
      <c r="O22" s="93" t="str"/>
      <c r="P22" s="93" t="str"/>
      <c r="Q22" s="137" t="str"/>
      <c r="R22" s="119" t="str"/>
      <c r="S22" s="167" t="str">
        <f>IF(OR(C22="",N22=""),"",IFERROR(C22+VLOOKUP(N22,'选项配置'!$E$5:$F$8,2,FALSE),""))</f>
      </c>
      <c r="T22" s="149" t="str">
        <f>IF(S22="","",IF(OR(U22="已关闭",U22="已取消",U22="驳回"),"已关闭",IF(TODAY()&gt;S22,"超期","正常")))</f>
      </c>
      <c r="U22" s="137" t="str"/>
      <c r="V22" s="155" t="str"/>
      <c r="W22" s="155" t="str"/>
      <c r="X22" s="155" t="str"/>
      <c r="Y22" s="155" t="str"/>
      <c r="Z22" s="155" t="str"/>
      <c r="AA22" s="179" t="str"/>
      <c r="AB22" s="179" t="str"/>
      <c r="AC22" s="186" t="str">
        <f>IF(OR(AA22="",AB22=""),"",ROUND((AB22-AA22)*24,2))</f>
      </c>
      <c r="AD22" s="187" t="str"/>
      <c r="AE22" s="198" t="str"/>
      <c r="AF22" s="198" t="str"/>
      <c r="AG22" s="198" t="str"/>
      <c r="AH22" s="198" t="str"/>
      <c r="AI22" s="198" t="str"/>
      <c r="AJ22" s="199" t="str">
        <f>IF(SUM(AF22:AI22)=0,"",SUM(AF22:AI22))</f>
      </c>
      <c r="AK22" s="155" t="str"/>
      <c r="AL22" s="155" t="str"/>
      <c r="AM22" s="155" t="str"/>
      <c r="AN22" s="155" t="str"/>
      <c r="AO22" s="155" t="str"/>
      <c r="AP22" s="173" t="str"/>
      <c r="AQ22" s="155" t="str"/>
      <c r="AR22" s="149" t="str">
        <f>IF(OR(G22="",K22=""),"",IF(COUNTIFS($G$6:G22,G22,$K$6:K22,K22)&gt;1,"是","否"))</f>
      </c>
      <c r="AS22" s="155" t="str"/>
      <c r="AT22" s="93" t="str"/>
      <c r="AU22" s="65" t="str"/>
    </row>
    <row r="23" ht="24" customHeight="true">
      <c r="A23" s="143" t="str">
        <f>IF(C23="","","RR-"&amp;TEXT(C23,"yyyymmdd")&amp;"-"&amp;TEXT(ROW()-5,"0000"))</f>
      </c>
      <c r="B23" s="137" t="str"/>
      <c r="C23" s="161" t="str"/>
      <c r="D23" s="137" t="str"/>
      <c r="E23" s="137" t="str"/>
      <c r="F23" s="137" t="str"/>
      <c r="G23" s="137" t="str"/>
      <c r="H23" s="137" t="str"/>
      <c r="I23" s="137" t="str"/>
      <c r="J23" s="137" t="str"/>
      <c r="K23" s="137" t="str"/>
      <c r="L23" s="137" t="str"/>
      <c r="M23" s="137" t="str"/>
      <c r="N23" s="137" t="str"/>
      <c r="O23" s="93" t="str"/>
      <c r="P23" s="93" t="str"/>
      <c r="Q23" s="137" t="str"/>
      <c r="R23" s="119" t="str"/>
      <c r="S23" s="167" t="str">
        <f>IF(OR(C23="",N23=""),"",IFERROR(C23+VLOOKUP(N23,'选项配置'!$E$5:$F$8,2,FALSE),""))</f>
      </c>
      <c r="T23" s="149" t="str">
        <f>IF(S23="","",IF(OR(U23="已关闭",U23="已取消",U23="驳回"),"已关闭",IF(TODAY()&gt;S23,"超期","正常")))</f>
      </c>
      <c r="U23" s="137" t="str"/>
      <c r="V23" s="155" t="str"/>
      <c r="W23" s="155" t="str"/>
      <c r="X23" s="155" t="str"/>
      <c r="Y23" s="155" t="str"/>
      <c r="Z23" s="155" t="str"/>
      <c r="AA23" s="179" t="str"/>
      <c r="AB23" s="179" t="str"/>
      <c r="AC23" s="186" t="str">
        <f>IF(OR(AA23="",AB23=""),"",ROUND((AB23-AA23)*24,2))</f>
      </c>
      <c r="AD23" s="187" t="str"/>
      <c r="AE23" s="198" t="str"/>
      <c r="AF23" s="198" t="str"/>
      <c r="AG23" s="198" t="str"/>
      <c r="AH23" s="198" t="str"/>
      <c r="AI23" s="198" t="str"/>
      <c r="AJ23" s="199" t="str">
        <f>IF(SUM(AF23:AI23)=0,"",SUM(AF23:AI23))</f>
      </c>
      <c r="AK23" s="155" t="str"/>
      <c r="AL23" s="155" t="str"/>
      <c r="AM23" s="155" t="str"/>
      <c r="AN23" s="155" t="str"/>
      <c r="AO23" s="155" t="str"/>
      <c r="AP23" s="173" t="str"/>
      <c r="AQ23" s="155" t="str"/>
      <c r="AR23" s="149" t="str">
        <f>IF(OR(G23="",K23=""),"",IF(COUNTIFS($G$6:G23,G23,$K$6:K23,K23)&gt;1,"是","否"))</f>
      </c>
      <c r="AS23" s="155" t="str"/>
      <c r="AT23" s="93" t="str"/>
      <c r="AU23" s="65" t="str"/>
    </row>
    <row r="24" ht="24" customHeight="true">
      <c r="A24" s="143" t="str">
        <f>IF(C24="","","RR-"&amp;TEXT(C24,"yyyymmdd")&amp;"-"&amp;TEXT(ROW()-5,"0000"))</f>
      </c>
      <c r="B24" s="137" t="str"/>
      <c r="C24" s="161" t="str"/>
      <c r="D24" s="137" t="str"/>
      <c r="E24" s="137" t="str"/>
      <c r="F24" s="137" t="str"/>
      <c r="G24" s="137" t="str"/>
      <c r="H24" s="137" t="str"/>
      <c r="I24" s="137" t="str"/>
      <c r="J24" s="137" t="str"/>
      <c r="K24" s="137" t="str"/>
      <c r="L24" s="137" t="str"/>
      <c r="M24" s="137" t="str"/>
      <c r="N24" s="137" t="str"/>
      <c r="O24" s="93" t="str"/>
      <c r="P24" s="93" t="str"/>
      <c r="Q24" s="137" t="str"/>
      <c r="R24" s="119" t="str"/>
      <c r="S24" s="167" t="str">
        <f>IF(OR(C24="",N24=""),"",IFERROR(C24+VLOOKUP(N24,'选项配置'!$E$5:$F$8,2,FALSE),""))</f>
      </c>
      <c r="T24" s="149" t="str">
        <f>IF(S24="","",IF(OR(U24="已关闭",U24="已取消",U24="驳回"),"已关闭",IF(TODAY()&gt;S24,"超期","正常")))</f>
      </c>
      <c r="U24" s="137" t="str"/>
      <c r="V24" s="155" t="str"/>
      <c r="W24" s="155" t="str"/>
      <c r="X24" s="155" t="str"/>
      <c r="Y24" s="155" t="str"/>
      <c r="Z24" s="155" t="str"/>
      <c r="AA24" s="179" t="str"/>
      <c r="AB24" s="179" t="str"/>
      <c r="AC24" s="186" t="str">
        <f>IF(OR(AA24="",AB24=""),"",ROUND((AB24-AA24)*24,2))</f>
      </c>
      <c r="AD24" s="187" t="str"/>
      <c r="AE24" s="198" t="str"/>
      <c r="AF24" s="198" t="str"/>
      <c r="AG24" s="198" t="str"/>
      <c r="AH24" s="198" t="str"/>
      <c r="AI24" s="198" t="str"/>
      <c r="AJ24" s="199" t="str">
        <f>IF(SUM(AF24:AI24)=0,"",SUM(AF24:AI24))</f>
      </c>
      <c r="AK24" s="155" t="str"/>
      <c r="AL24" s="155" t="str"/>
      <c r="AM24" s="155" t="str"/>
      <c r="AN24" s="155" t="str"/>
      <c r="AO24" s="155" t="str"/>
      <c r="AP24" s="173" t="str"/>
      <c r="AQ24" s="155" t="str"/>
      <c r="AR24" s="149" t="str">
        <f>IF(OR(G24="",K24=""),"",IF(COUNTIFS($G$6:G24,G24,$K$6:K24,K24)&gt;1,"是","否"))</f>
      </c>
      <c r="AS24" s="155" t="str"/>
      <c r="AT24" s="93" t="str"/>
      <c r="AU24" s="65" t="str"/>
    </row>
    <row r="25" ht="24" customHeight="true">
      <c r="A25" s="143" t="str">
        <f>IF(C25="","","RR-"&amp;TEXT(C25,"yyyymmdd")&amp;"-"&amp;TEXT(ROW()-5,"0000"))</f>
      </c>
      <c r="B25" s="137" t="str"/>
      <c r="C25" s="161" t="str"/>
      <c r="D25" s="137" t="str"/>
      <c r="E25" s="137" t="str"/>
      <c r="F25" s="137" t="str"/>
      <c r="G25" s="137" t="str"/>
      <c r="H25" s="137" t="str"/>
      <c r="I25" s="137" t="str"/>
      <c r="J25" s="137" t="str"/>
      <c r="K25" s="137" t="str"/>
      <c r="L25" s="137" t="str"/>
      <c r="M25" s="137" t="str"/>
      <c r="N25" s="137" t="str"/>
      <c r="O25" s="93" t="str"/>
      <c r="P25" s="93" t="str"/>
      <c r="Q25" s="137" t="str"/>
      <c r="R25" s="119" t="str"/>
      <c r="S25" s="167" t="str">
        <f>IF(OR(C25="",N25=""),"",IFERROR(C25+VLOOKUP(N25,'选项配置'!$E$5:$F$8,2,FALSE),""))</f>
      </c>
      <c r="T25" s="149" t="str">
        <f>IF(S25="","",IF(OR(U25="已关闭",U25="已取消",U25="驳回"),"已关闭",IF(TODAY()&gt;S25,"超期","正常")))</f>
      </c>
      <c r="U25" s="137" t="str"/>
      <c r="V25" s="155" t="str"/>
      <c r="W25" s="155" t="str"/>
      <c r="X25" s="155" t="str"/>
      <c r="Y25" s="155" t="str"/>
      <c r="Z25" s="155" t="str"/>
      <c r="AA25" s="179" t="str"/>
      <c r="AB25" s="179" t="str"/>
      <c r="AC25" s="186" t="str">
        <f>IF(OR(AA25="",AB25=""),"",ROUND((AB25-AA25)*24,2))</f>
      </c>
      <c r="AD25" s="187" t="str"/>
      <c r="AE25" s="198" t="str"/>
      <c r="AF25" s="198" t="str"/>
      <c r="AG25" s="198" t="str"/>
      <c r="AH25" s="198" t="str"/>
      <c r="AI25" s="198" t="str"/>
      <c r="AJ25" s="199" t="str">
        <f>IF(SUM(AF25:AI25)=0,"",SUM(AF25:AI25))</f>
      </c>
      <c r="AK25" s="155" t="str"/>
      <c r="AL25" s="155" t="str"/>
      <c r="AM25" s="155" t="str"/>
      <c r="AN25" s="155" t="str"/>
      <c r="AO25" s="155" t="str"/>
      <c r="AP25" s="173" t="str"/>
      <c r="AQ25" s="155" t="str"/>
      <c r="AR25" s="149" t="str">
        <f>IF(OR(G25="",K25=""),"",IF(COUNTIFS($G$6:G25,G25,$K$6:K25,K25)&gt;1,"是","否"))</f>
      </c>
      <c r="AS25" s="155" t="str"/>
      <c r="AT25" s="93" t="str"/>
      <c r="AU25" s="65" t="str"/>
    </row>
    <row r="26" ht="24" customHeight="true">
      <c r="A26" s="143" t="str">
        <f>IF(C26="","","RR-"&amp;TEXT(C26,"yyyymmdd")&amp;"-"&amp;TEXT(ROW()-5,"0000"))</f>
      </c>
      <c r="B26" s="137" t="str"/>
      <c r="C26" s="161" t="str"/>
      <c r="D26" s="137" t="str"/>
      <c r="E26" s="137" t="str"/>
      <c r="F26" s="137" t="str"/>
      <c r="G26" s="137" t="str"/>
      <c r="H26" s="137" t="str"/>
      <c r="I26" s="137" t="str"/>
      <c r="J26" s="137" t="str"/>
      <c r="K26" s="137" t="str"/>
      <c r="L26" s="137" t="str"/>
      <c r="M26" s="137" t="str"/>
      <c r="N26" s="137" t="str"/>
      <c r="O26" s="93" t="str"/>
      <c r="P26" s="93" t="str"/>
      <c r="Q26" s="137" t="str"/>
      <c r="R26" s="119" t="str"/>
      <c r="S26" s="167" t="str">
        <f>IF(OR(C26="",N26=""),"",IFERROR(C26+VLOOKUP(N26,'选项配置'!$E$5:$F$8,2,FALSE),""))</f>
      </c>
      <c r="T26" s="149" t="str">
        <f>IF(S26="","",IF(OR(U26="已关闭",U26="已取消",U26="驳回"),"已关闭",IF(TODAY()&gt;S26,"超期","正常")))</f>
      </c>
      <c r="U26" s="137" t="str"/>
      <c r="V26" s="155" t="str"/>
      <c r="W26" s="155" t="str"/>
      <c r="X26" s="155" t="str"/>
      <c r="Y26" s="155" t="str"/>
      <c r="Z26" s="155" t="str"/>
      <c r="AA26" s="179" t="str"/>
      <c r="AB26" s="179" t="str"/>
      <c r="AC26" s="186" t="str">
        <f>IF(OR(AA26="",AB26=""),"",ROUND((AB26-AA26)*24,2))</f>
      </c>
      <c r="AD26" s="187" t="str"/>
      <c r="AE26" s="198" t="str"/>
      <c r="AF26" s="198" t="str"/>
      <c r="AG26" s="198" t="str"/>
      <c r="AH26" s="198" t="str"/>
      <c r="AI26" s="198" t="str"/>
      <c r="AJ26" s="199" t="str">
        <f>IF(SUM(AF26:AI26)=0,"",SUM(AF26:AI26))</f>
      </c>
      <c r="AK26" s="155" t="str"/>
      <c r="AL26" s="155" t="str"/>
      <c r="AM26" s="155" t="str"/>
      <c r="AN26" s="155" t="str"/>
      <c r="AO26" s="155" t="str"/>
      <c r="AP26" s="173" t="str"/>
      <c r="AQ26" s="155" t="str"/>
      <c r="AR26" s="149" t="str">
        <f>IF(OR(G26="",K26=""),"",IF(COUNTIFS($G$6:G26,G26,$K$6:K26,K26)&gt;1,"是","否"))</f>
      </c>
      <c r="AS26" s="155" t="str"/>
      <c r="AT26" s="93" t="str"/>
      <c r="AU26" s="65" t="str"/>
    </row>
    <row r="27" ht="24" customHeight="true">
      <c r="A27" s="143" t="str">
        <f>IF(C27="","","RR-"&amp;TEXT(C27,"yyyymmdd")&amp;"-"&amp;TEXT(ROW()-5,"0000"))</f>
      </c>
      <c r="B27" s="137" t="str"/>
      <c r="C27" s="161" t="str"/>
      <c r="D27" s="137" t="str"/>
      <c r="E27" s="137" t="str"/>
      <c r="F27" s="137" t="str"/>
      <c r="G27" s="137" t="str"/>
      <c r="H27" s="137" t="str"/>
      <c r="I27" s="137" t="str"/>
      <c r="J27" s="137" t="str"/>
      <c r="K27" s="137" t="str"/>
      <c r="L27" s="137" t="str"/>
      <c r="M27" s="137" t="str"/>
      <c r="N27" s="137" t="str"/>
      <c r="O27" s="93" t="str"/>
      <c r="P27" s="93" t="str"/>
      <c r="Q27" s="137" t="str"/>
      <c r="R27" s="119" t="str"/>
      <c r="S27" s="167" t="str">
        <f>IF(OR(C27="",N27=""),"",IFERROR(C27+VLOOKUP(N27,'选项配置'!$E$5:$F$8,2,FALSE),""))</f>
      </c>
      <c r="T27" s="149" t="str">
        <f>IF(S27="","",IF(OR(U27="已关闭",U27="已取消",U27="驳回"),"已关闭",IF(TODAY()&gt;S27,"超期","正常")))</f>
      </c>
      <c r="U27" s="137" t="str"/>
      <c r="V27" s="155" t="str"/>
      <c r="W27" s="155" t="str"/>
      <c r="X27" s="155" t="str"/>
      <c r="Y27" s="155" t="str"/>
      <c r="Z27" s="155" t="str"/>
      <c r="AA27" s="179" t="str"/>
      <c r="AB27" s="179" t="str"/>
      <c r="AC27" s="186" t="str">
        <f>IF(OR(AA27="",AB27=""),"",ROUND((AB27-AA27)*24,2))</f>
      </c>
      <c r="AD27" s="187" t="str"/>
      <c r="AE27" s="198" t="str"/>
      <c r="AF27" s="198" t="str"/>
      <c r="AG27" s="198" t="str"/>
      <c r="AH27" s="198" t="str"/>
      <c r="AI27" s="198" t="str"/>
      <c r="AJ27" s="199" t="str">
        <f>IF(SUM(AF27:AI27)=0,"",SUM(AF27:AI27))</f>
      </c>
      <c r="AK27" s="155" t="str"/>
      <c r="AL27" s="155" t="str"/>
      <c r="AM27" s="155" t="str"/>
      <c r="AN27" s="155" t="str"/>
      <c r="AO27" s="155" t="str"/>
      <c r="AP27" s="173" t="str"/>
      <c r="AQ27" s="155" t="str"/>
      <c r="AR27" s="149" t="str">
        <f>IF(OR(G27="",K27=""),"",IF(COUNTIFS($G$6:G27,G27,$K$6:K27,K27)&gt;1,"是","否"))</f>
      </c>
      <c r="AS27" s="155" t="str"/>
      <c r="AT27" s="93" t="str"/>
      <c r="AU27" s="65" t="str"/>
    </row>
    <row r="28" ht="24" customHeight="true">
      <c r="A28" s="143" t="str">
        <f>IF(C28="","","RR-"&amp;TEXT(C28,"yyyymmdd")&amp;"-"&amp;TEXT(ROW()-5,"0000"))</f>
      </c>
      <c r="B28" s="137" t="str"/>
      <c r="C28" s="161" t="str"/>
      <c r="D28" s="137" t="str"/>
      <c r="E28" s="137" t="str"/>
      <c r="F28" s="137" t="str"/>
      <c r="G28" s="137" t="str"/>
      <c r="H28" s="137" t="str"/>
      <c r="I28" s="137" t="str"/>
      <c r="J28" s="137" t="str"/>
      <c r="K28" s="137" t="str"/>
      <c r="L28" s="137" t="str"/>
      <c r="M28" s="137" t="str"/>
      <c r="N28" s="137" t="str"/>
      <c r="O28" s="93" t="str"/>
      <c r="P28" s="93" t="str"/>
      <c r="Q28" s="137" t="str"/>
      <c r="R28" s="119" t="str"/>
      <c r="S28" s="167" t="str">
        <f>IF(OR(C28="",N28=""),"",IFERROR(C28+VLOOKUP(N28,'选项配置'!$E$5:$F$8,2,FALSE),""))</f>
      </c>
      <c r="T28" s="149" t="str">
        <f>IF(S28="","",IF(OR(U28="已关闭",U28="已取消",U28="驳回"),"已关闭",IF(TODAY()&gt;S28,"超期","正常")))</f>
      </c>
      <c r="U28" s="137" t="str"/>
      <c r="V28" s="155" t="str"/>
      <c r="W28" s="155" t="str"/>
      <c r="X28" s="155" t="str"/>
      <c r="Y28" s="155" t="str"/>
      <c r="Z28" s="155" t="str"/>
      <c r="AA28" s="179" t="str"/>
      <c r="AB28" s="179" t="str"/>
      <c r="AC28" s="186" t="str">
        <f>IF(OR(AA28="",AB28=""),"",ROUND((AB28-AA28)*24,2))</f>
      </c>
      <c r="AD28" s="187" t="str"/>
      <c r="AE28" s="198" t="str"/>
      <c r="AF28" s="198" t="str"/>
      <c r="AG28" s="198" t="str"/>
      <c r="AH28" s="198" t="str"/>
      <c r="AI28" s="198" t="str"/>
      <c r="AJ28" s="199" t="str">
        <f>IF(SUM(AF28:AI28)=0,"",SUM(AF28:AI28))</f>
      </c>
      <c r="AK28" s="155" t="str"/>
      <c r="AL28" s="155" t="str"/>
      <c r="AM28" s="155" t="str"/>
      <c r="AN28" s="155" t="str"/>
      <c r="AO28" s="155" t="str"/>
      <c r="AP28" s="173" t="str"/>
      <c r="AQ28" s="155" t="str"/>
      <c r="AR28" s="149" t="str">
        <f>IF(OR(G28="",K28=""),"",IF(COUNTIFS($G$6:G28,G28,$K$6:K28,K28)&gt;1,"是","否"))</f>
      </c>
      <c r="AS28" s="155" t="str"/>
      <c r="AT28" s="93" t="str"/>
      <c r="AU28" s="65" t="str"/>
    </row>
    <row r="29" ht="24" customHeight="true">
      <c r="A29" s="143" t="str">
        <f>IF(C29="","","RR-"&amp;TEXT(C29,"yyyymmdd")&amp;"-"&amp;TEXT(ROW()-5,"0000"))</f>
      </c>
      <c r="B29" s="137" t="str"/>
      <c r="C29" s="161" t="str"/>
      <c r="D29" s="137" t="str"/>
      <c r="E29" s="137" t="str"/>
      <c r="F29" s="137" t="str"/>
      <c r="G29" s="137" t="str"/>
      <c r="H29" s="137" t="str"/>
      <c r="I29" s="137" t="str"/>
      <c r="J29" s="137" t="str"/>
      <c r="K29" s="137" t="str"/>
      <c r="L29" s="137" t="str"/>
      <c r="M29" s="137" t="str"/>
      <c r="N29" s="137" t="str"/>
      <c r="O29" s="93" t="str"/>
      <c r="P29" s="93" t="str"/>
      <c r="Q29" s="137" t="str"/>
      <c r="R29" s="119" t="str"/>
      <c r="S29" s="167" t="str">
        <f>IF(OR(C29="",N29=""),"",IFERROR(C29+VLOOKUP(N29,'选项配置'!$E$5:$F$8,2,FALSE),""))</f>
      </c>
      <c r="T29" s="149" t="str">
        <f>IF(S29="","",IF(OR(U29="已关闭",U29="已取消",U29="驳回"),"已关闭",IF(TODAY()&gt;S29,"超期","正常")))</f>
      </c>
      <c r="U29" s="137" t="str"/>
      <c r="V29" s="155" t="str"/>
      <c r="W29" s="155" t="str"/>
      <c r="X29" s="155" t="str"/>
      <c r="Y29" s="155" t="str"/>
      <c r="Z29" s="155" t="str"/>
      <c r="AA29" s="179" t="str"/>
      <c r="AB29" s="179" t="str"/>
      <c r="AC29" s="186" t="str">
        <f>IF(OR(AA29="",AB29=""),"",ROUND((AB29-AA29)*24,2))</f>
      </c>
      <c r="AD29" s="187" t="str"/>
      <c r="AE29" s="198" t="str"/>
      <c r="AF29" s="198" t="str"/>
      <c r="AG29" s="198" t="str"/>
      <c r="AH29" s="198" t="str"/>
      <c r="AI29" s="198" t="str"/>
      <c r="AJ29" s="199" t="str">
        <f>IF(SUM(AF29:AI29)=0,"",SUM(AF29:AI29))</f>
      </c>
      <c r="AK29" s="155" t="str"/>
      <c r="AL29" s="155" t="str"/>
      <c r="AM29" s="155" t="str"/>
      <c r="AN29" s="155" t="str"/>
      <c r="AO29" s="155" t="str"/>
      <c r="AP29" s="173" t="str"/>
      <c r="AQ29" s="155" t="str"/>
      <c r="AR29" s="149" t="str">
        <f>IF(OR(G29="",K29=""),"",IF(COUNTIFS($G$6:G29,G29,$K$6:K29,K29)&gt;1,"是","否"))</f>
      </c>
      <c r="AS29" s="155" t="str"/>
      <c r="AT29" s="93" t="str"/>
      <c r="AU29" s="65" t="str"/>
    </row>
    <row r="30" ht="24" customHeight="true">
      <c r="A30" s="143" t="str">
        <f>IF(C30="","","RR-"&amp;TEXT(C30,"yyyymmdd")&amp;"-"&amp;TEXT(ROW()-5,"0000"))</f>
      </c>
      <c r="B30" s="137" t="str"/>
      <c r="C30" s="161" t="str"/>
      <c r="D30" s="137" t="str"/>
      <c r="E30" s="137" t="str"/>
      <c r="F30" s="137" t="str"/>
      <c r="G30" s="137" t="str"/>
      <c r="H30" s="137" t="str"/>
      <c r="I30" s="137" t="str"/>
      <c r="J30" s="137" t="str"/>
      <c r="K30" s="137" t="str"/>
      <c r="L30" s="137" t="str"/>
      <c r="M30" s="137" t="str"/>
      <c r="N30" s="137" t="str"/>
      <c r="O30" s="93" t="str"/>
      <c r="P30" s="93" t="str"/>
      <c r="Q30" s="137" t="str"/>
      <c r="R30" s="119" t="str"/>
      <c r="S30" s="167" t="str">
        <f>IF(OR(C30="",N30=""),"",IFERROR(C30+VLOOKUP(N30,'选项配置'!$E$5:$F$8,2,FALSE),""))</f>
      </c>
      <c r="T30" s="149" t="str">
        <f>IF(S30="","",IF(OR(U30="已关闭",U30="已取消",U30="驳回"),"已关闭",IF(TODAY()&gt;S30,"超期","正常")))</f>
      </c>
      <c r="U30" s="137" t="str"/>
      <c r="V30" s="155" t="str"/>
      <c r="W30" s="155" t="str"/>
      <c r="X30" s="155" t="str"/>
      <c r="Y30" s="155" t="str"/>
      <c r="Z30" s="155" t="str"/>
      <c r="AA30" s="179" t="str"/>
      <c r="AB30" s="179" t="str"/>
      <c r="AC30" s="186" t="str">
        <f>IF(OR(AA30="",AB30=""),"",ROUND((AB30-AA30)*24,2))</f>
      </c>
      <c r="AD30" s="187" t="str"/>
      <c r="AE30" s="198" t="str"/>
      <c r="AF30" s="198" t="str"/>
      <c r="AG30" s="198" t="str"/>
      <c r="AH30" s="198" t="str"/>
      <c r="AI30" s="198" t="str"/>
      <c r="AJ30" s="199" t="str">
        <f>IF(SUM(AF30:AI30)=0,"",SUM(AF30:AI30))</f>
      </c>
      <c r="AK30" s="155" t="str"/>
      <c r="AL30" s="155" t="str"/>
      <c r="AM30" s="155" t="str"/>
      <c r="AN30" s="155" t="str"/>
      <c r="AO30" s="155" t="str"/>
      <c r="AP30" s="173" t="str"/>
      <c r="AQ30" s="155" t="str"/>
      <c r="AR30" s="149" t="str">
        <f>IF(OR(G30="",K30=""),"",IF(COUNTIFS($G$6:G30,G30,$K$6:K30,K30)&gt;1,"是","否"))</f>
      </c>
      <c r="AS30" s="155" t="str"/>
      <c r="AT30" s="93" t="str"/>
      <c r="AU30" s="65" t="str"/>
    </row>
    <row r="31" ht="24" customHeight="true">
      <c r="A31" s="143" t="str">
        <f>IF(C31="","","RR-"&amp;TEXT(C31,"yyyymmdd")&amp;"-"&amp;TEXT(ROW()-5,"0000"))</f>
      </c>
      <c r="B31" s="137" t="str"/>
      <c r="C31" s="161" t="str"/>
      <c r="D31" s="137" t="str"/>
      <c r="E31" s="137" t="str"/>
      <c r="F31" s="137" t="str"/>
      <c r="G31" s="137" t="str"/>
      <c r="H31" s="137" t="str"/>
      <c r="I31" s="137" t="str"/>
      <c r="J31" s="137" t="str"/>
      <c r="K31" s="137" t="str"/>
      <c r="L31" s="137" t="str"/>
      <c r="M31" s="137" t="str"/>
      <c r="N31" s="137" t="str"/>
      <c r="O31" s="93" t="str"/>
      <c r="P31" s="93" t="str"/>
      <c r="Q31" s="137" t="str"/>
      <c r="R31" s="119" t="str"/>
      <c r="S31" s="167" t="str">
        <f>IF(OR(C31="",N31=""),"",IFERROR(C31+VLOOKUP(N31,'选项配置'!$E$5:$F$8,2,FALSE),""))</f>
      </c>
      <c r="T31" s="149" t="str">
        <f>IF(S31="","",IF(OR(U31="已关闭",U31="已取消",U31="驳回"),"已关闭",IF(TODAY()&gt;S31,"超期","正常")))</f>
      </c>
      <c r="U31" s="137" t="str"/>
      <c r="V31" s="155" t="str"/>
      <c r="W31" s="155" t="str"/>
      <c r="X31" s="155" t="str"/>
      <c r="Y31" s="155" t="str"/>
      <c r="Z31" s="155" t="str"/>
      <c r="AA31" s="179" t="str"/>
      <c r="AB31" s="179" t="str"/>
      <c r="AC31" s="186" t="str">
        <f>IF(OR(AA31="",AB31=""),"",ROUND((AB31-AA31)*24,2))</f>
      </c>
      <c r="AD31" s="187" t="str"/>
      <c r="AE31" s="198" t="str"/>
      <c r="AF31" s="198" t="str"/>
      <c r="AG31" s="198" t="str"/>
      <c r="AH31" s="198" t="str"/>
      <c r="AI31" s="198" t="str"/>
      <c r="AJ31" s="199" t="str">
        <f>IF(SUM(AF31:AI31)=0,"",SUM(AF31:AI31))</f>
      </c>
      <c r="AK31" s="155" t="str"/>
      <c r="AL31" s="155" t="str"/>
      <c r="AM31" s="155" t="str"/>
      <c r="AN31" s="155" t="str"/>
      <c r="AO31" s="155" t="str"/>
      <c r="AP31" s="173" t="str"/>
      <c r="AQ31" s="155" t="str"/>
      <c r="AR31" s="149" t="str">
        <f>IF(OR(G31="",K31=""),"",IF(COUNTIFS($G$6:G31,G31,$K$6:K31,K31)&gt;1,"是","否"))</f>
      </c>
      <c r="AS31" s="155" t="str"/>
      <c r="AT31" s="93" t="str"/>
      <c r="AU31" s="65" t="str"/>
    </row>
    <row r="32" ht="24" customHeight="true">
      <c r="A32" s="143" t="str">
        <f>IF(C32="","","RR-"&amp;TEXT(C32,"yyyymmdd")&amp;"-"&amp;TEXT(ROW()-5,"0000"))</f>
      </c>
      <c r="B32" s="137" t="str"/>
      <c r="C32" s="161" t="str"/>
      <c r="D32" s="137" t="str"/>
      <c r="E32" s="137" t="str"/>
      <c r="F32" s="137" t="str"/>
      <c r="G32" s="137" t="str"/>
      <c r="H32" s="137" t="str"/>
      <c r="I32" s="137" t="str"/>
      <c r="J32" s="137" t="str"/>
      <c r="K32" s="137" t="str"/>
      <c r="L32" s="137" t="str"/>
      <c r="M32" s="137" t="str"/>
      <c r="N32" s="137" t="str"/>
      <c r="O32" s="93" t="str"/>
      <c r="P32" s="93" t="str"/>
      <c r="Q32" s="137" t="str"/>
      <c r="R32" s="119" t="str"/>
      <c r="S32" s="167" t="str">
        <f>IF(OR(C32="",N32=""),"",IFERROR(C32+VLOOKUP(N32,'选项配置'!$E$5:$F$8,2,FALSE),""))</f>
      </c>
      <c r="T32" s="149" t="str">
        <f>IF(S32="","",IF(OR(U32="已关闭",U32="已取消",U32="驳回"),"已关闭",IF(TODAY()&gt;S32,"超期","正常")))</f>
      </c>
      <c r="U32" s="137" t="str"/>
      <c r="V32" s="155" t="str"/>
      <c r="W32" s="155" t="str"/>
      <c r="X32" s="155" t="str"/>
      <c r="Y32" s="155" t="str"/>
      <c r="Z32" s="155" t="str"/>
      <c r="AA32" s="179" t="str"/>
      <c r="AB32" s="179" t="str"/>
      <c r="AC32" s="186" t="str">
        <f>IF(OR(AA32="",AB32=""),"",ROUND((AB32-AA32)*24,2))</f>
      </c>
      <c r="AD32" s="187" t="str"/>
      <c r="AE32" s="198" t="str"/>
      <c r="AF32" s="198" t="str"/>
      <c r="AG32" s="198" t="str"/>
      <c r="AH32" s="198" t="str"/>
      <c r="AI32" s="198" t="str"/>
      <c r="AJ32" s="199" t="str">
        <f>IF(SUM(AF32:AI32)=0,"",SUM(AF32:AI32))</f>
      </c>
      <c r="AK32" s="155" t="str"/>
      <c r="AL32" s="155" t="str"/>
      <c r="AM32" s="155" t="str"/>
      <c r="AN32" s="155" t="str"/>
      <c r="AO32" s="155" t="str"/>
      <c r="AP32" s="173" t="str"/>
      <c r="AQ32" s="155" t="str"/>
      <c r="AR32" s="149" t="str">
        <f>IF(OR(G32="",K32=""),"",IF(COUNTIFS($G$6:G32,G32,$K$6:K32,K32)&gt;1,"是","否"))</f>
      </c>
      <c r="AS32" s="155" t="str"/>
      <c r="AT32" s="93" t="str"/>
      <c r="AU32" s="65" t="str"/>
    </row>
    <row r="33" ht="24" customHeight="true">
      <c r="A33" s="143" t="str">
        <f>IF(C33="","","RR-"&amp;TEXT(C33,"yyyymmdd")&amp;"-"&amp;TEXT(ROW()-5,"0000"))</f>
      </c>
      <c r="B33" s="137" t="str"/>
      <c r="C33" s="161" t="str"/>
      <c r="D33" s="137" t="str"/>
      <c r="E33" s="137" t="str"/>
      <c r="F33" s="137" t="str"/>
      <c r="G33" s="137" t="str"/>
      <c r="H33" s="137" t="str"/>
      <c r="I33" s="137" t="str"/>
      <c r="J33" s="137" t="str"/>
      <c r="K33" s="137" t="str"/>
      <c r="L33" s="137" t="str"/>
      <c r="M33" s="137" t="str"/>
      <c r="N33" s="137" t="str"/>
      <c r="O33" s="93" t="str"/>
      <c r="P33" s="93" t="str"/>
      <c r="Q33" s="137" t="str"/>
      <c r="R33" s="119" t="str"/>
      <c r="S33" s="167" t="str">
        <f>IF(OR(C33="",N33=""),"",IFERROR(C33+VLOOKUP(N33,'选项配置'!$E$5:$F$8,2,FALSE),""))</f>
      </c>
      <c r="T33" s="149" t="str">
        <f>IF(S33="","",IF(OR(U33="已关闭",U33="已取消",U33="驳回"),"已关闭",IF(TODAY()&gt;S33,"超期","正常")))</f>
      </c>
      <c r="U33" s="137" t="str"/>
      <c r="V33" s="155" t="str"/>
      <c r="W33" s="155" t="str"/>
      <c r="X33" s="155" t="str"/>
      <c r="Y33" s="155" t="str"/>
      <c r="Z33" s="155" t="str"/>
      <c r="AA33" s="179" t="str"/>
      <c r="AB33" s="179" t="str"/>
      <c r="AC33" s="186" t="str">
        <f>IF(OR(AA33="",AB33=""),"",ROUND((AB33-AA33)*24,2))</f>
      </c>
      <c r="AD33" s="187" t="str"/>
      <c r="AE33" s="198" t="str"/>
      <c r="AF33" s="198" t="str"/>
      <c r="AG33" s="198" t="str"/>
      <c r="AH33" s="198" t="str"/>
      <c r="AI33" s="198" t="str"/>
      <c r="AJ33" s="199" t="str">
        <f>IF(SUM(AF33:AI33)=0,"",SUM(AF33:AI33))</f>
      </c>
      <c r="AK33" s="155" t="str"/>
      <c r="AL33" s="155" t="str"/>
      <c r="AM33" s="155" t="str"/>
      <c r="AN33" s="155" t="str"/>
      <c r="AO33" s="155" t="str"/>
      <c r="AP33" s="173" t="str"/>
      <c r="AQ33" s="155" t="str"/>
      <c r="AR33" s="149" t="str">
        <f>IF(OR(G33="",K33=""),"",IF(COUNTIFS($G$6:G33,G33,$K$6:K33,K33)&gt;1,"是","否"))</f>
      </c>
      <c r="AS33" s="155" t="str"/>
      <c r="AT33" s="93" t="str"/>
      <c r="AU33" s="65" t="str"/>
    </row>
    <row r="34" ht="24" customHeight="true">
      <c r="A34" s="143" t="str">
        <f>IF(C34="","","RR-"&amp;TEXT(C34,"yyyymmdd")&amp;"-"&amp;TEXT(ROW()-5,"0000"))</f>
      </c>
      <c r="B34" s="137" t="str"/>
      <c r="C34" s="161" t="str"/>
      <c r="D34" s="137" t="str"/>
      <c r="E34" s="137" t="str"/>
      <c r="F34" s="137" t="str"/>
      <c r="G34" s="137" t="str"/>
      <c r="H34" s="137" t="str"/>
      <c r="I34" s="137" t="str"/>
      <c r="J34" s="137" t="str"/>
      <c r="K34" s="137" t="str"/>
      <c r="L34" s="137" t="str"/>
      <c r="M34" s="137" t="str"/>
      <c r="N34" s="137" t="str"/>
      <c r="O34" s="93" t="str"/>
      <c r="P34" s="93" t="str"/>
      <c r="Q34" s="137" t="str"/>
      <c r="R34" s="119" t="str"/>
      <c r="S34" s="167" t="str">
        <f>IF(OR(C34="",N34=""),"",IFERROR(C34+VLOOKUP(N34,'选项配置'!$E$5:$F$8,2,FALSE),""))</f>
      </c>
      <c r="T34" s="149" t="str">
        <f>IF(S34="","",IF(OR(U34="已关闭",U34="已取消",U34="驳回"),"已关闭",IF(TODAY()&gt;S34,"超期","正常")))</f>
      </c>
      <c r="U34" s="137" t="str"/>
      <c r="V34" s="155" t="str"/>
      <c r="W34" s="155" t="str"/>
      <c r="X34" s="155" t="str"/>
      <c r="Y34" s="155" t="str"/>
      <c r="Z34" s="155" t="str"/>
      <c r="AA34" s="179" t="str"/>
      <c r="AB34" s="179" t="str"/>
      <c r="AC34" s="186" t="str">
        <f>IF(OR(AA34="",AB34=""),"",ROUND((AB34-AA34)*24,2))</f>
      </c>
      <c r="AD34" s="187" t="str"/>
      <c r="AE34" s="198" t="str"/>
      <c r="AF34" s="198" t="str"/>
      <c r="AG34" s="198" t="str"/>
      <c r="AH34" s="198" t="str"/>
      <c r="AI34" s="198" t="str"/>
      <c r="AJ34" s="199" t="str">
        <f>IF(SUM(AF34:AI34)=0,"",SUM(AF34:AI34))</f>
      </c>
      <c r="AK34" s="155" t="str"/>
      <c r="AL34" s="155" t="str"/>
      <c r="AM34" s="155" t="str"/>
      <c r="AN34" s="155" t="str"/>
      <c r="AO34" s="155" t="str"/>
      <c r="AP34" s="173" t="str"/>
      <c r="AQ34" s="155" t="str"/>
      <c r="AR34" s="149" t="str">
        <f>IF(OR(G34="",K34=""),"",IF(COUNTIFS($G$6:G34,G34,$K$6:K34,K34)&gt;1,"是","否"))</f>
      </c>
      <c r="AS34" s="155" t="str"/>
      <c r="AT34" s="93" t="str"/>
      <c r="AU34" s="65" t="str"/>
    </row>
    <row r="35" ht="24" customHeight="true">
      <c r="A35" s="143" t="str">
        <f>IF(C35="","","RR-"&amp;TEXT(C35,"yyyymmdd")&amp;"-"&amp;TEXT(ROW()-5,"0000"))</f>
      </c>
      <c r="B35" s="137" t="str"/>
      <c r="C35" s="161" t="str"/>
      <c r="D35" s="137" t="str"/>
      <c r="E35" s="137" t="str"/>
      <c r="F35" s="137" t="str"/>
      <c r="G35" s="137" t="str"/>
      <c r="H35" s="137" t="str"/>
      <c r="I35" s="137" t="str"/>
      <c r="J35" s="137" t="str"/>
      <c r="K35" s="137" t="str"/>
      <c r="L35" s="137" t="str"/>
      <c r="M35" s="137" t="str"/>
      <c r="N35" s="137" t="str"/>
      <c r="O35" s="93" t="str"/>
      <c r="P35" s="93" t="str"/>
      <c r="Q35" s="137" t="str"/>
      <c r="R35" s="119" t="str"/>
      <c r="S35" s="167" t="str">
        <f>IF(OR(C35="",N35=""),"",IFERROR(C35+VLOOKUP(N35,'选项配置'!$E$5:$F$8,2,FALSE),""))</f>
      </c>
      <c r="T35" s="149" t="str">
        <f>IF(S35="","",IF(OR(U35="已关闭",U35="已取消",U35="驳回"),"已关闭",IF(TODAY()&gt;S35,"超期","正常")))</f>
      </c>
      <c r="U35" s="137" t="str"/>
      <c r="V35" s="155" t="str"/>
      <c r="W35" s="155" t="str"/>
      <c r="X35" s="155" t="str"/>
      <c r="Y35" s="155" t="str"/>
      <c r="Z35" s="155" t="str"/>
      <c r="AA35" s="179" t="str"/>
      <c r="AB35" s="179" t="str"/>
      <c r="AC35" s="186" t="str">
        <f>IF(OR(AA35="",AB35=""),"",ROUND((AB35-AA35)*24,2))</f>
      </c>
      <c r="AD35" s="187" t="str"/>
      <c r="AE35" s="198" t="str"/>
      <c r="AF35" s="198" t="str"/>
      <c r="AG35" s="198" t="str"/>
      <c r="AH35" s="198" t="str"/>
      <c r="AI35" s="198" t="str"/>
      <c r="AJ35" s="199" t="str">
        <f>IF(SUM(AF35:AI35)=0,"",SUM(AF35:AI35))</f>
      </c>
      <c r="AK35" s="155" t="str"/>
      <c r="AL35" s="155" t="str"/>
      <c r="AM35" s="155" t="str"/>
      <c r="AN35" s="155" t="str"/>
      <c r="AO35" s="155" t="str"/>
      <c r="AP35" s="173" t="str"/>
      <c r="AQ35" s="155" t="str"/>
      <c r="AR35" s="149" t="str">
        <f>IF(OR(G35="",K35=""),"",IF(COUNTIFS($G$6:G35,G35,$K$6:K35,K35)&gt;1,"是","否"))</f>
      </c>
      <c r="AS35" s="155" t="str"/>
      <c r="AT35" s="93" t="str"/>
      <c r="AU35" s="65" t="str"/>
    </row>
    <row r="36" ht="24" customHeight="true">
      <c r="A36" s="143" t="str">
        <f>IF(C36="","","RR-"&amp;TEXT(C36,"yyyymmdd")&amp;"-"&amp;TEXT(ROW()-5,"0000"))</f>
      </c>
      <c r="B36" s="137" t="str"/>
      <c r="C36" s="161" t="str"/>
      <c r="D36" s="137" t="str"/>
      <c r="E36" s="137" t="str"/>
      <c r="F36" s="137" t="str"/>
      <c r="G36" s="137" t="str"/>
      <c r="H36" s="137" t="str"/>
      <c r="I36" s="137" t="str"/>
      <c r="J36" s="137" t="str"/>
      <c r="K36" s="137" t="str"/>
      <c r="L36" s="137" t="str"/>
      <c r="M36" s="137" t="str"/>
      <c r="N36" s="137" t="str"/>
      <c r="O36" s="93" t="str"/>
      <c r="P36" s="93" t="str"/>
      <c r="Q36" s="137" t="str"/>
      <c r="R36" s="119" t="str"/>
      <c r="S36" s="167" t="str">
        <f>IF(OR(C36="",N36=""),"",IFERROR(C36+VLOOKUP(N36,'选项配置'!$E$5:$F$8,2,FALSE),""))</f>
      </c>
      <c r="T36" s="149" t="str">
        <f>IF(S36="","",IF(OR(U36="已关闭",U36="已取消",U36="驳回"),"已关闭",IF(TODAY()&gt;S36,"超期","正常")))</f>
      </c>
      <c r="U36" s="137" t="str"/>
      <c r="V36" s="155" t="str"/>
      <c r="W36" s="155" t="str"/>
      <c r="X36" s="155" t="str"/>
      <c r="Y36" s="155" t="str"/>
      <c r="Z36" s="155" t="str"/>
      <c r="AA36" s="179" t="str"/>
      <c r="AB36" s="179" t="str"/>
      <c r="AC36" s="186" t="str">
        <f>IF(OR(AA36="",AB36=""),"",ROUND((AB36-AA36)*24,2))</f>
      </c>
      <c r="AD36" s="187" t="str"/>
      <c r="AE36" s="198" t="str"/>
      <c r="AF36" s="198" t="str"/>
      <c r="AG36" s="198" t="str"/>
      <c r="AH36" s="198" t="str"/>
      <c r="AI36" s="198" t="str"/>
      <c r="AJ36" s="199" t="str">
        <f>IF(SUM(AF36:AI36)=0,"",SUM(AF36:AI36))</f>
      </c>
      <c r="AK36" s="155" t="str"/>
      <c r="AL36" s="155" t="str"/>
      <c r="AM36" s="155" t="str"/>
      <c r="AN36" s="155" t="str"/>
      <c r="AO36" s="155" t="str"/>
      <c r="AP36" s="173" t="str"/>
      <c r="AQ36" s="155" t="str"/>
      <c r="AR36" s="149" t="str">
        <f>IF(OR(G36="",K36=""),"",IF(COUNTIFS($G$6:G36,G36,$K$6:K36,K36)&gt;1,"是","否"))</f>
      </c>
      <c r="AS36" s="155" t="str"/>
      <c r="AT36" s="93" t="str"/>
      <c r="AU36" s="65" t="str"/>
    </row>
    <row r="37" ht="24" customHeight="true">
      <c r="A37" s="143" t="str">
        <f>IF(C37="","","RR-"&amp;TEXT(C37,"yyyymmdd")&amp;"-"&amp;TEXT(ROW()-5,"0000"))</f>
      </c>
      <c r="B37" s="137" t="str"/>
      <c r="C37" s="161" t="str"/>
      <c r="D37" s="137" t="str"/>
      <c r="E37" s="137" t="str"/>
      <c r="F37" s="137" t="str"/>
      <c r="G37" s="137" t="str"/>
      <c r="H37" s="137" t="str"/>
      <c r="I37" s="137" t="str"/>
      <c r="J37" s="137" t="str"/>
      <c r="K37" s="137" t="str"/>
      <c r="L37" s="137" t="str"/>
      <c r="M37" s="137" t="str"/>
      <c r="N37" s="137" t="str"/>
      <c r="O37" s="93" t="str"/>
      <c r="P37" s="93" t="str"/>
      <c r="Q37" s="137" t="str"/>
      <c r="R37" s="119" t="str"/>
      <c r="S37" s="167" t="str">
        <f>IF(OR(C37="",N37=""),"",IFERROR(C37+VLOOKUP(N37,'选项配置'!$E$5:$F$8,2,FALSE),""))</f>
      </c>
      <c r="T37" s="149" t="str">
        <f>IF(S37="","",IF(OR(U37="已关闭",U37="已取消",U37="驳回"),"已关闭",IF(TODAY()&gt;S37,"超期","正常")))</f>
      </c>
      <c r="U37" s="137" t="str"/>
      <c r="V37" s="155" t="str"/>
      <c r="W37" s="155" t="str"/>
      <c r="X37" s="155" t="str"/>
      <c r="Y37" s="155" t="str"/>
      <c r="Z37" s="155" t="str"/>
      <c r="AA37" s="179" t="str"/>
      <c r="AB37" s="179" t="str"/>
      <c r="AC37" s="186" t="str">
        <f>IF(OR(AA37="",AB37=""),"",ROUND((AB37-AA37)*24,2))</f>
      </c>
      <c r="AD37" s="187" t="str"/>
      <c r="AE37" s="198" t="str"/>
      <c r="AF37" s="198" t="str"/>
      <c r="AG37" s="198" t="str"/>
      <c r="AH37" s="198" t="str"/>
      <c r="AI37" s="198" t="str"/>
      <c r="AJ37" s="199" t="str">
        <f>IF(SUM(AF37:AI37)=0,"",SUM(AF37:AI37))</f>
      </c>
      <c r="AK37" s="155" t="str"/>
      <c r="AL37" s="155" t="str"/>
      <c r="AM37" s="155" t="str"/>
      <c r="AN37" s="155" t="str"/>
      <c r="AO37" s="155" t="str"/>
      <c r="AP37" s="173" t="str"/>
      <c r="AQ37" s="155" t="str"/>
      <c r="AR37" s="149" t="str">
        <f>IF(OR(G37="",K37=""),"",IF(COUNTIFS($G$6:G37,G37,$K$6:K37,K37)&gt;1,"是","否"))</f>
      </c>
      <c r="AS37" s="155" t="str"/>
      <c r="AT37" s="93" t="str"/>
      <c r="AU37" s="65" t="str"/>
    </row>
    <row r="38" ht="24" customHeight="true">
      <c r="A38" s="143" t="str">
        <f>IF(C38="","","RR-"&amp;TEXT(C38,"yyyymmdd")&amp;"-"&amp;TEXT(ROW()-5,"0000"))</f>
      </c>
      <c r="B38" s="137" t="str"/>
      <c r="C38" s="161" t="str"/>
      <c r="D38" s="137" t="str"/>
      <c r="E38" s="137" t="str"/>
      <c r="F38" s="137" t="str"/>
      <c r="G38" s="137" t="str"/>
      <c r="H38" s="137" t="str"/>
      <c r="I38" s="137" t="str"/>
      <c r="J38" s="137" t="str"/>
      <c r="K38" s="137" t="str"/>
      <c r="L38" s="137" t="str"/>
      <c r="M38" s="137" t="str"/>
      <c r="N38" s="137" t="str"/>
      <c r="O38" s="93" t="str"/>
      <c r="P38" s="93" t="str"/>
      <c r="Q38" s="137" t="str"/>
      <c r="R38" s="119" t="str"/>
      <c r="S38" s="167" t="str">
        <f>IF(OR(C38="",N38=""),"",IFERROR(C38+VLOOKUP(N38,'选项配置'!$E$5:$F$8,2,FALSE),""))</f>
      </c>
      <c r="T38" s="149" t="str">
        <f>IF(S38="","",IF(OR(U38="已关闭",U38="已取消",U38="驳回"),"已关闭",IF(TODAY()&gt;S38,"超期","正常")))</f>
      </c>
      <c r="U38" s="137" t="str"/>
      <c r="V38" s="155" t="str"/>
      <c r="W38" s="155" t="str"/>
      <c r="X38" s="155" t="str"/>
      <c r="Y38" s="155" t="str"/>
      <c r="Z38" s="155" t="str"/>
      <c r="AA38" s="179" t="str"/>
      <c r="AB38" s="179" t="str"/>
      <c r="AC38" s="186" t="str">
        <f>IF(OR(AA38="",AB38=""),"",ROUND((AB38-AA38)*24,2))</f>
      </c>
      <c r="AD38" s="187" t="str"/>
      <c r="AE38" s="198" t="str"/>
      <c r="AF38" s="198" t="str"/>
      <c r="AG38" s="198" t="str"/>
      <c r="AH38" s="198" t="str"/>
      <c r="AI38" s="198" t="str"/>
      <c r="AJ38" s="199" t="str">
        <f>IF(SUM(AF38:AI38)=0,"",SUM(AF38:AI38))</f>
      </c>
      <c r="AK38" s="155" t="str"/>
      <c r="AL38" s="155" t="str"/>
      <c r="AM38" s="155" t="str"/>
      <c r="AN38" s="155" t="str"/>
      <c r="AO38" s="155" t="str"/>
      <c r="AP38" s="173" t="str"/>
      <c r="AQ38" s="155" t="str"/>
      <c r="AR38" s="149" t="str">
        <f>IF(OR(G38="",K38=""),"",IF(COUNTIFS($G$6:G38,G38,$K$6:K38,K38)&gt;1,"是","否"))</f>
      </c>
      <c r="AS38" s="155" t="str"/>
      <c r="AT38" s="93" t="str"/>
      <c r="AU38" s="65" t="str"/>
    </row>
    <row r="39" ht="24" customHeight="true">
      <c r="A39" s="143" t="str">
        <f>IF(C39="","","RR-"&amp;TEXT(C39,"yyyymmdd")&amp;"-"&amp;TEXT(ROW()-5,"0000"))</f>
      </c>
      <c r="B39" s="137" t="str"/>
      <c r="C39" s="161" t="str"/>
      <c r="D39" s="137" t="str"/>
      <c r="E39" s="137" t="str"/>
      <c r="F39" s="137" t="str"/>
      <c r="G39" s="137" t="str"/>
      <c r="H39" s="137" t="str"/>
      <c r="I39" s="137" t="str"/>
      <c r="J39" s="137" t="str"/>
      <c r="K39" s="137" t="str"/>
      <c r="L39" s="137" t="str"/>
      <c r="M39" s="137" t="str"/>
      <c r="N39" s="137" t="str"/>
      <c r="O39" s="93" t="str"/>
      <c r="P39" s="93" t="str"/>
      <c r="Q39" s="137" t="str"/>
      <c r="R39" s="119" t="str"/>
      <c r="S39" s="167" t="str">
        <f>IF(OR(C39="",N39=""),"",IFERROR(C39+VLOOKUP(N39,'选项配置'!$E$5:$F$8,2,FALSE),""))</f>
      </c>
      <c r="T39" s="149" t="str">
        <f>IF(S39="","",IF(OR(U39="已关闭",U39="已取消",U39="驳回"),"已关闭",IF(TODAY()&gt;S39,"超期","正常")))</f>
      </c>
      <c r="U39" s="137" t="str"/>
      <c r="V39" s="155" t="str"/>
      <c r="W39" s="155" t="str"/>
      <c r="X39" s="155" t="str"/>
      <c r="Y39" s="155" t="str"/>
      <c r="Z39" s="155" t="str"/>
      <c r="AA39" s="179" t="str"/>
      <c r="AB39" s="179" t="str"/>
      <c r="AC39" s="186" t="str">
        <f>IF(OR(AA39="",AB39=""),"",ROUND((AB39-AA39)*24,2))</f>
      </c>
      <c r="AD39" s="187" t="str"/>
      <c r="AE39" s="198" t="str"/>
      <c r="AF39" s="198" t="str"/>
      <c r="AG39" s="198" t="str"/>
      <c r="AH39" s="198" t="str"/>
      <c r="AI39" s="198" t="str"/>
      <c r="AJ39" s="199" t="str">
        <f>IF(SUM(AF39:AI39)=0,"",SUM(AF39:AI39))</f>
      </c>
      <c r="AK39" s="155" t="str"/>
      <c r="AL39" s="155" t="str"/>
      <c r="AM39" s="155" t="str"/>
      <c r="AN39" s="155" t="str"/>
      <c r="AO39" s="155" t="str"/>
      <c r="AP39" s="173" t="str"/>
      <c r="AQ39" s="155" t="str"/>
      <c r="AR39" s="149" t="str">
        <f>IF(OR(G39="",K39=""),"",IF(COUNTIFS($G$6:G39,G39,$K$6:K39,K39)&gt;1,"是","否"))</f>
      </c>
      <c r="AS39" s="155" t="str"/>
      <c r="AT39" s="93" t="str"/>
      <c r="AU39" s="65" t="str"/>
    </row>
    <row r="40" ht="24" customHeight="true">
      <c r="A40" s="143" t="str">
        <f>IF(C40="","","RR-"&amp;TEXT(C40,"yyyymmdd")&amp;"-"&amp;TEXT(ROW()-5,"0000"))</f>
      </c>
      <c r="B40" s="137" t="str"/>
      <c r="C40" s="161" t="str"/>
      <c r="D40" s="137" t="str"/>
      <c r="E40" s="137" t="str"/>
      <c r="F40" s="137" t="str"/>
      <c r="G40" s="137" t="str"/>
      <c r="H40" s="137" t="str"/>
      <c r="I40" s="137" t="str"/>
      <c r="J40" s="137" t="str"/>
      <c r="K40" s="137" t="str"/>
      <c r="L40" s="137" t="str"/>
      <c r="M40" s="137" t="str"/>
      <c r="N40" s="137" t="str"/>
      <c r="O40" s="93" t="str"/>
      <c r="P40" s="93" t="str"/>
      <c r="Q40" s="137" t="str"/>
      <c r="R40" s="119" t="str"/>
      <c r="S40" s="167" t="str">
        <f>IF(OR(C40="",N40=""),"",IFERROR(C40+VLOOKUP(N40,'选项配置'!$E$5:$F$8,2,FALSE),""))</f>
      </c>
      <c r="T40" s="149" t="str">
        <f>IF(S40="","",IF(OR(U40="已关闭",U40="已取消",U40="驳回"),"已关闭",IF(TODAY()&gt;S40,"超期","正常")))</f>
      </c>
      <c r="U40" s="137" t="str"/>
      <c r="V40" s="155" t="str"/>
      <c r="W40" s="155" t="str"/>
      <c r="X40" s="155" t="str"/>
      <c r="Y40" s="155" t="str"/>
      <c r="Z40" s="155" t="str"/>
      <c r="AA40" s="179" t="str"/>
      <c r="AB40" s="179" t="str"/>
      <c r="AC40" s="186" t="str">
        <f>IF(OR(AA40="",AB40=""),"",ROUND((AB40-AA40)*24,2))</f>
      </c>
      <c r="AD40" s="187" t="str"/>
      <c r="AE40" s="198" t="str"/>
      <c r="AF40" s="198" t="str"/>
      <c r="AG40" s="198" t="str"/>
      <c r="AH40" s="198" t="str"/>
      <c r="AI40" s="198" t="str"/>
      <c r="AJ40" s="199" t="str">
        <f>IF(SUM(AF40:AI40)=0,"",SUM(AF40:AI40))</f>
      </c>
      <c r="AK40" s="155" t="str"/>
      <c r="AL40" s="155" t="str"/>
      <c r="AM40" s="155" t="str"/>
      <c r="AN40" s="155" t="str"/>
      <c r="AO40" s="155" t="str"/>
      <c r="AP40" s="173" t="str"/>
      <c r="AQ40" s="155" t="str"/>
      <c r="AR40" s="149" t="str">
        <f>IF(OR(G40="",K40=""),"",IF(COUNTIFS($G$6:G40,G40,$K$6:K40,K40)&gt;1,"是","否"))</f>
      </c>
      <c r="AS40" s="155" t="str"/>
      <c r="AT40" s="93" t="str"/>
      <c r="AU40" s="65" t="str"/>
    </row>
    <row r="41" ht="24" customHeight="true">
      <c r="A41" s="143" t="str">
        <f>IF(C41="","","RR-"&amp;TEXT(C41,"yyyymmdd")&amp;"-"&amp;TEXT(ROW()-5,"0000"))</f>
      </c>
      <c r="B41" s="137" t="str"/>
      <c r="C41" s="161" t="str"/>
      <c r="D41" s="137" t="str"/>
      <c r="E41" s="137" t="str"/>
      <c r="F41" s="137" t="str"/>
      <c r="G41" s="137" t="str"/>
      <c r="H41" s="137" t="str"/>
      <c r="I41" s="137" t="str"/>
      <c r="J41" s="137" t="str"/>
      <c r="K41" s="137" t="str"/>
      <c r="L41" s="137" t="str"/>
      <c r="M41" s="137" t="str"/>
      <c r="N41" s="137" t="str"/>
      <c r="O41" s="93" t="str"/>
      <c r="P41" s="93" t="str"/>
      <c r="Q41" s="137" t="str"/>
      <c r="R41" s="119" t="str"/>
      <c r="S41" s="167" t="str">
        <f>IF(OR(C41="",N41=""),"",IFERROR(C41+VLOOKUP(N41,'选项配置'!$E$5:$F$8,2,FALSE),""))</f>
      </c>
      <c r="T41" s="149" t="str">
        <f>IF(S41="","",IF(OR(U41="已关闭",U41="已取消",U41="驳回"),"已关闭",IF(TODAY()&gt;S41,"超期","正常")))</f>
      </c>
      <c r="U41" s="137" t="str"/>
      <c r="V41" s="155" t="str"/>
      <c r="W41" s="155" t="str"/>
      <c r="X41" s="155" t="str"/>
      <c r="Y41" s="155" t="str"/>
      <c r="Z41" s="155" t="str"/>
      <c r="AA41" s="179" t="str"/>
      <c r="AB41" s="179" t="str"/>
      <c r="AC41" s="186" t="str">
        <f>IF(OR(AA41="",AB41=""),"",ROUND((AB41-AA41)*24,2))</f>
      </c>
      <c r="AD41" s="187" t="str"/>
      <c r="AE41" s="198" t="str"/>
      <c r="AF41" s="198" t="str"/>
      <c r="AG41" s="198" t="str"/>
      <c r="AH41" s="198" t="str"/>
      <c r="AI41" s="198" t="str"/>
      <c r="AJ41" s="199" t="str">
        <f>IF(SUM(AF41:AI41)=0,"",SUM(AF41:AI41))</f>
      </c>
      <c r="AK41" s="155" t="str"/>
      <c r="AL41" s="155" t="str"/>
      <c r="AM41" s="155" t="str"/>
      <c r="AN41" s="155" t="str"/>
      <c r="AO41" s="155" t="str"/>
      <c r="AP41" s="173" t="str"/>
      <c r="AQ41" s="155" t="str"/>
      <c r="AR41" s="149" t="str">
        <f>IF(OR(G41="",K41=""),"",IF(COUNTIFS($G$6:G41,G41,$K$6:K41,K41)&gt;1,"是","否"))</f>
      </c>
      <c r="AS41" s="155" t="str"/>
      <c r="AT41" s="93" t="str"/>
      <c r="AU41" s="65" t="str"/>
    </row>
    <row r="42" ht="24" customHeight="true">
      <c r="A42" s="143" t="str">
        <f>IF(C42="","","RR-"&amp;TEXT(C42,"yyyymmdd")&amp;"-"&amp;TEXT(ROW()-5,"0000"))</f>
      </c>
      <c r="B42" s="137" t="str"/>
      <c r="C42" s="161" t="str"/>
      <c r="D42" s="137" t="str"/>
      <c r="E42" s="137" t="str"/>
      <c r="F42" s="137" t="str"/>
      <c r="G42" s="137" t="str"/>
      <c r="H42" s="137" t="str"/>
      <c r="I42" s="137" t="str"/>
      <c r="J42" s="137" t="str"/>
      <c r="K42" s="137" t="str"/>
      <c r="L42" s="137" t="str"/>
      <c r="M42" s="137" t="str"/>
      <c r="N42" s="137" t="str"/>
      <c r="O42" s="93" t="str"/>
      <c r="P42" s="93" t="str"/>
      <c r="Q42" s="137" t="str"/>
      <c r="R42" s="119" t="str"/>
      <c r="S42" s="167" t="str">
        <f>IF(OR(C42="",N42=""),"",IFERROR(C42+VLOOKUP(N42,'选项配置'!$E$5:$F$8,2,FALSE),""))</f>
      </c>
      <c r="T42" s="149" t="str">
        <f>IF(S42="","",IF(OR(U42="已关闭",U42="已取消",U42="驳回"),"已关闭",IF(TODAY()&gt;S42,"超期","正常")))</f>
      </c>
      <c r="U42" s="137" t="str"/>
      <c r="V42" s="155" t="str"/>
      <c r="W42" s="155" t="str"/>
      <c r="X42" s="155" t="str"/>
      <c r="Y42" s="155" t="str"/>
      <c r="Z42" s="155" t="str"/>
      <c r="AA42" s="179" t="str"/>
      <c r="AB42" s="179" t="str"/>
      <c r="AC42" s="186" t="str">
        <f>IF(OR(AA42="",AB42=""),"",ROUND((AB42-AA42)*24,2))</f>
      </c>
      <c r="AD42" s="187" t="str"/>
      <c r="AE42" s="198" t="str"/>
      <c r="AF42" s="198" t="str"/>
      <c r="AG42" s="198" t="str"/>
      <c r="AH42" s="198" t="str"/>
      <c r="AI42" s="198" t="str"/>
      <c r="AJ42" s="199" t="str">
        <f>IF(SUM(AF42:AI42)=0,"",SUM(AF42:AI42))</f>
      </c>
      <c r="AK42" s="155" t="str"/>
      <c r="AL42" s="155" t="str"/>
      <c r="AM42" s="155" t="str"/>
      <c r="AN42" s="155" t="str"/>
      <c r="AO42" s="155" t="str"/>
      <c r="AP42" s="173" t="str"/>
      <c r="AQ42" s="155" t="str"/>
      <c r="AR42" s="149" t="str">
        <f>IF(OR(G42="",K42=""),"",IF(COUNTIFS($G$6:G42,G42,$K$6:K42,K42)&gt;1,"是","否"))</f>
      </c>
      <c r="AS42" s="155" t="str"/>
      <c r="AT42" s="93" t="str"/>
      <c r="AU42" s="65" t="str"/>
    </row>
    <row r="43" ht="24" customHeight="true">
      <c r="A43" s="143" t="str">
        <f>IF(C43="","","RR-"&amp;TEXT(C43,"yyyymmdd")&amp;"-"&amp;TEXT(ROW()-5,"0000"))</f>
      </c>
      <c r="B43" s="137" t="str"/>
      <c r="C43" s="161" t="str"/>
      <c r="D43" s="137" t="str"/>
      <c r="E43" s="137" t="str"/>
      <c r="F43" s="137" t="str"/>
      <c r="G43" s="137" t="str"/>
      <c r="H43" s="137" t="str"/>
      <c r="I43" s="137" t="str"/>
      <c r="J43" s="137" t="str"/>
      <c r="K43" s="137" t="str"/>
      <c r="L43" s="137" t="str"/>
      <c r="M43" s="137" t="str"/>
      <c r="N43" s="137" t="str"/>
      <c r="O43" s="93" t="str"/>
      <c r="P43" s="93" t="str"/>
      <c r="Q43" s="137" t="str"/>
      <c r="R43" s="119" t="str"/>
      <c r="S43" s="167" t="str">
        <f>IF(OR(C43="",N43=""),"",IFERROR(C43+VLOOKUP(N43,'选项配置'!$E$5:$F$8,2,FALSE),""))</f>
      </c>
      <c r="T43" s="149" t="str">
        <f>IF(S43="","",IF(OR(U43="已关闭",U43="已取消",U43="驳回"),"已关闭",IF(TODAY()&gt;S43,"超期","正常")))</f>
      </c>
      <c r="U43" s="137" t="str"/>
      <c r="V43" s="155" t="str"/>
      <c r="W43" s="155" t="str"/>
      <c r="X43" s="155" t="str"/>
      <c r="Y43" s="155" t="str"/>
      <c r="Z43" s="155" t="str"/>
      <c r="AA43" s="179" t="str"/>
      <c r="AB43" s="179" t="str"/>
      <c r="AC43" s="186" t="str">
        <f>IF(OR(AA43="",AB43=""),"",ROUND((AB43-AA43)*24,2))</f>
      </c>
      <c r="AD43" s="187" t="str"/>
      <c r="AE43" s="198" t="str"/>
      <c r="AF43" s="198" t="str"/>
      <c r="AG43" s="198" t="str"/>
      <c r="AH43" s="198" t="str"/>
      <c r="AI43" s="198" t="str"/>
      <c r="AJ43" s="199" t="str">
        <f>IF(SUM(AF43:AI43)=0,"",SUM(AF43:AI43))</f>
      </c>
      <c r="AK43" s="155" t="str"/>
      <c r="AL43" s="155" t="str"/>
      <c r="AM43" s="155" t="str"/>
      <c r="AN43" s="155" t="str"/>
      <c r="AO43" s="155" t="str"/>
      <c r="AP43" s="173" t="str"/>
      <c r="AQ43" s="155" t="str"/>
      <c r="AR43" s="149" t="str">
        <f>IF(OR(G43="",K43=""),"",IF(COUNTIFS($G$6:G43,G43,$K$6:K43,K43)&gt;1,"是","否"))</f>
      </c>
      <c r="AS43" s="155" t="str"/>
      <c r="AT43" s="93" t="str"/>
      <c r="AU43" s="65" t="str"/>
    </row>
    <row r="44" ht="24" customHeight="true">
      <c r="A44" s="143" t="str">
        <f>IF(C44="","","RR-"&amp;TEXT(C44,"yyyymmdd")&amp;"-"&amp;TEXT(ROW()-5,"0000"))</f>
      </c>
      <c r="B44" s="137" t="str"/>
      <c r="C44" s="161" t="str"/>
      <c r="D44" s="137" t="str"/>
      <c r="E44" s="137" t="str"/>
      <c r="F44" s="137" t="str"/>
      <c r="G44" s="137" t="str"/>
      <c r="H44" s="137" t="str"/>
      <c r="I44" s="137" t="str"/>
      <c r="J44" s="137" t="str"/>
      <c r="K44" s="137" t="str"/>
      <c r="L44" s="137" t="str"/>
      <c r="M44" s="137" t="str"/>
      <c r="N44" s="137" t="str"/>
      <c r="O44" s="93" t="str"/>
      <c r="P44" s="93" t="str"/>
      <c r="Q44" s="137" t="str"/>
      <c r="R44" s="119" t="str"/>
      <c r="S44" s="167" t="str">
        <f>IF(OR(C44="",N44=""),"",IFERROR(C44+VLOOKUP(N44,'选项配置'!$E$5:$F$8,2,FALSE),""))</f>
      </c>
      <c r="T44" s="149" t="str">
        <f>IF(S44="","",IF(OR(U44="已关闭",U44="已取消",U44="驳回"),"已关闭",IF(TODAY()&gt;S44,"超期","正常")))</f>
      </c>
      <c r="U44" s="137" t="str"/>
      <c r="V44" s="155" t="str"/>
      <c r="W44" s="155" t="str"/>
      <c r="X44" s="155" t="str"/>
      <c r="Y44" s="155" t="str"/>
      <c r="Z44" s="155" t="str"/>
      <c r="AA44" s="179" t="str"/>
      <c r="AB44" s="179" t="str"/>
      <c r="AC44" s="186" t="str">
        <f>IF(OR(AA44="",AB44=""),"",ROUND((AB44-AA44)*24,2))</f>
      </c>
      <c r="AD44" s="187" t="str"/>
      <c r="AE44" s="198" t="str"/>
      <c r="AF44" s="198" t="str"/>
      <c r="AG44" s="198" t="str"/>
      <c r="AH44" s="198" t="str"/>
      <c r="AI44" s="198" t="str"/>
      <c r="AJ44" s="199" t="str">
        <f>IF(SUM(AF44:AI44)=0,"",SUM(AF44:AI44))</f>
      </c>
      <c r="AK44" s="155" t="str"/>
      <c r="AL44" s="155" t="str"/>
      <c r="AM44" s="155" t="str"/>
      <c r="AN44" s="155" t="str"/>
      <c r="AO44" s="155" t="str"/>
      <c r="AP44" s="173" t="str"/>
      <c r="AQ44" s="155" t="str"/>
      <c r="AR44" s="149" t="str">
        <f>IF(OR(G44="",K44=""),"",IF(COUNTIFS($G$6:G44,G44,$K$6:K44,K44)&gt;1,"是","否"))</f>
      </c>
      <c r="AS44" s="155" t="str"/>
      <c r="AT44" s="93" t="str"/>
      <c r="AU44" s="65" t="str"/>
    </row>
    <row r="45" ht="24" customHeight="true">
      <c r="A45" s="143" t="str">
        <f>IF(C45="","","RR-"&amp;TEXT(C45,"yyyymmdd")&amp;"-"&amp;TEXT(ROW()-5,"0000"))</f>
      </c>
      <c r="B45" s="137" t="str"/>
      <c r="C45" s="161" t="str"/>
      <c r="D45" s="137" t="str"/>
      <c r="E45" s="137" t="str"/>
      <c r="F45" s="137" t="str"/>
      <c r="G45" s="137" t="str"/>
      <c r="H45" s="137" t="str"/>
      <c r="I45" s="137" t="str"/>
      <c r="J45" s="137" t="str"/>
      <c r="K45" s="137" t="str"/>
      <c r="L45" s="137" t="str"/>
      <c r="M45" s="137" t="str"/>
      <c r="N45" s="137" t="str"/>
      <c r="O45" s="93" t="str"/>
      <c r="P45" s="93" t="str"/>
      <c r="Q45" s="137" t="str"/>
      <c r="R45" s="119" t="str"/>
      <c r="S45" s="167" t="str">
        <f>IF(OR(C45="",N45=""),"",IFERROR(C45+VLOOKUP(N45,'选项配置'!$E$5:$F$8,2,FALSE),""))</f>
      </c>
      <c r="T45" s="149" t="str">
        <f>IF(S45="","",IF(OR(U45="已关闭",U45="已取消",U45="驳回"),"已关闭",IF(TODAY()&gt;S45,"超期","正常")))</f>
      </c>
      <c r="U45" s="137" t="str"/>
      <c r="V45" s="155" t="str"/>
      <c r="W45" s="155" t="str"/>
      <c r="X45" s="155" t="str"/>
      <c r="Y45" s="155" t="str"/>
      <c r="Z45" s="155" t="str"/>
      <c r="AA45" s="179" t="str"/>
      <c r="AB45" s="179" t="str"/>
      <c r="AC45" s="186" t="str">
        <f>IF(OR(AA45="",AB45=""),"",ROUND((AB45-AA45)*24,2))</f>
      </c>
      <c r="AD45" s="187" t="str"/>
      <c r="AE45" s="198" t="str"/>
      <c r="AF45" s="198" t="str"/>
      <c r="AG45" s="198" t="str"/>
      <c r="AH45" s="198" t="str"/>
      <c r="AI45" s="198" t="str"/>
      <c r="AJ45" s="199" t="str">
        <f>IF(SUM(AF45:AI45)=0,"",SUM(AF45:AI45))</f>
      </c>
      <c r="AK45" s="155" t="str"/>
      <c r="AL45" s="155" t="str"/>
      <c r="AM45" s="155" t="str"/>
      <c r="AN45" s="155" t="str"/>
      <c r="AO45" s="155" t="str"/>
      <c r="AP45" s="173" t="str"/>
      <c r="AQ45" s="155" t="str"/>
      <c r="AR45" s="149" t="str">
        <f>IF(OR(G45="",K45=""),"",IF(COUNTIFS($G$6:G45,G45,$K$6:K45,K45)&gt;1,"是","否"))</f>
      </c>
      <c r="AS45" s="155" t="str"/>
      <c r="AT45" s="93" t="str"/>
      <c r="AU45" s="65" t="str"/>
    </row>
    <row r="46" ht="24" customHeight="true">
      <c r="A46" s="143" t="str">
        <f>IF(C46="","","RR-"&amp;TEXT(C46,"yyyymmdd")&amp;"-"&amp;TEXT(ROW()-5,"0000"))</f>
      </c>
      <c r="B46" s="137" t="str"/>
      <c r="C46" s="161" t="str"/>
      <c r="D46" s="137" t="str"/>
      <c r="E46" s="137" t="str"/>
      <c r="F46" s="137" t="str"/>
      <c r="G46" s="137" t="str"/>
      <c r="H46" s="137" t="str"/>
      <c r="I46" s="137" t="str"/>
      <c r="J46" s="137" t="str"/>
      <c r="K46" s="137" t="str"/>
      <c r="L46" s="137" t="str"/>
      <c r="M46" s="137" t="str"/>
      <c r="N46" s="137" t="str"/>
      <c r="O46" s="93" t="str"/>
      <c r="P46" s="93" t="str"/>
      <c r="Q46" s="137" t="str"/>
      <c r="R46" s="119" t="str"/>
      <c r="S46" s="167" t="str">
        <f>IF(OR(C46="",N46=""),"",IFERROR(C46+VLOOKUP(N46,'选项配置'!$E$5:$F$8,2,FALSE),""))</f>
      </c>
      <c r="T46" s="149" t="str">
        <f>IF(S46="","",IF(OR(U46="已关闭",U46="已取消",U46="驳回"),"已关闭",IF(TODAY()&gt;S46,"超期","正常")))</f>
      </c>
      <c r="U46" s="137" t="str"/>
      <c r="V46" s="155" t="str"/>
      <c r="W46" s="155" t="str"/>
      <c r="X46" s="155" t="str"/>
      <c r="Y46" s="155" t="str"/>
      <c r="Z46" s="155" t="str"/>
      <c r="AA46" s="179" t="str"/>
      <c r="AB46" s="179" t="str"/>
      <c r="AC46" s="186" t="str">
        <f>IF(OR(AA46="",AB46=""),"",ROUND((AB46-AA46)*24,2))</f>
      </c>
      <c r="AD46" s="187" t="str"/>
      <c r="AE46" s="198" t="str"/>
      <c r="AF46" s="198" t="str"/>
      <c r="AG46" s="198" t="str"/>
      <c r="AH46" s="198" t="str"/>
      <c r="AI46" s="198" t="str"/>
      <c r="AJ46" s="199" t="str">
        <f>IF(SUM(AF46:AI46)=0,"",SUM(AF46:AI46))</f>
      </c>
      <c r="AK46" s="155" t="str"/>
      <c r="AL46" s="155" t="str"/>
      <c r="AM46" s="155" t="str"/>
      <c r="AN46" s="155" t="str"/>
      <c r="AO46" s="155" t="str"/>
      <c r="AP46" s="173" t="str"/>
      <c r="AQ46" s="155" t="str"/>
      <c r="AR46" s="149" t="str">
        <f>IF(OR(G46="",K46=""),"",IF(COUNTIFS($G$6:G46,G46,$K$6:K46,K46)&gt;1,"是","否"))</f>
      </c>
      <c r="AS46" s="155" t="str"/>
      <c r="AT46" s="93" t="str"/>
      <c r="AU46" s="65" t="str"/>
    </row>
    <row r="47" ht="24" customHeight="true">
      <c r="A47" s="143" t="str">
        <f>IF(C47="","","RR-"&amp;TEXT(C47,"yyyymmdd")&amp;"-"&amp;TEXT(ROW()-5,"0000"))</f>
      </c>
      <c r="B47" s="137" t="str"/>
      <c r="C47" s="161" t="str"/>
      <c r="D47" s="137" t="str"/>
      <c r="E47" s="137" t="str"/>
      <c r="F47" s="137" t="str"/>
      <c r="G47" s="137" t="str"/>
      <c r="H47" s="137" t="str"/>
      <c r="I47" s="137" t="str"/>
      <c r="J47" s="137" t="str"/>
      <c r="K47" s="137" t="str"/>
      <c r="L47" s="137" t="str"/>
      <c r="M47" s="137" t="str"/>
      <c r="N47" s="137" t="str"/>
      <c r="O47" s="93" t="str"/>
      <c r="P47" s="93" t="str"/>
      <c r="Q47" s="137" t="str"/>
      <c r="R47" s="119" t="str"/>
      <c r="S47" s="167" t="str">
        <f>IF(OR(C47="",N47=""),"",IFERROR(C47+VLOOKUP(N47,'选项配置'!$E$5:$F$8,2,FALSE),""))</f>
      </c>
      <c r="T47" s="149" t="str">
        <f>IF(S47="","",IF(OR(U47="已关闭",U47="已取消",U47="驳回"),"已关闭",IF(TODAY()&gt;S47,"超期","正常")))</f>
      </c>
      <c r="U47" s="137" t="str"/>
      <c r="V47" s="155" t="str"/>
      <c r="W47" s="155" t="str"/>
      <c r="X47" s="155" t="str"/>
      <c r="Y47" s="155" t="str"/>
      <c r="Z47" s="155" t="str"/>
      <c r="AA47" s="179" t="str"/>
      <c r="AB47" s="179" t="str"/>
      <c r="AC47" s="186" t="str">
        <f>IF(OR(AA47="",AB47=""),"",ROUND((AB47-AA47)*24,2))</f>
      </c>
      <c r="AD47" s="187" t="str"/>
      <c r="AE47" s="198" t="str"/>
      <c r="AF47" s="198" t="str"/>
      <c r="AG47" s="198" t="str"/>
      <c r="AH47" s="198" t="str"/>
      <c r="AI47" s="198" t="str"/>
      <c r="AJ47" s="199" t="str">
        <f>IF(SUM(AF47:AI47)=0,"",SUM(AF47:AI47))</f>
      </c>
      <c r="AK47" s="155" t="str"/>
      <c r="AL47" s="155" t="str"/>
      <c r="AM47" s="155" t="str"/>
      <c r="AN47" s="155" t="str"/>
      <c r="AO47" s="155" t="str"/>
      <c r="AP47" s="173" t="str"/>
      <c r="AQ47" s="155" t="str"/>
      <c r="AR47" s="149" t="str">
        <f>IF(OR(G47="",K47=""),"",IF(COUNTIFS($G$6:G47,G47,$K$6:K47,K47)&gt;1,"是","否"))</f>
      </c>
      <c r="AS47" s="155" t="str"/>
      <c r="AT47" s="93" t="str"/>
      <c r="AU47" s="65" t="str"/>
    </row>
    <row r="48" ht="24" customHeight="true">
      <c r="A48" s="143" t="str">
        <f>IF(C48="","","RR-"&amp;TEXT(C48,"yyyymmdd")&amp;"-"&amp;TEXT(ROW()-5,"0000"))</f>
      </c>
      <c r="B48" s="137" t="str"/>
      <c r="C48" s="161" t="str"/>
      <c r="D48" s="137" t="str"/>
      <c r="E48" s="137" t="str"/>
      <c r="F48" s="137" t="str"/>
      <c r="G48" s="137" t="str"/>
      <c r="H48" s="137" t="str"/>
      <c r="I48" s="137" t="str"/>
      <c r="J48" s="137" t="str"/>
      <c r="K48" s="137" t="str"/>
      <c r="L48" s="137" t="str"/>
      <c r="M48" s="137" t="str"/>
      <c r="N48" s="137" t="str"/>
      <c r="O48" s="93" t="str"/>
      <c r="P48" s="93" t="str"/>
      <c r="Q48" s="137" t="str"/>
      <c r="R48" s="119" t="str"/>
      <c r="S48" s="167" t="str">
        <f>IF(OR(C48="",N48=""),"",IFERROR(C48+VLOOKUP(N48,'选项配置'!$E$5:$F$8,2,FALSE),""))</f>
      </c>
      <c r="T48" s="149" t="str">
        <f>IF(S48="","",IF(OR(U48="已关闭",U48="已取消",U48="驳回"),"已关闭",IF(TODAY()&gt;S48,"超期","正常")))</f>
      </c>
      <c r="U48" s="137" t="str"/>
      <c r="V48" s="155" t="str"/>
      <c r="W48" s="155" t="str"/>
      <c r="X48" s="155" t="str"/>
      <c r="Y48" s="155" t="str"/>
      <c r="Z48" s="155" t="str"/>
      <c r="AA48" s="179" t="str"/>
      <c r="AB48" s="179" t="str"/>
      <c r="AC48" s="186" t="str">
        <f>IF(OR(AA48="",AB48=""),"",ROUND((AB48-AA48)*24,2))</f>
      </c>
      <c r="AD48" s="187" t="str"/>
      <c r="AE48" s="198" t="str"/>
      <c r="AF48" s="198" t="str"/>
      <c r="AG48" s="198" t="str"/>
      <c r="AH48" s="198" t="str"/>
      <c r="AI48" s="198" t="str"/>
      <c r="AJ48" s="199" t="str">
        <f>IF(SUM(AF48:AI48)=0,"",SUM(AF48:AI48))</f>
      </c>
      <c r="AK48" s="155" t="str"/>
      <c r="AL48" s="155" t="str"/>
      <c r="AM48" s="155" t="str"/>
      <c r="AN48" s="155" t="str"/>
      <c r="AO48" s="155" t="str"/>
      <c r="AP48" s="173" t="str"/>
      <c r="AQ48" s="155" t="str"/>
      <c r="AR48" s="149" t="str">
        <f>IF(OR(G48="",K48=""),"",IF(COUNTIFS($G$6:G48,G48,$K$6:K48,K48)&gt;1,"是","否"))</f>
      </c>
      <c r="AS48" s="155" t="str"/>
      <c r="AT48" s="93" t="str"/>
      <c r="AU48" s="65" t="str"/>
    </row>
    <row r="49" ht="24" customHeight="true">
      <c r="A49" s="143" t="str">
        <f>IF(C49="","","RR-"&amp;TEXT(C49,"yyyymmdd")&amp;"-"&amp;TEXT(ROW()-5,"0000"))</f>
      </c>
      <c r="B49" s="137" t="str"/>
      <c r="C49" s="161" t="str"/>
      <c r="D49" s="137" t="str"/>
      <c r="E49" s="137" t="str"/>
      <c r="F49" s="137" t="str"/>
      <c r="G49" s="137" t="str"/>
      <c r="H49" s="137" t="str"/>
      <c r="I49" s="137" t="str"/>
      <c r="J49" s="137" t="str"/>
      <c r="K49" s="137" t="str"/>
      <c r="L49" s="137" t="str"/>
      <c r="M49" s="137" t="str"/>
      <c r="N49" s="137" t="str"/>
      <c r="O49" s="93" t="str"/>
      <c r="P49" s="93" t="str"/>
      <c r="Q49" s="137" t="str"/>
      <c r="R49" s="119" t="str"/>
      <c r="S49" s="167" t="str">
        <f>IF(OR(C49="",N49=""),"",IFERROR(C49+VLOOKUP(N49,'选项配置'!$E$5:$F$8,2,FALSE),""))</f>
      </c>
      <c r="T49" s="149" t="str">
        <f>IF(S49="","",IF(OR(U49="已关闭",U49="已取消",U49="驳回"),"已关闭",IF(TODAY()&gt;S49,"超期","正常")))</f>
      </c>
      <c r="U49" s="137" t="str"/>
      <c r="V49" s="155" t="str"/>
      <c r="W49" s="155" t="str"/>
      <c r="X49" s="155" t="str"/>
      <c r="Y49" s="155" t="str"/>
      <c r="Z49" s="155" t="str"/>
      <c r="AA49" s="179" t="str"/>
      <c r="AB49" s="179" t="str"/>
      <c r="AC49" s="186" t="str">
        <f>IF(OR(AA49="",AB49=""),"",ROUND((AB49-AA49)*24,2))</f>
      </c>
      <c r="AD49" s="187" t="str"/>
      <c r="AE49" s="198" t="str"/>
      <c r="AF49" s="198" t="str"/>
      <c r="AG49" s="198" t="str"/>
      <c r="AH49" s="198" t="str"/>
      <c r="AI49" s="198" t="str"/>
      <c r="AJ49" s="199" t="str">
        <f>IF(SUM(AF49:AI49)=0,"",SUM(AF49:AI49))</f>
      </c>
      <c r="AK49" s="155" t="str"/>
      <c r="AL49" s="155" t="str"/>
      <c r="AM49" s="155" t="str"/>
      <c r="AN49" s="155" t="str"/>
      <c r="AO49" s="155" t="str"/>
      <c r="AP49" s="173" t="str"/>
      <c r="AQ49" s="155" t="str"/>
      <c r="AR49" s="149" t="str">
        <f>IF(OR(G49="",K49=""),"",IF(COUNTIFS($G$6:G49,G49,$K$6:K49,K49)&gt;1,"是","否"))</f>
      </c>
      <c r="AS49" s="155" t="str"/>
      <c r="AT49" s="93" t="str"/>
      <c r="AU49" s="65" t="str"/>
    </row>
    <row r="50" ht="24" customHeight="true">
      <c r="A50" s="143" t="str">
        <f>IF(C50="","","RR-"&amp;TEXT(C50,"yyyymmdd")&amp;"-"&amp;TEXT(ROW()-5,"0000"))</f>
      </c>
      <c r="B50" s="137" t="str"/>
      <c r="C50" s="161" t="str"/>
      <c r="D50" s="137" t="str"/>
      <c r="E50" s="137" t="str"/>
      <c r="F50" s="137" t="str"/>
      <c r="G50" s="137" t="str"/>
      <c r="H50" s="137" t="str"/>
      <c r="I50" s="137" t="str"/>
      <c r="J50" s="137" t="str"/>
      <c r="K50" s="137" t="str"/>
      <c r="L50" s="137" t="str"/>
      <c r="M50" s="137" t="str"/>
      <c r="N50" s="137" t="str"/>
      <c r="O50" s="93" t="str"/>
      <c r="P50" s="93" t="str"/>
      <c r="Q50" s="137" t="str"/>
      <c r="R50" s="119" t="str"/>
      <c r="S50" s="167" t="str">
        <f>IF(OR(C50="",N50=""),"",IFERROR(C50+VLOOKUP(N50,'选项配置'!$E$5:$F$8,2,FALSE),""))</f>
      </c>
      <c r="T50" s="149" t="str">
        <f>IF(S50="","",IF(OR(U50="已关闭",U50="已取消",U50="驳回"),"已关闭",IF(TODAY()&gt;S50,"超期","正常")))</f>
      </c>
      <c r="U50" s="137" t="str"/>
      <c r="V50" s="155" t="str"/>
      <c r="W50" s="155" t="str"/>
      <c r="X50" s="155" t="str"/>
      <c r="Y50" s="155" t="str"/>
      <c r="Z50" s="155" t="str"/>
      <c r="AA50" s="179" t="str"/>
      <c r="AB50" s="179" t="str"/>
      <c r="AC50" s="186" t="str">
        <f>IF(OR(AA50="",AB50=""),"",ROUND((AB50-AA50)*24,2))</f>
      </c>
      <c r="AD50" s="187" t="str"/>
      <c r="AE50" s="198" t="str"/>
      <c r="AF50" s="198" t="str"/>
      <c r="AG50" s="198" t="str"/>
      <c r="AH50" s="198" t="str"/>
      <c r="AI50" s="198" t="str"/>
      <c r="AJ50" s="199" t="str">
        <f>IF(SUM(AF50:AI50)=0,"",SUM(AF50:AI50))</f>
      </c>
      <c r="AK50" s="155" t="str"/>
      <c r="AL50" s="155" t="str"/>
      <c r="AM50" s="155" t="str"/>
      <c r="AN50" s="155" t="str"/>
      <c r="AO50" s="155" t="str"/>
      <c r="AP50" s="173" t="str"/>
      <c r="AQ50" s="155" t="str"/>
      <c r="AR50" s="149" t="str">
        <f>IF(OR(G50="",K50=""),"",IF(COUNTIFS($G$6:G50,G50,$K$6:K50,K50)&gt;1,"是","否"))</f>
      </c>
      <c r="AS50" s="155" t="str"/>
      <c r="AT50" s="93" t="str"/>
      <c r="AU50" s="65" t="str"/>
    </row>
    <row r="51" ht="24" customHeight="true">
      <c r="A51" s="143" t="str">
        <f>IF(C51="","","RR-"&amp;TEXT(C51,"yyyymmdd")&amp;"-"&amp;TEXT(ROW()-5,"0000"))</f>
      </c>
      <c r="B51" s="137" t="str"/>
      <c r="C51" s="161" t="str"/>
      <c r="D51" s="137" t="str"/>
      <c r="E51" s="137" t="str"/>
      <c r="F51" s="137" t="str"/>
      <c r="G51" s="137" t="str"/>
      <c r="H51" s="137" t="str"/>
      <c r="I51" s="137" t="str"/>
      <c r="J51" s="137" t="str"/>
      <c r="K51" s="137" t="str"/>
      <c r="L51" s="137" t="str"/>
      <c r="M51" s="137" t="str"/>
      <c r="N51" s="137" t="str"/>
      <c r="O51" s="93" t="str"/>
      <c r="P51" s="93" t="str"/>
      <c r="Q51" s="137" t="str"/>
      <c r="R51" s="119" t="str"/>
      <c r="S51" s="167" t="str">
        <f>IF(OR(C51="",N51=""),"",IFERROR(C51+VLOOKUP(N51,'选项配置'!$E$5:$F$8,2,FALSE),""))</f>
      </c>
      <c r="T51" s="149" t="str">
        <f>IF(S51="","",IF(OR(U51="已关闭",U51="已取消",U51="驳回"),"已关闭",IF(TODAY()&gt;S51,"超期","正常")))</f>
      </c>
      <c r="U51" s="137" t="str"/>
      <c r="V51" s="155" t="str"/>
      <c r="W51" s="155" t="str"/>
      <c r="X51" s="155" t="str"/>
      <c r="Y51" s="155" t="str"/>
      <c r="Z51" s="155" t="str"/>
      <c r="AA51" s="179" t="str"/>
      <c r="AB51" s="179" t="str"/>
      <c r="AC51" s="186" t="str">
        <f>IF(OR(AA51="",AB51=""),"",ROUND((AB51-AA51)*24,2))</f>
      </c>
      <c r="AD51" s="187" t="str"/>
      <c r="AE51" s="198" t="str"/>
      <c r="AF51" s="198" t="str"/>
      <c r="AG51" s="198" t="str"/>
      <c r="AH51" s="198" t="str"/>
      <c r="AI51" s="198" t="str"/>
      <c r="AJ51" s="199" t="str">
        <f>IF(SUM(AF51:AI51)=0,"",SUM(AF51:AI51))</f>
      </c>
      <c r="AK51" s="155" t="str"/>
      <c r="AL51" s="155" t="str"/>
      <c r="AM51" s="155" t="str"/>
      <c r="AN51" s="155" t="str"/>
      <c r="AO51" s="155" t="str"/>
      <c r="AP51" s="173" t="str"/>
      <c r="AQ51" s="155" t="str"/>
      <c r="AR51" s="149" t="str">
        <f>IF(OR(G51="",K51=""),"",IF(COUNTIFS($G$6:G51,G51,$K$6:K51,K51)&gt;1,"是","否"))</f>
      </c>
      <c r="AS51" s="155" t="str"/>
      <c r="AT51" s="93" t="str"/>
      <c r="AU51" s="65" t="str"/>
    </row>
    <row r="52" ht="24" customHeight="true">
      <c r="A52" s="143" t="str">
        <f>IF(C52="","","RR-"&amp;TEXT(C52,"yyyymmdd")&amp;"-"&amp;TEXT(ROW()-5,"0000"))</f>
      </c>
      <c r="B52" s="137" t="str"/>
      <c r="C52" s="161" t="str"/>
      <c r="D52" s="137" t="str"/>
      <c r="E52" s="137" t="str"/>
      <c r="F52" s="137" t="str"/>
      <c r="G52" s="137" t="str"/>
      <c r="H52" s="137" t="str"/>
      <c r="I52" s="137" t="str"/>
      <c r="J52" s="137" t="str"/>
      <c r="K52" s="137" t="str"/>
      <c r="L52" s="137" t="str"/>
      <c r="M52" s="137" t="str"/>
      <c r="N52" s="137" t="str"/>
      <c r="O52" s="93" t="str"/>
      <c r="P52" s="93" t="str"/>
      <c r="Q52" s="137" t="str"/>
      <c r="R52" s="119" t="str"/>
      <c r="S52" s="167" t="str">
        <f>IF(OR(C52="",N52=""),"",IFERROR(C52+VLOOKUP(N52,'选项配置'!$E$5:$F$8,2,FALSE),""))</f>
      </c>
      <c r="T52" s="149" t="str">
        <f>IF(S52="","",IF(OR(U52="已关闭",U52="已取消",U52="驳回"),"已关闭",IF(TODAY()&gt;S52,"超期","正常")))</f>
      </c>
      <c r="U52" s="137" t="str"/>
      <c r="V52" s="155" t="str"/>
      <c r="W52" s="155" t="str"/>
      <c r="X52" s="155" t="str"/>
      <c r="Y52" s="155" t="str"/>
      <c r="Z52" s="155" t="str"/>
      <c r="AA52" s="179" t="str"/>
      <c r="AB52" s="179" t="str"/>
      <c r="AC52" s="186" t="str">
        <f>IF(OR(AA52="",AB52=""),"",ROUND((AB52-AA52)*24,2))</f>
      </c>
      <c r="AD52" s="187" t="str"/>
      <c r="AE52" s="198" t="str"/>
      <c r="AF52" s="198" t="str"/>
      <c r="AG52" s="198" t="str"/>
      <c r="AH52" s="198" t="str"/>
      <c r="AI52" s="198" t="str"/>
      <c r="AJ52" s="199" t="str">
        <f>IF(SUM(AF52:AI52)=0,"",SUM(AF52:AI52))</f>
      </c>
      <c r="AK52" s="155" t="str"/>
      <c r="AL52" s="155" t="str"/>
      <c r="AM52" s="155" t="str"/>
      <c r="AN52" s="155" t="str"/>
      <c r="AO52" s="155" t="str"/>
      <c r="AP52" s="173" t="str"/>
      <c r="AQ52" s="155" t="str"/>
      <c r="AR52" s="149" t="str">
        <f>IF(OR(G52="",K52=""),"",IF(COUNTIFS($G$6:G52,G52,$K$6:K52,K52)&gt;1,"是","否"))</f>
      </c>
      <c r="AS52" s="155" t="str"/>
      <c r="AT52" s="93" t="str"/>
      <c r="AU52" s="65" t="str"/>
    </row>
    <row r="53" ht="24" customHeight="true">
      <c r="A53" s="143" t="str">
        <f>IF(C53="","","RR-"&amp;TEXT(C53,"yyyymmdd")&amp;"-"&amp;TEXT(ROW()-5,"0000"))</f>
      </c>
      <c r="B53" s="137" t="str"/>
      <c r="C53" s="161" t="str"/>
      <c r="D53" s="137" t="str"/>
      <c r="E53" s="137" t="str"/>
      <c r="F53" s="137" t="str"/>
      <c r="G53" s="137" t="str"/>
      <c r="H53" s="137" t="str"/>
      <c r="I53" s="137" t="str"/>
      <c r="J53" s="137" t="str"/>
      <c r="K53" s="137" t="str"/>
      <c r="L53" s="137" t="str"/>
      <c r="M53" s="137" t="str"/>
      <c r="N53" s="137" t="str"/>
      <c r="O53" s="93" t="str"/>
      <c r="P53" s="93" t="str"/>
      <c r="Q53" s="137" t="str"/>
      <c r="R53" s="119" t="str"/>
      <c r="S53" s="167" t="str">
        <f>IF(OR(C53="",N53=""),"",IFERROR(C53+VLOOKUP(N53,'选项配置'!$E$5:$F$8,2,FALSE),""))</f>
      </c>
      <c r="T53" s="149" t="str">
        <f>IF(S53="","",IF(OR(U53="已关闭",U53="已取消",U53="驳回"),"已关闭",IF(TODAY()&gt;S53,"超期","正常")))</f>
      </c>
      <c r="U53" s="137" t="str"/>
      <c r="V53" s="155" t="str"/>
      <c r="W53" s="155" t="str"/>
      <c r="X53" s="155" t="str"/>
      <c r="Y53" s="155" t="str"/>
      <c r="Z53" s="155" t="str"/>
      <c r="AA53" s="179" t="str"/>
      <c r="AB53" s="179" t="str"/>
      <c r="AC53" s="186" t="str">
        <f>IF(OR(AA53="",AB53=""),"",ROUND((AB53-AA53)*24,2))</f>
      </c>
      <c r="AD53" s="187" t="str"/>
      <c r="AE53" s="198" t="str"/>
      <c r="AF53" s="198" t="str"/>
      <c r="AG53" s="198" t="str"/>
      <c r="AH53" s="198" t="str"/>
      <c r="AI53" s="198" t="str"/>
      <c r="AJ53" s="199" t="str">
        <f>IF(SUM(AF53:AI53)=0,"",SUM(AF53:AI53))</f>
      </c>
      <c r="AK53" s="155" t="str"/>
      <c r="AL53" s="155" t="str"/>
      <c r="AM53" s="155" t="str"/>
      <c r="AN53" s="155" t="str"/>
      <c r="AO53" s="155" t="str"/>
      <c r="AP53" s="173" t="str"/>
      <c r="AQ53" s="155" t="str"/>
      <c r="AR53" s="149" t="str">
        <f>IF(OR(G53="",K53=""),"",IF(COUNTIFS($G$6:G53,G53,$K$6:K53,K53)&gt;1,"是","否"))</f>
      </c>
      <c r="AS53" s="155" t="str"/>
      <c r="AT53" s="93" t="str"/>
      <c r="AU53" s="65" t="str"/>
    </row>
    <row r="54" ht="24" customHeight="true">
      <c r="A54" s="143" t="str">
        <f>IF(C54="","","RR-"&amp;TEXT(C54,"yyyymmdd")&amp;"-"&amp;TEXT(ROW()-5,"0000"))</f>
      </c>
      <c r="B54" s="137" t="str"/>
      <c r="C54" s="161" t="str"/>
      <c r="D54" s="137" t="str"/>
      <c r="E54" s="137" t="str"/>
      <c r="F54" s="137" t="str"/>
      <c r="G54" s="137" t="str"/>
      <c r="H54" s="137" t="str"/>
      <c r="I54" s="137" t="str"/>
      <c r="J54" s="137" t="str"/>
      <c r="K54" s="137" t="str"/>
      <c r="L54" s="137" t="str"/>
      <c r="M54" s="137" t="str"/>
      <c r="N54" s="137" t="str"/>
      <c r="O54" s="93" t="str"/>
      <c r="P54" s="93" t="str"/>
      <c r="Q54" s="137" t="str"/>
      <c r="R54" s="119" t="str"/>
      <c r="S54" s="167" t="str">
        <f>IF(OR(C54="",N54=""),"",IFERROR(C54+VLOOKUP(N54,'选项配置'!$E$5:$F$8,2,FALSE),""))</f>
      </c>
      <c r="T54" s="149" t="str">
        <f>IF(S54="","",IF(OR(U54="已关闭",U54="已取消",U54="驳回"),"已关闭",IF(TODAY()&gt;S54,"超期","正常")))</f>
      </c>
      <c r="U54" s="137" t="str"/>
      <c r="V54" s="155" t="str"/>
      <c r="W54" s="155" t="str"/>
      <c r="X54" s="155" t="str"/>
      <c r="Y54" s="155" t="str"/>
      <c r="Z54" s="155" t="str"/>
      <c r="AA54" s="179" t="str"/>
      <c r="AB54" s="179" t="str"/>
      <c r="AC54" s="186" t="str">
        <f>IF(OR(AA54="",AB54=""),"",ROUND((AB54-AA54)*24,2))</f>
      </c>
      <c r="AD54" s="187" t="str"/>
      <c r="AE54" s="198" t="str"/>
      <c r="AF54" s="198" t="str"/>
      <c r="AG54" s="198" t="str"/>
      <c r="AH54" s="198" t="str"/>
      <c r="AI54" s="198" t="str"/>
      <c r="AJ54" s="199" t="str">
        <f>IF(SUM(AF54:AI54)=0,"",SUM(AF54:AI54))</f>
      </c>
      <c r="AK54" s="155" t="str"/>
      <c r="AL54" s="155" t="str"/>
      <c r="AM54" s="155" t="str"/>
      <c r="AN54" s="155" t="str"/>
      <c r="AO54" s="155" t="str"/>
      <c r="AP54" s="173" t="str"/>
      <c r="AQ54" s="155" t="str"/>
      <c r="AR54" s="149" t="str">
        <f>IF(OR(G54="",K54=""),"",IF(COUNTIFS($G$6:G54,G54,$K$6:K54,K54)&gt;1,"是","否"))</f>
      </c>
      <c r="AS54" s="155" t="str"/>
      <c r="AT54" s="93" t="str"/>
      <c r="AU54" s="65" t="str"/>
    </row>
    <row r="55" ht="24" customHeight="true">
      <c r="A55" s="143" t="str">
        <f>IF(C55="","","RR-"&amp;TEXT(C55,"yyyymmdd")&amp;"-"&amp;TEXT(ROW()-5,"0000"))</f>
      </c>
      <c r="B55" s="137" t="str"/>
      <c r="C55" s="161" t="str"/>
      <c r="D55" s="137" t="str"/>
      <c r="E55" s="137" t="str"/>
      <c r="F55" s="137" t="str"/>
      <c r="G55" s="137" t="str"/>
      <c r="H55" s="137" t="str"/>
      <c r="I55" s="137" t="str"/>
      <c r="J55" s="137" t="str"/>
      <c r="K55" s="137" t="str"/>
      <c r="L55" s="137" t="str"/>
      <c r="M55" s="137" t="str"/>
      <c r="N55" s="137" t="str"/>
      <c r="O55" s="93" t="str"/>
      <c r="P55" s="93" t="str"/>
      <c r="Q55" s="137" t="str"/>
      <c r="R55" s="119" t="str"/>
      <c r="S55" s="167" t="str">
        <f>IF(OR(C55="",N55=""),"",IFERROR(C55+VLOOKUP(N55,'选项配置'!$E$5:$F$8,2,FALSE),""))</f>
      </c>
      <c r="T55" s="149" t="str">
        <f>IF(S55="","",IF(OR(U55="已关闭",U55="已取消",U55="驳回"),"已关闭",IF(TODAY()&gt;S55,"超期","正常")))</f>
      </c>
      <c r="U55" s="137" t="str"/>
      <c r="V55" s="155" t="str"/>
      <c r="W55" s="155" t="str"/>
      <c r="X55" s="155" t="str"/>
      <c r="Y55" s="155" t="str"/>
      <c r="Z55" s="155" t="str"/>
      <c r="AA55" s="179" t="str"/>
      <c r="AB55" s="179" t="str"/>
      <c r="AC55" s="186" t="str">
        <f>IF(OR(AA55="",AB55=""),"",ROUND((AB55-AA55)*24,2))</f>
      </c>
      <c r="AD55" s="187" t="str"/>
      <c r="AE55" s="198" t="str"/>
      <c r="AF55" s="198" t="str"/>
      <c r="AG55" s="198" t="str"/>
      <c r="AH55" s="198" t="str"/>
      <c r="AI55" s="198" t="str"/>
      <c r="AJ55" s="199" t="str">
        <f>IF(SUM(AF55:AI55)=0,"",SUM(AF55:AI55))</f>
      </c>
      <c r="AK55" s="155" t="str"/>
      <c r="AL55" s="155" t="str"/>
      <c r="AM55" s="155" t="str"/>
      <c r="AN55" s="155" t="str"/>
      <c r="AO55" s="155" t="str"/>
      <c r="AP55" s="173" t="str"/>
      <c r="AQ55" s="155" t="str"/>
      <c r="AR55" s="149" t="str">
        <f>IF(OR(G55="",K55=""),"",IF(COUNTIFS($G$6:G55,G55,$K$6:K55,K55)&gt;1,"是","否"))</f>
      </c>
      <c r="AS55" s="155" t="str"/>
      <c r="AT55" s="93" t="str"/>
      <c r="AU55" s="65" t="str"/>
    </row>
    <row r="56" ht="24" customHeight="true">
      <c r="A56" s="143" t="str">
        <f>IF(C56="","","RR-"&amp;TEXT(C56,"yyyymmdd")&amp;"-"&amp;TEXT(ROW()-5,"0000"))</f>
      </c>
      <c r="B56" s="137" t="str"/>
      <c r="C56" s="161" t="str"/>
      <c r="D56" s="137" t="str"/>
      <c r="E56" s="137" t="str"/>
      <c r="F56" s="137" t="str"/>
      <c r="G56" s="137" t="str"/>
      <c r="H56" s="137" t="str"/>
      <c r="I56" s="137" t="str"/>
      <c r="J56" s="137" t="str"/>
      <c r="K56" s="137" t="str"/>
      <c r="L56" s="137" t="str"/>
      <c r="M56" s="137" t="str"/>
      <c r="N56" s="137" t="str"/>
      <c r="O56" s="93" t="str"/>
      <c r="P56" s="93" t="str"/>
      <c r="Q56" s="137" t="str"/>
      <c r="R56" s="119" t="str"/>
      <c r="S56" s="167" t="str">
        <f>IF(OR(C56="",N56=""),"",IFERROR(C56+VLOOKUP(N56,'选项配置'!$E$5:$F$8,2,FALSE),""))</f>
      </c>
      <c r="T56" s="149" t="str">
        <f>IF(S56="","",IF(OR(U56="已关闭",U56="已取消",U56="驳回"),"已关闭",IF(TODAY()&gt;S56,"超期","正常")))</f>
      </c>
      <c r="U56" s="137" t="str"/>
      <c r="V56" s="155" t="str"/>
      <c r="W56" s="155" t="str"/>
      <c r="X56" s="155" t="str"/>
      <c r="Y56" s="155" t="str"/>
      <c r="Z56" s="155" t="str"/>
      <c r="AA56" s="179" t="str"/>
      <c r="AB56" s="179" t="str"/>
      <c r="AC56" s="186" t="str">
        <f>IF(OR(AA56="",AB56=""),"",ROUND((AB56-AA56)*24,2))</f>
      </c>
      <c r="AD56" s="187" t="str"/>
      <c r="AE56" s="198" t="str"/>
      <c r="AF56" s="198" t="str"/>
      <c r="AG56" s="198" t="str"/>
      <c r="AH56" s="198" t="str"/>
      <c r="AI56" s="198" t="str"/>
      <c r="AJ56" s="199" t="str">
        <f>IF(SUM(AF56:AI56)=0,"",SUM(AF56:AI56))</f>
      </c>
      <c r="AK56" s="155" t="str"/>
      <c r="AL56" s="155" t="str"/>
      <c r="AM56" s="155" t="str"/>
      <c r="AN56" s="155" t="str"/>
      <c r="AO56" s="155" t="str"/>
      <c r="AP56" s="173" t="str"/>
      <c r="AQ56" s="155" t="str"/>
      <c r="AR56" s="149" t="str">
        <f>IF(OR(G56="",K56=""),"",IF(COUNTIFS($G$6:G56,G56,$K$6:K56,K56)&gt;1,"是","否"))</f>
      </c>
      <c r="AS56" s="155" t="str"/>
      <c r="AT56" s="93" t="str"/>
      <c r="AU56" s="65" t="str"/>
    </row>
    <row r="57" ht="24" customHeight="true">
      <c r="A57" s="143" t="str">
        <f>IF(C57="","","RR-"&amp;TEXT(C57,"yyyymmdd")&amp;"-"&amp;TEXT(ROW()-5,"0000"))</f>
      </c>
      <c r="B57" s="137" t="str"/>
      <c r="C57" s="161" t="str"/>
      <c r="D57" s="137" t="str"/>
      <c r="E57" s="137" t="str"/>
      <c r="F57" s="137" t="str"/>
      <c r="G57" s="137" t="str"/>
      <c r="H57" s="137" t="str"/>
      <c r="I57" s="137" t="str"/>
      <c r="J57" s="137" t="str"/>
      <c r="K57" s="137" t="str"/>
      <c r="L57" s="137" t="str"/>
      <c r="M57" s="137" t="str"/>
      <c r="N57" s="137" t="str"/>
      <c r="O57" s="93" t="str"/>
      <c r="P57" s="93" t="str"/>
      <c r="Q57" s="137" t="str"/>
      <c r="R57" s="119" t="str"/>
      <c r="S57" s="167" t="str">
        <f>IF(OR(C57="",N57=""),"",IFERROR(C57+VLOOKUP(N57,'选项配置'!$E$5:$F$8,2,FALSE),""))</f>
      </c>
      <c r="T57" s="149" t="str">
        <f>IF(S57="","",IF(OR(U57="已关闭",U57="已取消",U57="驳回"),"已关闭",IF(TODAY()&gt;S57,"超期","正常")))</f>
      </c>
      <c r="U57" s="137" t="str"/>
      <c r="V57" s="155" t="str"/>
      <c r="W57" s="155" t="str"/>
      <c r="X57" s="155" t="str"/>
      <c r="Y57" s="155" t="str"/>
      <c r="Z57" s="155" t="str"/>
      <c r="AA57" s="179" t="str"/>
      <c r="AB57" s="179" t="str"/>
      <c r="AC57" s="186" t="str">
        <f>IF(OR(AA57="",AB57=""),"",ROUND((AB57-AA57)*24,2))</f>
      </c>
      <c r="AD57" s="187" t="str"/>
      <c r="AE57" s="198" t="str"/>
      <c r="AF57" s="198" t="str"/>
      <c r="AG57" s="198" t="str"/>
      <c r="AH57" s="198" t="str"/>
      <c r="AI57" s="198" t="str"/>
      <c r="AJ57" s="199" t="str">
        <f>IF(SUM(AF57:AI57)=0,"",SUM(AF57:AI57))</f>
      </c>
      <c r="AK57" s="155" t="str"/>
      <c r="AL57" s="155" t="str"/>
      <c r="AM57" s="155" t="str"/>
      <c r="AN57" s="155" t="str"/>
      <c r="AO57" s="155" t="str"/>
      <c r="AP57" s="173" t="str"/>
      <c r="AQ57" s="155" t="str"/>
      <c r="AR57" s="149" t="str">
        <f>IF(OR(G57="",K57=""),"",IF(COUNTIFS($G$6:G57,G57,$K$6:K57,K57)&gt;1,"是","否"))</f>
      </c>
      <c r="AS57" s="155" t="str"/>
      <c r="AT57" s="93" t="str"/>
      <c r="AU57" s="65" t="str"/>
    </row>
    <row r="58" ht="24" customHeight="true">
      <c r="A58" s="143" t="str">
        <f>IF(C58="","","RR-"&amp;TEXT(C58,"yyyymmdd")&amp;"-"&amp;TEXT(ROW()-5,"0000"))</f>
      </c>
      <c r="B58" s="137" t="str"/>
      <c r="C58" s="161" t="str"/>
      <c r="D58" s="137" t="str"/>
      <c r="E58" s="137" t="str"/>
      <c r="F58" s="137" t="str"/>
      <c r="G58" s="137" t="str"/>
      <c r="H58" s="137" t="str"/>
      <c r="I58" s="137" t="str"/>
      <c r="J58" s="137" t="str"/>
      <c r="K58" s="137" t="str"/>
      <c r="L58" s="137" t="str"/>
      <c r="M58" s="137" t="str"/>
      <c r="N58" s="137" t="str"/>
      <c r="O58" s="93" t="str"/>
      <c r="P58" s="93" t="str"/>
      <c r="Q58" s="137" t="str"/>
      <c r="R58" s="119" t="str"/>
      <c r="S58" s="167" t="str">
        <f>IF(OR(C58="",N58=""),"",IFERROR(C58+VLOOKUP(N58,'选项配置'!$E$5:$F$8,2,FALSE),""))</f>
      </c>
      <c r="T58" s="149" t="str">
        <f>IF(S58="","",IF(OR(U58="已关闭",U58="已取消",U58="驳回"),"已关闭",IF(TODAY()&gt;S58,"超期","正常")))</f>
      </c>
      <c r="U58" s="137" t="str"/>
      <c r="V58" s="155" t="str"/>
      <c r="W58" s="155" t="str"/>
      <c r="X58" s="155" t="str"/>
      <c r="Y58" s="155" t="str"/>
      <c r="Z58" s="155" t="str"/>
      <c r="AA58" s="179" t="str"/>
      <c r="AB58" s="179" t="str"/>
      <c r="AC58" s="186" t="str">
        <f>IF(OR(AA58="",AB58=""),"",ROUND((AB58-AA58)*24,2))</f>
      </c>
      <c r="AD58" s="187" t="str"/>
      <c r="AE58" s="198" t="str"/>
      <c r="AF58" s="198" t="str"/>
      <c r="AG58" s="198" t="str"/>
      <c r="AH58" s="198" t="str"/>
      <c r="AI58" s="198" t="str"/>
      <c r="AJ58" s="199" t="str">
        <f>IF(SUM(AF58:AI58)=0,"",SUM(AF58:AI58))</f>
      </c>
      <c r="AK58" s="155" t="str"/>
      <c r="AL58" s="155" t="str"/>
      <c r="AM58" s="155" t="str"/>
      <c r="AN58" s="155" t="str"/>
      <c r="AO58" s="155" t="str"/>
      <c r="AP58" s="173" t="str"/>
      <c r="AQ58" s="155" t="str"/>
      <c r="AR58" s="149" t="str">
        <f>IF(OR(G58="",K58=""),"",IF(COUNTIFS($G$6:G58,G58,$K$6:K58,K58)&gt;1,"是","否"))</f>
      </c>
      <c r="AS58" s="155" t="str"/>
      <c r="AT58" s="93" t="str"/>
      <c r="AU58" s="65" t="str"/>
    </row>
    <row r="59" ht="24" customHeight="true">
      <c r="A59" s="143" t="str">
        <f>IF(C59="","","RR-"&amp;TEXT(C59,"yyyymmdd")&amp;"-"&amp;TEXT(ROW()-5,"0000"))</f>
      </c>
      <c r="B59" s="137" t="str"/>
      <c r="C59" s="161" t="str"/>
      <c r="D59" s="137" t="str"/>
      <c r="E59" s="137" t="str"/>
      <c r="F59" s="137" t="str"/>
      <c r="G59" s="137" t="str"/>
      <c r="H59" s="137" t="str"/>
      <c r="I59" s="137" t="str"/>
      <c r="J59" s="137" t="str"/>
      <c r="K59" s="137" t="str"/>
      <c r="L59" s="137" t="str"/>
      <c r="M59" s="137" t="str"/>
      <c r="N59" s="137" t="str"/>
      <c r="O59" s="93" t="str"/>
      <c r="P59" s="93" t="str"/>
      <c r="Q59" s="137" t="str"/>
      <c r="R59" s="119" t="str"/>
      <c r="S59" s="167" t="str">
        <f>IF(OR(C59="",N59=""),"",IFERROR(C59+VLOOKUP(N59,'选项配置'!$E$5:$F$8,2,FALSE),""))</f>
      </c>
      <c r="T59" s="149" t="str">
        <f>IF(S59="","",IF(OR(U59="已关闭",U59="已取消",U59="驳回"),"已关闭",IF(TODAY()&gt;S59,"超期","正常")))</f>
      </c>
      <c r="U59" s="137" t="str"/>
      <c r="V59" s="155" t="str"/>
      <c r="W59" s="155" t="str"/>
      <c r="X59" s="155" t="str"/>
      <c r="Y59" s="155" t="str"/>
      <c r="Z59" s="155" t="str"/>
      <c r="AA59" s="179" t="str"/>
      <c r="AB59" s="179" t="str"/>
      <c r="AC59" s="186" t="str">
        <f>IF(OR(AA59="",AB59=""),"",ROUND((AB59-AA59)*24,2))</f>
      </c>
      <c r="AD59" s="187" t="str"/>
      <c r="AE59" s="198" t="str"/>
      <c r="AF59" s="198" t="str"/>
      <c r="AG59" s="198" t="str"/>
      <c r="AH59" s="198" t="str"/>
      <c r="AI59" s="198" t="str"/>
      <c r="AJ59" s="199" t="str">
        <f>IF(SUM(AF59:AI59)=0,"",SUM(AF59:AI59))</f>
      </c>
      <c r="AK59" s="155" t="str"/>
      <c r="AL59" s="155" t="str"/>
      <c r="AM59" s="155" t="str"/>
      <c r="AN59" s="155" t="str"/>
      <c r="AO59" s="155" t="str"/>
      <c r="AP59" s="173" t="str"/>
      <c r="AQ59" s="155" t="str"/>
      <c r="AR59" s="149" t="str">
        <f>IF(OR(G59="",K59=""),"",IF(COUNTIFS($G$6:G59,G59,$K$6:K59,K59)&gt;1,"是","否"))</f>
      </c>
      <c r="AS59" s="155" t="str"/>
      <c r="AT59" s="93" t="str"/>
      <c r="AU59" s="65" t="str"/>
    </row>
    <row r="60" ht="24" customHeight="true">
      <c r="A60" s="143" t="str">
        <f>IF(C60="","","RR-"&amp;TEXT(C60,"yyyymmdd")&amp;"-"&amp;TEXT(ROW()-5,"0000"))</f>
      </c>
      <c r="B60" s="137" t="str"/>
      <c r="C60" s="161" t="str"/>
      <c r="D60" s="137" t="str"/>
      <c r="E60" s="137" t="str"/>
      <c r="F60" s="137" t="str"/>
      <c r="G60" s="137" t="str"/>
      <c r="H60" s="137" t="str"/>
      <c r="I60" s="137" t="str"/>
      <c r="J60" s="137" t="str"/>
      <c r="K60" s="137" t="str"/>
      <c r="L60" s="137" t="str"/>
      <c r="M60" s="137" t="str"/>
      <c r="N60" s="137" t="str"/>
      <c r="O60" s="93" t="str"/>
      <c r="P60" s="93" t="str"/>
      <c r="Q60" s="137" t="str"/>
      <c r="R60" s="119" t="str"/>
      <c r="S60" s="167" t="str">
        <f>IF(OR(C60="",N60=""),"",IFERROR(C60+VLOOKUP(N60,'选项配置'!$E$5:$F$8,2,FALSE),""))</f>
      </c>
      <c r="T60" s="149" t="str">
        <f>IF(S60="","",IF(OR(U60="已关闭",U60="已取消",U60="驳回"),"已关闭",IF(TODAY()&gt;S60,"超期","正常")))</f>
      </c>
      <c r="U60" s="137" t="str"/>
      <c r="V60" s="155" t="str"/>
      <c r="W60" s="155" t="str"/>
      <c r="X60" s="155" t="str"/>
      <c r="Y60" s="155" t="str"/>
      <c r="Z60" s="155" t="str"/>
      <c r="AA60" s="179" t="str"/>
      <c r="AB60" s="179" t="str"/>
      <c r="AC60" s="186" t="str">
        <f>IF(OR(AA60="",AB60=""),"",ROUND((AB60-AA60)*24,2))</f>
      </c>
      <c r="AD60" s="187" t="str"/>
      <c r="AE60" s="198" t="str"/>
      <c r="AF60" s="198" t="str"/>
      <c r="AG60" s="198" t="str"/>
      <c r="AH60" s="198" t="str"/>
      <c r="AI60" s="198" t="str"/>
      <c r="AJ60" s="199" t="str">
        <f>IF(SUM(AF60:AI60)=0,"",SUM(AF60:AI60))</f>
      </c>
      <c r="AK60" s="155" t="str"/>
      <c r="AL60" s="155" t="str"/>
      <c r="AM60" s="155" t="str"/>
      <c r="AN60" s="155" t="str"/>
      <c r="AO60" s="155" t="str"/>
      <c r="AP60" s="173" t="str"/>
      <c r="AQ60" s="155" t="str"/>
      <c r="AR60" s="149" t="str">
        <f>IF(OR(G60="",K60=""),"",IF(COUNTIFS($G$6:G60,G60,$K$6:K60,K60)&gt;1,"是","否"))</f>
      </c>
      <c r="AS60" s="155" t="str"/>
      <c r="AT60" s="93" t="str"/>
      <c r="AU60" s="65" t="str"/>
    </row>
    <row r="61" ht="24" customHeight="true">
      <c r="A61" s="143" t="str">
        <f>IF(C61="","","RR-"&amp;TEXT(C61,"yyyymmdd")&amp;"-"&amp;TEXT(ROW()-5,"0000"))</f>
      </c>
      <c r="B61" s="137" t="str"/>
      <c r="C61" s="161" t="str"/>
      <c r="D61" s="137" t="str"/>
      <c r="E61" s="137" t="str"/>
      <c r="F61" s="137" t="str"/>
      <c r="G61" s="137" t="str"/>
      <c r="H61" s="137" t="str"/>
      <c r="I61" s="137" t="str"/>
      <c r="J61" s="137" t="str"/>
      <c r="K61" s="137" t="str"/>
      <c r="L61" s="137" t="str"/>
      <c r="M61" s="137" t="str"/>
      <c r="N61" s="137" t="str"/>
      <c r="O61" s="93" t="str"/>
      <c r="P61" s="93" t="str"/>
      <c r="Q61" s="137" t="str"/>
      <c r="R61" s="119" t="str"/>
      <c r="S61" s="167" t="str">
        <f>IF(OR(C61="",N61=""),"",IFERROR(C61+VLOOKUP(N61,'选项配置'!$E$5:$F$8,2,FALSE),""))</f>
      </c>
      <c r="T61" s="149" t="str">
        <f>IF(S61="","",IF(OR(U61="已关闭",U61="已取消",U61="驳回"),"已关闭",IF(TODAY()&gt;S61,"超期","正常")))</f>
      </c>
      <c r="U61" s="137" t="str"/>
      <c r="V61" s="155" t="str"/>
      <c r="W61" s="155" t="str"/>
      <c r="X61" s="155" t="str"/>
      <c r="Y61" s="155" t="str"/>
      <c r="Z61" s="155" t="str"/>
      <c r="AA61" s="179" t="str"/>
      <c r="AB61" s="179" t="str"/>
      <c r="AC61" s="186" t="str">
        <f>IF(OR(AA61="",AB61=""),"",ROUND((AB61-AA61)*24,2))</f>
      </c>
      <c r="AD61" s="187" t="str"/>
      <c r="AE61" s="198" t="str"/>
      <c r="AF61" s="198" t="str"/>
      <c r="AG61" s="198" t="str"/>
      <c r="AH61" s="198" t="str"/>
      <c r="AI61" s="198" t="str"/>
      <c r="AJ61" s="199" t="str">
        <f>IF(SUM(AF61:AI61)=0,"",SUM(AF61:AI61))</f>
      </c>
      <c r="AK61" s="155" t="str"/>
      <c r="AL61" s="155" t="str"/>
      <c r="AM61" s="155" t="str"/>
      <c r="AN61" s="155" t="str"/>
      <c r="AO61" s="155" t="str"/>
      <c r="AP61" s="173" t="str"/>
      <c r="AQ61" s="155" t="str"/>
      <c r="AR61" s="149" t="str">
        <f>IF(OR(G61="",K61=""),"",IF(COUNTIFS($G$6:G61,G61,$K$6:K61,K61)&gt;1,"是","否"))</f>
      </c>
      <c r="AS61" s="155" t="str"/>
      <c r="AT61" s="93" t="str"/>
      <c r="AU61" s="65" t="str"/>
    </row>
    <row r="62" ht="24" customHeight="true">
      <c r="A62" s="143" t="str">
        <f>IF(C62="","","RR-"&amp;TEXT(C62,"yyyymmdd")&amp;"-"&amp;TEXT(ROW()-5,"0000"))</f>
      </c>
      <c r="B62" s="137" t="str"/>
      <c r="C62" s="161" t="str"/>
      <c r="D62" s="137" t="str"/>
      <c r="E62" s="137" t="str"/>
      <c r="F62" s="137" t="str"/>
      <c r="G62" s="137" t="str"/>
      <c r="H62" s="137" t="str"/>
      <c r="I62" s="137" t="str"/>
      <c r="J62" s="137" t="str"/>
      <c r="K62" s="137" t="str"/>
      <c r="L62" s="137" t="str"/>
      <c r="M62" s="137" t="str"/>
      <c r="N62" s="137" t="str"/>
      <c r="O62" s="93" t="str"/>
      <c r="P62" s="93" t="str"/>
      <c r="Q62" s="137" t="str"/>
      <c r="R62" s="119" t="str"/>
      <c r="S62" s="167" t="str">
        <f>IF(OR(C62="",N62=""),"",IFERROR(C62+VLOOKUP(N62,'选项配置'!$E$5:$F$8,2,FALSE),""))</f>
      </c>
      <c r="T62" s="149" t="str">
        <f>IF(S62="","",IF(OR(U62="已关闭",U62="已取消",U62="驳回"),"已关闭",IF(TODAY()&gt;S62,"超期","正常")))</f>
      </c>
      <c r="U62" s="137" t="str"/>
      <c r="V62" s="155" t="str"/>
      <c r="W62" s="155" t="str"/>
      <c r="X62" s="155" t="str"/>
      <c r="Y62" s="155" t="str"/>
      <c r="Z62" s="155" t="str"/>
      <c r="AA62" s="179" t="str"/>
      <c r="AB62" s="179" t="str"/>
      <c r="AC62" s="186" t="str">
        <f>IF(OR(AA62="",AB62=""),"",ROUND((AB62-AA62)*24,2))</f>
      </c>
      <c r="AD62" s="187" t="str"/>
      <c r="AE62" s="198" t="str"/>
      <c r="AF62" s="198" t="str"/>
      <c r="AG62" s="198" t="str"/>
      <c r="AH62" s="198" t="str"/>
      <c r="AI62" s="198" t="str"/>
      <c r="AJ62" s="199" t="str">
        <f>IF(SUM(AF62:AI62)=0,"",SUM(AF62:AI62))</f>
      </c>
      <c r="AK62" s="155" t="str"/>
      <c r="AL62" s="155" t="str"/>
      <c r="AM62" s="155" t="str"/>
      <c r="AN62" s="155" t="str"/>
      <c r="AO62" s="155" t="str"/>
      <c r="AP62" s="173" t="str"/>
      <c r="AQ62" s="155" t="str"/>
      <c r="AR62" s="149" t="str">
        <f>IF(OR(G62="",K62=""),"",IF(COUNTIFS($G$6:G62,G62,$K$6:K62,K62)&gt;1,"是","否"))</f>
      </c>
      <c r="AS62" s="155" t="str"/>
      <c r="AT62" s="93" t="str"/>
      <c r="AU62" s="65" t="str"/>
    </row>
    <row r="63" ht="24" customHeight="true">
      <c r="A63" s="143" t="str">
        <f>IF(C63="","","RR-"&amp;TEXT(C63,"yyyymmdd")&amp;"-"&amp;TEXT(ROW()-5,"0000"))</f>
      </c>
      <c r="B63" s="137" t="str"/>
      <c r="C63" s="161" t="str"/>
      <c r="D63" s="137" t="str"/>
      <c r="E63" s="137" t="str"/>
      <c r="F63" s="137" t="str"/>
      <c r="G63" s="137" t="str"/>
      <c r="H63" s="137" t="str"/>
      <c r="I63" s="137" t="str"/>
      <c r="J63" s="137" t="str"/>
      <c r="K63" s="137" t="str"/>
      <c r="L63" s="137" t="str"/>
      <c r="M63" s="137" t="str"/>
      <c r="N63" s="137" t="str"/>
      <c r="O63" s="93" t="str"/>
      <c r="P63" s="93" t="str"/>
      <c r="Q63" s="137" t="str"/>
      <c r="R63" s="119" t="str"/>
      <c r="S63" s="167" t="str">
        <f>IF(OR(C63="",N63=""),"",IFERROR(C63+VLOOKUP(N63,'选项配置'!$E$5:$F$8,2,FALSE),""))</f>
      </c>
      <c r="T63" s="149" t="str">
        <f>IF(S63="","",IF(OR(U63="已关闭",U63="已取消",U63="驳回"),"已关闭",IF(TODAY()&gt;S63,"超期","正常")))</f>
      </c>
      <c r="U63" s="137" t="str"/>
      <c r="V63" s="155" t="str"/>
      <c r="W63" s="155" t="str"/>
      <c r="X63" s="155" t="str"/>
      <c r="Y63" s="155" t="str"/>
      <c r="Z63" s="155" t="str"/>
      <c r="AA63" s="179" t="str"/>
      <c r="AB63" s="179" t="str"/>
      <c r="AC63" s="186" t="str">
        <f>IF(OR(AA63="",AB63=""),"",ROUND((AB63-AA63)*24,2))</f>
      </c>
      <c r="AD63" s="187" t="str"/>
      <c r="AE63" s="198" t="str"/>
      <c r="AF63" s="198" t="str"/>
      <c r="AG63" s="198" t="str"/>
      <c r="AH63" s="198" t="str"/>
      <c r="AI63" s="198" t="str"/>
      <c r="AJ63" s="199" t="str">
        <f>IF(SUM(AF63:AI63)=0,"",SUM(AF63:AI63))</f>
      </c>
      <c r="AK63" s="155" t="str"/>
      <c r="AL63" s="155" t="str"/>
      <c r="AM63" s="155" t="str"/>
      <c r="AN63" s="155" t="str"/>
      <c r="AO63" s="155" t="str"/>
      <c r="AP63" s="173" t="str"/>
      <c r="AQ63" s="155" t="str"/>
      <c r="AR63" s="149" t="str">
        <f>IF(OR(G63="",K63=""),"",IF(COUNTIFS($G$6:G63,G63,$K$6:K63,K63)&gt;1,"是","否"))</f>
      </c>
      <c r="AS63" s="155" t="str"/>
      <c r="AT63" s="93" t="str"/>
      <c r="AU63" s="65" t="str"/>
    </row>
    <row r="64" ht="24" customHeight="true">
      <c r="A64" s="143" t="str">
        <f>IF(C64="","","RR-"&amp;TEXT(C64,"yyyymmdd")&amp;"-"&amp;TEXT(ROW()-5,"0000"))</f>
      </c>
      <c r="B64" s="137" t="str"/>
      <c r="C64" s="161" t="str"/>
      <c r="D64" s="137" t="str"/>
      <c r="E64" s="137" t="str"/>
      <c r="F64" s="137" t="str"/>
      <c r="G64" s="137" t="str"/>
      <c r="H64" s="137" t="str"/>
      <c r="I64" s="137" t="str"/>
      <c r="J64" s="137" t="str"/>
      <c r="K64" s="137" t="str"/>
      <c r="L64" s="137" t="str"/>
      <c r="M64" s="137" t="str"/>
      <c r="N64" s="137" t="str"/>
      <c r="O64" s="93" t="str"/>
      <c r="P64" s="93" t="str"/>
      <c r="Q64" s="137" t="str"/>
      <c r="R64" s="119" t="str"/>
      <c r="S64" s="167" t="str">
        <f>IF(OR(C64="",N64=""),"",IFERROR(C64+VLOOKUP(N64,'选项配置'!$E$5:$F$8,2,FALSE),""))</f>
      </c>
      <c r="T64" s="149" t="str">
        <f>IF(S64="","",IF(OR(U64="已关闭",U64="已取消",U64="驳回"),"已关闭",IF(TODAY()&gt;S64,"超期","正常")))</f>
      </c>
      <c r="U64" s="137" t="str"/>
      <c r="V64" s="155" t="str"/>
      <c r="W64" s="155" t="str"/>
      <c r="X64" s="155" t="str"/>
      <c r="Y64" s="155" t="str"/>
      <c r="Z64" s="155" t="str"/>
      <c r="AA64" s="179" t="str"/>
      <c r="AB64" s="179" t="str"/>
      <c r="AC64" s="186" t="str">
        <f>IF(OR(AA64="",AB64=""),"",ROUND((AB64-AA64)*24,2))</f>
      </c>
      <c r="AD64" s="187" t="str"/>
      <c r="AE64" s="198" t="str"/>
      <c r="AF64" s="198" t="str"/>
      <c r="AG64" s="198" t="str"/>
      <c r="AH64" s="198" t="str"/>
      <c r="AI64" s="198" t="str"/>
      <c r="AJ64" s="199" t="str">
        <f>IF(SUM(AF64:AI64)=0,"",SUM(AF64:AI64))</f>
      </c>
      <c r="AK64" s="155" t="str"/>
      <c r="AL64" s="155" t="str"/>
      <c r="AM64" s="155" t="str"/>
      <c r="AN64" s="155" t="str"/>
      <c r="AO64" s="155" t="str"/>
      <c r="AP64" s="173" t="str"/>
      <c r="AQ64" s="155" t="str"/>
      <c r="AR64" s="149" t="str">
        <f>IF(OR(G64="",K64=""),"",IF(COUNTIFS($G$6:G64,G64,$K$6:K64,K64)&gt;1,"是","否"))</f>
      </c>
      <c r="AS64" s="155" t="str"/>
      <c r="AT64" s="93" t="str"/>
      <c r="AU64" s="65" t="str"/>
    </row>
    <row r="65" ht="24" customHeight="true">
      <c r="A65" s="143" t="str">
        <f>IF(C65="","","RR-"&amp;TEXT(C65,"yyyymmdd")&amp;"-"&amp;TEXT(ROW()-5,"0000"))</f>
      </c>
      <c r="B65" s="137" t="str"/>
      <c r="C65" s="161" t="str"/>
      <c r="D65" s="137" t="str"/>
      <c r="E65" s="137" t="str"/>
      <c r="F65" s="137" t="str"/>
      <c r="G65" s="137" t="str"/>
      <c r="H65" s="137" t="str"/>
      <c r="I65" s="137" t="str"/>
      <c r="J65" s="137" t="str"/>
      <c r="K65" s="137" t="str"/>
      <c r="L65" s="137" t="str"/>
      <c r="M65" s="137" t="str"/>
      <c r="N65" s="137" t="str"/>
      <c r="O65" s="93" t="str"/>
      <c r="P65" s="93" t="str"/>
      <c r="Q65" s="137" t="str"/>
      <c r="R65" s="119" t="str"/>
      <c r="S65" s="167" t="str">
        <f>IF(OR(C65="",N65=""),"",IFERROR(C65+VLOOKUP(N65,'选项配置'!$E$5:$F$8,2,FALSE),""))</f>
      </c>
      <c r="T65" s="149" t="str">
        <f>IF(S65="","",IF(OR(U65="已关闭",U65="已取消",U65="驳回"),"已关闭",IF(TODAY()&gt;S65,"超期","正常")))</f>
      </c>
      <c r="U65" s="137" t="str"/>
      <c r="V65" s="155" t="str"/>
      <c r="W65" s="155" t="str"/>
      <c r="X65" s="155" t="str"/>
      <c r="Y65" s="155" t="str"/>
      <c r="Z65" s="155" t="str"/>
      <c r="AA65" s="179" t="str"/>
      <c r="AB65" s="179" t="str"/>
      <c r="AC65" s="186" t="str">
        <f>IF(OR(AA65="",AB65=""),"",ROUND((AB65-AA65)*24,2))</f>
      </c>
      <c r="AD65" s="187" t="str"/>
      <c r="AE65" s="198" t="str"/>
      <c r="AF65" s="198" t="str"/>
      <c r="AG65" s="198" t="str"/>
      <c r="AH65" s="198" t="str"/>
      <c r="AI65" s="198" t="str"/>
      <c r="AJ65" s="199" t="str">
        <f>IF(SUM(AF65:AI65)=0,"",SUM(AF65:AI65))</f>
      </c>
      <c r="AK65" s="155" t="str"/>
      <c r="AL65" s="155" t="str"/>
      <c r="AM65" s="155" t="str"/>
      <c r="AN65" s="155" t="str"/>
      <c r="AO65" s="155" t="str"/>
      <c r="AP65" s="173" t="str"/>
      <c r="AQ65" s="155" t="str"/>
      <c r="AR65" s="149" t="str">
        <f>IF(OR(G65="",K65=""),"",IF(COUNTIFS($G$6:G65,G65,$K$6:K65,K65)&gt;1,"是","否"))</f>
      </c>
      <c r="AS65" s="155" t="str"/>
      <c r="AT65" s="93" t="str"/>
      <c r="AU65" s="65" t="str"/>
    </row>
    <row r="66" ht="24" customHeight="true">
      <c r="A66" s="143" t="str">
        <f>IF(C66="","","RR-"&amp;TEXT(C66,"yyyymmdd")&amp;"-"&amp;TEXT(ROW()-5,"0000"))</f>
      </c>
      <c r="B66" s="137" t="str"/>
      <c r="C66" s="161" t="str"/>
      <c r="D66" s="137" t="str"/>
      <c r="E66" s="137" t="str"/>
      <c r="F66" s="137" t="str"/>
      <c r="G66" s="137" t="str"/>
      <c r="H66" s="137" t="str"/>
      <c r="I66" s="137" t="str"/>
      <c r="J66" s="137" t="str"/>
      <c r="K66" s="137" t="str"/>
      <c r="L66" s="137" t="str"/>
      <c r="M66" s="137" t="str"/>
      <c r="N66" s="137" t="str"/>
      <c r="O66" s="93" t="str"/>
      <c r="P66" s="93" t="str"/>
      <c r="Q66" s="137" t="str"/>
      <c r="R66" s="119" t="str"/>
      <c r="S66" s="167" t="str">
        <f>IF(OR(C66="",N66=""),"",IFERROR(C66+VLOOKUP(N66,'选项配置'!$E$5:$F$8,2,FALSE),""))</f>
      </c>
      <c r="T66" s="149" t="str">
        <f>IF(S66="","",IF(OR(U66="已关闭",U66="已取消",U66="驳回"),"已关闭",IF(TODAY()&gt;S66,"超期","正常")))</f>
      </c>
      <c r="U66" s="137" t="str"/>
      <c r="V66" s="155" t="str"/>
      <c r="W66" s="155" t="str"/>
      <c r="X66" s="155" t="str"/>
      <c r="Y66" s="155" t="str"/>
      <c r="Z66" s="155" t="str"/>
      <c r="AA66" s="179" t="str"/>
      <c r="AB66" s="179" t="str"/>
      <c r="AC66" s="186" t="str">
        <f>IF(OR(AA66="",AB66=""),"",ROUND((AB66-AA66)*24,2))</f>
      </c>
      <c r="AD66" s="187" t="str"/>
      <c r="AE66" s="198" t="str"/>
      <c r="AF66" s="198" t="str"/>
      <c r="AG66" s="198" t="str"/>
      <c r="AH66" s="198" t="str"/>
      <c r="AI66" s="198" t="str"/>
      <c r="AJ66" s="199" t="str">
        <f>IF(SUM(AF66:AI66)=0,"",SUM(AF66:AI66))</f>
      </c>
      <c r="AK66" s="155" t="str"/>
      <c r="AL66" s="155" t="str"/>
      <c r="AM66" s="155" t="str"/>
      <c r="AN66" s="155" t="str"/>
      <c r="AO66" s="155" t="str"/>
      <c r="AP66" s="173" t="str"/>
      <c r="AQ66" s="155" t="str"/>
      <c r="AR66" s="149" t="str">
        <f>IF(OR(G66="",K66=""),"",IF(COUNTIFS($G$6:G66,G66,$K$6:K66,K66)&gt;1,"是","否"))</f>
      </c>
      <c r="AS66" s="155" t="str"/>
      <c r="AT66" s="93" t="str"/>
      <c r="AU66" s="65" t="str"/>
    </row>
    <row r="67" ht="24" customHeight="true">
      <c r="A67" s="143" t="str">
        <f>IF(C67="","","RR-"&amp;TEXT(C67,"yyyymmdd")&amp;"-"&amp;TEXT(ROW()-5,"0000"))</f>
      </c>
      <c r="B67" s="137" t="str"/>
      <c r="C67" s="161" t="str"/>
      <c r="D67" s="137" t="str"/>
      <c r="E67" s="137" t="str"/>
      <c r="F67" s="137" t="str"/>
      <c r="G67" s="137" t="str"/>
      <c r="H67" s="137" t="str"/>
      <c r="I67" s="137" t="str"/>
      <c r="J67" s="137" t="str"/>
      <c r="K67" s="137" t="str"/>
      <c r="L67" s="137" t="str"/>
      <c r="M67" s="137" t="str"/>
      <c r="N67" s="137" t="str"/>
      <c r="O67" s="93" t="str"/>
      <c r="P67" s="93" t="str"/>
      <c r="Q67" s="137" t="str"/>
      <c r="R67" s="119" t="str"/>
      <c r="S67" s="167" t="str">
        <f>IF(OR(C67="",N67=""),"",IFERROR(C67+VLOOKUP(N67,'选项配置'!$E$5:$F$8,2,FALSE),""))</f>
      </c>
      <c r="T67" s="149" t="str">
        <f>IF(S67="","",IF(OR(U67="已关闭",U67="已取消",U67="驳回"),"已关闭",IF(TODAY()&gt;S67,"超期","正常")))</f>
      </c>
      <c r="U67" s="137" t="str"/>
      <c r="V67" s="155" t="str"/>
      <c r="W67" s="155" t="str"/>
      <c r="X67" s="155" t="str"/>
      <c r="Y67" s="155" t="str"/>
      <c r="Z67" s="155" t="str"/>
      <c r="AA67" s="179" t="str"/>
      <c r="AB67" s="179" t="str"/>
      <c r="AC67" s="186" t="str">
        <f>IF(OR(AA67="",AB67=""),"",ROUND((AB67-AA67)*24,2))</f>
      </c>
      <c r="AD67" s="187" t="str"/>
      <c r="AE67" s="198" t="str"/>
      <c r="AF67" s="198" t="str"/>
      <c r="AG67" s="198" t="str"/>
      <c r="AH67" s="198" t="str"/>
      <c r="AI67" s="198" t="str"/>
      <c r="AJ67" s="199" t="str">
        <f>IF(SUM(AF67:AI67)=0,"",SUM(AF67:AI67))</f>
      </c>
      <c r="AK67" s="155" t="str"/>
      <c r="AL67" s="155" t="str"/>
      <c r="AM67" s="155" t="str"/>
      <c r="AN67" s="155" t="str"/>
      <c r="AO67" s="155" t="str"/>
      <c r="AP67" s="173" t="str"/>
      <c r="AQ67" s="155" t="str"/>
      <c r="AR67" s="149" t="str">
        <f>IF(OR(G67="",K67=""),"",IF(COUNTIFS($G$6:G67,G67,$K$6:K67,K67)&gt;1,"是","否"))</f>
      </c>
      <c r="AS67" s="155" t="str"/>
      <c r="AT67" s="93" t="str"/>
      <c r="AU67" s="65" t="str"/>
    </row>
    <row r="68" ht="24" customHeight="true">
      <c r="A68" s="143" t="str">
        <f>IF(C68="","","RR-"&amp;TEXT(C68,"yyyymmdd")&amp;"-"&amp;TEXT(ROW()-5,"0000"))</f>
      </c>
      <c r="B68" s="137" t="str"/>
      <c r="C68" s="161" t="str"/>
      <c r="D68" s="137" t="str"/>
      <c r="E68" s="137" t="str"/>
      <c r="F68" s="137" t="str"/>
      <c r="G68" s="137" t="str"/>
      <c r="H68" s="137" t="str"/>
      <c r="I68" s="137" t="str"/>
      <c r="J68" s="137" t="str"/>
      <c r="K68" s="137" t="str"/>
      <c r="L68" s="137" t="str"/>
      <c r="M68" s="137" t="str"/>
      <c r="N68" s="137" t="str"/>
      <c r="O68" s="93" t="str"/>
      <c r="P68" s="93" t="str"/>
      <c r="Q68" s="137" t="str"/>
      <c r="R68" s="119" t="str"/>
      <c r="S68" s="167" t="str">
        <f>IF(OR(C68="",N68=""),"",IFERROR(C68+VLOOKUP(N68,'选项配置'!$E$5:$F$8,2,FALSE),""))</f>
      </c>
      <c r="T68" s="149" t="str">
        <f>IF(S68="","",IF(OR(U68="已关闭",U68="已取消",U68="驳回"),"已关闭",IF(TODAY()&gt;S68,"超期","正常")))</f>
      </c>
      <c r="U68" s="137" t="str"/>
      <c r="V68" s="155" t="str"/>
      <c r="W68" s="155" t="str"/>
      <c r="X68" s="155" t="str"/>
      <c r="Y68" s="155" t="str"/>
      <c r="Z68" s="155" t="str"/>
      <c r="AA68" s="179" t="str"/>
      <c r="AB68" s="179" t="str"/>
      <c r="AC68" s="186" t="str">
        <f>IF(OR(AA68="",AB68=""),"",ROUND((AB68-AA68)*24,2))</f>
      </c>
      <c r="AD68" s="187" t="str"/>
      <c r="AE68" s="198" t="str"/>
      <c r="AF68" s="198" t="str"/>
      <c r="AG68" s="198" t="str"/>
      <c r="AH68" s="198" t="str"/>
      <c r="AI68" s="198" t="str"/>
      <c r="AJ68" s="199" t="str">
        <f>IF(SUM(AF68:AI68)=0,"",SUM(AF68:AI68))</f>
      </c>
      <c r="AK68" s="155" t="str"/>
      <c r="AL68" s="155" t="str"/>
      <c r="AM68" s="155" t="str"/>
      <c r="AN68" s="155" t="str"/>
      <c r="AO68" s="155" t="str"/>
      <c r="AP68" s="173" t="str"/>
      <c r="AQ68" s="155" t="str"/>
      <c r="AR68" s="149" t="str">
        <f>IF(OR(G68="",K68=""),"",IF(COUNTIFS($G$6:G68,G68,$K$6:K68,K68)&gt;1,"是","否"))</f>
      </c>
      <c r="AS68" s="155" t="str"/>
      <c r="AT68" s="93" t="str"/>
      <c r="AU68" s="65" t="str"/>
    </row>
    <row r="69" ht="24" customHeight="true">
      <c r="A69" s="143" t="str">
        <f>IF(C69="","","RR-"&amp;TEXT(C69,"yyyymmdd")&amp;"-"&amp;TEXT(ROW()-5,"0000"))</f>
      </c>
      <c r="B69" s="137" t="str"/>
      <c r="C69" s="161" t="str"/>
      <c r="D69" s="137" t="str"/>
      <c r="E69" s="137" t="str"/>
      <c r="F69" s="137" t="str"/>
      <c r="G69" s="137" t="str"/>
      <c r="H69" s="137" t="str"/>
      <c r="I69" s="137" t="str"/>
      <c r="J69" s="137" t="str"/>
      <c r="K69" s="137" t="str"/>
      <c r="L69" s="137" t="str"/>
      <c r="M69" s="137" t="str"/>
      <c r="N69" s="137" t="str"/>
      <c r="O69" s="93" t="str"/>
      <c r="P69" s="93" t="str"/>
      <c r="Q69" s="137" t="str"/>
      <c r="R69" s="119" t="str"/>
      <c r="S69" s="167" t="str">
        <f>IF(OR(C69="",N69=""),"",IFERROR(C69+VLOOKUP(N69,'选项配置'!$E$5:$F$8,2,FALSE),""))</f>
      </c>
      <c r="T69" s="149" t="str">
        <f>IF(S69="","",IF(OR(U69="已关闭",U69="已取消",U69="驳回"),"已关闭",IF(TODAY()&gt;S69,"超期","正常")))</f>
      </c>
      <c r="U69" s="137" t="str"/>
      <c r="V69" s="155" t="str"/>
      <c r="W69" s="155" t="str"/>
      <c r="X69" s="155" t="str"/>
      <c r="Y69" s="155" t="str"/>
      <c r="Z69" s="155" t="str"/>
      <c r="AA69" s="179" t="str"/>
      <c r="AB69" s="179" t="str"/>
      <c r="AC69" s="186" t="str">
        <f>IF(OR(AA69="",AB69=""),"",ROUND((AB69-AA69)*24,2))</f>
      </c>
      <c r="AD69" s="187" t="str"/>
      <c r="AE69" s="198" t="str"/>
      <c r="AF69" s="198" t="str"/>
      <c r="AG69" s="198" t="str"/>
      <c r="AH69" s="198" t="str"/>
      <c r="AI69" s="198" t="str"/>
      <c r="AJ69" s="199" t="str">
        <f>IF(SUM(AF69:AI69)=0,"",SUM(AF69:AI69))</f>
      </c>
      <c r="AK69" s="155" t="str"/>
      <c r="AL69" s="155" t="str"/>
      <c r="AM69" s="155" t="str"/>
      <c r="AN69" s="155" t="str"/>
      <c r="AO69" s="155" t="str"/>
      <c r="AP69" s="173" t="str"/>
      <c r="AQ69" s="155" t="str"/>
      <c r="AR69" s="149" t="str">
        <f>IF(OR(G69="",K69=""),"",IF(COUNTIFS($G$6:G69,G69,$K$6:K69,K69)&gt;1,"是","否"))</f>
      </c>
      <c r="AS69" s="155" t="str"/>
      <c r="AT69" s="93" t="str"/>
      <c r="AU69" s="65" t="str"/>
    </row>
    <row r="70" ht="24" customHeight="true">
      <c r="A70" s="143" t="str">
        <f>IF(C70="","","RR-"&amp;TEXT(C70,"yyyymmdd")&amp;"-"&amp;TEXT(ROW()-5,"0000"))</f>
      </c>
      <c r="B70" s="137" t="str"/>
      <c r="C70" s="161" t="str"/>
      <c r="D70" s="137" t="str"/>
      <c r="E70" s="137" t="str"/>
      <c r="F70" s="137" t="str"/>
      <c r="G70" s="137" t="str"/>
      <c r="H70" s="137" t="str"/>
      <c r="I70" s="137" t="str"/>
      <c r="J70" s="137" t="str"/>
      <c r="K70" s="137" t="str"/>
      <c r="L70" s="137" t="str"/>
      <c r="M70" s="137" t="str"/>
      <c r="N70" s="137" t="str"/>
      <c r="O70" s="93" t="str"/>
      <c r="P70" s="93" t="str"/>
      <c r="Q70" s="137" t="str"/>
      <c r="R70" s="119" t="str"/>
      <c r="S70" s="167" t="str">
        <f>IF(OR(C70="",N70=""),"",IFERROR(C70+VLOOKUP(N70,'选项配置'!$E$5:$F$8,2,FALSE),""))</f>
      </c>
      <c r="T70" s="149" t="str">
        <f>IF(S70="","",IF(OR(U70="已关闭",U70="已取消",U70="驳回"),"已关闭",IF(TODAY()&gt;S70,"超期","正常")))</f>
      </c>
      <c r="U70" s="137" t="str"/>
      <c r="V70" s="155" t="str"/>
      <c r="W70" s="155" t="str"/>
      <c r="X70" s="155" t="str"/>
      <c r="Y70" s="155" t="str"/>
      <c r="Z70" s="155" t="str"/>
      <c r="AA70" s="179" t="str"/>
      <c r="AB70" s="179" t="str"/>
      <c r="AC70" s="186" t="str">
        <f>IF(OR(AA70="",AB70=""),"",ROUND((AB70-AA70)*24,2))</f>
      </c>
      <c r="AD70" s="187" t="str"/>
      <c r="AE70" s="198" t="str"/>
      <c r="AF70" s="198" t="str"/>
      <c r="AG70" s="198" t="str"/>
      <c r="AH70" s="198" t="str"/>
      <c r="AI70" s="198" t="str"/>
      <c r="AJ70" s="199" t="str">
        <f>IF(SUM(AF70:AI70)=0,"",SUM(AF70:AI70))</f>
      </c>
      <c r="AK70" s="155" t="str"/>
      <c r="AL70" s="155" t="str"/>
      <c r="AM70" s="155" t="str"/>
      <c r="AN70" s="155" t="str"/>
      <c r="AO70" s="155" t="str"/>
      <c r="AP70" s="173" t="str"/>
      <c r="AQ70" s="155" t="str"/>
      <c r="AR70" s="149" t="str">
        <f>IF(OR(G70="",K70=""),"",IF(COUNTIFS($G$6:G70,G70,$K$6:K70,K70)&gt;1,"是","否"))</f>
      </c>
      <c r="AS70" s="155" t="str"/>
      <c r="AT70" s="93" t="str"/>
      <c r="AU70" s="65" t="str"/>
    </row>
    <row r="71" ht="24" customHeight="true">
      <c r="A71" s="143" t="str">
        <f>IF(C71="","","RR-"&amp;TEXT(C71,"yyyymmdd")&amp;"-"&amp;TEXT(ROW()-5,"0000"))</f>
      </c>
      <c r="B71" s="137" t="str"/>
      <c r="C71" s="161" t="str"/>
      <c r="D71" s="137" t="str"/>
      <c r="E71" s="137" t="str"/>
      <c r="F71" s="137" t="str"/>
      <c r="G71" s="137" t="str"/>
      <c r="H71" s="137" t="str"/>
      <c r="I71" s="137" t="str"/>
      <c r="J71" s="137" t="str"/>
      <c r="K71" s="137" t="str"/>
      <c r="L71" s="137" t="str"/>
      <c r="M71" s="137" t="str"/>
      <c r="N71" s="137" t="str"/>
      <c r="O71" s="93" t="str"/>
      <c r="P71" s="93" t="str"/>
      <c r="Q71" s="137" t="str"/>
      <c r="R71" s="119" t="str"/>
      <c r="S71" s="167" t="str">
        <f>IF(OR(C71="",N71=""),"",IFERROR(C71+VLOOKUP(N71,'选项配置'!$E$5:$F$8,2,FALSE),""))</f>
      </c>
      <c r="T71" s="149" t="str">
        <f>IF(S71="","",IF(OR(U71="已关闭",U71="已取消",U71="驳回"),"已关闭",IF(TODAY()&gt;S71,"超期","正常")))</f>
      </c>
      <c r="U71" s="137" t="str"/>
      <c r="V71" s="155" t="str"/>
      <c r="W71" s="155" t="str"/>
      <c r="X71" s="155" t="str"/>
      <c r="Y71" s="155" t="str"/>
      <c r="Z71" s="155" t="str"/>
      <c r="AA71" s="179" t="str"/>
      <c r="AB71" s="179" t="str"/>
      <c r="AC71" s="186" t="str">
        <f>IF(OR(AA71="",AB71=""),"",ROUND((AB71-AA71)*24,2))</f>
      </c>
      <c r="AD71" s="187" t="str"/>
      <c r="AE71" s="198" t="str"/>
      <c r="AF71" s="198" t="str"/>
      <c r="AG71" s="198" t="str"/>
      <c r="AH71" s="198" t="str"/>
      <c r="AI71" s="198" t="str"/>
      <c r="AJ71" s="199" t="str">
        <f>IF(SUM(AF71:AI71)=0,"",SUM(AF71:AI71))</f>
      </c>
      <c r="AK71" s="155" t="str"/>
      <c r="AL71" s="155" t="str"/>
      <c r="AM71" s="155" t="str"/>
      <c r="AN71" s="155" t="str"/>
      <c r="AO71" s="155" t="str"/>
      <c r="AP71" s="173" t="str"/>
      <c r="AQ71" s="155" t="str"/>
      <c r="AR71" s="149" t="str">
        <f>IF(OR(G71="",K71=""),"",IF(COUNTIFS($G$6:G71,G71,$K$6:K71,K71)&gt;1,"是","否"))</f>
      </c>
      <c r="AS71" s="155" t="str"/>
      <c r="AT71" s="93" t="str"/>
      <c r="AU71" s="65" t="str"/>
    </row>
    <row r="72" ht="24" customHeight="true">
      <c r="A72" s="143" t="str">
        <f>IF(C72="","","RR-"&amp;TEXT(C72,"yyyymmdd")&amp;"-"&amp;TEXT(ROW()-5,"0000"))</f>
      </c>
      <c r="B72" s="137" t="str"/>
      <c r="C72" s="161" t="str"/>
      <c r="D72" s="137" t="str"/>
      <c r="E72" s="137" t="str"/>
      <c r="F72" s="137" t="str"/>
      <c r="G72" s="137" t="str"/>
      <c r="H72" s="137" t="str"/>
      <c r="I72" s="137" t="str"/>
      <c r="J72" s="137" t="str"/>
      <c r="K72" s="137" t="str"/>
      <c r="L72" s="137" t="str"/>
      <c r="M72" s="137" t="str"/>
      <c r="N72" s="137" t="str"/>
      <c r="O72" s="93" t="str"/>
      <c r="P72" s="93" t="str"/>
      <c r="Q72" s="137" t="str"/>
      <c r="R72" s="119" t="str"/>
      <c r="S72" s="167" t="str">
        <f>IF(OR(C72="",N72=""),"",IFERROR(C72+VLOOKUP(N72,'选项配置'!$E$5:$F$8,2,FALSE),""))</f>
      </c>
      <c r="T72" s="149" t="str">
        <f>IF(S72="","",IF(OR(U72="已关闭",U72="已取消",U72="驳回"),"已关闭",IF(TODAY()&gt;S72,"超期","正常")))</f>
      </c>
      <c r="U72" s="137" t="str"/>
      <c r="V72" s="155" t="str"/>
      <c r="W72" s="155" t="str"/>
      <c r="X72" s="155" t="str"/>
      <c r="Y72" s="155" t="str"/>
      <c r="Z72" s="155" t="str"/>
      <c r="AA72" s="179" t="str"/>
      <c r="AB72" s="179" t="str"/>
      <c r="AC72" s="186" t="str">
        <f>IF(OR(AA72="",AB72=""),"",ROUND((AB72-AA72)*24,2))</f>
      </c>
      <c r="AD72" s="187" t="str"/>
      <c r="AE72" s="198" t="str"/>
      <c r="AF72" s="198" t="str"/>
      <c r="AG72" s="198" t="str"/>
      <c r="AH72" s="198" t="str"/>
      <c r="AI72" s="198" t="str"/>
      <c r="AJ72" s="199" t="str">
        <f>IF(SUM(AF72:AI72)=0,"",SUM(AF72:AI72))</f>
      </c>
      <c r="AK72" s="155" t="str"/>
      <c r="AL72" s="155" t="str"/>
      <c r="AM72" s="155" t="str"/>
      <c r="AN72" s="155" t="str"/>
      <c r="AO72" s="155" t="str"/>
      <c r="AP72" s="173" t="str"/>
      <c r="AQ72" s="155" t="str"/>
      <c r="AR72" s="149" t="str">
        <f>IF(OR(G72="",K72=""),"",IF(COUNTIFS($G$6:G72,G72,$K$6:K72,K72)&gt;1,"是","否"))</f>
      </c>
      <c r="AS72" s="155" t="str"/>
      <c r="AT72" s="93" t="str"/>
      <c r="AU72" s="65" t="str"/>
    </row>
    <row r="73" ht="24" customHeight="true">
      <c r="A73" s="143" t="str">
        <f>IF(C73="","","RR-"&amp;TEXT(C73,"yyyymmdd")&amp;"-"&amp;TEXT(ROW()-5,"0000"))</f>
      </c>
      <c r="B73" s="137" t="str"/>
      <c r="C73" s="161" t="str"/>
      <c r="D73" s="137" t="str"/>
      <c r="E73" s="137" t="str"/>
      <c r="F73" s="137" t="str"/>
      <c r="G73" s="137" t="str"/>
      <c r="H73" s="137" t="str"/>
      <c r="I73" s="137" t="str"/>
      <c r="J73" s="137" t="str"/>
      <c r="K73" s="137" t="str"/>
      <c r="L73" s="137" t="str"/>
      <c r="M73" s="137" t="str"/>
      <c r="N73" s="137" t="str"/>
      <c r="O73" s="93" t="str"/>
      <c r="P73" s="93" t="str"/>
      <c r="Q73" s="137" t="str"/>
      <c r="R73" s="119" t="str"/>
      <c r="S73" s="167" t="str">
        <f>IF(OR(C73="",N73=""),"",IFERROR(C73+VLOOKUP(N73,'选项配置'!$E$5:$F$8,2,FALSE),""))</f>
      </c>
      <c r="T73" s="149" t="str">
        <f>IF(S73="","",IF(OR(U73="已关闭",U73="已取消",U73="驳回"),"已关闭",IF(TODAY()&gt;S73,"超期","正常")))</f>
      </c>
      <c r="U73" s="137" t="str"/>
      <c r="V73" s="155" t="str"/>
      <c r="W73" s="155" t="str"/>
      <c r="X73" s="155" t="str"/>
      <c r="Y73" s="155" t="str"/>
      <c r="Z73" s="155" t="str"/>
      <c r="AA73" s="179" t="str"/>
      <c r="AB73" s="179" t="str"/>
      <c r="AC73" s="186" t="str">
        <f>IF(OR(AA73="",AB73=""),"",ROUND((AB73-AA73)*24,2))</f>
      </c>
      <c r="AD73" s="187" t="str"/>
      <c r="AE73" s="198" t="str"/>
      <c r="AF73" s="198" t="str"/>
      <c r="AG73" s="198" t="str"/>
      <c r="AH73" s="198" t="str"/>
      <c r="AI73" s="198" t="str"/>
      <c r="AJ73" s="199" t="str">
        <f>IF(SUM(AF73:AI73)=0,"",SUM(AF73:AI73))</f>
      </c>
      <c r="AK73" s="155" t="str"/>
      <c r="AL73" s="155" t="str"/>
      <c r="AM73" s="155" t="str"/>
      <c r="AN73" s="155" t="str"/>
      <c r="AO73" s="155" t="str"/>
      <c r="AP73" s="173" t="str"/>
      <c r="AQ73" s="155" t="str"/>
      <c r="AR73" s="149" t="str">
        <f>IF(OR(G73="",K73=""),"",IF(COUNTIFS($G$6:G73,G73,$K$6:K73,K73)&gt;1,"是","否"))</f>
      </c>
      <c r="AS73" s="155" t="str"/>
      <c r="AT73" s="93" t="str"/>
      <c r="AU73" s="65" t="str"/>
    </row>
    <row r="74" ht="24" customHeight="true">
      <c r="A74" s="143" t="str">
        <f>IF(C74="","","RR-"&amp;TEXT(C74,"yyyymmdd")&amp;"-"&amp;TEXT(ROW()-5,"0000"))</f>
      </c>
      <c r="B74" s="137" t="str"/>
      <c r="C74" s="161" t="str"/>
      <c r="D74" s="137" t="str"/>
      <c r="E74" s="137" t="str"/>
      <c r="F74" s="137" t="str"/>
      <c r="G74" s="137" t="str"/>
      <c r="H74" s="137" t="str"/>
      <c r="I74" s="137" t="str"/>
      <c r="J74" s="137" t="str"/>
      <c r="K74" s="137" t="str"/>
      <c r="L74" s="137" t="str"/>
      <c r="M74" s="137" t="str"/>
      <c r="N74" s="137" t="str"/>
      <c r="O74" s="93" t="str"/>
      <c r="P74" s="93" t="str"/>
      <c r="Q74" s="137" t="str"/>
      <c r="R74" s="119" t="str"/>
      <c r="S74" s="167" t="str">
        <f>IF(OR(C74="",N74=""),"",IFERROR(C74+VLOOKUP(N74,'选项配置'!$E$5:$F$8,2,FALSE),""))</f>
      </c>
      <c r="T74" s="149" t="str">
        <f>IF(S74="","",IF(OR(U74="已关闭",U74="已取消",U74="驳回"),"已关闭",IF(TODAY()&gt;S74,"超期","正常")))</f>
      </c>
      <c r="U74" s="137" t="str"/>
      <c r="V74" s="155" t="str"/>
      <c r="W74" s="155" t="str"/>
      <c r="X74" s="155" t="str"/>
      <c r="Y74" s="155" t="str"/>
      <c r="Z74" s="155" t="str"/>
      <c r="AA74" s="179" t="str"/>
      <c r="AB74" s="179" t="str"/>
      <c r="AC74" s="186" t="str">
        <f>IF(OR(AA74="",AB74=""),"",ROUND((AB74-AA74)*24,2))</f>
      </c>
      <c r="AD74" s="187" t="str"/>
      <c r="AE74" s="198" t="str"/>
      <c r="AF74" s="198" t="str"/>
      <c r="AG74" s="198" t="str"/>
      <c r="AH74" s="198" t="str"/>
      <c r="AI74" s="198" t="str"/>
      <c r="AJ74" s="199" t="str">
        <f>IF(SUM(AF74:AI74)=0,"",SUM(AF74:AI74))</f>
      </c>
      <c r="AK74" s="155" t="str"/>
      <c r="AL74" s="155" t="str"/>
      <c r="AM74" s="155" t="str"/>
      <c r="AN74" s="155" t="str"/>
      <c r="AO74" s="155" t="str"/>
      <c r="AP74" s="173" t="str"/>
      <c r="AQ74" s="155" t="str"/>
      <c r="AR74" s="149" t="str">
        <f>IF(OR(G74="",K74=""),"",IF(COUNTIFS($G$6:G74,G74,$K$6:K74,K74)&gt;1,"是","否"))</f>
      </c>
      <c r="AS74" s="155" t="str"/>
      <c r="AT74" s="93" t="str"/>
      <c r="AU74" s="65" t="str"/>
    </row>
    <row r="75" ht="24" customHeight="true">
      <c r="A75" s="143" t="str">
        <f>IF(C75="","","RR-"&amp;TEXT(C75,"yyyymmdd")&amp;"-"&amp;TEXT(ROW()-5,"0000"))</f>
      </c>
      <c r="B75" s="137" t="str"/>
      <c r="C75" s="161" t="str"/>
      <c r="D75" s="137" t="str"/>
      <c r="E75" s="137" t="str"/>
      <c r="F75" s="137" t="str"/>
      <c r="G75" s="137" t="str"/>
      <c r="H75" s="137" t="str"/>
      <c r="I75" s="137" t="str"/>
      <c r="J75" s="137" t="str"/>
      <c r="K75" s="137" t="str"/>
      <c r="L75" s="137" t="str"/>
      <c r="M75" s="137" t="str"/>
      <c r="N75" s="137" t="str"/>
      <c r="O75" s="93" t="str"/>
      <c r="P75" s="93" t="str"/>
      <c r="Q75" s="137" t="str"/>
      <c r="R75" s="119" t="str"/>
      <c r="S75" s="167" t="str">
        <f>IF(OR(C75="",N75=""),"",IFERROR(C75+VLOOKUP(N75,'选项配置'!$E$5:$F$8,2,FALSE),""))</f>
      </c>
      <c r="T75" s="149" t="str">
        <f>IF(S75="","",IF(OR(U75="已关闭",U75="已取消",U75="驳回"),"已关闭",IF(TODAY()&gt;S75,"超期","正常")))</f>
      </c>
      <c r="U75" s="137" t="str"/>
      <c r="V75" s="155" t="str"/>
      <c r="W75" s="155" t="str"/>
      <c r="X75" s="155" t="str"/>
      <c r="Y75" s="155" t="str"/>
      <c r="Z75" s="155" t="str"/>
      <c r="AA75" s="179" t="str"/>
      <c r="AB75" s="179" t="str"/>
      <c r="AC75" s="186" t="str">
        <f>IF(OR(AA75="",AB75=""),"",ROUND((AB75-AA75)*24,2))</f>
      </c>
      <c r="AD75" s="187" t="str"/>
      <c r="AE75" s="198" t="str"/>
      <c r="AF75" s="198" t="str"/>
      <c r="AG75" s="198" t="str"/>
      <c r="AH75" s="198" t="str"/>
      <c r="AI75" s="198" t="str"/>
      <c r="AJ75" s="199" t="str">
        <f>IF(SUM(AF75:AI75)=0,"",SUM(AF75:AI75))</f>
      </c>
      <c r="AK75" s="155" t="str"/>
      <c r="AL75" s="155" t="str"/>
      <c r="AM75" s="155" t="str"/>
      <c r="AN75" s="155" t="str"/>
      <c r="AO75" s="155" t="str"/>
      <c r="AP75" s="173" t="str"/>
      <c r="AQ75" s="155" t="str"/>
      <c r="AR75" s="149" t="str">
        <f>IF(OR(G75="",K75=""),"",IF(COUNTIFS($G$6:G75,G75,$K$6:K75,K75)&gt;1,"是","否"))</f>
      </c>
      <c r="AS75" s="155" t="str"/>
      <c r="AT75" s="93" t="str"/>
      <c r="AU75" s="65" t="str"/>
    </row>
    <row r="76" ht="24" customHeight="true">
      <c r="A76" s="143" t="str">
        <f>IF(C76="","","RR-"&amp;TEXT(C76,"yyyymmdd")&amp;"-"&amp;TEXT(ROW()-5,"0000"))</f>
      </c>
      <c r="B76" s="137" t="str"/>
      <c r="C76" s="161" t="str"/>
      <c r="D76" s="137" t="str"/>
      <c r="E76" s="137" t="str"/>
      <c r="F76" s="137" t="str"/>
      <c r="G76" s="137" t="str"/>
      <c r="H76" s="137" t="str"/>
      <c r="I76" s="137" t="str"/>
      <c r="J76" s="137" t="str"/>
      <c r="K76" s="137" t="str"/>
      <c r="L76" s="137" t="str"/>
      <c r="M76" s="137" t="str"/>
      <c r="N76" s="137" t="str"/>
      <c r="O76" s="93" t="str"/>
      <c r="P76" s="93" t="str"/>
      <c r="Q76" s="137" t="str"/>
      <c r="R76" s="119" t="str"/>
      <c r="S76" s="167" t="str">
        <f>IF(OR(C76="",N76=""),"",IFERROR(C76+VLOOKUP(N76,'选项配置'!$E$5:$F$8,2,FALSE),""))</f>
      </c>
      <c r="T76" s="149" t="str">
        <f>IF(S76="","",IF(OR(U76="已关闭",U76="已取消",U76="驳回"),"已关闭",IF(TODAY()&gt;S76,"超期","正常")))</f>
      </c>
      <c r="U76" s="137" t="str"/>
      <c r="V76" s="155" t="str"/>
      <c r="W76" s="155" t="str"/>
      <c r="X76" s="155" t="str"/>
      <c r="Y76" s="155" t="str"/>
      <c r="Z76" s="155" t="str"/>
      <c r="AA76" s="179" t="str"/>
      <c r="AB76" s="179" t="str"/>
      <c r="AC76" s="186" t="str">
        <f>IF(OR(AA76="",AB76=""),"",ROUND((AB76-AA76)*24,2))</f>
      </c>
      <c r="AD76" s="187" t="str"/>
      <c r="AE76" s="198" t="str"/>
      <c r="AF76" s="198" t="str"/>
      <c r="AG76" s="198" t="str"/>
      <c r="AH76" s="198" t="str"/>
      <c r="AI76" s="198" t="str"/>
      <c r="AJ76" s="199" t="str">
        <f>IF(SUM(AF76:AI76)=0,"",SUM(AF76:AI76))</f>
      </c>
      <c r="AK76" s="155" t="str"/>
      <c r="AL76" s="155" t="str"/>
      <c r="AM76" s="155" t="str"/>
      <c r="AN76" s="155" t="str"/>
      <c r="AO76" s="155" t="str"/>
      <c r="AP76" s="173" t="str"/>
      <c r="AQ76" s="155" t="str"/>
      <c r="AR76" s="149" t="str">
        <f>IF(OR(G76="",K76=""),"",IF(COUNTIFS($G$6:G76,G76,$K$6:K76,K76)&gt;1,"是","否"))</f>
      </c>
      <c r="AS76" s="155" t="str"/>
      <c r="AT76" s="93" t="str"/>
      <c r="AU76" s="65" t="str"/>
    </row>
    <row r="77" ht="24" customHeight="true">
      <c r="A77" s="143" t="str">
        <f>IF(C77="","","RR-"&amp;TEXT(C77,"yyyymmdd")&amp;"-"&amp;TEXT(ROW()-5,"0000"))</f>
      </c>
      <c r="B77" s="137" t="str"/>
      <c r="C77" s="161" t="str"/>
      <c r="D77" s="137" t="str"/>
      <c r="E77" s="137" t="str"/>
      <c r="F77" s="137" t="str"/>
      <c r="G77" s="137" t="str"/>
      <c r="H77" s="137" t="str"/>
      <c r="I77" s="137" t="str"/>
      <c r="J77" s="137" t="str"/>
      <c r="K77" s="137" t="str"/>
      <c r="L77" s="137" t="str"/>
      <c r="M77" s="137" t="str"/>
      <c r="N77" s="137" t="str"/>
      <c r="O77" s="93" t="str"/>
      <c r="P77" s="93" t="str"/>
      <c r="Q77" s="137" t="str"/>
      <c r="R77" s="119" t="str"/>
      <c r="S77" s="167" t="str">
        <f>IF(OR(C77="",N77=""),"",IFERROR(C77+VLOOKUP(N77,'选项配置'!$E$5:$F$8,2,FALSE),""))</f>
      </c>
      <c r="T77" s="149" t="str">
        <f>IF(S77="","",IF(OR(U77="已关闭",U77="已取消",U77="驳回"),"已关闭",IF(TODAY()&gt;S77,"超期","正常")))</f>
      </c>
      <c r="U77" s="137" t="str"/>
      <c r="V77" s="155" t="str"/>
      <c r="W77" s="155" t="str"/>
      <c r="X77" s="155" t="str"/>
      <c r="Y77" s="155" t="str"/>
      <c r="Z77" s="155" t="str"/>
      <c r="AA77" s="179" t="str"/>
      <c r="AB77" s="179" t="str"/>
      <c r="AC77" s="186" t="str">
        <f>IF(OR(AA77="",AB77=""),"",ROUND((AB77-AA77)*24,2))</f>
      </c>
      <c r="AD77" s="187" t="str"/>
      <c r="AE77" s="198" t="str"/>
      <c r="AF77" s="198" t="str"/>
      <c r="AG77" s="198" t="str"/>
      <c r="AH77" s="198" t="str"/>
      <c r="AI77" s="198" t="str"/>
      <c r="AJ77" s="199" t="str">
        <f>IF(SUM(AF77:AI77)=0,"",SUM(AF77:AI77))</f>
      </c>
      <c r="AK77" s="155" t="str"/>
      <c r="AL77" s="155" t="str"/>
      <c r="AM77" s="155" t="str"/>
      <c r="AN77" s="155" t="str"/>
      <c r="AO77" s="155" t="str"/>
      <c r="AP77" s="173" t="str"/>
      <c r="AQ77" s="155" t="str"/>
      <c r="AR77" s="149" t="str">
        <f>IF(OR(G77="",K77=""),"",IF(COUNTIFS($G$6:G77,G77,$K$6:K77,K77)&gt;1,"是","否"))</f>
      </c>
      <c r="AS77" s="155" t="str"/>
      <c r="AT77" s="93" t="str"/>
      <c r="AU77" s="65" t="str"/>
    </row>
    <row r="78" ht="24" customHeight="true">
      <c r="A78" s="143" t="str">
        <f>IF(C78="","","RR-"&amp;TEXT(C78,"yyyymmdd")&amp;"-"&amp;TEXT(ROW()-5,"0000"))</f>
      </c>
      <c r="B78" s="137" t="str"/>
      <c r="C78" s="161" t="str"/>
      <c r="D78" s="137" t="str"/>
      <c r="E78" s="137" t="str"/>
      <c r="F78" s="137" t="str"/>
      <c r="G78" s="137" t="str"/>
      <c r="H78" s="137" t="str"/>
      <c r="I78" s="137" t="str"/>
      <c r="J78" s="137" t="str"/>
      <c r="K78" s="137" t="str"/>
      <c r="L78" s="137" t="str"/>
      <c r="M78" s="137" t="str"/>
      <c r="N78" s="137" t="str"/>
      <c r="O78" s="93" t="str"/>
      <c r="P78" s="93" t="str"/>
      <c r="Q78" s="137" t="str"/>
      <c r="R78" s="119" t="str"/>
      <c r="S78" s="167" t="str">
        <f>IF(OR(C78="",N78=""),"",IFERROR(C78+VLOOKUP(N78,'选项配置'!$E$5:$F$8,2,FALSE),""))</f>
      </c>
      <c r="T78" s="149" t="str">
        <f>IF(S78="","",IF(OR(U78="已关闭",U78="已取消",U78="驳回"),"已关闭",IF(TODAY()&gt;S78,"超期","正常")))</f>
      </c>
      <c r="U78" s="137" t="str"/>
      <c r="V78" s="155" t="str"/>
      <c r="W78" s="155" t="str"/>
      <c r="X78" s="155" t="str"/>
      <c r="Y78" s="155" t="str"/>
      <c r="Z78" s="155" t="str"/>
      <c r="AA78" s="179" t="str"/>
      <c r="AB78" s="179" t="str"/>
      <c r="AC78" s="186" t="str">
        <f>IF(OR(AA78="",AB78=""),"",ROUND((AB78-AA78)*24,2))</f>
      </c>
      <c r="AD78" s="187" t="str"/>
      <c r="AE78" s="198" t="str"/>
      <c r="AF78" s="198" t="str"/>
      <c r="AG78" s="198" t="str"/>
      <c r="AH78" s="198" t="str"/>
      <c r="AI78" s="198" t="str"/>
      <c r="AJ78" s="199" t="str">
        <f>IF(SUM(AF78:AI78)=0,"",SUM(AF78:AI78))</f>
      </c>
      <c r="AK78" s="155" t="str"/>
      <c r="AL78" s="155" t="str"/>
      <c r="AM78" s="155" t="str"/>
      <c r="AN78" s="155" t="str"/>
      <c r="AO78" s="155" t="str"/>
      <c r="AP78" s="173" t="str"/>
      <c r="AQ78" s="155" t="str"/>
      <c r="AR78" s="149" t="str">
        <f>IF(OR(G78="",K78=""),"",IF(COUNTIFS($G$6:G78,G78,$K$6:K78,K78)&gt;1,"是","否"))</f>
      </c>
      <c r="AS78" s="155" t="str"/>
      <c r="AT78" s="93" t="str"/>
      <c r="AU78" s="65" t="str"/>
    </row>
    <row r="79" ht="24" customHeight="true">
      <c r="A79" s="143" t="str">
        <f>IF(C79="","","RR-"&amp;TEXT(C79,"yyyymmdd")&amp;"-"&amp;TEXT(ROW()-5,"0000"))</f>
      </c>
      <c r="B79" s="137" t="str"/>
      <c r="C79" s="161" t="str"/>
      <c r="D79" s="137" t="str"/>
      <c r="E79" s="137" t="str"/>
      <c r="F79" s="137" t="str"/>
      <c r="G79" s="137" t="str"/>
      <c r="H79" s="137" t="str"/>
      <c r="I79" s="137" t="str"/>
      <c r="J79" s="137" t="str"/>
      <c r="K79" s="137" t="str"/>
      <c r="L79" s="137" t="str"/>
      <c r="M79" s="137" t="str"/>
      <c r="N79" s="137" t="str"/>
      <c r="O79" s="93" t="str"/>
      <c r="P79" s="93" t="str"/>
      <c r="Q79" s="137" t="str"/>
      <c r="R79" s="119" t="str"/>
      <c r="S79" s="167" t="str">
        <f>IF(OR(C79="",N79=""),"",IFERROR(C79+VLOOKUP(N79,'选项配置'!$E$5:$F$8,2,FALSE),""))</f>
      </c>
      <c r="T79" s="149" t="str">
        <f>IF(S79="","",IF(OR(U79="已关闭",U79="已取消",U79="驳回"),"已关闭",IF(TODAY()&gt;S79,"超期","正常")))</f>
      </c>
      <c r="U79" s="137" t="str"/>
      <c r="V79" s="155" t="str"/>
      <c r="W79" s="155" t="str"/>
      <c r="X79" s="155" t="str"/>
      <c r="Y79" s="155" t="str"/>
      <c r="Z79" s="155" t="str"/>
      <c r="AA79" s="179" t="str"/>
      <c r="AB79" s="179" t="str"/>
      <c r="AC79" s="186" t="str">
        <f>IF(OR(AA79="",AB79=""),"",ROUND((AB79-AA79)*24,2))</f>
      </c>
      <c r="AD79" s="187" t="str"/>
      <c r="AE79" s="198" t="str"/>
      <c r="AF79" s="198" t="str"/>
      <c r="AG79" s="198" t="str"/>
      <c r="AH79" s="198" t="str"/>
      <c r="AI79" s="198" t="str"/>
      <c r="AJ79" s="199" t="str">
        <f>IF(SUM(AF79:AI79)=0,"",SUM(AF79:AI79))</f>
      </c>
      <c r="AK79" s="155" t="str"/>
      <c r="AL79" s="155" t="str"/>
      <c r="AM79" s="155" t="str"/>
      <c r="AN79" s="155" t="str"/>
      <c r="AO79" s="155" t="str"/>
      <c r="AP79" s="173" t="str"/>
      <c r="AQ79" s="155" t="str"/>
      <c r="AR79" s="149" t="str">
        <f>IF(OR(G79="",K79=""),"",IF(COUNTIFS($G$6:G79,G79,$K$6:K79,K79)&gt;1,"是","否"))</f>
      </c>
      <c r="AS79" s="155" t="str"/>
      <c r="AT79" s="93" t="str"/>
      <c r="AU79" s="65" t="str"/>
    </row>
    <row r="80" ht="24" customHeight="true">
      <c r="A80" s="143" t="str">
        <f>IF(C80="","","RR-"&amp;TEXT(C80,"yyyymmdd")&amp;"-"&amp;TEXT(ROW()-5,"0000"))</f>
      </c>
      <c r="B80" s="137" t="str"/>
      <c r="C80" s="161" t="str"/>
      <c r="D80" s="137" t="str"/>
      <c r="E80" s="137" t="str"/>
      <c r="F80" s="137" t="str"/>
      <c r="G80" s="137" t="str"/>
      <c r="H80" s="137" t="str"/>
      <c r="I80" s="137" t="str"/>
      <c r="J80" s="137" t="str"/>
      <c r="K80" s="137" t="str"/>
      <c r="L80" s="137" t="str"/>
      <c r="M80" s="137" t="str"/>
      <c r="N80" s="137" t="str"/>
      <c r="O80" s="93" t="str"/>
      <c r="P80" s="93" t="str"/>
      <c r="Q80" s="137" t="str"/>
      <c r="R80" s="119" t="str"/>
      <c r="S80" s="167" t="str">
        <f>IF(OR(C80="",N80=""),"",IFERROR(C80+VLOOKUP(N80,'选项配置'!$E$5:$F$8,2,FALSE),""))</f>
      </c>
      <c r="T80" s="149" t="str">
        <f>IF(S80="","",IF(OR(U80="已关闭",U80="已取消",U80="驳回"),"已关闭",IF(TODAY()&gt;S80,"超期","正常")))</f>
      </c>
      <c r="U80" s="137" t="str"/>
      <c r="V80" s="155" t="str"/>
      <c r="W80" s="155" t="str"/>
      <c r="X80" s="155" t="str"/>
      <c r="Y80" s="155" t="str"/>
      <c r="Z80" s="155" t="str"/>
      <c r="AA80" s="179" t="str"/>
      <c r="AB80" s="179" t="str"/>
      <c r="AC80" s="186" t="str">
        <f>IF(OR(AA80="",AB80=""),"",ROUND((AB80-AA80)*24,2))</f>
      </c>
      <c r="AD80" s="187" t="str"/>
      <c r="AE80" s="198" t="str"/>
      <c r="AF80" s="198" t="str"/>
      <c r="AG80" s="198" t="str"/>
      <c r="AH80" s="198" t="str"/>
      <c r="AI80" s="198" t="str"/>
      <c r="AJ80" s="199" t="str">
        <f>IF(SUM(AF80:AI80)=0,"",SUM(AF80:AI80))</f>
      </c>
      <c r="AK80" s="155" t="str"/>
      <c r="AL80" s="155" t="str"/>
      <c r="AM80" s="155" t="str"/>
      <c r="AN80" s="155" t="str"/>
      <c r="AO80" s="155" t="str"/>
      <c r="AP80" s="173" t="str"/>
      <c r="AQ80" s="155" t="str"/>
      <c r="AR80" s="149" t="str">
        <f>IF(OR(G80="",K80=""),"",IF(COUNTIFS($G$6:G80,G80,$K$6:K80,K80)&gt;1,"是","否"))</f>
      </c>
      <c r="AS80" s="155" t="str"/>
      <c r="AT80" s="93" t="str"/>
      <c r="AU80" s="65" t="str"/>
    </row>
    <row r="81" ht="24" customHeight="true">
      <c r="A81" s="143" t="str">
        <f>IF(C81="","","RR-"&amp;TEXT(C81,"yyyymmdd")&amp;"-"&amp;TEXT(ROW()-5,"0000"))</f>
      </c>
      <c r="B81" s="137" t="str"/>
      <c r="C81" s="161" t="str"/>
      <c r="D81" s="137" t="str"/>
      <c r="E81" s="137" t="str"/>
      <c r="F81" s="137" t="str"/>
      <c r="G81" s="137" t="str"/>
      <c r="H81" s="137" t="str"/>
      <c r="I81" s="137" t="str"/>
      <c r="J81" s="137" t="str"/>
      <c r="K81" s="137" t="str"/>
      <c r="L81" s="137" t="str"/>
      <c r="M81" s="137" t="str"/>
      <c r="N81" s="137" t="str"/>
      <c r="O81" s="93" t="str"/>
      <c r="P81" s="93" t="str"/>
      <c r="Q81" s="137" t="str"/>
      <c r="R81" s="119" t="str"/>
      <c r="S81" s="167" t="str">
        <f>IF(OR(C81="",N81=""),"",IFERROR(C81+VLOOKUP(N81,'选项配置'!$E$5:$F$8,2,FALSE),""))</f>
      </c>
      <c r="T81" s="149" t="str">
        <f>IF(S81="","",IF(OR(U81="已关闭",U81="已取消",U81="驳回"),"已关闭",IF(TODAY()&gt;S81,"超期","正常")))</f>
      </c>
      <c r="U81" s="137" t="str"/>
      <c r="V81" s="155" t="str"/>
      <c r="W81" s="155" t="str"/>
      <c r="X81" s="155" t="str"/>
      <c r="Y81" s="155" t="str"/>
      <c r="Z81" s="155" t="str"/>
      <c r="AA81" s="179" t="str"/>
      <c r="AB81" s="179" t="str"/>
      <c r="AC81" s="186" t="str">
        <f>IF(OR(AA81="",AB81=""),"",ROUND((AB81-AA81)*24,2))</f>
      </c>
      <c r="AD81" s="187" t="str"/>
      <c r="AE81" s="198" t="str"/>
      <c r="AF81" s="198" t="str"/>
      <c r="AG81" s="198" t="str"/>
      <c r="AH81" s="198" t="str"/>
      <c r="AI81" s="198" t="str"/>
      <c r="AJ81" s="199" t="str">
        <f>IF(SUM(AF81:AI81)=0,"",SUM(AF81:AI81))</f>
      </c>
      <c r="AK81" s="155" t="str"/>
      <c r="AL81" s="155" t="str"/>
      <c r="AM81" s="155" t="str"/>
      <c r="AN81" s="155" t="str"/>
      <c r="AO81" s="155" t="str"/>
      <c r="AP81" s="173" t="str"/>
      <c r="AQ81" s="155" t="str"/>
      <c r="AR81" s="149" t="str">
        <f>IF(OR(G81="",K81=""),"",IF(COUNTIFS($G$6:G81,G81,$K$6:K81,K81)&gt;1,"是","否"))</f>
      </c>
      <c r="AS81" s="155" t="str"/>
      <c r="AT81" s="93" t="str"/>
      <c r="AU81" s="65" t="str"/>
    </row>
    <row r="82" ht="24" customHeight="true">
      <c r="A82" s="143" t="str">
        <f>IF(C82="","","RR-"&amp;TEXT(C82,"yyyymmdd")&amp;"-"&amp;TEXT(ROW()-5,"0000"))</f>
      </c>
      <c r="B82" s="137" t="str"/>
      <c r="C82" s="161" t="str"/>
      <c r="D82" s="137" t="str"/>
      <c r="E82" s="137" t="str"/>
      <c r="F82" s="137" t="str"/>
      <c r="G82" s="137" t="str"/>
      <c r="H82" s="137" t="str"/>
      <c r="I82" s="137" t="str"/>
      <c r="J82" s="137" t="str"/>
      <c r="K82" s="137" t="str"/>
      <c r="L82" s="137" t="str"/>
      <c r="M82" s="137" t="str"/>
      <c r="N82" s="137" t="str"/>
      <c r="O82" s="93" t="str"/>
      <c r="P82" s="93" t="str"/>
      <c r="Q82" s="137" t="str"/>
      <c r="R82" s="119" t="str"/>
      <c r="S82" s="167" t="str">
        <f>IF(OR(C82="",N82=""),"",IFERROR(C82+VLOOKUP(N82,'选项配置'!$E$5:$F$8,2,FALSE),""))</f>
      </c>
      <c r="T82" s="149" t="str">
        <f>IF(S82="","",IF(OR(U82="已关闭",U82="已取消",U82="驳回"),"已关闭",IF(TODAY()&gt;S82,"超期","正常")))</f>
      </c>
      <c r="U82" s="137" t="str"/>
      <c r="V82" s="155" t="str"/>
      <c r="W82" s="155" t="str"/>
      <c r="X82" s="155" t="str"/>
      <c r="Y82" s="155" t="str"/>
      <c r="Z82" s="155" t="str"/>
      <c r="AA82" s="179" t="str"/>
      <c r="AB82" s="179" t="str"/>
      <c r="AC82" s="186" t="str">
        <f>IF(OR(AA82="",AB82=""),"",ROUND((AB82-AA82)*24,2))</f>
      </c>
      <c r="AD82" s="187" t="str"/>
      <c r="AE82" s="198" t="str"/>
      <c r="AF82" s="198" t="str"/>
      <c r="AG82" s="198" t="str"/>
      <c r="AH82" s="198" t="str"/>
      <c r="AI82" s="198" t="str"/>
      <c r="AJ82" s="199" t="str">
        <f>IF(SUM(AF82:AI82)=0,"",SUM(AF82:AI82))</f>
      </c>
      <c r="AK82" s="155" t="str"/>
      <c r="AL82" s="155" t="str"/>
      <c r="AM82" s="155" t="str"/>
      <c r="AN82" s="155" t="str"/>
      <c r="AO82" s="155" t="str"/>
      <c r="AP82" s="173" t="str"/>
      <c r="AQ82" s="155" t="str"/>
      <c r="AR82" s="149" t="str">
        <f>IF(OR(G82="",K82=""),"",IF(COUNTIFS($G$6:G82,G82,$K$6:K82,K82)&gt;1,"是","否"))</f>
      </c>
      <c r="AS82" s="155" t="str"/>
      <c r="AT82" s="93" t="str"/>
      <c r="AU82" s="65" t="str"/>
    </row>
    <row r="83" ht="24" customHeight="true">
      <c r="A83" s="143" t="str">
        <f>IF(C83="","","RR-"&amp;TEXT(C83,"yyyymmdd")&amp;"-"&amp;TEXT(ROW()-5,"0000"))</f>
      </c>
      <c r="B83" s="137" t="str"/>
      <c r="C83" s="161" t="str"/>
      <c r="D83" s="137" t="str"/>
      <c r="E83" s="137" t="str"/>
      <c r="F83" s="137" t="str"/>
      <c r="G83" s="137" t="str"/>
      <c r="H83" s="137" t="str"/>
      <c r="I83" s="137" t="str"/>
      <c r="J83" s="137" t="str"/>
      <c r="K83" s="137" t="str"/>
      <c r="L83" s="137" t="str"/>
      <c r="M83" s="137" t="str"/>
      <c r="N83" s="137" t="str"/>
      <c r="O83" s="93" t="str"/>
      <c r="P83" s="93" t="str"/>
      <c r="Q83" s="137" t="str"/>
      <c r="R83" s="119" t="str"/>
      <c r="S83" s="167" t="str">
        <f>IF(OR(C83="",N83=""),"",IFERROR(C83+VLOOKUP(N83,'选项配置'!$E$5:$F$8,2,FALSE),""))</f>
      </c>
      <c r="T83" s="149" t="str">
        <f>IF(S83="","",IF(OR(U83="已关闭",U83="已取消",U83="驳回"),"已关闭",IF(TODAY()&gt;S83,"超期","正常")))</f>
      </c>
      <c r="U83" s="137" t="str"/>
      <c r="V83" s="155" t="str"/>
      <c r="W83" s="155" t="str"/>
      <c r="X83" s="155" t="str"/>
      <c r="Y83" s="155" t="str"/>
      <c r="Z83" s="155" t="str"/>
      <c r="AA83" s="179" t="str"/>
      <c r="AB83" s="179" t="str"/>
      <c r="AC83" s="186" t="str">
        <f>IF(OR(AA83="",AB83=""),"",ROUND((AB83-AA83)*24,2))</f>
      </c>
      <c r="AD83" s="187" t="str"/>
      <c r="AE83" s="198" t="str"/>
      <c r="AF83" s="198" t="str"/>
      <c r="AG83" s="198" t="str"/>
      <c r="AH83" s="198" t="str"/>
      <c r="AI83" s="198" t="str"/>
      <c r="AJ83" s="199" t="str">
        <f>IF(SUM(AF83:AI83)=0,"",SUM(AF83:AI83))</f>
      </c>
      <c r="AK83" s="155" t="str"/>
      <c r="AL83" s="155" t="str"/>
      <c r="AM83" s="155" t="str"/>
      <c r="AN83" s="155" t="str"/>
      <c r="AO83" s="155" t="str"/>
      <c r="AP83" s="173" t="str"/>
      <c r="AQ83" s="155" t="str"/>
      <c r="AR83" s="149" t="str">
        <f>IF(OR(G83="",K83=""),"",IF(COUNTIFS($G$6:G83,G83,$K$6:K83,K83)&gt;1,"是","否"))</f>
      </c>
      <c r="AS83" s="155" t="str"/>
      <c r="AT83" s="93" t="str"/>
      <c r="AU83" s="65" t="str"/>
    </row>
    <row r="84" ht="24" customHeight="true">
      <c r="A84" s="143" t="str">
        <f>IF(C84="","","RR-"&amp;TEXT(C84,"yyyymmdd")&amp;"-"&amp;TEXT(ROW()-5,"0000"))</f>
      </c>
      <c r="B84" s="137" t="str"/>
      <c r="C84" s="161" t="str"/>
      <c r="D84" s="137" t="str"/>
      <c r="E84" s="137" t="str"/>
      <c r="F84" s="137" t="str"/>
      <c r="G84" s="137" t="str"/>
      <c r="H84" s="137" t="str"/>
      <c r="I84" s="137" t="str"/>
      <c r="J84" s="137" t="str"/>
      <c r="K84" s="137" t="str"/>
      <c r="L84" s="137" t="str"/>
      <c r="M84" s="137" t="str"/>
      <c r="N84" s="137" t="str"/>
      <c r="O84" s="93" t="str"/>
      <c r="P84" s="93" t="str"/>
      <c r="Q84" s="137" t="str"/>
      <c r="R84" s="119" t="str"/>
      <c r="S84" s="167" t="str">
        <f>IF(OR(C84="",N84=""),"",IFERROR(C84+VLOOKUP(N84,'选项配置'!$E$5:$F$8,2,FALSE),""))</f>
      </c>
      <c r="T84" s="149" t="str">
        <f>IF(S84="","",IF(OR(U84="已关闭",U84="已取消",U84="驳回"),"已关闭",IF(TODAY()&gt;S84,"超期","正常")))</f>
      </c>
      <c r="U84" s="137" t="str"/>
      <c r="V84" s="155" t="str"/>
      <c r="W84" s="155" t="str"/>
      <c r="X84" s="155" t="str"/>
      <c r="Y84" s="155" t="str"/>
      <c r="Z84" s="155" t="str"/>
      <c r="AA84" s="179" t="str"/>
      <c r="AB84" s="179" t="str"/>
      <c r="AC84" s="186" t="str">
        <f>IF(OR(AA84="",AB84=""),"",ROUND((AB84-AA84)*24,2))</f>
      </c>
      <c r="AD84" s="187" t="str"/>
      <c r="AE84" s="198" t="str"/>
      <c r="AF84" s="198" t="str"/>
      <c r="AG84" s="198" t="str"/>
      <c r="AH84" s="198" t="str"/>
      <c r="AI84" s="198" t="str"/>
      <c r="AJ84" s="199" t="str">
        <f>IF(SUM(AF84:AI84)=0,"",SUM(AF84:AI84))</f>
      </c>
      <c r="AK84" s="155" t="str"/>
      <c r="AL84" s="155" t="str"/>
      <c r="AM84" s="155" t="str"/>
      <c r="AN84" s="155" t="str"/>
      <c r="AO84" s="155" t="str"/>
      <c r="AP84" s="173" t="str"/>
      <c r="AQ84" s="155" t="str"/>
      <c r="AR84" s="149" t="str">
        <f>IF(OR(G84="",K84=""),"",IF(COUNTIFS($G$6:G84,G84,$K$6:K84,K84)&gt;1,"是","否"))</f>
      </c>
      <c r="AS84" s="155" t="str"/>
      <c r="AT84" s="93" t="str"/>
      <c r="AU84" s="65" t="str"/>
    </row>
    <row r="85" ht="24" customHeight="true">
      <c r="A85" s="143" t="str">
        <f>IF(C85="","","RR-"&amp;TEXT(C85,"yyyymmdd")&amp;"-"&amp;TEXT(ROW()-5,"0000"))</f>
      </c>
      <c r="B85" s="137" t="str"/>
      <c r="C85" s="161" t="str"/>
      <c r="D85" s="137" t="str"/>
      <c r="E85" s="137" t="str"/>
      <c r="F85" s="137" t="str"/>
      <c r="G85" s="137" t="str"/>
      <c r="H85" s="137" t="str"/>
      <c r="I85" s="137" t="str"/>
      <c r="J85" s="137" t="str"/>
      <c r="K85" s="137" t="str"/>
      <c r="L85" s="137" t="str"/>
      <c r="M85" s="137" t="str"/>
      <c r="N85" s="137" t="str"/>
      <c r="O85" s="93" t="str"/>
      <c r="P85" s="93" t="str"/>
      <c r="Q85" s="137" t="str"/>
      <c r="R85" s="119" t="str"/>
      <c r="S85" s="167" t="str">
        <f>IF(OR(C85="",N85=""),"",IFERROR(C85+VLOOKUP(N85,'选项配置'!$E$5:$F$8,2,FALSE),""))</f>
      </c>
      <c r="T85" s="149" t="str">
        <f>IF(S85="","",IF(OR(U85="已关闭",U85="已取消",U85="驳回"),"已关闭",IF(TODAY()&gt;S85,"超期","正常")))</f>
      </c>
      <c r="U85" s="137" t="str"/>
      <c r="V85" s="155" t="str"/>
      <c r="W85" s="155" t="str"/>
      <c r="X85" s="155" t="str"/>
      <c r="Y85" s="155" t="str"/>
      <c r="Z85" s="155" t="str"/>
      <c r="AA85" s="179" t="str"/>
      <c r="AB85" s="179" t="str"/>
      <c r="AC85" s="186" t="str">
        <f>IF(OR(AA85="",AB85=""),"",ROUND((AB85-AA85)*24,2))</f>
      </c>
      <c r="AD85" s="187" t="str"/>
      <c r="AE85" s="198" t="str"/>
      <c r="AF85" s="198" t="str"/>
      <c r="AG85" s="198" t="str"/>
      <c r="AH85" s="198" t="str"/>
      <c r="AI85" s="198" t="str"/>
      <c r="AJ85" s="199" t="str">
        <f>IF(SUM(AF85:AI85)=0,"",SUM(AF85:AI85))</f>
      </c>
      <c r="AK85" s="155" t="str"/>
      <c r="AL85" s="155" t="str"/>
      <c r="AM85" s="155" t="str"/>
      <c r="AN85" s="155" t="str"/>
      <c r="AO85" s="155" t="str"/>
      <c r="AP85" s="173" t="str"/>
      <c r="AQ85" s="155" t="str"/>
      <c r="AR85" s="149" t="str">
        <f>IF(OR(G85="",K85=""),"",IF(COUNTIFS($G$6:G85,G85,$K$6:K85,K85)&gt;1,"是","否"))</f>
      </c>
      <c r="AS85" s="155" t="str"/>
      <c r="AT85" s="93" t="str"/>
      <c r="AU85" s="65" t="str"/>
    </row>
    <row r="86" ht="24" customHeight="true">
      <c r="A86" s="143" t="str">
        <f>IF(C86="","","RR-"&amp;TEXT(C86,"yyyymmdd")&amp;"-"&amp;TEXT(ROW()-5,"0000"))</f>
      </c>
      <c r="B86" s="137" t="str"/>
      <c r="C86" s="161" t="str"/>
      <c r="D86" s="137" t="str"/>
      <c r="E86" s="137" t="str"/>
      <c r="F86" s="137" t="str"/>
      <c r="G86" s="137" t="str"/>
      <c r="H86" s="137" t="str"/>
      <c r="I86" s="137" t="str"/>
      <c r="J86" s="137" t="str"/>
      <c r="K86" s="137" t="str"/>
      <c r="L86" s="137" t="str"/>
      <c r="M86" s="137" t="str"/>
      <c r="N86" s="137" t="str"/>
      <c r="O86" s="93" t="str"/>
      <c r="P86" s="93" t="str"/>
      <c r="Q86" s="137" t="str"/>
      <c r="R86" s="119" t="str"/>
      <c r="S86" s="167" t="str">
        <f>IF(OR(C86="",N86=""),"",IFERROR(C86+VLOOKUP(N86,'选项配置'!$E$5:$F$8,2,FALSE),""))</f>
      </c>
      <c r="T86" s="149" t="str">
        <f>IF(S86="","",IF(OR(U86="已关闭",U86="已取消",U86="驳回"),"已关闭",IF(TODAY()&gt;S86,"超期","正常")))</f>
      </c>
      <c r="U86" s="137" t="str"/>
      <c r="V86" s="155" t="str"/>
      <c r="W86" s="155" t="str"/>
      <c r="X86" s="155" t="str"/>
      <c r="Y86" s="155" t="str"/>
      <c r="Z86" s="155" t="str"/>
      <c r="AA86" s="179" t="str"/>
      <c r="AB86" s="179" t="str"/>
      <c r="AC86" s="186" t="str">
        <f>IF(OR(AA86="",AB86=""),"",ROUND((AB86-AA86)*24,2))</f>
      </c>
      <c r="AD86" s="187" t="str"/>
      <c r="AE86" s="198" t="str"/>
      <c r="AF86" s="198" t="str"/>
      <c r="AG86" s="198" t="str"/>
      <c r="AH86" s="198" t="str"/>
      <c r="AI86" s="198" t="str"/>
      <c r="AJ86" s="199" t="str">
        <f>IF(SUM(AF86:AI86)=0,"",SUM(AF86:AI86))</f>
      </c>
      <c r="AK86" s="155" t="str"/>
      <c r="AL86" s="155" t="str"/>
      <c r="AM86" s="155" t="str"/>
      <c r="AN86" s="155" t="str"/>
      <c r="AO86" s="155" t="str"/>
      <c r="AP86" s="173" t="str"/>
      <c r="AQ86" s="155" t="str"/>
      <c r="AR86" s="149" t="str">
        <f>IF(OR(G86="",K86=""),"",IF(COUNTIFS($G$6:G86,G86,$K$6:K86,K86)&gt;1,"是","否"))</f>
      </c>
      <c r="AS86" s="155" t="str"/>
      <c r="AT86" s="93" t="str"/>
      <c r="AU86" s="65" t="str"/>
    </row>
    <row r="87" ht="24" customHeight="true">
      <c r="A87" s="143" t="str">
        <f>IF(C87="","","RR-"&amp;TEXT(C87,"yyyymmdd")&amp;"-"&amp;TEXT(ROW()-5,"0000"))</f>
      </c>
      <c r="B87" s="137" t="str"/>
      <c r="C87" s="161" t="str"/>
      <c r="D87" s="137" t="str"/>
      <c r="E87" s="137" t="str"/>
      <c r="F87" s="137" t="str"/>
      <c r="G87" s="137" t="str"/>
      <c r="H87" s="137" t="str"/>
      <c r="I87" s="137" t="str"/>
      <c r="J87" s="137" t="str"/>
      <c r="K87" s="137" t="str"/>
      <c r="L87" s="137" t="str"/>
      <c r="M87" s="137" t="str"/>
      <c r="N87" s="137" t="str"/>
      <c r="O87" s="93" t="str"/>
      <c r="P87" s="93" t="str"/>
      <c r="Q87" s="137" t="str"/>
      <c r="R87" s="119" t="str"/>
      <c r="S87" s="167" t="str">
        <f>IF(OR(C87="",N87=""),"",IFERROR(C87+VLOOKUP(N87,'选项配置'!$E$5:$F$8,2,FALSE),""))</f>
      </c>
      <c r="T87" s="149" t="str">
        <f>IF(S87="","",IF(OR(U87="已关闭",U87="已取消",U87="驳回"),"已关闭",IF(TODAY()&gt;S87,"超期","正常")))</f>
      </c>
      <c r="U87" s="137" t="str"/>
      <c r="V87" s="155" t="str"/>
      <c r="W87" s="155" t="str"/>
      <c r="X87" s="155" t="str"/>
      <c r="Y87" s="155" t="str"/>
      <c r="Z87" s="155" t="str"/>
      <c r="AA87" s="179" t="str"/>
      <c r="AB87" s="179" t="str"/>
      <c r="AC87" s="186" t="str">
        <f>IF(OR(AA87="",AB87=""),"",ROUND((AB87-AA87)*24,2))</f>
      </c>
      <c r="AD87" s="187" t="str"/>
      <c r="AE87" s="198" t="str"/>
      <c r="AF87" s="198" t="str"/>
      <c r="AG87" s="198" t="str"/>
      <c r="AH87" s="198" t="str"/>
      <c r="AI87" s="198" t="str"/>
      <c r="AJ87" s="199" t="str">
        <f>IF(SUM(AF87:AI87)=0,"",SUM(AF87:AI87))</f>
      </c>
      <c r="AK87" s="155" t="str"/>
      <c r="AL87" s="155" t="str"/>
      <c r="AM87" s="155" t="str"/>
      <c r="AN87" s="155" t="str"/>
      <c r="AO87" s="155" t="str"/>
      <c r="AP87" s="173" t="str"/>
      <c r="AQ87" s="155" t="str"/>
      <c r="AR87" s="149" t="str">
        <f>IF(OR(G87="",K87=""),"",IF(COUNTIFS($G$6:G87,G87,$K$6:K87,K87)&gt;1,"是","否"))</f>
      </c>
      <c r="AS87" s="155" t="str"/>
      <c r="AT87" s="93" t="str"/>
      <c r="AU87" s="65" t="str"/>
    </row>
    <row r="88" ht="24" customHeight="true">
      <c r="A88" s="143" t="str">
        <f>IF(C88="","","RR-"&amp;TEXT(C88,"yyyymmdd")&amp;"-"&amp;TEXT(ROW()-5,"0000"))</f>
      </c>
      <c r="B88" s="137" t="str"/>
      <c r="C88" s="161" t="str"/>
      <c r="D88" s="137" t="str"/>
      <c r="E88" s="137" t="str"/>
      <c r="F88" s="137" t="str"/>
      <c r="G88" s="137" t="str"/>
      <c r="H88" s="137" t="str"/>
      <c r="I88" s="137" t="str"/>
      <c r="J88" s="137" t="str"/>
      <c r="K88" s="137" t="str"/>
      <c r="L88" s="137" t="str"/>
      <c r="M88" s="137" t="str"/>
      <c r="N88" s="137" t="str"/>
      <c r="O88" s="93" t="str"/>
      <c r="P88" s="93" t="str"/>
      <c r="Q88" s="137" t="str"/>
      <c r="R88" s="119" t="str"/>
      <c r="S88" s="167" t="str">
        <f>IF(OR(C88="",N88=""),"",IFERROR(C88+VLOOKUP(N88,'选项配置'!$E$5:$F$8,2,FALSE),""))</f>
      </c>
      <c r="T88" s="149" t="str">
        <f>IF(S88="","",IF(OR(U88="已关闭",U88="已取消",U88="驳回"),"已关闭",IF(TODAY()&gt;S88,"超期","正常")))</f>
      </c>
      <c r="U88" s="137" t="str"/>
      <c r="V88" s="155" t="str"/>
      <c r="W88" s="155" t="str"/>
      <c r="X88" s="155" t="str"/>
      <c r="Y88" s="155" t="str"/>
      <c r="Z88" s="155" t="str"/>
      <c r="AA88" s="179" t="str"/>
      <c r="AB88" s="179" t="str"/>
      <c r="AC88" s="186" t="str">
        <f>IF(OR(AA88="",AB88=""),"",ROUND((AB88-AA88)*24,2))</f>
      </c>
      <c r="AD88" s="187" t="str"/>
      <c r="AE88" s="198" t="str"/>
      <c r="AF88" s="198" t="str"/>
      <c r="AG88" s="198" t="str"/>
      <c r="AH88" s="198" t="str"/>
      <c r="AI88" s="198" t="str"/>
      <c r="AJ88" s="199" t="str">
        <f>IF(SUM(AF88:AI88)=0,"",SUM(AF88:AI88))</f>
      </c>
      <c r="AK88" s="155" t="str"/>
      <c r="AL88" s="155" t="str"/>
      <c r="AM88" s="155" t="str"/>
      <c r="AN88" s="155" t="str"/>
      <c r="AO88" s="155" t="str"/>
      <c r="AP88" s="173" t="str"/>
      <c r="AQ88" s="155" t="str"/>
      <c r="AR88" s="149" t="str">
        <f>IF(OR(G88="",K88=""),"",IF(COUNTIFS($G$6:G88,G88,$K$6:K88,K88)&gt;1,"是","否"))</f>
      </c>
      <c r="AS88" s="155" t="str"/>
      <c r="AT88" s="93" t="str"/>
      <c r="AU88" s="65" t="str"/>
    </row>
    <row r="89" ht="24" customHeight="true">
      <c r="A89" s="143" t="str">
        <f>IF(C89="","","RR-"&amp;TEXT(C89,"yyyymmdd")&amp;"-"&amp;TEXT(ROW()-5,"0000"))</f>
      </c>
      <c r="B89" s="137" t="str"/>
      <c r="C89" s="161" t="str"/>
      <c r="D89" s="137" t="str"/>
      <c r="E89" s="137" t="str"/>
      <c r="F89" s="137" t="str"/>
      <c r="G89" s="137" t="str"/>
      <c r="H89" s="137" t="str"/>
      <c r="I89" s="137" t="str"/>
      <c r="J89" s="137" t="str"/>
      <c r="K89" s="137" t="str"/>
      <c r="L89" s="137" t="str"/>
      <c r="M89" s="137" t="str"/>
      <c r="N89" s="137" t="str"/>
      <c r="O89" s="93" t="str"/>
      <c r="P89" s="93" t="str"/>
      <c r="Q89" s="137" t="str"/>
      <c r="R89" s="119" t="str"/>
      <c r="S89" s="167" t="str">
        <f>IF(OR(C89="",N89=""),"",IFERROR(C89+VLOOKUP(N89,'选项配置'!$E$5:$F$8,2,FALSE),""))</f>
      </c>
      <c r="T89" s="149" t="str">
        <f>IF(S89="","",IF(OR(U89="已关闭",U89="已取消",U89="驳回"),"已关闭",IF(TODAY()&gt;S89,"超期","正常")))</f>
      </c>
      <c r="U89" s="137" t="str"/>
      <c r="V89" s="155" t="str"/>
      <c r="W89" s="155" t="str"/>
      <c r="X89" s="155" t="str"/>
      <c r="Y89" s="155" t="str"/>
      <c r="Z89" s="155" t="str"/>
      <c r="AA89" s="179" t="str"/>
      <c r="AB89" s="179" t="str"/>
      <c r="AC89" s="186" t="str">
        <f>IF(OR(AA89="",AB89=""),"",ROUND((AB89-AA89)*24,2))</f>
      </c>
      <c r="AD89" s="187" t="str"/>
      <c r="AE89" s="198" t="str"/>
      <c r="AF89" s="198" t="str"/>
      <c r="AG89" s="198" t="str"/>
      <c r="AH89" s="198" t="str"/>
      <c r="AI89" s="198" t="str"/>
      <c r="AJ89" s="199" t="str">
        <f>IF(SUM(AF89:AI89)=0,"",SUM(AF89:AI89))</f>
      </c>
      <c r="AK89" s="155" t="str"/>
      <c r="AL89" s="155" t="str"/>
      <c r="AM89" s="155" t="str"/>
      <c r="AN89" s="155" t="str"/>
      <c r="AO89" s="155" t="str"/>
      <c r="AP89" s="173" t="str"/>
      <c r="AQ89" s="155" t="str"/>
      <c r="AR89" s="149" t="str">
        <f>IF(OR(G89="",K89=""),"",IF(COUNTIFS($G$6:G89,G89,$K$6:K89,K89)&gt;1,"是","否"))</f>
      </c>
      <c r="AS89" s="155" t="str"/>
      <c r="AT89" s="93" t="str"/>
      <c r="AU89" s="65" t="str"/>
    </row>
    <row r="90" ht="24" customHeight="true">
      <c r="A90" s="143" t="str">
        <f>IF(C90="","","RR-"&amp;TEXT(C90,"yyyymmdd")&amp;"-"&amp;TEXT(ROW()-5,"0000"))</f>
      </c>
      <c r="B90" s="137" t="str"/>
      <c r="C90" s="161" t="str"/>
      <c r="D90" s="137" t="str"/>
      <c r="E90" s="137" t="str"/>
      <c r="F90" s="137" t="str"/>
      <c r="G90" s="137" t="str"/>
      <c r="H90" s="137" t="str"/>
      <c r="I90" s="137" t="str"/>
      <c r="J90" s="137" t="str"/>
      <c r="K90" s="137" t="str"/>
      <c r="L90" s="137" t="str"/>
      <c r="M90" s="137" t="str"/>
      <c r="N90" s="137" t="str"/>
      <c r="O90" s="93" t="str"/>
      <c r="P90" s="93" t="str"/>
      <c r="Q90" s="137" t="str"/>
      <c r="R90" s="119" t="str"/>
      <c r="S90" s="167" t="str">
        <f>IF(OR(C90="",N90=""),"",IFERROR(C90+VLOOKUP(N90,'选项配置'!$E$5:$F$8,2,FALSE),""))</f>
      </c>
      <c r="T90" s="149" t="str">
        <f>IF(S90="","",IF(OR(U90="已关闭",U90="已取消",U90="驳回"),"已关闭",IF(TODAY()&gt;S90,"超期","正常")))</f>
      </c>
      <c r="U90" s="137" t="str"/>
      <c r="V90" s="155" t="str"/>
      <c r="W90" s="155" t="str"/>
      <c r="X90" s="155" t="str"/>
      <c r="Y90" s="155" t="str"/>
      <c r="Z90" s="155" t="str"/>
      <c r="AA90" s="179" t="str"/>
      <c r="AB90" s="179" t="str"/>
      <c r="AC90" s="186" t="str">
        <f>IF(OR(AA90="",AB90=""),"",ROUND((AB90-AA90)*24,2))</f>
      </c>
      <c r="AD90" s="187" t="str"/>
      <c r="AE90" s="198" t="str"/>
      <c r="AF90" s="198" t="str"/>
      <c r="AG90" s="198" t="str"/>
      <c r="AH90" s="198" t="str"/>
      <c r="AI90" s="198" t="str"/>
      <c r="AJ90" s="199" t="str">
        <f>IF(SUM(AF90:AI90)=0,"",SUM(AF90:AI90))</f>
      </c>
      <c r="AK90" s="155" t="str"/>
      <c r="AL90" s="155" t="str"/>
      <c r="AM90" s="155" t="str"/>
      <c r="AN90" s="155" t="str"/>
      <c r="AO90" s="155" t="str"/>
      <c r="AP90" s="173" t="str"/>
      <c r="AQ90" s="155" t="str"/>
      <c r="AR90" s="149" t="str">
        <f>IF(OR(G90="",K90=""),"",IF(COUNTIFS($G$6:G90,G90,$K$6:K90,K90)&gt;1,"是","否"))</f>
      </c>
      <c r="AS90" s="155" t="str"/>
      <c r="AT90" s="93" t="str"/>
      <c r="AU90" s="65" t="str"/>
    </row>
    <row r="91" ht="24" customHeight="true">
      <c r="A91" s="143" t="str">
        <f>IF(C91="","","RR-"&amp;TEXT(C91,"yyyymmdd")&amp;"-"&amp;TEXT(ROW()-5,"0000"))</f>
      </c>
      <c r="B91" s="137" t="str"/>
      <c r="C91" s="161" t="str"/>
      <c r="D91" s="137" t="str"/>
      <c r="E91" s="137" t="str"/>
      <c r="F91" s="137" t="str"/>
      <c r="G91" s="137" t="str"/>
      <c r="H91" s="137" t="str"/>
      <c r="I91" s="137" t="str"/>
      <c r="J91" s="137" t="str"/>
      <c r="K91" s="137" t="str"/>
      <c r="L91" s="137" t="str"/>
      <c r="M91" s="137" t="str"/>
      <c r="N91" s="137" t="str"/>
      <c r="O91" s="93" t="str"/>
      <c r="P91" s="93" t="str"/>
      <c r="Q91" s="137" t="str"/>
      <c r="R91" s="119" t="str"/>
      <c r="S91" s="167" t="str">
        <f>IF(OR(C91="",N91=""),"",IFERROR(C91+VLOOKUP(N91,'选项配置'!$E$5:$F$8,2,FALSE),""))</f>
      </c>
      <c r="T91" s="149" t="str">
        <f>IF(S91="","",IF(OR(U91="已关闭",U91="已取消",U91="驳回"),"已关闭",IF(TODAY()&gt;S91,"超期","正常")))</f>
      </c>
      <c r="U91" s="137" t="str"/>
      <c r="V91" s="155" t="str"/>
      <c r="W91" s="155" t="str"/>
      <c r="X91" s="155" t="str"/>
      <c r="Y91" s="155" t="str"/>
      <c r="Z91" s="155" t="str"/>
      <c r="AA91" s="179" t="str"/>
      <c r="AB91" s="179" t="str"/>
      <c r="AC91" s="186" t="str">
        <f>IF(OR(AA91="",AB91=""),"",ROUND((AB91-AA91)*24,2))</f>
      </c>
      <c r="AD91" s="187" t="str"/>
      <c r="AE91" s="198" t="str"/>
      <c r="AF91" s="198" t="str"/>
      <c r="AG91" s="198" t="str"/>
      <c r="AH91" s="198" t="str"/>
      <c r="AI91" s="198" t="str"/>
      <c r="AJ91" s="199" t="str">
        <f>IF(SUM(AF91:AI91)=0,"",SUM(AF91:AI91))</f>
      </c>
      <c r="AK91" s="155" t="str"/>
      <c r="AL91" s="155" t="str"/>
      <c r="AM91" s="155" t="str"/>
      <c r="AN91" s="155" t="str"/>
      <c r="AO91" s="155" t="str"/>
      <c r="AP91" s="173" t="str"/>
      <c r="AQ91" s="155" t="str"/>
      <c r="AR91" s="149" t="str">
        <f>IF(OR(G91="",K91=""),"",IF(COUNTIFS($G$6:G91,G91,$K$6:K91,K91)&gt;1,"是","否"))</f>
      </c>
      <c r="AS91" s="155" t="str"/>
      <c r="AT91" s="93" t="str"/>
      <c r="AU91" s="65" t="str"/>
    </row>
    <row r="92" ht="24" customHeight="true">
      <c r="A92" s="143" t="str">
        <f>IF(C92="","","RR-"&amp;TEXT(C92,"yyyymmdd")&amp;"-"&amp;TEXT(ROW()-5,"0000"))</f>
      </c>
      <c r="B92" s="137" t="str"/>
      <c r="C92" s="161" t="str"/>
      <c r="D92" s="137" t="str"/>
      <c r="E92" s="137" t="str"/>
      <c r="F92" s="137" t="str"/>
      <c r="G92" s="137" t="str"/>
      <c r="H92" s="137" t="str"/>
      <c r="I92" s="137" t="str"/>
      <c r="J92" s="137" t="str"/>
      <c r="K92" s="137" t="str"/>
      <c r="L92" s="137" t="str"/>
      <c r="M92" s="137" t="str"/>
      <c r="N92" s="137" t="str"/>
      <c r="O92" s="93" t="str"/>
      <c r="P92" s="93" t="str"/>
      <c r="Q92" s="137" t="str"/>
      <c r="R92" s="119" t="str"/>
      <c r="S92" s="167" t="str">
        <f>IF(OR(C92="",N92=""),"",IFERROR(C92+VLOOKUP(N92,'选项配置'!$E$5:$F$8,2,FALSE),""))</f>
      </c>
      <c r="T92" s="149" t="str">
        <f>IF(S92="","",IF(OR(U92="已关闭",U92="已取消",U92="驳回"),"已关闭",IF(TODAY()&gt;S92,"超期","正常")))</f>
      </c>
      <c r="U92" s="137" t="str"/>
      <c r="V92" s="155" t="str"/>
      <c r="W92" s="155" t="str"/>
      <c r="X92" s="155" t="str"/>
      <c r="Y92" s="155" t="str"/>
      <c r="Z92" s="155" t="str"/>
      <c r="AA92" s="179" t="str"/>
      <c r="AB92" s="179" t="str"/>
      <c r="AC92" s="186" t="str">
        <f>IF(OR(AA92="",AB92=""),"",ROUND((AB92-AA92)*24,2))</f>
      </c>
      <c r="AD92" s="187" t="str"/>
      <c r="AE92" s="198" t="str"/>
      <c r="AF92" s="198" t="str"/>
      <c r="AG92" s="198" t="str"/>
      <c r="AH92" s="198" t="str"/>
      <c r="AI92" s="198" t="str"/>
      <c r="AJ92" s="199" t="str">
        <f>IF(SUM(AF92:AI92)=0,"",SUM(AF92:AI92))</f>
      </c>
      <c r="AK92" s="155" t="str"/>
      <c r="AL92" s="155" t="str"/>
      <c r="AM92" s="155" t="str"/>
      <c r="AN92" s="155" t="str"/>
      <c r="AO92" s="155" t="str"/>
      <c r="AP92" s="173" t="str"/>
      <c r="AQ92" s="155" t="str"/>
      <c r="AR92" s="149" t="str">
        <f>IF(OR(G92="",K92=""),"",IF(COUNTIFS($G$6:G92,G92,$K$6:K92,K92)&gt;1,"是","否"))</f>
      </c>
      <c r="AS92" s="155" t="str"/>
      <c r="AT92" s="93" t="str"/>
      <c r="AU92" s="65" t="str"/>
    </row>
    <row r="93" ht="24" customHeight="true">
      <c r="A93" s="143" t="str">
        <f>IF(C93="","","RR-"&amp;TEXT(C93,"yyyymmdd")&amp;"-"&amp;TEXT(ROW()-5,"0000"))</f>
      </c>
      <c r="B93" s="137" t="str"/>
      <c r="C93" s="161" t="str"/>
      <c r="D93" s="137" t="str"/>
      <c r="E93" s="137" t="str"/>
      <c r="F93" s="137" t="str"/>
      <c r="G93" s="137" t="str"/>
      <c r="H93" s="137" t="str"/>
      <c r="I93" s="137" t="str"/>
      <c r="J93" s="137" t="str"/>
      <c r="K93" s="137" t="str"/>
      <c r="L93" s="137" t="str"/>
      <c r="M93" s="137" t="str"/>
      <c r="N93" s="137" t="str"/>
      <c r="O93" s="93" t="str"/>
      <c r="P93" s="93" t="str"/>
      <c r="Q93" s="137" t="str"/>
      <c r="R93" s="119" t="str"/>
      <c r="S93" s="167" t="str">
        <f>IF(OR(C93="",N93=""),"",IFERROR(C93+VLOOKUP(N93,'选项配置'!$E$5:$F$8,2,FALSE),""))</f>
      </c>
      <c r="T93" s="149" t="str">
        <f>IF(S93="","",IF(OR(U93="已关闭",U93="已取消",U93="驳回"),"已关闭",IF(TODAY()&gt;S93,"超期","正常")))</f>
      </c>
      <c r="U93" s="137" t="str"/>
      <c r="V93" s="155" t="str"/>
      <c r="W93" s="155" t="str"/>
      <c r="X93" s="155" t="str"/>
      <c r="Y93" s="155" t="str"/>
      <c r="Z93" s="155" t="str"/>
      <c r="AA93" s="179" t="str"/>
      <c r="AB93" s="179" t="str"/>
      <c r="AC93" s="186" t="str">
        <f>IF(OR(AA93="",AB93=""),"",ROUND((AB93-AA93)*24,2))</f>
      </c>
      <c r="AD93" s="187" t="str"/>
      <c r="AE93" s="198" t="str"/>
      <c r="AF93" s="198" t="str"/>
      <c r="AG93" s="198" t="str"/>
      <c r="AH93" s="198" t="str"/>
      <c r="AI93" s="198" t="str"/>
      <c r="AJ93" s="199" t="str">
        <f>IF(SUM(AF93:AI93)=0,"",SUM(AF93:AI93))</f>
      </c>
      <c r="AK93" s="155" t="str"/>
      <c r="AL93" s="155" t="str"/>
      <c r="AM93" s="155" t="str"/>
      <c r="AN93" s="155" t="str"/>
      <c r="AO93" s="155" t="str"/>
      <c r="AP93" s="173" t="str"/>
      <c r="AQ93" s="155" t="str"/>
      <c r="AR93" s="149" t="str">
        <f>IF(OR(G93="",K93=""),"",IF(COUNTIFS($G$6:G93,G93,$K$6:K93,K93)&gt;1,"是","否"))</f>
      </c>
      <c r="AS93" s="155" t="str"/>
      <c r="AT93" s="93" t="str"/>
      <c r="AU93" s="65" t="str"/>
    </row>
    <row r="94" ht="24" customHeight="true">
      <c r="A94" s="143" t="str">
        <f>IF(C94="","","RR-"&amp;TEXT(C94,"yyyymmdd")&amp;"-"&amp;TEXT(ROW()-5,"0000"))</f>
      </c>
      <c r="B94" s="137" t="str"/>
      <c r="C94" s="161" t="str"/>
      <c r="D94" s="137" t="str"/>
      <c r="E94" s="137" t="str"/>
      <c r="F94" s="137" t="str"/>
      <c r="G94" s="137" t="str"/>
      <c r="H94" s="137" t="str"/>
      <c r="I94" s="137" t="str"/>
      <c r="J94" s="137" t="str"/>
      <c r="K94" s="137" t="str"/>
      <c r="L94" s="137" t="str"/>
      <c r="M94" s="137" t="str"/>
      <c r="N94" s="137" t="str"/>
      <c r="O94" s="93" t="str"/>
      <c r="P94" s="93" t="str"/>
      <c r="Q94" s="137" t="str"/>
      <c r="R94" s="119" t="str"/>
      <c r="S94" s="167" t="str">
        <f>IF(OR(C94="",N94=""),"",IFERROR(C94+VLOOKUP(N94,'选项配置'!$E$5:$F$8,2,FALSE),""))</f>
      </c>
      <c r="T94" s="149" t="str">
        <f>IF(S94="","",IF(OR(U94="已关闭",U94="已取消",U94="驳回"),"已关闭",IF(TODAY()&gt;S94,"超期","正常")))</f>
      </c>
      <c r="U94" s="137" t="str"/>
      <c r="V94" s="155" t="str"/>
      <c r="W94" s="155" t="str"/>
      <c r="X94" s="155" t="str"/>
      <c r="Y94" s="155" t="str"/>
      <c r="Z94" s="155" t="str"/>
      <c r="AA94" s="179" t="str"/>
      <c r="AB94" s="179" t="str"/>
      <c r="AC94" s="186" t="str">
        <f>IF(OR(AA94="",AB94=""),"",ROUND((AB94-AA94)*24,2))</f>
      </c>
      <c r="AD94" s="187" t="str"/>
      <c r="AE94" s="198" t="str"/>
      <c r="AF94" s="198" t="str"/>
      <c r="AG94" s="198" t="str"/>
      <c r="AH94" s="198" t="str"/>
      <c r="AI94" s="198" t="str"/>
      <c r="AJ94" s="199" t="str">
        <f>IF(SUM(AF94:AI94)=0,"",SUM(AF94:AI94))</f>
      </c>
      <c r="AK94" s="155" t="str"/>
      <c r="AL94" s="155" t="str"/>
      <c r="AM94" s="155" t="str"/>
      <c r="AN94" s="155" t="str"/>
      <c r="AO94" s="155" t="str"/>
      <c r="AP94" s="173" t="str"/>
      <c r="AQ94" s="155" t="str"/>
      <c r="AR94" s="149" t="str">
        <f>IF(OR(G94="",K94=""),"",IF(COUNTIFS($G$6:G94,G94,$K$6:K94,K94)&gt;1,"是","否"))</f>
      </c>
      <c r="AS94" s="155" t="str"/>
      <c r="AT94" s="93" t="str"/>
      <c r="AU94" s="65" t="str"/>
    </row>
    <row r="95" ht="24" customHeight="true">
      <c r="A95" s="143" t="str">
        <f>IF(C95="","","RR-"&amp;TEXT(C95,"yyyymmdd")&amp;"-"&amp;TEXT(ROW()-5,"0000"))</f>
      </c>
      <c r="B95" s="137" t="str"/>
      <c r="C95" s="161" t="str"/>
      <c r="D95" s="137" t="str"/>
      <c r="E95" s="137" t="str"/>
      <c r="F95" s="137" t="str"/>
      <c r="G95" s="137" t="str"/>
      <c r="H95" s="137" t="str"/>
      <c r="I95" s="137" t="str"/>
      <c r="J95" s="137" t="str"/>
      <c r="K95" s="137" t="str"/>
      <c r="L95" s="137" t="str"/>
      <c r="M95" s="137" t="str"/>
      <c r="N95" s="137" t="str"/>
      <c r="O95" s="93" t="str"/>
      <c r="P95" s="93" t="str"/>
      <c r="Q95" s="137" t="str"/>
      <c r="R95" s="119" t="str"/>
      <c r="S95" s="167" t="str">
        <f>IF(OR(C95="",N95=""),"",IFERROR(C95+VLOOKUP(N95,'选项配置'!$E$5:$F$8,2,FALSE),""))</f>
      </c>
      <c r="T95" s="149" t="str">
        <f>IF(S95="","",IF(OR(U95="已关闭",U95="已取消",U95="驳回"),"已关闭",IF(TODAY()&gt;S95,"超期","正常")))</f>
      </c>
      <c r="U95" s="137" t="str"/>
      <c r="V95" s="155" t="str"/>
      <c r="W95" s="155" t="str"/>
      <c r="X95" s="155" t="str"/>
      <c r="Y95" s="155" t="str"/>
      <c r="Z95" s="155" t="str"/>
      <c r="AA95" s="179" t="str"/>
      <c r="AB95" s="179" t="str"/>
      <c r="AC95" s="186" t="str">
        <f>IF(OR(AA95="",AB95=""),"",ROUND((AB95-AA95)*24,2))</f>
      </c>
      <c r="AD95" s="187" t="str"/>
      <c r="AE95" s="198" t="str"/>
      <c r="AF95" s="198" t="str"/>
      <c r="AG95" s="198" t="str"/>
      <c r="AH95" s="198" t="str"/>
      <c r="AI95" s="198" t="str"/>
      <c r="AJ95" s="199" t="str">
        <f>IF(SUM(AF95:AI95)=0,"",SUM(AF95:AI95))</f>
      </c>
      <c r="AK95" s="155" t="str"/>
      <c r="AL95" s="155" t="str"/>
      <c r="AM95" s="155" t="str"/>
      <c r="AN95" s="155" t="str"/>
      <c r="AO95" s="155" t="str"/>
      <c r="AP95" s="173" t="str"/>
      <c r="AQ95" s="155" t="str"/>
      <c r="AR95" s="149" t="str">
        <f>IF(OR(G95="",K95=""),"",IF(COUNTIFS($G$6:G95,G95,$K$6:K95,K95)&gt;1,"是","否"))</f>
      </c>
      <c r="AS95" s="155" t="str"/>
      <c r="AT95" s="93" t="str"/>
      <c r="AU95" s="65" t="str"/>
    </row>
    <row r="96" ht="24" customHeight="true">
      <c r="A96" s="143" t="str">
        <f>IF(C96="","","RR-"&amp;TEXT(C96,"yyyymmdd")&amp;"-"&amp;TEXT(ROW()-5,"0000"))</f>
      </c>
      <c r="B96" s="137" t="str"/>
      <c r="C96" s="161" t="str"/>
      <c r="D96" s="137" t="str"/>
      <c r="E96" s="137" t="str"/>
      <c r="F96" s="137" t="str"/>
      <c r="G96" s="137" t="str"/>
      <c r="H96" s="137" t="str"/>
      <c r="I96" s="137" t="str"/>
      <c r="J96" s="137" t="str"/>
      <c r="K96" s="137" t="str"/>
      <c r="L96" s="137" t="str"/>
      <c r="M96" s="137" t="str"/>
      <c r="N96" s="137" t="str"/>
      <c r="O96" s="93" t="str"/>
      <c r="P96" s="93" t="str"/>
      <c r="Q96" s="137" t="str"/>
      <c r="R96" s="119" t="str"/>
      <c r="S96" s="167" t="str">
        <f>IF(OR(C96="",N96=""),"",IFERROR(C96+VLOOKUP(N96,'选项配置'!$E$5:$F$8,2,FALSE),""))</f>
      </c>
      <c r="T96" s="149" t="str">
        <f>IF(S96="","",IF(OR(U96="已关闭",U96="已取消",U96="驳回"),"已关闭",IF(TODAY()&gt;S96,"超期","正常")))</f>
      </c>
      <c r="U96" s="137" t="str"/>
      <c r="V96" s="155" t="str"/>
      <c r="W96" s="155" t="str"/>
      <c r="X96" s="155" t="str"/>
      <c r="Y96" s="155" t="str"/>
      <c r="Z96" s="155" t="str"/>
      <c r="AA96" s="179" t="str"/>
      <c r="AB96" s="179" t="str"/>
      <c r="AC96" s="186" t="str">
        <f>IF(OR(AA96="",AB96=""),"",ROUND((AB96-AA96)*24,2))</f>
      </c>
      <c r="AD96" s="187" t="str"/>
      <c r="AE96" s="198" t="str"/>
      <c r="AF96" s="198" t="str"/>
      <c r="AG96" s="198" t="str"/>
      <c r="AH96" s="198" t="str"/>
      <c r="AI96" s="198" t="str"/>
      <c r="AJ96" s="199" t="str">
        <f>IF(SUM(AF96:AI96)=0,"",SUM(AF96:AI96))</f>
      </c>
      <c r="AK96" s="155" t="str"/>
      <c r="AL96" s="155" t="str"/>
      <c r="AM96" s="155" t="str"/>
      <c r="AN96" s="155" t="str"/>
      <c r="AO96" s="155" t="str"/>
      <c r="AP96" s="173" t="str"/>
      <c r="AQ96" s="155" t="str"/>
      <c r="AR96" s="149" t="str">
        <f>IF(OR(G96="",K96=""),"",IF(COUNTIFS($G$6:G96,G96,$K$6:K96,K96)&gt;1,"是","否"))</f>
      </c>
      <c r="AS96" s="155" t="str"/>
      <c r="AT96" s="93" t="str"/>
      <c r="AU96" s="65" t="str"/>
    </row>
    <row r="97" ht="24" customHeight="true">
      <c r="A97" s="143" t="str">
        <f>IF(C97="","","RR-"&amp;TEXT(C97,"yyyymmdd")&amp;"-"&amp;TEXT(ROW()-5,"0000"))</f>
      </c>
      <c r="B97" s="137" t="str"/>
      <c r="C97" s="161" t="str"/>
      <c r="D97" s="137" t="str"/>
      <c r="E97" s="137" t="str"/>
      <c r="F97" s="137" t="str"/>
      <c r="G97" s="137" t="str"/>
      <c r="H97" s="137" t="str"/>
      <c r="I97" s="137" t="str"/>
      <c r="J97" s="137" t="str"/>
      <c r="K97" s="137" t="str"/>
      <c r="L97" s="137" t="str"/>
      <c r="M97" s="137" t="str"/>
      <c r="N97" s="137" t="str"/>
      <c r="O97" s="93" t="str"/>
      <c r="P97" s="93" t="str"/>
      <c r="Q97" s="137" t="str"/>
      <c r="R97" s="119" t="str"/>
      <c r="S97" s="167" t="str">
        <f>IF(OR(C97="",N97=""),"",IFERROR(C97+VLOOKUP(N97,'选项配置'!$E$5:$F$8,2,FALSE),""))</f>
      </c>
      <c r="T97" s="149" t="str">
        <f>IF(S97="","",IF(OR(U97="已关闭",U97="已取消",U97="驳回"),"已关闭",IF(TODAY()&gt;S97,"超期","正常")))</f>
      </c>
      <c r="U97" s="137" t="str"/>
      <c r="V97" s="155" t="str"/>
      <c r="W97" s="155" t="str"/>
      <c r="X97" s="155" t="str"/>
      <c r="Y97" s="155" t="str"/>
      <c r="Z97" s="155" t="str"/>
      <c r="AA97" s="179" t="str"/>
      <c r="AB97" s="179" t="str"/>
      <c r="AC97" s="186" t="str">
        <f>IF(OR(AA97="",AB97=""),"",ROUND((AB97-AA97)*24,2))</f>
      </c>
      <c r="AD97" s="187" t="str"/>
      <c r="AE97" s="198" t="str"/>
      <c r="AF97" s="198" t="str"/>
      <c r="AG97" s="198" t="str"/>
      <c r="AH97" s="198" t="str"/>
      <c r="AI97" s="198" t="str"/>
      <c r="AJ97" s="199" t="str">
        <f>IF(SUM(AF97:AI97)=0,"",SUM(AF97:AI97))</f>
      </c>
      <c r="AK97" s="155" t="str"/>
      <c r="AL97" s="155" t="str"/>
      <c r="AM97" s="155" t="str"/>
      <c r="AN97" s="155" t="str"/>
      <c r="AO97" s="155" t="str"/>
      <c r="AP97" s="173" t="str"/>
      <c r="AQ97" s="155" t="str"/>
      <c r="AR97" s="149" t="str">
        <f>IF(OR(G97="",K97=""),"",IF(COUNTIFS($G$6:G97,G97,$K$6:K97,K97)&gt;1,"是","否"))</f>
      </c>
      <c r="AS97" s="155" t="str"/>
      <c r="AT97" s="93" t="str"/>
      <c r="AU97" s="65" t="str"/>
    </row>
    <row r="98" ht="24" customHeight="true">
      <c r="A98" s="143" t="str">
        <f>IF(C98="","","RR-"&amp;TEXT(C98,"yyyymmdd")&amp;"-"&amp;TEXT(ROW()-5,"0000"))</f>
      </c>
      <c r="B98" s="137" t="str"/>
      <c r="C98" s="161" t="str"/>
      <c r="D98" s="137" t="str"/>
      <c r="E98" s="137" t="str"/>
      <c r="F98" s="137" t="str"/>
      <c r="G98" s="137" t="str"/>
      <c r="H98" s="137" t="str"/>
      <c r="I98" s="137" t="str"/>
      <c r="J98" s="137" t="str"/>
      <c r="K98" s="137" t="str"/>
      <c r="L98" s="137" t="str"/>
      <c r="M98" s="137" t="str"/>
      <c r="N98" s="137" t="str"/>
      <c r="O98" s="93" t="str"/>
      <c r="P98" s="93" t="str"/>
      <c r="Q98" s="137" t="str"/>
      <c r="R98" s="119" t="str"/>
      <c r="S98" s="167" t="str">
        <f>IF(OR(C98="",N98=""),"",IFERROR(C98+VLOOKUP(N98,'选项配置'!$E$5:$F$8,2,FALSE),""))</f>
      </c>
      <c r="T98" s="149" t="str">
        <f>IF(S98="","",IF(OR(U98="已关闭",U98="已取消",U98="驳回"),"已关闭",IF(TODAY()&gt;S98,"超期","正常")))</f>
      </c>
      <c r="U98" s="137" t="str"/>
      <c r="V98" s="155" t="str"/>
      <c r="W98" s="155" t="str"/>
      <c r="X98" s="155" t="str"/>
      <c r="Y98" s="155" t="str"/>
      <c r="Z98" s="155" t="str"/>
      <c r="AA98" s="179" t="str"/>
      <c r="AB98" s="179" t="str"/>
      <c r="AC98" s="186" t="str">
        <f>IF(OR(AA98="",AB98=""),"",ROUND((AB98-AA98)*24,2))</f>
      </c>
      <c r="AD98" s="187" t="str"/>
      <c r="AE98" s="198" t="str"/>
      <c r="AF98" s="198" t="str"/>
      <c r="AG98" s="198" t="str"/>
      <c r="AH98" s="198" t="str"/>
      <c r="AI98" s="198" t="str"/>
      <c r="AJ98" s="199" t="str">
        <f>IF(SUM(AF98:AI98)=0,"",SUM(AF98:AI98))</f>
      </c>
      <c r="AK98" s="155" t="str"/>
      <c r="AL98" s="155" t="str"/>
      <c r="AM98" s="155" t="str"/>
      <c r="AN98" s="155" t="str"/>
      <c r="AO98" s="155" t="str"/>
      <c r="AP98" s="173" t="str"/>
      <c r="AQ98" s="155" t="str"/>
      <c r="AR98" s="149" t="str">
        <f>IF(OR(G98="",K98=""),"",IF(COUNTIFS($G$6:G98,G98,$K$6:K98,K98)&gt;1,"是","否"))</f>
      </c>
      <c r="AS98" s="155" t="str"/>
      <c r="AT98" s="93" t="str"/>
      <c r="AU98" s="65" t="str"/>
    </row>
    <row r="99" ht="24" customHeight="true">
      <c r="A99" s="143" t="str">
        <f>IF(C99="","","RR-"&amp;TEXT(C99,"yyyymmdd")&amp;"-"&amp;TEXT(ROW()-5,"0000"))</f>
      </c>
      <c r="B99" s="137" t="str"/>
      <c r="C99" s="161" t="str"/>
      <c r="D99" s="137" t="str"/>
      <c r="E99" s="137" t="str"/>
      <c r="F99" s="137" t="str"/>
      <c r="G99" s="137" t="str"/>
      <c r="H99" s="137" t="str"/>
      <c r="I99" s="137" t="str"/>
      <c r="J99" s="137" t="str"/>
      <c r="K99" s="137" t="str"/>
      <c r="L99" s="137" t="str"/>
      <c r="M99" s="137" t="str"/>
      <c r="N99" s="137" t="str"/>
      <c r="O99" s="93" t="str"/>
      <c r="P99" s="93" t="str"/>
      <c r="Q99" s="137" t="str"/>
      <c r="R99" s="119" t="str"/>
      <c r="S99" s="167" t="str">
        <f>IF(OR(C99="",N99=""),"",IFERROR(C99+VLOOKUP(N99,'选项配置'!$E$5:$F$8,2,FALSE),""))</f>
      </c>
      <c r="T99" s="149" t="str">
        <f>IF(S99="","",IF(OR(U99="已关闭",U99="已取消",U99="驳回"),"已关闭",IF(TODAY()&gt;S99,"超期","正常")))</f>
      </c>
      <c r="U99" s="137" t="str"/>
      <c r="V99" s="155" t="str"/>
      <c r="W99" s="155" t="str"/>
      <c r="X99" s="155" t="str"/>
      <c r="Y99" s="155" t="str"/>
      <c r="Z99" s="155" t="str"/>
      <c r="AA99" s="179" t="str"/>
      <c r="AB99" s="179" t="str"/>
      <c r="AC99" s="186" t="str">
        <f>IF(OR(AA99="",AB99=""),"",ROUND((AB99-AA99)*24,2))</f>
      </c>
      <c r="AD99" s="187" t="str"/>
      <c r="AE99" s="198" t="str"/>
      <c r="AF99" s="198" t="str"/>
      <c r="AG99" s="198" t="str"/>
      <c r="AH99" s="198" t="str"/>
      <c r="AI99" s="198" t="str"/>
      <c r="AJ99" s="199" t="str">
        <f>IF(SUM(AF99:AI99)=0,"",SUM(AF99:AI99))</f>
      </c>
      <c r="AK99" s="155" t="str"/>
      <c r="AL99" s="155" t="str"/>
      <c r="AM99" s="155" t="str"/>
      <c r="AN99" s="155" t="str"/>
      <c r="AO99" s="155" t="str"/>
      <c r="AP99" s="173" t="str"/>
      <c r="AQ99" s="155" t="str"/>
      <c r="AR99" s="149" t="str">
        <f>IF(OR(G99="",K99=""),"",IF(COUNTIFS($G$6:G99,G99,$K$6:K99,K99)&gt;1,"是","否"))</f>
      </c>
      <c r="AS99" s="155" t="str"/>
      <c r="AT99" s="93" t="str"/>
      <c r="AU99" s="65" t="str"/>
    </row>
    <row r="100" ht="24" customHeight="true">
      <c r="A100" s="143" t="str">
        <f>IF(C100="","","RR-"&amp;TEXT(C100,"yyyymmdd")&amp;"-"&amp;TEXT(ROW()-5,"0000"))</f>
      </c>
      <c r="B100" s="137" t="str"/>
      <c r="C100" s="161" t="str"/>
      <c r="D100" s="137" t="str"/>
      <c r="E100" s="137" t="str"/>
      <c r="F100" s="137" t="str"/>
      <c r="G100" s="137" t="str"/>
      <c r="H100" s="137" t="str"/>
      <c r="I100" s="137" t="str"/>
      <c r="J100" s="137" t="str"/>
      <c r="K100" s="137" t="str"/>
      <c r="L100" s="137" t="str"/>
      <c r="M100" s="137" t="str"/>
      <c r="N100" s="137" t="str"/>
      <c r="O100" s="93" t="str"/>
      <c r="P100" s="93" t="str"/>
      <c r="Q100" s="137" t="str"/>
      <c r="R100" s="119" t="str"/>
      <c r="S100" s="167" t="str">
        <f>IF(OR(C100="",N100=""),"",IFERROR(C100+VLOOKUP(N100,'选项配置'!$E$5:$F$8,2,FALSE),""))</f>
      </c>
      <c r="T100" s="149" t="str">
        <f>IF(S100="","",IF(OR(U100="已关闭",U100="已取消",U100="驳回"),"已关闭",IF(TODAY()&gt;S100,"超期","正常")))</f>
      </c>
      <c r="U100" s="137" t="str"/>
      <c r="V100" s="155" t="str"/>
      <c r="W100" s="155" t="str"/>
      <c r="X100" s="155" t="str"/>
      <c r="Y100" s="155" t="str"/>
      <c r="Z100" s="155" t="str"/>
      <c r="AA100" s="179" t="str"/>
      <c r="AB100" s="179" t="str"/>
      <c r="AC100" s="186" t="str">
        <f>IF(OR(AA100="",AB100=""),"",ROUND((AB100-AA100)*24,2))</f>
      </c>
      <c r="AD100" s="187" t="str"/>
      <c r="AE100" s="198" t="str"/>
      <c r="AF100" s="198" t="str"/>
      <c r="AG100" s="198" t="str"/>
      <c r="AH100" s="198" t="str"/>
      <c r="AI100" s="198" t="str"/>
      <c r="AJ100" s="199" t="str">
        <f>IF(SUM(AF100:AI100)=0,"",SUM(AF100:AI100))</f>
      </c>
      <c r="AK100" s="155" t="str"/>
      <c r="AL100" s="155" t="str"/>
      <c r="AM100" s="155" t="str"/>
      <c r="AN100" s="155" t="str"/>
      <c r="AO100" s="155" t="str"/>
      <c r="AP100" s="173" t="str"/>
      <c r="AQ100" s="155" t="str"/>
      <c r="AR100" s="149" t="str">
        <f>IF(OR(G100="",K100=""),"",IF(COUNTIFS($G$6:G100,G100,$K$6:K100,K100)&gt;1,"是","否"))</f>
      </c>
      <c r="AS100" s="155" t="str"/>
      <c r="AT100" s="93" t="str"/>
      <c r="AU100" s="65" t="str"/>
    </row>
    <row r="101" ht="24" customHeight="true">
      <c r="A101" s="143" t="str">
        <f>IF(C101="","","RR-"&amp;TEXT(C101,"yyyymmdd")&amp;"-"&amp;TEXT(ROW()-5,"0000"))</f>
      </c>
      <c r="B101" s="137" t="str"/>
      <c r="C101" s="161" t="str"/>
      <c r="D101" s="137" t="str"/>
      <c r="E101" s="137" t="str"/>
      <c r="F101" s="137" t="str"/>
      <c r="G101" s="137" t="str"/>
      <c r="H101" s="137" t="str"/>
      <c r="I101" s="137" t="str"/>
      <c r="J101" s="137" t="str"/>
      <c r="K101" s="137" t="str"/>
      <c r="L101" s="137" t="str"/>
      <c r="M101" s="137" t="str"/>
      <c r="N101" s="137" t="str"/>
      <c r="O101" s="93" t="str"/>
      <c r="P101" s="93" t="str"/>
      <c r="Q101" s="137" t="str"/>
      <c r="R101" s="119" t="str"/>
      <c r="S101" s="167" t="str">
        <f>IF(OR(C101="",N101=""),"",IFERROR(C101+VLOOKUP(N101,'选项配置'!$E$5:$F$8,2,FALSE),""))</f>
      </c>
      <c r="T101" s="149" t="str">
        <f>IF(S101="","",IF(OR(U101="已关闭",U101="已取消",U101="驳回"),"已关闭",IF(TODAY()&gt;S101,"超期","正常")))</f>
      </c>
      <c r="U101" s="137" t="str"/>
      <c r="V101" s="155" t="str"/>
      <c r="W101" s="155" t="str"/>
      <c r="X101" s="155" t="str"/>
      <c r="Y101" s="155" t="str"/>
      <c r="Z101" s="155" t="str"/>
      <c r="AA101" s="179" t="str"/>
      <c r="AB101" s="179" t="str"/>
      <c r="AC101" s="186" t="str">
        <f>IF(OR(AA101="",AB101=""),"",ROUND((AB101-AA101)*24,2))</f>
      </c>
      <c r="AD101" s="187" t="str"/>
      <c r="AE101" s="198" t="str"/>
      <c r="AF101" s="198" t="str"/>
      <c r="AG101" s="198" t="str"/>
      <c r="AH101" s="198" t="str"/>
      <c r="AI101" s="198" t="str"/>
      <c r="AJ101" s="199" t="str">
        <f>IF(SUM(AF101:AI101)=0,"",SUM(AF101:AI101))</f>
      </c>
      <c r="AK101" s="155" t="str"/>
      <c r="AL101" s="155" t="str"/>
      <c r="AM101" s="155" t="str"/>
      <c r="AN101" s="155" t="str"/>
      <c r="AO101" s="155" t="str"/>
      <c r="AP101" s="173" t="str"/>
      <c r="AQ101" s="155" t="str"/>
      <c r="AR101" s="149" t="str">
        <f>IF(OR(G101="",K101=""),"",IF(COUNTIFS($G$6:G101,G101,$K$6:K101,K101)&gt;1,"是","否"))</f>
      </c>
      <c r="AS101" s="155" t="str"/>
      <c r="AT101" s="93" t="str"/>
      <c r="AU101" s="65" t="str"/>
    </row>
    <row r="102" ht="24" customHeight="true">
      <c r="A102" s="143" t="str">
        <f>IF(C102="","","RR-"&amp;TEXT(C102,"yyyymmdd")&amp;"-"&amp;TEXT(ROW()-5,"0000"))</f>
      </c>
      <c r="B102" s="137" t="str"/>
      <c r="C102" s="161" t="str"/>
      <c r="D102" s="137" t="str"/>
      <c r="E102" s="137" t="str"/>
      <c r="F102" s="137" t="str"/>
      <c r="G102" s="137" t="str"/>
      <c r="H102" s="137" t="str"/>
      <c r="I102" s="137" t="str"/>
      <c r="J102" s="137" t="str"/>
      <c r="K102" s="137" t="str"/>
      <c r="L102" s="137" t="str"/>
      <c r="M102" s="137" t="str"/>
      <c r="N102" s="137" t="str"/>
      <c r="O102" s="93" t="str"/>
      <c r="P102" s="93" t="str"/>
      <c r="Q102" s="137" t="str"/>
      <c r="R102" s="119" t="str"/>
      <c r="S102" s="167" t="str">
        <f>IF(OR(C102="",N102=""),"",IFERROR(C102+VLOOKUP(N102,'选项配置'!$E$5:$F$8,2,FALSE),""))</f>
      </c>
      <c r="T102" s="149" t="str">
        <f>IF(S102="","",IF(OR(U102="已关闭",U102="已取消",U102="驳回"),"已关闭",IF(TODAY()&gt;S102,"超期","正常")))</f>
      </c>
      <c r="U102" s="137" t="str"/>
      <c r="V102" s="155" t="str"/>
      <c r="W102" s="155" t="str"/>
      <c r="X102" s="155" t="str"/>
      <c r="Y102" s="155" t="str"/>
      <c r="Z102" s="155" t="str"/>
      <c r="AA102" s="179" t="str"/>
      <c r="AB102" s="179" t="str"/>
      <c r="AC102" s="186" t="str">
        <f>IF(OR(AA102="",AB102=""),"",ROUND((AB102-AA102)*24,2))</f>
      </c>
      <c r="AD102" s="187" t="str"/>
      <c r="AE102" s="198" t="str"/>
      <c r="AF102" s="198" t="str"/>
      <c r="AG102" s="198" t="str"/>
      <c r="AH102" s="198" t="str"/>
      <c r="AI102" s="198" t="str"/>
      <c r="AJ102" s="199" t="str">
        <f>IF(SUM(AF102:AI102)=0,"",SUM(AF102:AI102))</f>
      </c>
      <c r="AK102" s="155" t="str"/>
      <c r="AL102" s="155" t="str"/>
      <c r="AM102" s="155" t="str"/>
      <c r="AN102" s="155" t="str"/>
      <c r="AO102" s="155" t="str"/>
      <c r="AP102" s="173" t="str"/>
      <c r="AQ102" s="155" t="str"/>
      <c r="AR102" s="149" t="str">
        <f>IF(OR(G102="",K102=""),"",IF(COUNTIFS($G$6:G102,G102,$K$6:K102,K102)&gt;1,"是","否"))</f>
      </c>
      <c r="AS102" s="155" t="str"/>
      <c r="AT102" s="93" t="str"/>
      <c r="AU102" s="65" t="str"/>
    </row>
    <row r="103" ht="24" customHeight="true">
      <c r="A103" s="143" t="str">
        <f>IF(C103="","","RR-"&amp;TEXT(C103,"yyyymmdd")&amp;"-"&amp;TEXT(ROW()-5,"0000"))</f>
      </c>
      <c r="B103" s="137" t="str"/>
      <c r="C103" s="161" t="str"/>
      <c r="D103" s="137" t="str"/>
      <c r="E103" s="137" t="str"/>
      <c r="F103" s="137" t="str"/>
      <c r="G103" s="137" t="str"/>
      <c r="H103" s="137" t="str"/>
      <c r="I103" s="137" t="str"/>
      <c r="J103" s="137" t="str"/>
      <c r="K103" s="137" t="str"/>
      <c r="L103" s="137" t="str"/>
      <c r="M103" s="137" t="str"/>
      <c r="N103" s="137" t="str"/>
      <c r="O103" s="93" t="str"/>
      <c r="P103" s="93" t="str"/>
      <c r="Q103" s="137" t="str"/>
      <c r="R103" s="119" t="str"/>
      <c r="S103" s="167" t="str">
        <f>IF(OR(C103="",N103=""),"",IFERROR(C103+VLOOKUP(N103,'选项配置'!$E$5:$F$8,2,FALSE),""))</f>
      </c>
      <c r="T103" s="149" t="str">
        <f>IF(S103="","",IF(OR(U103="已关闭",U103="已取消",U103="驳回"),"已关闭",IF(TODAY()&gt;S103,"超期","正常")))</f>
      </c>
      <c r="U103" s="137" t="str"/>
      <c r="V103" s="155" t="str"/>
      <c r="W103" s="155" t="str"/>
      <c r="X103" s="155" t="str"/>
      <c r="Y103" s="155" t="str"/>
      <c r="Z103" s="155" t="str"/>
      <c r="AA103" s="179" t="str"/>
      <c r="AB103" s="179" t="str"/>
      <c r="AC103" s="186" t="str">
        <f>IF(OR(AA103="",AB103=""),"",ROUND((AB103-AA103)*24,2))</f>
      </c>
      <c r="AD103" s="187" t="str"/>
      <c r="AE103" s="198" t="str"/>
      <c r="AF103" s="198" t="str"/>
      <c r="AG103" s="198" t="str"/>
      <c r="AH103" s="198" t="str"/>
      <c r="AI103" s="198" t="str"/>
      <c r="AJ103" s="199" t="str">
        <f>IF(SUM(AF103:AI103)=0,"",SUM(AF103:AI103))</f>
      </c>
      <c r="AK103" s="155" t="str"/>
      <c r="AL103" s="155" t="str"/>
      <c r="AM103" s="155" t="str"/>
      <c r="AN103" s="155" t="str"/>
      <c r="AO103" s="155" t="str"/>
      <c r="AP103" s="173" t="str"/>
      <c r="AQ103" s="155" t="str"/>
      <c r="AR103" s="149" t="str">
        <f>IF(OR(G103="",K103=""),"",IF(COUNTIFS($G$6:G103,G103,$K$6:K103,K103)&gt;1,"是","否"))</f>
      </c>
      <c r="AS103" s="155" t="str"/>
      <c r="AT103" s="93" t="str"/>
      <c r="AU103" s="65" t="str"/>
    </row>
    <row r="104" ht="24" customHeight="true">
      <c r="A104" s="143" t="str">
        <f>IF(C104="","","RR-"&amp;TEXT(C104,"yyyymmdd")&amp;"-"&amp;TEXT(ROW()-5,"0000"))</f>
      </c>
      <c r="B104" s="137" t="str"/>
      <c r="C104" s="161" t="str"/>
      <c r="D104" s="137" t="str"/>
      <c r="E104" s="137" t="str"/>
      <c r="F104" s="137" t="str"/>
      <c r="G104" s="137" t="str"/>
      <c r="H104" s="137" t="str"/>
      <c r="I104" s="137" t="str"/>
      <c r="J104" s="137" t="str"/>
      <c r="K104" s="137" t="str"/>
      <c r="L104" s="137" t="str"/>
      <c r="M104" s="137" t="str"/>
      <c r="N104" s="137" t="str"/>
      <c r="O104" s="93" t="str"/>
      <c r="P104" s="93" t="str"/>
      <c r="Q104" s="137" t="str"/>
      <c r="R104" s="119" t="str"/>
      <c r="S104" s="167" t="str">
        <f>IF(OR(C104="",N104=""),"",IFERROR(C104+VLOOKUP(N104,'选项配置'!$E$5:$F$8,2,FALSE),""))</f>
      </c>
      <c r="T104" s="149" t="str">
        <f>IF(S104="","",IF(OR(U104="已关闭",U104="已取消",U104="驳回"),"已关闭",IF(TODAY()&gt;S104,"超期","正常")))</f>
      </c>
      <c r="U104" s="137" t="str"/>
      <c r="V104" s="155" t="str"/>
      <c r="W104" s="155" t="str"/>
      <c r="X104" s="155" t="str"/>
      <c r="Y104" s="155" t="str"/>
      <c r="Z104" s="155" t="str"/>
      <c r="AA104" s="179" t="str"/>
      <c r="AB104" s="179" t="str"/>
      <c r="AC104" s="186" t="str">
        <f>IF(OR(AA104="",AB104=""),"",ROUND((AB104-AA104)*24,2))</f>
      </c>
      <c r="AD104" s="187" t="str"/>
      <c r="AE104" s="198" t="str"/>
      <c r="AF104" s="198" t="str"/>
      <c r="AG104" s="198" t="str"/>
      <c r="AH104" s="198" t="str"/>
      <c r="AI104" s="198" t="str"/>
      <c r="AJ104" s="199" t="str">
        <f>IF(SUM(AF104:AI104)=0,"",SUM(AF104:AI104))</f>
      </c>
      <c r="AK104" s="155" t="str"/>
      <c r="AL104" s="155" t="str"/>
      <c r="AM104" s="155" t="str"/>
      <c r="AN104" s="155" t="str"/>
      <c r="AO104" s="155" t="str"/>
      <c r="AP104" s="173" t="str"/>
      <c r="AQ104" s="155" t="str"/>
      <c r="AR104" s="149" t="str">
        <f>IF(OR(G104="",K104=""),"",IF(COUNTIFS($G$6:G104,G104,$K$6:K104,K104)&gt;1,"是","否"))</f>
      </c>
      <c r="AS104" s="155" t="str"/>
      <c r="AT104" s="93" t="str"/>
      <c r="AU104" s="65" t="str"/>
    </row>
    <row r="105" ht="24" customHeight="true">
      <c r="A105" s="143" t="str">
        <f>IF(C105="","","RR-"&amp;TEXT(C105,"yyyymmdd")&amp;"-"&amp;TEXT(ROW()-5,"0000"))</f>
      </c>
      <c r="B105" s="137" t="str"/>
      <c r="C105" s="161" t="str"/>
      <c r="D105" s="137" t="str"/>
      <c r="E105" s="137" t="str"/>
      <c r="F105" s="137" t="str"/>
      <c r="G105" s="137" t="str"/>
      <c r="H105" s="137" t="str"/>
      <c r="I105" s="137" t="str"/>
      <c r="J105" s="137" t="str"/>
      <c r="K105" s="137" t="str"/>
      <c r="L105" s="137" t="str"/>
      <c r="M105" s="137" t="str"/>
      <c r="N105" s="137" t="str"/>
      <c r="O105" s="93" t="str"/>
      <c r="P105" s="93" t="str"/>
      <c r="Q105" s="137" t="str"/>
      <c r="R105" s="119" t="str"/>
      <c r="S105" s="167" t="str">
        <f>IF(OR(C105="",N105=""),"",IFERROR(C105+VLOOKUP(N105,'选项配置'!$E$5:$F$8,2,FALSE),""))</f>
      </c>
      <c r="T105" s="149" t="str">
        <f>IF(S105="","",IF(OR(U105="已关闭",U105="已取消",U105="驳回"),"已关闭",IF(TODAY()&gt;S105,"超期","正常")))</f>
      </c>
      <c r="U105" s="137" t="str"/>
      <c r="V105" s="155" t="str"/>
      <c r="W105" s="155" t="str"/>
      <c r="X105" s="155" t="str"/>
      <c r="Y105" s="155" t="str"/>
      <c r="Z105" s="155" t="str"/>
      <c r="AA105" s="179" t="str"/>
      <c r="AB105" s="179" t="str"/>
      <c r="AC105" s="186" t="str">
        <f>IF(OR(AA105="",AB105=""),"",ROUND((AB105-AA105)*24,2))</f>
      </c>
      <c r="AD105" s="187" t="str"/>
      <c r="AE105" s="198" t="str"/>
      <c r="AF105" s="198" t="str"/>
      <c r="AG105" s="198" t="str"/>
      <c r="AH105" s="198" t="str"/>
      <c r="AI105" s="198" t="str"/>
      <c r="AJ105" s="199" t="str">
        <f>IF(SUM(AF105:AI105)=0,"",SUM(AF105:AI105))</f>
      </c>
      <c r="AK105" s="155" t="str"/>
      <c r="AL105" s="155" t="str"/>
      <c r="AM105" s="155" t="str"/>
      <c r="AN105" s="155" t="str"/>
      <c r="AO105" s="155" t="str"/>
      <c r="AP105" s="173" t="str"/>
      <c r="AQ105" s="155" t="str"/>
      <c r="AR105" s="149" t="str">
        <f>IF(OR(G105="",K105=""),"",IF(COUNTIFS($G$6:G105,G105,$K$6:K105,K105)&gt;1,"是","否"))</f>
      </c>
      <c r="AS105" s="155" t="str"/>
      <c r="AT105" s="93" t="str"/>
      <c r="AU105" s="65" t="str"/>
    </row>
    <row r="106" ht="24" customHeight="true">
      <c r="A106" s="143" t="str">
        <f>IF(C106="","","RR-"&amp;TEXT(C106,"yyyymmdd")&amp;"-"&amp;TEXT(ROW()-5,"0000"))</f>
      </c>
      <c r="B106" s="137" t="str"/>
      <c r="C106" s="161" t="str"/>
      <c r="D106" s="137" t="str"/>
      <c r="E106" s="137" t="str"/>
      <c r="F106" s="137" t="str"/>
      <c r="G106" s="137" t="str"/>
      <c r="H106" s="137" t="str"/>
      <c r="I106" s="137" t="str"/>
      <c r="J106" s="137" t="str"/>
      <c r="K106" s="137" t="str"/>
      <c r="L106" s="137" t="str"/>
      <c r="M106" s="137" t="str"/>
      <c r="N106" s="137" t="str"/>
      <c r="O106" s="93" t="str"/>
      <c r="P106" s="93" t="str"/>
      <c r="Q106" s="137" t="str"/>
      <c r="R106" s="119" t="str"/>
      <c r="S106" s="167" t="str">
        <f>IF(OR(C106="",N106=""),"",IFERROR(C106+VLOOKUP(N106,'选项配置'!$E$5:$F$8,2,FALSE),""))</f>
      </c>
      <c r="T106" s="149" t="str">
        <f>IF(S106="","",IF(OR(U106="已关闭",U106="已取消",U106="驳回"),"已关闭",IF(TODAY()&gt;S106,"超期","正常")))</f>
      </c>
      <c r="U106" s="137" t="str"/>
      <c r="V106" s="155" t="str"/>
      <c r="W106" s="155" t="str"/>
      <c r="X106" s="155" t="str"/>
      <c r="Y106" s="155" t="str"/>
      <c r="Z106" s="155" t="str"/>
      <c r="AA106" s="179" t="str"/>
      <c r="AB106" s="179" t="str"/>
      <c r="AC106" s="186" t="str">
        <f>IF(OR(AA106="",AB106=""),"",ROUND((AB106-AA106)*24,2))</f>
      </c>
      <c r="AD106" s="187" t="str"/>
      <c r="AE106" s="198" t="str"/>
      <c r="AF106" s="198" t="str"/>
      <c r="AG106" s="198" t="str"/>
      <c r="AH106" s="198" t="str"/>
      <c r="AI106" s="198" t="str"/>
      <c r="AJ106" s="199" t="str">
        <f>IF(SUM(AF106:AI106)=0,"",SUM(AF106:AI106))</f>
      </c>
      <c r="AK106" s="155" t="str"/>
      <c r="AL106" s="155" t="str"/>
      <c r="AM106" s="155" t="str"/>
      <c r="AN106" s="155" t="str"/>
      <c r="AO106" s="155" t="str"/>
      <c r="AP106" s="173" t="str"/>
      <c r="AQ106" s="155" t="str"/>
      <c r="AR106" s="149" t="str">
        <f>IF(OR(G106="",K106=""),"",IF(COUNTIFS($G$6:G106,G106,$K$6:K106,K106)&gt;1,"是","否"))</f>
      </c>
      <c r="AS106" s="155" t="str"/>
      <c r="AT106" s="93" t="str"/>
      <c r="AU106" s="65" t="str"/>
    </row>
    <row r="107" ht="24" customHeight="true">
      <c r="A107" s="143" t="str">
        <f>IF(C107="","","RR-"&amp;TEXT(C107,"yyyymmdd")&amp;"-"&amp;TEXT(ROW()-5,"0000"))</f>
      </c>
      <c r="B107" s="137" t="str"/>
      <c r="C107" s="161" t="str"/>
      <c r="D107" s="137" t="str"/>
      <c r="E107" s="137" t="str"/>
      <c r="F107" s="137" t="str"/>
      <c r="G107" s="137" t="str"/>
      <c r="H107" s="137" t="str"/>
      <c r="I107" s="137" t="str"/>
      <c r="J107" s="137" t="str"/>
      <c r="K107" s="137" t="str"/>
      <c r="L107" s="137" t="str"/>
      <c r="M107" s="137" t="str"/>
      <c r="N107" s="137" t="str"/>
      <c r="O107" s="93" t="str"/>
      <c r="P107" s="93" t="str"/>
      <c r="Q107" s="137" t="str"/>
      <c r="R107" s="119" t="str"/>
      <c r="S107" s="167" t="str">
        <f>IF(OR(C107="",N107=""),"",IFERROR(C107+VLOOKUP(N107,'选项配置'!$E$5:$F$8,2,FALSE),""))</f>
      </c>
      <c r="T107" s="149" t="str">
        <f>IF(S107="","",IF(OR(U107="已关闭",U107="已取消",U107="驳回"),"已关闭",IF(TODAY()&gt;S107,"超期","正常")))</f>
      </c>
      <c r="U107" s="137" t="str"/>
      <c r="V107" s="155" t="str"/>
      <c r="W107" s="155" t="str"/>
      <c r="X107" s="155" t="str"/>
      <c r="Y107" s="155" t="str"/>
      <c r="Z107" s="155" t="str"/>
      <c r="AA107" s="179" t="str"/>
      <c r="AB107" s="179" t="str"/>
      <c r="AC107" s="186" t="str">
        <f>IF(OR(AA107="",AB107=""),"",ROUND((AB107-AA107)*24,2))</f>
      </c>
      <c r="AD107" s="187" t="str"/>
      <c r="AE107" s="198" t="str"/>
      <c r="AF107" s="198" t="str"/>
      <c r="AG107" s="198" t="str"/>
      <c r="AH107" s="198" t="str"/>
      <c r="AI107" s="198" t="str"/>
      <c r="AJ107" s="199" t="str">
        <f>IF(SUM(AF107:AI107)=0,"",SUM(AF107:AI107))</f>
      </c>
      <c r="AK107" s="155" t="str"/>
      <c r="AL107" s="155" t="str"/>
      <c r="AM107" s="155" t="str"/>
      <c r="AN107" s="155" t="str"/>
      <c r="AO107" s="155" t="str"/>
      <c r="AP107" s="173" t="str"/>
      <c r="AQ107" s="155" t="str"/>
      <c r="AR107" s="149" t="str">
        <f>IF(OR(G107="",K107=""),"",IF(COUNTIFS($G$6:G107,G107,$K$6:K107,K107)&gt;1,"是","否"))</f>
      </c>
      <c r="AS107" s="155" t="str"/>
      <c r="AT107" s="93" t="str"/>
      <c r="AU107" s="65" t="str"/>
    </row>
    <row r="108" ht="24" customHeight="true">
      <c r="A108" s="143" t="str">
        <f>IF(C108="","","RR-"&amp;TEXT(C108,"yyyymmdd")&amp;"-"&amp;TEXT(ROW()-5,"0000"))</f>
      </c>
      <c r="B108" s="137" t="str"/>
      <c r="C108" s="161" t="str"/>
      <c r="D108" s="137" t="str"/>
      <c r="E108" s="137" t="str"/>
      <c r="F108" s="137" t="str"/>
      <c r="G108" s="137" t="str"/>
      <c r="H108" s="137" t="str"/>
      <c r="I108" s="137" t="str"/>
      <c r="J108" s="137" t="str"/>
      <c r="K108" s="137" t="str"/>
      <c r="L108" s="137" t="str"/>
      <c r="M108" s="137" t="str"/>
      <c r="N108" s="137" t="str"/>
      <c r="O108" s="93" t="str"/>
      <c r="P108" s="93" t="str"/>
      <c r="Q108" s="137" t="str"/>
      <c r="R108" s="119" t="str"/>
      <c r="S108" s="167" t="str">
        <f>IF(OR(C108="",N108=""),"",IFERROR(C108+VLOOKUP(N108,'选项配置'!$E$5:$F$8,2,FALSE),""))</f>
      </c>
      <c r="T108" s="149" t="str">
        <f>IF(S108="","",IF(OR(U108="已关闭",U108="已取消",U108="驳回"),"已关闭",IF(TODAY()&gt;S108,"超期","正常")))</f>
      </c>
      <c r="U108" s="137" t="str"/>
      <c r="V108" s="155" t="str"/>
      <c r="W108" s="155" t="str"/>
      <c r="X108" s="155" t="str"/>
      <c r="Y108" s="155" t="str"/>
      <c r="Z108" s="155" t="str"/>
      <c r="AA108" s="179" t="str"/>
      <c r="AB108" s="179" t="str"/>
      <c r="AC108" s="186" t="str">
        <f>IF(OR(AA108="",AB108=""),"",ROUND((AB108-AA108)*24,2))</f>
      </c>
      <c r="AD108" s="187" t="str"/>
      <c r="AE108" s="198" t="str"/>
      <c r="AF108" s="198" t="str"/>
      <c r="AG108" s="198" t="str"/>
      <c r="AH108" s="198" t="str"/>
      <c r="AI108" s="198" t="str"/>
      <c r="AJ108" s="199" t="str">
        <f>IF(SUM(AF108:AI108)=0,"",SUM(AF108:AI108))</f>
      </c>
      <c r="AK108" s="155" t="str"/>
      <c r="AL108" s="155" t="str"/>
      <c r="AM108" s="155" t="str"/>
      <c r="AN108" s="155" t="str"/>
      <c r="AO108" s="155" t="str"/>
      <c r="AP108" s="173" t="str"/>
      <c r="AQ108" s="155" t="str"/>
      <c r="AR108" s="149" t="str">
        <f>IF(OR(G108="",K108=""),"",IF(COUNTIFS($G$6:G108,G108,$K$6:K108,K108)&gt;1,"是","否"))</f>
      </c>
      <c r="AS108" s="155" t="str"/>
      <c r="AT108" s="93" t="str"/>
      <c r="AU108" s="65" t="str"/>
    </row>
    <row r="109" ht="24" customHeight="true">
      <c r="A109" s="143" t="str">
        <f>IF(C109="","","RR-"&amp;TEXT(C109,"yyyymmdd")&amp;"-"&amp;TEXT(ROW()-5,"0000"))</f>
      </c>
      <c r="B109" s="137" t="str"/>
      <c r="C109" s="161" t="str"/>
      <c r="D109" s="137" t="str"/>
      <c r="E109" s="137" t="str"/>
      <c r="F109" s="137" t="str"/>
      <c r="G109" s="137" t="str"/>
      <c r="H109" s="137" t="str"/>
      <c r="I109" s="137" t="str"/>
      <c r="J109" s="137" t="str"/>
      <c r="K109" s="137" t="str"/>
      <c r="L109" s="137" t="str"/>
      <c r="M109" s="137" t="str"/>
      <c r="N109" s="137" t="str"/>
      <c r="O109" s="93" t="str"/>
      <c r="P109" s="93" t="str"/>
      <c r="Q109" s="137" t="str"/>
      <c r="R109" s="119" t="str"/>
      <c r="S109" s="167" t="str">
        <f>IF(OR(C109="",N109=""),"",IFERROR(C109+VLOOKUP(N109,'选项配置'!$E$5:$F$8,2,FALSE),""))</f>
      </c>
      <c r="T109" s="149" t="str">
        <f>IF(S109="","",IF(OR(U109="已关闭",U109="已取消",U109="驳回"),"已关闭",IF(TODAY()&gt;S109,"超期","正常")))</f>
      </c>
      <c r="U109" s="137" t="str"/>
      <c r="V109" s="155" t="str"/>
      <c r="W109" s="155" t="str"/>
      <c r="X109" s="155" t="str"/>
      <c r="Y109" s="155" t="str"/>
      <c r="Z109" s="155" t="str"/>
      <c r="AA109" s="179" t="str"/>
      <c r="AB109" s="179" t="str"/>
      <c r="AC109" s="186" t="str">
        <f>IF(OR(AA109="",AB109=""),"",ROUND((AB109-AA109)*24,2))</f>
      </c>
      <c r="AD109" s="187" t="str"/>
      <c r="AE109" s="198" t="str"/>
      <c r="AF109" s="198" t="str"/>
      <c r="AG109" s="198" t="str"/>
      <c r="AH109" s="198" t="str"/>
      <c r="AI109" s="198" t="str"/>
      <c r="AJ109" s="199" t="str">
        <f>IF(SUM(AF109:AI109)=0,"",SUM(AF109:AI109))</f>
      </c>
      <c r="AK109" s="155" t="str"/>
      <c r="AL109" s="155" t="str"/>
      <c r="AM109" s="155" t="str"/>
      <c r="AN109" s="155" t="str"/>
      <c r="AO109" s="155" t="str"/>
      <c r="AP109" s="173" t="str"/>
      <c r="AQ109" s="155" t="str"/>
      <c r="AR109" s="149" t="str">
        <f>IF(OR(G109="",K109=""),"",IF(COUNTIFS($G$6:G109,G109,$K$6:K109,K109)&gt;1,"是","否"))</f>
      </c>
      <c r="AS109" s="155" t="str"/>
      <c r="AT109" s="93" t="str"/>
      <c r="AU109" s="65" t="str"/>
    </row>
    <row r="110" ht="24" customHeight="true">
      <c r="A110" s="143" t="str">
        <f>IF(C110="","","RR-"&amp;TEXT(C110,"yyyymmdd")&amp;"-"&amp;TEXT(ROW()-5,"0000"))</f>
      </c>
      <c r="B110" s="137" t="str"/>
      <c r="C110" s="161" t="str"/>
      <c r="D110" s="137" t="str"/>
      <c r="E110" s="137" t="str"/>
      <c r="F110" s="137" t="str"/>
      <c r="G110" s="137" t="str"/>
      <c r="H110" s="137" t="str"/>
      <c r="I110" s="137" t="str"/>
      <c r="J110" s="137" t="str"/>
      <c r="K110" s="137" t="str"/>
      <c r="L110" s="137" t="str"/>
      <c r="M110" s="137" t="str"/>
      <c r="N110" s="137" t="str"/>
      <c r="O110" s="93" t="str"/>
      <c r="P110" s="93" t="str"/>
      <c r="Q110" s="137" t="str"/>
      <c r="R110" s="119" t="str"/>
      <c r="S110" s="167" t="str">
        <f>IF(OR(C110="",N110=""),"",IFERROR(C110+VLOOKUP(N110,'选项配置'!$E$5:$F$8,2,FALSE),""))</f>
      </c>
      <c r="T110" s="149" t="str">
        <f>IF(S110="","",IF(OR(U110="已关闭",U110="已取消",U110="驳回"),"已关闭",IF(TODAY()&gt;S110,"超期","正常")))</f>
      </c>
      <c r="U110" s="137" t="str"/>
      <c r="V110" s="155" t="str"/>
      <c r="W110" s="155" t="str"/>
      <c r="X110" s="155" t="str"/>
      <c r="Y110" s="155" t="str"/>
      <c r="Z110" s="155" t="str"/>
      <c r="AA110" s="179" t="str"/>
      <c r="AB110" s="179" t="str"/>
      <c r="AC110" s="186" t="str">
        <f>IF(OR(AA110="",AB110=""),"",ROUND((AB110-AA110)*24,2))</f>
      </c>
      <c r="AD110" s="187" t="str"/>
      <c r="AE110" s="198" t="str"/>
      <c r="AF110" s="198" t="str"/>
      <c r="AG110" s="198" t="str"/>
      <c r="AH110" s="198" t="str"/>
      <c r="AI110" s="198" t="str"/>
      <c r="AJ110" s="199" t="str">
        <f>IF(SUM(AF110:AI110)=0,"",SUM(AF110:AI110))</f>
      </c>
      <c r="AK110" s="155" t="str"/>
      <c r="AL110" s="155" t="str"/>
      <c r="AM110" s="155" t="str"/>
      <c r="AN110" s="155" t="str"/>
      <c r="AO110" s="155" t="str"/>
      <c r="AP110" s="173" t="str"/>
      <c r="AQ110" s="155" t="str"/>
      <c r="AR110" s="149" t="str">
        <f>IF(OR(G110="",K110=""),"",IF(COUNTIFS($G$6:G110,G110,$K$6:K110,K110)&gt;1,"是","否"))</f>
      </c>
      <c r="AS110" s="155" t="str"/>
      <c r="AT110" s="93" t="str"/>
      <c r="AU110" s="65" t="str"/>
    </row>
    <row r="111" ht="24" customHeight="true">
      <c r="A111" s="143" t="str">
        <f>IF(C111="","","RR-"&amp;TEXT(C111,"yyyymmdd")&amp;"-"&amp;TEXT(ROW()-5,"0000"))</f>
      </c>
      <c r="B111" s="137" t="str"/>
      <c r="C111" s="161" t="str"/>
      <c r="D111" s="137" t="str"/>
      <c r="E111" s="137" t="str"/>
      <c r="F111" s="137" t="str"/>
      <c r="G111" s="137" t="str"/>
      <c r="H111" s="137" t="str"/>
      <c r="I111" s="137" t="str"/>
      <c r="J111" s="137" t="str"/>
      <c r="K111" s="137" t="str"/>
      <c r="L111" s="137" t="str"/>
      <c r="M111" s="137" t="str"/>
      <c r="N111" s="137" t="str"/>
      <c r="O111" s="93" t="str"/>
      <c r="P111" s="93" t="str"/>
      <c r="Q111" s="137" t="str"/>
      <c r="R111" s="119" t="str"/>
      <c r="S111" s="167" t="str">
        <f>IF(OR(C111="",N111=""),"",IFERROR(C111+VLOOKUP(N111,'选项配置'!$E$5:$F$8,2,FALSE),""))</f>
      </c>
      <c r="T111" s="149" t="str">
        <f>IF(S111="","",IF(OR(U111="已关闭",U111="已取消",U111="驳回"),"已关闭",IF(TODAY()&gt;S111,"超期","正常")))</f>
      </c>
      <c r="U111" s="137" t="str"/>
      <c r="V111" s="155" t="str"/>
      <c r="W111" s="155" t="str"/>
      <c r="X111" s="155" t="str"/>
      <c r="Y111" s="155" t="str"/>
      <c r="Z111" s="155" t="str"/>
      <c r="AA111" s="179" t="str"/>
      <c r="AB111" s="179" t="str"/>
      <c r="AC111" s="186" t="str">
        <f>IF(OR(AA111="",AB111=""),"",ROUND((AB111-AA111)*24,2))</f>
      </c>
      <c r="AD111" s="187" t="str"/>
      <c r="AE111" s="198" t="str"/>
      <c r="AF111" s="198" t="str"/>
      <c r="AG111" s="198" t="str"/>
      <c r="AH111" s="198" t="str"/>
      <c r="AI111" s="198" t="str"/>
      <c r="AJ111" s="199" t="str">
        <f>IF(SUM(AF111:AI111)=0,"",SUM(AF111:AI111))</f>
      </c>
      <c r="AK111" s="155" t="str"/>
      <c r="AL111" s="155" t="str"/>
      <c r="AM111" s="155" t="str"/>
      <c r="AN111" s="155" t="str"/>
      <c r="AO111" s="155" t="str"/>
      <c r="AP111" s="173" t="str"/>
      <c r="AQ111" s="155" t="str"/>
      <c r="AR111" s="149" t="str">
        <f>IF(OR(G111="",K111=""),"",IF(COUNTIFS($G$6:G111,G111,$K$6:K111,K111)&gt;1,"是","否"))</f>
      </c>
      <c r="AS111" s="155" t="str"/>
      <c r="AT111" s="93" t="str"/>
      <c r="AU111" s="65" t="str"/>
    </row>
    <row r="112" ht="24" customHeight="true">
      <c r="A112" s="143" t="str">
        <f>IF(C112="","","RR-"&amp;TEXT(C112,"yyyymmdd")&amp;"-"&amp;TEXT(ROW()-5,"0000"))</f>
      </c>
      <c r="B112" s="137" t="str"/>
      <c r="C112" s="161" t="str"/>
      <c r="D112" s="137" t="str"/>
      <c r="E112" s="137" t="str"/>
      <c r="F112" s="137" t="str"/>
      <c r="G112" s="137" t="str"/>
      <c r="H112" s="137" t="str"/>
      <c r="I112" s="137" t="str"/>
      <c r="J112" s="137" t="str"/>
      <c r="K112" s="137" t="str"/>
      <c r="L112" s="137" t="str"/>
      <c r="M112" s="137" t="str"/>
      <c r="N112" s="137" t="str"/>
      <c r="O112" s="93" t="str"/>
      <c r="P112" s="93" t="str"/>
      <c r="Q112" s="137" t="str"/>
      <c r="R112" s="119" t="str"/>
      <c r="S112" s="167" t="str">
        <f>IF(OR(C112="",N112=""),"",IFERROR(C112+VLOOKUP(N112,'选项配置'!$E$5:$F$8,2,FALSE),""))</f>
      </c>
      <c r="T112" s="149" t="str">
        <f>IF(S112="","",IF(OR(U112="已关闭",U112="已取消",U112="驳回"),"已关闭",IF(TODAY()&gt;S112,"超期","正常")))</f>
      </c>
      <c r="U112" s="137" t="str"/>
      <c r="V112" s="155" t="str"/>
      <c r="W112" s="155" t="str"/>
      <c r="X112" s="155" t="str"/>
      <c r="Y112" s="155" t="str"/>
      <c r="Z112" s="155" t="str"/>
      <c r="AA112" s="179" t="str"/>
      <c r="AB112" s="179" t="str"/>
      <c r="AC112" s="186" t="str">
        <f>IF(OR(AA112="",AB112=""),"",ROUND((AB112-AA112)*24,2))</f>
      </c>
      <c r="AD112" s="187" t="str"/>
      <c r="AE112" s="198" t="str"/>
      <c r="AF112" s="198" t="str"/>
      <c r="AG112" s="198" t="str"/>
      <c r="AH112" s="198" t="str"/>
      <c r="AI112" s="198" t="str"/>
      <c r="AJ112" s="199" t="str">
        <f>IF(SUM(AF112:AI112)=0,"",SUM(AF112:AI112))</f>
      </c>
      <c r="AK112" s="155" t="str"/>
      <c r="AL112" s="155" t="str"/>
      <c r="AM112" s="155" t="str"/>
      <c r="AN112" s="155" t="str"/>
      <c r="AO112" s="155" t="str"/>
      <c r="AP112" s="173" t="str"/>
      <c r="AQ112" s="155" t="str"/>
      <c r="AR112" s="149" t="str">
        <f>IF(OR(G112="",K112=""),"",IF(COUNTIFS($G$6:G112,G112,$K$6:K112,K112)&gt;1,"是","否"))</f>
      </c>
      <c r="AS112" s="155" t="str"/>
      <c r="AT112" s="93" t="str"/>
      <c r="AU112" s="65" t="str"/>
    </row>
    <row r="113" ht="24" customHeight="true">
      <c r="A113" s="143" t="str">
        <f>IF(C113="","","RR-"&amp;TEXT(C113,"yyyymmdd")&amp;"-"&amp;TEXT(ROW()-5,"0000"))</f>
      </c>
      <c r="B113" s="137" t="str"/>
      <c r="C113" s="161" t="str"/>
      <c r="D113" s="137" t="str"/>
      <c r="E113" s="137" t="str"/>
      <c r="F113" s="137" t="str"/>
      <c r="G113" s="137" t="str"/>
      <c r="H113" s="137" t="str"/>
      <c r="I113" s="137" t="str"/>
      <c r="J113" s="137" t="str"/>
      <c r="K113" s="137" t="str"/>
      <c r="L113" s="137" t="str"/>
      <c r="M113" s="137" t="str"/>
      <c r="N113" s="137" t="str"/>
      <c r="O113" s="93" t="str"/>
      <c r="P113" s="93" t="str"/>
      <c r="Q113" s="137" t="str"/>
      <c r="R113" s="119" t="str"/>
      <c r="S113" s="167" t="str">
        <f>IF(OR(C113="",N113=""),"",IFERROR(C113+VLOOKUP(N113,'选项配置'!$E$5:$F$8,2,FALSE),""))</f>
      </c>
      <c r="T113" s="149" t="str">
        <f>IF(S113="","",IF(OR(U113="已关闭",U113="已取消",U113="驳回"),"已关闭",IF(TODAY()&gt;S113,"超期","正常")))</f>
      </c>
      <c r="U113" s="137" t="str"/>
      <c r="V113" s="155" t="str"/>
      <c r="W113" s="155" t="str"/>
      <c r="X113" s="155" t="str"/>
      <c r="Y113" s="155" t="str"/>
      <c r="Z113" s="155" t="str"/>
      <c r="AA113" s="179" t="str"/>
      <c r="AB113" s="179" t="str"/>
      <c r="AC113" s="186" t="str">
        <f>IF(OR(AA113="",AB113=""),"",ROUND((AB113-AA113)*24,2))</f>
      </c>
      <c r="AD113" s="187" t="str"/>
      <c r="AE113" s="198" t="str"/>
      <c r="AF113" s="198" t="str"/>
      <c r="AG113" s="198" t="str"/>
      <c r="AH113" s="198" t="str"/>
      <c r="AI113" s="198" t="str"/>
      <c r="AJ113" s="199" t="str">
        <f>IF(SUM(AF113:AI113)=0,"",SUM(AF113:AI113))</f>
      </c>
      <c r="AK113" s="155" t="str"/>
      <c r="AL113" s="155" t="str"/>
      <c r="AM113" s="155" t="str"/>
      <c r="AN113" s="155" t="str"/>
      <c r="AO113" s="155" t="str"/>
      <c r="AP113" s="173" t="str"/>
      <c r="AQ113" s="155" t="str"/>
      <c r="AR113" s="149" t="str">
        <f>IF(OR(G113="",K113=""),"",IF(COUNTIFS($G$6:G113,G113,$K$6:K113,K113)&gt;1,"是","否"))</f>
      </c>
      <c r="AS113" s="155" t="str"/>
      <c r="AT113" s="93" t="str"/>
      <c r="AU113" s="65" t="str"/>
    </row>
    <row r="114" ht="24" customHeight="true">
      <c r="A114" s="143" t="str">
        <f>IF(C114="","","RR-"&amp;TEXT(C114,"yyyymmdd")&amp;"-"&amp;TEXT(ROW()-5,"0000"))</f>
      </c>
      <c r="B114" s="137" t="str"/>
      <c r="C114" s="161" t="str"/>
      <c r="D114" s="137" t="str"/>
      <c r="E114" s="137" t="str"/>
      <c r="F114" s="137" t="str"/>
      <c r="G114" s="137" t="str"/>
      <c r="H114" s="137" t="str"/>
      <c r="I114" s="137" t="str"/>
      <c r="J114" s="137" t="str"/>
      <c r="K114" s="137" t="str"/>
      <c r="L114" s="137" t="str"/>
      <c r="M114" s="137" t="str"/>
      <c r="N114" s="137" t="str"/>
      <c r="O114" s="93" t="str"/>
      <c r="P114" s="93" t="str"/>
      <c r="Q114" s="137" t="str"/>
      <c r="R114" s="119" t="str"/>
      <c r="S114" s="167" t="str">
        <f>IF(OR(C114="",N114=""),"",IFERROR(C114+VLOOKUP(N114,'选项配置'!$E$5:$F$8,2,FALSE),""))</f>
      </c>
      <c r="T114" s="149" t="str">
        <f>IF(S114="","",IF(OR(U114="已关闭",U114="已取消",U114="驳回"),"已关闭",IF(TODAY()&gt;S114,"超期","正常")))</f>
      </c>
      <c r="U114" s="137" t="str"/>
      <c r="V114" s="155" t="str"/>
      <c r="W114" s="155" t="str"/>
      <c r="X114" s="155" t="str"/>
      <c r="Y114" s="155" t="str"/>
      <c r="Z114" s="155" t="str"/>
      <c r="AA114" s="179" t="str"/>
      <c r="AB114" s="179" t="str"/>
      <c r="AC114" s="186" t="str">
        <f>IF(OR(AA114="",AB114=""),"",ROUND((AB114-AA114)*24,2))</f>
      </c>
      <c r="AD114" s="187" t="str"/>
      <c r="AE114" s="198" t="str"/>
      <c r="AF114" s="198" t="str"/>
      <c r="AG114" s="198" t="str"/>
      <c r="AH114" s="198" t="str"/>
      <c r="AI114" s="198" t="str"/>
      <c r="AJ114" s="199" t="str">
        <f>IF(SUM(AF114:AI114)=0,"",SUM(AF114:AI114))</f>
      </c>
      <c r="AK114" s="155" t="str"/>
      <c r="AL114" s="155" t="str"/>
      <c r="AM114" s="155" t="str"/>
      <c r="AN114" s="155" t="str"/>
      <c r="AO114" s="155" t="str"/>
      <c r="AP114" s="173" t="str"/>
      <c r="AQ114" s="155" t="str"/>
      <c r="AR114" s="149" t="str">
        <f>IF(OR(G114="",K114=""),"",IF(COUNTIFS($G$6:G114,G114,$K$6:K114,K114)&gt;1,"是","否"))</f>
      </c>
      <c r="AS114" s="155" t="str"/>
      <c r="AT114" s="93" t="str"/>
      <c r="AU114" s="65" t="str"/>
    </row>
    <row r="115" ht="24" customHeight="true">
      <c r="A115" s="143" t="str">
        <f>IF(C115="","","RR-"&amp;TEXT(C115,"yyyymmdd")&amp;"-"&amp;TEXT(ROW()-5,"0000"))</f>
      </c>
      <c r="B115" s="137" t="str"/>
      <c r="C115" s="161" t="str"/>
      <c r="D115" s="137" t="str"/>
      <c r="E115" s="137" t="str"/>
      <c r="F115" s="137" t="str"/>
      <c r="G115" s="137" t="str"/>
      <c r="H115" s="137" t="str"/>
      <c r="I115" s="137" t="str"/>
      <c r="J115" s="137" t="str"/>
      <c r="K115" s="137" t="str"/>
      <c r="L115" s="137" t="str"/>
      <c r="M115" s="137" t="str"/>
      <c r="N115" s="137" t="str"/>
      <c r="O115" s="93" t="str"/>
      <c r="P115" s="93" t="str"/>
      <c r="Q115" s="137" t="str"/>
      <c r="R115" s="119" t="str"/>
      <c r="S115" s="167" t="str">
        <f>IF(OR(C115="",N115=""),"",IFERROR(C115+VLOOKUP(N115,'选项配置'!$E$5:$F$8,2,FALSE),""))</f>
      </c>
      <c r="T115" s="149" t="str">
        <f>IF(S115="","",IF(OR(U115="已关闭",U115="已取消",U115="驳回"),"已关闭",IF(TODAY()&gt;S115,"超期","正常")))</f>
      </c>
      <c r="U115" s="137" t="str"/>
      <c r="V115" s="155" t="str"/>
      <c r="W115" s="155" t="str"/>
      <c r="X115" s="155" t="str"/>
      <c r="Y115" s="155" t="str"/>
      <c r="Z115" s="155" t="str"/>
      <c r="AA115" s="179" t="str"/>
      <c r="AB115" s="179" t="str"/>
      <c r="AC115" s="186" t="str">
        <f>IF(OR(AA115="",AB115=""),"",ROUND((AB115-AA115)*24,2))</f>
      </c>
      <c r="AD115" s="187" t="str"/>
      <c r="AE115" s="198" t="str"/>
      <c r="AF115" s="198" t="str"/>
      <c r="AG115" s="198" t="str"/>
      <c r="AH115" s="198" t="str"/>
      <c r="AI115" s="198" t="str"/>
      <c r="AJ115" s="199" t="str">
        <f>IF(SUM(AF115:AI115)=0,"",SUM(AF115:AI115))</f>
      </c>
      <c r="AK115" s="155" t="str"/>
      <c r="AL115" s="155" t="str"/>
      <c r="AM115" s="155" t="str"/>
      <c r="AN115" s="155" t="str"/>
      <c r="AO115" s="155" t="str"/>
      <c r="AP115" s="173" t="str"/>
      <c r="AQ115" s="155" t="str"/>
      <c r="AR115" s="149" t="str">
        <f>IF(OR(G115="",K115=""),"",IF(COUNTIFS($G$6:G115,G115,$K$6:K115,K115)&gt;1,"是","否"))</f>
      </c>
      <c r="AS115" s="155" t="str"/>
      <c r="AT115" s="93" t="str"/>
      <c r="AU115" s="65" t="str"/>
    </row>
    <row r="116" ht="24" customHeight="true">
      <c r="A116" s="143" t="str">
        <f>IF(C116="","","RR-"&amp;TEXT(C116,"yyyymmdd")&amp;"-"&amp;TEXT(ROW()-5,"0000"))</f>
      </c>
      <c r="B116" s="137" t="str"/>
      <c r="C116" s="161" t="str"/>
      <c r="D116" s="137" t="str"/>
      <c r="E116" s="137" t="str"/>
      <c r="F116" s="137" t="str"/>
      <c r="G116" s="137" t="str"/>
      <c r="H116" s="137" t="str"/>
      <c r="I116" s="137" t="str"/>
      <c r="J116" s="137" t="str"/>
      <c r="K116" s="137" t="str"/>
      <c r="L116" s="137" t="str"/>
      <c r="M116" s="137" t="str"/>
      <c r="N116" s="137" t="str"/>
      <c r="O116" s="93" t="str"/>
      <c r="P116" s="93" t="str"/>
      <c r="Q116" s="137" t="str"/>
      <c r="R116" s="119" t="str"/>
      <c r="S116" s="167" t="str">
        <f>IF(OR(C116="",N116=""),"",IFERROR(C116+VLOOKUP(N116,'选项配置'!$E$5:$F$8,2,FALSE),""))</f>
      </c>
      <c r="T116" s="149" t="str">
        <f>IF(S116="","",IF(OR(U116="已关闭",U116="已取消",U116="驳回"),"已关闭",IF(TODAY()&gt;S116,"超期","正常")))</f>
      </c>
      <c r="U116" s="137" t="str"/>
      <c r="V116" s="155" t="str"/>
      <c r="W116" s="155" t="str"/>
      <c r="X116" s="155" t="str"/>
      <c r="Y116" s="155" t="str"/>
      <c r="Z116" s="155" t="str"/>
      <c r="AA116" s="179" t="str"/>
      <c r="AB116" s="179" t="str"/>
      <c r="AC116" s="186" t="str">
        <f>IF(OR(AA116="",AB116=""),"",ROUND((AB116-AA116)*24,2))</f>
      </c>
      <c r="AD116" s="187" t="str"/>
      <c r="AE116" s="198" t="str"/>
      <c r="AF116" s="198" t="str"/>
      <c r="AG116" s="198" t="str"/>
      <c r="AH116" s="198" t="str"/>
      <c r="AI116" s="198" t="str"/>
      <c r="AJ116" s="199" t="str">
        <f>IF(SUM(AF116:AI116)=0,"",SUM(AF116:AI116))</f>
      </c>
      <c r="AK116" s="155" t="str"/>
      <c r="AL116" s="155" t="str"/>
      <c r="AM116" s="155" t="str"/>
      <c r="AN116" s="155" t="str"/>
      <c r="AO116" s="155" t="str"/>
      <c r="AP116" s="173" t="str"/>
      <c r="AQ116" s="155" t="str"/>
      <c r="AR116" s="149" t="str">
        <f>IF(OR(G116="",K116=""),"",IF(COUNTIFS($G$6:G116,G116,$K$6:K116,K116)&gt;1,"是","否"))</f>
      </c>
      <c r="AS116" s="155" t="str"/>
      <c r="AT116" s="93" t="str"/>
      <c r="AU116" s="65" t="str"/>
    </row>
    <row r="117" ht="24" customHeight="true">
      <c r="A117" s="143" t="str">
        <f>IF(C117="","","RR-"&amp;TEXT(C117,"yyyymmdd")&amp;"-"&amp;TEXT(ROW()-5,"0000"))</f>
      </c>
      <c r="B117" s="137" t="str"/>
      <c r="C117" s="161" t="str"/>
      <c r="D117" s="137" t="str"/>
      <c r="E117" s="137" t="str"/>
      <c r="F117" s="137" t="str"/>
      <c r="G117" s="137" t="str"/>
      <c r="H117" s="137" t="str"/>
      <c r="I117" s="137" t="str"/>
      <c r="J117" s="137" t="str"/>
      <c r="K117" s="137" t="str"/>
      <c r="L117" s="137" t="str"/>
      <c r="M117" s="137" t="str"/>
      <c r="N117" s="137" t="str"/>
      <c r="O117" s="93" t="str"/>
      <c r="P117" s="93" t="str"/>
      <c r="Q117" s="137" t="str"/>
      <c r="R117" s="119" t="str"/>
      <c r="S117" s="167" t="str">
        <f>IF(OR(C117="",N117=""),"",IFERROR(C117+VLOOKUP(N117,'选项配置'!$E$5:$F$8,2,FALSE),""))</f>
      </c>
      <c r="T117" s="149" t="str">
        <f>IF(S117="","",IF(OR(U117="已关闭",U117="已取消",U117="驳回"),"已关闭",IF(TODAY()&gt;S117,"超期","正常")))</f>
      </c>
      <c r="U117" s="137" t="str"/>
      <c r="V117" s="155" t="str"/>
      <c r="W117" s="155" t="str"/>
      <c r="X117" s="155" t="str"/>
      <c r="Y117" s="155" t="str"/>
      <c r="Z117" s="155" t="str"/>
      <c r="AA117" s="179" t="str"/>
      <c r="AB117" s="179" t="str"/>
      <c r="AC117" s="186" t="str">
        <f>IF(OR(AA117="",AB117=""),"",ROUND((AB117-AA117)*24,2))</f>
      </c>
      <c r="AD117" s="187" t="str"/>
      <c r="AE117" s="198" t="str"/>
      <c r="AF117" s="198" t="str"/>
      <c r="AG117" s="198" t="str"/>
      <c r="AH117" s="198" t="str"/>
      <c r="AI117" s="198" t="str"/>
      <c r="AJ117" s="199" t="str">
        <f>IF(SUM(AF117:AI117)=0,"",SUM(AF117:AI117))</f>
      </c>
      <c r="AK117" s="155" t="str"/>
      <c r="AL117" s="155" t="str"/>
      <c r="AM117" s="155" t="str"/>
      <c r="AN117" s="155" t="str"/>
      <c r="AO117" s="155" t="str"/>
      <c r="AP117" s="173" t="str"/>
      <c r="AQ117" s="155" t="str"/>
      <c r="AR117" s="149" t="str">
        <f>IF(OR(G117="",K117=""),"",IF(COUNTIFS($G$6:G117,G117,$K$6:K117,K117)&gt;1,"是","否"))</f>
      </c>
      <c r="AS117" s="155" t="str"/>
      <c r="AT117" s="93" t="str"/>
      <c r="AU117" s="65" t="str"/>
    </row>
    <row r="118" ht="24" customHeight="true">
      <c r="A118" s="143" t="str">
        <f>IF(C118="","","RR-"&amp;TEXT(C118,"yyyymmdd")&amp;"-"&amp;TEXT(ROW()-5,"0000"))</f>
      </c>
      <c r="B118" s="137" t="str"/>
      <c r="C118" s="161" t="str"/>
      <c r="D118" s="137" t="str"/>
      <c r="E118" s="137" t="str"/>
      <c r="F118" s="137" t="str"/>
      <c r="G118" s="137" t="str"/>
      <c r="H118" s="137" t="str"/>
      <c r="I118" s="137" t="str"/>
      <c r="J118" s="137" t="str"/>
      <c r="K118" s="137" t="str"/>
      <c r="L118" s="137" t="str"/>
      <c r="M118" s="137" t="str"/>
      <c r="N118" s="137" t="str"/>
      <c r="O118" s="93" t="str"/>
      <c r="P118" s="93" t="str"/>
      <c r="Q118" s="137" t="str"/>
      <c r="R118" s="119" t="str"/>
      <c r="S118" s="167" t="str">
        <f>IF(OR(C118="",N118=""),"",IFERROR(C118+VLOOKUP(N118,'选项配置'!$E$5:$F$8,2,FALSE),""))</f>
      </c>
      <c r="T118" s="149" t="str">
        <f>IF(S118="","",IF(OR(U118="已关闭",U118="已取消",U118="驳回"),"已关闭",IF(TODAY()&gt;S118,"超期","正常")))</f>
      </c>
      <c r="U118" s="137" t="str"/>
      <c r="V118" s="155" t="str"/>
      <c r="W118" s="155" t="str"/>
      <c r="X118" s="155" t="str"/>
      <c r="Y118" s="155" t="str"/>
      <c r="Z118" s="155" t="str"/>
      <c r="AA118" s="179" t="str"/>
      <c r="AB118" s="179" t="str"/>
      <c r="AC118" s="186" t="str">
        <f>IF(OR(AA118="",AB118=""),"",ROUND((AB118-AA118)*24,2))</f>
      </c>
      <c r="AD118" s="187" t="str"/>
      <c r="AE118" s="198" t="str"/>
      <c r="AF118" s="198" t="str"/>
      <c r="AG118" s="198" t="str"/>
      <c r="AH118" s="198" t="str"/>
      <c r="AI118" s="198" t="str"/>
      <c r="AJ118" s="199" t="str">
        <f>IF(SUM(AF118:AI118)=0,"",SUM(AF118:AI118))</f>
      </c>
      <c r="AK118" s="155" t="str"/>
      <c r="AL118" s="155" t="str"/>
      <c r="AM118" s="155" t="str"/>
      <c r="AN118" s="155" t="str"/>
      <c r="AO118" s="155" t="str"/>
      <c r="AP118" s="173" t="str"/>
      <c r="AQ118" s="155" t="str"/>
      <c r="AR118" s="149" t="str">
        <f>IF(OR(G118="",K118=""),"",IF(COUNTIFS($G$6:G118,G118,$K$6:K118,K118)&gt;1,"是","否"))</f>
      </c>
      <c r="AS118" s="155" t="str"/>
      <c r="AT118" s="93" t="str"/>
      <c r="AU118" s="65" t="str"/>
    </row>
    <row r="119" ht="24" customHeight="true">
      <c r="A119" s="143" t="str">
        <f>IF(C119="","","RR-"&amp;TEXT(C119,"yyyymmdd")&amp;"-"&amp;TEXT(ROW()-5,"0000"))</f>
      </c>
      <c r="B119" s="137" t="str"/>
      <c r="C119" s="161" t="str"/>
      <c r="D119" s="137" t="str"/>
      <c r="E119" s="137" t="str"/>
      <c r="F119" s="137" t="str"/>
      <c r="G119" s="137" t="str"/>
      <c r="H119" s="137" t="str"/>
      <c r="I119" s="137" t="str"/>
      <c r="J119" s="137" t="str"/>
      <c r="K119" s="137" t="str"/>
      <c r="L119" s="137" t="str"/>
      <c r="M119" s="137" t="str"/>
      <c r="N119" s="137" t="str"/>
      <c r="O119" s="93" t="str"/>
      <c r="P119" s="93" t="str"/>
      <c r="Q119" s="137" t="str"/>
      <c r="R119" s="119" t="str"/>
      <c r="S119" s="167" t="str">
        <f>IF(OR(C119="",N119=""),"",IFERROR(C119+VLOOKUP(N119,'选项配置'!$E$5:$F$8,2,FALSE),""))</f>
      </c>
      <c r="T119" s="149" t="str">
        <f>IF(S119="","",IF(OR(U119="已关闭",U119="已取消",U119="驳回"),"已关闭",IF(TODAY()&gt;S119,"超期","正常")))</f>
      </c>
      <c r="U119" s="137" t="str"/>
      <c r="V119" s="155" t="str"/>
      <c r="W119" s="155" t="str"/>
      <c r="X119" s="155" t="str"/>
      <c r="Y119" s="155" t="str"/>
      <c r="Z119" s="155" t="str"/>
      <c r="AA119" s="179" t="str"/>
      <c r="AB119" s="179" t="str"/>
      <c r="AC119" s="186" t="str">
        <f>IF(OR(AA119="",AB119=""),"",ROUND((AB119-AA119)*24,2))</f>
      </c>
      <c r="AD119" s="187" t="str"/>
      <c r="AE119" s="198" t="str"/>
      <c r="AF119" s="198" t="str"/>
      <c r="AG119" s="198" t="str"/>
      <c r="AH119" s="198" t="str"/>
      <c r="AI119" s="198" t="str"/>
      <c r="AJ119" s="199" t="str">
        <f>IF(SUM(AF119:AI119)=0,"",SUM(AF119:AI119))</f>
      </c>
      <c r="AK119" s="155" t="str"/>
      <c r="AL119" s="155" t="str"/>
      <c r="AM119" s="155" t="str"/>
      <c r="AN119" s="155" t="str"/>
      <c r="AO119" s="155" t="str"/>
      <c r="AP119" s="173" t="str"/>
      <c r="AQ119" s="155" t="str"/>
      <c r="AR119" s="149" t="str">
        <f>IF(OR(G119="",K119=""),"",IF(COUNTIFS($G$6:G119,G119,$K$6:K119,K119)&gt;1,"是","否"))</f>
      </c>
      <c r="AS119" s="155" t="str"/>
      <c r="AT119" s="93" t="str"/>
      <c r="AU119" s="65" t="str"/>
    </row>
    <row r="120" ht="24" customHeight="true">
      <c r="A120" s="143" t="str">
        <f>IF(C120="","","RR-"&amp;TEXT(C120,"yyyymmdd")&amp;"-"&amp;TEXT(ROW()-5,"0000"))</f>
      </c>
      <c r="B120" s="137" t="str"/>
      <c r="C120" s="161" t="str"/>
      <c r="D120" s="137" t="str"/>
      <c r="E120" s="137" t="str"/>
      <c r="F120" s="137" t="str"/>
      <c r="G120" s="137" t="str"/>
      <c r="H120" s="137" t="str"/>
      <c r="I120" s="137" t="str"/>
      <c r="J120" s="137" t="str"/>
      <c r="K120" s="137" t="str"/>
      <c r="L120" s="137" t="str"/>
      <c r="M120" s="137" t="str"/>
      <c r="N120" s="137" t="str"/>
      <c r="O120" s="93" t="str"/>
      <c r="P120" s="93" t="str"/>
      <c r="Q120" s="137" t="str"/>
      <c r="R120" s="119" t="str"/>
      <c r="S120" s="167" t="str">
        <f>IF(OR(C120="",N120=""),"",IFERROR(C120+VLOOKUP(N120,'选项配置'!$E$5:$F$8,2,FALSE),""))</f>
      </c>
      <c r="T120" s="149" t="str">
        <f>IF(S120="","",IF(OR(U120="已关闭",U120="已取消",U120="驳回"),"已关闭",IF(TODAY()&gt;S120,"超期","正常")))</f>
      </c>
      <c r="U120" s="137" t="str"/>
      <c r="V120" s="155" t="str"/>
      <c r="W120" s="155" t="str"/>
      <c r="X120" s="155" t="str"/>
      <c r="Y120" s="155" t="str"/>
      <c r="Z120" s="155" t="str"/>
      <c r="AA120" s="179" t="str"/>
      <c r="AB120" s="179" t="str"/>
      <c r="AC120" s="186" t="str">
        <f>IF(OR(AA120="",AB120=""),"",ROUND((AB120-AA120)*24,2))</f>
      </c>
      <c r="AD120" s="187" t="str"/>
      <c r="AE120" s="198" t="str"/>
      <c r="AF120" s="198" t="str"/>
      <c r="AG120" s="198" t="str"/>
      <c r="AH120" s="198" t="str"/>
      <c r="AI120" s="198" t="str"/>
      <c r="AJ120" s="199" t="str">
        <f>IF(SUM(AF120:AI120)=0,"",SUM(AF120:AI120))</f>
      </c>
      <c r="AK120" s="155" t="str"/>
      <c r="AL120" s="155" t="str"/>
      <c r="AM120" s="155" t="str"/>
      <c r="AN120" s="155" t="str"/>
      <c r="AO120" s="155" t="str"/>
      <c r="AP120" s="173" t="str"/>
      <c r="AQ120" s="155" t="str"/>
      <c r="AR120" s="149" t="str">
        <f>IF(OR(G120="",K120=""),"",IF(COUNTIFS($G$6:G120,G120,$K$6:K120,K120)&gt;1,"是","否"))</f>
      </c>
      <c r="AS120" s="155" t="str"/>
      <c r="AT120" s="93" t="str"/>
      <c r="AU120" s="65" t="str"/>
    </row>
    <row r="121" ht="24" customHeight="true">
      <c r="A121" s="143" t="str">
        <f>IF(C121="","","RR-"&amp;TEXT(C121,"yyyymmdd")&amp;"-"&amp;TEXT(ROW()-5,"0000"))</f>
      </c>
      <c r="B121" s="137" t="str"/>
      <c r="C121" s="161" t="str"/>
      <c r="D121" s="137" t="str"/>
      <c r="E121" s="137" t="str"/>
      <c r="F121" s="137" t="str"/>
      <c r="G121" s="137" t="str"/>
      <c r="H121" s="137" t="str"/>
      <c r="I121" s="137" t="str"/>
      <c r="J121" s="137" t="str"/>
      <c r="K121" s="137" t="str"/>
      <c r="L121" s="137" t="str"/>
      <c r="M121" s="137" t="str"/>
      <c r="N121" s="137" t="str"/>
      <c r="O121" s="93" t="str"/>
      <c r="P121" s="93" t="str"/>
      <c r="Q121" s="137" t="str"/>
      <c r="R121" s="119" t="str"/>
      <c r="S121" s="167" t="str">
        <f>IF(OR(C121="",N121=""),"",IFERROR(C121+VLOOKUP(N121,'选项配置'!$E$5:$F$8,2,FALSE),""))</f>
      </c>
      <c r="T121" s="149" t="str">
        <f>IF(S121="","",IF(OR(U121="已关闭",U121="已取消",U121="驳回"),"已关闭",IF(TODAY()&gt;S121,"超期","正常")))</f>
      </c>
      <c r="U121" s="137" t="str"/>
      <c r="V121" s="155" t="str"/>
      <c r="W121" s="155" t="str"/>
      <c r="X121" s="155" t="str"/>
      <c r="Y121" s="155" t="str"/>
      <c r="Z121" s="155" t="str"/>
      <c r="AA121" s="179" t="str"/>
      <c r="AB121" s="179" t="str"/>
      <c r="AC121" s="186" t="str">
        <f>IF(OR(AA121="",AB121=""),"",ROUND((AB121-AA121)*24,2))</f>
      </c>
      <c r="AD121" s="187" t="str"/>
      <c r="AE121" s="198" t="str"/>
      <c r="AF121" s="198" t="str"/>
      <c r="AG121" s="198" t="str"/>
      <c r="AH121" s="198" t="str"/>
      <c r="AI121" s="198" t="str"/>
      <c r="AJ121" s="199" t="str">
        <f>IF(SUM(AF121:AI121)=0,"",SUM(AF121:AI121))</f>
      </c>
      <c r="AK121" s="155" t="str"/>
      <c r="AL121" s="155" t="str"/>
      <c r="AM121" s="155" t="str"/>
      <c r="AN121" s="155" t="str"/>
      <c r="AO121" s="155" t="str"/>
      <c r="AP121" s="173" t="str"/>
      <c r="AQ121" s="155" t="str"/>
      <c r="AR121" s="149" t="str">
        <f>IF(OR(G121="",K121=""),"",IF(COUNTIFS($G$6:G121,G121,$K$6:K121,K121)&gt;1,"是","否"))</f>
      </c>
      <c r="AS121" s="155" t="str"/>
      <c r="AT121" s="93" t="str"/>
      <c r="AU121" s="65" t="str"/>
    </row>
    <row r="122" ht="24" customHeight="true">
      <c r="A122" s="143" t="str">
        <f>IF(C122="","","RR-"&amp;TEXT(C122,"yyyymmdd")&amp;"-"&amp;TEXT(ROW()-5,"0000"))</f>
      </c>
      <c r="B122" s="137" t="str"/>
      <c r="C122" s="161" t="str"/>
      <c r="D122" s="137" t="str"/>
      <c r="E122" s="137" t="str"/>
      <c r="F122" s="137" t="str"/>
      <c r="G122" s="137" t="str"/>
      <c r="H122" s="137" t="str"/>
      <c r="I122" s="137" t="str"/>
      <c r="J122" s="137" t="str"/>
      <c r="K122" s="137" t="str"/>
      <c r="L122" s="137" t="str"/>
      <c r="M122" s="137" t="str"/>
      <c r="N122" s="137" t="str"/>
      <c r="O122" s="93" t="str"/>
      <c r="P122" s="93" t="str"/>
      <c r="Q122" s="137" t="str"/>
      <c r="R122" s="119" t="str"/>
      <c r="S122" s="167" t="str">
        <f>IF(OR(C122="",N122=""),"",IFERROR(C122+VLOOKUP(N122,'选项配置'!$E$5:$F$8,2,FALSE),""))</f>
      </c>
      <c r="T122" s="149" t="str">
        <f>IF(S122="","",IF(OR(U122="已关闭",U122="已取消",U122="驳回"),"已关闭",IF(TODAY()&gt;S122,"超期","正常")))</f>
      </c>
      <c r="U122" s="137" t="str"/>
      <c r="V122" s="155" t="str"/>
      <c r="W122" s="155" t="str"/>
      <c r="X122" s="155" t="str"/>
      <c r="Y122" s="155" t="str"/>
      <c r="Z122" s="155" t="str"/>
      <c r="AA122" s="179" t="str"/>
      <c r="AB122" s="179" t="str"/>
      <c r="AC122" s="186" t="str">
        <f>IF(OR(AA122="",AB122=""),"",ROUND((AB122-AA122)*24,2))</f>
      </c>
      <c r="AD122" s="187" t="str"/>
      <c r="AE122" s="198" t="str"/>
      <c r="AF122" s="198" t="str"/>
      <c r="AG122" s="198" t="str"/>
      <c r="AH122" s="198" t="str"/>
      <c r="AI122" s="198" t="str"/>
      <c r="AJ122" s="199" t="str">
        <f>IF(SUM(AF122:AI122)=0,"",SUM(AF122:AI122))</f>
      </c>
      <c r="AK122" s="155" t="str"/>
      <c r="AL122" s="155" t="str"/>
      <c r="AM122" s="155" t="str"/>
      <c r="AN122" s="155" t="str"/>
      <c r="AO122" s="155" t="str"/>
      <c r="AP122" s="173" t="str"/>
      <c r="AQ122" s="155" t="str"/>
      <c r="AR122" s="149" t="str">
        <f>IF(OR(G122="",K122=""),"",IF(COUNTIFS($G$6:G122,G122,$K$6:K122,K122)&gt;1,"是","否"))</f>
      </c>
      <c r="AS122" s="155" t="str"/>
      <c r="AT122" s="93" t="str"/>
      <c r="AU122" s="65" t="str"/>
    </row>
    <row r="123" ht="24" customHeight="true">
      <c r="A123" s="143" t="str">
        <f>IF(C123="","","RR-"&amp;TEXT(C123,"yyyymmdd")&amp;"-"&amp;TEXT(ROW()-5,"0000"))</f>
      </c>
      <c r="B123" s="137" t="str"/>
      <c r="C123" s="161" t="str"/>
      <c r="D123" s="137" t="str"/>
      <c r="E123" s="137" t="str"/>
      <c r="F123" s="137" t="str"/>
      <c r="G123" s="137" t="str"/>
      <c r="H123" s="137" t="str"/>
      <c r="I123" s="137" t="str"/>
      <c r="J123" s="137" t="str"/>
      <c r="K123" s="137" t="str"/>
      <c r="L123" s="137" t="str"/>
      <c r="M123" s="137" t="str"/>
      <c r="N123" s="137" t="str"/>
      <c r="O123" s="93" t="str"/>
      <c r="P123" s="93" t="str"/>
      <c r="Q123" s="137" t="str"/>
      <c r="R123" s="119" t="str"/>
      <c r="S123" s="167" t="str">
        <f>IF(OR(C123="",N123=""),"",IFERROR(C123+VLOOKUP(N123,'选项配置'!$E$5:$F$8,2,FALSE),""))</f>
      </c>
      <c r="T123" s="149" t="str">
        <f>IF(S123="","",IF(OR(U123="已关闭",U123="已取消",U123="驳回"),"已关闭",IF(TODAY()&gt;S123,"超期","正常")))</f>
      </c>
      <c r="U123" s="137" t="str"/>
      <c r="V123" s="155" t="str"/>
      <c r="W123" s="155" t="str"/>
      <c r="X123" s="155" t="str"/>
      <c r="Y123" s="155" t="str"/>
      <c r="Z123" s="155" t="str"/>
      <c r="AA123" s="179" t="str"/>
      <c r="AB123" s="179" t="str"/>
      <c r="AC123" s="186" t="str">
        <f>IF(OR(AA123="",AB123=""),"",ROUND((AB123-AA123)*24,2))</f>
      </c>
      <c r="AD123" s="187" t="str"/>
      <c r="AE123" s="198" t="str"/>
      <c r="AF123" s="198" t="str"/>
      <c r="AG123" s="198" t="str"/>
      <c r="AH123" s="198" t="str"/>
      <c r="AI123" s="198" t="str"/>
      <c r="AJ123" s="199" t="str">
        <f>IF(SUM(AF123:AI123)=0,"",SUM(AF123:AI123))</f>
      </c>
      <c r="AK123" s="155" t="str"/>
      <c r="AL123" s="155" t="str"/>
      <c r="AM123" s="155" t="str"/>
      <c r="AN123" s="155" t="str"/>
      <c r="AO123" s="155" t="str"/>
      <c r="AP123" s="173" t="str"/>
      <c r="AQ123" s="155" t="str"/>
      <c r="AR123" s="149" t="str">
        <f>IF(OR(G123="",K123=""),"",IF(COUNTIFS($G$6:G123,G123,$K$6:K123,K123)&gt;1,"是","否"))</f>
      </c>
      <c r="AS123" s="155" t="str"/>
      <c r="AT123" s="93" t="str"/>
      <c r="AU123" s="65" t="str"/>
    </row>
    <row r="124" ht="24" customHeight="true">
      <c r="A124" s="143" t="str">
        <f>IF(C124="","","RR-"&amp;TEXT(C124,"yyyymmdd")&amp;"-"&amp;TEXT(ROW()-5,"0000"))</f>
      </c>
      <c r="B124" s="137" t="str"/>
      <c r="C124" s="161" t="str"/>
      <c r="D124" s="137" t="str"/>
      <c r="E124" s="137" t="str"/>
      <c r="F124" s="137" t="str"/>
      <c r="G124" s="137" t="str"/>
      <c r="H124" s="137" t="str"/>
      <c r="I124" s="137" t="str"/>
      <c r="J124" s="137" t="str"/>
      <c r="K124" s="137" t="str"/>
      <c r="L124" s="137" t="str"/>
      <c r="M124" s="137" t="str"/>
      <c r="N124" s="137" t="str"/>
      <c r="O124" s="93" t="str"/>
      <c r="P124" s="93" t="str"/>
      <c r="Q124" s="137" t="str"/>
      <c r="R124" s="119" t="str"/>
      <c r="S124" s="167" t="str">
        <f>IF(OR(C124="",N124=""),"",IFERROR(C124+VLOOKUP(N124,'选项配置'!$E$5:$F$8,2,FALSE),""))</f>
      </c>
      <c r="T124" s="149" t="str">
        <f>IF(S124="","",IF(OR(U124="已关闭",U124="已取消",U124="驳回"),"已关闭",IF(TODAY()&gt;S124,"超期","正常")))</f>
      </c>
      <c r="U124" s="137" t="str"/>
      <c r="V124" s="155" t="str"/>
      <c r="W124" s="155" t="str"/>
      <c r="X124" s="155" t="str"/>
      <c r="Y124" s="155" t="str"/>
      <c r="Z124" s="155" t="str"/>
      <c r="AA124" s="179" t="str"/>
      <c r="AB124" s="179" t="str"/>
      <c r="AC124" s="186" t="str">
        <f>IF(OR(AA124="",AB124=""),"",ROUND((AB124-AA124)*24,2))</f>
      </c>
      <c r="AD124" s="187" t="str"/>
      <c r="AE124" s="198" t="str"/>
      <c r="AF124" s="198" t="str"/>
      <c r="AG124" s="198" t="str"/>
      <c r="AH124" s="198" t="str"/>
      <c r="AI124" s="198" t="str"/>
      <c r="AJ124" s="199" t="str">
        <f>IF(SUM(AF124:AI124)=0,"",SUM(AF124:AI124))</f>
      </c>
      <c r="AK124" s="155" t="str"/>
      <c r="AL124" s="155" t="str"/>
      <c r="AM124" s="155" t="str"/>
      <c r="AN124" s="155" t="str"/>
      <c r="AO124" s="155" t="str"/>
      <c r="AP124" s="173" t="str"/>
      <c r="AQ124" s="155" t="str"/>
      <c r="AR124" s="149" t="str">
        <f>IF(OR(G124="",K124=""),"",IF(COUNTIFS($G$6:G124,G124,$K$6:K124,K124)&gt;1,"是","否"))</f>
      </c>
      <c r="AS124" s="155" t="str"/>
      <c r="AT124" s="93" t="str"/>
      <c r="AU124" s="65" t="str"/>
    </row>
    <row r="125" ht="24" customHeight="true">
      <c r="A125" s="143" t="str">
        <f>IF(C125="","","RR-"&amp;TEXT(C125,"yyyymmdd")&amp;"-"&amp;TEXT(ROW()-5,"0000"))</f>
      </c>
      <c r="B125" s="137" t="str"/>
      <c r="C125" s="161" t="str"/>
      <c r="D125" s="137" t="str"/>
      <c r="E125" s="137" t="str"/>
      <c r="F125" s="137" t="str"/>
      <c r="G125" s="137" t="str"/>
      <c r="H125" s="137" t="str"/>
      <c r="I125" s="137" t="str"/>
      <c r="J125" s="137" t="str"/>
      <c r="K125" s="137" t="str"/>
      <c r="L125" s="137" t="str"/>
      <c r="M125" s="137" t="str"/>
      <c r="N125" s="137" t="str"/>
      <c r="O125" s="93" t="str"/>
      <c r="P125" s="93" t="str"/>
      <c r="Q125" s="137" t="str"/>
      <c r="R125" s="119" t="str"/>
      <c r="S125" s="167" t="str">
        <f>IF(OR(C125="",N125=""),"",IFERROR(C125+VLOOKUP(N125,'选项配置'!$E$5:$F$8,2,FALSE),""))</f>
      </c>
      <c r="T125" s="149" t="str">
        <f>IF(S125="","",IF(OR(U125="已关闭",U125="已取消",U125="驳回"),"已关闭",IF(TODAY()&gt;S125,"超期","正常")))</f>
      </c>
      <c r="U125" s="137" t="str"/>
      <c r="V125" s="155" t="str"/>
      <c r="W125" s="155" t="str"/>
      <c r="X125" s="155" t="str"/>
      <c r="Y125" s="155" t="str"/>
      <c r="Z125" s="155" t="str"/>
      <c r="AA125" s="179" t="str"/>
      <c r="AB125" s="179" t="str"/>
      <c r="AC125" s="186" t="str">
        <f>IF(OR(AA125="",AB125=""),"",ROUND((AB125-AA125)*24,2))</f>
      </c>
      <c r="AD125" s="187" t="str"/>
      <c r="AE125" s="198" t="str"/>
      <c r="AF125" s="198" t="str"/>
      <c r="AG125" s="198" t="str"/>
      <c r="AH125" s="198" t="str"/>
      <c r="AI125" s="198" t="str"/>
      <c r="AJ125" s="199" t="str">
        <f>IF(SUM(AF125:AI125)=0,"",SUM(AF125:AI125))</f>
      </c>
      <c r="AK125" s="155" t="str"/>
      <c r="AL125" s="155" t="str"/>
      <c r="AM125" s="155" t="str"/>
      <c r="AN125" s="155" t="str"/>
      <c r="AO125" s="155" t="str"/>
      <c r="AP125" s="173" t="str"/>
      <c r="AQ125" s="155" t="str"/>
      <c r="AR125" s="149" t="str">
        <f>IF(OR(G125="",K125=""),"",IF(COUNTIFS($G$6:G125,G125,$K$6:K125,K125)&gt;1,"是","否"))</f>
      </c>
      <c r="AS125" s="155" t="str"/>
      <c r="AT125" s="93" t="str"/>
      <c r="AU125" s="65" t="str"/>
    </row>
    <row r="126" ht="24" customHeight="true">
      <c r="A126" s="143" t="str">
        <f>IF(C126="","","RR-"&amp;TEXT(C126,"yyyymmdd")&amp;"-"&amp;TEXT(ROW()-5,"0000"))</f>
      </c>
      <c r="B126" s="137" t="str"/>
      <c r="C126" s="161" t="str"/>
      <c r="D126" s="137" t="str"/>
      <c r="E126" s="137" t="str"/>
      <c r="F126" s="137" t="str"/>
      <c r="G126" s="137" t="str"/>
      <c r="H126" s="137" t="str"/>
      <c r="I126" s="137" t="str"/>
      <c r="J126" s="137" t="str"/>
      <c r="K126" s="137" t="str"/>
      <c r="L126" s="137" t="str"/>
      <c r="M126" s="137" t="str"/>
      <c r="N126" s="137" t="str"/>
      <c r="O126" s="93" t="str"/>
      <c r="P126" s="93" t="str"/>
      <c r="Q126" s="137" t="str"/>
      <c r="R126" s="119" t="str"/>
      <c r="S126" s="167" t="str">
        <f>IF(OR(C126="",N126=""),"",IFERROR(C126+VLOOKUP(N126,'选项配置'!$E$5:$F$8,2,FALSE),""))</f>
      </c>
      <c r="T126" s="149" t="str">
        <f>IF(S126="","",IF(OR(U126="已关闭",U126="已取消",U126="驳回"),"已关闭",IF(TODAY()&gt;S126,"超期","正常")))</f>
      </c>
      <c r="U126" s="137" t="str"/>
      <c r="V126" s="155" t="str"/>
      <c r="W126" s="155" t="str"/>
      <c r="X126" s="155" t="str"/>
      <c r="Y126" s="155" t="str"/>
      <c r="Z126" s="155" t="str"/>
      <c r="AA126" s="179" t="str"/>
      <c r="AB126" s="179" t="str"/>
      <c r="AC126" s="186" t="str">
        <f>IF(OR(AA126="",AB126=""),"",ROUND((AB126-AA126)*24,2))</f>
      </c>
      <c r="AD126" s="187" t="str"/>
      <c r="AE126" s="198" t="str"/>
      <c r="AF126" s="198" t="str"/>
      <c r="AG126" s="198" t="str"/>
      <c r="AH126" s="198" t="str"/>
      <c r="AI126" s="198" t="str"/>
      <c r="AJ126" s="199" t="str">
        <f>IF(SUM(AF126:AI126)=0,"",SUM(AF126:AI126))</f>
      </c>
      <c r="AK126" s="155" t="str"/>
      <c r="AL126" s="155" t="str"/>
      <c r="AM126" s="155" t="str"/>
      <c r="AN126" s="155" t="str"/>
      <c r="AO126" s="155" t="str"/>
      <c r="AP126" s="173" t="str"/>
      <c r="AQ126" s="155" t="str"/>
      <c r="AR126" s="149" t="str">
        <f>IF(OR(G126="",K126=""),"",IF(COUNTIFS($G$6:G126,G126,$K$6:K126,K126)&gt;1,"是","否"))</f>
      </c>
      <c r="AS126" s="155" t="str"/>
      <c r="AT126" s="93" t="str"/>
      <c r="AU126" s="65" t="str"/>
    </row>
    <row r="127" ht="24" customHeight="true">
      <c r="A127" s="143" t="str">
        <f>IF(C127="","","RR-"&amp;TEXT(C127,"yyyymmdd")&amp;"-"&amp;TEXT(ROW()-5,"0000"))</f>
      </c>
      <c r="B127" s="137" t="str"/>
      <c r="C127" s="161" t="str"/>
      <c r="D127" s="137" t="str"/>
      <c r="E127" s="137" t="str"/>
      <c r="F127" s="137" t="str"/>
      <c r="G127" s="137" t="str"/>
      <c r="H127" s="137" t="str"/>
      <c r="I127" s="137" t="str"/>
      <c r="J127" s="137" t="str"/>
      <c r="K127" s="137" t="str"/>
      <c r="L127" s="137" t="str"/>
      <c r="M127" s="137" t="str"/>
      <c r="N127" s="137" t="str"/>
      <c r="O127" s="93" t="str"/>
      <c r="P127" s="93" t="str"/>
      <c r="Q127" s="137" t="str"/>
      <c r="R127" s="119" t="str"/>
      <c r="S127" s="167" t="str">
        <f>IF(OR(C127="",N127=""),"",IFERROR(C127+VLOOKUP(N127,'选项配置'!$E$5:$F$8,2,FALSE),""))</f>
      </c>
      <c r="T127" s="149" t="str">
        <f>IF(S127="","",IF(OR(U127="已关闭",U127="已取消",U127="驳回"),"已关闭",IF(TODAY()&gt;S127,"超期","正常")))</f>
      </c>
      <c r="U127" s="137" t="str"/>
      <c r="V127" s="155" t="str"/>
      <c r="W127" s="155" t="str"/>
      <c r="X127" s="155" t="str"/>
      <c r="Y127" s="155" t="str"/>
      <c r="Z127" s="155" t="str"/>
      <c r="AA127" s="179" t="str"/>
      <c r="AB127" s="179" t="str"/>
      <c r="AC127" s="186" t="str">
        <f>IF(OR(AA127="",AB127=""),"",ROUND((AB127-AA127)*24,2))</f>
      </c>
      <c r="AD127" s="187" t="str"/>
      <c r="AE127" s="198" t="str"/>
      <c r="AF127" s="198" t="str"/>
      <c r="AG127" s="198" t="str"/>
      <c r="AH127" s="198" t="str"/>
      <c r="AI127" s="198" t="str"/>
      <c r="AJ127" s="199" t="str">
        <f>IF(SUM(AF127:AI127)=0,"",SUM(AF127:AI127))</f>
      </c>
      <c r="AK127" s="155" t="str"/>
      <c r="AL127" s="155" t="str"/>
      <c r="AM127" s="155" t="str"/>
      <c r="AN127" s="155" t="str"/>
      <c r="AO127" s="155" t="str"/>
      <c r="AP127" s="173" t="str"/>
      <c r="AQ127" s="155" t="str"/>
      <c r="AR127" s="149" t="str">
        <f>IF(OR(G127="",K127=""),"",IF(COUNTIFS($G$6:G127,G127,$K$6:K127,K127)&gt;1,"是","否"))</f>
      </c>
      <c r="AS127" s="155" t="str"/>
      <c r="AT127" s="93" t="str"/>
      <c r="AU127" s="65" t="str"/>
    </row>
    <row r="128" ht="24" customHeight="true">
      <c r="A128" s="143" t="str">
        <f>IF(C128="","","RR-"&amp;TEXT(C128,"yyyymmdd")&amp;"-"&amp;TEXT(ROW()-5,"0000"))</f>
      </c>
      <c r="B128" s="137" t="str"/>
      <c r="C128" s="161" t="str"/>
      <c r="D128" s="137" t="str"/>
      <c r="E128" s="137" t="str"/>
      <c r="F128" s="137" t="str"/>
      <c r="G128" s="137" t="str"/>
      <c r="H128" s="137" t="str"/>
      <c r="I128" s="137" t="str"/>
      <c r="J128" s="137" t="str"/>
      <c r="K128" s="137" t="str"/>
      <c r="L128" s="137" t="str"/>
      <c r="M128" s="137" t="str"/>
      <c r="N128" s="137" t="str"/>
      <c r="O128" s="93" t="str"/>
      <c r="P128" s="93" t="str"/>
      <c r="Q128" s="137" t="str"/>
      <c r="R128" s="119" t="str"/>
      <c r="S128" s="167" t="str">
        <f>IF(OR(C128="",N128=""),"",IFERROR(C128+VLOOKUP(N128,'选项配置'!$E$5:$F$8,2,FALSE),""))</f>
      </c>
      <c r="T128" s="149" t="str">
        <f>IF(S128="","",IF(OR(U128="已关闭",U128="已取消",U128="驳回"),"已关闭",IF(TODAY()&gt;S128,"超期","正常")))</f>
      </c>
      <c r="U128" s="137" t="str"/>
      <c r="V128" s="155" t="str"/>
      <c r="W128" s="155" t="str"/>
      <c r="X128" s="155" t="str"/>
      <c r="Y128" s="155" t="str"/>
      <c r="Z128" s="155" t="str"/>
      <c r="AA128" s="179" t="str"/>
      <c r="AB128" s="179" t="str"/>
      <c r="AC128" s="186" t="str">
        <f>IF(OR(AA128="",AB128=""),"",ROUND((AB128-AA128)*24,2))</f>
      </c>
      <c r="AD128" s="187" t="str"/>
      <c r="AE128" s="198" t="str"/>
      <c r="AF128" s="198" t="str"/>
      <c r="AG128" s="198" t="str"/>
      <c r="AH128" s="198" t="str"/>
      <c r="AI128" s="198" t="str"/>
      <c r="AJ128" s="199" t="str">
        <f>IF(SUM(AF128:AI128)=0,"",SUM(AF128:AI128))</f>
      </c>
      <c r="AK128" s="155" t="str"/>
      <c r="AL128" s="155" t="str"/>
      <c r="AM128" s="155" t="str"/>
      <c r="AN128" s="155" t="str"/>
      <c r="AO128" s="155" t="str"/>
      <c r="AP128" s="173" t="str"/>
      <c r="AQ128" s="155" t="str"/>
      <c r="AR128" s="149" t="str">
        <f>IF(OR(G128="",K128=""),"",IF(COUNTIFS($G$6:G128,G128,$K$6:K128,K128)&gt;1,"是","否"))</f>
      </c>
      <c r="AS128" s="155" t="str"/>
      <c r="AT128" s="93" t="str"/>
      <c r="AU128" s="65" t="str"/>
    </row>
    <row r="129" ht="24" customHeight="true">
      <c r="A129" s="143" t="str">
        <f>IF(C129="","","RR-"&amp;TEXT(C129,"yyyymmdd")&amp;"-"&amp;TEXT(ROW()-5,"0000"))</f>
      </c>
      <c r="B129" s="137" t="str"/>
      <c r="C129" s="161" t="str"/>
      <c r="D129" s="137" t="str"/>
      <c r="E129" s="137" t="str"/>
      <c r="F129" s="137" t="str"/>
      <c r="G129" s="137" t="str"/>
      <c r="H129" s="137" t="str"/>
      <c r="I129" s="137" t="str"/>
      <c r="J129" s="137" t="str"/>
      <c r="K129" s="137" t="str"/>
      <c r="L129" s="137" t="str"/>
      <c r="M129" s="137" t="str"/>
      <c r="N129" s="137" t="str"/>
      <c r="O129" s="93" t="str"/>
      <c r="P129" s="93" t="str"/>
      <c r="Q129" s="137" t="str"/>
      <c r="R129" s="119" t="str"/>
      <c r="S129" s="167" t="str">
        <f>IF(OR(C129="",N129=""),"",IFERROR(C129+VLOOKUP(N129,'选项配置'!$E$5:$F$8,2,FALSE),""))</f>
      </c>
      <c r="T129" s="149" t="str">
        <f>IF(S129="","",IF(OR(U129="已关闭",U129="已取消",U129="驳回"),"已关闭",IF(TODAY()&gt;S129,"超期","正常")))</f>
      </c>
      <c r="U129" s="137" t="str"/>
      <c r="V129" s="155" t="str"/>
      <c r="W129" s="155" t="str"/>
      <c r="X129" s="155" t="str"/>
      <c r="Y129" s="155" t="str"/>
      <c r="Z129" s="155" t="str"/>
      <c r="AA129" s="179" t="str"/>
      <c r="AB129" s="179" t="str"/>
      <c r="AC129" s="186" t="str">
        <f>IF(OR(AA129="",AB129=""),"",ROUND((AB129-AA129)*24,2))</f>
      </c>
      <c r="AD129" s="187" t="str"/>
      <c r="AE129" s="198" t="str"/>
      <c r="AF129" s="198" t="str"/>
      <c r="AG129" s="198" t="str"/>
      <c r="AH129" s="198" t="str"/>
      <c r="AI129" s="198" t="str"/>
      <c r="AJ129" s="199" t="str">
        <f>IF(SUM(AF129:AI129)=0,"",SUM(AF129:AI129))</f>
      </c>
      <c r="AK129" s="155" t="str"/>
      <c r="AL129" s="155" t="str"/>
      <c r="AM129" s="155" t="str"/>
      <c r="AN129" s="155" t="str"/>
      <c r="AO129" s="155" t="str"/>
      <c r="AP129" s="173" t="str"/>
      <c r="AQ129" s="155" t="str"/>
      <c r="AR129" s="149" t="str">
        <f>IF(OR(G129="",K129=""),"",IF(COUNTIFS($G$6:G129,G129,$K$6:K129,K129)&gt;1,"是","否"))</f>
      </c>
      <c r="AS129" s="155" t="str"/>
      <c r="AT129" s="93" t="str"/>
      <c r="AU129" s="65" t="str"/>
    </row>
    <row r="130" ht="24" customHeight="true">
      <c r="A130" s="143" t="str">
        <f>IF(C130="","","RR-"&amp;TEXT(C130,"yyyymmdd")&amp;"-"&amp;TEXT(ROW()-5,"0000"))</f>
      </c>
      <c r="B130" s="137" t="str"/>
      <c r="C130" s="161" t="str"/>
      <c r="D130" s="137" t="str"/>
      <c r="E130" s="137" t="str"/>
      <c r="F130" s="137" t="str"/>
      <c r="G130" s="137" t="str"/>
      <c r="H130" s="137" t="str"/>
      <c r="I130" s="137" t="str"/>
      <c r="J130" s="137" t="str"/>
      <c r="K130" s="137" t="str"/>
      <c r="L130" s="137" t="str"/>
      <c r="M130" s="137" t="str"/>
      <c r="N130" s="137" t="str"/>
      <c r="O130" s="93" t="str"/>
      <c r="P130" s="93" t="str"/>
      <c r="Q130" s="137" t="str"/>
      <c r="R130" s="119" t="str"/>
      <c r="S130" s="167" t="str">
        <f>IF(OR(C130="",N130=""),"",IFERROR(C130+VLOOKUP(N130,'选项配置'!$E$5:$F$8,2,FALSE),""))</f>
      </c>
      <c r="T130" s="149" t="str">
        <f>IF(S130="","",IF(OR(U130="已关闭",U130="已取消",U130="驳回"),"已关闭",IF(TODAY()&gt;S130,"超期","正常")))</f>
      </c>
      <c r="U130" s="137" t="str"/>
      <c r="V130" s="155" t="str"/>
      <c r="W130" s="155" t="str"/>
      <c r="X130" s="155" t="str"/>
      <c r="Y130" s="155" t="str"/>
      <c r="Z130" s="155" t="str"/>
      <c r="AA130" s="179" t="str"/>
      <c r="AB130" s="179" t="str"/>
      <c r="AC130" s="186" t="str">
        <f>IF(OR(AA130="",AB130=""),"",ROUND((AB130-AA130)*24,2))</f>
      </c>
      <c r="AD130" s="187" t="str"/>
      <c r="AE130" s="198" t="str"/>
      <c r="AF130" s="198" t="str"/>
      <c r="AG130" s="198" t="str"/>
      <c r="AH130" s="198" t="str"/>
      <c r="AI130" s="198" t="str"/>
      <c r="AJ130" s="199" t="str">
        <f>IF(SUM(AF130:AI130)=0,"",SUM(AF130:AI130))</f>
      </c>
      <c r="AK130" s="155" t="str"/>
      <c r="AL130" s="155" t="str"/>
      <c r="AM130" s="155" t="str"/>
      <c r="AN130" s="155" t="str"/>
      <c r="AO130" s="155" t="str"/>
      <c r="AP130" s="173" t="str"/>
      <c r="AQ130" s="155" t="str"/>
      <c r="AR130" s="149" t="str">
        <f>IF(OR(G130="",K130=""),"",IF(COUNTIFS($G$6:G130,G130,$K$6:K130,K130)&gt;1,"是","否"))</f>
      </c>
      <c r="AS130" s="155" t="str"/>
      <c r="AT130" s="93" t="str"/>
      <c r="AU130" s="65" t="str"/>
    </row>
    <row r="131" ht="24" customHeight="true">
      <c r="A131" s="143" t="str">
        <f>IF(C131="","","RR-"&amp;TEXT(C131,"yyyymmdd")&amp;"-"&amp;TEXT(ROW()-5,"0000"))</f>
      </c>
      <c r="B131" s="137" t="str"/>
      <c r="C131" s="161" t="str"/>
      <c r="D131" s="137" t="str"/>
      <c r="E131" s="137" t="str"/>
      <c r="F131" s="137" t="str"/>
      <c r="G131" s="137" t="str"/>
      <c r="H131" s="137" t="str"/>
      <c r="I131" s="137" t="str"/>
      <c r="J131" s="137" t="str"/>
      <c r="K131" s="137" t="str"/>
      <c r="L131" s="137" t="str"/>
      <c r="M131" s="137" t="str"/>
      <c r="N131" s="137" t="str"/>
      <c r="O131" s="93" t="str"/>
      <c r="P131" s="93" t="str"/>
      <c r="Q131" s="137" t="str"/>
      <c r="R131" s="119" t="str"/>
      <c r="S131" s="167" t="str">
        <f>IF(OR(C131="",N131=""),"",IFERROR(C131+VLOOKUP(N131,'选项配置'!$E$5:$F$8,2,FALSE),""))</f>
      </c>
      <c r="T131" s="149" t="str">
        <f>IF(S131="","",IF(OR(U131="已关闭",U131="已取消",U131="驳回"),"已关闭",IF(TODAY()&gt;S131,"超期","正常")))</f>
      </c>
      <c r="U131" s="137" t="str"/>
      <c r="V131" s="155" t="str"/>
      <c r="W131" s="155" t="str"/>
      <c r="X131" s="155" t="str"/>
      <c r="Y131" s="155" t="str"/>
      <c r="Z131" s="155" t="str"/>
      <c r="AA131" s="179" t="str"/>
      <c r="AB131" s="179" t="str"/>
      <c r="AC131" s="186" t="str">
        <f>IF(OR(AA131="",AB131=""),"",ROUND((AB131-AA131)*24,2))</f>
      </c>
      <c r="AD131" s="187" t="str"/>
      <c r="AE131" s="198" t="str"/>
      <c r="AF131" s="198" t="str"/>
      <c r="AG131" s="198" t="str"/>
      <c r="AH131" s="198" t="str"/>
      <c r="AI131" s="198" t="str"/>
      <c r="AJ131" s="199" t="str">
        <f>IF(SUM(AF131:AI131)=0,"",SUM(AF131:AI131))</f>
      </c>
      <c r="AK131" s="155" t="str"/>
      <c r="AL131" s="155" t="str"/>
      <c r="AM131" s="155" t="str"/>
      <c r="AN131" s="155" t="str"/>
      <c r="AO131" s="155" t="str"/>
      <c r="AP131" s="173" t="str"/>
      <c r="AQ131" s="155" t="str"/>
      <c r="AR131" s="149" t="str">
        <f>IF(OR(G131="",K131=""),"",IF(COUNTIFS($G$6:G131,G131,$K$6:K131,K131)&gt;1,"是","否"))</f>
      </c>
      <c r="AS131" s="155" t="str"/>
      <c r="AT131" s="93" t="str"/>
      <c r="AU131" s="65" t="str"/>
    </row>
    <row r="132" ht="24" customHeight="true">
      <c r="A132" s="143" t="str">
        <f>IF(C132="","","RR-"&amp;TEXT(C132,"yyyymmdd")&amp;"-"&amp;TEXT(ROW()-5,"0000"))</f>
      </c>
      <c r="B132" s="137" t="str"/>
      <c r="C132" s="161" t="str"/>
      <c r="D132" s="137" t="str"/>
      <c r="E132" s="137" t="str"/>
      <c r="F132" s="137" t="str"/>
      <c r="G132" s="137" t="str"/>
      <c r="H132" s="137" t="str"/>
      <c r="I132" s="137" t="str"/>
      <c r="J132" s="137" t="str"/>
      <c r="K132" s="137" t="str"/>
      <c r="L132" s="137" t="str"/>
      <c r="M132" s="137" t="str"/>
      <c r="N132" s="137" t="str"/>
      <c r="O132" s="93" t="str"/>
      <c r="P132" s="93" t="str"/>
      <c r="Q132" s="137" t="str"/>
      <c r="R132" s="119" t="str"/>
      <c r="S132" s="167" t="str">
        <f>IF(OR(C132="",N132=""),"",IFERROR(C132+VLOOKUP(N132,'选项配置'!$E$5:$F$8,2,FALSE),""))</f>
      </c>
      <c r="T132" s="149" t="str">
        <f>IF(S132="","",IF(OR(U132="已关闭",U132="已取消",U132="驳回"),"已关闭",IF(TODAY()&gt;S132,"超期","正常")))</f>
      </c>
      <c r="U132" s="137" t="str"/>
      <c r="V132" s="155" t="str"/>
      <c r="W132" s="155" t="str"/>
      <c r="X132" s="155" t="str"/>
      <c r="Y132" s="155" t="str"/>
      <c r="Z132" s="155" t="str"/>
      <c r="AA132" s="179" t="str"/>
      <c r="AB132" s="179" t="str"/>
      <c r="AC132" s="186" t="str">
        <f>IF(OR(AA132="",AB132=""),"",ROUND((AB132-AA132)*24,2))</f>
      </c>
      <c r="AD132" s="187" t="str"/>
      <c r="AE132" s="198" t="str"/>
      <c r="AF132" s="198" t="str"/>
      <c r="AG132" s="198" t="str"/>
      <c r="AH132" s="198" t="str"/>
      <c r="AI132" s="198" t="str"/>
      <c r="AJ132" s="199" t="str">
        <f>IF(SUM(AF132:AI132)=0,"",SUM(AF132:AI132))</f>
      </c>
      <c r="AK132" s="155" t="str"/>
      <c r="AL132" s="155" t="str"/>
      <c r="AM132" s="155" t="str"/>
      <c r="AN132" s="155" t="str"/>
      <c r="AO132" s="155" t="str"/>
      <c r="AP132" s="173" t="str"/>
      <c r="AQ132" s="155" t="str"/>
      <c r="AR132" s="149" t="str">
        <f>IF(OR(G132="",K132=""),"",IF(COUNTIFS($G$6:G132,G132,$K$6:K132,K132)&gt;1,"是","否"))</f>
      </c>
      <c r="AS132" s="155" t="str"/>
      <c r="AT132" s="93" t="str"/>
      <c r="AU132" s="65" t="str"/>
    </row>
    <row r="133" ht="24" customHeight="true">
      <c r="A133" s="143" t="str">
        <f>IF(C133="","","RR-"&amp;TEXT(C133,"yyyymmdd")&amp;"-"&amp;TEXT(ROW()-5,"0000"))</f>
      </c>
      <c r="B133" s="137" t="str"/>
      <c r="C133" s="161" t="str"/>
      <c r="D133" s="137" t="str"/>
      <c r="E133" s="137" t="str"/>
      <c r="F133" s="137" t="str"/>
      <c r="G133" s="137" t="str"/>
      <c r="H133" s="137" t="str"/>
      <c r="I133" s="137" t="str"/>
      <c r="J133" s="137" t="str"/>
      <c r="K133" s="137" t="str"/>
      <c r="L133" s="137" t="str"/>
      <c r="M133" s="137" t="str"/>
      <c r="N133" s="137" t="str"/>
      <c r="O133" s="93" t="str"/>
      <c r="P133" s="93" t="str"/>
      <c r="Q133" s="137" t="str"/>
      <c r="R133" s="119" t="str"/>
      <c r="S133" s="167" t="str">
        <f>IF(OR(C133="",N133=""),"",IFERROR(C133+VLOOKUP(N133,'选项配置'!$E$5:$F$8,2,FALSE),""))</f>
      </c>
      <c r="T133" s="149" t="str">
        <f>IF(S133="","",IF(OR(U133="已关闭",U133="已取消",U133="驳回"),"已关闭",IF(TODAY()&gt;S133,"超期","正常")))</f>
      </c>
      <c r="U133" s="137" t="str"/>
      <c r="V133" s="155" t="str"/>
      <c r="W133" s="155" t="str"/>
      <c r="X133" s="155" t="str"/>
      <c r="Y133" s="155" t="str"/>
      <c r="Z133" s="155" t="str"/>
      <c r="AA133" s="179" t="str"/>
      <c r="AB133" s="179" t="str"/>
      <c r="AC133" s="186" t="str">
        <f>IF(OR(AA133="",AB133=""),"",ROUND((AB133-AA133)*24,2))</f>
      </c>
      <c r="AD133" s="187" t="str"/>
      <c r="AE133" s="198" t="str"/>
      <c r="AF133" s="198" t="str"/>
      <c r="AG133" s="198" t="str"/>
      <c r="AH133" s="198" t="str"/>
      <c r="AI133" s="198" t="str"/>
      <c r="AJ133" s="199" t="str">
        <f>IF(SUM(AF133:AI133)=0,"",SUM(AF133:AI133))</f>
      </c>
      <c r="AK133" s="155" t="str"/>
      <c r="AL133" s="155" t="str"/>
      <c r="AM133" s="155" t="str"/>
      <c r="AN133" s="155" t="str"/>
      <c r="AO133" s="155" t="str"/>
      <c r="AP133" s="173" t="str"/>
      <c r="AQ133" s="155" t="str"/>
      <c r="AR133" s="149" t="str">
        <f>IF(OR(G133="",K133=""),"",IF(COUNTIFS($G$6:G133,G133,$K$6:K133,K133)&gt;1,"是","否"))</f>
      </c>
      <c r="AS133" s="155" t="str"/>
      <c r="AT133" s="93" t="str"/>
      <c r="AU133" s="65" t="str"/>
    </row>
    <row r="134" ht="24" customHeight="true">
      <c r="A134" s="143" t="str">
        <f>IF(C134="","","RR-"&amp;TEXT(C134,"yyyymmdd")&amp;"-"&amp;TEXT(ROW()-5,"0000"))</f>
      </c>
      <c r="B134" s="137" t="str"/>
      <c r="C134" s="161" t="str"/>
      <c r="D134" s="137" t="str"/>
      <c r="E134" s="137" t="str"/>
      <c r="F134" s="137" t="str"/>
      <c r="G134" s="137" t="str"/>
      <c r="H134" s="137" t="str"/>
      <c r="I134" s="137" t="str"/>
      <c r="J134" s="137" t="str"/>
      <c r="K134" s="137" t="str"/>
      <c r="L134" s="137" t="str"/>
      <c r="M134" s="137" t="str"/>
      <c r="N134" s="137" t="str"/>
      <c r="O134" s="93" t="str"/>
      <c r="P134" s="93" t="str"/>
      <c r="Q134" s="137" t="str"/>
      <c r="R134" s="119" t="str"/>
      <c r="S134" s="167" t="str">
        <f>IF(OR(C134="",N134=""),"",IFERROR(C134+VLOOKUP(N134,'选项配置'!$E$5:$F$8,2,FALSE),""))</f>
      </c>
      <c r="T134" s="149" t="str">
        <f>IF(S134="","",IF(OR(U134="已关闭",U134="已取消",U134="驳回"),"已关闭",IF(TODAY()&gt;S134,"超期","正常")))</f>
      </c>
      <c r="U134" s="137" t="str"/>
      <c r="V134" s="155" t="str"/>
      <c r="W134" s="155" t="str"/>
      <c r="X134" s="155" t="str"/>
      <c r="Y134" s="155" t="str"/>
      <c r="Z134" s="155" t="str"/>
      <c r="AA134" s="179" t="str"/>
      <c r="AB134" s="179" t="str"/>
      <c r="AC134" s="186" t="str">
        <f>IF(OR(AA134="",AB134=""),"",ROUND((AB134-AA134)*24,2))</f>
      </c>
      <c r="AD134" s="187" t="str"/>
      <c r="AE134" s="198" t="str"/>
      <c r="AF134" s="198" t="str"/>
      <c r="AG134" s="198" t="str"/>
      <c r="AH134" s="198" t="str"/>
      <c r="AI134" s="198" t="str"/>
      <c r="AJ134" s="199" t="str">
        <f>IF(SUM(AF134:AI134)=0,"",SUM(AF134:AI134))</f>
      </c>
      <c r="AK134" s="155" t="str"/>
      <c r="AL134" s="155" t="str"/>
      <c r="AM134" s="155" t="str"/>
      <c r="AN134" s="155" t="str"/>
      <c r="AO134" s="155" t="str"/>
      <c r="AP134" s="173" t="str"/>
      <c r="AQ134" s="155" t="str"/>
      <c r="AR134" s="149" t="str">
        <f>IF(OR(G134="",K134=""),"",IF(COUNTIFS($G$6:G134,G134,$K$6:K134,K134)&gt;1,"是","否"))</f>
      </c>
      <c r="AS134" s="155" t="str"/>
      <c r="AT134" s="93" t="str"/>
      <c r="AU134" s="65" t="str"/>
    </row>
    <row r="135" ht="24" customHeight="true">
      <c r="A135" s="143" t="str">
        <f>IF(C135="","","RR-"&amp;TEXT(C135,"yyyymmdd")&amp;"-"&amp;TEXT(ROW()-5,"0000"))</f>
      </c>
      <c r="B135" s="137" t="str"/>
      <c r="C135" s="161" t="str"/>
      <c r="D135" s="137" t="str"/>
      <c r="E135" s="137" t="str"/>
      <c r="F135" s="137" t="str"/>
      <c r="G135" s="137" t="str"/>
      <c r="H135" s="137" t="str"/>
      <c r="I135" s="137" t="str"/>
      <c r="J135" s="137" t="str"/>
      <c r="K135" s="137" t="str"/>
      <c r="L135" s="137" t="str"/>
      <c r="M135" s="137" t="str"/>
      <c r="N135" s="137" t="str"/>
      <c r="O135" s="93" t="str"/>
      <c r="P135" s="93" t="str"/>
      <c r="Q135" s="137" t="str"/>
      <c r="R135" s="119" t="str"/>
      <c r="S135" s="167" t="str">
        <f>IF(OR(C135="",N135=""),"",IFERROR(C135+VLOOKUP(N135,'选项配置'!$E$5:$F$8,2,FALSE),""))</f>
      </c>
      <c r="T135" s="149" t="str">
        <f>IF(S135="","",IF(OR(U135="已关闭",U135="已取消",U135="驳回"),"已关闭",IF(TODAY()&gt;S135,"超期","正常")))</f>
      </c>
      <c r="U135" s="137" t="str"/>
      <c r="V135" s="155" t="str"/>
      <c r="W135" s="155" t="str"/>
      <c r="X135" s="155" t="str"/>
      <c r="Y135" s="155" t="str"/>
      <c r="Z135" s="155" t="str"/>
      <c r="AA135" s="179" t="str"/>
      <c r="AB135" s="179" t="str"/>
      <c r="AC135" s="186" t="str">
        <f>IF(OR(AA135="",AB135=""),"",ROUND((AB135-AA135)*24,2))</f>
      </c>
      <c r="AD135" s="187" t="str"/>
      <c r="AE135" s="198" t="str"/>
      <c r="AF135" s="198" t="str"/>
      <c r="AG135" s="198" t="str"/>
      <c r="AH135" s="198" t="str"/>
      <c r="AI135" s="198" t="str"/>
      <c r="AJ135" s="199" t="str">
        <f>IF(SUM(AF135:AI135)=0,"",SUM(AF135:AI135))</f>
      </c>
      <c r="AK135" s="155" t="str"/>
      <c r="AL135" s="155" t="str"/>
      <c r="AM135" s="155" t="str"/>
      <c r="AN135" s="155" t="str"/>
      <c r="AO135" s="155" t="str"/>
      <c r="AP135" s="173" t="str"/>
      <c r="AQ135" s="155" t="str"/>
      <c r="AR135" s="149" t="str">
        <f>IF(OR(G135="",K135=""),"",IF(COUNTIFS($G$6:G135,G135,$K$6:K135,K135)&gt;1,"是","否"))</f>
      </c>
      <c r="AS135" s="155" t="str"/>
      <c r="AT135" s="93" t="str"/>
      <c r="AU135" s="65" t="str"/>
    </row>
    <row r="136" ht="24" customHeight="true">
      <c r="A136" s="143" t="str">
        <f>IF(C136="","","RR-"&amp;TEXT(C136,"yyyymmdd")&amp;"-"&amp;TEXT(ROW()-5,"0000"))</f>
      </c>
      <c r="B136" s="137" t="str"/>
      <c r="C136" s="161" t="str"/>
      <c r="D136" s="137" t="str"/>
      <c r="E136" s="137" t="str"/>
      <c r="F136" s="137" t="str"/>
      <c r="G136" s="137" t="str"/>
      <c r="H136" s="137" t="str"/>
      <c r="I136" s="137" t="str"/>
      <c r="J136" s="137" t="str"/>
      <c r="K136" s="137" t="str"/>
      <c r="L136" s="137" t="str"/>
      <c r="M136" s="137" t="str"/>
      <c r="N136" s="137" t="str"/>
      <c r="O136" s="93" t="str"/>
      <c r="P136" s="93" t="str"/>
      <c r="Q136" s="137" t="str"/>
      <c r="R136" s="119" t="str"/>
      <c r="S136" s="167" t="str">
        <f>IF(OR(C136="",N136=""),"",IFERROR(C136+VLOOKUP(N136,'选项配置'!$E$5:$F$8,2,FALSE),""))</f>
      </c>
      <c r="T136" s="149" t="str">
        <f>IF(S136="","",IF(OR(U136="已关闭",U136="已取消",U136="驳回"),"已关闭",IF(TODAY()&gt;S136,"超期","正常")))</f>
      </c>
      <c r="U136" s="137" t="str"/>
      <c r="V136" s="155" t="str"/>
      <c r="W136" s="155" t="str"/>
      <c r="X136" s="155" t="str"/>
      <c r="Y136" s="155" t="str"/>
      <c r="Z136" s="155" t="str"/>
      <c r="AA136" s="179" t="str"/>
      <c r="AB136" s="179" t="str"/>
      <c r="AC136" s="186" t="str">
        <f>IF(OR(AA136="",AB136=""),"",ROUND((AB136-AA136)*24,2))</f>
      </c>
      <c r="AD136" s="187" t="str"/>
      <c r="AE136" s="198" t="str"/>
      <c r="AF136" s="198" t="str"/>
      <c r="AG136" s="198" t="str"/>
      <c r="AH136" s="198" t="str"/>
      <c r="AI136" s="198" t="str"/>
      <c r="AJ136" s="199" t="str">
        <f>IF(SUM(AF136:AI136)=0,"",SUM(AF136:AI136))</f>
      </c>
      <c r="AK136" s="155" t="str"/>
      <c r="AL136" s="155" t="str"/>
      <c r="AM136" s="155" t="str"/>
      <c r="AN136" s="155" t="str"/>
      <c r="AO136" s="155" t="str"/>
      <c r="AP136" s="173" t="str"/>
      <c r="AQ136" s="155" t="str"/>
      <c r="AR136" s="149" t="str">
        <f>IF(OR(G136="",K136=""),"",IF(COUNTIFS($G$6:G136,G136,$K$6:K136,K136)&gt;1,"是","否"))</f>
      </c>
      <c r="AS136" s="155" t="str"/>
      <c r="AT136" s="93" t="str"/>
      <c r="AU136" s="65" t="str"/>
    </row>
    <row r="137" ht="24" customHeight="true">
      <c r="A137" s="143" t="str">
        <f>IF(C137="","","RR-"&amp;TEXT(C137,"yyyymmdd")&amp;"-"&amp;TEXT(ROW()-5,"0000"))</f>
      </c>
      <c r="B137" s="137" t="str"/>
      <c r="C137" s="161" t="str"/>
      <c r="D137" s="137" t="str"/>
      <c r="E137" s="137" t="str"/>
      <c r="F137" s="137" t="str"/>
      <c r="G137" s="137" t="str"/>
      <c r="H137" s="137" t="str"/>
      <c r="I137" s="137" t="str"/>
      <c r="J137" s="137" t="str"/>
      <c r="K137" s="137" t="str"/>
      <c r="L137" s="137" t="str"/>
      <c r="M137" s="137" t="str"/>
      <c r="N137" s="137" t="str"/>
      <c r="O137" s="93" t="str"/>
      <c r="P137" s="93" t="str"/>
      <c r="Q137" s="137" t="str"/>
      <c r="R137" s="119" t="str"/>
      <c r="S137" s="167" t="str">
        <f>IF(OR(C137="",N137=""),"",IFERROR(C137+VLOOKUP(N137,'选项配置'!$E$5:$F$8,2,FALSE),""))</f>
      </c>
      <c r="T137" s="149" t="str">
        <f>IF(S137="","",IF(OR(U137="已关闭",U137="已取消",U137="驳回"),"已关闭",IF(TODAY()&gt;S137,"超期","正常")))</f>
      </c>
      <c r="U137" s="137" t="str"/>
      <c r="V137" s="155" t="str"/>
      <c r="W137" s="155" t="str"/>
      <c r="X137" s="155" t="str"/>
      <c r="Y137" s="155" t="str"/>
      <c r="Z137" s="155" t="str"/>
      <c r="AA137" s="179" t="str"/>
      <c r="AB137" s="179" t="str"/>
      <c r="AC137" s="186" t="str">
        <f>IF(OR(AA137="",AB137=""),"",ROUND((AB137-AA137)*24,2))</f>
      </c>
      <c r="AD137" s="187" t="str"/>
      <c r="AE137" s="198" t="str"/>
      <c r="AF137" s="198" t="str"/>
      <c r="AG137" s="198" t="str"/>
      <c r="AH137" s="198" t="str"/>
      <c r="AI137" s="198" t="str"/>
      <c r="AJ137" s="199" t="str">
        <f>IF(SUM(AF137:AI137)=0,"",SUM(AF137:AI137))</f>
      </c>
      <c r="AK137" s="155" t="str"/>
      <c r="AL137" s="155" t="str"/>
      <c r="AM137" s="155" t="str"/>
      <c r="AN137" s="155" t="str"/>
      <c r="AO137" s="155" t="str"/>
      <c r="AP137" s="173" t="str"/>
      <c r="AQ137" s="155" t="str"/>
      <c r="AR137" s="149" t="str">
        <f>IF(OR(G137="",K137=""),"",IF(COUNTIFS($G$6:G137,G137,$K$6:K137,K137)&gt;1,"是","否"))</f>
      </c>
      <c r="AS137" s="155" t="str"/>
      <c r="AT137" s="93" t="str"/>
      <c r="AU137" s="65" t="str"/>
    </row>
    <row r="138" ht="24" customHeight="true">
      <c r="A138" s="143" t="str">
        <f>IF(C138="","","RR-"&amp;TEXT(C138,"yyyymmdd")&amp;"-"&amp;TEXT(ROW()-5,"0000"))</f>
      </c>
      <c r="B138" s="137" t="str"/>
      <c r="C138" s="161" t="str"/>
      <c r="D138" s="137" t="str"/>
      <c r="E138" s="137" t="str"/>
      <c r="F138" s="137" t="str"/>
      <c r="G138" s="137" t="str"/>
      <c r="H138" s="137" t="str"/>
      <c r="I138" s="137" t="str"/>
      <c r="J138" s="137" t="str"/>
      <c r="K138" s="137" t="str"/>
      <c r="L138" s="137" t="str"/>
      <c r="M138" s="137" t="str"/>
      <c r="N138" s="137" t="str"/>
      <c r="O138" s="93" t="str"/>
      <c r="P138" s="93" t="str"/>
      <c r="Q138" s="137" t="str"/>
      <c r="R138" s="119" t="str"/>
      <c r="S138" s="167" t="str">
        <f>IF(OR(C138="",N138=""),"",IFERROR(C138+VLOOKUP(N138,'选项配置'!$E$5:$F$8,2,FALSE),""))</f>
      </c>
      <c r="T138" s="149" t="str">
        <f>IF(S138="","",IF(OR(U138="已关闭",U138="已取消",U138="驳回"),"已关闭",IF(TODAY()&gt;S138,"超期","正常")))</f>
      </c>
      <c r="U138" s="137" t="str"/>
      <c r="V138" s="155" t="str"/>
      <c r="W138" s="155" t="str"/>
      <c r="X138" s="155" t="str"/>
      <c r="Y138" s="155" t="str"/>
      <c r="Z138" s="155" t="str"/>
      <c r="AA138" s="179" t="str"/>
      <c r="AB138" s="179" t="str"/>
      <c r="AC138" s="186" t="str">
        <f>IF(OR(AA138="",AB138=""),"",ROUND((AB138-AA138)*24,2))</f>
      </c>
      <c r="AD138" s="187" t="str"/>
      <c r="AE138" s="198" t="str"/>
      <c r="AF138" s="198" t="str"/>
      <c r="AG138" s="198" t="str"/>
      <c r="AH138" s="198" t="str"/>
      <c r="AI138" s="198" t="str"/>
      <c r="AJ138" s="199" t="str">
        <f>IF(SUM(AF138:AI138)=0,"",SUM(AF138:AI138))</f>
      </c>
      <c r="AK138" s="155" t="str"/>
      <c r="AL138" s="155" t="str"/>
      <c r="AM138" s="155" t="str"/>
      <c r="AN138" s="155" t="str"/>
      <c r="AO138" s="155" t="str"/>
      <c r="AP138" s="173" t="str"/>
      <c r="AQ138" s="155" t="str"/>
      <c r="AR138" s="149" t="str">
        <f>IF(OR(G138="",K138=""),"",IF(COUNTIFS($G$6:G138,G138,$K$6:K138,K138)&gt;1,"是","否"))</f>
      </c>
      <c r="AS138" s="155" t="str"/>
      <c r="AT138" s="93" t="str"/>
      <c r="AU138" s="65" t="str"/>
    </row>
    <row r="139" ht="24" customHeight="true">
      <c r="A139" s="143" t="str">
        <f>IF(C139="","","RR-"&amp;TEXT(C139,"yyyymmdd")&amp;"-"&amp;TEXT(ROW()-5,"0000"))</f>
      </c>
      <c r="B139" s="137" t="str"/>
      <c r="C139" s="161" t="str"/>
      <c r="D139" s="137" t="str"/>
      <c r="E139" s="137" t="str"/>
      <c r="F139" s="137" t="str"/>
      <c r="G139" s="137" t="str"/>
      <c r="H139" s="137" t="str"/>
      <c r="I139" s="137" t="str"/>
      <c r="J139" s="137" t="str"/>
      <c r="K139" s="137" t="str"/>
      <c r="L139" s="137" t="str"/>
      <c r="M139" s="137" t="str"/>
      <c r="N139" s="137" t="str"/>
      <c r="O139" s="93" t="str"/>
      <c r="P139" s="93" t="str"/>
      <c r="Q139" s="137" t="str"/>
      <c r="R139" s="119" t="str"/>
      <c r="S139" s="167" t="str">
        <f>IF(OR(C139="",N139=""),"",IFERROR(C139+VLOOKUP(N139,'选项配置'!$E$5:$F$8,2,FALSE),""))</f>
      </c>
      <c r="T139" s="149" t="str">
        <f>IF(S139="","",IF(OR(U139="已关闭",U139="已取消",U139="驳回"),"已关闭",IF(TODAY()&gt;S139,"超期","正常")))</f>
      </c>
      <c r="U139" s="137" t="str"/>
      <c r="V139" s="155" t="str"/>
      <c r="W139" s="155" t="str"/>
      <c r="X139" s="155" t="str"/>
      <c r="Y139" s="155" t="str"/>
      <c r="Z139" s="155" t="str"/>
      <c r="AA139" s="179" t="str"/>
      <c r="AB139" s="179" t="str"/>
      <c r="AC139" s="186" t="str">
        <f>IF(OR(AA139="",AB139=""),"",ROUND((AB139-AA139)*24,2))</f>
      </c>
      <c r="AD139" s="187" t="str"/>
      <c r="AE139" s="198" t="str"/>
      <c r="AF139" s="198" t="str"/>
      <c r="AG139" s="198" t="str"/>
      <c r="AH139" s="198" t="str"/>
      <c r="AI139" s="198" t="str"/>
      <c r="AJ139" s="199" t="str">
        <f>IF(SUM(AF139:AI139)=0,"",SUM(AF139:AI139))</f>
      </c>
      <c r="AK139" s="155" t="str"/>
      <c r="AL139" s="155" t="str"/>
      <c r="AM139" s="155" t="str"/>
      <c r="AN139" s="155" t="str"/>
      <c r="AO139" s="155" t="str"/>
      <c r="AP139" s="173" t="str"/>
      <c r="AQ139" s="155" t="str"/>
      <c r="AR139" s="149" t="str">
        <f>IF(OR(G139="",K139=""),"",IF(COUNTIFS($G$6:G139,G139,$K$6:K139,K139)&gt;1,"是","否"))</f>
      </c>
      <c r="AS139" s="155" t="str"/>
      <c r="AT139" s="93" t="str"/>
      <c r="AU139" s="65" t="str"/>
    </row>
    <row r="140" ht="24" customHeight="true">
      <c r="A140" s="143" t="str">
        <f>IF(C140="","","RR-"&amp;TEXT(C140,"yyyymmdd")&amp;"-"&amp;TEXT(ROW()-5,"0000"))</f>
      </c>
      <c r="B140" s="137" t="str"/>
      <c r="C140" s="161" t="str"/>
      <c r="D140" s="137" t="str"/>
      <c r="E140" s="137" t="str"/>
      <c r="F140" s="137" t="str"/>
      <c r="G140" s="137" t="str"/>
      <c r="H140" s="137" t="str"/>
      <c r="I140" s="137" t="str"/>
      <c r="J140" s="137" t="str"/>
      <c r="K140" s="137" t="str"/>
      <c r="L140" s="137" t="str"/>
      <c r="M140" s="137" t="str"/>
      <c r="N140" s="137" t="str"/>
      <c r="O140" s="93" t="str"/>
      <c r="P140" s="93" t="str"/>
      <c r="Q140" s="137" t="str"/>
      <c r="R140" s="119" t="str"/>
      <c r="S140" s="167" t="str">
        <f>IF(OR(C140="",N140=""),"",IFERROR(C140+VLOOKUP(N140,'选项配置'!$E$5:$F$8,2,FALSE),""))</f>
      </c>
      <c r="T140" s="149" t="str">
        <f>IF(S140="","",IF(OR(U140="已关闭",U140="已取消",U140="驳回"),"已关闭",IF(TODAY()&gt;S140,"超期","正常")))</f>
      </c>
      <c r="U140" s="137" t="str"/>
      <c r="V140" s="155" t="str"/>
      <c r="W140" s="155" t="str"/>
      <c r="X140" s="155" t="str"/>
      <c r="Y140" s="155" t="str"/>
      <c r="Z140" s="155" t="str"/>
      <c r="AA140" s="179" t="str"/>
      <c r="AB140" s="179" t="str"/>
      <c r="AC140" s="186" t="str">
        <f>IF(OR(AA140="",AB140=""),"",ROUND((AB140-AA140)*24,2))</f>
      </c>
      <c r="AD140" s="187" t="str"/>
      <c r="AE140" s="198" t="str"/>
      <c r="AF140" s="198" t="str"/>
      <c r="AG140" s="198" t="str"/>
      <c r="AH140" s="198" t="str"/>
      <c r="AI140" s="198" t="str"/>
      <c r="AJ140" s="199" t="str">
        <f>IF(SUM(AF140:AI140)=0,"",SUM(AF140:AI140))</f>
      </c>
      <c r="AK140" s="155" t="str"/>
      <c r="AL140" s="155" t="str"/>
      <c r="AM140" s="155" t="str"/>
      <c r="AN140" s="155" t="str"/>
      <c r="AO140" s="155" t="str"/>
      <c r="AP140" s="173" t="str"/>
      <c r="AQ140" s="155" t="str"/>
      <c r="AR140" s="149" t="str">
        <f>IF(OR(G140="",K140=""),"",IF(COUNTIFS($G$6:G140,G140,$K$6:K140,K140)&gt;1,"是","否"))</f>
      </c>
      <c r="AS140" s="155" t="str"/>
      <c r="AT140" s="93" t="str"/>
      <c r="AU140" s="65" t="str"/>
    </row>
    <row r="141" ht="24" customHeight="true">
      <c r="A141" s="143" t="str">
        <f>IF(C141="","","RR-"&amp;TEXT(C141,"yyyymmdd")&amp;"-"&amp;TEXT(ROW()-5,"0000"))</f>
      </c>
      <c r="B141" s="137" t="str"/>
      <c r="C141" s="161" t="str"/>
      <c r="D141" s="137" t="str"/>
      <c r="E141" s="137" t="str"/>
      <c r="F141" s="137" t="str"/>
      <c r="G141" s="137" t="str"/>
      <c r="H141" s="137" t="str"/>
      <c r="I141" s="137" t="str"/>
      <c r="J141" s="137" t="str"/>
      <c r="K141" s="137" t="str"/>
      <c r="L141" s="137" t="str"/>
      <c r="M141" s="137" t="str"/>
      <c r="N141" s="137" t="str"/>
      <c r="O141" s="93" t="str"/>
      <c r="P141" s="93" t="str"/>
      <c r="Q141" s="137" t="str"/>
      <c r="R141" s="119" t="str"/>
      <c r="S141" s="167" t="str">
        <f>IF(OR(C141="",N141=""),"",IFERROR(C141+VLOOKUP(N141,'选项配置'!$E$5:$F$8,2,FALSE),""))</f>
      </c>
      <c r="T141" s="149" t="str">
        <f>IF(S141="","",IF(OR(U141="已关闭",U141="已取消",U141="驳回"),"已关闭",IF(TODAY()&gt;S141,"超期","正常")))</f>
      </c>
      <c r="U141" s="137" t="str"/>
      <c r="V141" s="155" t="str"/>
      <c r="W141" s="155" t="str"/>
      <c r="X141" s="155" t="str"/>
      <c r="Y141" s="155" t="str"/>
      <c r="Z141" s="155" t="str"/>
      <c r="AA141" s="179" t="str"/>
      <c r="AB141" s="179" t="str"/>
      <c r="AC141" s="186" t="str">
        <f>IF(OR(AA141="",AB141=""),"",ROUND((AB141-AA141)*24,2))</f>
      </c>
      <c r="AD141" s="187" t="str"/>
      <c r="AE141" s="198" t="str"/>
      <c r="AF141" s="198" t="str"/>
      <c r="AG141" s="198" t="str"/>
      <c r="AH141" s="198" t="str"/>
      <c r="AI141" s="198" t="str"/>
      <c r="AJ141" s="199" t="str">
        <f>IF(SUM(AF141:AI141)=0,"",SUM(AF141:AI141))</f>
      </c>
      <c r="AK141" s="155" t="str"/>
      <c r="AL141" s="155" t="str"/>
      <c r="AM141" s="155" t="str"/>
      <c r="AN141" s="155" t="str"/>
      <c r="AO141" s="155" t="str"/>
      <c r="AP141" s="173" t="str"/>
      <c r="AQ141" s="155" t="str"/>
      <c r="AR141" s="149" t="str">
        <f>IF(OR(G141="",K141=""),"",IF(COUNTIFS($G$6:G141,G141,$K$6:K141,K141)&gt;1,"是","否"))</f>
      </c>
      <c r="AS141" s="155" t="str"/>
      <c r="AT141" s="93" t="str"/>
      <c r="AU141" s="65" t="str"/>
    </row>
    <row r="142" ht="24" customHeight="true">
      <c r="A142" s="143" t="str">
        <f>IF(C142="","","RR-"&amp;TEXT(C142,"yyyymmdd")&amp;"-"&amp;TEXT(ROW()-5,"0000"))</f>
      </c>
      <c r="B142" s="137" t="str"/>
      <c r="C142" s="161" t="str"/>
      <c r="D142" s="137" t="str"/>
      <c r="E142" s="137" t="str"/>
      <c r="F142" s="137" t="str"/>
      <c r="G142" s="137" t="str"/>
      <c r="H142" s="137" t="str"/>
      <c r="I142" s="137" t="str"/>
      <c r="J142" s="137" t="str"/>
      <c r="K142" s="137" t="str"/>
      <c r="L142" s="137" t="str"/>
      <c r="M142" s="137" t="str"/>
      <c r="N142" s="137" t="str"/>
      <c r="O142" s="93" t="str"/>
      <c r="P142" s="93" t="str"/>
      <c r="Q142" s="137" t="str"/>
      <c r="R142" s="119" t="str"/>
      <c r="S142" s="167" t="str">
        <f>IF(OR(C142="",N142=""),"",IFERROR(C142+VLOOKUP(N142,'选项配置'!$E$5:$F$8,2,FALSE),""))</f>
      </c>
      <c r="T142" s="149" t="str">
        <f>IF(S142="","",IF(OR(U142="已关闭",U142="已取消",U142="驳回"),"已关闭",IF(TODAY()&gt;S142,"超期","正常")))</f>
      </c>
      <c r="U142" s="137" t="str"/>
      <c r="V142" s="155" t="str"/>
      <c r="W142" s="155" t="str"/>
      <c r="X142" s="155" t="str"/>
      <c r="Y142" s="155" t="str"/>
      <c r="Z142" s="155" t="str"/>
      <c r="AA142" s="179" t="str"/>
      <c r="AB142" s="179" t="str"/>
      <c r="AC142" s="186" t="str">
        <f>IF(OR(AA142="",AB142=""),"",ROUND((AB142-AA142)*24,2))</f>
      </c>
      <c r="AD142" s="187" t="str"/>
      <c r="AE142" s="198" t="str"/>
      <c r="AF142" s="198" t="str"/>
      <c r="AG142" s="198" t="str"/>
      <c r="AH142" s="198" t="str"/>
      <c r="AI142" s="198" t="str"/>
      <c r="AJ142" s="199" t="str">
        <f>IF(SUM(AF142:AI142)=0,"",SUM(AF142:AI142))</f>
      </c>
      <c r="AK142" s="155" t="str"/>
      <c r="AL142" s="155" t="str"/>
      <c r="AM142" s="155" t="str"/>
      <c r="AN142" s="155" t="str"/>
      <c r="AO142" s="155" t="str"/>
      <c r="AP142" s="173" t="str"/>
      <c r="AQ142" s="155" t="str"/>
      <c r="AR142" s="149" t="str">
        <f>IF(OR(G142="",K142=""),"",IF(COUNTIFS($G$6:G142,G142,$K$6:K142,K142)&gt;1,"是","否"))</f>
      </c>
      <c r="AS142" s="155" t="str"/>
      <c r="AT142" s="93" t="str"/>
      <c r="AU142" s="65" t="str"/>
    </row>
    <row r="143" ht="24" customHeight="true">
      <c r="A143" s="143" t="str">
        <f>IF(C143="","","RR-"&amp;TEXT(C143,"yyyymmdd")&amp;"-"&amp;TEXT(ROW()-5,"0000"))</f>
      </c>
      <c r="B143" s="137" t="str"/>
      <c r="C143" s="161" t="str"/>
      <c r="D143" s="137" t="str"/>
      <c r="E143" s="137" t="str"/>
      <c r="F143" s="137" t="str"/>
      <c r="G143" s="137" t="str"/>
      <c r="H143" s="137" t="str"/>
      <c r="I143" s="137" t="str"/>
      <c r="J143" s="137" t="str"/>
      <c r="K143" s="137" t="str"/>
      <c r="L143" s="137" t="str"/>
      <c r="M143" s="137" t="str"/>
      <c r="N143" s="137" t="str"/>
      <c r="O143" s="93" t="str"/>
      <c r="P143" s="93" t="str"/>
      <c r="Q143" s="137" t="str"/>
      <c r="R143" s="119" t="str"/>
      <c r="S143" s="167" t="str">
        <f>IF(OR(C143="",N143=""),"",IFERROR(C143+VLOOKUP(N143,'选项配置'!$E$5:$F$8,2,FALSE),""))</f>
      </c>
      <c r="T143" s="149" t="str">
        <f>IF(S143="","",IF(OR(U143="已关闭",U143="已取消",U143="驳回"),"已关闭",IF(TODAY()&gt;S143,"超期","正常")))</f>
      </c>
      <c r="U143" s="137" t="str"/>
      <c r="V143" s="155" t="str"/>
      <c r="W143" s="155" t="str"/>
      <c r="X143" s="155" t="str"/>
      <c r="Y143" s="155" t="str"/>
      <c r="Z143" s="155" t="str"/>
      <c r="AA143" s="179" t="str"/>
      <c r="AB143" s="179" t="str"/>
      <c r="AC143" s="186" t="str">
        <f>IF(OR(AA143="",AB143=""),"",ROUND((AB143-AA143)*24,2))</f>
      </c>
      <c r="AD143" s="187" t="str"/>
      <c r="AE143" s="198" t="str"/>
      <c r="AF143" s="198" t="str"/>
      <c r="AG143" s="198" t="str"/>
      <c r="AH143" s="198" t="str"/>
      <c r="AI143" s="198" t="str"/>
      <c r="AJ143" s="199" t="str">
        <f>IF(SUM(AF143:AI143)=0,"",SUM(AF143:AI143))</f>
      </c>
      <c r="AK143" s="155" t="str"/>
      <c r="AL143" s="155" t="str"/>
      <c r="AM143" s="155" t="str"/>
      <c r="AN143" s="155" t="str"/>
      <c r="AO143" s="155" t="str"/>
      <c r="AP143" s="173" t="str"/>
      <c r="AQ143" s="155" t="str"/>
      <c r="AR143" s="149" t="str">
        <f>IF(OR(G143="",K143=""),"",IF(COUNTIFS($G$6:G143,G143,$K$6:K143,K143)&gt;1,"是","否"))</f>
      </c>
      <c r="AS143" s="155" t="str"/>
      <c r="AT143" s="93" t="str"/>
      <c r="AU143" s="65" t="str"/>
    </row>
    <row r="144" ht="24" customHeight="true">
      <c r="A144" s="143" t="str">
        <f>IF(C144="","","RR-"&amp;TEXT(C144,"yyyymmdd")&amp;"-"&amp;TEXT(ROW()-5,"0000"))</f>
      </c>
      <c r="B144" s="137" t="str"/>
      <c r="C144" s="161" t="str"/>
      <c r="D144" s="137" t="str"/>
      <c r="E144" s="137" t="str"/>
      <c r="F144" s="137" t="str"/>
      <c r="G144" s="137" t="str"/>
      <c r="H144" s="137" t="str"/>
      <c r="I144" s="137" t="str"/>
      <c r="J144" s="137" t="str"/>
      <c r="K144" s="137" t="str"/>
      <c r="L144" s="137" t="str"/>
      <c r="M144" s="137" t="str"/>
      <c r="N144" s="137" t="str"/>
      <c r="O144" s="93" t="str"/>
      <c r="P144" s="93" t="str"/>
      <c r="Q144" s="137" t="str"/>
      <c r="R144" s="119" t="str"/>
      <c r="S144" s="167" t="str">
        <f>IF(OR(C144="",N144=""),"",IFERROR(C144+VLOOKUP(N144,'选项配置'!$E$5:$F$8,2,FALSE),""))</f>
      </c>
      <c r="T144" s="149" t="str">
        <f>IF(S144="","",IF(OR(U144="已关闭",U144="已取消",U144="驳回"),"已关闭",IF(TODAY()&gt;S144,"超期","正常")))</f>
      </c>
      <c r="U144" s="137" t="str"/>
      <c r="V144" s="155" t="str"/>
      <c r="W144" s="155" t="str"/>
      <c r="X144" s="155" t="str"/>
      <c r="Y144" s="155" t="str"/>
      <c r="Z144" s="155" t="str"/>
      <c r="AA144" s="179" t="str"/>
      <c r="AB144" s="179" t="str"/>
      <c r="AC144" s="186" t="str">
        <f>IF(OR(AA144="",AB144=""),"",ROUND((AB144-AA144)*24,2))</f>
      </c>
      <c r="AD144" s="187" t="str"/>
      <c r="AE144" s="198" t="str"/>
      <c r="AF144" s="198" t="str"/>
      <c r="AG144" s="198" t="str"/>
      <c r="AH144" s="198" t="str"/>
      <c r="AI144" s="198" t="str"/>
      <c r="AJ144" s="199" t="str">
        <f>IF(SUM(AF144:AI144)=0,"",SUM(AF144:AI144))</f>
      </c>
      <c r="AK144" s="155" t="str"/>
      <c r="AL144" s="155" t="str"/>
      <c r="AM144" s="155" t="str"/>
      <c r="AN144" s="155" t="str"/>
      <c r="AO144" s="155" t="str"/>
      <c r="AP144" s="173" t="str"/>
      <c r="AQ144" s="155" t="str"/>
      <c r="AR144" s="149" t="str">
        <f>IF(OR(G144="",K144=""),"",IF(COUNTIFS($G$6:G144,G144,$K$6:K144,K144)&gt;1,"是","否"))</f>
      </c>
      <c r="AS144" s="155" t="str"/>
      <c r="AT144" s="93" t="str"/>
      <c r="AU144" s="65" t="str"/>
    </row>
    <row r="145" ht="24" customHeight="true">
      <c r="A145" s="143" t="str">
        <f>IF(C145="","","RR-"&amp;TEXT(C145,"yyyymmdd")&amp;"-"&amp;TEXT(ROW()-5,"0000"))</f>
      </c>
      <c r="B145" s="137" t="str"/>
      <c r="C145" s="161" t="str"/>
      <c r="D145" s="137" t="str"/>
      <c r="E145" s="137" t="str"/>
      <c r="F145" s="137" t="str"/>
      <c r="G145" s="137" t="str"/>
      <c r="H145" s="137" t="str"/>
      <c r="I145" s="137" t="str"/>
      <c r="J145" s="137" t="str"/>
      <c r="K145" s="137" t="str"/>
      <c r="L145" s="137" t="str"/>
      <c r="M145" s="137" t="str"/>
      <c r="N145" s="137" t="str"/>
      <c r="O145" s="93" t="str"/>
      <c r="P145" s="93" t="str"/>
      <c r="Q145" s="137" t="str"/>
      <c r="R145" s="119" t="str"/>
      <c r="S145" s="167" t="str">
        <f>IF(OR(C145="",N145=""),"",IFERROR(C145+VLOOKUP(N145,'选项配置'!$E$5:$F$8,2,FALSE),""))</f>
      </c>
      <c r="T145" s="149" t="str">
        <f>IF(S145="","",IF(OR(U145="已关闭",U145="已取消",U145="驳回"),"已关闭",IF(TODAY()&gt;S145,"超期","正常")))</f>
      </c>
      <c r="U145" s="137" t="str"/>
      <c r="V145" s="155" t="str"/>
      <c r="W145" s="155" t="str"/>
      <c r="X145" s="155" t="str"/>
      <c r="Y145" s="155" t="str"/>
      <c r="Z145" s="155" t="str"/>
      <c r="AA145" s="179" t="str"/>
      <c r="AB145" s="179" t="str"/>
      <c r="AC145" s="186" t="str">
        <f>IF(OR(AA145="",AB145=""),"",ROUND((AB145-AA145)*24,2))</f>
      </c>
      <c r="AD145" s="187" t="str"/>
      <c r="AE145" s="198" t="str"/>
      <c r="AF145" s="198" t="str"/>
      <c r="AG145" s="198" t="str"/>
      <c r="AH145" s="198" t="str"/>
      <c r="AI145" s="198" t="str"/>
      <c r="AJ145" s="199" t="str">
        <f>IF(SUM(AF145:AI145)=0,"",SUM(AF145:AI145))</f>
      </c>
      <c r="AK145" s="155" t="str"/>
      <c r="AL145" s="155" t="str"/>
      <c r="AM145" s="155" t="str"/>
      <c r="AN145" s="155" t="str"/>
      <c r="AO145" s="155" t="str"/>
      <c r="AP145" s="173" t="str"/>
      <c r="AQ145" s="155" t="str"/>
      <c r="AR145" s="149" t="str">
        <f>IF(OR(G145="",K145=""),"",IF(COUNTIFS($G$6:G145,G145,$K$6:K145,K145)&gt;1,"是","否"))</f>
      </c>
      <c r="AS145" s="155" t="str"/>
      <c r="AT145" s="93" t="str"/>
      <c r="AU145" s="65" t="str"/>
    </row>
    <row r="146" ht="24" customHeight="true">
      <c r="A146" s="143" t="str">
        <f>IF(C146="","","RR-"&amp;TEXT(C146,"yyyymmdd")&amp;"-"&amp;TEXT(ROW()-5,"0000"))</f>
      </c>
      <c r="B146" s="137" t="str"/>
      <c r="C146" s="161" t="str"/>
      <c r="D146" s="137" t="str"/>
      <c r="E146" s="137" t="str"/>
      <c r="F146" s="137" t="str"/>
      <c r="G146" s="137" t="str"/>
      <c r="H146" s="137" t="str"/>
      <c r="I146" s="137" t="str"/>
      <c r="J146" s="137" t="str"/>
      <c r="K146" s="137" t="str"/>
      <c r="L146" s="137" t="str"/>
      <c r="M146" s="137" t="str"/>
      <c r="N146" s="137" t="str"/>
      <c r="O146" s="93" t="str"/>
      <c r="P146" s="93" t="str"/>
      <c r="Q146" s="137" t="str"/>
      <c r="R146" s="119" t="str"/>
      <c r="S146" s="167" t="str">
        <f>IF(OR(C146="",N146=""),"",IFERROR(C146+VLOOKUP(N146,'选项配置'!$E$5:$F$8,2,FALSE),""))</f>
      </c>
      <c r="T146" s="149" t="str">
        <f>IF(S146="","",IF(OR(U146="已关闭",U146="已取消",U146="驳回"),"已关闭",IF(TODAY()&gt;S146,"超期","正常")))</f>
      </c>
      <c r="U146" s="137" t="str"/>
      <c r="V146" s="155" t="str"/>
      <c r="W146" s="155" t="str"/>
      <c r="X146" s="155" t="str"/>
      <c r="Y146" s="155" t="str"/>
      <c r="Z146" s="155" t="str"/>
      <c r="AA146" s="179" t="str"/>
      <c r="AB146" s="179" t="str"/>
      <c r="AC146" s="186" t="str">
        <f>IF(OR(AA146="",AB146=""),"",ROUND((AB146-AA146)*24,2))</f>
      </c>
      <c r="AD146" s="187" t="str"/>
      <c r="AE146" s="198" t="str"/>
      <c r="AF146" s="198" t="str"/>
      <c r="AG146" s="198" t="str"/>
      <c r="AH146" s="198" t="str"/>
      <c r="AI146" s="198" t="str"/>
      <c r="AJ146" s="199" t="str">
        <f>IF(SUM(AF146:AI146)=0,"",SUM(AF146:AI146))</f>
      </c>
      <c r="AK146" s="155" t="str"/>
      <c r="AL146" s="155" t="str"/>
      <c r="AM146" s="155" t="str"/>
      <c r="AN146" s="155" t="str"/>
      <c r="AO146" s="155" t="str"/>
      <c r="AP146" s="173" t="str"/>
      <c r="AQ146" s="155" t="str"/>
      <c r="AR146" s="149" t="str">
        <f>IF(OR(G146="",K146=""),"",IF(COUNTIFS($G$6:G146,G146,$K$6:K146,K146)&gt;1,"是","否"))</f>
      </c>
      <c r="AS146" s="155" t="str"/>
      <c r="AT146" s="93" t="str"/>
      <c r="AU146" s="65" t="str"/>
    </row>
    <row r="147" ht="24" customHeight="true">
      <c r="A147" s="143" t="str">
        <f>IF(C147="","","RR-"&amp;TEXT(C147,"yyyymmdd")&amp;"-"&amp;TEXT(ROW()-5,"0000"))</f>
      </c>
      <c r="B147" s="137" t="str"/>
      <c r="C147" s="161" t="str"/>
      <c r="D147" s="137" t="str"/>
      <c r="E147" s="137" t="str"/>
      <c r="F147" s="137" t="str"/>
      <c r="G147" s="137" t="str"/>
      <c r="H147" s="137" t="str"/>
      <c r="I147" s="137" t="str"/>
      <c r="J147" s="137" t="str"/>
      <c r="K147" s="137" t="str"/>
      <c r="L147" s="137" t="str"/>
      <c r="M147" s="137" t="str"/>
      <c r="N147" s="137" t="str"/>
      <c r="O147" s="93" t="str"/>
      <c r="P147" s="93" t="str"/>
      <c r="Q147" s="137" t="str"/>
      <c r="R147" s="119" t="str"/>
      <c r="S147" s="167" t="str">
        <f>IF(OR(C147="",N147=""),"",IFERROR(C147+VLOOKUP(N147,'选项配置'!$E$5:$F$8,2,FALSE),""))</f>
      </c>
      <c r="T147" s="149" t="str">
        <f>IF(S147="","",IF(OR(U147="已关闭",U147="已取消",U147="驳回"),"已关闭",IF(TODAY()&gt;S147,"超期","正常")))</f>
      </c>
      <c r="U147" s="137" t="str"/>
      <c r="V147" s="155" t="str"/>
      <c r="W147" s="155" t="str"/>
      <c r="X147" s="155" t="str"/>
      <c r="Y147" s="155" t="str"/>
      <c r="Z147" s="155" t="str"/>
      <c r="AA147" s="179" t="str"/>
      <c r="AB147" s="179" t="str"/>
      <c r="AC147" s="186" t="str">
        <f>IF(OR(AA147="",AB147=""),"",ROUND((AB147-AA147)*24,2))</f>
      </c>
      <c r="AD147" s="187" t="str"/>
      <c r="AE147" s="198" t="str"/>
      <c r="AF147" s="198" t="str"/>
      <c r="AG147" s="198" t="str"/>
      <c r="AH147" s="198" t="str"/>
      <c r="AI147" s="198" t="str"/>
      <c r="AJ147" s="199" t="str">
        <f>IF(SUM(AF147:AI147)=0,"",SUM(AF147:AI147))</f>
      </c>
      <c r="AK147" s="155" t="str"/>
      <c r="AL147" s="155" t="str"/>
      <c r="AM147" s="155" t="str"/>
      <c r="AN147" s="155" t="str"/>
      <c r="AO147" s="155" t="str"/>
      <c r="AP147" s="173" t="str"/>
      <c r="AQ147" s="155" t="str"/>
      <c r="AR147" s="149" t="str">
        <f>IF(OR(G147="",K147=""),"",IF(COUNTIFS($G$6:G147,G147,$K$6:K147,K147)&gt;1,"是","否"))</f>
      </c>
      <c r="AS147" s="155" t="str"/>
      <c r="AT147" s="93" t="str"/>
      <c r="AU147" s="65" t="str"/>
    </row>
    <row r="148" ht="24" customHeight="true">
      <c r="A148" s="143" t="str">
        <f>IF(C148="","","RR-"&amp;TEXT(C148,"yyyymmdd")&amp;"-"&amp;TEXT(ROW()-5,"0000"))</f>
      </c>
      <c r="B148" s="137" t="str"/>
      <c r="C148" s="161" t="str"/>
      <c r="D148" s="137" t="str"/>
      <c r="E148" s="137" t="str"/>
      <c r="F148" s="137" t="str"/>
      <c r="G148" s="137" t="str"/>
      <c r="H148" s="137" t="str"/>
      <c r="I148" s="137" t="str"/>
      <c r="J148" s="137" t="str"/>
      <c r="K148" s="137" t="str"/>
      <c r="L148" s="137" t="str"/>
      <c r="M148" s="137" t="str"/>
      <c r="N148" s="137" t="str"/>
      <c r="O148" s="93" t="str"/>
      <c r="P148" s="93" t="str"/>
      <c r="Q148" s="137" t="str"/>
      <c r="R148" s="119" t="str"/>
      <c r="S148" s="167" t="str">
        <f>IF(OR(C148="",N148=""),"",IFERROR(C148+VLOOKUP(N148,'选项配置'!$E$5:$F$8,2,FALSE),""))</f>
      </c>
      <c r="T148" s="149" t="str">
        <f>IF(S148="","",IF(OR(U148="已关闭",U148="已取消",U148="驳回"),"已关闭",IF(TODAY()&gt;S148,"超期","正常")))</f>
      </c>
      <c r="U148" s="137" t="str"/>
      <c r="V148" s="155" t="str"/>
      <c r="W148" s="155" t="str"/>
      <c r="X148" s="155" t="str"/>
      <c r="Y148" s="155" t="str"/>
      <c r="Z148" s="155" t="str"/>
      <c r="AA148" s="179" t="str"/>
      <c r="AB148" s="179" t="str"/>
      <c r="AC148" s="186" t="str">
        <f>IF(OR(AA148="",AB148=""),"",ROUND((AB148-AA148)*24,2))</f>
      </c>
      <c r="AD148" s="187" t="str"/>
      <c r="AE148" s="198" t="str"/>
      <c r="AF148" s="198" t="str"/>
      <c r="AG148" s="198" t="str"/>
      <c r="AH148" s="198" t="str"/>
      <c r="AI148" s="198" t="str"/>
      <c r="AJ148" s="199" t="str">
        <f>IF(SUM(AF148:AI148)=0,"",SUM(AF148:AI148))</f>
      </c>
      <c r="AK148" s="155" t="str"/>
      <c r="AL148" s="155" t="str"/>
      <c r="AM148" s="155" t="str"/>
      <c r="AN148" s="155" t="str"/>
      <c r="AO148" s="155" t="str"/>
      <c r="AP148" s="173" t="str"/>
      <c r="AQ148" s="155" t="str"/>
      <c r="AR148" s="149" t="str">
        <f>IF(OR(G148="",K148=""),"",IF(COUNTIFS($G$6:G148,G148,$K$6:K148,K148)&gt;1,"是","否"))</f>
      </c>
      <c r="AS148" s="155" t="str"/>
      <c r="AT148" s="93" t="str"/>
      <c r="AU148" s="65" t="str"/>
    </row>
    <row r="149" ht="24" customHeight="true">
      <c r="A149" s="143" t="str">
        <f>IF(C149="","","RR-"&amp;TEXT(C149,"yyyymmdd")&amp;"-"&amp;TEXT(ROW()-5,"0000"))</f>
      </c>
      <c r="B149" s="137" t="str"/>
      <c r="C149" s="161" t="str"/>
      <c r="D149" s="137" t="str"/>
      <c r="E149" s="137" t="str"/>
      <c r="F149" s="137" t="str"/>
      <c r="G149" s="137" t="str"/>
      <c r="H149" s="137" t="str"/>
      <c r="I149" s="137" t="str"/>
      <c r="J149" s="137" t="str"/>
      <c r="K149" s="137" t="str"/>
      <c r="L149" s="137" t="str"/>
      <c r="M149" s="137" t="str"/>
      <c r="N149" s="137" t="str"/>
      <c r="O149" s="93" t="str"/>
      <c r="P149" s="93" t="str"/>
      <c r="Q149" s="137" t="str"/>
      <c r="R149" s="119" t="str"/>
      <c r="S149" s="167" t="str">
        <f>IF(OR(C149="",N149=""),"",IFERROR(C149+VLOOKUP(N149,'选项配置'!$E$5:$F$8,2,FALSE),""))</f>
      </c>
      <c r="T149" s="149" t="str">
        <f>IF(S149="","",IF(OR(U149="已关闭",U149="已取消",U149="驳回"),"已关闭",IF(TODAY()&gt;S149,"超期","正常")))</f>
      </c>
      <c r="U149" s="137" t="str"/>
      <c r="V149" s="155" t="str"/>
      <c r="W149" s="155" t="str"/>
      <c r="X149" s="155" t="str"/>
      <c r="Y149" s="155" t="str"/>
      <c r="Z149" s="155" t="str"/>
      <c r="AA149" s="179" t="str"/>
      <c r="AB149" s="179" t="str"/>
      <c r="AC149" s="186" t="str">
        <f>IF(OR(AA149="",AB149=""),"",ROUND((AB149-AA149)*24,2))</f>
      </c>
      <c r="AD149" s="187" t="str"/>
      <c r="AE149" s="198" t="str"/>
      <c r="AF149" s="198" t="str"/>
      <c r="AG149" s="198" t="str"/>
      <c r="AH149" s="198" t="str"/>
      <c r="AI149" s="198" t="str"/>
      <c r="AJ149" s="199" t="str">
        <f>IF(SUM(AF149:AI149)=0,"",SUM(AF149:AI149))</f>
      </c>
      <c r="AK149" s="155" t="str"/>
      <c r="AL149" s="155" t="str"/>
      <c r="AM149" s="155" t="str"/>
      <c r="AN149" s="155" t="str"/>
      <c r="AO149" s="155" t="str"/>
      <c r="AP149" s="173" t="str"/>
      <c r="AQ149" s="155" t="str"/>
      <c r="AR149" s="149" t="str">
        <f>IF(OR(G149="",K149=""),"",IF(COUNTIFS($G$6:G149,G149,$K$6:K149,K149)&gt;1,"是","否"))</f>
      </c>
      <c r="AS149" s="155" t="str"/>
      <c r="AT149" s="93" t="str"/>
      <c r="AU149" s="65" t="str"/>
    </row>
    <row r="150" ht="24" customHeight="true">
      <c r="A150" s="143" t="str">
        <f>IF(C150="","","RR-"&amp;TEXT(C150,"yyyymmdd")&amp;"-"&amp;TEXT(ROW()-5,"0000"))</f>
      </c>
      <c r="B150" s="137" t="str"/>
      <c r="C150" s="161" t="str"/>
      <c r="D150" s="137" t="str"/>
      <c r="E150" s="137" t="str"/>
      <c r="F150" s="137" t="str"/>
      <c r="G150" s="137" t="str"/>
      <c r="H150" s="137" t="str"/>
      <c r="I150" s="137" t="str"/>
      <c r="J150" s="137" t="str"/>
      <c r="K150" s="137" t="str"/>
      <c r="L150" s="137" t="str"/>
      <c r="M150" s="137" t="str"/>
      <c r="N150" s="137" t="str"/>
      <c r="O150" s="93" t="str"/>
      <c r="P150" s="93" t="str"/>
      <c r="Q150" s="137" t="str"/>
      <c r="R150" s="119" t="str"/>
      <c r="S150" s="167" t="str">
        <f>IF(OR(C150="",N150=""),"",IFERROR(C150+VLOOKUP(N150,'选项配置'!$E$5:$F$8,2,FALSE),""))</f>
      </c>
      <c r="T150" s="149" t="str">
        <f>IF(S150="","",IF(OR(U150="已关闭",U150="已取消",U150="驳回"),"已关闭",IF(TODAY()&gt;S150,"超期","正常")))</f>
      </c>
      <c r="U150" s="137" t="str"/>
      <c r="V150" s="155" t="str"/>
      <c r="W150" s="155" t="str"/>
      <c r="X150" s="155" t="str"/>
      <c r="Y150" s="155" t="str"/>
      <c r="Z150" s="155" t="str"/>
      <c r="AA150" s="179" t="str"/>
      <c r="AB150" s="179" t="str"/>
      <c r="AC150" s="186" t="str">
        <f>IF(OR(AA150="",AB150=""),"",ROUND((AB150-AA150)*24,2))</f>
      </c>
      <c r="AD150" s="187" t="str"/>
      <c r="AE150" s="198" t="str"/>
      <c r="AF150" s="198" t="str"/>
      <c r="AG150" s="198" t="str"/>
      <c r="AH150" s="198" t="str"/>
      <c r="AI150" s="198" t="str"/>
      <c r="AJ150" s="199" t="str">
        <f>IF(SUM(AF150:AI150)=0,"",SUM(AF150:AI150))</f>
      </c>
      <c r="AK150" s="155" t="str"/>
      <c r="AL150" s="155" t="str"/>
      <c r="AM150" s="155" t="str"/>
      <c r="AN150" s="155" t="str"/>
      <c r="AO150" s="155" t="str"/>
      <c r="AP150" s="173" t="str"/>
      <c r="AQ150" s="155" t="str"/>
      <c r="AR150" s="149" t="str">
        <f>IF(OR(G150="",K150=""),"",IF(COUNTIFS($G$6:G150,G150,$K$6:K150,K150)&gt;1,"是","否"))</f>
      </c>
      <c r="AS150" s="155" t="str"/>
      <c r="AT150" s="93" t="str"/>
      <c r="AU150" s="65" t="str"/>
    </row>
    <row r="151" ht="24" customHeight="true">
      <c r="A151" s="143" t="str">
        <f>IF(C151="","","RR-"&amp;TEXT(C151,"yyyymmdd")&amp;"-"&amp;TEXT(ROW()-5,"0000"))</f>
      </c>
      <c r="B151" s="137" t="str"/>
      <c r="C151" s="161" t="str"/>
      <c r="D151" s="137" t="str"/>
      <c r="E151" s="137" t="str"/>
      <c r="F151" s="137" t="str"/>
      <c r="G151" s="137" t="str"/>
      <c r="H151" s="137" t="str"/>
      <c r="I151" s="137" t="str"/>
      <c r="J151" s="137" t="str"/>
      <c r="K151" s="137" t="str"/>
      <c r="L151" s="137" t="str"/>
      <c r="M151" s="137" t="str"/>
      <c r="N151" s="137" t="str"/>
      <c r="O151" s="93" t="str"/>
      <c r="P151" s="93" t="str"/>
      <c r="Q151" s="137" t="str"/>
      <c r="R151" s="119" t="str"/>
      <c r="S151" s="167" t="str">
        <f>IF(OR(C151="",N151=""),"",IFERROR(C151+VLOOKUP(N151,'选项配置'!$E$5:$F$8,2,FALSE),""))</f>
      </c>
      <c r="T151" s="149" t="str">
        <f>IF(S151="","",IF(OR(U151="已关闭",U151="已取消",U151="驳回"),"已关闭",IF(TODAY()&gt;S151,"超期","正常")))</f>
      </c>
      <c r="U151" s="137" t="str"/>
      <c r="V151" s="155" t="str"/>
      <c r="W151" s="155" t="str"/>
      <c r="X151" s="155" t="str"/>
      <c r="Y151" s="155" t="str"/>
      <c r="Z151" s="155" t="str"/>
      <c r="AA151" s="179" t="str"/>
      <c r="AB151" s="179" t="str"/>
      <c r="AC151" s="186" t="str">
        <f>IF(OR(AA151="",AB151=""),"",ROUND((AB151-AA151)*24,2))</f>
      </c>
      <c r="AD151" s="187" t="str"/>
      <c r="AE151" s="198" t="str"/>
      <c r="AF151" s="198" t="str"/>
      <c r="AG151" s="198" t="str"/>
      <c r="AH151" s="198" t="str"/>
      <c r="AI151" s="198" t="str"/>
      <c r="AJ151" s="199" t="str">
        <f>IF(SUM(AF151:AI151)=0,"",SUM(AF151:AI151))</f>
      </c>
      <c r="AK151" s="155" t="str"/>
      <c r="AL151" s="155" t="str"/>
      <c r="AM151" s="155" t="str"/>
      <c r="AN151" s="155" t="str"/>
      <c r="AO151" s="155" t="str"/>
      <c r="AP151" s="173" t="str"/>
      <c r="AQ151" s="155" t="str"/>
      <c r="AR151" s="149" t="str">
        <f>IF(OR(G151="",K151=""),"",IF(COUNTIFS($G$6:G151,G151,$K$6:K151,K151)&gt;1,"是","否"))</f>
      </c>
      <c r="AS151" s="155" t="str"/>
      <c r="AT151" s="93" t="str"/>
      <c r="AU151" s="65" t="str"/>
    </row>
    <row r="152" ht="24" customHeight="true">
      <c r="A152" s="143" t="str">
        <f>IF(C152="","","RR-"&amp;TEXT(C152,"yyyymmdd")&amp;"-"&amp;TEXT(ROW()-5,"0000"))</f>
      </c>
      <c r="B152" s="137" t="str"/>
      <c r="C152" s="161" t="str"/>
      <c r="D152" s="137" t="str"/>
      <c r="E152" s="137" t="str"/>
      <c r="F152" s="137" t="str"/>
      <c r="G152" s="137" t="str"/>
      <c r="H152" s="137" t="str"/>
      <c r="I152" s="137" t="str"/>
      <c r="J152" s="137" t="str"/>
      <c r="K152" s="137" t="str"/>
      <c r="L152" s="137" t="str"/>
      <c r="M152" s="137" t="str"/>
      <c r="N152" s="137" t="str"/>
      <c r="O152" s="93" t="str"/>
      <c r="P152" s="93" t="str"/>
      <c r="Q152" s="137" t="str"/>
      <c r="R152" s="119" t="str"/>
      <c r="S152" s="167" t="str">
        <f>IF(OR(C152="",N152=""),"",IFERROR(C152+VLOOKUP(N152,'选项配置'!$E$5:$F$8,2,FALSE),""))</f>
      </c>
      <c r="T152" s="149" t="str">
        <f>IF(S152="","",IF(OR(U152="已关闭",U152="已取消",U152="驳回"),"已关闭",IF(TODAY()&gt;S152,"超期","正常")))</f>
      </c>
      <c r="U152" s="137" t="str"/>
      <c r="V152" s="155" t="str"/>
      <c r="W152" s="155" t="str"/>
      <c r="X152" s="155" t="str"/>
      <c r="Y152" s="155" t="str"/>
      <c r="Z152" s="155" t="str"/>
      <c r="AA152" s="179" t="str"/>
      <c r="AB152" s="179" t="str"/>
      <c r="AC152" s="186" t="str">
        <f>IF(OR(AA152="",AB152=""),"",ROUND((AB152-AA152)*24,2))</f>
      </c>
      <c r="AD152" s="187" t="str"/>
      <c r="AE152" s="198" t="str"/>
      <c r="AF152" s="198" t="str"/>
      <c r="AG152" s="198" t="str"/>
      <c r="AH152" s="198" t="str"/>
      <c r="AI152" s="198" t="str"/>
      <c r="AJ152" s="199" t="str">
        <f>IF(SUM(AF152:AI152)=0,"",SUM(AF152:AI152))</f>
      </c>
      <c r="AK152" s="155" t="str"/>
      <c r="AL152" s="155" t="str"/>
      <c r="AM152" s="155" t="str"/>
      <c r="AN152" s="155" t="str"/>
      <c r="AO152" s="155" t="str"/>
      <c r="AP152" s="173" t="str"/>
      <c r="AQ152" s="155" t="str"/>
      <c r="AR152" s="149" t="str">
        <f>IF(OR(G152="",K152=""),"",IF(COUNTIFS($G$6:G152,G152,$K$6:K152,K152)&gt;1,"是","否"))</f>
      </c>
      <c r="AS152" s="155" t="str"/>
      <c r="AT152" s="93" t="str"/>
      <c r="AU152" s="65" t="str"/>
    </row>
    <row r="153" ht="24" customHeight="true">
      <c r="A153" s="143" t="str">
        <f>IF(C153="","","RR-"&amp;TEXT(C153,"yyyymmdd")&amp;"-"&amp;TEXT(ROW()-5,"0000"))</f>
      </c>
      <c r="B153" s="137" t="str"/>
      <c r="C153" s="161" t="str"/>
      <c r="D153" s="137" t="str"/>
      <c r="E153" s="137" t="str"/>
      <c r="F153" s="137" t="str"/>
      <c r="G153" s="137" t="str"/>
      <c r="H153" s="137" t="str"/>
      <c r="I153" s="137" t="str"/>
      <c r="J153" s="137" t="str"/>
      <c r="K153" s="137" t="str"/>
      <c r="L153" s="137" t="str"/>
      <c r="M153" s="137" t="str"/>
      <c r="N153" s="137" t="str"/>
      <c r="O153" s="93" t="str"/>
      <c r="P153" s="93" t="str"/>
      <c r="Q153" s="137" t="str"/>
      <c r="R153" s="119" t="str"/>
      <c r="S153" s="167" t="str">
        <f>IF(OR(C153="",N153=""),"",IFERROR(C153+VLOOKUP(N153,'选项配置'!$E$5:$F$8,2,FALSE),""))</f>
      </c>
      <c r="T153" s="149" t="str">
        <f>IF(S153="","",IF(OR(U153="已关闭",U153="已取消",U153="驳回"),"已关闭",IF(TODAY()&gt;S153,"超期","正常")))</f>
      </c>
      <c r="U153" s="137" t="str"/>
      <c r="V153" s="155" t="str"/>
      <c r="W153" s="155" t="str"/>
      <c r="X153" s="155" t="str"/>
      <c r="Y153" s="155" t="str"/>
      <c r="Z153" s="155" t="str"/>
      <c r="AA153" s="179" t="str"/>
      <c r="AB153" s="179" t="str"/>
      <c r="AC153" s="186" t="str">
        <f>IF(OR(AA153="",AB153=""),"",ROUND((AB153-AA153)*24,2))</f>
      </c>
      <c r="AD153" s="187" t="str"/>
      <c r="AE153" s="198" t="str"/>
      <c r="AF153" s="198" t="str"/>
      <c r="AG153" s="198" t="str"/>
      <c r="AH153" s="198" t="str"/>
      <c r="AI153" s="198" t="str"/>
      <c r="AJ153" s="199" t="str">
        <f>IF(SUM(AF153:AI153)=0,"",SUM(AF153:AI153))</f>
      </c>
      <c r="AK153" s="155" t="str"/>
      <c r="AL153" s="155" t="str"/>
      <c r="AM153" s="155" t="str"/>
      <c r="AN153" s="155" t="str"/>
      <c r="AO153" s="155" t="str"/>
      <c r="AP153" s="173" t="str"/>
      <c r="AQ153" s="155" t="str"/>
      <c r="AR153" s="149" t="str">
        <f>IF(OR(G153="",K153=""),"",IF(COUNTIFS($G$6:G153,G153,$K$6:K153,K153)&gt;1,"是","否"))</f>
      </c>
      <c r="AS153" s="155" t="str"/>
      <c r="AT153" s="93" t="str"/>
      <c r="AU153" s="65" t="str"/>
    </row>
    <row r="154" ht="24" customHeight="true">
      <c r="A154" s="143" t="str">
        <f>IF(C154="","","RR-"&amp;TEXT(C154,"yyyymmdd")&amp;"-"&amp;TEXT(ROW()-5,"0000"))</f>
      </c>
      <c r="B154" s="137" t="str"/>
      <c r="C154" s="161" t="str"/>
      <c r="D154" s="137" t="str"/>
      <c r="E154" s="137" t="str"/>
      <c r="F154" s="137" t="str"/>
      <c r="G154" s="137" t="str"/>
      <c r="H154" s="137" t="str"/>
      <c r="I154" s="137" t="str"/>
      <c r="J154" s="137" t="str"/>
      <c r="K154" s="137" t="str"/>
      <c r="L154" s="137" t="str"/>
      <c r="M154" s="137" t="str"/>
      <c r="N154" s="137" t="str"/>
      <c r="O154" s="93" t="str"/>
      <c r="P154" s="93" t="str"/>
      <c r="Q154" s="137" t="str"/>
      <c r="R154" s="119" t="str"/>
      <c r="S154" s="167" t="str">
        <f>IF(OR(C154="",N154=""),"",IFERROR(C154+VLOOKUP(N154,'选项配置'!$E$5:$F$8,2,FALSE),""))</f>
      </c>
      <c r="T154" s="149" t="str">
        <f>IF(S154="","",IF(OR(U154="已关闭",U154="已取消",U154="驳回"),"已关闭",IF(TODAY()&gt;S154,"超期","正常")))</f>
      </c>
      <c r="U154" s="137" t="str"/>
      <c r="V154" s="155" t="str"/>
      <c r="W154" s="155" t="str"/>
      <c r="X154" s="155" t="str"/>
      <c r="Y154" s="155" t="str"/>
      <c r="Z154" s="155" t="str"/>
      <c r="AA154" s="179" t="str"/>
      <c r="AB154" s="179" t="str"/>
      <c r="AC154" s="186" t="str">
        <f>IF(OR(AA154="",AB154=""),"",ROUND((AB154-AA154)*24,2))</f>
      </c>
      <c r="AD154" s="187" t="str"/>
      <c r="AE154" s="198" t="str"/>
      <c r="AF154" s="198" t="str"/>
      <c r="AG154" s="198" t="str"/>
      <c r="AH154" s="198" t="str"/>
      <c r="AI154" s="198" t="str"/>
      <c r="AJ154" s="199" t="str">
        <f>IF(SUM(AF154:AI154)=0,"",SUM(AF154:AI154))</f>
      </c>
      <c r="AK154" s="155" t="str"/>
      <c r="AL154" s="155" t="str"/>
      <c r="AM154" s="155" t="str"/>
      <c r="AN154" s="155" t="str"/>
      <c r="AO154" s="155" t="str"/>
      <c r="AP154" s="173" t="str"/>
      <c r="AQ154" s="155" t="str"/>
      <c r="AR154" s="149" t="str">
        <f>IF(OR(G154="",K154=""),"",IF(COUNTIFS($G$6:G154,G154,$K$6:K154,K154)&gt;1,"是","否"))</f>
      </c>
      <c r="AS154" s="155" t="str"/>
      <c r="AT154" s="93" t="str"/>
      <c r="AU154" s="65" t="str"/>
    </row>
    <row r="155" ht="24" customHeight="true">
      <c r="A155" s="143" t="str">
        <f>IF(C155="","","RR-"&amp;TEXT(C155,"yyyymmdd")&amp;"-"&amp;TEXT(ROW()-5,"0000"))</f>
      </c>
      <c r="B155" s="137" t="str"/>
      <c r="C155" s="161" t="str"/>
      <c r="D155" s="137" t="str"/>
      <c r="E155" s="137" t="str"/>
      <c r="F155" s="137" t="str"/>
      <c r="G155" s="137" t="str"/>
      <c r="H155" s="137" t="str"/>
      <c r="I155" s="137" t="str"/>
      <c r="J155" s="137" t="str"/>
      <c r="K155" s="137" t="str"/>
      <c r="L155" s="137" t="str"/>
      <c r="M155" s="137" t="str"/>
      <c r="N155" s="137" t="str"/>
      <c r="O155" s="93" t="str"/>
      <c r="P155" s="93" t="str"/>
      <c r="Q155" s="137" t="str"/>
      <c r="R155" s="119" t="str"/>
      <c r="S155" s="167" t="str">
        <f>IF(OR(C155="",N155=""),"",IFERROR(C155+VLOOKUP(N155,'选项配置'!$E$5:$F$8,2,FALSE),""))</f>
      </c>
      <c r="T155" s="149" t="str">
        <f>IF(S155="","",IF(OR(U155="已关闭",U155="已取消",U155="驳回"),"已关闭",IF(TODAY()&gt;S155,"超期","正常")))</f>
      </c>
      <c r="U155" s="137" t="str"/>
      <c r="V155" s="155" t="str"/>
      <c r="W155" s="155" t="str"/>
      <c r="X155" s="155" t="str"/>
      <c r="Y155" s="155" t="str"/>
      <c r="Z155" s="155" t="str"/>
      <c r="AA155" s="179" t="str"/>
      <c r="AB155" s="179" t="str"/>
      <c r="AC155" s="186" t="str">
        <f>IF(OR(AA155="",AB155=""),"",ROUND((AB155-AA155)*24,2))</f>
      </c>
      <c r="AD155" s="187" t="str"/>
      <c r="AE155" s="198" t="str"/>
      <c r="AF155" s="198" t="str"/>
      <c r="AG155" s="198" t="str"/>
      <c r="AH155" s="198" t="str"/>
      <c r="AI155" s="198" t="str"/>
      <c r="AJ155" s="199" t="str">
        <f>IF(SUM(AF155:AI155)=0,"",SUM(AF155:AI155))</f>
      </c>
      <c r="AK155" s="155" t="str"/>
      <c r="AL155" s="155" t="str"/>
      <c r="AM155" s="155" t="str"/>
      <c r="AN155" s="155" t="str"/>
      <c r="AO155" s="155" t="str"/>
      <c r="AP155" s="173" t="str"/>
      <c r="AQ155" s="155" t="str"/>
      <c r="AR155" s="149" t="str">
        <f>IF(OR(G155="",K155=""),"",IF(COUNTIFS($G$6:G155,G155,$K$6:K155,K155)&gt;1,"是","否"))</f>
      </c>
      <c r="AS155" s="155" t="str"/>
      <c r="AT155" s="93" t="str"/>
      <c r="AU155" s="65" t="str"/>
    </row>
    <row r="156" ht="24" customHeight="true">
      <c r="A156" s="143" t="str">
        <f>IF(C156="","","RR-"&amp;TEXT(C156,"yyyymmdd")&amp;"-"&amp;TEXT(ROW()-5,"0000"))</f>
      </c>
      <c r="B156" s="137" t="str"/>
      <c r="C156" s="161" t="str"/>
      <c r="D156" s="137" t="str"/>
      <c r="E156" s="137" t="str"/>
      <c r="F156" s="137" t="str"/>
      <c r="G156" s="137" t="str"/>
      <c r="H156" s="137" t="str"/>
      <c r="I156" s="137" t="str"/>
      <c r="J156" s="137" t="str"/>
      <c r="K156" s="137" t="str"/>
      <c r="L156" s="137" t="str"/>
      <c r="M156" s="137" t="str"/>
      <c r="N156" s="137" t="str"/>
      <c r="O156" s="93" t="str"/>
      <c r="P156" s="93" t="str"/>
      <c r="Q156" s="137" t="str"/>
      <c r="R156" s="119" t="str"/>
      <c r="S156" s="167" t="str">
        <f>IF(OR(C156="",N156=""),"",IFERROR(C156+VLOOKUP(N156,'选项配置'!$E$5:$F$8,2,FALSE),""))</f>
      </c>
      <c r="T156" s="149" t="str">
        <f>IF(S156="","",IF(OR(U156="已关闭",U156="已取消",U156="驳回"),"已关闭",IF(TODAY()&gt;S156,"超期","正常")))</f>
      </c>
      <c r="U156" s="137" t="str"/>
      <c r="V156" s="155" t="str"/>
      <c r="W156" s="155" t="str"/>
      <c r="X156" s="155" t="str"/>
      <c r="Y156" s="155" t="str"/>
      <c r="Z156" s="155" t="str"/>
      <c r="AA156" s="179" t="str"/>
      <c r="AB156" s="179" t="str"/>
      <c r="AC156" s="186" t="str">
        <f>IF(OR(AA156="",AB156=""),"",ROUND((AB156-AA156)*24,2))</f>
      </c>
      <c r="AD156" s="187" t="str"/>
      <c r="AE156" s="198" t="str"/>
      <c r="AF156" s="198" t="str"/>
      <c r="AG156" s="198" t="str"/>
      <c r="AH156" s="198" t="str"/>
      <c r="AI156" s="198" t="str"/>
      <c r="AJ156" s="199" t="str">
        <f>IF(SUM(AF156:AI156)=0,"",SUM(AF156:AI156))</f>
      </c>
      <c r="AK156" s="155" t="str"/>
      <c r="AL156" s="155" t="str"/>
      <c r="AM156" s="155" t="str"/>
      <c r="AN156" s="155" t="str"/>
      <c r="AO156" s="155" t="str"/>
      <c r="AP156" s="173" t="str"/>
      <c r="AQ156" s="155" t="str"/>
      <c r="AR156" s="149" t="str">
        <f>IF(OR(G156="",K156=""),"",IF(COUNTIFS($G$6:G156,G156,$K$6:K156,K156)&gt;1,"是","否"))</f>
      </c>
      <c r="AS156" s="155" t="str"/>
      <c r="AT156" s="93" t="str"/>
      <c r="AU156" s="65" t="str"/>
    </row>
    <row r="157" ht="24" customHeight="true">
      <c r="A157" s="143" t="str">
        <f>IF(C157="","","RR-"&amp;TEXT(C157,"yyyymmdd")&amp;"-"&amp;TEXT(ROW()-5,"0000"))</f>
      </c>
      <c r="B157" s="137" t="str"/>
      <c r="C157" s="161" t="str"/>
      <c r="D157" s="137" t="str"/>
      <c r="E157" s="137" t="str"/>
      <c r="F157" s="137" t="str"/>
      <c r="G157" s="137" t="str"/>
      <c r="H157" s="137" t="str"/>
      <c r="I157" s="137" t="str"/>
      <c r="J157" s="137" t="str"/>
      <c r="K157" s="137" t="str"/>
      <c r="L157" s="137" t="str"/>
      <c r="M157" s="137" t="str"/>
      <c r="N157" s="137" t="str"/>
      <c r="O157" s="93" t="str"/>
      <c r="P157" s="93" t="str"/>
      <c r="Q157" s="137" t="str"/>
      <c r="R157" s="119" t="str"/>
      <c r="S157" s="167" t="str">
        <f>IF(OR(C157="",N157=""),"",IFERROR(C157+VLOOKUP(N157,'选项配置'!$E$5:$F$8,2,FALSE),""))</f>
      </c>
      <c r="T157" s="149" t="str">
        <f>IF(S157="","",IF(OR(U157="已关闭",U157="已取消",U157="驳回"),"已关闭",IF(TODAY()&gt;S157,"超期","正常")))</f>
      </c>
      <c r="U157" s="137" t="str"/>
      <c r="V157" s="155" t="str"/>
      <c r="W157" s="155" t="str"/>
      <c r="X157" s="155" t="str"/>
      <c r="Y157" s="155" t="str"/>
      <c r="Z157" s="155" t="str"/>
      <c r="AA157" s="179" t="str"/>
      <c r="AB157" s="179" t="str"/>
      <c r="AC157" s="186" t="str">
        <f>IF(OR(AA157="",AB157=""),"",ROUND((AB157-AA157)*24,2))</f>
      </c>
      <c r="AD157" s="187" t="str"/>
      <c r="AE157" s="198" t="str"/>
      <c r="AF157" s="198" t="str"/>
      <c r="AG157" s="198" t="str"/>
      <c r="AH157" s="198" t="str"/>
      <c r="AI157" s="198" t="str"/>
      <c r="AJ157" s="199" t="str">
        <f>IF(SUM(AF157:AI157)=0,"",SUM(AF157:AI157))</f>
      </c>
      <c r="AK157" s="155" t="str"/>
      <c r="AL157" s="155" t="str"/>
      <c r="AM157" s="155" t="str"/>
      <c r="AN157" s="155" t="str"/>
      <c r="AO157" s="155" t="str"/>
      <c r="AP157" s="173" t="str"/>
      <c r="AQ157" s="155" t="str"/>
      <c r="AR157" s="149" t="str">
        <f>IF(OR(G157="",K157=""),"",IF(COUNTIFS($G$6:G157,G157,$K$6:K157,K157)&gt;1,"是","否"))</f>
      </c>
      <c r="AS157" s="155" t="str"/>
      <c r="AT157" s="93" t="str"/>
      <c r="AU157" s="65" t="str"/>
    </row>
    <row r="158" ht="24" customHeight="true">
      <c r="A158" s="143" t="str">
        <f>IF(C158="","","RR-"&amp;TEXT(C158,"yyyymmdd")&amp;"-"&amp;TEXT(ROW()-5,"0000"))</f>
      </c>
      <c r="B158" s="137" t="str"/>
      <c r="C158" s="161" t="str"/>
      <c r="D158" s="137" t="str"/>
      <c r="E158" s="137" t="str"/>
      <c r="F158" s="137" t="str"/>
      <c r="G158" s="137" t="str"/>
      <c r="H158" s="137" t="str"/>
      <c r="I158" s="137" t="str"/>
      <c r="J158" s="137" t="str"/>
      <c r="K158" s="137" t="str"/>
      <c r="L158" s="137" t="str"/>
      <c r="M158" s="137" t="str"/>
      <c r="N158" s="137" t="str"/>
      <c r="O158" s="93" t="str"/>
      <c r="P158" s="93" t="str"/>
      <c r="Q158" s="137" t="str"/>
      <c r="R158" s="119" t="str"/>
      <c r="S158" s="167" t="str">
        <f>IF(OR(C158="",N158=""),"",IFERROR(C158+VLOOKUP(N158,'选项配置'!$E$5:$F$8,2,FALSE),""))</f>
      </c>
      <c r="T158" s="149" t="str">
        <f>IF(S158="","",IF(OR(U158="已关闭",U158="已取消",U158="驳回"),"已关闭",IF(TODAY()&gt;S158,"超期","正常")))</f>
      </c>
      <c r="U158" s="137" t="str"/>
      <c r="V158" s="155" t="str"/>
      <c r="W158" s="155" t="str"/>
      <c r="X158" s="155" t="str"/>
      <c r="Y158" s="155" t="str"/>
      <c r="Z158" s="155" t="str"/>
      <c r="AA158" s="179" t="str"/>
      <c r="AB158" s="179" t="str"/>
      <c r="AC158" s="186" t="str">
        <f>IF(OR(AA158="",AB158=""),"",ROUND((AB158-AA158)*24,2))</f>
      </c>
      <c r="AD158" s="187" t="str"/>
      <c r="AE158" s="198" t="str"/>
      <c r="AF158" s="198" t="str"/>
      <c r="AG158" s="198" t="str"/>
      <c r="AH158" s="198" t="str"/>
      <c r="AI158" s="198" t="str"/>
      <c r="AJ158" s="199" t="str">
        <f>IF(SUM(AF158:AI158)=0,"",SUM(AF158:AI158))</f>
      </c>
      <c r="AK158" s="155" t="str"/>
      <c r="AL158" s="155" t="str"/>
      <c r="AM158" s="155" t="str"/>
      <c r="AN158" s="155" t="str"/>
      <c r="AO158" s="155" t="str"/>
      <c r="AP158" s="173" t="str"/>
      <c r="AQ158" s="155" t="str"/>
      <c r="AR158" s="149" t="str">
        <f>IF(OR(G158="",K158=""),"",IF(COUNTIFS($G$6:G158,G158,$K$6:K158,K158)&gt;1,"是","否"))</f>
      </c>
      <c r="AS158" s="155" t="str"/>
      <c r="AT158" s="93" t="str"/>
      <c r="AU158" s="65" t="str"/>
    </row>
    <row r="159" ht="24" customHeight="true">
      <c r="A159" s="143" t="str">
        <f>IF(C159="","","RR-"&amp;TEXT(C159,"yyyymmdd")&amp;"-"&amp;TEXT(ROW()-5,"0000"))</f>
      </c>
      <c r="B159" s="137" t="str"/>
      <c r="C159" s="161" t="str"/>
      <c r="D159" s="137" t="str"/>
      <c r="E159" s="137" t="str"/>
      <c r="F159" s="137" t="str"/>
      <c r="G159" s="137" t="str"/>
      <c r="H159" s="137" t="str"/>
      <c r="I159" s="137" t="str"/>
      <c r="J159" s="137" t="str"/>
      <c r="K159" s="137" t="str"/>
      <c r="L159" s="137" t="str"/>
      <c r="M159" s="137" t="str"/>
      <c r="N159" s="137" t="str"/>
      <c r="O159" s="93" t="str"/>
      <c r="P159" s="93" t="str"/>
      <c r="Q159" s="137" t="str"/>
      <c r="R159" s="119" t="str"/>
      <c r="S159" s="167" t="str">
        <f>IF(OR(C159="",N159=""),"",IFERROR(C159+VLOOKUP(N159,'选项配置'!$E$5:$F$8,2,FALSE),""))</f>
      </c>
      <c r="T159" s="149" t="str">
        <f>IF(S159="","",IF(OR(U159="已关闭",U159="已取消",U159="驳回"),"已关闭",IF(TODAY()&gt;S159,"超期","正常")))</f>
      </c>
      <c r="U159" s="137" t="str"/>
      <c r="V159" s="155" t="str"/>
      <c r="W159" s="155" t="str"/>
      <c r="X159" s="155" t="str"/>
      <c r="Y159" s="155" t="str"/>
      <c r="Z159" s="155" t="str"/>
      <c r="AA159" s="179" t="str"/>
      <c r="AB159" s="179" t="str"/>
      <c r="AC159" s="186" t="str">
        <f>IF(OR(AA159="",AB159=""),"",ROUND((AB159-AA159)*24,2))</f>
      </c>
      <c r="AD159" s="187" t="str"/>
      <c r="AE159" s="198" t="str"/>
      <c r="AF159" s="198" t="str"/>
      <c r="AG159" s="198" t="str"/>
      <c r="AH159" s="198" t="str"/>
      <c r="AI159" s="198" t="str"/>
      <c r="AJ159" s="199" t="str">
        <f>IF(SUM(AF159:AI159)=0,"",SUM(AF159:AI159))</f>
      </c>
      <c r="AK159" s="155" t="str"/>
      <c r="AL159" s="155" t="str"/>
      <c r="AM159" s="155" t="str"/>
      <c r="AN159" s="155" t="str"/>
      <c r="AO159" s="155" t="str"/>
      <c r="AP159" s="173" t="str"/>
      <c r="AQ159" s="155" t="str"/>
      <c r="AR159" s="149" t="str">
        <f>IF(OR(G159="",K159=""),"",IF(COUNTIFS($G$6:G159,G159,$K$6:K159,K159)&gt;1,"是","否"))</f>
      </c>
      <c r="AS159" s="155" t="str"/>
      <c r="AT159" s="93" t="str"/>
      <c r="AU159" s="65" t="str"/>
    </row>
    <row r="160" ht="24" customHeight="true">
      <c r="A160" s="143" t="str">
        <f>IF(C160="","","RR-"&amp;TEXT(C160,"yyyymmdd")&amp;"-"&amp;TEXT(ROW()-5,"0000"))</f>
      </c>
      <c r="B160" s="137" t="str"/>
      <c r="C160" s="161" t="str"/>
      <c r="D160" s="137" t="str"/>
      <c r="E160" s="137" t="str"/>
      <c r="F160" s="137" t="str"/>
      <c r="G160" s="137" t="str"/>
      <c r="H160" s="137" t="str"/>
      <c r="I160" s="137" t="str"/>
      <c r="J160" s="137" t="str"/>
      <c r="K160" s="137" t="str"/>
      <c r="L160" s="137" t="str"/>
      <c r="M160" s="137" t="str"/>
      <c r="N160" s="137" t="str"/>
      <c r="O160" s="93" t="str"/>
      <c r="P160" s="93" t="str"/>
      <c r="Q160" s="137" t="str"/>
      <c r="R160" s="119" t="str"/>
      <c r="S160" s="167" t="str">
        <f>IF(OR(C160="",N160=""),"",IFERROR(C160+VLOOKUP(N160,'选项配置'!$E$5:$F$8,2,FALSE),""))</f>
      </c>
      <c r="T160" s="149" t="str">
        <f>IF(S160="","",IF(OR(U160="已关闭",U160="已取消",U160="驳回"),"已关闭",IF(TODAY()&gt;S160,"超期","正常")))</f>
      </c>
      <c r="U160" s="137" t="str"/>
      <c r="V160" s="155" t="str"/>
      <c r="W160" s="155" t="str"/>
      <c r="X160" s="155" t="str"/>
      <c r="Y160" s="155" t="str"/>
      <c r="Z160" s="155" t="str"/>
      <c r="AA160" s="179" t="str"/>
      <c r="AB160" s="179" t="str"/>
      <c r="AC160" s="186" t="str">
        <f>IF(OR(AA160="",AB160=""),"",ROUND((AB160-AA160)*24,2))</f>
      </c>
      <c r="AD160" s="187" t="str"/>
      <c r="AE160" s="198" t="str"/>
      <c r="AF160" s="198" t="str"/>
      <c r="AG160" s="198" t="str"/>
      <c r="AH160" s="198" t="str"/>
      <c r="AI160" s="198" t="str"/>
      <c r="AJ160" s="199" t="str">
        <f>IF(SUM(AF160:AI160)=0,"",SUM(AF160:AI160))</f>
      </c>
      <c r="AK160" s="155" t="str"/>
      <c r="AL160" s="155" t="str"/>
      <c r="AM160" s="155" t="str"/>
      <c r="AN160" s="155" t="str"/>
      <c r="AO160" s="155" t="str"/>
      <c r="AP160" s="173" t="str"/>
      <c r="AQ160" s="155" t="str"/>
      <c r="AR160" s="149" t="str">
        <f>IF(OR(G160="",K160=""),"",IF(COUNTIFS($G$6:G160,G160,$K$6:K160,K160)&gt;1,"是","否"))</f>
      </c>
      <c r="AS160" s="155" t="str"/>
      <c r="AT160" s="93" t="str"/>
      <c r="AU160" s="65" t="str"/>
    </row>
    <row r="161" ht="24" customHeight="true">
      <c r="A161" s="143" t="str">
        <f>IF(C161="","","RR-"&amp;TEXT(C161,"yyyymmdd")&amp;"-"&amp;TEXT(ROW()-5,"0000"))</f>
      </c>
      <c r="B161" s="137" t="str"/>
      <c r="C161" s="161" t="str"/>
      <c r="D161" s="137" t="str"/>
      <c r="E161" s="137" t="str"/>
      <c r="F161" s="137" t="str"/>
      <c r="G161" s="137" t="str"/>
      <c r="H161" s="137" t="str"/>
      <c r="I161" s="137" t="str"/>
      <c r="J161" s="137" t="str"/>
      <c r="K161" s="137" t="str"/>
      <c r="L161" s="137" t="str"/>
      <c r="M161" s="137" t="str"/>
      <c r="N161" s="137" t="str"/>
      <c r="O161" s="93" t="str"/>
      <c r="P161" s="93" t="str"/>
      <c r="Q161" s="137" t="str"/>
      <c r="R161" s="119" t="str"/>
      <c r="S161" s="167" t="str">
        <f>IF(OR(C161="",N161=""),"",IFERROR(C161+VLOOKUP(N161,'选项配置'!$E$5:$F$8,2,FALSE),""))</f>
      </c>
      <c r="T161" s="149" t="str">
        <f>IF(S161="","",IF(OR(U161="已关闭",U161="已取消",U161="驳回"),"已关闭",IF(TODAY()&gt;S161,"超期","正常")))</f>
      </c>
      <c r="U161" s="137" t="str"/>
      <c r="V161" s="155" t="str"/>
      <c r="W161" s="155" t="str"/>
      <c r="X161" s="155" t="str"/>
      <c r="Y161" s="155" t="str"/>
      <c r="Z161" s="155" t="str"/>
      <c r="AA161" s="179" t="str"/>
      <c r="AB161" s="179" t="str"/>
      <c r="AC161" s="186" t="str">
        <f>IF(OR(AA161="",AB161=""),"",ROUND((AB161-AA161)*24,2))</f>
      </c>
      <c r="AD161" s="187" t="str"/>
      <c r="AE161" s="198" t="str"/>
      <c r="AF161" s="198" t="str"/>
      <c r="AG161" s="198" t="str"/>
      <c r="AH161" s="198" t="str"/>
      <c r="AI161" s="198" t="str"/>
      <c r="AJ161" s="199" t="str">
        <f>IF(SUM(AF161:AI161)=0,"",SUM(AF161:AI161))</f>
      </c>
      <c r="AK161" s="155" t="str"/>
      <c r="AL161" s="155" t="str"/>
      <c r="AM161" s="155" t="str"/>
      <c r="AN161" s="155" t="str"/>
      <c r="AO161" s="155" t="str"/>
      <c r="AP161" s="173" t="str"/>
      <c r="AQ161" s="155" t="str"/>
      <c r="AR161" s="149" t="str">
        <f>IF(OR(G161="",K161=""),"",IF(COUNTIFS($G$6:G161,G161,$K$6:K161,K161)&gt;1,"是","否"))</f>
      </c>
      <c r="AS161" s="155" t="str"/>
      <c r="AT161" s="93" t="str"/>
      <c r="AU161" s="65" t="str"/>
    </row>
    <row r="162" ht="24" customHeight="true">
      <c r="A162" s="143" t="str">
        <f>IF(C162="","","RR-"&amp;TEXT(C162,"yyyymmdd")&amp;"-"&amp;TEXT(ROW()-5,"0000"))</f>
      </c>
      <c r="B162" s="137" t="str"/>
      <c r="C162" s="161" t="str"/>
      <c r="D162" s="137" t="str"/>
      <c r="E162" s="137" t="str"/>
      <c r="F162" s="137" t="str"/>
      <c r="G162" s="137" t="str"/>
      <c r="H162" s="137" t="str"/>
      <c r="I162" s="137" t="str"/>
      <c r="J162" s="137" t="str"/>
      <c r="K162" s="137" t="str"/>
      <c r="L162" s="137" t="str"/>
      <c r="M162" s="137" t="str"/>
      <c r="N162" s="137" t="str"/>
      <c r="O162" s="93" t="str"/>
      <c r="P162" s="93" t="str"/>
      <c r="Q162" s="137" t="str"/>
      <c r="R162" s="119" t="str"/>
      <c r="S162" s="167" t="str">
        <f>IF(OR(C162="",N162=""),"",IFERROR(C162+VLOOKUP(N162,'选项配置'!$E$5:$F$8,2,FALSE),""))</f>
      </c>
      <c r="T162" s="149" t="str">
        <f>IF(S162="","",IF(OR(U162="已关闭",U162="已取消",U162="驳回"),"已关闭",IF(TODAY()&gt;S162,"超期","正常")))</f>
      </c>
      <c r="U162" s="137" t="str"/>
      <c r="V162" s="155" t="str"/>
      <c r="W162" s="155" t="str"/>
      <c r="X162" s="155" t="str"/>
      <c r="Y162" s="155" t="str"/>
      <c r="Z162" s="155" t="str"/>
      <c r="AA162" s="179" t="str"/>
      <c r="AB162" s="179" t="str"/>
      <c r="AC162" s="186" t="str">
        <f>IF(OR(AA162="",AB162=""),"",ROUND((AB162-AA162)*24,2))</f>
      </c>
      <c r="AD162" s="187" t="str"/>
      <c r="AE162" s="198" t="str"/>
      <c r="AF162" s="198" t="str"/>
      <c r="AG162" s="198" t="str"/>
      <c r="AH162" s="198" t="str"/>
      <c r="AI162" s="198" t="str"/>
      <c r="AJ162" s="199" t="str">
        <f>IF(SUM(AF162:AI162)=0,"",SUM(AF162:AI162))</f>
      </c>
      <c r="AK162" s="155" t="str"/>
      <c r="AL162" s="155" t="str"/>
      <c r="AM162" s="155" t="str"/>
      <c r="AN162" s="155" t="str"/>
      <c r="AO162" s="155" t="str"/>
      <c r="AP162" s="173" t="str"/>
      <c r="AQ162" s="155" t="str"/>
      <c r="AR162" s="149" t="str">
        <f>IF(OR(G162="",K162=""),"",IF(COUNTIFS($G$6:G162,G162,$K$6:K162,K162)&gt;1,"是","否"))</f>
      </c>
      <c r="AS162" s="155" t="str"/>
      <c r="AT162" s="93" t="str"/>
      <c r="AU162" s="65" t="str"/>
    </row>
    <row r="163" ht="24" customHeight="true">
      <c r="A163" s="143" t="str">
        <f>IF(C163="","","RR-"&amp;TEXT(C163,"yyyymmdd")&amp;"-"&amp;TEXT(ROW()-5,"0000"))</f>
      </c>
      <c r="B163" s="137" t="str"/>
      <c r="C163" s="161" t="str"/>
      <c r="D163" s="137" t="str"/>
      <c r="E163" s="137" t="str"/>
      <c r="F163" s="137" t="str"/>
      <c r="G163" s="137" t="str"/>
      <c r="H163" s="137" t="str"/>
      <c r="I163" s="137" t="str"/>
      <c r="J163" s="137" t="str"/>
      <c r="K163" s="137" t="str"/>
      <c r="L163" s="137" t="str"/>
      <c r="M163" s="137" t="str"/>
      <c r="N163" s="137" t="str"/>
      <c r="O163" s="93" t="str"/>
      <c r="P163" s="93" t="str"/>
      <c r="Q163" s="137" t="str"/>
      <c r="R163" s="119" t="str"/>
      <c r="S163" s="167" t="str">
        <f>IF(OR(C163="",N163=""),"",IFERROR(C163+VLOOKUP(N163,'选项配置'!$E$5:$F$8,2,FALSE),""))</f>
      </c>
      <c r="T163" s="149" t="str">
        <f>IF(S163="","",IF(OR(U163="已关闭",U163="已取消",U163="驳回"),"已关闭",IF(TODAY()&gt;S163,"超期","正常")))</f>
      </c>
      <c r="U163" s="137" t="str"/>
      <c r="V163" s="155" t="str"/>
      <c r="W163" s="155" t="str"/>
      <c r="X163" s="155" t="str"/>
      <c r="Y163" s="155" t="str"/>
      <c r="Z163" s="155" t="str"/>
      <c r="AA163" s="179" t="str"/>
      <c r="AB163" s="179" t="str"/>
      <c r="AC163" s="186" t="str">
        <f>IF(OR(AA163="",AB163=""),"",ROUND((AB163-AA163)*24,2))</f>
      </c>
      <c r="AD163" s="187" t="str"/>
      <c r="AE163" s="198" t="str"/>
      <c r="AF163" s="198" t="str"/>
      <c r="AG163" s="198" t="str"/>
      <c r="AH163" s="198" t="str"/>
      <c r="AI163" s="198" t="str"/>
      <c r="AJ163" s="199" t="str">
        <f>IF(SUM(AF163:AI163)=0,"",SUM(AF163:AI163))</f>
      </c>
      <c r="AK163" s="155" t="str"/>
      <c r="AL163" s="155" t="str"/>
      <c r="AM163" s="155" t="str"/>
      <c r="AN163" s="155" t="str"/>
      <c r="AO163" s="155" t="str"/>
      <c r="AP163" s="173" t="str"/>
      <c r="AQ163" s="155" t="str"/>
      <c r="AR163" s="149" t="str">
        <f>IF(OR(G163="",K163=""),"",IF(COUNTIFS($G$6:G163,G163,$K$6:K163,K163)&gt;1,"是","否"))</f>
      </c>
      <c r="AS163" s="155" t="str"/>
      <c r="AT163" s="93" t="str"/>
      <c r="AU163" s="65" t="str"/>
    </row>
    <row r="164" ht="24" customHeight="true">
      <c r="A164" s="143" t="str">
        <f>IF(C164="","","RR-"&amp;TEXT(C164,"yyyymmdd")&amp;"-"&amp;TEXT(ROW()-5,"0000"))</f>
      </c>
      <c r="B164" s="137" t="str"/>
      <c r="C164" s="161" t="str"/>
      <c r="D164" s="137" t="str"/>
      <c r="E164" s="137" t="str"/>
      <c r="F164" s="137" t="str"/>
      <c r="G164" s="137" t="str"/>
      <c r="H164" s="137" t="str"/>
      <c r="I164" s="137" t="str"/>
      <c r="J164" s="137" t="str"/>
      <c r="K164" s="137" t="str"/>
      <c r="L164" s="137" t="str"/>
      <c r="M164" s="137" t="str"/>
      <c r="N164" s="137" t="str"/>
      <c r="O164" s="93" t="str"/>
      <c r="P164" s="93" t="str"/>
      <c r="Q164" s="137" t="str"/>
      <c r="R164" s="119" t="str"/>
      <c r="S164" s="167" t="str">
        <f>IF(OR(C164="",N164=""),"",IFERROR(C164+VLOOKUP(N164,'选项配置'!$E$5:$F$8,2,FALSE),""))</f>
      </c>
      <c r="T164" s="149" t="str">
        <f>IF(S164="","",IF(OR(U164="已关闭",U164="已取消",U164="驳回"),"已关闭",IF(TODAY()&gt;S164,"超期","正常")))</f>
      </c>
      <c r="U164" s="137" t="str"/>
      <c r="V164" s="155" t="str"/>
      <c r="W164" s="155" t="str"/>
      <c r="X164" s="155" t="str"/>
      <c r="Y164" s="155" t="str"/>
      <c r="Z164" s="155" t="str"/>
      <c r="AA164" s="179" t="str"/>
      <c r="AB164" s="179" t="str"/>
      <c r="AC164" s="186" t="str">
        <f>IF(OR(AA164="",AB164=""),"",ROUND((AB164-AA164)*24,2))</f>
      </c>
      <c r="AD164" s="187" t="str"/>
      <c r="AE164" s="198" t="str"/>
      <c r="AF164" s="198" t="str"/>
      <c r="AG164" s="198" t="str"/>
      <c r="AH164" s="198" t="str"/>
      <c r="AI164" s="198" t="str"/>
      <c r="AJ164" s="199" t="str">
        <f>IF(SUM(AF164:AI164)=0,"",SUM(AF164:AI164))</f>
      </c>
      <c r="AK164" s="155" t="str"/>
      <c r="AL164" s="155" t="str"/>
      <c r="AM164" s="155" t="str"/>
      <c r="AN164" s="155" t="str"/>
      <c r="AO164" s="155" t="str"/>
      <c r="AP164" s="173" t="str"/>
      <c r="AQ164" s="155" t="str"/>
      <c r="AR164" s="149" t="str">
        <f>IF(OR(G164="",K164=""),"",IF(COUNTIFS($G$6:G164,G164,$K$6:K164,K164)&gt;1,"是","否"))</f>
      </c>
      <c r="AS164" s="155" t="str"/>
      <c r="AT164" s="93" t="str"/>
      <c r="AU164" s="65" t="str"/>
    </row>
    <row r="165" ht="24" customHeight="true">
      <c r="A165" s="143" t="str">
        <f>IF(C165="","","RR-"&amp;TEXT(C165,"yyyymmdd")&amp;"-"&amp;TEXT(ROW()-5,"0000"))</f>
      </c>
      <c r="B165" s="137" t="str"/>
      <c r="C165" s="161" t="str"/>
      <c r="D165" s="137" t="str"/>
      <c r="E165" s="137" t="str"/>
      <c r="F165" s="137" t="str"/>
      <c r="G165" s="137" t="str"/>
      <c r="H165" s="137" t="str"/>
      <c r="I165" s="137" t="str"/>
      <c r="J165" s="137" t="str"/>
      <c r="K165" s="137" t="str"/>
      <c r="L165" s="137" t="str"/>
      <c r="M165" s="137" t="str"/>
      <c r="N165" s="137" t="str"/>
      <c r="O165" s="93" t="str"/>
      <c r="P165" s="93" t="str"/>
      <c r="Q165" s="137" t="str"/>
      <c r="R165" s="119" t="str"/>
      <c r="S165" s="167" t="str">
        <f>IF(OR(C165="",N165=""),"",IFERROR(C165+VLOOKUP(N165,'选项配置'!$E$5:$F$8,2,FALSE),""))</f>
      </c>
      <c r="T165" s="149" t="str">
        <f>IF(S165="","",IF(OR(U165="已关闭",U165="已取消",U165="驳回"),"已关闭",IF(TODAY()&gt;S165,"超期","正常")))</f>
      </c>
      <c r="U165" s="137" t="str"/>
      <c r="V165" s="155" t="str"/>
      <c r="W165" s="155" t="str"/>
      <c r="X165" s="155" t="str"/>
      <c r="Y165" s="155" t="str"/>
      <c r="Z165" s="155" t="str"/>
      <c r="AA165" s="179" t="str"/>
      <c r="AB165" s="179" t="str"/>
      <c r="AC165" s="186" t="str">
        <f>IF(OR(AA165="",AB165=""),"",ROUND((AB165-AA165)*24,2))</f>
      </c>
      <c r="AD165" s="187" t="str"/>
      <c r="AE165" s="198" t="str"/>
      <c r="AF165" s="198" t="str"/>
      <c r="AG165" s="198" t="str"/>
      <c r="AH165" s="198" t="str"/>
      <c r="AI165" s="198" t="str"/>
      <c r="AJ165" s="199" t="str">
        <f>IF(SUM(AF165:AI165)=0,"",SUM(AF165:AI165))</f>
      </c>
      <c r="AK165" s="155" t="str"/>
      <c r="AL165" s="155" t="str"/>
      <c r="AM165" s="155" t="str"/>
      <c r="AN165" s="155" t="str"/>
      <c r="AO165" s="155" t="str"/>
      <c r="AP165" s="173" t="str"/>
      <c r="AQ165" s="155" t="str"/>
      <c r="AR165" s="149" t="str">
        <f>IF(OR(G165="",K165=""),"",IF(COUNTIFS($G$6:G165,G165,$K$6:K165,K165)&gt;1,"是","否"))</f>
      </c>
      <c r="AS165" s="155" t="str"/>
      <c r="AT165" s="93" t="str"/>
      <c r="AU165" s="65" t="str"/>
    </row>
    <row r="166" ht="24" customHeight="true">
      <c r="A166" s="143" t="str">
        <f>IF(C166="","","RR-"&amp;TEXT(C166,"yyyymmdd")&amp;"-"&amp;TEXT(ROW()-5,"0000"))</f>
      </c>
      <c r="B166" s="137" t="str"/>
      <c r="C166" s="161" t="str"/>
      <c r="D166" s="137" t="str"/>
      <c r="E166" s="137" t="str"/>
      <c r="F166" s="137" t="str"/>
      <c r="G166" s="137" t="str"/>
      <c r="H166" s="137" t="str"/>
      <c r="I166" s="137" t="str"/>
      <c r="J166" s="137" t="str"/>
      <c r="K166" s="137" t="str"/>
      <c r="L166" s="137" t="str"/>
      <c r="M166" s="137" t="str"/>
      <c r="N166" s="137" t="str"/>
      <c r="O166" s="93" t="str"/>
      <c r="P166" s="93" t="str"/>
      <c r="Q166" s="137" t="str"/>
      <c r="R166" s="119" t="str"/>
      <c r="S166" s="167" t="str">
        <f>IF(OR(C166="",N166=""),"",IFERROR(C166+VLOOKUP(N166,'选项配置'!$E$5:$F$8,2,FALSE),""))</f>
      </c>
      <c r="T166" s="149" t="str">
        <f>IF(S166="","",IF(OR(U166="已关闭",U166="已取消",U166="驳回"),"已关闭",IF(TODAY()&gt;S166,"超期","正常")))</f>
      </c>
      <c r="U166" s="137" t="str"/>
      <c r="V166" s="155" t="str"/>
      <c r="W166" s="155" t="str"/>
      <c r="X166" s="155" t="str"/>
      <c r="Y166" s="155" t="str"/>
      <c r="Z166" s="155" t="str"/>
      <c r="AA166" s="179" t="str"/>
      <c r="AB166" s="179" t="str"/>
      <c r="AC166" s="186" t="str">
        <f>IF(OR(AA166="",AB166=""),"",ROUND((AB166-AA166)*24,2))</f>
      </c>
      <c r="AD166" s="187" t="str"/>
      <c r="AE166" s="198" t="str"/>
      <c r="AF166" s="198" t="str"/>
      <c r="AG166" s="198" t="str"/>
      <c r="AH166" s="198" t="str"/>
      <c r="AI166" s="198" t="str"/>
      <c r="AJ166" s="199" t="str">
        <f>IF(SUM(AF166:AI166)=0,"",SUM(AF166:AI166))</f>
      </c>
      <c r="AK166" s="155" t="str"/>
      <c r="AL166" s="155" t="str"/>
      <c r="AM166" s="155" t="str"/>
      <c r="AN166" s="155" t="str"/>
      <c r="AO166" s="155" t="str"/>
      <c r="AP166" s="173" t="str"/>
      <c r="AQ166" s="155" t="str"/>
      <c r="AR166" s="149" t="str">
        <f>IF(OR(G166="",K166=""),"",IF(COUNTIFS($G$6:G166,G166,$K$6:K166,K166)&gt;1,"是","否"))</f>
      </c>
      <c r="AS166" s="155" t="str"/>
      <c r="AT166" s="93" t="str"/>
      <c r="AU166" s="65" t="str"/>
    </row>
    <row r="167" ht="24" customHeight="true">
      <c r="A167" s="143" t="str">
        <f>IF(C167="","","RR-"&amp;TEXT(C167,"yyyymmdd")&amp;"-"&amp;TEXT(ROW()-5,"0000"))</f>
      </c>
      <c r="B167" s="137" t="str"/>
      <c r="C167" s="161" t="str"/>
      <c r="D167" s="137" t="str"/>
      <c r="E167" s="137" t="str"/>
      <c r="F167" s="137" t="str"/>
      <c r="G167" s="137" t="str"/>
      <c r="H167" s="137" t="str"/>
      <c r="I167" s="137" t="str"/>
      <c r="J167" s="137" t="str"/>
      <c r="K167" s="137" t="str"/>
      <c r="L167" s="137" t="str"/>
      <c r="M167" s="137" t="str"/>
      <c r="N167" s="137" t="str"/>
      <c r="O167" s="93" t="str"/>
      <c r="P167" s="93" t="str"/>
      <c r="Q167" s="137" t="str"/>
      <c r="R167" s="119" t="str"/>
      <c r="S167" s="167" t="str">
        <f>IF(OR(C167="",N167=""),"",IFERROR(C167+VLOOKUP(N167,'选项配置'!$E$5:$F$8,2,FALSE),""))</f>
      </c>
      <c r="T167" s="149" t="str">
        <f>IF(S167="","",IF(OR(U167="已关闭",U167="已取消",U167="驳回"),"已关闭",IF(TODAY()&gt;S167,"超期","正常")))</f>
      </c>
      <c r="U167" s="137" t="str"/>
      <c r="V167" s="155" t="str"/>
      <c r="W167" s="155" t="str"/>
      <c r="X167" s="155" t="str"/>
      <c r="Y167" s="155" t="str"/>
      <c r="Z167" s="155" t="str"/>
      <c r="AA167" s="179" t="str"/>
      <c r="AB167" s="179" t="str"/>
      <c r="AC167" s="186" t="str">
        <f>IF(OR(AA167="",AB167=""),"",ROUND((AB167-AA167)*24,2))</f>
      </c>
      <c r="AD167" s="187" t="str"/>
      <c r="AE167" s="198" t="str"/>
      <c r="AF167" s="198" t="str"/>
      <c r="AG167" s="198" t="str"/>
      <c r="AH167" s="198" t="str"/>
      <c r="AI167" s="198" t="str"/>
      <c r="AJ167" s="199" t="str">
        <f>IF(SUM(AF167:AI167)=0,"",SUM(AF167:AI167))</f>
      </c>
      <c r="AK167" s="155" t="str"/>
      <c r="AL167" s="155" t="str"/>
      <c r="AM167" s="155" t="str"/>
      <c r="AN167" s="155" t="str"/>
      <c r="AO167" s="155" t="str"/>
      <c r="AP167" s="173" t="str"/>
      <c r="AQ167" s="155" t="str"/>
      <c r="AR167" s="149" t="str">
        <f>IF(OR(G167="",K167=""),"",IF(COUNTIFS($G$6:G167,G167,$K$6:K167,K167)&gt;1,"是","否"))</f>
      </c>
      <c r="AS167" s="155" t="str"/>
      <c r="AT167" s="93" t="str"/>
      <c r="AU167" s="65" t="str"/>
    </row>
    <row r="168" ht="24" customHeight="true">
      <c r="A168" s="143" t="str">
        <f>IF(C168="","","RR-"&amp;TEXT(C168,"yyyymmdd")&amp;"-"&amp;TEXT(ROW()-5,"0000"))</f>
      </c>
      <c r="B168" s="137" t="str"/>
      <c r="C168" s="161" t="str"/>
      <c r="D168" s="137" t="str"/>
      <c r="E168" s="137" t="str"/>
      <c r="F168" s="137" t="str"/>
      <c r="G168" s="137" t="str"/>
      <c r="H168" s="137" t="str"/>
      <c r="I168" s="137" t="str"/>
      <c r="J168" s="137" t="str"/>
      <c r="K168" s="137" t="str"/>
      <c r="L168" s="137" t="str"/>
      <c r="M168" s="137" t="str"/>
      <c r="N168" s="137" t="str"/>
      <c r="O168" s="93" t="str"/>
      <c r="P168" s="93" t="str"/>
      <c r="Q168" s="137" t="str"/>
      <c r="R168" s="119" t="str"/>
      <c r="S168" s="167" t="str">
        <f>IF(OR(C168="",N168=""),"",IFERROR(C168+VLOOKUP(N168,'选项配置'!$E$5:$F$8,2,FALSE),""))</f>
      </c>
      <c r="T168" s="149" t="str">
        <f>IF(S168="","",IF(OR(U168="已关闭",U168="已取消",U168="驳回"),"已关闭",IF(TODAY()&gt;S168,"超期","正常")))</f>
      </c>
      <c r="U168" s="137" t="str"/>
      <c r="V168" s="155" t="str"/>
      <c r="W168" s="155" t="str"/>
      <c r="X168" s="155" t="str"/>
      <c r="Y168" s="155" t="str"/>
      <c r="Z168" s="155" t="str"/>
      <c r="AA168" s="179" t="str"/>
      <c r="AB168" s="179" t="str"/>
      <c r="AC168" s="186" t="str">
        <f>IF(OR(AA168="",AB168=""),"",ROUND((AB168-AA168)*24,2))</f>
      </c>
      <c r="AD168" s="187" t="str"/>
      <c r="AE168" s="198" t="str"/>
      <c r="AF168" s="198" t="str"/>
      <c r="AG168" s="198" t="str"/>
      <c r="AH168" s="198" t="str"/>
      <c r="AI168" s="198" t="str"/>
      <c r="AJ168" s="199" t="str">
        <f>IF(SUM(AF168:AI168)=0,"",SUM(AF168:AI168))</f>
      </c>
      <c r="AK168" s="155" t="str"/>
      <c r="AL168" s="155" t="str"/>
      <c r="AM168" s="155" t="str"/>
      <c r="AN168" s="155" t="str"/>
      <c r="AO168" s="155" t="str"/>
      <c r="AP168" s="173" t="str"/>
      <c r="AQ168" s="155" t="str"/>
      <c r="AR168" s="149" t="str">
        <f>IF(OR(G168="",K168=""),"",IF(COUNTIFS($G$6:G168,G168,$K$6:K168,K168)&gt;1,"是","否"))</f>
      </c>
      <c r="AS168" s="155" t="str"/>
      <c r="AT168" s="93" t="str"/>
      <c r="AU168" s="65" t="str"/>
    </row>
    <row r="169" ht="24" customHeight="true">
      <c r="A169" s="143" t="str">
        <f>IF(C169="","","RR-"&amp;TEXT(C169,"yyyymmdd")&amp;"-"&amp;TEXT(ROW()-5,"0000"))</f>
      </c>
      <c r="B169" s="137" t="str"/>
      <c r="C169" s="161" t="str"/>
      <c r="D169" s="137" t="str"/>
      <c r="E169" s="137" t="str"/>
      <c r="F169" s="137" t="str"/>
      <c r="G169" s="137" t="str"/>
      <c r="H169" s="137" t="str"/>
      <c r="I169" s="137" t="str"/>
      <c r="J169" s="137" t="str"/>
      <c r="K169" s="137" t="str"/>
      <c r="L169" s="137" t="str"/>
      <c r="M169" s="137" t="str"/>
      <c r="N169" s="137" t="str"/>
      <c r="O169" s="93" t="str"/>
      <c r="P169" s="93" t="str"/>
      <c r="Q169" s="137" t="str"/>
      <c r="R169" s="119" t="str"/>
      <c r="S169" s="167" t="str">
        <f>IF(OR(C169="",N169=""),"",IFERROR(C169+VLOOKUP(N169,'选项配置'!$E$5:$F$8,2,FALSE),""))</f>
      </c>
      <c r="T169" s="149" t="str">
        <f>IF(S169="","",IF(OR(U169="已关闭",U169="已取消",U169="驳回"),"已关闭",IF(TODAY()&gt;S169,"超期","正常")))</f>
      </c>
      <c r="U169" s="137" t="str"/>
      <c r="V169" s="155" t="str"/>
      <c r="W169" s="155" t="str"/>
      <c r="X169" s="155" t="str"/>
      <c r="Y169" s="155" t="str"/>
      <c r="Z169" s="155" t="str"/>
      <c r="AA169" s="179" t="str"/>
      <c r="AB169" s="179" t="str"/>
      <c r="AC169" s="186" t="str">
        <f>IF(OR(AA169="",AB169=""),"",ROUND((AB169-AA169)*24,2))</f>
      </c>
      <c r="AD169" s="187" t="str"/>
      <c r="AE169" s="198" t="str"/>
      <c r="AF169" s="198" t="str"/>
      <c r="AG169" s="198" t="str"/>
      <c r="AH169" s="198" t="str"/>
      <c r="AI169" s="198" t="str"/>
      <c r="AJ169" s="199" t="str">
        <f>IF(SUM(AF169:AI169)=0,"",SUM(AF169:AI169))</f>
      </c>
      <c r="AK169" s="155" t="str"/>
      <c r="AL169" s="155" t="str"/>
      <c r="AM169" s="155" t="str"/>
      <c r="AN169" s="155" t="str"/>
      <c r="AO169" s="155" t="str"/>
      <c r="AP169" s="173" t="str"/>
      <c r="AQ169" s="155" t="str"/>
      <c r="AR169" s="149" t="str">
        <f>IF(OR(G169="",K169=""),"",IF(COUNTIFS($G$6:G169,G169,$K$6:K169,K169)&gt;1,"是","否"))</f>
      </c>
      <c r="AS169" s="155" t="str"/>
      <c r="AT169" s="93" t="str"/>
      <c r="AU169" s="65" t="str"/>
    </row>
    <row r="170" ht="24" customHeight="true">
      <c r="A170" s="143" t="str">
        <f>IF(C170="","","RR-"&amp;TEXT(C170,"yyyymmdd")&amp;"-"&amp;TEXT(ROW()-5,"0000"))</f>
      </c>
      <c r="B170" s="137" t="str"/>
      <c r="C170" s="161" t="str"/>
      <c r="D170" s="137" t="str"/>
      <c r="E170" s="137" t="str"/>
      <c r="F170" s="137" t="str"/>
      <c r="G170" s="137" t="str"/>
      <c r="H170" s="137" t="str"/>
      <c r="I170" s="137" t="str"/>
      <c r="J170" s="137" t="str"/>
      <c r="K170" s="137" t="str"/>
      <c r="L170" s="137" t="str"/>
      <c r="M170" s="137" t="str"/>
      <c r="N170" s="137" t="str"/>
      <c r="O170" s="93" t="str"/>
      <c r="P170" s="93" t="str"/>
      <c r="Q170" s="137" t="str"/>
      <c r="R170" s="119" t="str"/>
      <c r="S170" s="167" t="str">
        <f>IF(OR(C170="",N170=""),"",IFERROR(C170+VLOOKUP(N170,'选项配置'!$E$5:$F$8,2,FALSE),""))</f>
      </c>
      <c r="T170" s="149" t="str">
        <f>IF(S170="","",IF(OR(U170="已关闭",U170="已取消",U170="驳回"),"已关闭",IF(TODAY()&gt;S170,"超期","正常")))</f>
      </c>
      <c r="U170" s="137" t="str"/>
      <c r="V170" s="155" t="str"/>
      <c r="W170" s="155" t="str"/>
      <c r="X170" s="155" t="str"/>
      <c r="Y170" s="155" t="str"/>
      <c r="Z170" s="155" t="str"/>
      <c r="AA170" s="179" t="str"/>
      <c r="AB170" s="179" t="str"/>
      <c r="AC170" s="186" t="str">
        <f>IF(OR(AA170="",AB170=""),"",ROUND((AB170-AA170)*24,2))</f>
      </c>
      <c r="AD170" s="187" t="str"/>
      <c r="AE170" s="198" t="str"/>
      <c r="AF170" s="198" t="str"/>
      <c r="AG170" s="198" t="str"/>
      <c r="AH170" s="198" t="str"/>
      <c r="AI170" s="198" t="str"/>
      <c r="AJ170" s="199" t="str">
        <f>IF(SUM(AF170:AI170)=0,"",SUM(AF170:AI170))</f>
      </c>
      <c r="AK170" s="155" t="str"/>
      <c r="AL170" s="155" t="str"/>
      <c r="AM170" s="155" t="str"/>
      <c r="AN170" s="155" t="str"/>
      <c r="AO170" s="155" t="str"/>
      <c r="AP170" s="173" t="str"/>
      <c r="AQ170" s="155" t="str"/>
      <c r="AR170" s="149" t="str">
        <f>IF(OR(G170="",K170=""),"",IF(COUNTIFS($G$6:G170,G170,$K$6:K170,K170)&gt;1,"是","否"))</f>
      </c>
      <c r="AS170" s="155" t="str"/>
      <c r="AT170" s="93" t="str"/>
      <c r="AU170" s="65" t="str"/>
    </row>
    <row r="171" ht="24" customHeight="true">
      <c r="A171" s="143" t="str">
        <f>IF(C171="","","RR-"&amp;TEXT(C171,"yyyymmdd")&amp;"-"&amp;TEXT(ROW()-5,"0000"))</f>
      </c>
      <c r="B171" s="137" t="str"/>
      <c r="C171" s="161" t="str"/>
      <c r="D171" s="137" t="str"/>
      <c r="E171" s="137" t="str"/>
      <c r="F171" s="137" t="str"/>
      <c r="G171" s="137" t="str"/>
      <c r="H171" s="137" t="str"/>
      <c r="I171" s="137" t="str"/>
      <c r="J171" s="137" t="str"/>
      <c r="K171" s="137" t="str"/>
      <c r="L171" s="137" t="str"/>
      <c r="M171" s="137" t="str"/>
      <c r="N171" s="137" t="str"/>
      <c r="O171" s="93" t="str"/>
      <c r="P171" s="93" t="str"/>
      <c r="Q171" s="137" t="str"/>
      <c r="R171" s="119" t="str"/>
      <c r="S171" s="167" t="str">
        <f>IF(OR(C171="",N171=""),"",IFERROR(C171+VLOOKUP(N171,'选项配置'!$E$5:$F$8,2,FALSE),""))</f>
      </c>
      <c r="T171" s="149" t="str">
        <f>IF(S171="","",IF(OR(U171="已关闭",U171="已取消",U171="驳回"),"已关闭",IF(TODAY()&gt;S171,"超期","正常")))</f>
      </c>
      <c r="U171" s="137" t="str"/>
      <c r="V171" s="155" t="str"/>
      <c r="W171" s="155" t="str"/>
      <c r="X171" s="155" t="str"/>
      <c r="Y171" s="155" t="str"/>
      <c r="Z171" s="155" t="str"/>
      <c r="AA171" s="179" t="str"/>
      <c r="AB171" s="179" t="str"/>
      <c r="AC171" s="186" t="str">
        <f>IF(OR(AA171="",AB171=""),"",ROUND((AB171-AA171)*24,2))</f>
      </c>
      <c r="AD171" s="187" t="str"/>
      <c r="AE171" s="198" t="str"/>
      <c r="AF171" s="198" t="str"/>
      <c r="AG171" s="198" t="str"/>
      <c r="AH171" s="198" t="str"/>
      <c r="AI171" s="198" t="str"/>
      <c r="AJ171" s="199" t="str">
        <f>IF(SUM(AF171:AI171)=0,"",SUM(AF171:AI171))</f>
      </c>
      <c r="AK171" s="155" t="str"/>
      <c r="AL171" s="155" t="str"/>
      <c r="AM171" s="155" t="str"/>
      <c r="AN171" s="155" t="str"/>
      <c r="AO171" s="155" t="str"/>
      <c r="AP171" s="173" t="str"/>
      <c r="AQ171" s="155" t="str"/>
      <c r="AR171" s="149" t="str">
        <f>IF(OR(G171="",K171=""),"",IF(COUNTIFS($G$6:G171,G171,$K$6:K171,K171)&gt;1,"是","否"))</f>
      </c>
      <c r="AS171" s="155" t="str"/>
      <c r="AT171" s="93" t="str"/>
      <c r="AU171" s="65" t="str"/>
    </row>
    <row r="172" ht="24" customHeight="true">
      <c r="A172" s="143" t="str">
        <f>IF(C172="","","RR-"&amp;TEXT(C172,"yyyymmdd")&amp;"-"&amp;TEXT(ROW()-5,"0000"))</f>
      </c>
      <c r="B172" s="137" t="str"/>
      <c r="C172" s="161" t="str"/>
      <c r="D172" s="137" t="str"/>
      <c r="E172" s="137" t="str"/>
      <c r="F172" s="137" t="str"/>
      <c r="G172" s="137" t="str"/>
      <c r="H172" s="137" t="str"/>
      <c r="I172" s="137" t="str"/>
      <c r="J172" s="137" t="str"/>
      <c r="K172" s="137" t="str"/>
      <c r="L172" s="137" t="str"/>
      <c r="M172" s="137" t="str"/>
      <c r="N172" s="137" t="str"/>
      <c r="O172" s="93" t="str"/>
      <c r="P172" s="93" t="str"/>
      <c r="Q172" s="137" t="str"/>
      <c r="R172" s="119" t="str"/>
      <c r="S172" s="167" t="str">
        <f>IF(OR(C172="",N172=""),"",IFERROR(C172+VLOOKUP(N172,'选项配置'!$E$5:$F$8,2,FALSE),""))</f>
      </c>
      <c r="T172" s="149" t="str">
        <f>IF(S172="","",IF(OR(U172="已关闭",U172="已取消",U172="驳回"),"已关闭",IF(TODAY()&gt;S172,"超期","正常")))</f>
      </c>
      <c r="U172" s="137" t="str"/>
      <c r="V172" s="155" t="str"/>
      <c r="W172" s="155" t="str"/>
      <c r="X172" s="155" t="str"/>
      <c r="Y172" s="155" t="str"/>
      <c r="Z172" s="155" t="str"/>
      <c r="AA172" s="179" t="str"/>
      <c r="AB172" s="179" t="str"/>
      <c r="AC172" s="186" t="str">
        <f>IF(OR(AA172="",AB172=""),"",ROUND((AB172-AA172)*24,2))</f>
      </c>
      <c r="AD172" s="187" t="str"/>
      <c r="AE172" s="198" t="str"/>
      <c r="AF172" s="198" t="str"/>
      <c r="AG172" s="198" t="str"/>
      <c r="AH172" s="198" t="str"/>
      <c r="AI172" s="198" t="str"/>
      <c r="AJ172" s="199" t="str">
        <f>IF(SUM(AF172:AI172)=0,"",SUM(AF172:AI172))</f>
      </c>
      <c r="AK172" s="155" t="str"/>
      <c r="AL172" s="155" t="str"/>
      <c r="AM172" s="155" t="str"/>
      <c r="AN172" s="155" t="str"/>
      <c r="AO172" s="155" t="str"/>
      <c r="AP172" s="173" t="str"/>
      <c r="AQ172" s="155" t="str"/>
      <c r="AR172" s="149" t="str">
        <f>IF(OR(G172="",K172=""),"",IF(COUNTIFS($G$6:G172,G172,$K$6:K172,K172)&gt;1,"是","否"))</f>
      </c>
      <c r="AS172" s="155" t="str"/>
      <c r="AT172" s="93" t="str"/>
      <c r="AU172" s="65" t="str"/>
    </row>
    <row r="173" ht="24" customHeight="true">
      <c r="A173" s="143" t="str">
        <f>IF(C173="","","RR-"&amp;TEXT(C173,"yyyymmdd")&amp;"-"&amp;TEXT(ROW()-5,"0000"))</f>
      </c>
      <c r="B173" s="137" t="str"/>
      <c r="C173" s="161" t="str"/>
      <c r="D173" s="137" t="str"/>
      <c r="E173" s="137" t="str"/>
      <c r="F173" s="137" t="str"/>
      <c r="G173" s="137" t="str"/>
      <c r="H173" s="137" t="str"/>
      <c r="I173" s="137" t="str"/>
      <c r="J173" s="137" t="str"/>
      <c r="K173" s="137" t="str"/>
      <c r="L173" s="137" t="str"/>
      <c r="M173" s="137" t="str"/>
      <c r="N173" s="137" t="str"/>
      <c r="O173" s="93" t="str"/>
      <c r="P173" s="93" t="str"/>
      <c r="Q173" s="137" t="str"/>
      <c r="R173" s="119" t="str"/>
      <c r="S173" s="167" t="str">
        <f>IF(OR(C173="",N173=""),"",IFERROR(C173+VLOOKUP(N173,'选项配置'!$E$5:$F$8,2,FALSE),""))</f>
      </c>
      <c r="T173" s="149" t="str">
        <f>IF(S173="","",IF(OR(U173="已关闭",U173="已取消",U173="驳回"),"已关闭",IF(TODAY()&gt;S173,"超期","正常")))</f>
      </c>
      <c r="U173" s="137" t="str"/>
      <c r="V173" s="155" t="str"/>
      <c r="W173" s="155" t="str"/>
      <c r="X173" s="155" t="str"/>
      <c r="Y173" s="155" t="str"/>
      <c r="Z173" s="155" t="str"/>
      <c r="AA173" s="179" t="str"/>
      <c r="AB173" s="179" t="str"/>
      <c r="AC173" s="186" t="str">
        <f>IF(OR(AA173="",AB173=""),"",ROUND((AB173-AA173)*24,2))</f>
      </c>
      <c r="AD173" s="187" t="str"/>
      <c r="AE173" s="198" t="str"/>
      <c r="AF173" s="198" t="str"/>
      <c r="AG173" s="198" t="str"/>
      <c r="AH173" s="198" t="str"/>
      <c r="AI173" s="198" t="str"/>
      <c r="AJ173" s="199" t="str">
        <f>IF(SUM(AF173:AI173)=0,"",SUM(AF173:AI173))</f>
      </c>
      <c r="AK173" s="155" t="str"/>
      <c r="AL173" s="155" t="str"/>
      <c r="AM173" s="155" t="str"/>
      <c r="AN173" s="155" t="str"/>
      <c r="AO173" s="155" t="str"/>
      <c r="AP173" s="173" t="str"/>
      <c r="AQ173" s="155" t="str"/>
      <c r="AR173" s="149" t="str">
        <f>IF(OR(G173="",K173=""),"",IF(COUNTIFS($G$6:G173,G173,$K$6:K173,K173)&gt;1,"是","否"))</f>
      </c>
      <c r="AS173" s="155" t="str"/>
      <c r="AT173" s="93" t="str"/>
      <c r="AU173" s="65" t="str"/>
    </row>
    <row r="174" ht="24" customHeight="true">
      <c r="A174" s="143" t="str">
        <f>IF(C174="","","RR-"&amp;TEXT(C174,"yyyymmdd")&amp;"-"&amp;TEXT(ROW()-5,"0000"))</f>
      </c>
      <c r="B174" s="137" t="str"/>
      <c r="C174" s="161" t="str"/>
      <c r="D174" s="137" t="str"/>
      <c r="E174" s="137" t="str"/>
      <c r="F174" s="137" t="str"/>
      <c r="G174" s="137" t="str"/>
      <c r="H174" s="137" t="str"/>
      <c r="I174" s="137" t="str"/>
      <c r="J174" s="137" t="str"/>
      <c r="K174" s="137" t="str"/>
      <c r="L174" s="137" t="str"/>
      <c r="M174" s="137" t="str"/>
      <c r="N174" s="137" t="str"/>
      <c r="O174" s="93" t="str"/>
      <c r="P174" s="93" t="str"/>
      <c r="Q174" s="137" t="str"/>
      <c r="R174" s="119" t="str"/>
      <c r="S174" s="167" t="str">
        <f>IF(OR(C174="",N174=""),"",IFERROR(C174+VLOOKUP(N174,'选项配置'!$E$5:$F$8,2,FALSE),""))</f>
      </c>
      <c r="T174" s="149" t="str">
        <f>IF(S174="","",IF(OR(U174="已关闭",U174="已取消",U174="驳回"),"已关闭",IF(TODAY()&gt;S174,"超期","正常")))</f>
      </c>
      <c r="U174" s="137" t="str"/>
      <c r="V174" s="155" t="str"/>
      <c r="W174" s="155" t="str"/>
      <c r="X174" s="155" t="str"/>
      <c r="Y174" s="155" t="str"/>
      <c r="Z174" s="155" t="str"/>
      <c r="AA174" s="179" t="str"/>
      <c r="AB174" s="179" t="str"/>
      <c r="AC174" s="186" t="str">
        <f>IF(OR(AA174="",AB174=""),"",ROUND((AB174-AA174)*24,2))</f>
      </c>
      <c r="AD174" s="187" t="str"/>
      <c r="AE174" s="198" t="str"/>
      <c r="AF174" s="198" t="str"/>
      <c r="AG174" s="198" t="str"/>
      <c r="AH174" s="198" t="str"/>
      <c r="AI174" s="198" t="str"/>
      <c r="AJ174" s="199" t="str">
        <f>IF(SUM(AF174:AI174)=0,"",SUM(AF174:AI174))</f>
      </c>
      <c r="AK174" s="155" t="str"/>
      <c r="AL174" s="155" t="str"/>
      <c r="AM174" s="155" t="str"/>
      <c r="AN174" s="155" t="str"/>
      <c r="AO174" s="155" t="str"/>
      <c r="AP174" s="173" t="str"/>
      <c r="AQ174" s="155" t="str"/>
      <c r="AR174" s="149" t="str">
        <f>IF(OR(G174="",K174=""),"",IF(COUNTIFS($G$6:G174,G174,$K$6:K174,K174)&gt;1,"是","否"))</f>
      </c>
      <c r="AS174" s="155" t="str"/>
      <c r="AT174" s="93" t="str"/>
      <c r="AU174" s="65" t="str"/>
    </row>
    <row r="175" ht="24" customHeight="true">
      <c r="A175" s="143" t="str">
        <f>IF(C175="","","RR-"&amp;TEXT(C175,"yyyymmdd")&amp;"-"&amp;TEXT(ROW()-5,"0000"))</f>
      </c>
      <c r="B175" s="137" t="str"/>
      <c r="C175" s="161" t="str"/>
      <c r="D175" s="137" t="str"/>
      <c r="E175" s="137" t="str"/>
      <c r="F175" s="137" t="str"/>
      <c r="G175" s="137" t="str"/>
      <c r="H175" s="137" t="str"/>
      <c r="I175" s="137" t="str"/>
      <c r="J175" s="137" t="str"/>
      <c r="K175" s="137" t="str"/>
      <c r="L175" s="137" t="str"/>
      <c r="M175" s="137" t="str"/>
      <c r="N175" s="137" t="str"/>
      <c r="O175" s="93" t="str"/>
      <c r="P175" s="93" t="str"/>
      <c r="Q175" s="137" t="str"/>
      <c r="R175" s="119" t="str"/>
      <c r="S175" s="167" t="str">
        <f>IF(OR(C175="",N175=""),"",IFERROR(C175+VLOOKUP(N175,'选项配置'!$E$5:$F$8,2,FALSE),""))</f>
      </c>
      <c r="T175" s="149" t="str">
        <f>IF(S175="","",IF(OR(U175="已关闭",U175="已取消",U175="驳回"),"已关闭",IF(TODAY()&gt;S175,"超期","正常")))</f>
      </c>
      <c r="U175" s="137" t="str"/>
      <c r="V175" s="155" t="str"/>
      <c r="W175" s="155" t="str"/>
      <c r="X175" s="155" t="str"/>
      <c r="Y175" s="155" t="str"/>
      <c r="Z175" s="155" t="str"/>
      <c r="AA175" s="179" t="str"/>
      <c r="AB175" s="179" t="str"/>
      <c r="AC175" s="186" t="str">
        <f>IF(OR(AA175="",AB175=""),"",ROUND((AB175-AA175)*24,2))</f>
      </c>
      <c r="AD175" s="187" t="str"/>
      <c r="AE175" s="198" t="str"/>
      <c r="AF175" s="198" t="str"/>
      <c r="AG175" s="198" t="str"/>
      <c r="AH175" s="198" t="str"/>
      <c r="AI175" s="198" t="str"/>
      <c r="AJ175" s="199" t="str">
        <f>IF(SUM(AF175:AI175)=0,"",SUM(AF175:AI175))</f>
      </c>
      <c r="AK175" s="155" t="str"/>
      <c r="AL175" s="155" t="str"/>
      <c r="AM175" s="155" t="str"/>
      <c r="AN175" s="155" t="str"/>
      <c r="AO175" s="155" t="str"/>
      <c r="AP175" s="173" t="str"/>
      <c r="AQ175" s="155" t="str"/>
      <c r="AR175" s="149" t="str">
        <f>IF(OR(G175="",K175=""),"",IF(COUNTIFS($G$6:G175,G175,$K$6:K175,K175)&gt;1,"是","否"))</f>
      </c>
      <c r="AS175" s="155" t="str"/>
      <c r="AT175" s="93" t="str"/>
      <c r="AU175" s="65" t="str"/>
    </row>
    <row r="176" ht="24" customHeight="true">
      <c r="A176" s="143" t="str">
        <f>IF(C176="","","RR-"&amp;TEXT(C176,"yyyymmdd")&amp;"-"&amp;TEXT(ROW()-5,"0000"))</f>
      </c>
      <c r="B176" s="137" t="str"/>
      <c r="C176" s="161" t="str"/>
      <c r="D176" s="137" t="str"/>
      <c r="E176" s="137" t="str"/>
      <c r="F176" s="137" t="str"/>
      <c r="G176" s="137" t="str"/>
      <c r="H176" s="137" t="str"/>
      <c r="I176" s="137" t="str"/>
      <c r="J176" s="137" t="str"/>
      <c r="K176" s="137" t="str"/>
      <c r="L176" s="137" t="str"/>
      <c r="M176" s="137" t="str"/>
      <c r="N176" s="137" t="str"/>
      <c r="O176" s="93" t="str"/>
      <c r="P176" s="93" t="str"/>
      <c r="Q176" s="137" t="str"/>
      <c r="R176" s="119" t="str"/>
      <c r="S176" s="167" t="str">
        <f>IF(OR(C176="",N176=""),"",IFERROR(C176+VLOOKUP(N176,'选项配置'!$E$5:$F$8,2,FALSE),""))</f>
      </c>
      <c r="T176" s="149" t="str">
        <f>IF(S176="","",IF(OR(U176="已关闭",U176="已取消",U176="驳回"),"已关闭",IF(TODAY()&gt;S176,"超期","正常")))</f>
      </c>
      <c r="U176" s="137" t="str"/>
      <c r="V176" s="155" t="str"/>
      <c r="W176" s="155" t="str"/>
      <c r="X176" s="155" t="str"/>
      <c r="Y176" s="155" t="str"/>
      <c r="Z176" s="155" t="str"/>
      <c r="AA176" s="179" t="str"/>
      <c r="AB176" s="179" t="str"/>
      <c r="AC176" s="186" t="str">
        <f>IF(OR(AA176="",AB176=""),"",ROUND((AB176-AA176)*24,2))</f>
      </c>
      <c r="AD176" s="187" t="str"/>
      <c r="AE176" s="198" t="str"/>
      <c r="AF176" s="198" t="str"/>
      <c r="AG176" s="198" t="str"/>
      <c r="AH176" s="198" t="str"/>
      <c r="AI176" s="198" t="str"/>
      <c r="AJ176" s="199" t="str">
        <f>IF(SUM(AF176:AI176)=0,"",SUM(AF176:AI176))</f>
      </c>
      <c r="AK176" s="155" t="str"/>
      <c r="AL176" s="155" t="str"/>
      <c r="AM176" s="155" t="str"/>
      <c r="AN176" s="155" t="str"/>
      <c r="AO176" s="155" t="str"/>
      <c r="AP176" s="173" t="str"/>
      <c r="AQ176" s="155" t="str"/>
      <c r="AR176" s="149" t="str">
        <f>IF(OR(G176="",K176=""),"",IF(COUNTIFS($G$6:G176,G176,$K$6:K176,K176)&gt;1,"是","否"))</f>
      </c>
      <c r="AS176" s="155" t="str"/>
      <c r="AT176" s="93" t="str"/>
      <c r="AU176" s="65" t="str"/>
    </row>
    <row r="177" ht="24" customHeight="true">
      <c r="A177" s="143" t="str">
        <f>IF(C177="","","RR-"&amp;TEXT(C177,"yyyymmdd")&amp;"-"&amp;TEXT(ROW()-5,"0000"))</f>
      </c>
      <c r="B177" s="137" t="str"/>
      <c r="C177" s="161" t="str"/>
      <c r="D177" s="137" t="str"/>
      <c r="E177" s="137" t="str"/>
      <c r="F177" s="137" t="str"/>
      <c r="G177" s="137" t="str"/>
      <c r="H177" s="137" t="str"/>
      <c r="I177" s="137" t="str"/>
      <c r="J177" s="137" t="str"/>
      <c r="K177" s="137" t="str"/>
      <c r="L177" s="137" t="str"/>
      <c r="M177" s="137" t="str"/>
      <c r="N177" s="137" t="str"/>
      <c r="O177" s="93" t="str"/>
      <c r="P177" s="93" t="str"/>
      <c r="Q177" s="137" t="str"/>
      <c r="R177" s="119" t="str"/>
      <c r="S177" s="167" t="str">
        <f>IF(OR(C177="",N177=""),"",IFERROR(C177+VLOOKUP(N177,'选项配置'!$E$5:$F$8,2,FALSE),""))</f>
      </c>
      <c r="T177" s="149" t="str">
        <f>IF(S177="","",IF(OR(U177="已关闭",U177="已取消",U177="驳回"),"已关闭",IF(TODAY()&gt;S177,"超期","正常")))</f>
      </c>
      <c r="U177" s="137" t="str"/>
      <c r="V177" s="155" t="str"/>
      <c r="W177" s="155" t="str"/>
      <c r="X177" s="155" t="str"/>
      <c r="Y177" s="155" t="str"/>
      <c r="Z177" s="155" t="str"/>
      <c r="AA177" s="179" t="str"/>
      <c r="AB177" s="179" t="str"/>
      <c r="AC177" s="186" t="str">
        <f>IF(OR(AA177="",AB177=""),"",ROUND((AB177-AA177)*24,2))</f>
      </c>
      <c r="AD177" s="187" t="str"/>
      <c r="AE177" s="198" t="str"/>
      <c r="AF177" s="198" t="str"/>
      <c r="AG177" s="198" t="str"/>
      <c r="AH177" s="198" t="str"/>
      <c r="AI177" s="198" t="str"/>
      <c r="AJ177" s="199" t="str">
        <f>IF(SUM(AF177:AI177)=0,"",SUM(AF177:AI177))</f>
      </c>
      <c r="AK177" s="155" t="str"/>
      <c r="AL177" s="155" t="str"/>
      <c r="AM177" s="155" t="str"/>
      <c r="AN177" s="155" t="str"/>
      <c r="AO177" s="155" t="str"/>
      <c r="AP177" s="173" t="str"/>
      <c r="AQ177" s="155" t="str"/>
      <c r="AR177" s="149" t="str">
        <f>IF(OR(G177="",K177=""),"",IF(COUNTIFS($G$6:G177,G177,$K$6:K177,K177)&gt;1,"是","否"))</f>
      </c>
      <c r="AS177" s="155" t="str"/>
      <c r="AT177" s="93" t="str"/>
      <c r="AU177" s="65" t="str"/>
    </row>
    <row r="178" ht="24" customHeight="true">
      <c r="A178" s="143" t="str">
        <f>IF(C178="","","RR-"&amp;TEXT(C178,"yyyymmdd")&amp;"-"&amp;TEXT(ROW()-5,"0000"))</f>
      </c>
      <c r="B178" s="137" t="str"/>
      <c r="C178" s="161" t="str"/>
      <c r="D178" s="137" t="str"/>
      <c r="E178" s="137" t="str"/>
      <c r="F178" s="137" t="str"/>
      <c r="G178" s="137" t="str"/>
      <c r="H178" s="137" t="str"/>
      <c r="I178" s="137" t="str"/>
      <c r="J178" s="137" t="str"/>
      <c r="K178" s="137" t="str"/>
      <c r="L178" s="137" t="str"/>
      <c r="M178" s="137" t="str"/>
      <c r="N178" s="137" t="str"/>
      <c r="O178" s="93" t="str"/>
      <c r="P178" s="93" t="str"/>
      <c r="Q178" s="137" t="str"/>
      <c r="R178" s="119" t="str"/>
      <c r="S178" s="167" t="str">
        <f>IF(OR(C178="",N178=""),"",IFERROR(C178+VLOOKUP(N178,'选项配置'!$E$5:$F$8,2,FALSE),""))</f>
      </c>
      <c r="T178" s="149" t="str">
        <f>IF(S178="","",IF(OR(U178="已关闭",U178="已取消",U178="驳回"),"已关闭",IF(TODAY()&gt;S178,"超期","正常")))</f>
      </c>
      <c r="U178" s="137" t="str"/>
      <c r="V178" s="155" t="str"/>
      <c r="W178" s="155" t="str"/>
      <c r="X178" s="155" t="str"/>
      <c r="Y178" s="155" t="str"/>
      <c r="Z178" s="155" t="str"/>
      <c r="AA178" s="179" t="str"/>
      <c r="AB178" s="179" t="str"/>
      <c r="AC178" s="186" t="str">
        <f>IF(OR(AA178="",AB178=""),"",ROUND((AB178-AA178)*24,2))</f>
      </c>
      <c r="AD178" s="187" t="str"/>
      <c r="AE178" s="198" t="str"/>
      <c r="AF178" s="198" t="str"/>
      <c r="AG178" s="198" t="str"/>
      <c r="AH178" s="198" t="str"/>
      <c r="AI178" s="198" t="str"/>
      <c r="AJ178" s="199" t="str">
        <f>IF(SUM(AF178:AI178)=0,"",SUM(AF178:AI178))</f>
      </c>
      <c r="AK178" s="155" t="str"/>
      <c r="AL178" s="155" t="str"/>
      <c r="AM178" s="155" t="str"/>
      <c r="AN178" s="155" t="str"/>
      <c r="AO178" s="155" t="str"/>
      <c r="AP178" s="173" t="str"/>
      <c r="AQ178" s="155" t="str"/>
      <c r="AR178" s="149" t="str">
        <f>IF(OR(G178="",K178=""),"",IF(COUNTIFS($G$6:G178,G178,$K$6:K178,K178)&gt;1,"是","否"))</f>
      </c>
      <c r="AS178" s="155" t="str"/>
      <c r="AT178" s="93" t="str"/>
      <c r="AU178" s="65" t="str"/>
    </row>
    <row r="179" ht="24" customHeight="true">
      <c r="A179" s="143" t="str">
        <f>IF(C179="","","RR-"&amp;TEXT(C179,"yyyymmdd")&amp;"-"&amp;TEXT(ROW()-5,"0000"))</f>
      </c>
      <c r="B179" s="137" t="str"/>
      <c r="C179" s="161" t="str"/>
      <c r="D179" s="137" t="str"/>
      <c r="E179" s="137" t="str"/>
      <c r="F179" s="137" t="str"/>
      <c r="G179" s="137" t="str"/>
      <c r="H179" s="137" t="str"/>
      <c r="I179" s="137" t="str"/>
      <c r="J179" s="137" t="str"/>
      <c r="K179" s="137" t="str"/>
      <c r="L179" s="137" t="str"/>
      <c r="M179" s="137" t="str"/>
      <c r="N179" s="137" t="str"/>
      <c r="O179" s="93" t="str"/>
      <c r="P179" s="93" t="str"/>
      <c r="Q179" s="137" t="str"/>
      <c r="R179" s="119" t="str"/>
      <c r="S179" s="167" t="str">
        <f>IF(OR(C179="",N179=""),"",IFERROR(C179+VLOOKUP(N179,'选项配置'!$E$5:$F$8,2,FALSE),""))</f>
      </c>
      <c r="T179" s="149" t="str">
        <f>IF(S179="","",IF(OR(U179="已关闭",U179="已取消",U179="驳回"),"已关闭",IF(TODAY()&gt;S179,"超期","正常")))</f>
      </c>
      <c r="U179" s="137" t="str"/>
      <c r="V179" s="155" t="str"/>
      <c r="W179" s="155" t="str"/>
      <c r="X179" s="155" t="str"/>
      <c r="Y179" s="155" t="str"/>
      <c r="Z179" s="155" t="str"/>
      <c r="AA179" s="179" t="str"/>
      <c r="AB179" s="179" t="str"/>
      <c r="AC179" s="186" t="str">
        <f>IF(OR(AA179="",AB179=""),"",ROUND((AB179-AA179)*24,2))</f>
      </c>
      <c r="AD179" s="187" t="str"/>
      <c r="AE179" s="198" t="str"/>
      <c r="AF179" s="198" t="str"/>
      <c r="AG179" s="198" t="str"/>
      <c r="AH179" s="198" t="str"/>
      <c r="AI179" s="198" t="str"/>
      <c r="AJ179" s="199" t="str">
        <f>IF(SUM(AF179:AI179)=0,"",SUM(AF179:AI179))</f>
      </c>
      <c r="AK179" s="155" t="str"/>
      <c r="AL179" s="155" t="str"/>
      <c r="AM179" s="155" t="str"/>
      <c r="AN179" s="155" t="str"/>
      <c r="AO179" s="155" t="str"/>
      <c r="AP179" s="173" t="str"/>
      <c r="AQ179" s="155" t="str"/>
      <c r="AR179" s="149" t="str">
        <f>IF(OR(G179="",K179=""),"",IF(COUNTIFS($G$6:G179,G179,$K$6:K179,K179)&gt;1,"是","否"))</f>
      </c>
      <c r="AS179" s="155" t="str"/>
      <c r="AT179" s="93" t="str"/>
      <c r="AU179" s="65" t="str"/>
    </row>
    <row r="180" ht="24" customHeight="true">
      <c r="A180" s="143" t="str">
        <f>IF(C180="","","RR-"&amp;TEXT(C180,"yyyymmdd")&amp;"-"&amp;TEXT(ROW()-5,"0000"))</f>
      </c>
      <c r="B180" s="137" t="str"/>
      <c r="C180" s="161" t="str"/>
      <c r="D180" s="137" t="str"/>
      <c r="E180" s="137" t="str"/>
      <c r="F180" s="137" t="str"/>
      <c r="G180" s="137" t="str"/>
      <c r="H180" s="137" t="str"/>
      <c r="I180" s="137" t="str"/>
      <c r="J180" s="137" t="str"/>
      <c r="K180" s="137" t="str"/>
      <c r="L180" s="137" t="str"/>
      <c r="M180" s="137" t="str"/>
      <c r="N180" s="137" t="str"/>
      <c r="O180" s="93" t="str"/>
      <c r="P180" s="93" t="str"/>
      <c r="Q180" s="137" t="str"/>
      <c r="R180" s="119" t="str"/>
      <c r="S180" s="167" t="str">
        <f>IF(OR(C180="",N180=""),"",IFERROR(C180+VLOOKUP(N180,'选项配置'!$E$5:$F$8,2,FALSE),""))</f>
      </c>
      <c r="T180" s="149" t="str">
        <f>IF(S180="","",IF(OR(U180="已关闭",U180="已取消",U180="驳回"),"已关闭",IF(TODAY()&gt;S180,"超期","正常")))</f>
      </c>
      <c r="U180" s="137" t="str"/>
      <c r="V180" s="155" t="str"/>
      <c r="W180" s="155" t="str"/>
      <c r="X180" s="155" t="str"/>
      <c r="Y180" s="155" t="str"/>
      <c r="Z180" s="155" t="str"/>
      <c r="AA180" s="179" t="str"/>
      <c r="AB180" s="179" t="str"/>
      <c r="AC180" s="186" t="str">
        <f>IF(OR(AA180="",AB180=""),"",ROUND((AB180-AA180)*24,2))</f>
      </c>
      <c r="AD180" s="187" t="str"/>
      <c r="AE180" s="198" t="str"/>
      <c r="AF180" s="198" t="str"/>
      <c r="AG180" s="198" t="str"/>
      <c r="AH180" s="198" t="str"/>
      <c r="AI180" s="198" t="str"/>
      <c r="AJ180" s="199" t="str">
        <f>IF(SUM(AF180:AI180)=0,"",SUM(AF180:AI180))</f>
      </c>
      <c r="AK180" s="155" t="str"/>
      <c r="AL180" s="155" t="str"/>
      <c r="AM180" s="155" t="str"/>
      <c r="AN180" s="155" t="str"/>
      <c r="AO180" s="155" t="str"/>
      <c r="AP180" s="173" t="str"/>
      <c r="AQ180" s="155" t="str"/>
      <c r="AR180" s="149" t="str">
        <f>IF(OR(G180="",K180=""),"",IF(COUNTIFS($G$6:G180,G180,$K$6:K180,K180)&gt;1,"是","否"))</f>
      </c>
      <c r="AS180" s="155" t="str"/>
      <c r="AT180" s="93" t="str"/>
      <c r="AU180" s="65" t="str"/>
    </row>
    <row r="181" ht="24" customHeight="true">
      <c r="A181" s="143" t="str">
        <f>IF(C181="","","RR-"&amp;TEXT(C181,"yyyymmdd")&amp;"-"&amp;TEXT(ROW()-5,"0000"))</f>
      </c>
      <c r="B181" s="137" t="str"/>
      <c r="C181" s="161" t="str"/>
      <c r="D181" s="137" t="str"/>
      <c r="E181" s="137" t="str"/>
      <c r="F181" s="137" t="str"/>
      <c r="G181" s="137" t="str"/>
      <c r="H181" s="137" t="str"/>
      <c r="I181" s="137" t="str"/>
      <c r="J181" s="137" t="str"/>
      <c r="K181" s="137" t="str"/>
      <c r="L181" s="137" t="str"/>
      <c r="M181" s="137" t="str"/>
      <c r="N181" s="137" t="str"/>
      <c r="O181" s="93" t="str"/>
      <c r="P181" s="93" t="str"/>
      <c r="Q181" s="137" t="str"/>
      <c r="R181" s="119" t="str"/>
      <c r="S181" s="167" t="str">
        <f>IF(OR(C181="",N181=""),"",IFERROR(C181+VLOOKUP(N181,'选项配置'!$E$5:$F$8,2,FALSE),""))</f>
      </c>
      <c r="T181" s="149" t="str">
        <f>IF(S181="","",IF(OR(U181="已关闭",U181="已取消",U181="驳回"),"已关闭",IF(TODAY()&gt;S181,"超期","正常")))</f>
      </c>
      <c r="U181" s="137" t="str"/>
      <c r="V181" s="155" t="str"/>
      <c r="W181" s="155" t="str"/>
      <c r="X181" s="155" t="str"/>
      <c r="Y181" s="155" t="str"/>
      <c r="Z181" s="155" t="str"/>
      <c r="AA181" s="179" t="str"/>
      <c r="AB181" s="179" t="str"/>
      <c r="AC181" s="186" t="str">
        <f>IF(OR(AA181="",AB181=""),"",ROUND((AB181-AA181)*24,2))</f>
      </c>
      <c r="AD181" s="187" t="str"/>
      <c r="AE181" s="198" t="str"/>
      <c r="AF181" s="198" t="str"/>
      <c r="AG181" s="198" t="str"/>
      <c r="AH181" s="198" t="str"/>
      <c r="AI181" s="198" t="str"/>
      <c r="AJ181" s="199" t="str">
        <f>IF(SUM(AF181:AI181)=0,"",SUM(AF181:AI181))</f>
      </c>
      <c r="AK181" s="155" t="str"/>
      <c r="AL181" s="155" t="str"/>
      <c r="AM181" s="155" t="str"/>
      <c r="AN181" s="155" t="str"/>
      <c r="AO181" s="155" t="str"/>
      <c r="AP181" s="173" t="str"/>
      <c r="AQ181" s="155" t="str"/>
      <c r="AR181" s="149" t="str">
        <f>IF(OR(G181="",K181=""),"",IF(COUNTIFS($G$6:G181,G181,$K$6:K181,K181)&gt;1,"是","否"))</f>
      </c>
      <c r="AS181" s="155" t="str"/>
      <c r="AT181" s="93" t="str"/>
      <c r="AU181" s="65" t="str"/>
    </row>
    <row r="182" ht="24" customHeight="true">
      <c r="A182" s="143" t="str">
        <f>IF(C182="","","RR-"&amp;TEXT(C182,"yyyymmdd")&amp;"-"&amp;TEXT(ROW()-5,"0000"))</f>
      </c>
      <c r="B182" s="137" t="str"/>
      <c r="C182" s="161" t="str"/>
      <c r="D182" s="137" t="str"/>
      <c r="E182" s="137" t="str"/>
      <c r="F182" s="137" t="str"/>
      <c r="G182" s="137" t="str"/>
      <c r="H182" s="137" t="str"/>
      <c r="I182" s="137" t="str"/>
      <c r="J182" s="137" t="str"/>
      <c r="K182" s="137" t="str"/>
      <c r="L182" s="137" t="str"/>
      <c r="M182" s="137" t="str"/>
      <c r="N182" s="137" t="str"/>
      <c r="O182" s="93" t="str"/>
      <c r="P182" s="93" t="str"/>
      <c r="Q182" s="137" t="str"/>
      <c r="R182" s="119" t="str"/>
      <c r="S182" s="167" t="str">
        <f>IF(OR(C182="",N182=""),"",IFERROR(C182+VLOOKUP(N182,'选项配置'!$E$5:$F$8,2,FALSE),""))</f>
      </c>
      <c r="T182" s="149" t="str">
        <f>IF(S182="","",IF(OR(U182="已关闭",U182="已取消",U182="驳回"),"已关闭",IF(TODAY()&gt;S182,"超期","正常")))</f>
      </c>
      <c r="U182" s="137" t="str"/>
      <c r="V182" s="155" t="str"/>
      <c r="W182" s="155" t="str"/>
      <c r="X182" s="155" t="str"/>
      <c r="Y182" s="155" t="str"/>
      <c r="Z182" s="155" t="str"/>
      <c r="AA182" s="179" t="str"/>
      <c r="AB182" s="179" t="str"/>
      <c r="AC182" s="186" t="str">
        <f>IF(OR(AA182="",AB182=""),"",ROUND((AB182-AA182)*24,2))</f>
      </c>
      <c r="AD182" s="187" t="str"/>
      <c r="AE182" s="198" t="str"/>
      <c r="AF182" s="198" t="str"/>
      <c r="AG182" s="198" t="str"/>
      <c r="AH182" s="198" t="str"/>
      <c r="AI182" s="198" t="str"/>
      <c r="AJ182" s="199" t="str">
        <f>IF(SUM(AF182:AI182)=0,"",SUM(AF182:AI182))</f>
      </c>
      <c r="AK182" s="155" t="str"/>
      <c r="AL182" s="155" t="str"/>
      <c r="AM182" s="155" t="str"/>
      <c r="AN182" s="155" t="str"/>
      <c r="AO182" s="155" t="str"/>
      <c r="AP182" s="173" t="str"/>
      <c r="AQ182" s="155" t="str"/>
      <c r="AR182" s="149" t="str">
        <f>IF(OR(G182="",K182=""),"",IF(COUNTIFS($G$6:G182,G182,$K$6:K182,K182)&gt;1,"是","否"))</f>
      </c>
      <c r="AS182" s="155" t="str"/>
      <c r="AT182" s="93" t="str"/>
      <c r="AU182" s="65" t="str"/>
    </row>
    <row r="183" ht="24" customHeight="true">
      <c r="A183" s="143" t="str">
        <f>IF(C183="","","RR-"&amp;TEXT(C183,"yyyymmdd")&amp;"-"&amp;TEXT(ROW()-5,"0000"))</f>
      </c>
      <c r="B183" s="137" t="str"/>
      <c r="C183" s="161" t="str"/>
      <c r="D183" s="137" t="str"/>
      <c r="E183" s="137" t="str"/>
      <c r="F183" s="137" t="str"/>
      <c r="G183" s="137" t="str"/>
      <c r="H183" s="137" t="str"/>
      <c r="I183" s="137" t="str"/>
      <c r="J183" s="137" t="str"/>
      <c r="K183" s="137" t="str"/>
      <c r="L183" s="137" t="str"/>
      <c r="M183" s="137" t="str"/>
      <c r="N183" s="137" t="str"/>
      <c r="O183" s="93" t="str"/>
      <c r="P183" s="93" t="str"/>
      <c r="Q183" s="137" t="str"/>
      <c r="R183" s="119" t="str"/>
      <c r="S183" s="167" t="str">
        <f>IF(OR(C183="",N183=""),"",IFERROR(C183+VLOOKUP(N183,'选项配置'!$E$5:$F$8,2,FALSE),""))</f>
      </c>
      <c r="T183" s="149" t="str">
        <f>IF(S183="","",IF(OR(U183="已关闭",U183="已取消",U183="驳回"),"已关闭",IF(TODAY()&gt;S183,"超期","正常")))</f>
      </c>
      <c r="U183" s="137" t="str"/>
      <c r="V183" s="155" t="str"/>
      <c r="W183" s="155" t="str"/>
      <c r="X183" s="155" t="str"/>
      <c r="Y183" s="155" t="str"/>
      <c r="Z183" s="155" t="str"/>
      <c r="AA183" s="179" t="str"/>
      <c r="AB183" s="179" t="str"/>
      <c r="AC183" s="186" t="str">
        <f>IF(OR(AA183="",AB183=""),"",ROUND((AB183-AA183)*24,2))</f>
      </c>
      <c r="AD183" s="187" t="str"/>
      <c r="AE183" s="198" t="str"/>
      <c r="AF183" s="198" t="str"/>
      <c r="AG183" s="198" t="str"/>
      <c r="AH183" s="198" t="str"/>
      <c r="AI183" s="198" t="str"/>
      <c r="AJ183" s="199" t="str">
        <f>IF(SUM(AF183:AI183)=0,"",SUM(AF183:AI183))</f>
      </c>
      <c r="AK183" s="155" t="str"/>
      <c r="AL183" s="155" t="str"/>
      <c r="AM183" s="155" t="str"/>
      <c r="AN183" s="155" t="str"/>
      <c r="AO183" s="155" t="str"/>
      <c r="AP183" s="173" t="str"/>
      <c r="AQ183" s="155" t="str"/>
      <c r="AR183" s="149" t="str">
        <f>IF(OR(G183="",K183=""),"",IF(COUNTIFS($G$6:G183,G183,$K$6:K183,K183)&gt;1,"是","否"))</f>
      </c>
      <c r="AS183" s="155" t="str"/>
      <c r="AT183" s="93" t="str"/>
      <c r="AU183" s="65" t="str"/>
    </row>
    <row r="184" ht="24" customHeight="true">
      <c r="A184" s="143" t="str">
        <f>IF(C184="","","RR-"&amp;TEXT(C184,"yyyymmdd")&amp;"-"&amp;TEXT(ROW()-5,"0000"))</f>
      </c>
      <c r="B184" s="137" t="str"/>
      <c r="C184" s="161" t="str"/>
      <c r="D184" s="137" t="str"/>
      <c r="E184" s="137" t="str"/>
      <c r="F184" s="137" t="str"/>
      <c r="G184" s="137" t="str"/>
      <c r="H184" s="137" t="str"/>
      <c r="I184" s="137" t="str"/>
      <c r="J184" s="137" t="str"/>
      <c r="K184" s="137" t="str"/>
      <c r="L184" s="137" t="str"/>
      <c r="M184" s="137" t="str"/>
      <c r="N184" s="137" t="str"/>
      <c r="O184" s="93" t="str"/>
      <c r="P184" s="93" t="str"/>
      <c r="Q184" s="137" t="str"/>
      <c r="R184" s="119" t="str"/>
      <c r="S184" s="167" t="str">
        <f>IF(OR(C184="",N184=""),"",IFERROR(C184+VLOOKUP(N184,'选项配置'!$E$5:$F$8,2,FALSE),""))</f>
      </c>
      <c r="T184" s="149" t="str">
        <f>IF(S184="","",IF(OR(U184="已关闭",U184="已取消",U184="驳回"),"已关闭",IF(TODAY()&gt;S184,"超期","正常")))</f>
      </c>
      <c r="U184" s="137" t="str"/>
      <c r="V184" s="155" t="str"/>
      <c r="W184" s="155" t="str"/>
      <c r="X184" s="155" t="str"/>
      <c r="Y184" s="155" t="str"/>
      <c r="Z184" s="155" t="str"/>
      <c r="AA184" s="179" t="str"/>
      <c r="AB184" s="179" t="str"/>
      <c r="AC184" s="186" t="str">
        <f>IF(OR(AA184="",AB184=""),"",ROUND((AB184-AA184)*24,2))</f>
      </c>
      <c r="AD184" s="187" t="str"/>
      <c r="AE184" s="198" t="str"/>
      <c r="AF184" s="198" t="str"/>
      <c r="AG184" s="198" t="str"/>
      <c r="AH184" s="198" t="str"/>
      <c r="AI184" s="198" t="str"/>
      <c r="AJ184" s="199" t="str">
        <f>IF(SUM(AF184:AI184)=0,"",SUM(AF184:AI184))</f>
      </c>
      <c r="AK184" s="155" t="str"/>
      <c r="AL184" s="155" t="str"/>
      <c r="AM184" s="155" t="str"/>
      <c r="AN184" s="155" t="str"/>
      <c r="AO184" s="155" t="str"/>
      <c r="AP184" s="173" t="str"/>
      <c r="AQ184" s="155" t="str"/>
      <c r="AR184" s="149" t="str">
        <f>IF(OR(G184="",K184=""),"",IF(COUNTIFS($G$6:G184,G184,$K$6:K184,K184)&gt;1,"是","否"))</f>
      </c>
      <c r="AS184" s="155" t="str"/>
      <c r="AT184" s="93" t="str"/>
      <c r="AU184" s="65" t="str"/>
    </row>
    <row r="185" ht="24" customHeight="true">
      <c r="A185" s="143" t="str">
        <f>IF(C185="","","RR-"&amp;TEXT(C185,"yyyymmdd")&amp;"-"&amp;TEXT(ROW()-5,"0000"))</f>
      </c>
      <c r="B185" s="137" t="str"/>
      <c r="C185" s="161" t="str"/>
      <c r="D185" s="137" t="str"/>
      <c r="E185" s="137" t="str"/>
      <c r="F185" s="137" t="str"/>
      <c r="G185" s="137" t="str"/>
      <c r="H185" s="137" t="str"/>
      <c r="I185" s="137" t="str"/>
      <c r="J185" s="137" t="str"/>
      <c r="K185" s="137" t="str"/>
      <c r="L185" s="137" t="str"/>
      <c r="M185" s="137" t="str"/>
      <c r="N185" s="137" t="str"/>
      <c r="O185" s="93" t="str"/>
      <c r="P185" s="93" t="str"/>
      <c r="Q185" s="137" t="str"/>
      <c r="R185" s="119" t="str"/>
      <c r="S185" s="167" t="str">
        <f>IF(OR(C185="",N185=""),"",IFERROR(C185+VLOOKUP(N185,'选项配置'!$E$5:$F$8,2,FALSE),""))</f>
      </c>
      <c r="T185" s="149" t="str">
        <f>IF(S185="","",IF(OR(U185="已关闭",U185="已取消",U185="驳回"),"已关闭",IF(TODAY()&gt;S185,"超期","正常")))</f>
      </c>
      <c r="U185" s="137" t="str"/>
      <c r="V185" s="155" t="str"/>
      <c r="W185" s="155" t="str"/>
      <c r="X185" s="155" t="str"/>
      <c r="Y185" s="155" t="str"/>
      <c r="Z185" s="155" t="str"/>
      <c r="AA185" s="179" t="str"/>
      <c r="AB185" s="179" t="str"/>
      <c r="AC185" s="186" t="str">
        <f>IF(OR(AA185="",AB185=""),"",ROUND((AB185-AA185)*24,2))</f>
      </c>
      <c r="AD185" s="187" t="str"/>
      <c r="AE185" s="198" t="str"/>
      <c r="AF185" s="198" t="str"/>
      <c r="AG185" s="198" t="str"/>
      <c r="AH185" s="198" t="str"/>
      <c r="AI185" s="198" t="str"/>
      <c r="AJ185" s="199" t="str">
        <f>IF(SUM(AF185:AI185)=0,"",SUM(AF185:AI185))</f>
      </c>
      <c r="AK185" s="155" t="str"/>
      <c r="AL185" s="155" t="str"/>
      <c r="AM185" s="155" t="str"/>
      <c r="AN185" s="155" t="str"/>
      <c r="AO185" s="155" t="str"/>
      <c r="AP185" s="173" t="str"/>
      <c r="AQ185" s="155" t="str"/>
      <c r="AR185" s="149" t="str">
        <f>IF(OR(G185="",K185=""),"",IF(COUNTIFS($G$6:G185,G185,$K$6:K185,K185)&gt;1,"是","否"))</f>
      </c>
      <c r="AS185" s="155" t="str"/>
      <c r="AT185" s="93" t="str"/>
      <c r="AU185" s="65" t="str"/>
    </row>
    <row r="186" ht="24" customHeight="true">
      <c r="A186" s="143" t="str">
        <f>IF(C186="","","RR-"&amp;TEXT(C186,"yyyymmdd")&amp;"-"&amp;TEXT(ROW()-5,"0000"))</f>
      </c>
      <c r="B186" s="137" t="str"/>
      <c r="C186" s="161" t="str"/>
      <c r="D186" s="137" t="str"/>
      <c r="E186" s="137" t="str"/>
      <c r="F186" s="137" t="str"/>
      <c r="G186" s="137" t="str"/>
      <c r="H186" s="137" t="str"/>
      <c r="I186" s="137" t="str"/>
      <c r="J186" s="137" t="str"/>
      <c r="K186" s="137" t="str"/>
      <c r="L186" s="137" t="str"/>
      <c r="M186" s="137" t="str"/>
      <c r="N186" s="137" t="str"/>
      <c r="O186" s="93" t="str"/>
      <c r="P186" s="93" t="str"/>
      <c r="Q186" s="137" t="str"/>
      <c r="R186" s="119" t="str"/>
      <c r="S186" s="167" t="str">
        <f>IF(OR(C186="",N186=""),"",IFERROR(C186+VLOOKUP(N186,'选项配置'!$E$5:$F$8,2,FALSE),""))</f>
      </c>
      <c r="T186" s="149" t="str">
        <f>IF(S186="","",IF(OR(U186="已关闭",U186="已取消",U186="驳回"),"已关闭",IF(TODAY()&gt;S186,"超期","正常")))</f>
      </c>
      <c r="U186" s="137" t="str"/>
      <c r="V186" s="155" t="str"/>
      <c r="W186" s="155" t="str"/>
      <c r="X186" s="155" t="str"/>
      <c r="Y186" s="155" t="str"/>
      <c r="Z186" s="155" t="str"/>
      <c r="AA186" s="179" t="str"/>
      <c r="AB186" s="179" t="str"/>
      <c r="AC186" s="186" t="str">
        <f>IF(OR(AA186="",AB186=""),"",ROUND((AB186-AA186)*24,2))</f>
      </c>
      <c r="AD186" s="187" t="str"/>
      <c r="AE186" s="198" t="str"/>
      <c r="AF186" s="198" t="str"/>
      <c r="AG186" s="198" t="str"/>
      <c r="AH186" s="198" t="str"/>
      <c r="AI186" s="198" t="str"/>
      <c r="AJ186" s="199" t="str">
        <f>IF(SUM(AF186:AI186)=0,"",SUM(AF186:AI186))</f>
      </c>
      <c r="AK186" s="155" t="str"/>
      <c r="AL186" s="155" t="str"/>
      <c r="AM186" s="155" t="str"/>
      <c r="AN186" s="155" t="str"/>
      <c r="AO186" s="155" t="str"/>
      <c r="AP186" s="173" t="str"/>
      <c r="AQ186" s="155" t="str"/>
      <c r="AR186" s="149" t="str">
        <f>IF(OR(G186="",K186=""),"",IF(COUNTIFS($G$6:G186,G186,$K$6:K186,K186)&gt;1,"是","否"))</f>
      </c>
      <c r="AS186" s="155" t="str"/>
      <c r="AT186" s="93" t="str"/>
      <c r="AU186" s="65" t="str"/>
    </row>
    <row r="187" ht="24" customHeight="true">
      <c r="A187" s="143" t="str">
        <f>IF(C187="","","RR-"&amp;TEXT(C187,"yyyymmdd")&amp;"-"&amp;TEXT(ROW()-5,"0000"))</f>
      </c>
      <c r="B187" s="137" t="str"/>
      <c r="C187" s="161" t="str"/>
      <c r="D187" s="137" t="str"/>
      <c r="E187" s="137" t="str"/>
      <c r="F187" s="137" t="str"/>
      <c r="G187" s="137" t="str"/>
      <c r="H187" s="137" t="str"/>
      <c r="I187" s="137" t="str"/>
      <c r="J187" s="137" t="str"/>
      <c r="K187" s="137" t="str"/>
      <c r="L187" s="137" t="str"/>
      <c r="M187" s="137" t="str"/>
      <c r="N187" s="137" t="str"/>
      <c r="O187" s="93" t="str"/>
      <c r="P187" s="93" t="str"/>
      <c r="Q187" s="137" t="str"/>
      <c r="R187" s="119" t="str"/>
      <c r="S187" s="167" t="str">
        <f>IF(OR(C187="",N187=""),"",IFERROR(C187+VLOOKUP(N187,'选项配置'!$E$5:$F$8,2,FALSE),""))</f>
      </c>
      <c r="T187" s="149" t="str">
        <f>IF(S187="","",IF(OR(U187="已关闭",U187="已取消",U187="驳回"),"已关闭",IF(TODAY()&gt;S187,"超期","正常")))</f>
      </c>
      <c r="U187" s="137" t="str"/>
      <c r="V187" s="155" t="str"/>
      <c r="W187" s="155" t="str"/>
      <c r="X187" s="155" t="str"/>
      <c r="Y187" s="155" t="str"/>
      <c r="Z187" s="155" t="str"/>
      <c r="AA187" s="179" t="str"/>
      <c r="AB187" s="179" t="str"/>
      <c r="AC187" s="186" t="str">
        <f>IF(OR(AA187="",AB187=""),"",ROUND((AB187-AA187)*24,2))</f>
      </c>
      <c r="AD187" s="187" t="str"/>
      <c r="AE187" s="198" t="str"/>
      <c r="AF187" s="198" t="str"/>
      <c r="AG187" s="198" t="str"/>
      <c r="AH187" s="198" t="str"/>
      <c r="AI187" s="198" t="str"/>
      <c r="AJ187" s="199" t="str">
        <f>IF(SUM(AF187:AI187)=0,"",SUM(AF187:AI187))</f>
      </c>
      <c r="AK187" s="155" t="str"/>
      <c r="AL187" s="155" t="str"/>
      <c r="AM187" s="155" t="str"/>
      <c r="AN187" s="155" t="str"/>
      <c r="AO187" s="155" t="str"/>
      <c r="AP187" s="173" t="str"/>
      <c r="AQ187" s="155" t="str"/>
      <c r="AR187" s="149" t="str">
        <f>IF(OR(G187="",K187=""),"",IF(COUNTIFS($G$6:G187,G187,$K$6:K187,K187)&gt;1,"是","否"))</f>
      </c>
      <c r="AS187" s="155" t="str"/>
      <c r="AT187" s="93" t="str"/>
      <c r="AU187" s="65" t="str"/>
    </row>
    <row r="188" ht="24" customHeight="true">
      <c r="A188" s="143" t="str">
        <f>IF(C188="","","RR-"&amp;TEXT(C188,"yyyymmdd")&amp;"-"&amp;TEXT(ROW()-5,"0000"))</f>
      </c>
      <c r="B188" s="137" t="str"/>
      <c r="C188" s="161" t="str"/>
      <c r="D188" s="137" t="str"/>
      <c r="E188" s="137" t="str"/>
      <c r="F188" s="137" t="str"/>
      <c r="G188" s="137" t="str"/>
      <c r="H188" s="137" t="str"/>
      <c r="I188" s="137" t="str"/>
      <c r="J188" s="137" t="str"/>
      <c r="K188" s="137" t="str"/>
      <c r="L188" s="137" t="str"/>
      <c r="M188" s="137" t="str"/>
      <c r="N188" s="137" t="str"/>
      <c r="O188" s="93" t="str"/>
      <c r="P188" s="93" t="str"/>
      <c r="Q188" s="137" t="str"/>
      <c r="R188" s="119" t="str"/>
      <c r="S188" s="167" t="str">
        <f>IF(OR(C188="",N188=""),"",IFERROR(C188+VLOOKUP(N188,'选项配置'!$E$5:$F$8,2,FALSE),""))</f>
      </c>
      <c r="T188" s="149" t="str">
        <f>IF(S188="","",IF(OR(U188="已关闭",U188="已取消",U188="驳回"),"已关闭",IF(TODAY()&gt;S188,"超期","正常")))</f>
      </c>
      <c r="U188" s="137" t="str"/>
      <c r="V188" s="155" t="str"/>
      <c r="W188" s="155" t="str"/>
      <c r="X188" s="155" t="str"/>
      <c r="Y188" s="155" t="str"/>
      <c r="Z188" s="155" t="str"/>
      <c r="AA188" s="179" t="str"/>
      <c r="AB188" s="179" t="str"/>
      <c r="AC188" s="186" t="str">
        <f>IF(OR(AA188="",AB188=""),"",ROUND((AB188-AA188)*24,2))</f>
      </c>
      <c r="AD188" s="187" t="str"/>
      <c r="AE188" s="198" t="str"/>
      <c r="AF188" s="198" t="str"/>
      <c r="AG188" s="198" t="str"/>
      <c r="AH188" s="198" t="str"/>
      <c r="AI188" s="198" t="str"/>
      <c r="AJ188" s="199" t="str">
        <f>IF(SUM(AF188:AI188)=0,"",SUM(AF188:AI188))</f>
      </c>
      <c r="AK188" s="155" t="str"/>
      <c r="AL188" s="155" t="str"/>
      <c r="AM188" s="155" t="str"/>
      <c r="AN188" s="155" t="str"/>
      <c r="AO188" s="155" t="str"/>
      <c r="AP188" s="173" t="str"/>
      <c r="AQ188" s="155" t="str"/>
      <c r="AR188" s="149" t="str">
        <f>IF(OR(G188="",K188=""),"",IF(COUNTIFS($G$6:G188,G188,$K$6:K188,K188)&gt;1,"是","否"))</f>
      </c>
      <c r="AS188" s="155" t="str"/>
      <c r="AT188" s="93" t="str"/>
      <c r="AU188" s="65" t="str"/>
    </row>
    <row r="189" ht="24" customHeight="true">
      <c r="A189" s="143" t="str">
        <f>IF(C189="","","RR-"&amp;TEXT(C189,"yyyymmdd")&amp;"-"&amp;TEXT(ROW()-5,"0000"))</f>
      </c>
      <c r="B189" s="137" t="str"/>
      <c r="C189" s="161" t="str"/>
      <c r="D189" s="137" t="str"/>
      <c r="E189" s="137" t="str"/>
      <c r="F189" s="137" t="str"/>
      <c r="G189" s="137" t="str"/>
      <c r="H189" s="137" t="str"/>
      <c r="I189" s="137" t="str"/>
      <c r="J189" s="137" t="str"/>
      <c r="K189" s="137" t="str"/>
      <c r="L189" s="137" t="str"/>
      <c r="M189" s="137" t="str"/>
      <c r="N189" s="137" t="str"/>
      <c r="O189" s="93" t="str"/>
      <c r="P189" s="93" t="str"/>
      <c r="Q189" s="137" t="str"/>
      <c r="R189" s="119" t="str"/>
      <c r="S189" s="167" t="str">
        <f>IF(OR(C189="",N189=""),"",IFERROR(C189+VLOOKUP(N189,'选项配置'!$E$5:$F$8,2,FALSE),""))</f>
      </c>
      <c r="T189" s="149" t="str">
        <f>IF(S189="","",IF(OR(U189="已关闭",U189="已取消",U189="驳回"),"已关闭",IF(TODAY()&gt;S189,"超期","正常")))</f>
      </c>
      <c r="U189" s="137" t="str"/>
      <c r="V189" s="155" t="str"/>
      <c r="W189" s="155" t="str"/>
      <c r="X189" s="155" t="str"/>
      <c r="Y189" s="155" t="str"/>
      <c r="Z189" s="155" t="str"/>
      <c r="AA189" s="179" t="str"/>
      <c r="AB189" s="179" t="str"/>
      <c r="AC189" s="186" t="str">
        <f>IF(OR(AA189="",AB189=""),"",ROUND((AB189-AA189)*24,2))</f>
      </c>
      <c r="AD189" s="187" t="str"/>
      <c r="AE189" s="198" t="str"/>
      <c r="AF189" s="198" t="str"/>
      <c r="AG189" s="198" t="str"/>
      <c r="AH189" s="198" t="str"/>
      <c r="AI189" s="198" t="str"/>
      <c r="AJ189" s="199" t="str">
        <f>IF(SUM(AF189:AI189)=0,"",SUM(AF189:AI189))</f>
      </c>
      <c r="AK189" s="155" t="str"/>
      <c r="AL189" s="155" t="str"/>
      <c r="AM189" s="155" t="str"/>
      <c r="AN189" s="155" t="str"/>
      <c r="AO189" s="155" t="str"/>
      <c r="AP189" s="173" t="str"/>
      <c r="AQ189" s="155" t="str"/>
      <c r="AR189" s="149" t="str">
        <f>IF(OR(G189="",K189=""),"",IF(COUNTIFS($G$6:G189,G189,$K$6:K189,K189)&gt;1,"是","否"))</f>
      </c>
      <c r="AS189" s="155" t="str"/>
      <c r="AT189" s="93" t="str"/>
      <c r="AU189" s="65" t="str"/>
    </row>
    <row r="190" ht="24" customHeight="true">
      <c r="A190" s="143" t="str">
        <f>IF(C190="","","RR-"&amp;TEXT(C190,"yyyymmdd")&amp;"-"&amp;TEXT(ROW()-5,"0000"))</f>
      </c>
      <c r="B190" s="137" t="str"/>
      <c r="C190" s="161" t="str"/>
      <c r="D190" s="137" t="str"/>
      <c r="E190" s="137" t="str"/>
      <c r="F190" s="137" t="str"/>
      <c r="G190" s="137" t="str"/>
      <c r="H190" s="137" t="str"/>
      <c r="I190" s="137" t="str"/>
      <c r="J190" s="137" t="str"/>
      <c r="K190" s="137" t="str"/>
      <c r="L190" s="137" t="str"/>
      <c r="M190" s="137" t="str"/>
      <c r="N190" s="137" t="str"/>
      <c r="O190" s="93" t="str"/>
      <c r="P190" s="93" t="str"/>
      <c r="Q190" s="137" t="str"/>
      <c r="R190" s="119" t="str"/>
      <c r="S190" s="167" t="str">
        <f>IF(OR(C190="",N190=""),"",IFERROR(C190+VLOOKUP(N190,'选项配置'!$E$5:$F$8,2,FALSE),""))</f>
      </c>
      <c r="T190" s="149" t="str">
        <f>IF(S190="","",IF(OR(U190="已关闭",U190="已取消",U190="驳回"),"已关闭",IF(TODAY()&gt;S190,"超期","正常")))</f>
      </c>
      <c r="U190" s="137" t="str"/>
      <c r="V190" s="155" t="str"/>
      <c r="W190" s="155" t="str"/>
      <c r="X190" s="155" t="str"/>
      <c r="Y190" s="155" t="str"/>
      <c r="Z190" s="155" t="str"/>
      <c r="AA190" s="179" t="str"/>
      <c r="AB190" s="179" t="str"/>
      <c r="AC190" s="186" t="str">
        <f>IF(OR(AA190="",AB190=""),"",ROUND((AB190-AA190)*24,2))</f>
      </c>
      <c r="AD190" s="187" t="str"/>
      <c r="AE190" s="198" t="str"/>
      <c r="AF190" s="198" t="str"/>
      <c r="AG190" s="198" t="str"/>
      <c r="AH190" s="198" t="str"/>
      <c r="AI190" s="198" t="str"/>
      <c r="AJ190" s="199" t="str">
        <f>IF(SUM(AF190:AI190)=0,"",SUM(AF190:AI190))</f>
      </c>
      <c r="AK190" s="155" t="str"/>
      <c r="AL190" s="155" t="str"/>
      <c r="AM190" s="155" t="str"/>
      <c r="AN190" s="155" t="str"/>
      <c r="AO190" s="155" t="str"/>
      <c r="AP190" s="173" t="str"/>
      <c r="AQ190" s="155" t="str"/>
      <c r="AR190" s="149" t="str">
        <f>IF(OR(G190="",K190=""),"",IF(COUNTIFS($G$6:G190,G190,$K$6:K190,K190)&gt;1,"是","否"))</f>
      </c>
      <c r="AS190" s="155" t="str"/>
      <c r="AT190" s="93" t="str"/>
      <c r="AU190" s="65" t="str"/>
    </row>
    <row r="191" ht="24" customHeight="true">
      <c r="A191" s="143" t="str">
        <f>IF(C191="","","RR-"&amp;TEXT(C191,"yyyymmdd")&amp;"-"&amp;TEXT(ROW()-5,"0000"))</f>
      </c>
      <c r="B191" s="137" t="str"/>
      <c r="C191" s="161" t="str"/>
      <c r="D191" s="137" t="str"/>
      <c r="E191" s="137" t="str"/>
      <c r="F191" s="137" t="str"/>
      <c r="G191" s="137" t="str"/>
      <c r="H191" s="137" t="str"/>
      <c r="I191" s="137" t="str"/>
      <c r="J191" s="137" t="str"/>
      <c r="K191" s="137" t="str"/>
      <c r="L191" s="137" t="str"/>
      <c r="M191" s="137" t="str"/>
      <c r="N191" s="137" t="str"/>
      <c r="O191" s="93" t="str"/>
      <c r="P191" s="93" t="str"/>
      <c r="Q191" s="137" t="str"/>
      <c r="R191" s="119" t="str"/>
      <c r="S191" s="167" t="str">
        <f>IF(OR(C191="",N191=""),"",IFERROR(C191+VLOOKUP(N191,'选项配置'!$E$5:$F$8,2,FALSE),""))</f>
      </c>
      <c r="T191" s="149" t="str">
        <f>IF(S191="","",IF(OR(U191="已关闭",U191="已取消",U191="驳回"),"已关闭",IF(TODAY()&gt;S191,"超期","正常")))</f>
      </c>
      <c r="U191" s="137" t="str"/>
      <c r="V191" s="155" t="str"/>
      <c r="W191" s="155" t="str"/>
      <c r="X191" s="155" t="str"/>
      <c r="Y191" s="155" t="str"/>
      <c r="Z191" s="155" t="str"/>
      <c r="AA191" s="179" t="str"/>
      <c r="AB191" s="179" t="str"/>
      <c r="AC191" s="186" t="str">
        <f>IF(OR(AA191="",AB191=""),"",ROUND((AB191-AA191)*24,2))</f>
      </c>
      <c r="AD191" s="187" t="str"/>
      <c r="AE191" s="198" t="str"/>
      <c r="AF191" s="198" t="str"/>
      <c r="AG191" s="198" t="str"/>
      <c r="AH191" s="198" t="str"/>
      <c r="AI191" s="198" t="str"/>
      <c r="AJ191" s="199" t="str">
        <f>IF(SUM(AF191:AI191)=0,"",SUM(AF191:AI191))</f>
      </c>
      <c r="AK191" s="155" t="str"/>
      <c r="AL191" s="155" t="str"/>
      <c r="AM191" s="155" t="str"/>
      <c r="AN191" s="155" t="str"/>
      <c r="AO191" s="155" t="str"/>
      <c r="AP191" s="173" t="str"/>
      <c r="AQ191" s="155" t="str"/>
      <c r="AR191" s="149" t="str">
        <f>IF(OR(G191="",K191=""),"",IF(COUNTIFS($G$6:G191,G191,$K$6:K191,K191)&gt;1,"是","否"))</f>
      </c>
      <c r="AS191" s="155" t="str"/>
      <c r="AT191" s="93" t="str"/>
      <c r="AU191" s="65" t="str"/>
    </row>
    <row r="192" ht="24" customHeight="true">
      <c r="A192" s="143" t="str">
        <f>IF(C192="","","RR-"&amp;TEXT(C192,"yyyymmdd")&amp;"-"&amp;TEXT(ROW()-5,"0000"))</f>
      </c>
      <c r="B192" s="137" t="str"/>
      <c r="C192" s="161" t="str"/>
      <c r="D192" s="137" t="str"/>
      <c r="E192" s="137" t="str"/>
      <c r="F192" s="137" t="str"/>
      <c r="G192" s="137" t="str"/>
      <c r="H192" s="137" t="str"/>
      <c r="I192" s="137" t="str"/>
      <c r="J192" s="137" t="str"/>
      <c r="K192" s="137" t="str"/>
      <c r="L192" s="137" t="str"/>
      <c r="M192" s="137" t="str"/>
      <c r="N192" s="137" t="str"/>
      <c r="O192" s="93" t="str"/>
      <c r="P192" s="93" t="str"/>
      <c r="Q192" s="137" t="str"/>
      <c r="R192" s="119" t="str"/>
      <c r="S192" s="167" t="str">
        <f>IF(OR(C192="",N192=""),"",IFERROR(C192+VLOOKUP(N192,'选项配置'!$E$5:$F$8,2,FALSE),""))</f>
      </c>
      <c r="T192" s="149" t="str">
        <f>IF(S192="","",IF(OR(U192="已关闭",U192="已取消",U192="驳回"),"已关闭",IF(TODAY()&gt;S192,"超期","正常")))</f>
      </c>
      <c r="U192" s="137" t="str"/>
      <c r="V192" s="155" t="str"/>
      <c r="W192" s="155" t="str"/>
      <c r="X192" s="155" t="str"/>
      <c r="Y192" s="155" t="str"/>
      <c r="Z192" s="155" t="str"/>
      <c r="AA192" s="179" t="str"/>
      <c r="AB192" s="179" t="str"/>
      <c r="AC192" s="186" t="str">
        <f>IF(OR(AA192="",AB192=""),"",ROUND((AB192-AA192)*24,2))</f>
      </c>
      <c r="AD192" s="187" t="str"/>
      <c r="AE192" s="198" t="str"/>
      <c r="AF192" s="198" t="str"/>
      <c r="AG192" s="198" t="str"/>
      <c r="AH192" s="198" t="str"/>
      <c r="AI192" s="198" t="str"/>
      <c r="AJ192" s="199" t="str">
        <f>IF(SUM(AF192:AI192)=0,"",SUM(AF192:AI192))</f>
      </c>
      <c r="AK192" s="155" t="str"/>
      <c r="AL192" s="155" t="str"/>
      <c r="AM192" s="155" t="str"/>
      <c r="AN192" s="155" t="str"/>
      <c r="AO192" s="155" t="str"/>
      <c r="AP192" s="173" t="str"/>
      <c r="AQ192" s="155" t="str"/>
      <c r="AR192" s="149" t="str">
        <f>IF(OR(G192="",K192=""),"",IF(COUNTIFS($G$6:G192,G192,$K$6:K192,K192)&gt;1,"是","否"))</f>
      </c>
      <c r="AS192" s="155" t="str"/>
      <c r="AT192" s="93" t="str"/>
      <c r="AU192" s="65" t="str"/>
    </row>
    <row r="193" ht="24" customHeight="true">
      <c r="A193" s="143" t="str">
        <f>IF(C193="","","RR-"&amp;TEXT(C193,"yyyymmdd")&amp;"-"&amp;TEXT(ROW()-5,"0000"))</f>
      </c>
      <c r="B193" s="137" t="str"/>
      <c r="C193" s="161" t="str"/>
      <c r="D193" s="137" t="str"/>
      <c r="E193" s="137" t="str"/>
      <c r="F193" s="137" t="str"/>
      <c r="G193" s="137" t="str"/>
      <c r="H193" s="137" t="str"/>
      <c r="I193" s="137" t="str"/>
      <c r="J193" s="137" t="str"/>
      <c r="K193" s="137" t="str"/>
      <c r="L193" s="137" t="str"/>
      <c r="M193" s="137" t="str"/>
      <c r="N193" s="137" t="str"/>
      <c r="O193" s="93" t="str"/>
      <c r="P193" s="93" t="str"/>
      <c r="Q193" s="137" t="str"/>
      <c r="R193" s="119" t="str"/>
      <c r="S193" s="167" t="str">
        <f>IF(OR(C193="",N193=""),"",IFERROR(C193+VLOOKUP(N193,'选项配置'!$E$5:$F$8,2,FALSE),""))</f>
      </c>
      <c r="T193" s="149" t="str">
        <f>IF(S193="","",IF(OR(U193="已关闭",U193="已取消",U193="驳回"),"已关闭",IF(TODAY()&gt;S193,"超期","正常")))</f>
      </c>
      <c r="U193" s="137" t="str"/>
      <c r="V193" s="155" t="str"/>
      <c r="W193" s="155" t="str"/>
      <c r="X193" s="155" t="str"/>
      <c r="Y193" s="155" t="str"/>
      <c r="Z193" s="155" t="str"/>
      <c r="AA193" s="179" t="str"/>
      <c r="AB193" s="179" t="str"/>
      <c r="AC193" s="186" t="str">
        <f>IF(OR(AA193="",AB193=""),"",ROUND((AB193-AA193)*24,2))</f>
      </c>
      <c r="AD193" s="187" t="str"/>
      <c r="AE193" s="198" t="str"/>
      <c r="AF193" s="198" t="str"/>
      <c r="AG193" s="198" t="str"/>
      <c r="AH193" s="198" t="str"/>
      <c r="AI193" s="198" t="str"/>
      <c r="AJ193" s="199" t="str">
        <f>IF(SUM(AF193:AI193)=0,"",SUM(AF193:AI193))</f>
      </c>
      <c r="AK193" s="155" t="str"/>
      <c r="AL193" s="155" t="str"/>
      <c r="AM193" s="155" t="str"/>
      <c r="AN193" s="155" t="str"/>
      <c r="AO193" s="155" t="str"/>
      <c r="AP193" s="173" t="str"/>
      <c r="AQ193" s="155" t="str"/>
      <c r="AR193" s="149" t="str">
        <f>IF(OR(G193="",K193=""),"",IF(COUNTIFS($G$6:G193,G193,$K$6:K193,K193)&gt;1,"是","否"))</f>
      </c>
      <c r="AS193" s="155" t="str"/>
      <c r="AT193" s="93" t="str"/>
      <c r="AU193" s="65" t="str"/>
    </row>
    <row r="194" ht="24" customHeight="true">
      <c r="A194" s="143" t="str">
        <f>IF(C194="","","RR-"&amp;TEXT(C194,"yyyymmdd")&amp;"-"&amp;TEXT(ROW()-5,"0000"))</f>
      </c>
      <c r="B194" s="137" t="str"/>
      <c r="C194" s="161" t="str"/>
      <c r="D194" s="137" t="str"/>
      <c r="E194" s="137" t="str"/>
      <c r="F194" s="137" t="str"/>
      <c r="G194" s="137" t="str"/>
      <c r="H194" s="137" t="str"/>
      <c r="I194" s="137" t="str"/>
      <c r="J194" s="137" t="str"/>
      <c r="K194" s="137" t="str"/>
      <c r="L194" s="137" t="str"/>
      <c r="M194" s="137" t="str"/>
      <c r="N194" s="137" t="str"/>
      <c r="O194" s="93" t="str"/>
      <c r="P194" s="93" t="str"/>
      <c r="Q194" s="137" t="str"/>
      <c r="R194" s="119" t="str"/>
      <c r="S194" s="167" t="str">
        <f>IF(OR(C194="",N194=""),"",IFERROR(C194+VLOOKUP(N194,'选项配置'!$E$5:$F$8,2,FALSE),""))</f>
      </c>
      <c r="T194" s="149" t="str">
        <f>IF(S194="","",IF(OR(U194="已关闭",U194="已取消",U194="驳回"),"已关闭",IF(TODAY()&gt;S194,"超期","正常")))</f>
      </c>
      <c r="U194" s="137" t="str"/>
      <c r="V194" s="155" t="str"/>
      <c r="W194" s="155" t="str"/>
      <c r="X194" s="155" t="str"/>
      <c r="Y194" s="155" t="str"/>
      <c r="Z194" s="155" t="str"/>
      <c r="AA194" s="179" t="str"/>
      <c r="AB194" s="179" t="str"/>
      <c r="AC194" s="186" t="str">
        <f>IF(OR(AA194="",AB194=""),"",ROUND((AB194-AA194)*24,2))</f>
      </c>
      <c r="AD194" s="187" t="str"/>
      <c r="AE194" s="198" t="str"/>
      <c r="AF194" s="198" t="str"/>
      <c r="AG194" s="198" t="str"/>
      <c r="AH194" s="198" t="str"/>
      <c r="AI194" s="198" t="str"/>
      <c r="AJ194" s="199" t="str">
        <f>IF(SUM(AF194:AI194)=0,"",SUM(AF194:AI194))</f>
      </c>
      <c r="AK194" s="155" t="str"/>
      <c r="AL194" s="155" t="str"/>
      <c r="AM194" s="155" t="str"/>
      <c r="AN194" s="155" t="str"/>
      <c r="AO194" s="155" t="str"/>
      <c r="AP194" s="173" t="str"/>
      <c r="AQ194" s="155" t="str"/>
      <c r="AR194" s="149" t="str">
        <f>IF(OR(G194="",K194=""),"",IF(COUNTIFS($G$6:G194,G194,$K$6:K194,K194)&gt;1,"是","否"))</f>
      </c>
      <c r="AS194" s="155" t="str"/>
      <c r="AT194" s="93" t="str"/>
      <c r="AU194" s="65" t="str"/>
    </row>
    <row r="195" ht="24" customHeight="true">
      <c r="A195" s="143" t="str">
        <f>IF(C195="","","RR-"&amp;TEXT(C195,"yyyymmdd")&amp;"-"&amp;TEXT(ROW()-5,"0000"))</f>
      </c>
      <c r="B195" s="137" t="str"/>
      <c r="C195" s="161" t="str"/>
      <c r="D195" s="137" t="str"/>
      <c r="E195" s="137" t="str"/>
      <c r="F195" s="137" t="str"/>
      <c r="G195" s="137" t="str"/>
      <c r="H195" s="137" t="str"/>
      <c r="I195" s="137" t="str"/>
      <c r="J195" s="137" t="str"/>
      <c r="K195" s="137" t="str"/>
      <c r="L195" s="137" t="str"/>
      <c r="M195" s="137" t="str"/>
      <c r="N195" s="137" t="str"/>
      <c r="O195" s="93" t="str"/>
      <c r="P195" s="93" t="str"/>
      <c r="Q195" s="137" t="str"/>
      <c r="R195" s="119" t="str"/>
      <c r="S195" s="167" t="str">
        <f>IF(OR(C195="",N195=""),"",IFERROR(C195+VLOOKUP(N195,'选项配置'!$E$5:$F$8,2,FALSE),""))</f>
      </c>
      <c r="T195" s="149" t="str">
        <f>IF(S195="","",IF(OR(U195="已关闭",U195="已取消",U195="驳回"),"已关闭",IF(TODAY()&gt;S195,"超期","正常")))</f>
      </c>
      <c r="U195" s="137" t="str"/>
      <c r="V195" s="155" t="str"/>
      <c r="W195" s="155" t="str"/>
      <c r="X195" s="155" t="str"/>
      <c r="Y195" s="155" t="str"/>
      <c r="Z195" s="155" t="str"/>
      <c r="AA195" s="179" t="str"/>
      <c r="AB195" s="179" t="str"/>
      <c r="AC195" s="186" t="str">
        <f>IF(OR(AA195="",AB195=""),"",ROUND((AB195-AA195)*24,2))</f>
      </c>
      <c r="AD195" s="187" t="str"/>
      <c r="AE195" s="198" t="str"/>
      <c r="AF195" s="198" t="str"/>
      <c r="AG195" s="198" t="str"/>
      <c r="AH195" s="198" t="str"/>
      <c r="AI195" s="198" t="str"/>
      <c r="AJ195" s="199" t="str">
        <f>IF(SUM(AF195:AI195)=0,"",SUM(AF195:AI195))</f>
      </c>
      <c r="AK195" s="155" t="str"/>
      <c r="AL195" s="155" t="str"/>
      <c r="AM195" s="155" t="str"/>
      <c r="AN195" s="155" t="str"/>
      <c r="AO195" s="155" t="str"/>
      <c r="AP195" s="173" t="str"/>
      <c r="AQ195" s="155" t="str"/>
      <c r="AR195" s="149" t="str">
        <f>IF(OR(G195="",K195=""),"",IF(COUNTIFS($G$6:G195,G195,$K$6:K195,K195)&gt;1,"是","否"))</f>
      </c>
      <c r="AS195" s="155" t="str"/>
      <c r="AT195" s="93" t="str"/>
      <c r="AU195" s="65" t="str"/>
    </row>
    <row r="196" ht="24" customHeight="true">
      <c r="A196" s="143" t="str">
        <f>IF(C196="","","RR-"&amp;TEXT(C196,"yyyymmdd")&amp;"-"&amp;TEXT(ROW()-5,"0000"))</f>
      </c>
      <c r="B196" s="137" t="str"/>
      <c r="C196" s="161" t="str"/>
      <c r="D196" s="137" t="str"/>
      <c r="E196" s="137" t="str"/>
      <c r="F196" s="137" t="str"/>
      <c r="G196" s="137" t="str"/>
      <c r="H196" s="137" t="str"/>
      <c r="I196" s="137" t="str"/>
      <c r="J196" s="137" t="str"/>
      <c r="K196" s="137" t="str"/>
      <c r="L196" s="137" t="str"/>
      <c r="M196" s="137" t="str"/>
      <c r="N196" s="137" t="str"/>
      <c r="O196" s="93" t="str"/>
      <c r="P196" s="93" t="str"/>
      <c r="Q196" s="137" t="str"/>
      <c r="R196" s="119" t="str"/>
      <c r="S196" s="167" t="str">
        <f>IF(OR(C196="",N196=""),"",IFERROR(C196+VLOOKUP(N196,'选项配置'!$E$5:$F$8,2,FALSE),""))</f>
      </c>
      <c r="T196" s="149" t="str">
        <f>IF(S196="","",IF(OR(U196="已关闭",U196="已取消",U196="驳回"),"已关闭",IF(TODAY()&gt;S196,"超期","正常")))</f>
      </c>
      <c r="U196" s="137" t="str"/>
      <c r="V196" s="155" t="str"/>
      <c r="W196" s="155" t="str"/>
      <c r="X196" s="155" t="str"/>
      <c r="Y196" s="155" t="str"/>
      <c r="Z196" s="155" t="str"/>
      <c r="AA196" s="179" t="str"/>
      <c r="AB196" s="179" t="str"/>
      <c r="AC196" s="186" t="str">
        <f>IF(OR(AA196="",AB196=""),"",ROUND((AB196-AA196)*24,2))</f>
      </c>
      <c r="AD196" s="187" t="str"/>
      <c r="AE196" s="198" t="str"/>
      <c r="AF196" s="198" t="str"/>
      <c r="AG196" s="198" t="str"/>
      <c r="AH196" s="198" t="str"/>
      <c r="AI196" s="198" t="str"/>
      <c r="AJ196" s="199" t="str">
        <f>IF(SUM(AF196:AI196)=0,"",SUM(AF196:AI196))</f>
      </c>
      <c r="AK196" s="155" t="str"/>
      <c r="AL196" s="155" t="str"/>
      <c r="AM196" s="155" t="str"/>
      <c r="AN196" s="155" t="str"/>
      <c r="AO196" s="155" t="str"/>
      <c r="AP196" s="173" t="str"/>
      <c r="AQ196" s="155" t="str"/>
      <c r="AR196" s="149" t="str">
        <f>IF(OR(G196="",K196=""),"",IF(COUNTIFS($G$6:G196,G196,$K$6:K196,K196)&gt;1,"是","否"))</f>
      </c>
      <c r="AS196" s="155" t="str"/>
      <c r="AT196" s="93" t="str"/>
      <c r="AU196" s="65" t="str"/>
    </row>
    <row r="197" ht="24" customHeight="true">
      <c r="A197" s="143" t="str">
        <f>IF(C197="","","RR-"&amp;TEXT(C197,"yyyymmdd")&amp;"-"&amp;TEXT(ROW()-5,"0000"))</f>
      </c>
      <c r="B197" s="137" t="str"/>
      <c r="C197" s="161" t="str"/>
      <c r="D197" s="137" t="str"/>
      <c r="E197" s="137" t="str"/>
      <c r="F197" s="137" t="str"/>
      <c r="G197" s="137" t="str"/>
      <c r="H197" s="137" t="str"/>
      <c r="I197" s="137" t="str"/>
      <c r="J197" s="137" t="str"/>
      <c r="K197" s="137" t="str"/>
      <c r="L197" s="137" t="str"/>
      <c r="M197" s="137" t="str"/>
      <c r="N197" s="137" t="str"/>
      <c r="O197" s="93" t="str"/>
      <c r="P197" s="93" t="str"/>
      <c r="Q197" s="137" t="str"/>
      <c r="R197" s="119" t="str"/>
      <c r="S197" s="167" t="str">
        <f>IF(OR(C197="",N197=""),"",IFERROR(C197+VLOOKUP(N197,'选项配置'!$E$5:$F$8,2,FALSE),""))</f>
      </c>
      <c r="T197" s="149" t="str">
        <f>IF(S197="","",IF(OR(U197="已关闭",U197="已取消",U197="驳回"),"已关闭",IF(TODAY()&gt;S197,"超期","正常")))</f>
      </c>
      <c r="U197" s="137" t="str"/>
      <c r="V197" s="155" t="str"/>
      <c r="W197" s="155" t="str"/>
      <c r="X197" s="155" t="str"/>
      <c r="Y197" s="155" t="str"/>
      <c r="Z197" s="155" t="str"/>
      <c r="AA197" s="179" t="str"/>
      <c r="AB197" s="179" t="str"/>
      <c r="AC197" s="186" t="str">
        <f>IF(OR(AA197="",AB197=""),"",ROUND((AB197-AA197)*24,2))</f>
      </c>
      <c r="AD197" s="187" t="str"/>
      <c r="AE197" s="198" t="str"/>
      <c r="AF197" s="198" t="str"/>
      <c r="AG197" s="198" t="str"/>
      <c r="AH197" s="198" t="str"/>
      <c r="AI197" s="198" t="str"/>
      <c r="AJ197" s="199" t="str">
        <f>IF(SUM(AF197:AI197)=0,"",SUM(AF197:AI197))</f>
      </c>
      <c r="AK197" s="155" t="str"/>
      <c r="AL197" s="155" t="str"/>
      <c r="AM197" s="155" t="str"/>
      <c r="AN197" s="155" t="str"/>
      <c r="AO197" s="155" t="str"/>
      <c r="AP197" s="173" t="str"/>
      <c r="AQ197" s="155" t="str"/>
      <c r="AR197" s="149" t="str">
        <f>IF(OR(G197="",K197=""),"",IF(COUNTIFS($G$6:G197,G197,$K$6:K197,K197)&gt;1,"是","否"))</f>
      </c>
      <c r="AS197" s="155" t="str"/>
      <c r="AT197" s="93" t="str"/>
      <c r="AU197" s="65" t="str"/>
    </row>
    <row r="198" ht="24" customHeight="true">
      <c r="A198" s="143" t="str">
        <f>IF(C198="","","RR-"&amp;TEXT(C198,"yyyymmdd")&amp;"-"&amp;TEXT(ROW()-5,"0000"))</f>
      </c>
      <c r="B198" s="137" t="str"/>
      <c r="C198" s="161" t="str"/>
      <c r="D198" s="137" t="str"/>
      <c r="E198" s="137" t="str"/>
      <c r="F198" s="137" t="str"/>
      <c r="G198" s="137" t="str"/>
      <c r="H198" s="137" t="str"/>
      <c r="I198" s="137" t="str"/>
      <c r="J198" s="137" t="str"/>
      <c r="K198" s="137" t="str"/>
      <c r="L198" s="137" t="str"/>
      <c r="M198" s="137" t="str"/>
      <c r="N198" s="137" t="str"/>
      <c r="O198" s="93" t="str"/>
      <c r="P198" s="93" t="str"/>
      <c r="Q198" s="137" t="str"/>
      <c r="R198" s="119" t="str"/>
      <c r="S198" s="167" t="str">
        <f>IF(OR(C198="",N198=""),"",IFERROR(C198+VLOOKUP(N198,'选项配置'!$E$5:$F$8,2,FALSE),""))</f>
      </c>
      <c r="T198" s="149" t="str">
        <f>IF(S198="","",IF(OR(U198="已关闭",U198="已取消",U198="驳回"),"已关闭",IF(TODAY()&gt;S198,"超期","正常")))</f>
      </c>
      <c r="U198" s="137" t="str"/>
      <c r="V198" s="155" t="str"/>
      <c r="W198" s="155" t="str"/>
      <c r="X198" s="155" t="str"/>
      <c r="Y198" s="155" t="str"/>
      <c r="Z198" s="155" t="str"/>
      <c r="AA198" s="179" t="str"/>
      <c r="AB198" s="179" t="str"/>
      <c r="AC198" s="186" t="str">
        <f>IF(OR(AA198="",AB198=""),"",ROUND((AB198-AA198)*24,2))</f>
      </c>
      <c r="AD198" s="187" t="str"/>
      <c r="AE198" s="198" t="str"/>
      <c r="AF198" s="198" t="str"/>
      <c r="AG198" s="198" t="str"/>
      <c r="AH198" s="198" t="str"/>
      <c r="AI198" s="198" t="str"/>
      <c r="AJ198" s="199" t="str">
        <f>IF(SUM(AF198:AI198)=0,"",SUM(AF198:AI198))</f>
      </c>
      <c r="AK198" s="155" t="str"/>
      <c r="AL198" s="155" t="str"/>
      <c r="AM198" s="155" t="str"/>
      <c r="AN198" s="155" t="str"/>
      <c r="AO198" s="155" t="str"/>
      <c r="AP198" s="173" t="str"/>
      <c r="AQ198" s="155" t="str"/>
      <c r="AR198" s="149" t="str">
        <f>IF(OR(G198="",K198=""),"",IF(COUNTIFS($G$6:G198,G198,$K$6:K198,K198)&gt;1,"是","否"))</f>
      </c>
      <c r="AS198" s="155" t="str"/>
      <c r="AT198" s="93" t="str"/>
      <c r="AU198" s="65" t="str"/>
    </row>
    <row r="199" ht="24" customHeight="true">
      <c r="A199" s="143" t="str">
        <f>IF(C199="","","RR-"&amp;TEXT(C199,"yyyymmdd")&amp;"-"&amp;TEXT(ROW()-5,"0000"))</f>
      </c>
      <c r="B199" s="137" t="str"/>
      <c r="C199" s="161" t="str"/>
      <c r="D199" s="137" t="str"/>
      <c r="E199" s="137" t="str"/>
      <c r="F199" s="137" t="str"/>
      <c r="G199" s="137" t="str"/>
      <c r="H199" s="137" t="str"/>
      <c r="I199" s="137" t="str"/>
      <c r="J199" s="137" t="str"/>
      <c r="K199" s="137" t="str"/>
      <c r="L199" s="137" t="str"/>
      <c r="M199" s="137" t="str"/>
      <c r="N199" s="137" t="str"/>
      <c r="O199" s="93" t="str"/>
      <c r="P199" s="93" t="str"/>
      <c r="Q199" s="137" t="str"/>
      <c r="R199" s="119" t="str"/>
      <c r="S199" s="167" t="str">
        <f>IF(OR(C199="",N199=""),"",IFERROR(C199+VLOOKUP(N199,'选项配置'!$E$5:$F$8,2,FALSE),""))</f>
      </c>
      <c r="T199" s="149" t="str">
        <f>IF(S199="","",IF(OR(U199="已关闭",U199="已取消",U199="驳回"),"已关闭",IF(TODAY()&gt;S199,"超期","正常")))</f>
      </c>
      <c r="U199" s="137" t="str"/>
      <c r="V199" s="155" t="str"/>
      <c r="W199" s="155" t="str"/>
      <c r="X199" s="155" t="str"/>
      <c r="Y199" s="155" t="str"/>
      <c r="Z199" s="155" t="str"/>
      <c r="AA199" s="179" t="str"/>
      <c r="AB199" s="179" t="str"/>
      <c r="AC199" s="186" t="str">
        <f>IF(OR(AA199="",AB199=""),"",ROUND((AB199-AA199)*24,2))</f>
      </c>
      <c r="AD199" s="187" t="str"/>
      <c r="AE199" s="198" t="str"/>
      <c r="AF199" s="198" t="str"/>
      <c r="AG199" s="198" t="str"/>
      <c r="AH199" s="198" t="str"/>
      <c r="AI199" s="198" t="str"/>
      <c r="AJ199" s="199" t="str">
        <f>IF(SUM(AF199:AI199)=0,"",SUM(AF199:AI199))</f>
      </c>
      <c r="AK199" s="155" t="str"/>
      <c r="AL199" s="155" t="str"/>
      <c r="AM199" s="155" t="str"/>
      <c r="AN199" s="155" t="str"/>
      <c r="AO199" s="155" t="str"/>
      <c r="AP199" s="173" t="str"/>
      <c r="AQ199" s="155" t="str"/>
      <c r="AR199" s="149" t="str">
        <f>IF(OR(G199="",K199=""),"",IF(COUNTIFS($G$6:G199,G199,$K$6:K199,K199)&gt;1,"是","否"))</f>
      </c>
      <c r="AS199" s="155" t="str"/>
      <c r="AT199" s="93" t="str"/>
      <c r="AU199" s="65" t="str"/>
    </row>
    <row r="200" ht="24" customHeight="true">
      <c r="A200" s="143" t="str">
        <f>IF(C200="","","RR-"&amp;TEXT(C200,"yyyymmdd")&amp;"-"&amp;TEXT(ROW()-5,"0000"))</f>
      </c>
      <c r="B200" s="137" t="str"/>
      <c r="C200" s="161" t="str"/>
      <c r="D200" s="137" t="str"/>
      <c r="E200" s="137" t="str"/>
      <c r="F200" s="137" t="str"/>
      <c r="G200" s="137" t="str"/>
      <c r="H200" s="137" t="str"/>
      <c r="I200" s="137" t="str"/>
      <c r="J200" s="137" t="str"/>
      <c r="K200" s="137" t="str"/>
      <c r="L200" s="137" t="str"/>
      <c r="M200" s="137" t="str"/>
      <c r="N200" s="137" t="str"/>
      <c r="O200" s="93" t="str"/>
      <c r="P200" s="93" t="str"/>
      <c r="Q200" s="137" t="str"/>
      <c r="R200" s="119" t="str"/>
      <c r="S200" s="167" t="str">
        <f>IF(OR(C200="",N200=""),"",IFERROR(C200+VLOOKUP(N200,'选项配置'!$E$5:$F$8,2,FALSE),""))</f>
      </c>
      <c r="T200" s="149" t="str">
        <f>IF(S200="","",IF(OR(U200="已关闭",U200="已取消",U200="驳回"),"已关闭",IF(TODAY()&gt;S200,"超期","正常")))</f>
      </c>
      <c r="U200" s="137" t="str"/>
      <c r="V200" s="155" t="str"/>
      <c r="W200" s="155" t="str"/>
      <c r="X200" s="155" t="str"/>
      <c r="Y200" s="155" t="str"/>
      <c r="Z200" s="155" t="str"/>
      <c r="AA200" s="179" t="str"/>
      <c r="AB200" s="179" t="str"/>
      <c r="AC200" s="186" t="str">
        <f>IF(OR(AA200="",AB200=""),"",ROUND((AB200-AA200)*24,2))</f>
      </c>
      <c r="AD200" s="187" t="str"/>
      <c r="AE200" s="198" t="str"/>
      <c r="AF200" s="198" t="str"/>
      <c r="AG200" s="198" t="str"/>
      <c r="AH200" s="198" t="str"/>
      <c r="AI200" s="198" t="str"/>
      <c r="AJ200" s="199" t="str">
        <f>IF(SUM(AF200:AI200)=0,"",SUM(AF200:AI200))</f>
      </c>
      <c r="AK200" s="155" t="str"/>
      <c r="AL200" s="155" t="str"/>
      <c r="AM200" s="155" t="str"/>
      <c r="AN200" s="155" t="str"/>
      <c r="AO200" s="155" t="str"/>
      <c r="AP200" s="173" t="str"/>
      <c r="AQ200" s="155" t="str"/>
      <c r="AR200" s="149" t="str">
        <f>IF(OR(G200="",K200=""),"",IF(COUNTIFS($G$6:G200,G200,$K$6:K200,K200)&gt;1,"是","否"))</f>
      </c>
      <c r="AS200" s="155" t="str"/>
      <c r="AT200" s="93" t="str"/>
      <c r="AU200" s="65" t="str"/>
    </row>
    <row r="201" ht="24" customHeight="true">
      <c r="A201" s="143" t="str">
        <f>IF(C201="","","RR-"&amp;TEXT(C201,"yyyymmdd")&amp;"-"&amp;TEXT(ROW()-5,"0000"))</f>
      </c>
      <c r="B201" s="137" t="str"/>
      <c r="C201" s="161" t="str"/>
      <c r="D201" s="137" t="str"/>
      <c r="E201" s="137" t="str"/>
      <c r="F201" s="137" t="str"/>
      <c r="G201" s="137" t="str"/>
      <c r="H201" s="137" t="str"/>
      <c r="I201" s="137" t="str"/>
      <c r="J201" s="137" t="str"/>
      <c r="K201" s="137" t="str"/>
      <c r="L201" s="137" t="str"/>
      <c r="M201" s="137" t="str"/>
      <c r="N201" s="137" t="str"/>
      <c r="O201" s="93" t="str"/>
      <c r="P201" s="93" t="str"/>
      <c r="Q201" s="137" t="str"/>
      <c r="R201" s="119" t="str"/>
      <c r="S201" s="167" t="str">
        <f>IF(OR(C201="",N201=""),"",IFERROR(C201+VLOOKUP(N201,'选项配置'!$E$5:$F$8,2,FALSE),""))</f>
      </c>
      <c r="T201" s="149" t="str">
        <f>IF(S201="","",IF(OR(U201="已关闭",U201="已取消",U201="驳回"),"已关闭",IF(TODAY()&gt;S201,"超期","正常")))</f>
      </c>
      <c r="U201" s="137" t="str"/>
      <c r="V201" s="155" t="str"/>
      <c r="W201" s="155" t="str"/>
      <c r="X201" s="155" t="str"/>
      <c r="Y201" s="155" t="str"/>
      <c r="Z201" s="155" t="str"/>
      <c r="AA201" s="179" t="str"/>
      <c r="AB201" s="179" t="str"/>
      <c r="AC201" s="186" t="str">
        <f>IF(OR(AA201="",AB201=""),"",ROUND((AB201-AA201)*24,2))</f>
      </c>
      <c r="AD201" s="187" t="str"/>
      <c r="AE201" s="198" t="str"/>
      <c r="AF201" s="198" t="str"/>
      <c r="AG201" s="198" t="str"/>
      <c r="AH201" s="198" t="str"/>
      <c r="AI201" s="198" t="str"/>
      <c r="AJ201" s="199" t="str">
        <f>IF(SUM(AF201:AI201)=0,"",SUM(AF201:AI201))</f>
      </c>
      <c r="AK201" s="155" t="str"/>
      <c r="AL201" s="155" t="str"/>
      <c r="AM201" s="155" t="str"/>
      <c r="AN201" s="155" t="str"/>
      <c r="AO201" s="155" t="str"/>
      <c r="AP201" s="173" t="str"/>
      <c r="AQ201" s="155" t="str"/>
      <c r="AR201" s="149" t="str">
        <f>IF(OR(G201="",K201=""),"",IF(COUNTIFS($G$6:G201,G201,$K$6:K201,K201)&gt;1,"是","否"))</f>
      </c>
      <c r="AS201" s="155" t="str"/>
      <c r="AT201" s="93" t="str"/>
      <c r="AU201" s="65" t="str"/>
    </row>
    <row r="202" ht="24" customHeight="true">
      <c r="A202" s="143" t="str">
        <f>IF(C202="","","RR-"&amp;TEXT(C202,"yyyymmdd")&amp;"-"&amp;TEXT(ROW()-5,"0000"))</f>
      </c>
      <c r="B202" s="137" t="str"/>
      <c r="C202" s="161" t="str"/>
      <c r="D202" s="137" t="str"/>
      <c r="E202" s="137" t="str"/>
      <c r="F202" s="137" t="str"/>
      <c r="G202" s="137" t="str"/>
      <c r="H202" s="137" t="str"/>
      <c r="I202" s="137" t="str"/>
      <c r="J202" s="137" t="str"/>
      <c r="K202" s="137" t="str"/>
      <c r="L202" s="137" t="str"/>
      <c r="M202" s="137" t="str"/>
      <c r="N202" s="137" t="str"/>
      <c r="O202" s="93" t="str"/>
      <c r="P202" s="93" t="str"/>
      <c r="Q202" s="137" t="str"/>
      <c r="R202" s="119" t="str"/>
      <c r="S202" s="167" t="str">
        <f>IF(OR(C202="",N202=""),"",IFERROR(C202+VLOOKUP(N202,'选项配置'!$E$5:$F$8,2,FALSE),""))</f>
      </c>
      <c r="T202" s="149" t="str">
        <f>IF(S202="","",IF(OR(U202="已关闭",U202="已取消",U202="驳回"),"已关闭",IF(TODAY()&gt;S202,"超期","正常")))</f>
      </c>
      <c r="U202" s="137" t="str"/>
      <c r="V202" s="155" t="str"/>
      <c r="W202" s="155" t="str"/>
      <c r="X202" s="155" t="str"/>
      <c r="Y202" s="155" t="str"/>
      <c r="Z202" s="155" t="str"/>
      <c r="AA202" s="179" t="str"/>
      <c r="AB202" s="179" t="str"/>
      <c r="AC202" s="186" t="str">
        <f>IF(OR(AA202="",AB202=""),"",ROUND((AB202-AA202)*24,2))</f>
      </c>
      <c r="AD202" s="187" t="str"/>
      <c r="AE202" s="198" t="str"/>
      <c r="AF202" s="198" t="str"/>
      <c r="AG202" s="198" t="str"/>
      <c r="AH202" s="198" t="str"/>
      <c r="AI202" s="198" t="str"/>
      <c r="AJ202" s="199" t="str">
        <f>IF(SUM(AF202:AI202)=0,"",SUM(AF202:AI202))</f>
      </c>
      <c r="AK202" s="155" t="str"/>
      <c r="AL202" s="155" t="str"/>
      <c r="AM202" s="155" t="str"/>
      <c r="AN202" s="155" t="str"/>
      <c r="AO202" s="155" t="str"/>
      <c r="AP202" s="173" t="str"/>
      <c r="AQ202" s="155" t="str"/>
      <c r="AR202" s="149" t="str">
        <f>IF(OR(G202="",K202=""),"",IF(COUNTIFS($G$6:G202,G202,$K$6:K202,K202)&gt;1,"是","否"))</f>
      </c>
      <c r="AS202" s="155" t="str"/>
      <c r="AT202" s="93" t="str"/>
      <c r="AU202" s="65" t="str"/>
    </row>
    <row r="203" ht="24" customHeight="true">
      <c r="A203" s="143" t="str">
        <f>IF(C203="","","RR-"&amp;TEXT(C203,"yyyymmdd")&amp;"-"&amp;TEXT(ROW()-5,"0000"))</f>
      </c>
      <c r="B203" s="137" t="str"/>
      <c r="C203" s="161" t="str"/>
      <c r="D203" s="137" t="str"/>
      <c r="E203" s="137" t="str"/>
      <c r="F203" s="137" t="str"/>
      <c r="G203" s="137" t="str"/>
      <c r="H203" s="137" t="str"/>
      <c r="I203" s="137" t="str"/>
      <c r="J203" s="137" t="str"/>
      <c r="K203" s="137" t="str"/>
      <c r="L203" s="137" t="str"/>
      <c r="M203" s="137" t="str"/>
      <c r="N203" s="137" t="str"/>
      <c r="O203" s="93" t="str"/>
      <c r="P203" s="93" t="str"/>
      <c r="Q203" s="137" t="str"/>
      <c r="R203" s="119" t="str"/>
      <c r="S203" s="167" t="str">
        <f>IF(OR(C203="",N203=""),"",IFERROR(C203+VLOOKUP(N203,'选项配置'!$E$5:$F$8,2,FALSE),""))</f>
      </c>
      <c r="T203" s="149" t="str">
        <f>IF(S203="","",IF(OR(U203="已关闭",U203="已取消",U203="驳回"),"已关闭",IF(TODAY()&gt;S203,"超期","正常")))</f>
      </c>
      <c r="U203" s="137" t="str"/>
      <c r="V203" s="155" t="str"/>
      <c r="W203" s="155" t="str"/>
      <c r="X203" s="155" t="str"/>
      <c r="Y203" s="155" t="str"/>
      <c r="Z203" s="155" t="str"/>
      <c r="AA203" s="179" t="str"/>
      <c r="AB203" s="179" t="str"/>
      <c r="AC203" s="186" t="str">
        <f>IF(OR(AA203="",AB203=""),"",ROUND((AB203-AA203)*24,2))</f>
      </c>
      <c r="AD203" s="187" t="str"/>
      <c r="AE203" s="198" t="str"/>
      <c r="AF203" s="198" t="str"/>
      <c r="AG203" s="198" t="str"/>
      <c r="AH203" s="198" t="str"/>
      <c r="AI203" s="198" t="str"/>
      <c r="AJ203" s="199" t="str">
        <f>IF(SUM(AF203:AI203)=0,"",SUM(AF203:AI203))</f>
      </c>
      <c r="AK203" s="155" t="str"/>
      <c r="AL203" s="155" t="str"/>
      <c r="AM203" s="155" t="str"/>
      <c r="AN203" s="155" t="str"/>
      <c r="AO203" s="155" t="str"/>
      <c r="AP203" s="173" t="str"/>
      <c r="AQ203" s="155" t="str"/>
      <c r="AR203" s="149" t="str">
        <f>IF(OR(G203="",K203=""),"",IF(COUNTIFS($G$6:G203,G203,$K$6:K203,K203)&gt;1,"是","否"))</f>
      </c>
      <c r="AS203" s="155" t="str"/>
      <c r="AT203" s="93" t="str"/>
      <c r="AU203" s="65" t="str"/>
    </row>
    <row r="204" ht="24" customHeight="true">
      <c r="A204" s="143" t="str">
        <f>IF(C204="","","RR-"&amp;TEXT(C204,"yyyymmdd")&amp;"-"&amp;TEXT(ROW()-5,"0000"))</f>
      </c>
      <c r="B204" s="137" t="str"/>
      <c r="C204" s="161" t="str"/>
      <c r="D204" s="137" t="str"/>
      <c r="E204" s="137" t="str"/>
      <c r="F204" s="137" t="str"/>
      <c r="G204" s="137" t="str"/>
      <c r="H204" s="137" t="str"/>
      <c r="I204" s="137" t="str"/>
      <c r="J204" s="137" t="str"/>
      <c r="K204" s="137" t="str"/>
      <c r="L204" s="137" t="str"/>
      <c r="M204" s="137" t="str"/>
      <c r="N204" s="137" t="str"/>
      <c r="O204" s="93" t="str"/>
      <c r="P204" s="93" t="str"/>
      <c r="Q204" s="137" t="str"/>
      <c r="R204" s="119" t="str"/>
      <c r="S204" s="167" t="str">
        <f>IF(OR(C204="",N204=""),"",IFERROR(C204+VLOOKUP(N204,'选项配置'!$E$5:$F$8,2,FALSE),""))</f>
      </c>
      <c r="T204" s="149" t="str">
        <f>IF(S204="","",IF(OR(U204="已关闭",U204="已取消",U204="驳回"),"已关闭",IF(TODAY()&gt;S204,"超期","正常")))</f>
      </c>
      <c r="U204" s="137" t="str"/>
      <c r="V204" s="155" t="str"/>
      <c r="W204" s="155" t="str"/>
      <c r="X204" s="155" t="str"/>
      <c r="Y204" s="155" t="str"/>
      <c r="Z204" s="155" t="str"/>
      <c r="AA204" s="179" t="str"/>
      <c r="AB204" s="179" t="str"/>
      <c r="AC204" s="186" t="str">
        <f>IF(OR(AA204="",AB204=""),"",ROUND((AB204-AA204)*24,2))</f>
      </c>
      <c r="AD204" s="187" t="str"/>
      <c r="AE204" s="198" t="str"/>
      <c r="AF204" s="198" t="str"/>
      <c r="AG204" s="198" t="str"/>
      <c r="AH204" s="198" t="str"/>
      <c r="AI204" s="198" t="str"/>
      <c r="AJ204" s="199" t="str">
        <f>IF(SUM(AF204:AI204)=0,"",SUM(AF204:AI204))</f>
      </c>
      <c r="AK204" s="155" t="str"/>
      <c r="AL204" s="155" t="str"/>
      <c r="AM204" s="155" t="str"/>
      <c r="AN204" s="155" t="str"/>
      <c r="AO204" s="155" t="str"/>
      <c r="AP204" s="173" t="str"/>
      <c r="AQ204" s="155" t="str"/>
      <c r="AR204" s="149" t="str">
        <f>IF(OR(G204="",K204=""),"",IF(COUNTIFS($G$6:G204,G204,$K$6:K204,K204)&gt;1,"是","否"))</f>
      </c>
      <c r="AS204" s="155" t="str"/>
      <c r="AT204" s="93" t="str"/>
      <c r="AU204" s="65" t="str"/>
    </row>
    <row r="205" ht="24" customHeight="true">
      <c r="A205" s="144" t="str">
        <f>IF(C205="","","RR-"&amp;TEXT(C205,"yyyymmdd")&amp;"-"&amp;TEXT(ROW()-5,"0000"))</f>
      </c>
      <c r="B205" s="138" t="str"/>
      <c r="C205" s="162" t="str"/>
      <c r="D205" s="138" t="str"/>
      <c r="E205" s="138" t="str"/>
      <c r="F205" s="138" t="str"/>
      <c r="G205" s="138" t="str"/>
      <c r="H205" s="138" t="str"/>
      <c r="I205" s="138" t="str"/>
      <c r="J205" s="138" t="str"/>
      <c r="K205" s="138" t="str"/>
      <c r="L205" s="138" t="str"/>
      <c r="M205" s="138" t="str"/>
      <c r="N205" s="138" t="str"/>
      <c r="O205" s="94" t="str"/>
      <c r="P205" s="94" t="str"/>
      <c r="Q205" s="138" t="str"/>
      <c r="R205" s="120" t="str"/>
      <c r="S205" s="168" t="str">
        <f>IF(OR(C205="",N205=""),"",IFERROR(C205+VLOOKUP(N205,'选项配置'!$E$5:$F$8,2,FALSE),""))</f>
      </c>
      <c r="T205" s="150" t="str">
        <f>IF(S205="","",IF(OR(U205="已关闭",U205="已取消",U205="驳回"),"已关闭",IF(TODAY()&gt;S205,"超期","正常")))</f>
      </c>
      <c r="U205" s="138" t="str"/>
      <c r="V205" s="156" t="str"/>
      <c r="W205" s="156" t="str"/>
      <c r="X205" s="156" t="str"/>
      <c r="Y205" s="156" t="str"/>
      <c r="Z205" s="156" t="str"/>
      <c r="AA205" s="180" t="str"/>
      <c r="AB205" s="180" t="str"/>
      <c r="AC205" s="188" t="str">
        <f>IF(OR(AA205="",AB205=""),"",ROUND((AB205-AA205)*24,2))</f>
      </c>
      <c r="AD205" s="189" t="str"/>
      <c r="AE205" s="200" t="str"/>
      <c r="AF205" s="200" t="str"/>
      <c r="AG205" s="200" t="str"/>
      <c r="AH205" s="200" t="str"/>
      <c r="AI205" s="200" t="str"/>
      <c r="AJ205" s="201" t="str">
        <f>IF(SUM(AF205:AI205)=0,"",SUM(AF205:AI205))</f>
      </c>
      <c r="AK205" s="156" t="str"/>
      <c r="AL205" s="156" t="str"/>
      <c r="AM205" s="156" t="str"/>
      <c r="AN205" s="156" t="str"/>
      <c r="AO205" s="156" t="str"/>
      <c r="AP205" s="174" t="str"/>
      <c r="AQ205" s="156" t="str"/>
      <c r="AR205" s="150" t="str">
        <f>IF(OR(G205="",K205=""),"",IF(COUNTIFS($G$6:G205,G205,$K$6:K205,K205)&gt;1,"是","否"))</f>
      </c>
      <c r="AS205" s="156" t="str"/>
      <c r="AT205" s="94" t="str"/>
      <c r="AU205" s="67" t="str"/>
    </row>
    <row r="206" ht="15" customHeight="tru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row>
    <row r="207" ht="15" customHeight="tru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row>
    <row r="208" ht="15" customHeight="tru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row>
    <row r="209" ht="15" customHeight="tru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row>
    <row r="210" ht="15" customHeight="tru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row>
  </sheetData>
  <mergeCells count="3">
    <mergeCell ref="A1:K1"/>
    <mergeCell ref="A2:K2"/>
    <mergeCell ref="A3:K3"/>
  </mergeCells>
  <conditionalFormatting sqref="N6:N205">
    <cfRule type="containsText" dxfId="0" priority="1" operator="containsText" text="紧急"/>
    <cfRule type="containsText" dxfId="1" priority="2" operator="containsText" text="高"/>
  </conditionalFormatting>
  <conditionalFormatting sqref="T6:T205">
    <cfRule type="containsText" dxfId="2" priority="3" operator="containsText" text="超期"/>
    <cfRule type="containsText" dxfId="3" priority="4" operator="containsText" text="正常"/>
    <cfRule type="containsText" dxfId="4" priority="5" operator="containsText" text="已关闭"/>
  </conditionalFormatting>
  <conditionalFormatting sqref="U6:U205">
    <cfRule type="containsText" dxfId="5" priority="6" operator="containsText" text="已关闭"/>
    <cfRule type="containsText" dxfId="6" priority="7" operator="containsText" text="处理中"/>
    <cfRule type="containsText" dxfId="7" priority="8" operator="containsText" text="等待"/>
    <cfRule type="containsText" dxfId="8" priority="9" operator="containsText" text="待"/>
  </conditionalFormatting>
  <conditionalFormatting sqref="AJ6:AJ205">
    <cfRule type="dataBar" priority="10">
      <dataBar>
        <cfvo type="min"/>
        <cfvo type="max"/>
        <color rgb="7FB3D5"/>
      </dataBar>
      <extLst>
        <x:ext uri="{B025F937-C7B1-47D3-B67F-A62EFF666E3E}">
          <ns1:id>{91FCF763-D8BC-3C41-6C75-14870DF00CBE}</ns1:id>
        </x:ext>
      </extLst>
    </cfRule>
  </conditionalFormatting>
  <dataValidations count="26">
    <dataValidation allowBlank="true" sqref="B6:B205" type="list">
      <formula1>"生产设备故障,办公信息设备故障,楼宇设施维修,车辆与叉车维修,门店设备维修,实验室与医疗设备,安全隐患处理,预防维护转维修,保修索赔,外包服务,其他"</formula1>
    </dataValidation>
    <dataValidation allowBlank="true" sqref="I6:I205" type="list">
      <formula1>"生产设备,工装模具,信息设备,办公设备,楼宇设施,车辆与叉车,电气设备,暖通空调,安防消防,实验室与医疗设备,门店收银终端,其他"</formula1>
    </dataValidation>
    <dataValidation allowBlank="true" sqref="K6:K205" type="list">
      <formula1>"机械故障,电气故障,控制软件,气液泄漏,过热噪声,性能下降,外观结构损坏,安全隐患,耗材备件更换,校准检定异常,网络通信,其他"</formula1>
    </dataValidation>
    <dataValidation allowBlank="true" sqref="M6:M205" type="list">
      <formula1>"低,中,高,严重"</formula1>
    </dataValidation>
    <dataValidation allowBlank="true" sqref="N6:N205" type="list">
      <formula1>"紧急,高,中,低"</formula1>
    </dataValidation>
    <dataValidation allowBlank="true" sqref="O6:O205" type="list">
      <formula1>"是,否"</formula1>
    </dataValidation>
    <dataValidation allowBlank="true" sqref="P6:P205" type="list">
      <formula1>"是,否"</formula1>
    </dataValidation>
    <dataValidation allowBlank="true" sqref="Q6:Q205" type="list">
      <formula1>"员工提交,巡检发现,系统物联网报警,客户门店反馈,预防维护,审计合规,安全事件,其他"</formula1>
    </dataValidation>
    <dataValidation allowBlank="true" sqref="U6:U205" type="list">
      <formula1>"待提交,待审批,待指派,处理中,等待备件,等待外部服务商,待验收,已关闭,已取消,驳回"</formula1>
    </dataValidation>
    <dataValidation allowBlank="true" sqref="V6:V205" type="list">
      <formula1>"张伟,李强,王敏,设备维修组,信息服务台,物业工程组,驻场服务团队,车辆维修协调员"</formula1>
    </dataValidation>
    <dataValidation allowBlank="true" sqref="W6:W205" type="list">
      <formula1>"内部维修,外部维修,厂商保修,外包驻场,更换设备,临时绕行,观察跟踪"</formula1>
    </dataValidation>
    <dataValidation allowBlank="true" sqref="X6:X205" type="list">
      <formula1>"原厂售后服务,综合机电服务商,信息设备服务商,车辆维修合作商,暖通服务商,消防维保单位,校准检测机构"</formula1>
    </dataValidation>
    <dataValidation allowBlank="true" sqref="Y6:Y205" type="list">
      <formula1>"无需审批,待审批,已批准,驳回"</formula1>
    </dataValidation>
    <dataValidation allowBlank="true" sqref="AM6:AM205" type="list">
      <formula1>"正常磨损,操作不当,维护不足,设计质量问题,环境因素,备件失效,电源网络问题,外部因素,待确认,其他"</formula1>
    </dataValidation>
    <dataValidation allowBlank="true" sqref="AQ6:AQ205" type="list">
      <formula1>"未评价,一星很不满意,二星不满意,三星一般,四星满意,五星非常满意"</formula1>
    </dataValidation>
    <dataValidation allowBlank="true" operator="between" sqref="C6:C205" type="date">
      <formula1>DATE(2000,1,1)</formula1>
      <formula2>DATE(2100,12,31)</formula2>
    </dataValidation>
    <dataValidation allowBlank="true" operator="between" sqref="R6:R205" type="date">
      <formula1>DATE(2000,1,1)</formula1>
      <formula2>DATE(2100,12,31)</formula2>
    </dataValidation>
    <dataValidation allowBlank="true" operator="between" sqref="AA6:AA205" type="date">
      <formula1>DATE(2000,1,1)</formula1>
      <formula2>DATE(2100,12,31)</formula2>
    </dataValidation>
    <dataValidation allowBlank="true" operator="between" sqref="AB6:AB205" type="date">
      <formula1>DATE(2000,1,1)</formula1>
      <formula2>DATE(2100,12,31)</formula2>
    </dataValidation>
    <dataValidation allowBlank="true" operator="between" sqref="AP6:AP205" type="date">
      <formula1>DATE(2000,1,1)</formula1>
      <formula2>DATE(2100,12,31)</formula2>
    </dataValidation>
    <dataValidation allowBlank="true" operator="greaterThanOrEqual" sqref="AD6:AD205" type="decimal">
      <formula1>0</formula1>
    </dataValidation>
    <dataValidation allowBlank="true" operator="greaterThanOrEqual" sqref="AE6:AE205" type="decimal">
      <formula1>0</formula1>
    </dataValidation>
    <dataValidation allowBlank="true" operator="greaterThanOrEqual" sqref="AF6:AF205" type="decimal">
      <formula1>0</formula1>
    </dataValidation>
    <dataValidation allowBlank="true" operator="greaterThanOrEqual" sqref="AG6:AG205" type="decimal">
      <formula1>0</formula1>
    </dataValidation>
    <dataValidation allowBlank="true" operator="greaterThanOrEqual" sqref="AH6:AH205" type="decimal">
      <formula1>0</formula1>
    </dataValidation>
    <dataValidation allowBlank="true" operator="greaterThanOrEqual" sqref="AI6:AI205" type="decimal">
      <formula1>0</formula1>
    </dataValidation>
  </dataValidations>
  <pageMargins left="0.7" right="0.7" top="0.75" bottom="0.75" header="0.3" footer="0.3"/>
  <tableParts count="1">
    <tablePart r:id="R40714c8ba7d84ca2"/>
  </tableParts>
  <extLst>
    <x:ext uri="{78C0D931-6437-407d-A8EE-F0AAD7539E65}">
      <ns1:conditionalFormattings>
        <ns1:conditionalFormatting>
          <ns1:cfRule type="dataBar" priority="10" id="{91FCF763-D8BC-3C41-6C75-14870DF00CBE}">
            <ns1:dataBar gradient="1">
              <ns1:cfvo type="min"/>
              <ns1:cfvo type="max"/>
              <ns1:fillColor rgb="7FB3D5"/>
            </ns1:dataBar>
          </ns1:cfRule>
          <ns3:sqref>AJ6:AJ205</ns3:sqref>
        </ns1:conditionalFormatting>
      </ns1:conditionalFormattings>
    </x:ext>
  </extLst>
</worksheet>
</file>

<file path=xl/worksheets/sheet6.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defaultRowHeight="15"/>
  <cols>
    <col customWidth="true" max="1" min="1" width="18"/>
    <col customWidth="true" max="2" min="2" width="10"/>
    <col customWidth="true" max="3" min="3" width="3"/>
    <col customWidth="true" max="4" min="4" width="18"/>
    <col customWidth="true" max="5" min="5" width="10"/>
    <col customWidth="true" max="6" min="6" width="3"/>
    <col customWidth="true" max="7" min="7" width="22"/>
    <col customWidth="true" max="8" min="8" width="10"/>
    <col customWidth="true" max="9" min="9" width="3"/>
    <col customWidth="true" max="10" min="10" width="16"/>
    <col customWidth="true" max="11" min="11" width="12"/>
    <col customWidth="true" max="12" min="12" width="3"/>
    <col customWidth="true" max="17" min="13" width="14"/>
  </cols>
  <sheetData>
    <row r="1" ht="30" customHeight="true">
      <c r="A1" s="9" t="s">
        <v>2</v>
      </c>
      <c r="B1" s="9" t="str">
        <v>设备维修统计看板</v>
      </c>
      <c r="C1" s="9" t="str">
        <v>设备维修统计看板</v>
      </c>
      <c r="D1" s="9" t="str">
        <v>设备维修统计看板</v>
      </c>
      <c r="E1" s="9" t="str">
        <v>设备维修统计看板</v>
      </c>
      <c r="F1" s="9" t="str">
        <v>设备维修统计看板</v>
      </c>
      <c r="G1" s="9" t="str">
        <v>设备维修统计看板</v>
      </c>
      <c r="H1" s="9" t="str">
        <v>设备维修统计看板</v>
      </c>
      <c r="I1" s="9" t="str">
        <v>设备维修统计看板</v>
      </c>
      <c r="J1" s="9" t="str">
        <v>设备维修统计看板</v>
      </c>
      <c r="K1" s="9" t="str">
        <v>设备维修统计看板</v>
      </c>
      <c r="L1" s="9" t="str">
        <v>设备维修统计看板</v>
      </c>
      <c r="M1" s="9" t="str">
        <v>设备维修统计看板</v>
      </c>
      <c r="N1" s="9" t="str">
        <v>设备维修统计看板</v>
      </c>
      <c r="O1" s="9" t="str">
        <v>设备维修统计看板</v>
      </c>
      <c r="P1" s="9" t="str">
        <v>设备维修统计看板</v>
      </c>
      <c r="Q1" s="9" t="str">
        <v>设备维修统计看板</v>
      </c>
    </row>
    <row r="2" ht="19.5" customHeight="true">
      <c r="A2" s="17" t="str">
        <v>自动汇总维修申请记录；更新主表后可刷新查看。</v>
      </c>
      <c r="B2" s="17" t="str">
        <v>自动汇总维修申请记录；更新主表后可刷新查看。</v>
      </c>
      <c r="C2" s="17" t="str">
        <v>自动汇总维修申请记录；更新主表后可刷新查看。</v>
      </c>
      <c r="D2" s="17" t="str">
        <v>自动汇总维修申请记录；更新主表后可刷新查看。</v>
      </c>
      <c r="E2" s="17" t="str">
        <v>自动汇总维修申请记录；更新主表后可刷新查看。</v>
      </c>
      <c r="F2" s="17" t="str">
        <v>自动汇总维修申请记录；更新主表后可刷新查看。</v>
      </c>
      <c r="G2" s="17" t="str">
        <v>自动汇总维修申请记录；更新主表后可刷新查看。</v>
      </c>
      <c r="H2" s="17" t="str">
        <v>自动汇总维修申请记录；更新主表后可刷新查看。</v>
      </c>
      <c r="I2" s="17" t="str">
        <v>自动汇总维修申请记录；更新主表后可刷新查看。</v>
      </c>
      <c r="J2" s="17" t="str">
        <v>自动汇总维修申请记录；更新主表后可刷新查看。</v>
      </c>
      <c r="K2" s="17" t="str">
        <v>自动汇总维修申请记录；更新主表后可刷新查看。</v>
      </c>
      <c r="L2" s="17" t="str">
        <v>自动汇总维修申请记录；更新主表后可刷新查看。</v>
      </c>
      <c r="M2" s="17" t="str">
        <v>自动汇总维修申请记录；更新主表后可刷新查看。</v>
      </c>
      <c r="N2" s="17" t="str">
        <v>自动汇总维修申请记录；更新主表后可刷新查看。</v>
      </c>
      <c r="O2" s="17" t="str">
        <v>自动汇总维修申请记录；更新主表后可刷新查看。</v>
      </c>
      <c r="P2" s="17" t="str">
        <v>自动汇总维修申请记录；更新主表后可刷新查看。</v>
      </c>
      <c r="Q2" s="17" t="str">
        <v>自动汇总维修申请记录；更新主表后可刷新查看。</v>
      </c>
    </row>
    <row r="3" ht="21" customHeight="true">
      <c r="A3" s="211" t="str">
        <v>总申请数</v>
      </c>
      <c r="B3" s="212" t="str">
        <v>总申请数</v>
      </c>
      <c r="C3" s="4"/>
      <c r="D3" s="211" t="str">
        <v>未关闭工单</v>
      </c>
      <c r="E3" s="212" t="str">
        <v>未关闭工单</v>
      </c>
      <c r="F3" s="4"/>
      <c r="G3" s="211" t="str">
        <v>超期工单</v>
      </c>
      <c r="H3" s="212" t="str">
        <v>超期工单</v>
      </c>
      <c r="I3" s="4"/>
      <c r="J3" s="211" t="str">
        <v>关闭率</v>
      </c>
      <c r="K3" s="212" t="str">
        <v>关闭率</v>
      </c>
      <c r="L3" s="4"/>
      <c r="M3" s="4"/>
      <c r="N3" s="4"/>
      <c r="O3" s="4"/>
      <c r="P3" s="4"/>
      <c r="Q3" s="4"/>
    </row>
    <row r="4" ht="21" customHeight="true">
      <c r="A4" s="221" t="n">
        <f>COUNTIFS('维修申请记录'!$C$6:$C$205,"&gt;0")</f>
        <v>8</v>
      </c>
      <c r="B4" s="222" t="n">
        <f>COUNTIFS('维修申请记录'!$C$6:$C$205,"&gt;0")</f>
        <v>8</v>
      </c>
      <c r="C4" s="4"/>
      <c r="D4" s="221" t="n">
        <f>COUNTIFS('维修申请记录'!$C$6:$C$205,"&gt;0")-COUNTIFS('维修申请记录'!$C$6:$C$205,"&gt;0",'维修申请记录'!$U$6:$U$205,"已关闭")-COUNTIFS('维修申请记录'!$C$6:$C$205,"&gt;0",'维修申请记录'!$U$6:$U$205,"已取消")-COUNTIFS('维修申请记录'!$C$6:$C$205,"&gt;0",'维修申请记录'!$U$6:$U$205,"驳回")</f>
        <v>5</v>
      </c>
      <c r="E4" s="222" t="n">
        <f>COUNTIFS('维修申请记录'!$C$6:$C$205,"&gt;0")-COUNTIFS('维修申请记录'!$C$6:$C$205,"&gt;0",'维修申请记录'!$U$6:$U$205,"已关闭")-COUNTIFS('维修申请记录'!$C$6:$C$205,"&gt;0",'维修申请记录'!$U$6:$U$205,"已取消")-COUNTIFS('维修申请记录'!$C$6:$C$205,"&gt;0",'维修申请记录'!$U$6:$U$205,"驳回")</f>
        <v>5</v>
      </c>
      <c r="F4" s="4"/>
      <c r="G4" s="221" t="n">
        <f>COUNTIFS('维修申请记录'!$C$6:$C$205,"&gt;0",'维修申请记录'!$T$6:$T$205,"超期")</f>
        <v>5</v>
      </c>
      <c r="H4" s="222" t="n">
        <f>COUNTIFS('维修申请记录'!$C$6:$C$205,"&gt;0",'维修申请记录'!$T$6:$T$205,"超期")</f>
        <v>5</v>
      </c>
      <c r="I4" s="4"/>
      <c r="J4" s="228" t="n">
        <f>IFERROR(COUNTIFS('维修申请记录'!$C$6:$C$205,"&gt;0",'维修申请记录'!$U$6:$U$205,"已关闭")/COUNTIFS('维修申请记录'!$C$6:$C$205,"&gt;0"),0)</f>
        <v>0.375</v>
      </c>
      <c r="K4" s="229" t="n">
        <f>IFERROR(COUNTIFS('维修申请记录'!$C$6:$C$205,"&gt;0",'维修申请记录'!$U$6:$U$205,"已关闭")/COUNTIFS('维修申请记录'!$C$6:$C$205,"&gt;0"),0)</f>
        <v>0.375</v>
      </c>
      <c r="L4" s="4"/>
      <c r="M4" s="4"/>
      <c r="N4" s="4"/>
      <c r="O4" s="4"/>
      <c r="P4" s="4"/>
      <c r="Q4" s="4"/>
    </row>
    <row r="5" ht="21" customHeight="true">
      <c r="A5" s="4"/>
      <c r="B5" s="4"/>
      <c r="C5" s="4"/>
      <c r="D5" s="4"/>
      <c r="E5" s="4"/>
      <c r="F5" s="4"/>
      <c r="G5" s="4"/>
      <c r="H5" s="4"/>
      <c r="I5" s="4"/>
      <c r="J5" s="4"/>
      <c r="K5" s="4"/>
      <c r="L5" s="4"/>
      <c r="M5" s="4"/>
      <c r="N5" s="4"/>
      <c r="O5" s="4"/>
      <c r="P5" s="4"/>
      <c r="Q5" s="4"/>
    </row>
    <row r="6" ht="21" customHeight="true">
      <c r="A6" s="211" t="str">
        <v>平均维修时长</v>
      </c>
      <c r="B6" s="212" t="str">
        <v>平均维修时长</v>
      </c>
      <c r="C6" s="4"/>
      <c r="D6" s="211" t="str">
        <v>实际总费用</v>
      </c>
      <c r="E6" s="212" t="str">
        <v>实际总费用</v>
      </c>
      <c r="F6" s="4"/>
      <c r="G6" s="211" t="str">
        <v>重复故障数</v>
      </c>
      <c r="H6" s="212" t="str">
        <v>重复故障数</v>
      </c>
      <c r="I6" s="4"/>
      <c r="J6" s="211" t="str">
        <v>高和紧急优先级</v>
      </c>
      <c r="K6" s="212" t="str">
        <v>高和紧急优先级</v>
      </c>
      <c r="L6" s="4"/>
      <c r="M6" s="4"/>
      <c r="N6" s="4"/>
      <c r="O6" s="4"/>
      <c r="P6" s="4"/>
      <c r="Q6" s="4"/>
    </row>
    <row r="7" ht="21" customHeight="true">
      <c r="A7" s="232" t="n">
        <f>IFERROR(AVERAGEIF('维修申请记录'!$AC$6:$AC$205,"&gt;0"),0)</f>
        <v>8.7275</v>
      </c>
      <c r="B7" s="233" t="n">
        <f>IFERROR(AVERAGEIF('维修申请记录'!$AC$6:$AC$205,"&gt;0"),0)</f>
        <v>8.7275</v>
      </c>
      <c r="C7" s="4"/>
      <c r="D7" s="236" t="n">
        <f>SUM('维修申请记录'!$AJ$6:$AJ$205)</f>
        <v>3030</v>
      </c>
      <c r="E7" s="237" t="n">
        <f>SUM('维修申请记录'!$AJ$6:$AJ$205)</f>
        <v>3030</v>
      </c>
      <c r="F7" s="4"/>
      <c r="G7" s="221" t="n">
        <f>COUNTIFS('维修申请记录'!$C$6:$C$205,"&gt;0",'维修申请记录'!$AR$6:$AR$205,"是")</f>
        <v>0</v>
      </c>
      <c r="H7" s="222" t="n">
        <f>COUNTIFS('维修申请记录'!$C$6:$C$205,"&gt;0",'维修申请记录'!$AR$6:$AR$205,"是")</f>
        <v>0</v>
      </c>
      <c r="I7" s="4"/>
      <c r="J7" s="221" t="n">
        <f>COUNTIFS('维修申请记录'!$C$6:$C$205,"&gt;0",'维修申请记录'!$N$6:$N$205,"紧急")+COUNTIFS('维修申请记录'!$C$6:$C$205,"&gt;0",'维修申请记录'!$N$6:$N$205,"高")</f>
        <v>7</v>
      </c>
      <c r="K7" s="222" t="n">
        <f>COUNTIFS('维修申请记录'!$C$6:$C$205,"&gt;0",'维修申请记录'!$N$6:$N$205,"紧急")+COUNTIFS('维修申请记录'!$C$6:$C$205,"&gt;0",'维修申请记录'!$N$6:$N$205,"高")</f>
        <v>7</v>
      </c>
      <c r="L7" s="4"/>
      <c r="M7" s="4"/>
      <c r="N7" s="4"/>
      <c r="O7" s="4"/>
      <c r="P7" s="4"/>
      <c r="Q7" s="4"/>
    </row>
    <row r="8" ht="15" customHeight="true">
      <c r="A8" s="4"/>
      <c r="B8" s="4"/>
      <c r="C8" s="4"/>
      <c r="D8" s="4"/>
      <c r="E8" s="4"/>
      <c r="F8" s="4"/>
      <c r="G8" s="4"/>
      <c r="H8" s="4"/>
      <c r="I8" s="4"/>
      <c r="J8" s="4"/>
      <c r="K8" s="4"/>
      <c r="L8" s="4"/>
      <c r="M8" s="4"/>
      <c r="N8" s="4"/>
      <c r="O8" s="4"/>
      <c r="P8" s="4"/>
      <c r="Q8" s="4"/>
    </row>
    <row r="9" ht="15" customHeight="true">
      <c r="A9" s="4"/>
      <c r="B9" s="4"/>
      <c r="C9" s="4"/>
      <c r="D9" s="4"/>
      <c r="E9" s="4"/>
      <c r="F9" s="4"/>
      <c r="G9" s="4"/>
      <c r="H9" s="4"/>
      <c r="I9" s="4"/>
      <c r="J9" s="4"/>
      <c r="K9" s="4"/>
      <c r="L9" s="4"/>
      <c r="M9" s="4"/>
      <c r="N9" s="4"/>
      <c r="O9" s="4"/>
      <c r="P9" s="4"/>
      <c r="Q9" s="4"/>
    </row>
    <row r="10" ht="15" customHeight="true">
      <c r="A10" s="40" t="str">
        <v>工单状态</v>
      </c>
      <c r="B10" s="41" t="str">
        <v>数量</v>
      </c>
      <c r="C10" s="4"/>
      <c r="D10" s="40" t="str">
        <v>优先级</v>
      </c>
      <c r="E10" s="41" t="str">
        <v>数量</v>
      </c>
      <c r="F10" s="4"/>
      <c r="G10" s="40" t="str">
        <v>业务场景</v>
      </c>
      <c r="H10" s="41" t="str">
        <v>数量</v>
      </c>
      <c r="I10" s="4"/>
      <c r="J10" s="4"/>
      <c r="K10" s="4"/>
      <c r="L10" s="4"/>
      <c r="M10" s="4"/>
      <c r="N10" s="4"/>
      <c r="O10" s="4"/>
      <c r="P10" s="4"/>
      <c r="Q10" s="4"/>
    </row>
    <row r="11" ht="15" customHeight="true">
      <c r="A11" s="62" t="str">
        <v>待提交</v>
      </c>
      <c r="B11" s="246" t="n">
        <f>COUNTIFS('维修申请记录'!$C$6:$C$205,"&gt;0",'维修申请记录'!$U$6:$U$205,A11)</f>
        <v>0</v>
      </c>
      <c r="C11" s="4"/>
      <c r="D11" s="62" t="str">
        <v>紧急</v>
      </c>
      <c r="E11" s="246" t="n">
        <f>COUNTIFS('维修申请记录'!$C$6:$C$205,"&gt;0",'维修申请记录'!$N$6:$N$205,D11)</f>
        <v>3</v>
      </c>
      <c r="F11" s="4"/>
      <c r="G11" s="62" t="str">
        <v>生产设备故障</v>
      </c>
      <c r="H11" s="246" t="n">
        <f>COUNTIFS('维修申请记录'!$C$6:$C$205,"&gt;0",'维修申请记录'!$B$6:$B$205,G11)</f>
        <v>1</v>
      </c>
      <c r="I11" s="4"/>
      <c r="J11" s="4"/>
      <c r="K11" s="4"/>
      <c r="L11" s="4"/>
      <c r="M11" s="4"/>
      <c r="N11" s="4"/>
      <c r="O11" s="4"/>
      <c r="P11" s="4"/>
      <c r="Q11" s="4"/>
    </row>
    <row r="12" ht="15" customHeight="true">
      <c r="A12" s="64" t="str">
        <v>待审批</v>
      </c>
      <c r="B12" s="247" t="n">
        <f>COUNTIFS('维修申请记录'!$C$6:$C$205,"&gt;0",'维修申请记录'!$U$6:$U$205,A12)</f>
        <v>0</v>
      </c>
      <c r="C12" s="4"/>
      <c r="D12" s="64" t="str">
        <v>高</v>
      </c>
      <c r="E12" s="247" t="n">
        <f>COUNTIFS('维修申请记录'!$C$6:$C$205,"&gt;0",'维修申请记录'!$N$6:$N$205,D12)</f>
        <v>4</v>
      </c>
      <c r="F12" s="4"/>
      <c r="G12" s="64" t="str">
        <v>办公信息设备故障</v>
      </c>
      <c r="H12" s="247" t="n">
        <f>COUNTIFS('维修申请记录'!$C$6:$C$205,"&gt;0",'维修申请记录'!$B$6:$B$205,G12)</f>
        <v>1</v>
      </c>
      <c r="I12" s="4"/>
      <c r="J12" s="4"/>
      <c r="K12" s="4"/>
      <c r="L12" s="4"/>
      <c r="M12" s="4"/>
      <c r="N12" s="4"/>
      <c r="O12" s="4"/>
      <c r="P12" s="4"/>
      <c r="Q12" s="4"/>
    </row>
    <row r="13" ht="15" customHeight="true">
      <c r="A13" s="64" t="str">
        <v>待指派</v>
      </c>
      <c r="B13" s="247" t="n">
        <f>COUNTIFS('维修申请记录'!$C$6:$C$205,"&gt;0",'维修申请记录'!$U$6:$U$205,A13)</f>
        <v>1</v>
      </c>
      <c r="C13" s="4"/>
      <c r="D13" s="64" t="str">
        <v>中</v>
      </c>
      <c r="E13" s="247" t="n">
        <f>COUNTIFS('维修申请记录'!$C$6:$C$205,"&gt;0",'维修申请记录'!$N$6:$N$205,D13)</f>
        <v>1</v>
      </c>
      <c r="F13" s="4"/>
      <c r="G13" s="64" t="str">
        <v>楼宇设施维修</v>
      </c>
      <c r="H13" s="247" t="n">
        <f>COUNTIFS('维修申请记录'!$C$6:$C$205,"&gt;0",'维修申请记录'!$B$6:$B$205,G13)</f>
        <v>1</v>
      </c>
      <c r="I13" s="4"/>
      <c r="J13" s="4"/>
      <c r="K13" s="4"/>
      <c r="L13" s="4"/>
      <c r="M13" s="4"/>
      <c r="N13" s="4"/>
      <c r="O13" s="4"/>
      <c r="P13" s="4"/>
      <c r="Q13" s="4"/>
    </row>
    <row r="14" ht="15" customHeight="true">
      <c r="A14" s="64" t="str">
        <v>处理中</v>
      </c>
      <c r="B14" s="247" t="n">
        <f>COUNTIFS('维修申请记录'!$C$6:$C$205,"&gt;0",'维修申请记录'!$U$6:$U$205,A14)</f>
        <v>1</v>
      </c>
      <c r="C14" s="4"/>
      <c r="D14" s="66" t="str">
        <v>低</v>
      </c>
      <c r="E14" s="248" t="n">
        <f>COUNTIFS('维修申请记录'!$C$6:$C$205,"&gt;0",'维修申请记录'!$N$6:$N$205,D14)</f>
        <v>0</v>
      </c>
      <c r="F14" s="4"/>
      <c r="G14" s="64" t="str">
        <v>车辆与叉车维修</v>
      </c>
      <c r="H14" s="247" t="n">
        <f>COUNTIFS('维修申请记录'!$C$6:$C$205,"&gt;0",'维修申请记录'!$B$6:$B$205,G14)</f>
        <v>2</v>
      </c>
      <c r="I14" s="4"/>
      <c r="J14" s="4"/>
      <c r="K14" s="4"/>
      <c r="L14" s="4"/>
      <c r="M14" s="4"/>
      <c r="N14" s="4"/>
      <c r="O14" s="4"/>
      <c r="P14" s="4"/>
      <c r="Q14" s="4"/>
    </row>
    <row r="15" ht="15" customHeight="true">
      <c r="A15" s="64" t="str">
        <v>等待备件</v>
      </c>
      <c r="B15" s="247" t="n">
        <f>COUNTIFS('维修申请记录'!$C$6:$C$205,"&gt;0",'维修申请记录'!$U$6:$U$205,A15)</f>
        <v>1</v>
      </c>
      <c r="C15" s="4"/>
      <c r="D15" s="4"/>
      <c r="E15" s="4"/>
      <c r="F15" s="4"/>
      <c r="G15" s="64" t="str">
        <v>门店设备维修</v>
      </c>
      <c r="H15" s="247" t="n">
        <f>COUNTIFS('维修申请记录'!$C$6:$C$205,"&gt;0",'维修申请记录'!$B$6:$B$205,G15)</f>
        <v>1</v>
      </c>
      <c r="I15" s="4"/>
      <c r="J15" s="4"/>
      <c r="K15" s="4"/>
      <c r="L15" s="4"/>
      <c r="M15" s="4"/>
      <c r="N15" s="4"/>
      <c r="O15" s="4"/>
      <c r="P15" s="4"/>
      <c r="Q15" s="4"/>
    </row>
    <row r="16" ht="15" customHeight="true">
      <c r="A16" s="64" t="str">
        <v>等待外部服务商</v>
      </c>
      <c r="B16" s="247" t="n">
        <f>COUNTIFS('维修申请记录'!$C$6:$C$205,"&gt;0",'维修申请记录'!$U$6:$U$205,A16)</f>
        <v>1</v>
      </c>
      <c r="C16" s="4"/>
      <c r="D16" s="4"/>
      <c r="E16" s="4"/>
      <c r="F16" s="4"/>
      <c r="G16" s="64" t="str">
        <v>实验室与医疗设备</v>
      </c>
      <c r="H16" s="247" t="n">
        <f>COUNTIFS('维修申请记录'!$C$6:$C$205,"&gt;0",'维修申请记录'!$B$6:$B$205,G16)</f>
        <v>1</v>
      </c>
      <c r="I16" s="4"/>
      <c r="J16" s="4"/>
      <c r="K16" s="4"/>
      <c r="L16" s="4"/>
      <c r="M16" s="4"/>
      <c r="N16" s="4"/>
      <c r="O16" s="4"/>
      <c r="P16" s="4"/>
      <c r="Q16" s="4"/>
    </row>
    <row r="17" ht="15" customHeight="true">
      <c r="A17" s="64" t="str">
        <v>待验收</v>
      </c>
      <c r="B17" s="247" t="n">
        <f>COUNTIFS('维修申请记录'!$C$6:$C$205,"&gt;0",'维修申请记录'!$U$6:$U$205,A17)</f>
        <v>1</v>
      </c>
      <c r="C17" s="4"/>
      <c r="D17" s="4"/>
      <c r="E17" s="4"/>
      <c r="F17" s="4"/>
      <c r="G17" s="64" t="str">
        <v>安全隐患处理</v>
      </c>
      <c r="H17" s="247" t="n">
        <f>COUNTIFS('维修申请记录'!$C$6:$C$205,"&gt;0",'维修申请记录'!$B$6:$B$205,G17)</f>
        <v>1</v>
      </c>
      <c r="I17" s="4"/>
      <c r="J17" s="4"/>
      <c r="K17" s="4"/>
      <c r="L17" s="4"/>
      <c r="M17" s="4"/>
      <c r="N17" s="4"/>
      <c r="O17" s="4"/>
      <c r="P17" s="4"/>
      <c r="Q17" s="4"/>
    </row>
    <row r="18" ht="15" customHeight="true">
      <c r="A18" s="64" t="str">
        <v>已关闭</v>
      </c>
      <c r="B18" s="247" t="n">
        <f>COUNTIFS('维修申请记录'!$C$6:$C$205,"&gt;0",'维修申请记录'!$U$6:$U$205,A18)</f>
        <v>3</v>
      </c>
      <c r="C18" s="4"/>
      <c r="D18" s="4"/>
      <c r="E18" s="4"/>
      <c r="F18" s="4"/>
      <c r="G18" s="64" t="str">
        <v>预防维护转维修</v>
      </c>
      <c r="H18" s="247" t="n">
        <f>COUNTIFS('维修申请记录'!$C$6:$C$205,"&gt;0",'维修申请记录'!$B$6:$B$205,G18)</f>
        <v>0</v>
      </c>
      <c r="I18" s="4"/>
      <c r="J18" s="4"/>
      <c r="K18" s="4"/>
      <c r="L18" s="4"/>
      <c r="M18" s="4"/>
      <c r="N18" s="4"/>
      <c r="O18" s="4"/>
      <c r="P18" s="4"/>
      <c r="Q18" s="4"/>
    </row>
    <row r="19" ht="15" customHeight="true">
      <c r="A19" s="64" t="str">
        <v>已取消</v>
      </c>
      <c r="B19" s="247" t="n">
        <f>COUNTIFS('维修申请记录'!$C$6:$C$205,"&gt;0",'维修申请记录'!$U$6:$U$205,A19)</f>
        <v>0</v>
      </c>
      <c r="C19" s="4"/>
      <c r="D19" s="4"/>
      <c r="E19" s="4"/>
      <c r="F19" s="4"/>
      <c r="G19" s="64" t="str">
        <v>保修索赔</v>
      </c>
      <c r="H19" s="247" t="n">
        <f>COUNTIFS('维修申请记录'!$C$6:$C$205,"&gt;0",'维修申请记录'!$B$6:$B$205,G19)</f>
        <v>0</v>
      </c>
      <c r="I19" s="4"/>
      <c r="J19" s="4"/>
      <c r="K19" s="4"/>
      <c r="L19" s="4"/>
      <c r="M19" s="4"/>
      <c r="N19" s="4"/>
      <c r="O19" s="4"/>
      <c r="P19" s="4"/>
      <c r="Q19" s="4"/>
    </row>
    <row r="20" ht="15" customHeight="true">
      <c r="A20" s="66" t="str">
        <v>驳回</v>
      </c>
      <c r="B20" s="248" t="n">
        <f>COUNTIFS('维修申请记录'!$C$6:$C$205,"&gt;0",'维修申请记录'!$U$6:$U$205,A20)</f>
        <v>0</v>
      </c>
      <c r="C20" s="4"/>
      <c r="D20" s="4"/>
      <c r="E20" s="4"/>
      <c r="F20" s="4"/>
      <c r="G20" s="64" t="str">
        <v>外包服务</v>
      </c>
      <c r="H20" s="247" t="n">
        <f>COUNTIFS('维修申请记录'!$C$6:$C$205,"&gt;0",'维修申请记录'!$B$6:$B$205,G20)</f>
        <v>0</v>
      </c>
      <c r="I20" s="4"/>
      <c r="J20" s="4"/>
      <c r="K20" s="4"/>
      <c r="L20" s="4"/>
      <c r="M20" s="4"/>
      <c r="N20" s="4"/>
      <c r="O20" s="4"/>
      <c r="P20" s="4"/>
      <c r="Q20" s="4"/>
    </row>
    <row r="21" ht="15" customHeight="true">
      <c r="A21" s="4"/>
      <c r="B21" s="4"/>
      <c r="C21" s="4"/>
      <c r="D21" s="4"/>
      <c r="E21" s="4"/>
      <c r="F21" s="4"/>
      <c r="G21" s="66" t="str">
        <v>其他</v>
      </c>
      <c r="H21" s="248" t="n">
        <f>COUNTIFS('维修申请记录'!$C$6:$C$205,"&gt;0",'维修申请记录'!$B$6:$B$205,G21)</f>
        <v>0</v>
      </c>
      <c r="I21" s="4"/>
      <c r="J21" s="4"/>
      <c r="K21" s="4"/>
      <c r="L21" s="4"/>
      <c r="M21" s="4"/>
      <c r="N21" s="4"/>
      <c r="O21" s="4"/>
      <c r="P21" s="4"/>
      <c r="Q21" s="4"/>
    </row>
    <row r="22" ht="15" customHeight="true">
      <c r="A22" s="4"/>
      <c r="B22" s="4"/>
      <c r="C22" s="4"/>
      <c r="D22" s="4"/>
      <c r="E22" s="4"/>
      <c r="F22" s="4"/>
      <c r="G22" s="4"/>
      <c r="H22" s="4"/>
      <c r="I22" s="4"/>
      <c r="J22" s="4"/>
      <c r="K22" s="4"/>
      <c r="L22" s="4"/>
      <c r="M22" s="4"/>
      <c r="N22" s="4"/>
      <c r="O22" s="4"/>
      <c r="P22" s="4"/>
      <c r="Q22" s="4"/>
    </row>
    <row r="23" ht="15" customHeight="true">
      <c r="A23" s="208" t="str">
        <v>报告年份</v>
      </c>
      <c r="B23" s="208" t="n">
        <f>YEAR(TODAY())</f>
        <v>2026</v>
      </c>
      <c r="C23" s="4"/>
      <c r="D23" s="4"/>
      <c r="E23" s="4"/>
      <c r="F23" s="4"/>
      <c r="G23" s="4"/>
      <c r="H23" s="4"/>
      <c r="I23" s="4"/>
      <c r="J23" s="4"/>
      <c r="K23" s="4"/>
      <c r="L23" s="4"/>
      <c r="M23" s="4"/>
      <c r="N23" s="4"/>
      <c r="O23" s="4"/>
      <c r="P23" s="4"/>
      <c r="Q23" s="4"/>
    </row>
    <row r="24" ht="15" customHeight="true">
      <c r="A24" s="4"/>
      <c r="B24" s="4"/>
      <c r="C24" s="4"/>
      <c r="D24" s="4"/>
      <c r="E24" s="4"/>
      <c r="F24" s="4"/>
      <c r="G24" s="4"/>
      <c r="H24" s="4"/>
      <c r="I24" s="4"/>
      <c r="J24" s="4"/>
      <c r="K24" s="4"/>
      <c r="L24" s="4"/>
      <c r="M24" s="4"/>
      <c r="N24" s="4"/>
      <c r="O24" s="4"/>
      <c r="P24" s="4"/>
      <c r="Q24" s="4"/>
    </row>
    <row r="25" ht="15" customHeight="true">
      <c r="A25" s="40" t="str">
        <v>月份</v>
      </c>
      <c r="B25" s="41" t="str">
        <v>申请数</v>
      </c>
      <c r="C25" s="4"/>
      <c r="D25" s="40" t="str">
        <v>故障类别</v>
      </c>
      <c r="E25" s="41" t="str">
        <v>数量</v>
      </c>
      <c r="F25" s="4"/>
      <c r="G25" s="40" t="str">
        <v>设备类别</v>
      </c>
      <c r="H25" s="41" t="str">
        <v>数量</v>
      </c>
      <c r="I25" s="4"/>
      <c r="J25" s="4"/>
      <c r="K25" s="4"/>
      <c r="L25" s="4"/>
      <c r="M25" s="4"/>
      <c r="N25" s="4"/>
      <c r="O25" s="4"/>
      <c r="P25" s="4"/>
      <c r="Q25" s="4"/>
    </row>
    <row r="26" ht="15" customHeight="true">
      <c r="A26" s="240" t="n">
        <f>DATE($B$23,1,1)</f>
        <v>46023</v>
      </c>
      <c r="B26" s="246" t="n">
        <f>COUNTIFS('维修申请记录'!$C$6:$C$205,"&gt;="&amp;A26,'维修申请记录'!$C$6:$C$205,"&lt;"&amp;EDATE(A26,1))</f>
        <v>0</v>
      </c>
      <c r="C26" s="4"/>
      <c r="D26" s="62" t="str">
        <v>机械故障</v>
      </c>
      <c r="E26" s="246" t="n">
        <f>COUNTIFS('维修申请记录'!$C$6:$C$205,"&gt;0",'维修申请记录'!$K$6:$K$205,D26)</f>
        <v>0</v>
      </c>
      <c r="F26" s="4"/>
      <c r="G26" s="62" t="str">
        <v>生产设备</v>
      </c>
      <c r="H26" s="246" t="n">
        <f>COUNTIFS('维修申请记录'!$C$6:$C$205,"&gt;0",'维修申请记录'!$I$6:$I$205,G26)</f>
        <v>1</v>
      </c>
      <c r="I26" s="4"/>
      <c r="J26" s="4"/>
      <c r="K26" s="4"/>
      <c r="L26" s="4"/>
      <c r="M26" s="4"/>
      <c r="N26" s="4"/>
      <c r="O26" s="4"/>
      <c r="P26" s="4"/>
      <c r="Q26" s="4"/>
    </row>
    <row r="27" ht="15" customHeight="true">
      <c r="A27" s="241" t="n">
        <f>EDATE(A26,1)</f>
        <v>46054</v>
      </c>
      <c r="B27" s="247" t="n">
        <f>COUNTIFS('维修申请记录'!$C$6:$C$205,"&gt;="&amp;A27,'维修申请记录'!$C$6:$C$205,"&lt;"&amp;EDATE(A27,1))</f>
        <v>0</v>
      </c>
      <c r="C27" s="4"/>
      <c r="D27" s="64" t="str">
        <v>电气故障</v>
      </c>
      <c r="E27" s="247" t="n">
        <f>COUNTIFS('维修申请记录'!$C$6:$C$205,"&gt;0",'维修申请记录'!$K$6:$K$205,D27)</f>
        <v>1</v>
      </c>
      <c r="F27" s="4"/>
      <c r="G27" s="64" t="str">
        <v>工装模具</v>
      </c>
      <c r="H27" s="247" t="n">
        <f>COUNTIFS('维修申请记录'!$C$6:$C$205,"&gt;0",'维修申请记录'!$I$6:$I$205,G27)</f>
        <v>0</v>
      </c>
      <c r="I27" s="4"/>
      <c r="J27" s="4"/>
      <c r="K27" s="4"/>
      <c r="L27" s="4"/>
      <c r="M27" s="4"/>
      <c r="N27" s="4"/>
      <c r="O27" s="4"/>
      <c r="P27" s="4"/>
      <c r="Q27" s="4"/>
    </row>
    <row r="28" ht="15" customHeight="true">
      <c r="A28" s="241" t="n">
        <f>EDATE(A27,1)</f>
        <v>46082</v>
      </c>
      <c r="B28" s="247" t="n">
        <f>COUNTIFS('维修申请记录'!$C$6:$C$205,"&gt;="&amp;A28,'维修申请记录'!$C$6:$C$205,"&lt;"&amp;EDATE(A28,1))</f>
        <v>0</v>
      </c>
      <c r="C28" s="4"/>
      <c r="D28" s="64" t="str">
        <v>控制软件</v>
      </c>
      <c r="E28" s="247" t="n">
        <f>COUNTIFS('维修申请记录'!$C$6:$C$205,"&gt;0",'维修申请记录'!$K$6:$K$205,D28)</f>
        <v>0</v>
      </c>
      <c r="F28" s="4"/>
      <c r="G28" s="64" t="str">
        <v>信息设备</v>
      </c>
      <c r="H28" s="247" t="n">
        <f>COUNTIFS('维修申请记录'!$C$6:$C$205,"&gt;0",'维修申请记录'!$I$6:$I$205,G28)</f>
        <v>0</v>
      </c>
      <c r="I28" s="4"/>
      <c r="J28" s="4"/>
      <c r="K28" s="4"/>
      <c r="L28" s="4"/>
      <c r="M28" s="4"/>
      <c r="N28" s="4"/>
      <c r="O28" s="4"/>
      <c r="P28" s="4"/>
      <c r="Q28" s="4"/>
    </row>
    <row r="29" ht="15" customHeight="true">
      <c r="A29" s="241" t="n">
        <f>EDATE(A28,1)</f>
        <v>46113</v>
      </c>
      <c r="B29" s="247" t="n">
        <f>COUNTIFS('维修申请记录'!$C$6:$C$205,"&gt;="&amp;A29,'维修申请记录'!$C$6:$C$205,"&lt;"&amp;EDATE(A29,1))</f>
        <v>8</v>
      </c>
      <c r="C29" s="4"/>
      <c r="D29" s="64" t="str">
        <v>气液泄漏</v>
      </c>
      <c r="E29" s="247" t="n">
        <f>COUNTIFS('维修申请记录'!$C$6:$C$205,"&gt;0",'维修申请记录'!$K$6:$K$205,D29)</f>
        <v>2</v>
      </c>
      <c r="F29" s="4"/>
      <c r="G29" s="64" t="str">
        <v>办公设备</v>
      </c>
      <c r="H29" s="247" t="n">
        <f>COUNTIFS('维修申请记录'!$C$6:$C$205,"&gt;0",'维修申请记录'!$I$6:$I$205,G29)</f>
        <v>1</v>
      </c>
      <c r="I29" s="4"/>
      <c r="J29" s="4"/>
      <c r="K29" s="4"/>
      <c r="L29" s="4"/>
      <c r="M29" s="4"/>
      <c r="N29" s="4"/>
      <c r="O29" s="4"/>
      <c r="P29" s="4"/>
      <c r="Q29" s="4"/>
    </row>
    <row r="30" ht="15" customHeight="true">
      <c r="A30" s="241" t="n">
        <f>EDATE(A29,1)</f>
        <v>46143</v>
      </c>
      <c r="B30" s="247" t="n">
        <f>COUNTIFS('维修申请记录'!$C$6:$C$205,"&gt;="&amp;A30,'维修申请记录'!$C$6:$C$205,"&lt;"&amp;EDATE(A30,1))</f>
        <v>0</v>
      </c>
      <c r="C30" s="4"/>
      <c r="D30" s="64" t="str">
        <v>过热噪声</v>
      </c>
      <c r="E30" s="247" t="n">
        <f>COUNTIFS('维修申请记录'!$C$6:$C$205,"&gt;0",'维修申请记录'!$K$6:$K$205,D30)</f>
        <v>1</v>
      </c>
      <c r="F30" s="4"/>
      <c r="G30" s="64" t="str">
        <v>楼宇设施</v>
      </c>
      <c r="H30" s="247" t="n">
        <f>COUNTIFS('维修申请记录'!$C$6:$C$205,"&gt;0",'维修申请记录'!$I$6:$I$205,G30)</f>
        <v>0</v>
      </c>
      <c r="I30" s="4"/>
      <c r="J30" s="4"/>
      <c r="K30" s="4"/>
      <c r="L30" s="4"/>
      <c r="M30" s="4"/>
      <c r="N30" s="4"/>
      <c r="O30" s="4"/>
      <c r="P30" s="4"/>
      <c r="Q30" s="4"/>
    </row>
    <row r="31" ht="15" customHeight="true">
      <c r="A31" s="241" t="n">
        <f>EDATE(A30,1)</f>
        <v>46174</v>
      </c>
      <c r="B31" s="247" t="n">
        <f>COUNTIFS('维修申请记录'!$C$6:$C$205,"&gt;="&amp;A31,'维修申请记录'!$C$6:$C$205,"&lt;"&amp;EDATE(A31,1))</f>
        <v>0</v>
      </c>
      <c r="C31" s="4"/>
      <c r="D31" s="64" t="str">
        <v>性能下降</v>
      </c>
      <c r="E31" s="247" t="n">
        <f>COUNTIFS('维修申请记录'!$C$6:$C$205,"&gt;0",'维修申请记录'!$K$6:$K$205,D31)</f>
        <v>0</v>
      </c>
      <c r="F31" s="4"/>
      <c r="G31" s="64" t="str">
        <v>车辆与叉车</v>
      </c>
      <c r="H31" s="247" t="n">
        <f>COUNTIFS('维修申请记录'!$C$6:$C$205,"&gt;0",'维修申请记录'!$I$6:$I$205,G31)</f>
        <v>2</v>
      </c>
      <c r="I31" s="4"/>
      <c r="J31" s="4"/>
      <c r="K31" s="4"/>
      <c r="L31" s="4"/>
      <c r="M31" s="4"/>
      <c r="N31" s="4"/>
      <c r="O31" s="4"/>
      <c r="P31" s="4"/>
      <c r="Q31" s="4"/>
    </row>
    <row r="32" ht="15" customHeight="true">
      <c r="A32" s="241" t="n">
        <f>EDATE(A31,1)</f>
        <v>46204</v>
      </c>
      <c r="B32" s="247" t="n">
        <f>COUNTIFS('维修申请记录'!$C$6:$C$205,"&gt;="&amp;A32,'维修申请记录'!$C$6:$C$205,"&lt;"&amp;EDATE(A32,1))</f>
        <v>0</v>
      </c>
      <c r="C32" s="4"/>
      <c r="D32" s="64" t="str">
        <v>外观结构损坏</v>
      </c>
      <c r="E32" s="247" t="n">
        <f>COUNTIFS('维修申请记录'!$C$6:$C$205,"&gt;0",'维修申请记录'!$K$6:$K$205,D32)</f>
        <v>0</v>
      </c>
      <c r="F32" s="4"/>
      <c r="G32" s="64" t="str">
        <v>电气设备</v>
      </c>
      <c r="H32" s="247" t="n">
        <f>COUNTIFS('维修申请记录'!$C$6:$C$205,"&gt;0",'维修申请记录'!$I$6:$I$205,G32)</f>
        <v>1</v>
      </c>
      <c r="I32" s="4"/>
      <c r="J32" s="4"/>
      <c r="K32" s="4"/>
      <c r="L32" s="4"/>
      <c r="M32" s="4"/>
      <c r="N32" s="4"/>
      <c r="O32" s="4"/>
      <c r="P32" s="4"/>
      <c r="Q32" s="4"/>
    </row>
    <row r="33" ht="15" customHeight="true">
      <c r="A33" s="241" t="n">
        <f>EDATE(A32,1)</f>
        <v>46235</v>
      </c>
      <c r="B33" s="247" t="n">
        <f>COUNTIFS('维修申请记录'!$C$6:$C$205,"&gt;="&amp;A33,'维修申请记录'!$C$6:$C$205,"&lt;"&amp;EDATE(A33,1))</f>
        <v>0</v>
      </c>
      <c r="C33" s="4"/>
      <c r="D33" s="64" t="str">
        <v>安全隐患</v>
      </c>
      <c r="E33" s="247" t="n">
        <f>COUNTIFS('维修申请记录'!$C$6:$C$205,"&gt;0",'维修申请记录'!$K$6:$K$205,D33)</f>
        <v>1</v>
      </c>
      <c r="F33" s="4"/>
      <c r="G33" s="64" t="str">
        <v>暖通空调</v>
      </c>
      <c r="H33" s="247" t="n">
        <f>COUNTIFS('维修申请记录'!$C$6:$C$205,"&gt;0",'维修申请记录'!$I$6:$I$205,G33)</f>
        <v>1</v>
      </c>
      <c r="I33" s="4"/>
      <c r="J33" s="4"/>
      <c r="K33" s="4"/>
      <c r="L33" s="4"/>
      <c r="M33" s="4"/>
      <c r="N33" s="4"/>
      <c r="O33" s="4"/>
      <c r="P33" s="4"/>
      <c r="Q33" s="4"/>
    </row>
    <row r="34" ht="15" customHeight="true">
      <c r="A34" s="241" t="n">
        <f>EDATE(A33,1)</f>
        <v>46266</v>
      </c>
      <c r="B34" s="247" t="n">
        <f>COUNTIFS('维修申请记录'!$C$6:$C$205,"&gt;="&amp;A34,'维修申请记录'!$C$6:$C$205,"&lt;"&amp;EDATE(A34,1))</f>
        <v>0</v>
      </c>
      <c r="C34" s="4"/>
      <c r="D34" s="64" t="str">
        <v>耗材备件更换</v>
      </c>
      <c r="E34" s="247" t="n">
        <f>COUNTIFS('维修申请记录'!$C$6:$C$205,"&gt;0",'维修申请记录'!$K$6:$K$205,D34)</f>
        <v>1</v>
      </c>
      <c r="F34" s="4"/>
      <c r="G34" s="64" t="str">
        <v>安防消防</v>
      </c>
      <c r="H34" s="247" t="n">
        <f>COUNTIFS('维修申请记录'!$C$6:$C$205,"&gt;0",'维修申请记录'!$I$6:$I$205,G34)</f>
        <v>0</v>
      </c>
      <c r="I34" s="4"/>
      <c r="J34" s="4"/>
      <c r="K34" s="4"/>
      <c r="L34" s="4"/>
      <c r="M34" s="4"/>
      <c r="N34" s="4"/>
      <c r="O34" s="4"/>
      <c r="P34" s="4"/>
      <c r="Q34" s="4"/>
    </row>
    <row r="35" ht="15" customHeight="true">
      <c r="A35" s="241" t="n">
        <f>EDATE(A34,1)</f>
        <v>46296</v>
      </c>
      <c r="B35" s="247" t="n">
        <f>COUNTIFS('维修申请记录'!$C$6:$C$205,"&gt;="&amp;A35,'维修申请记录'!$C$6:$C$205,"&lt;"&amp;EDATE(A35,1))</f>
        <v>0</v>
      </c>
      <c r="C35" s="4"/>
      <c r="D35" s="64" t="str">
        <v>校准检定异常</v>
      </c>
      <c r="E35" s="247" t="n">
        <f>COUNTIFS('维修申请记录'!$C$6:$C$205,"&gt;0",'维修申请记录'!$K$6:$K$205,D35)</f>
        <v>1</v>
      </c>
      <c r="F35" s="4"/>
      <c r="G35" s="64" t="str">
        <v>实验室与医疗设备</v>
      </c>
      <c r="H35" s="247" t="n">
        <f>COUNTIFS('维修申请记录'!$C$6:$C$205,"&gt;0",'维修申请记录'!$I$6:$I$205,G35)</f>
        <v>1</v>
      </c>
      <c r="I35" s="4"/>
      <c r="J35" s="4"/>
      <c r="K35" s="4"/>
      <c r="L35" s="4"/>
      <c r="M35" s="4"/>
      <c r="N35" s="4"/>
      <c r="O35" s="4"/>
      <c r="P35" s="4"/>
      <c r="Q35" s="4"/>
    </row>
    <row r="36" ht="15" customHeight="true">
      <c r="A36" s="241" t="n">
        <f>EDATE(A35,1)</f>
        <v>46327</v>
      </c>
      <c r="B36" s="247" t="n">
        <f>COUNTIFS('维修申请记录'!$C$6:$C$205,"&gt;="&amp;A36,'维修申请记录'!$C$6:$C$205,"&lt;"&amp;EDATE(A36,1))</f>
        <v>0</v>
      </c>
      <c r="C36" s="4"/>
      <c r="D36" s="64" t="str">
        <v>网络通信</v>
      </c>
      <c r="E36" s="247" t="n">
        <f>COUNTIFS('维修申请记录'!$C$6:$C$205,"&gt;0",'维修申请记录'!$K$6:$K$205,D36)</f>
        <v>1</v>
      </c>
      <c r="F36" s="4"/>
      <c r="G36" s="64" t="str">
        <v>门店收银终端</v>
      </c>
      <c r="H36" s="247" t="n">
        <f>COUNTIFS('维修申请记录'!$C$6:$C$205,"&gt;0",'维修申请记录'!$I$6:$I$205,G36)</f>
        <v>1</v>
      </c>
      <c r="I36" s="4"/>
      <c r="J36" s="4"/>
      <c r="K36" s="4"/>
      <c r="L36" s="4"/>
      <c r="M36" s="4"/>
      <c r="N36" s="4"/>
      <c r="O36" s="4"/>
      <c r="P36" s="4"/>
      <c r="Q36" s="4"/>
    </row>
    <row r="37" ht="15" customHeight="true">
      <c r="A37" s="242" t="n">
        <f>EDATE(A36,1)</f>
        <v>46357</v>
      </c>
      <c r="B37" s="248" t="n">
        <f>COUNTIFS('维修申请记录'!$C$6:$C$205,"&gt;="&amp;A37,'维修申请记录'!$C$6:$C$205,"&lt;"&amp;EDATE(A37,1))</f>
        <v>0</v>
      </c>
      <c r="C37" s="4"/>
      <c r="D37" s="66" t="str">
        <v>其他</v>
      </c>
      <c r="E37" s="248" t="n">
        <f>COUNTIFS('维修申请记录'!$C$6:$C$205,"&gt;0",'维修申请记录'!$K$6:$K$205,D37)</f>
        <v>0</v>
      </c>
      <c r="F37" s="4"/>
      <c r="G37" s="66" t="str">
        <v>其他</v>
      </c>
      <c r="H37" s="248" t="n">
        <f>COUNTIFS('维修申请记录'!$C$6:$C$205,"&gt;0",'维修申请记录'!$I$6:$I$205,G37)</f>
        <v>0</v>
      </c>
      <c r="I37" s="4"/>
      <c r="J37" s="4"/>
      <c r="K37" s="4"/>
      <c r="L37" s="4"/>
      <c r="M37" s="4"/>
      <c r="N37" s="4"/>
      <c r="O37" s="4"/>
      <c r="P37" s="4"/>
      <c r="Q37" s="4"/>
    </row>
    <row r="38" ht="15" customHeight="true">
      <c r="A38" s="4"/>
      <c r="B38" s="4"/>
      <c r="C38" s="4"/>
      <c r="D38" s="4"/>
      <c r="E38" s="4"/>
      <c r="F38" s="4"/>
      <c r="G38" s="4"/>
      <c r="H38" s="4"/>
      <c r="I38" s="4"/>
      <c r="J38" s="4"/>
      <c r="K38" s="4"/>
      <c r="L38" s="4"/>
      <c r="M38" s="4"/>
      <c r="N38" s="4"/>
      <c r="O38" s="4"/>
      <c r="P38" s="4"/>
      <c r="Q38" s="4"/>
    </row>
    <row r="39" ht="15" customHeight="true">
      <c r="A39" s="4"/>
      <c r="B39" s="4"/>
      <c r="C39" s="4"/>
      <c r="D39" s="4"/>
      <c r="E39" s="4"/>
      <c r="F39" s="4"/>
      <c r="G39" s="4"/>
      <c r="H39" s="4"/>
      <c r="I39" s="4"/>
      <c r="J39" s="4"/>
      <c r="K39" s="4"/>
      <c r="L39" s="4"/>
      <c r="M39" s="4"/>
      <c r="N39" s="4"/>
      <c r="O39" s="4"/>
      <c r="P39" s="4"/>
      <c r="Q39" s="4"/>
    </row>
    <row r="40" ht="15" customHeight="true">
      <c r="A40" s="4"/>
      <c r="B40" s="4"/>
      <c r="C40" s="4"/>
      <c r="D40" s="4"/>
      <c r="E40" s="4"/>
      <c r="F40" s="4"/>
      <c r="G40" s="4"/>
      <c r="H40" s="4"/>
      <c r="I40" s="4"/>
      <c r="J40" s="4"/>
      <c r="K40" s="4"/>
      <c r="L40" s="4"/>
      <c r="M40" s="4"/>
      <c r="N40" s="4"/>
      <c r="O40" s="4"/>
      <c r="P40" s="4"/>
      <c r="Q40" s="4"/>
    </row>
    <row r="41" ht="15" customHeight="true">
      <c r="A41" s="4"/>
      <c r="B41" s="4"/>
      <c r="C41" s="4"/>
      <c r="D41" s="4"/>
      <c r="E41" s="4"/>
      <c r="F41" s="4"/>
      <c r="G41" s="4"/>
      <c r="H41" s="4"/>
      <c r="I41" s="4"/>
      <c r="J41" s="4"/>
      <c r="K41" s="4"/>
      <c r="L41" s="4"/>
      <c r="M41" s="4"/>
      <c r="N41" s="4"/>
      <c r="O41" s="4"/>
      <c r="P41" s="4"/>
      <c r="Q41" s="4"/>
    </row>
    <row r="42" ht="15" customHeight="true">
      <c r="A42" s="4"/>
      <c r="B42" s="4"/>
      <c r="C42" s="4"/>
      <c r="D42" s="4"/>
      <c r="E42" s="4"/>
      <c r="F42" s="4"/>
      <c r="G42" s="4"/>
      <c r="H42" s="4"/>
      <c r="I42" s="4"/>
      <c r="J42" s="4"/>
      <c r="K42" s="4"/>
      <c r="L42" s="4"/>
      <c r="M42" s="4"/>
      <c r="N42" s="4"/>
      <c r="O42" s="4"/>
      <c r="P42" s="4"/>
      <c r="Q42" s="4"/>
    </row>
    <row r="43" ht="15" customHeight="true">
      <c r="A43" s="4"/>
      <c r="B43" s="4"/>
      <c r="C43" s="4"/>
      <c r="D43" s="4"/>
      <c r="E43" s="4"/>
      <c r="F43" s="4"/>
      <c r="G43" s="4"/>
      <c r="H43" s="4"/>
      <c r="I43" s="4"/>
      <c r="J43" s="4"/>
      <c r="K43" s="4"/>
      <c r="L43" s="4"/>
      <c r="M43" s="4"/>
      <c r="N43" s="4"/>
      <c r="O43" s="4"/>
      <c r="P43" s="4"/>
      <c r="Q43" s="4"/>
    </row>
    <row r="44" ht="15" customHeight="true">
      <c r="A44" s="4"/>
      <c r="B44" s="4"/>
      <c r="C44" s="4"/>
      <c r="D44" s="4"/>
      <c r="E44" s="4"/>
      <c r="F44" s="4"/>
      <c r="G44" s="4"/>
      <c r="H44" s="4"/>
      <c r="I44" s="4"/>
      <c r="J44" s="4"/>
      <c r="K44" s="4"/>
      <c r="L44" s="4"/>
      <c r="M44" s="4"/>
      <c r="N44" s="4"/>
      <c r="O44" s="4"/>
      <c r="P44" s="4"/>
      <c r="Q44" s="4"/>
    </row>
    <row r="45" ht="15" customHeight="true">
      <c r="A45" s="4"/>
      <c r="B45" s="4"/>
      <c r="C45" s="4"/>
      <c r="D45" s="4"/>
      <c r="E45" s="4"/>
      <c r="F45" s="4"/>
      <c r="G45" s="4"/>
      <c r="H45" s="4"/>
      <c r="I45" s="4"/>
      <c r="J45" s="4"/>
      <c r="K45" s="4"/>
      <c r="L45" s="4"/>
      <c r="M45" s="4"/>
      <c r="N45" s="4"/>
      <c r="O45" s="4"/>
      <c r="P45" s="4"/>
      <c r="Q45" s="4"/>
    </row>
    <row r="46" ht="15" customHeight="true">
      <c r="A46" s="4"/>
      <c r="B46" s="4"/>
      <c r="C46" s="4"/>
      <c r="D46" s="4"/>
      <c r="E46" s="4"/>
      <c r="F46" s="4"/>
      <c r="G46" s="4"/>
      <c r="H46" s="4"/>
      <c r="I46" s="4"/>
      <c r="J46" s="4"/>
      <c r="K46" s="4"/>
      <c r="L46" s="4"/>
      <c r="M46" s="4"/>
      <c r="N46" s="4"/>
      <c r="O46" s="4"/>
      <c r="P46" s="4"/>
      <c r="Q46" s="4"/>
    </row>
    <row r="47" ht="15" customHeight="true">
      <c r="A47" s="4"/>
      <c r="B47" s="4"/>
      <c r="C47" s="4"/>
      <c r="D47" s="4"/>
      <c r="E47" s="4"/>
      <c r="F47" s="4"/>
      <c r="G47" s="4"/>
      <c r="H47" s="4"/>
      <c r="I47" s="4"/>
      <c r="J47" s="4"/>
      <c r="K47" s="4"/>
      <c r="L47" s="4"/>
      <c r="M47" s="4"/>
      <c r="N47" s="4"/>
      <c r="O47" s="4"/>
      <c r="P47" s="4"/>
      <c r="Q47" s="4"/>
    </row>
    <row r="48" ht="15" customHeight="true">
      <c r="A48" s="4"/>
      <c r="B48" s="4"/>
      <c r="C48" s="4"/>
      <c r="D48" s="4"/>
      <c r="E48" s="4"/>
      <c r="F48" s="4"/>
      <c r="G48" s="4"/>
      <c r="H48" s="4"/>
      <c r="I48" s="4"/>
      <c r="J48" s="4"/>
      <c r="K48" s="4"/>
      <c r="L48" s="4"/>
      <c r="M48" s="4"/>
      <c r="N48" s="4"/>
      <c r="O48" s="4"/>
      <c r="P48" s="4"/>
      <c r="Q48" s="4"/>
    </row>
    <row r="49" ht="15" customHeight="true">
      <c r="A49" s="4"/>
      <c r="B49" s="4"/>
      <c r="C49" s="4"/>
      <c r="D49" s="4"/>
      <c r="E49" s="4"/>
      <c r="F49" s="4"/>
      <c r="G49" s="4"/>
      <c r="H49" s="4"/>
      <c r="I49" s="4"/>
      <c r="J49" s="4"/>
      <c r="K49" s="4"/>
      <c r="L49" s="4"/>
      <c r="M49" s="4"/>
      <c r="N49" s="4"/>
      <c r="O49" s="4"/>
      <c r="P49" s="4"/>
      <c r="Q49" s="4"/>
    </row>
    <row r="50" ht="15" customHeight="true">
      <c r="A50" s="4"/>
      <c r="B50" s="4"/>
      <c r="C50" s="4"/>
      <c r="D50" s="4"/>
      <c r="E50" s="4"/>
      <c r="F50" s="4"/>
      <c r="G50" s="4"/>
      <c r="H50" s="4"/>
      <c r="I50" s="4"/>
      <c r="J50" s="4"/>
      <c r="K50" s="4"/>
      <c r="L50" s="4"/>
      <c r="M50" s="4"/>
      <c r="N50" s="4"/>
      <c r="O50" s="4"/>
      <c r="P50" s="4"/>
      <c r="Q50" s="4"/>
    </row>
    <row r="51" ht="15" customHeight="true">
      <c r="A51" s="4"/>
      <c r="B51" s="4"/>
      <c r="C51" s="4"/>
      <c r="D51" s="4"/>
      <c r="E51" s="4"/>
      <c r="F51" s="4"/>
      <c r="G51" s="4"/>
      <c r="H51" s="4"/>
      <c r="I51" s="4"/>
      <c r="J51" s="4"/>
      <c r="K51" s="4"/>
      <c r="L51" s="4"/>
      <c r="M51" s="4"/>
      <c r="N51" s="4"/>
      <c r="O51" s="4"/>
      <c r="P51" s="4"/>
      <c r="Q51" s="4"/>
    </row>
    <row r="52" ht="15" customHeight="true">
      <c r="A52" s="4"/>
      <c r="B52" s="4"/>
      <c r="C52" s="4"/>
      <c r="D52" s="4"/>
      <c r="E52" s="4"/>
      <c r="F52" s="4"/>
      <c r="G52" s="4"/>
      <c r="H52" s="4"/>
      <c r="I52" s="4"/>
      <c r="J52" s="4"/>
      <c r="K52" s="4"/>
      <c r="L52" s="4"/>
      <c r="M52" s="4"/>
      <c r="N52" s="4"/>
      <c r="O52" s="4"/>
      <c r="P52" s="4"/>
      <c r="Q52" s="4"/>
    </row>
    <row r="53" ht="15" customHeight="true">
      <c r="A53" s="4"/>
      <c r="B53" s="4"/>
      <c r="C53" s="4"/>
      <c r="D53" s="4"/>
      <c r="E53" s="4"/>
      <c r="F53" s="4"/>
      <c r="G53" s="4"/>
      <c r="H53" s="4"/>
      <c r="I53" s="4"/>
      <c r="J53" s="4"/>
      <c r="K53" s="4"/>
      <c r="L53" s="4"/>
      <c r="M53" s="4"/>
      <c r="N53" s="4"/>
      <c r="O53" s="4"/>
      <c r="P53" s="4"/>
      <c r="Q53" s="4"/>
    </row>
    <row r="54" ht="15" customHeight="true">
      <c r="A54" s="4"/>
      <c r="B54" s="4"/>
      <c r="C54" s="4"/>
      <c r="D54" s="4"/>
      <c r="E54" s="4"/>
      <c r="F54" s="4"/>
      <c r="G54" s="4"/>
      <c r="H54" s="4"/>
      <c r="I54" s="4"/>
      <c r="J54" s="4"/>
      <c r="K54" s="4"/>
      <c r="L54" s="4"/>
      <c r="M54" s="4"/>
      <c r="N54" s="4"/>
      <c r="O54" s="4"/>
      <c r="P54" s="4"/>
      <c r="Q54" s="4"/>
    </row>
    <row r="55" ht="15" customHeight="true">
      <c r="A55" s="4"/>
      <c r="B55" s="4"/>
      <c r="C55" s="4"/>
      <c r="D55" s="4"/>
      <c r="E55" s="4"/>
      <c r="F55" s="4"/>
      <c r="G55" s="4"/>
      <c r="H55" s="4"/>
      <c r="I55" s="4"/>
      <c r="J55" s="4"/>
      <c r="K55" s="4"/>
      <c r="L55" s="4"/>
      <c r="M55" s="4"/>
      <c r="N55" s="4"/>
      <c r="O55" s="4"/>
      <c r="P55" s="4"/>
      <c r="Q55" s="4"/>
    </row>
  </sheetData>
  <mergeCells count="18">
    <mergeCell ref="A1:Q1"/>
    <mergeCell ref="A2:Q2"/>
    <mergeCell ref="A3:B3"/>
    <mergeCell ref="D3:E3"/>
    <mergeCell ref="G3:H3"/>
    <mergeCell ref="J3:K3"/>
    <mergeCell ref="A4:B4"/>
    <mergeCell ref="D4:E4"/>
    <mergeCell ref="G4:H4"/>
    <mergeCell ref="J4:K4"/>
    <mergeCell ref="A6:B6"/>
    <mergeCell ref="D6:E6"/>
    <mergeCell ref="G6:H6"/>
    <mergeCell ref="J6:K6"/>
    <mergeCell ref="A7:B7"/>
    <mergeCell ref="D7:E7"/>
    <mergeCell ref="G7:H7"/>
    <mergeCell ref="J7:K7"/>
  </mergeCells>
  <pageMargins left="0.7" right="0.7" top="0.75" bottom="0.75" header="0.3" footer="0.3"/>
  <drawing r:id="R3b425faa355744ab"/>
</worksheet>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车辆与设备维修申请模板</dc:title>
  <dc:creator/>
  <lastModifiedBy/>
</coreProperties>
</file>