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tables/table4.xml" ContentType="application/vnd.openxmlformats-officedocument.spreadsheetml.table+xml"/>
  <Override PartName="/xl/worksheets/sheet6.xml" ContentType="application/vnd.openxmlformats-officedocument.spreadsheetml.worksheet+xml"/>
  <Override PartName="/xl/drawings/drawing2.xml" ContentType="application/vnd.openxmlformats-officedocument.drawing+xml"/>
  <Override PartName="/xl/worksheets/sheet7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sheets>
    <sheet xmlns:r="http://schemas.openxmlformats.org/officeDocument/2006/relationships" name="仪表盘" sheetId="1" state="visible" r:id="rId1"/>
    <sheet xmlns:r="http://schemas.openxmlformats.org/officeDocument/2006/relationships" name="车辆台账" sheetId="2" state="visible" r:id="rId2"/>
    <sheet xmlns:r="http://schemas.openxmlformats.org/officeDocument/2006/relationships" name="保养记录" sheetId="3" state="visible" r:id="rId3"/>
    <sheet xmlns:r="http://schemas.openxmlformats.org/officeDocument/2006/relationships" name="保养计划与提醒" sheetId="4" state="visible" r:id="rId4"/>
    <sheet xmlns:r="http://schemas.openxmlformats.org/officeDocument/2006/relationships" name="检查与合规" sheetId="5" state="visible" r:id="rId5"/>
    <sheet xmlns:r="http://schemas.openxmlformats.org/officeDocument/2006/relationships" name="成本分析" sheetId="6" state="visible" r:id="rId6"/>
    <sheet xmlns:r="http://schemas.openxmlformats.org/officeDocument/2006/relationships" name="设置与说明" sheetId="7" state="visible" r:id="rId7"/>
  </sheets>
  <definedNames/>
</workbook>
</file>

<file path=xl/styles.xml><?xml version="1.0" encoding="utf-8"?>
<styleSheet xmlns="http://schemas.openxmlformats.org/spreadsheetml/2006/main">
  <numFmts count="7">
    <numFmt numFmtId="164" formatCode="yyyy-mm-dd"/>
    <numFmt numFmtId="165" formatCode="¥#,##0.00"/>
    <numFmt numFmtId="166" formatCode="0.0"/>
    <numFmt numFmtId="167" formatCode="yyyy-mm"/>
    <numFmt numFmtId="168" formatCode="¥0.0000"/>
    <numFmt numFmtId="169" formatCode="¥#,##0"/>
    <numFmt numFmtId="170" formatCode="yyyy/m/d"/>
  </numFmts>
  <fonts count="18">
    <font>
      <name val="Carlito"/>
      <sz val="11"/>
    </font>
    <font>
      <name val="Microsoft YaHei"/>
      <b val="1"/>
      <color rgb="001F4E79"/>
      <sz val="18"/>
    </font>
    <font>
      <name val="Microsoft YaHei"/>
      <color rgb="006B7280"/>
      <sz val="10"/>
    </font>
    <font>
      <name val="Microsoft YaHei"/>
      <b val="1"/>
      <color rgb="001F4E79"/>
      <sz val="11"/>
    </font>
    <font>
      <name val="Microsoft YaHei"/>
      <color rgb="001F2937"/>
      <sz val="10"/>
    </font>
    <font>
      <name val="Microsoft YaHei"/>
      <b val="1"/>
      <color rgb="001F2937"/>
      <sz val="10"/>
    </font>
    <font>
      <name val="Microsoft YaHei"/>
      <b val="1"/>
      <color rgb="006B7280"/>
      <sz val="9"/>
    </font>
    <font>
      <name val="Microsoft YaHei"/>
      <b val="1"/>
      <color rgb="001F4E79"/>
      <sz val="17"/>
    </font>
    <font>
      <name val="Microsoft YaHei"/>
      <b val="1"/>
      <color rgb="00111827"/>
      <sz val="18"/>
    </font>
    <font>
      <name val="Microsoft YaHei"/>
      <color rgb="00111827"/>
      <sz val="10"/>
    </font>
    <font>
      <name val="Microsoft YaHei"/>
      <b val="1"/>
      <color rgb="00111827"/>
      <sz val="11"/>
    </font>
    <font>
      <name val="Microsoft YaHei"/>
      <b val="1"/>
      <color rgb="00111827"/>
      <sz val="9"/>
    </font>
    <font>
      <name val="Microsoft YaHei"/>
      <b val="1"/>
      <color rgb="00111827"/>
      <sz val="17"/>
    </font>
    <font>
      <name val="Microsoft YaHei"/>
      <b val="1"/>
      <color rgb="00111827"/>
      <sz val="10"/>
    </font>
    <font>
      <name val="Microsoft YaHei"/>
      <b val="1"/>
      <color rgb="00111827"/>
      <sz val="16"/>
    </font>
    <font>
      <name val="Microsoft YaHei"/>
      <color rgb="00475569"/>
      <sz val="10"/>
    </font>
    <font>
      <name val="Carlito"/>
      <b val="1"/>
      <color rgb="00111827"/>
      <sz val="11"/>
    </font>
    <font>
      <name val="Microsoft YaHei"/>
      <color rgb="00111827"/>
      <sz val="9"/>
    </font>
  </fonts>
  <fills count="6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F8FAFC"/>
      </patternFill>
    </fill>
    <fill>
      <patternFill patternType="solid">
        <fgColor rgb="00F1F5F9"/>
      </patternFill>
    </fill>
    <fill>
      <patternFill patternType="solid">
        <fgColor rgb="00E5E7EB"/>
      </patternFill>
    </fill>
  </fills>
  <borders count="6">
    <border/>
    <border/>
    <border>
      <left style="thin">
        <color rgb="00D8DEE8"/>
      </left>
      <right style="thin">
        <color rgb="00D8DEE8"/>
      </right>
      <top style="thin">
        <color rgb="00D8DEE8"/>
      </top>
      <bottom style="thin">
        <color rgb="00D8DEE8"/>
      </bottom>
    </border>
    <border>
      <bottom style="medium">
        <color rgb="00CBD5E1"/>
      </bottom>
    </border>
    <border>
      <bottom style="thin">
        <color rgb="00D8DEE8"/>
      </bottom>
    </border>
    <border>
      <left style="thin">
        <color rgb="00D8DEE8"/>
      </left>
      <right style="thin">
        <color rgb="00D8DEE8"/>
      </right>
      <top style="thin">
        <color rgb="00D8DEE8"/>
      </top>
      <bottom style="medium">
        <color rgb="00CBD5E1"/>
      </bottom>
    </border>
  </borders>
  <cellStyleXfs count="1">
    <xf numFmtId="0" fontId="0" fillId="0" borderId="1"/>
  </cellStyleXfs>
  <cellXfs count="134">
    <xf numFmtId="0" fontId="0" fillId="0" borderId="0" pivotButton="0" quotePrefix="0" xfId="0"/>
    <xf numFmtId="0" fontId="0" fillId="0" borderId="1" pivotButton="0" quotePrefix="0" xfId="0"/>
    <xf numFmtId="0" fontId="1" fillId="0" borderId="0" pivotButton="0" quotePrefix="0" xfId="0"/>
    <xf numFmtId="0" fontId="1" fillId="0" borderId="1" pivotButton="0" quotePrefix="0" xfId="0"/>
    <xf numFmtId="0" fontId="2" fillId="0" borderId="0" pivotButton="0" quotePrefix="0" xfId="0"/>
    <xf numFmtId="0" fontId="2" fillId="0" borderId="1" pivotButton="0" quotePrefix="0" xfId="0"/>
    <xf numFmtId="0" fontId="1" fillId="0" borderId="0" applyAlignment="1" pivotButton="0" quotePrefix="0" xfId="0">
      <alignment vertical="center"/>
    </xf>
    <xf numFmtId="0" fontId="0" fillId="0" borderId="0" applyAlignment="1" pivotButton="0" quotePrefix="0" xfId="0">
      <alignment vertical="center"/>
    </xf>
    <xf numFmtId="0" fontId="2" fillId="0" borderId="0" applyAlignment="1" pivotButton="0" quotePrefix="0" xfId="0">
      <alignment vertical="center"/>
    </xf>
    <xf numFmtId="0" fontId="1" fillId="0" borderId="1" applyAlignment="1" pivotButton="0" quotePrefix="0" xfId="0">
      <alignment vertical="center"/>
    </xf>
    <xf numFmtId="0" fontId="0" fillId="0" borderId="1" applyAlignment="1" pivotButton="0" quotePrefix="0" xfId="0">
      <alignment vertical="center"/>
    </xf>
    <xf numFmtId="0" fontId="2" fillId="0" borderId="1" applyAlignment="1" pivotButton="0" quotePrefix="0" xfId="0">
      <alignment vertical="center"/>
    </xf>
    <xf numFmtId="0" fontId="1" fillId="0" borderId="0" applyAlignment="1" pivotButton="0" quotePrefix="0" xfId="0">
      <alignment horizontal="left" vertical="center"/>
    </xf>
    <xf numFmtId="0" fontId="0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/>
    </xf>
    <xf numFmtId="0" fontId="1" fillId="0" borderId="1" applyAlignment="1" pivotButton="0" quotePrefix="0" xfId="0">
      <alignment horizontal="left" vertical="center"/>
    </xf>
    <xf numFmtId="0" fontId="0" fillId="0" borderId="1" applyAlignment="1" pivotButton="0" quotePrefix="0" xfId="0">
      <alignment horizontal="left" vertical="center"/>
    </xf>
    <xf numFmtId="0" fontId="2" fillId="0" borderId="1" applyAlignment="1" pivotButton="0" quotePrefix="0" xfId="0">
      <alignment horizontal="left" vertical="center"/>
    </xf>
    <xf numFmtId="0" fontId="0" fillId="0" borderId="0" pivotButton="0" quotePrefix="0" xfId="0"/>
    <xf numFmtId="0" fontId="0" fillId="0" borderId="1" pivotButton="0" quotePrefix="0" xfId="0"/>
    <xf numFmtId="0" fontId="3" fillId="0" borderId="0" pivotButton="0" quotePrefix="0" xfId="0"/>
    <xf numFmtId="0" fontId="3" fillId="0" borderId="1" pivotButton="0" quotePrefix="0" xfId="0"/>
    <xf numFmtId="0" fontId="3" fillId="0" borderId="0" applyAlignment="1" pivotButton="0" quotePrefix="0" xfId="0">
      <alignment vertical="center"/>
    </xf>
    <xf numFmtId="0" fontId="3" fillId="0" borderId="1" applyAlignment="1" pivotButton="0" quotePrefix="0" xfId="0">
      <alignment vertical="center"/>
    </xf>
    <xf numFmtId="0" fontId="4" fillId="0" borderId="0" pivotButton="0" quotePrefix="0" xfId="0"/>
    <xf numFmtId="0" fontId="4" fillId="0" borderId="1" pivotButton="0" quotePrefix="0" xfId="0"/>
    <xf numFmtId="0" fontId="4" fillId="0" borderId="0" applyAlignment="1" pivotButton="0" quotePrefix="0" xfId="0">
      <alignment vertical="center"/>
    </xf>
    <xf numFmtId="0" fontId="4" fillId="0" borderId="1" applyAlignment="1" pivotButton="0" quotePrefix="0" xfId="0">
      <alignment vertical="center"/>
    </xf>
    <xf numFmtId="0" fontId="4" fillId="0" borderId="0" applyAlignment="1" pivotButton="0" quotePrefix="0" xfId="0">
      <alignment vertical="center" wrapText="1"/>
    </xf>
    <xf numFmtId="0" fontId="4" fillId="0" borderId="1" applyAlignment="1" pivotButton="0" quotePrefix="0" xfId="0">
      <alignment vertical="center" wrapText="1"/>
    </xf>
    <xf numFmtId="0" fontId="4" fillId="0" borderId="0" applyAlignment="1" pivotButton="0" quotePrefix="0" xfId="0">
      <alignment vertical="center" wrapText="1"/>
    </xf>
    <xf numFmtId="0" fontId="4" fillId="0" borderId="1" applyAlignment="1" pivotButton="0" quotePrefix="0" xfId="0">
      <alignment vertical="center" wrapText="1"/>
    </xf>
    <xf numFmtId="0" fontId="4" fillId="0" borderId="0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 vertical="center" wrapText="1"/>
    </xf>
    <xf numFmtId="0" fontId="5" fillId="0" borderId="0" pivotButton="0" quotePrefix="0" xfId="0"/>
    <xf numFmtId="0" fontId="5" fillId="0" borderId="1" pivotButton="0" quotePrefix="0" xfId="0"/>
    <xf numFmtId="0" fontId="5" fillId="0" borderId="0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5" fillId="0" borderId="0" applyAlignment="1" pivotButton="0" quotePrefix="0" xfId="0">
      <alignment horizontal="center" vertical="center"/>
    </xf>
    <xf numFmtId="0" fontId="5" fillId="0" borderId="1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center" vertical="center" wrapText="1"/>
    </xf>
    <xf numFmtId="0" fontId="4" fillId="0" borderId="0" applyAlignment="1" pivotButton="0" quotePrefix="0" xfId="0">
      <alignment vertical="center"/>
    </xf>
    <xf numFmtId="0" fontId="4" fillId="0" borderId="1" applyAlignment="1" pivotButton="0" quotePrefix="0" xfId="0">
      <alignment vertical="center"/>
    </xf>
    <xf numFmtId="164" fontId="4" fillId="0" borderId="0" applyAlignment="1" pivotButton="0" quotePrefix="0" xfId="0">
      <alignment vertical="center"/>
    </xf>
    <xf numFmtId="164" fontId="4" fillId="0" borderId="1" applyAlignment="1" pivotButton="0" quotePrefix="0" xfId="0">
      <alignment vertical="center"/>
    </xf>
    <xf numFmtId="1" fontId="4" fillId="0" borderId="0" applyAlignment="1" pivotButton="0" quotePrefix="0" xfId="0">
      <alignment vertical="center"/>
    </xf>
    <xf numFmtId="1" fontId="4" fillId="0" borderId="1" applyAlignment="1" pivotButton="0" quotePrefix="0" xfId="0">
      <alignment vertical="center"/>
    </xf>
    <xf numFmtId="3" fontId="4" fillId="0" borderId="0" applyAlignment="1" pivotButton="0" quotePrefix="0" xfId="0">
      <alignment vertical="center"/>
    </xf>
    <xf numFmtId="3" fontId="4" fillId="0" borderId="1" applyAlignment="1" pivotButton="0" quotePrefix="0" xfId="0">
      <alignment vertical="center"/>
    </xf>
    <xf numFmtId="165" fontId="4" fillId="0" borderId="0" applyAlignment="1" pivotButton="0" quotePrefix="0" xfId="0">
      <alignment vertical="center"/>
    </xf>
    <xf numFmtId="165" fontId="4" fillId="0" borderId="1" applyAlignment="1" pivotButton="0" quotePrefix="0" xfId="0">
      <alignment vertical="center"/>
    </xf>
    <xf numFmtId="166" fontId="4" fillId="0" borderId="0" applyAlignment="1" pivotButton="0" quotePrefix="0" xfId="0">
      <alignment vertical="center"/>
    </xf>
    <xf numFmtId="166" fontId="4" fillId="0" borderId="1" applyAlignment="1" pivotButton="0" quotePrefix="0" xfId="0">
      <alignment vertical="center"/>
    </xf>
    <xf numFmtId="167" fontId="4" fillId="0" borderId="0" applyAlignment="1" pivotButton="0" quotePrefix="0" xfId="0">
      <alignment vertical="center"/>
    </xf>
    <xf numFmtId="167" fontId="4" fillId="0" borderId="1" applyAlignment="1" pivotButton="0" quotePrefix="0" xfId="0">
      <alignment vertical="center"/>
    </xf>
    <xf numFmtId="168" fontId="4" fillId="0" borderId="0" applyAlignment="1" pivotButton="0" quotePrefix="0" xfId="0">
      <alignment vertical="center"/>
    </xf>
    <xf numFmtId="168" fontId="4" fillId="0" borderId="1" applyAlignment="1" pivotButton="0" quotePrefix="0" xfId="0">
      <alignment vertical="center"/>
    </xf>
    <xf numFmtId="0" fontId="6" fillId="0" borderId="0" pivotButton="0" quotePrefix="0" xfId="0"/>
    <xf numFmtId="0" fontId="6" fillId="0" borderId="1" pivotButton="0" quotePrefix="0" xfId="0"/>
    <xf numFmtId="0" fontId="7" fillId="0" borderId="0" pivotButton="0" quotePrefix="0" xfId="0"/>
    <xf numFmtId="0" fontId="7" fillId="0" borderId="1" pivotButton="0" quotePrefix="0" xfId="0"/>
    <xf numFmtId="0" fontId="6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7" fillId="0" borderId="0" applyAlignment="1" pivotButton="0" quotePrefix="0" xfId="0">
      <alignment horizontal="center"/>
    </xf>
    <xf numFmtId="0" fontId="6" fillId="0" borderId="1" applyAlignment="1" pivotButton="0" quotePrefix="0" xfId="0">
      <alignment horizontal="center"/>
    </xf>
    <xf numFmtId="0" fontId="0" fillId="0" borderId="1" applyAlignment="1" pivotButton="0" quotePrefix="0" xfId="0">
      <alignment horizontal="center"/>
    </xf>
    <xf numFmtId="0" fontId="7" fillId="0" borderId="1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 vertical="center"/>
    </xf>
    <xf numFmtId="0" fontId="7" fillId="0" borderId="0" applyAlignment="1" pivotButton="0" quotePrefix="0" xfId="0">
      <alignment horizontal="center" vertical="center"/>
    </xf>
    <xf numFmtId="0" fontId="6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7" fillId="0" borderId="1" applyAlignment="1" pivotButton="0" quotePrefix="0" xfId="0">
      <alignment horizontal="center" vertical="center"/>
    </xf>
    <xf numFmtId="169" fontId="7" fillId="0" borderId="0" applyAlignment="1" pivotButton="0" quotePrefix="0" xfId="0">
      <alignment horizontal="center" vertical="center"/>
    </xf>
    <xf numFmtId="169" fontId="7" fillId="0" borderId="1" applyAlignment="1" pivotButton="0" quotePrefix="0" xfId="0">
      <alignment horizontal="center" vertical="center"/>
    </xf>
    <xf numFmtId="166" fontId="7" fillId="0" borderId="0" applyAlignment="1" pivotButton="0" quotePrefix="0" xfId="0">
      <alignment horizontal="center" vertical="center"/>
    </xf>
    <xf numFmtId="166" fontId="7" fillId="0" borderId="1" applyAlignment="1" pivotButton="0" quotePrefix="0" xfId="0">
      <alignment horizontal="center" vertical="center"/>
    </xf>
    <xf numFmtId="164" fontId="4" fillId="0" borderId="0" applyAlignment="1" pivotButton="0" quotePrefix="0" xfId="0">
      <alignment vertical="center" wrapText="1"/>
    </xf>
    <xf numFmtId="164" fontId="4" fillId="0" borderId="1" applyAlignment="1" pivotButton="0" quotePrefix="0" xfId="0">
      <alignment vertical="center" wrapText="1"/>
    </xf>
    <xf numFmtId="3" fontId="4" fillId="0" borderId="0" applyAlignment="1" pivotButton="0" quotePrefix="0" xfId="0">
      <alignment vertical="center" wrapText="1"/>
    </xf>
    <xf numFmtId="3" fontId="4" fillId="0" borderId="1" applyAlignment="1" pivotButton="0" quotePrefix="0" xfId="0">
      <alignment vertical="center" wrapText="1"/>
    </xf>
    <xf numFmtId="169" fontId="4" fillId="0" borderId="0" applyAlignment="1" pivotButton="0" quotePrefix="0" xfId="0">
      <alignment vertical="center"/>
    </xf>
    <xf numFmtId="169" fontId="4" fillId="0" borderId="1" applyAlignment="1" pivotButton="0" quotePrefix="0" xfId="0">
      <alignment vertical="center"/>
    </xf>
    <xf numFmtId="0" fontId="2" fillId="0" borderId="0" applyAlignment="1" pivotButton="0" quotePrefix="0" xfId="0">
      <alignment wrapText="1"/>
    </xf>
    <xf numFmtId="0" fontId="2" fillId="0" borderId="1" applyAlignment="1" pivotButton="0" quotePrefix="0" xfId="0">
      <alignment wrapText="1"/>
    </xf>
    <xf numFmtId="169" fontId="7" fillId="0" borderId="1" applyAlignment="1" pivotButton="0" quotePrefix="0" xfId="0">
      <alignment horizontal="center" vertical="center"/>
    </xf>
    <xf numFmtId="166" fontId="7" fillId="0" borderId="1" applyAlignment="1" pivotButton="0" quotePrefix="0" xfId="0">
      <alignment horizontal="center" vertical="center"/>
    </xf>
    <xf numFmtId="164" fontId="4" fillId="0" borderId="0" applyAlignment="1" pivotButton="0" quotePrefix="0" xfId="0">
      <alignment vertical="center" wrapText="1"/>
    </xf>
    <xf numFmtId="3" fontId="4" fillId="0" borderId="0" applyAlignment="1" pivotButton="0" quotePrefix="0" xfId="0">
      <alignment vertical="center" wrapText="1"/>
    </xf>
    <xf numFmtId="167" fontId="4" fillId="0" borderId="0" applyAlignment="1" pivotButton="0" quotePrefix="0" xfId="0">
      <alignment vertical="center"/>
    </xf>
    <xf numFmtId="169" fontId="4" fillId="0" borderId="0" applyAlignment="1" pivotButton="0" quotePrefix="0" xfId="0">
      <alignment vertical="center"/>
    </xf>
    <xf numFmtId="3" fontId="4" fillId="0" borderId="0" applyAlignment="1" pivotButton="0" quotePrefix="0" xfId="0">
      <alignment vertical="center"/>
    </xf>
    <xf numFmtId="166" fontId="4" fillId="0" borderId="0" applyAlignment="1" pivotButton="0" quotePrefix="0" xfId="0">
      <alignment vertical="center"/>
    </xf>
    <xf numFmtId="1" fontId="4" fillId="0" borderId="0" applyAlignment="1" pivotButton="0" quotePrefix="0" xfId="0">
      <alignment vertical="center"/>
    </xf>
    <xf numFmtId="170" fontId="4" fillId="0" borderId="0" applyAlignment="1" pivotButton="0" quotePrefix="0" xfId="0">
      <alignment vertical="center"/>
    </xf>
    <xf numFmtId="165" fontId="4" fillId="0" borderId="0" applyAlignment="1" pivotButton="0" quotePrefix="0" xfId="0">
      <alignment vertical="center"/>
    </xf>
    <xf numFmtId="164" fontId="4" fillId="0" borderId="0" applyAlignment="1" pivotButton="0" quotePrefix="0" xfId="0">
      <alignment vertical="center"/>
    </xf>
    <xf numFmtId="168" fontId="4" fillId="0" borderId="0" applyAlignment="1" pivotButton="0" quotePrefix="0" xfId="0">
      <alignment vertical="center"/>
    </xf>
    <xf numFmtId="0" fontId="14" fillId="3" borderId="3" applyAlignment="1" pivotButton="0" quotePrefix="0" xfId="0">
      <alignment horizontal="left" vertical="center" wrapText="1"/>
    </xf>
    <xf numFmtId="0" fontId="0" fillId="2" borderId="2" pivotButton="0" quotePrefix="0" xfId="0"/>
    <xf numFmtId="0" fontId="15" fillId="3" borderId="4" applyAlignment="1" pivotButton="0" quotePrefix="0" xfId="0">
      <alignment horizontal="left" vertical="center" wrapText="1"/>
    </xf>
    <xf numFmtId="0" fontId="10" fillId="4" borderId="3" applyAlignment="1" pivotButton="0" quotePrefix="0" xfId="0">
      <alignment horizontal="left" vertical="center" wrapText="1"/>
    </xf>
    <xf numFmtId="0" fontId="16" fillId="4" borderId="3" applyAlignment="1" pivotButton="0" quotePrefix="0" xfId="0">
      <alignment horizontal="left" vertical="center" wrapText="1"/>
    </xf>
    <xf numFmtId="0" fontId="11" fillId="2" borderId="2" applyAlignment="1" pivotButton="0" quotePrefix="0" xfId="0">
      <alignment horizontal="center" vertical="center" wrapText="1"/>
    </xf>
    <xf numFmtId="0" fontId="12" fillId="2" borderId="2" applyAlignment="1" pivotButton="0" quotePrefix="0" xfId="0">
      <alignment horizontal="center" vertical="center" wrapText="1"/>
    </xf>
    <xf numFmtId="169" fontId="12" fillId="2" borderId="2" applyAlignment="1" pivotButton="0" quotePrefix="0" xfId="0">
      <alignment horizontal="center" vertical="center" wrapText="1"/>
    </xf>
    <xf numFmtId="166" fontId="12" fillId="2" borderId="2" applyAlignment="1" pivotButton="0" quotePrefix="0" xfId="0">
      <alignment horizontal="center" vertical="center" wrapText="1"/>
    </xf>
    <xf numFmtId="0" fontId="13" fillId="2" borderId="2" applyAlignment="1" pivotButton="0" quotePrefix="0" xfId="0">
      <alignment horizontal="center" vertical="center" wrapText="1"/>
    </xf>
    <xf numFmtId="0" fontId="9" fillId="2" borderId="2" applyAlignment="1" pivotButton="0" quotePrefix="0" xfId="0">
      <alignment horizontal="left" vertical="center" wrapText="1"/>
    </xf>
    <xf numFmtId="164" fontId="9" fillId="2" borderId="2" applyAlignment="1" pivotButton="0" quotePrefix="0" xfId="0">
      <alignment horizontal="left" vertical="center" wrapText="1"/>
    </xf>
    <xf numFmtId="3" fontId="9" fillId="2" borderId="2" applyAlignment="1" pivotButton="0" quotePrefix="0" xfId="0">
      <alignment horizontal="left" vertical="center" wrapText="1"/>
    </xf>
    <xf numFmtId="167" fontId="9" fillId="2" borderId="2" applyAlignment="1" pivotButton="0" quotePrefix="0" xfId="0">
      <alignment horizontal="left" vertical="center" wrapText="1"/>
    </xf>
    <xf numFmtId="169" fontId="9" fillId="2" borderId="2" applyAlignment="1" pivotButton="0" quotePrefix="0" xfId="0">
      <alignment horizontal="left" vertical="center" wrapText="1"/>
    </xf>
    <xf numFmtId="166" fontId="9" fillId="2" borderId="2" applyAlignment="1" pivotButton="0" quotePrefix="0" xfId="0">
      <alignment horizontal="left" vertical="center" wrapText="1"/>
    </xf>
    <xf numFmtId="0" fontId="13" fillId="4" borderId="3" applyAlignment="1" pivotButton="0" quotePrefix="0" xfId="0">
      <alignment horizontal="left" vertical="center" wrapText="1"/>
    </xf>
    <xf numFmtId="0" fontId="13" fillId="5" borderId="5" applyAlignment="1" pivotButton="0" quotePrefix="0" xfId="0">
      <alignment horizontal="left" vertical="center" wrapText="1"/>
    </xf>
    <xf numFmtId="0" fontId="17" fillId="2" borderId="2" applyAlignment="1" pivotButton="0" quotePrefix="0" xfId="0">
      <alignment horizontal="left" vertical="center" wrapText="1"/>
    </xf>
    <xf numFmtId="1" fontId="17" fillId="2" borderId="2" applyAlignment="1" pivotButton="0" quotePrefix="0" xfId="0">
      <alignment horizontal="left" vertical="center" wrapText="1"/>
    </xf>
    <xf numFmtId="170" fontId="17" fillId="2" borderId="2" applyAlignment="1" pivotButton="0" quotePrefix="0" xfId="0">
      <alignment horizontal="left" vertical="center" wrapText="1"/>
    </xf>
    <xf numFmtId="3" fontId="17" fillId="2" borderId="2" applyAlignment="1" pivotButton="0" quotePrefix="0" xfId="0">
      <alignment horizontal="left" vertical="center" wrapText="1"/>
    </xf>
    <xf numFmtId="0" fontId="17" fillId="3" borderId="2" applyAlignment="1" pivotButton="0" quotePrefix="0" xfId="0">
      <alignment horizontal="left" vertical="center" wrapText="1"/>
    </xf>
    <xf numFmtId="1" fontId="17" fillId="3" borderId="2" applyAlignment="1" pivotButton="0" quotePrefix="0" xfId="0">
      <alignment horizontal="left" vertical="center" wrapText="1"/>
    </xf>
    <xf numFmtId="170" fontId="17" fillId="3" borderId="2" applyAlignment="1" pivotButton="0" quotePrefix="0" xfId="0">
      <alignment horizontal="left" vertical="center" wrapText="1"/>
    </xf>
    <xf numFmtId="3" fontId="17" fillId="3" borderId="2" applyAlignment="1" pivotButton="0" quotePrefix="0" xfId="0">
      <alignment horizontal="left" vertical="center" wrapText="1"/>
    </xf>
    <xf numFmtId="165" fontId="17" fillId="2" borderId="2" applyAlignment="1" pivotButton="0" quotePrefix="0" xfId="0">
      <alignment horizontal="left" vertical="center" wrapText="1"/>
    </xf>
    <xf numFmtId="166" fontId="17" fillId="2" borderId="2" applyAlignment="1" pivotButton="0" quotePrefix="0" xfId="0">
      <alignment horizontal="left" vertical="center" wrapText="1"/>
    </xf>
    <xf numFmtId="165" fontId="17" fillId="3" borderId="2" applyAlignment="1" pivotButton="0" quotePrefix="0" xfId="0">
      <alignment horizontal="left" vertical="center" wrapText="1"/>
    </xf>
    <xf numFmtId="166" fontId="17" fillId="3" borderId="2" applyAlignment="1" pivotButton="0" quotePrefix="0" xfId="0">
      <alignment horizontal="left" vertical="center" wrapText="1"/>
    </xf>
    <xf numFmtId="164" fontId="17" fillId="2" borderId="2" applyAlignment="1" pivotButton="0" quotePrefix="0" xfId="0">
      <alignment horizontal="left" vertical="center" wrapText="1"/>
    </xf>
    <xf numFmtId="164" fontId="17" fillId="3" borderId="2" applyAlignment="1" pivotButton="0" quotePrefix="0" xfId="0">
      <alignment horizontal="left" vertical="center" wrapText="1"/>
    </xf>
    <xf numFmtId="165" fontId="9" fillId="2" borderId="2" applyAlignment="1" pivotButton="0" quotePrefix="0" xfId="0">
      <alignment horizontal="left" vertical="center" wrapText="1"/>
    </xf>
    <xf numFmtId="168" fontId="9" fillId="2" borderId="2" applyAlignment="1" pivotButton="0" quotePrefix="0" xfId="0">
      <alignment horizontal="left" vertical="center" wrapText="1"/>
    </xf>
    <xf numFmtId="0" fontId="10" fillId="2" borderId="2" applyAlignment="1" pivotButton="0" quotePrefix="0" xfId="0">
      <alignment horizontal="left" vertical="center" wrapText="1"/>
    </xf>
  </cellXfs>
  <cellStyles count="1">
    <cellStyle name="Normal" xfId="0"/>
  </cellStyles>
  <dxfs count="18">
    <dxf>
      <font>
        <b val="1"/>
        <color rgb="009C0006"/>
      </font>
      <fill>
        <patternFill patternType="solid">
          <bgColor rgb="00FCE4D6"/>
        </patternFill>
      </fill>
    </dxf>
    <dxf>
      <font>
        <b val="1"/>
        <color rgb="007F6000"/>
      </font>
      <fill>
        <patternFill patternType="solid">
          <bgColor rgb="00FFF2CC"/>
        </patternFill>
      </fill>
    </dxf>
    <dxf>
      <font>
        <color rgb="00375623"/>
      </font>
      <fill>
        <patternFill patternType="solid">
          <bgColor rgb="00E2F0D9"/>
        </patternFill>
      </fill>
    </dxf>
    <dxf>
      <font>
        <b val="1"/>
        <color rgb="009C0006"/>
      </font>
      <fill>
        <patternFill patternType="solid">
          <bgColor rgb="00FCE4D6"/>
        </patternFill>
      </fill>
    </dxf>
    <dxf>
      <font>
        <b val="1"/>
        <color rgb="007F6000"/>
      </font>
      <fill>
        <patternFill patternType="solid">
          <bgColor rgb="00FFF2CC"/>
        </patternFill>
      </fill>
    </dxf>
    <dxf>
      <font>
        <color rgb="00375623"/>
      </font>
      <fill>
        <patternFill patternType="solid">
          <bgColor rgb="00E2F0D9"/>
        </patternFill>
      </fill>
    </dxf>
    <dxf>
      <font>
        <b val="1"/>
        <color rgb="009C0006"/>
      </font>
      <fill>
        <patternFill patternType="solid">
          <bgColor rgb="00FCE4D6"/>
        </patternFill>
      </fill>
    </dxf>
    <dxf>
      <font>
        <b val="1"/>
        <color rgb="007F6000"/>
      </font>
      <fill>
        <patternFill patternType="solid">
          <bgColor rgb="00FFF2CC"/>
        </patternFill>
      </fill>
    </dxf>
    <dxf>
      <font>
        <color rgb="00375623"/>
      </font>
      <fill>
        <patternFill patternType="solid">
          <bgColor rgb="00E2F0D9"/>
        </patternFill>
      </fill>
    </dxf>
    <dxf>
      <font>
        <color rgb="00666666"/>
      </font>
      <fill>
        <patternFill patternType="solid">
          <bgColor rgb="00E7E6E6"/>
        </patternFill>
      </fill>
    </dxf>
    <dxf>
      <font>
        <b val="1"/>
        <color rgb="009C0006"/>
      </font>
      <fill>
        <patternFill patternType="solid">
          <bgColor rgb="00FCE4D6"/>
        </patternFill>
      </fill>
    </dxf>
    <dxf>
      <font>
        <b val="1"/>
        <color rgb="007F6000"/>
      </font>
      <fill>
        <patternFill patternType="solid">
          <bgColor rgb="00FFF2CC"/>
        </patternFill>
      </fill>
    </dxf>
    <dxf>
      <font>
        <color rgb="00375623"/>
      </font>
      <fill>
        <patternFill patternType="solid">
          <bgColor rgb="00E2F0D9"/>
        </patternFill>
      </fill>
    </dxf>
    <dxf>
      <font>
        <b val="1"/>
        <color rgb="009C0006"/>
      </font>
      <fill>
        <patternFill patternType="solid">
          <bgColor rgb="00FCE4D6"/>
        </patternFill>
      </fill>
    </dxf>
    <dxf>
      <font>
        <b val="1"/>
        <color rgb="007F6000"/>
      </font>
      <fill>
        <patternFill patternType="solid">
          <bgColor rgb="00FFF2CC"/>
        </patternFill>
      </fill>
    </dxf>
    <dxf>
      <font>
        <b val="1"/>
        <color rgb="009C0006"/>
      </font>
      <fill>
        <patternFill patternType="solid">
          <bgColor rgb="00FCE4D6"/>
        </patternFill>
      </fill>
    </dxf>
    <dxf>
      <font>
        <b val="1"/>
        <color rgb="007F6000"/>
      </font>
      <fill>
        <patternFill patternType="solid">
          <bgColor rgb="00FFF2CC"/>
        </patternFill>
      </fill>
    </dxf>
    <dxf>
      <font>
        <color rgb="00375623"/>
      </font>
      <fill>
        <patternFill patternType="solid">
          <bgColor rgb="00E2F0D9"/>
        </patternFill>
      </fill>
    </dxf>
  </dxf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charts/chart1.xml><?xml version="1.0" encoding="utf-8"?>
<chartSpace xmlns="http://schemas.openxmlformats.org/drawingml/2006/chart">
  <style val="2"/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月度维护费用</a:t>
            </a:r>
          </a:p>
        </rich>
      </tx>
      <overlay val="0"/>
    </title>
    <plotArea>
      <layout/>
      <lineChart>
        <grouping val="standard"/>
        <ser>
          <idx val="0"/>
          <order val="0"/>
          <tx>
            <v>维护费用</v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strRef>
              <f>'仪表盘'!$A$24:$A$35</f>
              <strCache>
                <ptCount val="0"/>
              </strCache>
            </strRef>
          </cat>
          <val>
            <numRef>
              <f>'仪表盘'!$B$24:$B$35</f>
              <numCache>
                <formatCode>¥#,##0</formatCode>
                <ptCount val="0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  <showLeaderLines val="0"/>
        </dLbls>
        <axId val="48650112"/>
        <axId val="48672768"/>
      </lineChart>
      <catAx>
        <axId val="48650112"/>
        <scaling>
          <orientation val="minMax"/>
        </scaling>
        <delete val="0"/>
        <axPos val="b"/>
        <majorGridlines>
          <spPr>
            <a:ln xmlns:a="http://schemas.openxmlformats.org/drawingml/2006/main" w="9525">
              <a:solidFill>
                <a:srgbClr val="CCCCCC"/>
              </a:solidFill>
              <a:prstDash val="dash"/>
            </a:ln>
          </spPr>
        </majorGridlines>
        <numFmt formatCode="" sourceLinked="0"/>
        <majorTickMark val="none"/>
        <minorTickMark val="none"/>
        <tickLblPos val="nextTo"/>
        <txPr>
          <a:bodyPr xmlns:a="http://schemas.openxmlformats.org/drawingml/2006/main" anchorCtr="1"/>
          <a:lstStyle xmlns:a="http://schemas.openxmlformats.org/drawingml/2006/main"/>
          <a:p xmlns:a="http://schemas.openxmlformats.org/drawingml/2006/main">
            <a:pPr>
              <a:defRPr sz="675"/>
            </a:pPr>
            <a:r>
              <a:t>None</a:t>
            </a:r>
          </a:p>
        </txPr>
        <crossAx val="48672768"/>
        <crosses val="autoZero"/>
        <lblAlgn val="ctr"/>
        <lblOffset val="100"/>
        <noMultiLvlLbl val="0"/>
      </catAx>
      <valAx>
        <axId val="48672768"/>
        <scaling>
          <orientation val="minMax"/>
        </scaling>
        <delete val="0"/>
        <axPos val="l"/>
        <majorGridlines>
          <spPr>
            <a:ln xmlns:a="http://schemas.openxmlformats.org/drawingml/2006/main" w="9525">
              <a:solidFill>
                <a:srgbClr val="E5E7EB"/>
              </a:solidFill>
              <a:prstDash val="solid"/>
            </a:ln>
          </spPr>
        </majorGridlines>
        <numFmt formatCode="¥#,##0" sourceLinked="0"/>
        <majorTickMark val="none"/>
        <minorTickMark val="none"/>
        <crossAx val="48650112"/>
        <crosses val="autoZero"/>
        <crossBetween val="between"/>
      </valAx>
    </plotArea>
    <plotVisOnly val="1"/>
    <dispBlanksAs val="gap"/>
  </chart>
  <spPr>
    <a:ln xmlns:a="http://schemas.openxmlformats.org/drawingml/2006/main" w="9525">
      <a:solidFill>
        <a:srgbClr val="D9D9D9"/>
      </a:solidFill>
      <a:prstDash val="solid"/>
    </a:ln>
  </spPr>
</chartSpace>
</file>

<file path=xl/charts/chart2.xml><?xml version="1.0" encoding="utf-8"?>
<chartSpace xmlns="http://schemas.openxmlformats.org/drawingml/2006/chart">
  <style val="2"/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服务类别费用</a:t>
            </a:r>
          </a:p>
        </rich>
      </tx>
      <overlay val="0"/>
    </title>
    <plotArea>
      <layout/>
      <barChart>
        <barDir val="col"/>
        <grouping val="clustered"/>
        <varyColors val="0"/>
        <ser>
          <idx val="0"/>
          <order val="0"/>
          <tx>
            <v>费用</v>
          </tx>
          <spPr>
            <a:ln xmlns:a="http://schemas.openxmlformats.org/drawingml/2006/main">
              <a:prstDash val="solid"/>
            </a:ln>
          </spPr>
          <cat>
            <strRef>
              <f>'仪表盘'!$F$24:$F$35</f>
              <strCache>
                <ptCount val="0"/>
              </strCache>
            </strRef>
          </cat>
          <val>
            <numRef>
              <f>'仪表盘'!$G$24:$G$35</f>
              <numCache>
                <formatCode>¥#,##0</formatCode>
                <ptCount val="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  <showLeaderLines val="0"/>
        </dLbls>
        <gapWidth val="150"/>
        <axId val="48650112"/>
        <axId val="48672768"/>
      </barChart>
      <catAx>
        <axId val="48650112"/>
        <scaling>
          <orientation val="minMax"/>
        </scaling>
        <delete val="0"/>
        <axPos val="b"/>
        <majorGridlines>
          <spPr>
            <a:ln xmlns:a="http://schemas.openxmlformats.org/drawingml/2006/main" w="9525">
              <a:solidFill>
                <a:srgbClr val="CCCCCC"/>
              </a:solidFill>
              <a:prstDash val="dash"/>
            </a:ln>
          </spPr>
        </majorGridlines>
        <numFmt formatCode="" sourceLinked="0"/>
        <majorTickMark val="none"/>
        <minorTickMark val="none"/>
        <tickLblPos val="nextTo"/>
        <crossAx val="48672768"/>
        <crosses val="autoZero"/>
        <lblAlgn val="ctr"/>
        <lblOffset val="100"/>
        <noMultiLvlLbl val="0"/>
      </catAx>
      <valAx>
        <axId val="48672768"/>
        <scaling>
          <orientation val="minMax"/>
        </scaling>
        <delete val="0"/>
        <axPos val="l"/>
        <majorGridlines>
          <spPr>
            <a:ln xmlns:a="http://schemas.openxmlformats.org/drawingml/2006/main" w="9525">
              <a:solidFill>
                <a:srgbClr val="E5E7EB"/>
              </a:solidFill>
              <a:prstDash val="solid"/>
            </a:ln>
          </spPr>
        </majorGridlines>
        <numFmt formatCode="¥#,##0" sourceLinked="0"/>
        <majorTickMark val="none"/>
        <minorTickMark val="none"/>
        <crossAx val="48650112"/>
        <crosses val="autoZero"/>
        <crossBetween val="between"/>
      </valAx>
    </plotArea>
    <plotVisOnly val="1"/>
    <dispBlanksAs val="gap"/>
  </chart>
  <spPr>
    <a:ln xmlns:a="http://schemas.openxmlformats.org/drawingml/2006/main" w="9525">
      <a:solidFill>
        <a:srgbClr val="D9D9D9"/>
      </a:solidFill>
      <a:prstDash val="solid"/>
    </a:ln>
  </spPr>
</chartSpace>
</file>

<file path=xl/charts/chart3.xml><?xml version="1.0" encoding="utf-8"?>
<chartSpace xmlns="http://schemas.openxmlformats.org/drawingml/2006/chart">
  <style val="2"/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月度维护费用</a:t>
            </a:r>
          </a:p>
        </rich>
      </tx>
      <overlay val="0"/>
    </title>
    <plotArea>
      <layout/>
      <lineChart>
        <grouping val="standard"/>
        <ser>
          <idx val="0"/>
          <order val="0"/>
          <tx>
            <v>维护费用</v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strRef>
              <f>'成本分析'!$K$6:$K$17</f>
              <strCache>
                <ptCount val="0"/>
              </strCache>
            </strRef>
          </cat>
          <val>
            <numRef>
              <f>'成本分析'!$L$6:$L$17</f>
              <numCache>
                <formatCode>¥#,##0.00</formatCode>
                <ptCount val="0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  <showLeaderLines val="0"/>
        </dLbls>
        <axId val="48650112"/>
        <axId val="48672768"/>
      </lineChart>
      <catAx>
        <axId val="48650112"/>
        <scaling>
          <orientation val="minMax"/>
        </scaling>
        <delete val="0"/>
        <axPos val="b"/>
        <majorGridlines>
          <spPr>
            <a:ln xmlns:a="http://schemas.openxmlformats.org/drawingml/2006/main" w="9525">
              <a:solidFill>
                <a:srgbClr val="CCCCCC"/>
              </a:solidFill>
              <a:prstDash val="dash"/>
            </a:ln>
          </spPr>
        </majorGridlines>
        <numFmt formatCode="" sourceLinked="0"/>
        <majorTickMark val="none"/>
        <minorTickMark val="none"/>
        <tickLblPos val="nextTo"/>
        <txPr>
          <a:bodyPr xmlns:a="http://schemas.openxmlformats.org/drawingml/2006/main" anchorCtr="1"/>
          <a:lstStyle xmlns:a="http://schemas.openxmlformats.org/drawingml/2006/main"/>
          <a:p xmlns:a="http://schemas.openxmlformats.org/drawingml/2006/main">
            <a:pPr>
              <a:defRPr sz="675"/>
            </a:pPr>
            <a:r>
              <a:t>None</a:t>
            </a:r>
          </a:p>
        </txPr>
        <crossAx val="48672768"/>
        <crosses val="autoZero"/>
        <lblAlgn val="ctr"/>
        <lblOffset val="100"/>
        <noMultiLvlLbl val="0"/>
      </catAx>
      <valAx>
        <axId val="48672768"/>
        <scaling>
          <orientation val="minMax"/>
        </scaling>
        <delete val="0"/>
        <axPos val="l"/>
        <majorGridlines>
          <spPr>
            <a:ln xmlns:a="http://schemas.openxmlformats.org/drawingml/2006/main" w="9525">
              <a:solidFill>
                <a:srgbClr val="E5E7EB"/>
              </a:solidFill>
              <a:prstDash val="solid"/>
            </a:ln>
          </spPr>
        </majorGridlines>
        <numFmt formatCode="¥#,##0" sourceLinked="0"/>
        <majorTickMark val="none"/>
        <minorTickMark val="none"/>
        <crossAx val="48650112"/>
        <crosses val="autoZero"/>
        <crossBetween val="between"/>
      </valAx>
    </plotArea>
    <plotVisOnly val="1"/>
    <dispBlanksAs val="gap"/>
  </chart>
  <spPr>
    <a:ln xmlns:a="http://schemas.openxmlformats.org/drawingml/2006/main" w="9525">
      <a:solidFill>
        <a:srgbClr val="D9D9D9"/>
      </a:solidFill>
      <a:prstDash val="solid"/>
    </a:ln>
  </spPr>
</chartSpace>
</file>

<file path=xl/charts/chart4.xml><?xml version="1.0" encoding="utf-8"?>
<chartSpace xmlns="http://schemas.openxmlformats.org/drawingml/2006/chart">
  <style val="2"/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服务类别费用</a:t>
            </a:r>
          </a:p>
        </rich>
      </tx>
      <overlay val="0"/>
    </title>
    <plotArea>
      <layout/>
      <barChart>
        <barDir val="col"/>
        <grouping val="clustered"/>
        <varyColors val="0"/>
        <ser>
          <idx val="0"/>
          <order val="0"/>
          <tx>
            <v>费用</v>
          </tx>
          <spPr>
            <a:ln xmlns:a="http://schemas.openxmlformats.org/drawingml/2006/main">
              <a:prstDash val="solid"/>
            </a:ln>
          </spPr>
          <cat>
            <strRef>
              <f>'成本分析'!$F$6:$F$17</f>
              <strCache>
                <ptCount val="0"/>
              </strCache>
            </strRef>
          </cat>
          <val>
            <numRef>
              <f>'成本分析'!$G$6:$G$17</f>
              <numCache>
                <formatCode>¥#,##0.00</formatCode>
                <ptCount val="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  <showLeaderLines val="0"/>
        </dLbls>
        <gapWidth val="150"/>
        <axId val="48650112"/>
        <axId val="48672768"/>
      </barChart>
      <catAx>
        <axId val="48650112"/>
        <scaling>
          <orientation val="minMax"/>
        </scaling>
        <delete val="0"/>
        <axPos val="b"/>
        <majorGridlines>
          <spPr>
            <a:ln xmlns:a="http://schemas.openxmlformats.org/drawingml/2006/main" w="9525">
              <a:solidFill>
                <a:srgbClr val="CCCCCC"/>
              </a:solidFill>
              <a:prstDash val="dash"/>
            </a:ln>
          </spPr>
        </majorGridlines>
        <numFmt formatCode="" sourceLinked="0"/>
        <majorTickMark val="none"/>
        <minorTickMark val="none"/>
        <tickLblPos val="nextTo"/>
        <crossAx val="48672768"/>
        <crosses val="autoZero"/>
        <lblAlgn val="ctr"/>
        <lblOffset val="100"/>
        <noMultiLvlLbl val="0"/>
      </catAx>
      <valAx>
        <axId val="48672768"/>
        <scaling>
          <orientation val="minMax"/>
        </scaling>
        <delete val="0"/>
        <axPos val="l"/>
        <majorGridlines>
          <spPr>
            <a:ln xmlns:a="http://schemas.openxmlformats.org/drawingml/2006/main" w="9525">
              <a:solidFill>
                <a:srgbClr val="E5E7EB"/>
              </a:solidFill>
              <a:prstDash val="solid"/>
            </a:ln>
          </spPr>
        </majorGridlines>
        <numFmt formatCode="¥#,##0" sourceLinked="0"/>
        <majorTickMark val="none"/>
        <minorTickMark val="none"/>
        <crossAx val="48650112"/>
        <crosses val="autoZero"/>
        <crossBetween val="between"/>
      </valAx>
    </plotArea>
    <plotVisOnly val="1"/>
    <dispBlanksAs val="gap"/>
  </chart>
  <spPr>
    <a:ln xmlns:a="http://schemas.openxmlformats.org/drawingml/2006/main" w="9525">
      <a:solidFill>
        <a:srgbClr val="D9D9D9"/>
      </a:solidFill>
      <a:prstDash val="solid"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_rels/drawing2.xml.rels><Relationships xmlns="http://schemas.openxmlformats.org/package/2006/relationships"><Relationship Type="http://schemas.openxmlformats.org/officeDocument/2006/relationships/chart" Target="/xl/charts/chart3.xml" Id="rId1"/><Relationship Type="http://schemas.openxmlformats.org/officeDocument/2006/relationships/chart" Target="/xl/charts/chart4.xml" Id="rId2"/></Relationships>
</file>

<file path=xl/drawings/drawing1.xml><?xml version="1.0" encoding="utf-8"?>
<wsDr xmlns="http://schemas.openxmlformats.org/drawingml/2006/spreadsheetDrawing">
  <twoCellAnchor>
    <from>
      <col>0</col>
      <colOff>0</colOff>
      <row>37</row>
      <rowOff>0</rowOff>
    </from>
    <to>
      <col>7</col>
      <colOff>0</colOff>
      <row>55</row>
      <rowOff>0</rowOff>
    </to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twoCellAnchor>
  <twoCellAnchor>
    <from>
      <col>8</col>
      <colOff>0</colOff>
      <row>37</row>
      <rowOff>0</rowOff>
    </from>
    <to>
      <col>16</col>
      <colOff>0</colOff>
      <row>55</row>
      <rowOff>0</rowOff>
    </to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twoCellAnchor>
</wsDr>
</file>

<file path=xl/drawings/drawing2.xml><?xml version="1.0" encoding="utf-8"?>
<wsDr xmlns="http://schemas.openxmlformats.org/drawingml/2006/spreadsheetDrawing">
  <twoCellAnchor>
    <from>
      <col>0</col>
      <colOff>0</colOff>
      <row>43</row>
      <rowOff>0</rowOff>
    </from>
    <to>
      <col>5</col>
      <colOff>0</colOff>
      <row>60</row>
      <rowOff>0</rowOff>
    </to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twoCellAnchor>
  <twoCellAnchor>
    <from>
      <col>5</col>
      <colOff>0</colOff>
      <row>43</row>
      <rowOff>0</rowOff>
    </from>
    <to>
      <col>12</col>
      <colOff>0</colOff>
      <row>60</row>
      <rowOff>0</rowOff>
    </to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twoCellAnchor>
</wsDr>
</file>

<file path=xl/tables/table1.xml><?xml version="1.0" encoding="utf-8"?>
<table xmlns="http://schemas.openxmlformats.org/spreadsheetml/2006/main" id="1" name="VehicleInventoryTable" displayName="VehicleInventoryTable" ref="A5:U105" headerRowCount="1">
  <autoFilter ref="A5:U105"/>
  <tableColumns count="21">
    <tableColumn id="1" name="车队编号"/>
    <tableColumn id="2" name="车牌号"/>
    <tableColumn id="3" name="车架号"/>
    <tableColumn id="4" name="品牌"/>
    <tableColumn id="5" name="型号"/>
    <tableColumn id="6" name="年份"/>
    <tableColumn id="7" name="车辆类型"/>
    <tableColumn id="8" name="所属公司/部门"/>
    <tableColumn id="9" name="成本中心"/>
    <tableColumn id="10" name="司机/负责人"/>
    <tableColumn id="11" name="燃料/动力"/>
    <tableColumn id="12" name="购置/启用日期"/>
    <tableColumn id="13" name="保修截止"/>
    <tableColumn id="14" name="当前里程（公里）"/>
    <tableColumn id="15" name="当前发动机小时"/>
    <tableColumn id="16" name="车辆状态"/>
    <tableColumn id="17" name="保险到期"/>
    <tableColumn id="18" name="注册/行驶证到期"/>
    <tableColumn id="19" name="年检/安检到期"/>
    <tableColumn id="20" name="合规状态"/>
    <tableColumn id="21" name="备注"/>
  </tableColumns>
  <tableStyleInfo name="TableStyleLight1" showFirstColumn="0" showLastColumn="0" showRowStripes="0" showColumnStripes="0"/>
</table>
</file>

<file path=xl/tables/table2.xml><?xml version="1.0" encoding="utf-8"?>
<table xmlns="http://schemas.openxmlformats.org/spreadsheetml/2006/main" id="2" name="MaintenanceLogTable" displayName="MaintenanceLogTable" ref="A5:Y205" headerRowCount="1">
  <autoFilter ref="A5:Y205"/>
  <tableColumns count="25">
    <tableColumn id="1" name="工单编号"/>
    <tableColumn id="2" name="记录类型"/>
    <tableColumn id="3" name="车队编号"/>
    <tableColumn id="4" name="车牌号"/>
    <tableColumn id="5" name="服务日期"/>
    <tableColumn id="6" name="保养/维修类别"/>
    <tableColumn id="7" name="作业内容"/>
    <tableColumn id="8" name="里程(km)"/>
    <tableColumn id="9" name="发动机小时"/>
    <tableColumn id="10" name="供应商类型"/>
    <tableColumn id="11" name="供应商/维修点"/>
    <tableColumn id="12" name="技师/负责人"/>
    <tableColumn id="13" name="配件费"/>
    <tableColumn id="14" name="工时费"/>
    <tableColumn id="15" name="其他费"/>
    <tableColumn id="16" name="总费用"/>
    <tableColumn id="17" name="发票/收据号"/>
    <tableColumn id="18" name="凭证链接/文件路径"/>
    <tableColumn id="19" name="停运小时"/>
    <tableColumn id="20" name="下次到期日期"/>
    <tableColumn id="21" name="下次到期里程"/>
    <tableColumn id="22" name="优先级"/>
    <tableColumn id="23" name="状态"/>
    <tableColumn id="24" name="是否质保/索赔"/>
    <tableColumn id="25" name="备注"/>
  </tableColumns>
  <tableStyleInfo name="TableStyleLight1" showFirstColumn="0" showLastColumn="0" showRowStripes="0" showColumnStripes="0"/>
</table>
</file>

<file path=xl/tables/table3.xml><?xml version="1.0" encoding="utf-8"?>
<table xmlns="http://schemas.openxmlformats.org/spreadsheetml/2006/main" id="3" name="PMScheduleTable" displayName="PMScheduleTable" ref="A5:W155" headerRowCount="1">
  <autoFilter ref="A5:W155"/>
  <tableColumns count="23">
    <tableColumn id="1" name="车队编号"/>
    <tableColumn id="2" name="车牌号"/>
    <tableColumn id="3" name="车辆状态"/>
    <tableColumn id="4" name="保养项目"/>
    <tableColumn id="5" name="类别"/>
    <tableColumn id="6" name="触发规则"/>
    <tableColumn id="7" name="间隔天数"/>
    <tableColumn id="8" name="间隔公里"/>
    <tableColumn id="9" name="间隔小时"/>
    <tableColumn id="10" name="上次完成日期"/>
    <tableColumn id="11" name="上次里程"/>
    <tableColumn id="12" name="上次发动机小时"/>
    <tableColumn id="13" name="下次到期日期"/>
    <tableColumn id="14" name="下次到期里程"/>
    <tableColumn id="15" name="下次到期小时"/>
    <tableColumn id="16" name="当前里程"/>
    <tableColumn id="17" name="当前发动机小时"/>
    <tableColumn id="18" name="剩余天数"/>
    <tableColumn id="19" name="剩余公里"/>
    <tableColumn id="20" name="剩余小时"/>
    <tableColumn id="21" name="提醒状态"/>
    <tableColumn id="22" name="负责人"/>
    <tableColumn id="23" name="说明"/>
  </tableColumns>
  <tableStyleInfo name="TableStyleLight1" showFirstColumn="0" showLastColumn="0" showRowStripes="0" showColumnStripes="0"/>
</table>
</file>

<file path=xl/tables/table4.xml><?xml version="1.0" encoding="utf-8"?>
<table xmlns="http://schemas.openxmlformats.org/spreadsheetml/2006/main" id="4" name="InspectionComplianceTable" displayName="InspectionComplianceTable" ref="A5:V155" headerRowCount="1">
  <autoFilter ref="A5:V155"/>
  <tableColumns count="22">
    <tableColumn id="1" name="检查编号"/>
    <tableColumn id="2" name="检查日期"/>
    <tableColumn id="3" name="车队编号"/>
    <tableColumn id="4" name="车牌号"/>
    <tableColumn id="5" name="检查类型"/>
    <tableColumn id="6" name="检查人/司机"/>
    <tableColumn id="7" name="里程(km)"/>
    <tableColumn id="8" name="轮胎"/>
    <tableColumn id="9" name="制动"/>
    <tableColumn id="10" name="灯光"/>
    <tableColumn id="11" name="油液"/>
    <tableColumn id="12" name="车身/设备"/>
    <tableColumn id="13" name="缺陷描述"/>
    <tableColumn id="14" name="严重程度"/>
    <tableColumn id="15" name="是否需整改"/>
    <tableColumn id="16" name="整改负责人"/>
    <tableColumn id="17" name="整改截止"/>
    <tableColumn id="18" name="整改完成日期"/>
    <tableColumn id="19" name="关联工单"/>
    <tableColumn id="20" name="整改状态"/>
    <tableColumn id="21" name="资料链接"/>
    <tableColumn id="22" name="备注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_rels/sheet3.xml.rels><Relationships xmlns="http://schemas.openxmlformats.org/package/2006/relationships"><Relationship Type="http://schemas.openxmlformats.org/officeDocument/2006/relationships/table" Target="/xl/tables/table2.xml" Id="rId1"/></Relationships>
</file>

<file path=xl/worksheets/_rels/sheet4.xml.rels><Relationships xmlns="http://schemas.openxmlformats.org/package/2006/relationships"><Relationship Type="http://schemas.openxmlformats.org/officeDocument/2006/relationships/table" Target="/xl/tables/table3.xml" Id="rId1"/></Relationships>
</file>

<file path=xl/worksheets/_rels/sheet5.xml.rels><Relationships xmlns="http://schemas.openxmlformats.org/package/2006/relationships"><Relationship Type="http://schemas.openxmlformats.org/officeDocument/2006/relationships/table" Target="/xl/tables/table4.xml" Id="rId1"/></Relationships>
</file>

<file path=xl/worksheets/_rels/sheet6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57"/>
  <sheetViews>
    <sheetView showGridLines="0" workbookViewId="0">
      <selection activeCell="A1" sqref="A1"/>
    </sheetView>
  </sheetViews>
  <sheetFormatPr baseColWidth="8" defaultRowHeight="15"/>
  <cols>
    <col width="12" customWidth="1" style="18" min="1" max="1"/>
    <col width="12" customWidth="1" style="18" min="2" max="2"/>
    <col width="12" customWidth="1" style="18" min="3" max="3"/>
    <col width="16" customWidth="1" style="18" min="4" max="4"/>
    <col width="15" customWidth="1" style="18" min="5" max="5"/>
    <col width="13" customWidth="1" style="18" min="6" max="6"/>
    <col width="13" customWidth="1" style="18" min="7" max="7"/>
    <col width="12" customWidth="1" style="18" min="8" max="8"/>
    <col width="12" customWidth="1" style="18" min="9" max="9"/>
    <col width="14" customWidth="1" style="18" min="10" max="10"/>
    <col width="12" customWidth="1" style="18" min="11" max="11"/>
    <col width="24" customWidth="1" style="18" min="12" max="12"/>
    <col width="12" customWidth="1" style="18" min="13" max="13"/>
    <col width="12" customWidth="1" style="18" min="14" max="14"/>
    <col width="12" customWidth="1" style="18" min="15" max="15"/>
    <col width="12" customWidth="1" style="18" min="16" max="16"/>
  </cols>
  <sheetData>
    <row r="1" ht="32" customHeight="1" s="18">
      <c r="A1" s="99" t="inlineStr">
        <is>
          <t>车辆保养记录｜综合仪表盘</t>
        </is>
      </c>
      <c r="B1" s="100" t="n"/>
      <c r="C1" s="100" t="n"/>
      <c r="D1" s="100" t="n"/>
      <c r="E1" s="100" t="n"/>
      <c r="F1" s="100" t="n"/>
      <c r="G1" s="100" t="n"/>
      <c r="H1" s="100" t="n"/>
      <c r="I1" s="100" t="n"/>
      <c r="J1" s="100" t="n"/>
      <c r="K1" s="100" t="n"/>
      <c r="L1" s="100" t="n"/>
      <c r="M1" s="100" t="n"/>
      <c r="N1" s="100" t="n"/>
      <c r="O1" s="100" t="n"/>
      <c r="P1" s="100" t="n"/>
    </row>
    <row r="2" ht="24" customHeight="1" s="18">
      <c r="A2" s="101" t="inlineStr">
        <is>
          <t>跨公司/部门/车队跟踪车辆、保养任务、合规到期、维修成本和停运时间。</t>
        </is>
      </c>
      <c r="B2" s="100" t="n"/>
      <c r="C2" s="100" t="n"/>
      <c r="D2" s="100" t="n"/>
      <c r="E2" s="100" t="n"/>
      <c r="F2" s="100" t="n"/>
      <c r="G2" s="100" t="n"/>
      <c r="H2" s="100" t="n"/>
      <c r="I2" s="100" t="n"/>
      <c r="J2" s="100" t="n"/>
      <c r="K2" s="100" t="n"/>
      <c r="L2" s="100" t="n"/>
      <c r="M2" s="100" t="n"/>
      <c r="N2" s="100" t="n"/>
      <c r="O2" s="100" t="n"/>
      <c r="P2" s="100" t="n"/>
    </row>
    <row r="3"/>
    <row r="4">
      <c r="A4" s="102" t="inlineStr">
        <is>
          <t>关键指标</t>
        </is>
      </c>
      <c r="B4" s="103" t="n"/>
      <c r="C4" s="103" t="n"/>
      <c r="D4" s="103" t="n"/>
      <c r="E4" s="103" t="n"/>
      <c r="F4" s="103" t="n"/>
      <c r="G4" s="103" t="n"/>
      <c r="H4" s="103" t="n"/>
      <c r="I4" s="103" t="n"/>
      <c r="J4" s="103" t="n"/>
      <c r="K4" s="103" t="n"/>
      <c r="L4" s="103" t="n"/>
      <c r="M4" s="103" t="n"/>
      <c r="N4" s="103" t="n"/>
      <c r="O4" s="103" t="n"/>
      <c r="P4" s="103" t="n"/>
    </row>
    <row r="5" ht="23" customHeight="1" s="18">
      <c r="A5" s="104" t="inlineStr">
        <is>
          <t>车辆总数</t>
        </is>
      </c>
      <c r="B5" s="100" t="n"/>
      <c r="C5" s="104" t="inlineStr">
        <is>
          <t>在用车辆</t>
        </is>
      </c>
      <c r="D5" s="100" t="n"/>
      <c r="E5" s="104" t="inlineStr">
        <is>
          <t>逾期保养任务</t>
        </is>
      </c>
      <c r="F5" s="100" t="n"/>
      <c r="G5" s="104" t="inlineStr">
        <is>
          <t>30天内到期任务</t>
        </is>
      </c>
      <c r="H5" s="100" t="n"/>
      <c r="I5" s="104" t="inlineStr">
        <is>
          <t>年度维护成本</t>
        </is>
      </c>
      <c r="J5" s="100" t="n"/>
      <c r="K5" s="104" t="inlineStr">
        <is>
          <t>本月工单数</t>
        </is>
      </c>
      <c r="L5" s="100" t="n"/>
      <c r="M5" s="104" t="inlineStr">
        <is>
          <t>检查整改逾期</t>
        </is>
      </c>
      <c r="N5" s="100" t="n"/>
      <c r="O5" s="104" t="inlineStr">
        <is>
          <t>年度停运小时</t>
        </is>
      </c>
      <c r="P5" s="100" t="n"/>
    </row>
    <row r="6" ht="23" customHeight="1" s="18">
      <c r="A6" s="105">
        <f>COUNTA('车辆台账'!$A$6:$A$105)</f>
        <v/>
      </c>
      <c r="B6" s="100" t="n"/>
      <c r="C6" s="105">
        <f>COUNTIF('车辆台账'!$P$6:$P$105,"在用")</f>
        <v/>
      </c>
      <c r="D6" s="100" t="n"/>
      <c r="E6" s="105">
        <f>COUNTIF('保养计划与提醒'!$U$6:$U$155,"逾期")</f>
        <v/>
      </c>
      <c r="F6" s="100" t="n"/>
      <c r="G6" s="105">
        <f>COUNTIF('保养计划与提醒'!$U$6:$U$155,"30天内到期")</f>
        <v/>
      </c>
      <c r="H6" s="100" t="n"/>
      <c r="I6" s="106">
        <f>SUMIFS('保养记录'!$P$6:$P$205,'保养记录'!$E$6:$E$205,"&gt;="&amp;DATE(YEAR(TODAY()),1,1),'保养记录'!$E$6:$E$205,"&lt;"&amp;DATE(YEAR(TODAY())+1,1,1))</f>
        <v/>
      </c>
      <c r="J6" s="100" t="n"/>
      <c r="K6" s="105">
        <f>COUNTIFS('保养记录'!$E$6:$E$205,"&gt;="&amp;DATE(YEAR(TODAY()),MONTH(TODAY()),1),'保养记录'!$E$6:$E$205,"&lt;"&amp;EDATE(DATE(YEAR(TODAY()),MONTH(TODAY()),1),1),'保养记录'!$A$6:$A$205,"&lt;&gt;")</f>
        <v/>
      </c>
      <c r="L6" s="100" t="n"/>
      <c r="M6" s="105">
        <f>COUNTIF('检查与合规'!$T$6:$T$155,"逾期")</f>
        <v/>
      </c>
      <c r="N6" s="100" t="n"/>
      <c r="O6" s="107">
        <f>SUMIFS('保养记录'!$S$6:$S$205,'保养记录'!$E$6:$E$205,"&gt;="&amp;DATE(YEAR(TODAY()),1,1),'保养记录'!$E$6:$E$205,"&lt;"&amp;DATE(YEAR(TODAY())+1,1,1))</f>
        <v/>
      </c>
      <c r="P6" s="100" t="n"/>
    </row>
    <row r="7" ht="23" customHeight="1" s="18">
      <c r="A7" s="100" t="n"/>
      <c r="B7" s="100" t="n"/>
      <c r="C7" s="100" t="n"/>
      <c r="D7" s="100" t="n"/>
      <c r="E7" s="100" t="n"/>
      <c r="F7" s="100" t="n"/>
      <c r="G7" s="100" t="n"/>
      <c r="H7" s="100" t="n"/>
      <c r="I7" s="100" t="n"/>
      <c r="J7" s="100" t="n"/>
      <c r="K7" s="100" t="n"/>
      <c r="L7" s="100" t="n"/>
      <c r="M7" s="100" t="n"/>
      <c r="N7" s="100" t="n"/>
      <c r="O7" s="100" t="n"/>
      <c r="P7" s="100" t="n"/>
    </row>
    <row r="8"/>
    <row r="9"/>
    <row r="10">
      <c r="A10" s="102" t="inlineStr">
        <is>
          <t>保养计划预览（可在【保养计划与提醒】筛选“逾期/30天内到期”）</t>
        </is>
      </c>
      <c r="B10" s="100" t="n"/>
      <c r="C10" s="100" t="n"/>
      <c r="D10" s="100" t="n"/>
      <c r="E10" s="100" t="n"/>
      <c r="F10" s="100" t="n"/>
      <c r="G10" s="100" t="n"/>
      <c r="H10" s="100" t="n"/>
      <c r="I10" s="100" t="n"/>
      <c r="J10" s="100" t="n"/>
      <c r="K10" s="100" t="n"/>
      <c r="L10" s="100" t="n"/>
      <c r="M10" s="100" t="n"/>
      <c r="N10" s="100" t="n"/>
      <c r="O10" s="100" t="n"/>
      <c r="P10" s="100" t="n"/>
    </row>
    <row r="11" ht="32" customHeight="1" s="18">
      <c r="A11" s="108" t="inlineStr">
        <is>
          <t>车队编号</t>
        </is>
      </c>
      <c r="B11" s="108" t="inlineStr">
        <is>
          <t>车牌号</t>
        </is>
      </c>
      <c r="C11" s="108" t="inlineStr">
        <is>
          <t>车辆状态</t>
        </is>
      </c>
      <c r="D11" s="108" t="inlineStr">
        <is>
          <t>保养项目</t>
        </is>
      </c>
      <c r="E11" s="108" t="inlineStr">
        <is>
          <t>类别</t>
        </is>
      </c>
      <c r="F11" s="108" t="inlineStr">
        <is>
          <t>下次日期</t>
        </is>
      </c>
      <c r="G11" s="108" t="inlineStr">
        <is>
          <t>下次里程</t>
        </is>
      </c>
      <c r="H11" s="108" t="inlineStr">
        <is>
          <t>剩余天数</t>
        </is>
      </c>
      <c r="I11" s="108" t="inlineStr">
        <is>
          <t>剩余公里</t>
        </is>
      </c>
      <c r="J11" s="108" t="inlineStr">
        <is>
          <t>提醒状态</t>
        </is>
      </c>
      <c r="K11" s="108" t="inlineStr">
        <is>
          <t>负责人</t>
        </is>
      </c>
      <c r="L11" s="108" t="inlineStr">
        <is>
          <t>说明</t>
        </is>
      </c>
      <c r="M11" s="108" t="inlineStr">
        <is>
          <t>当前里程</t>
        </is>
      </c>
      <c r="N11" s="108" t="inlineStr">
        <is>
          <t>当前小时</t>
        </is>
      </c>
    </row>
    <row r="12" ht="24" customHeight="1" s="18">
      <c r="A12" s="109">
        <f>IF('保养计划与提醒'!$A6="","",'保养计划与提醒'!A6)</f>
        <v/>
      </c>
      <c r="B12" s="109">
        <f>IF('保养计划与提醒'!$A6="","",'保养计划与提醒'!B6)</f>
        <v/>
      </c>
      <c r="C12" s="109">
        <f>IF('保养计划与提醒'!$A6="","",'保养计划与提醒'!C6)</f>
        <v/>
      </c>
      <c r="D12" s="109">
        <f>IF('保养计划与提醒'!$A6="","",'保养计划与提醒'!D6)</f>
        <v/>
      </c>
      <c r="E12" s="109">
        <f>IF('保养计划与提醒'!$A6="","",'保养计划与提醒'!E6)</f>
        <v/>
      </c>
      <c r="F12" s="110">
        <f>IF('保养计划与提醒'!$A6="","",'保养计划与提醒'!M6)</f>
        <v/>
      </c>
      <c r="G12" s="111">
        <f>IF('保养计划与提醒'!$A6="","",'保养计划与提醒'!N6)</f>
        <v/>
      </c>
      <c r="H12" s="111">
        <f>IF('保养计划与提醒'!$A6="","",'保养计划与提醒'!R6)</f>
        <v/>
      </c>
      <c r="I12" s="111">
        <f>IF('保养计划与提醒'!$A6="","",'保养计划与提醒'!S6)</f>
        <v/>
      </c>
      <c r="J12" s="109">
        <f>IF('保养计划与提醒'!$A6="","",'保养计划与提醒'!U6)</f>
        <v/>
      </c>
      <c r="K12" s="109">
        <f>IF('保养计划与提醒'!$A6="","",'保养计划与提醒'!V6)</f>
        <v/>
      </c>
      <c r="L12" s="109">
        <f>IF('保养计划与提醒'!$A6="","",'保养计划与提醒'!W6)</f>
        <v/>
      </c>
      <c r="M12" s="111">
        <f>IF('保养计划与提醒'!$A6="","",'保养计划与提醒'!P6)</f>
        <v/>
      </c>
      <c r="N12" s="111">
        <f>IF('保养计划与提醒'!$A6="","",'保养计划与提醒'!Q6)</f>
        <v/>
      </c>
    </row>
    <row r="13" ht="24" customHeight="1" s="18">
      <c r="A13" s="109">
        <f>IF('保养计划与提醒'!$A7="","",'保养计划与提醒'!A7)</f>
        <v/>
      </c>
      <c r="B13" s="109">
        <f>IF('保养计划与提醒'!$A7="","",'保养计划与提醒'!B7)</f>
        <v/>
      </c>
      <c r="C13" s="109">
        <f>IF('保养计划与提醒'!$A7="","",'保养计划与提醒'!C7)</f>
        <v/>
      </c>
      <c r="D13" s="109">
        <f>IF('保养计划与提醒'!$A7="","",'保养计划与提醒'!D7)</f>
        <v/>
      </c>
      <c r="E13" s="109">
        <f>IF('保养计划与提醒'!$A7="","",'保养计划与提醒'!E7)</f>
        <v/>
      </c>
      <c r="F13" s="110">
        <f>IF('保养计划与提醒'!$A7="","",'保养计划与提醒'!M7)</f>
        <v/>
      </c>
      <c r="G13" s="111">
        <f>IF('保养计划与提醒'!$A7="","",'保养计划与提醒'!N7)</f>
        <v/>
      </c>
      <c r="H13" s="111">
        <f>IF('保养计划与提醒'!$A7="","",'保养计划与提醒'!R7)</f>
        <v/>
      </c>
      <c r="I13" s="111">
        <f>IF('保养计划与提醒'!$A7="","",'保养计划与提醒'!S7)</f>
        <v/>
      </c>
      <c r="J13" s="109">
        <f>IF('保养计划与提醒'!$A7="","",'保养计划与提醒'!U7)</f>
        <v/>
      </c>
      <c r="K13" s="109">
        <f>IF('保养计划与提醒'!$A7="","",'保养计划与提醒'!V7)</f>
        <v/>
      </c>
      <c r="L13" s="109">
        <f>IF('保养计划与提醒'!$A7="","",'保养计划与提醒'!W7)</f>
        <v/>
      </c>
      <c r="M13" s="111">
        <f>IF('保养计划与提醒'!$A7="","",'保养计划与提醒'!P7)</f>
        <v/>
      </c>
      <c r="N13" s="111">
        <f>IF('保养计划与提醒'!$A7="","",'保养计划与提醒'!Q7)</f>
        <v/>
      </c>
    </row>
    <row r="14" ht="24" customHeight="1" s="18">
      <c r="A14" s="109">
        <f>IF('保养计划与提醒'!$A8="","",'保养计划与提醒'!A8)</f>
        <v/>
      </c>
      <c r="B14" s="109">
        <f>IF('保养计划与提醒'!$A8="","",'保养计划与提醒'!B8)</f>
        <v/>
      </c>
      <c r="C14" s="109">
        <f>IF('保养计划与提醒'!$A8="","",'保养计划与提醒'!C8)</f>
        <v/>
      </c>
      <c r="D14" s="109">
        <f>IF('保养计划与提醒'!$A8="","",'保养计划与提醒'!D8)</f>
        <v/>
      </c>
      <c r="E14" s="109">
        <f>IF('保养计划与提醒'!$A8="","",'保养计划与提醒'!E8)</f>
        <v/>
      </c>
      <c r="F14" s="110">
        <f>IF('保养计划与提醒'!$A8="","",'保养计划与提醒'!M8)</f>
        <v/>
      </c>
      <c r="G14" s="111">
        <f>IF('保养计划与提醒'!$A8="","",'保养计划与提醒'!N8)</f>
        <v/>
      </c>
      <c r="H14" s="111">
        <f>IF('保养计划与提醒'!$A8="","",'保养计划与提醒'!R8)</f>
        <v/>
      </c>
      <c r="I14" s="111">
        <f>IF('保养计划与提醒'!$A8="","",'保养计划与提醒'!S8)</f>
        <v/>
      </c>
      <c r="J14" s="109">
        <f>IF('保养计划与提醒'!$A8="","",'保养计划与提醒'!U8)</f>
        <v/>
      </c>
      <c r="K14" s="109">
        <f>IF('保养计划与提醒'!$A8="","",'保养计划与提醒'!V8)</f>
        <v/>
      </c>
      <c r="L14" s="109">
        <f>IF('保养计划与提醒'!$A8="","",'保养计划与提醒'!W8)</f>
        <v/>
      </c>
      <c r="M14" s="111">
        <f>IF('保养计划与提醒'!$A8="","",'保养计划与提醒'!P8)</f>
        <v/>
      </c>
      <c r="N14" s="111">
        <f>IF('保养计划与提醒'!$A8="","",'保养计划与提醒'!Q8)</f>
        <v/>
      </c>
    </row>
    <row r="15" ht="24" customHeight="1" s="18">
      <c r="A15" s="109">
        <f>IF('保养计划与提醒'!$A9="","",'保养计划与提醒'!A9)</f>
        <v/>
      </c>
      <c r="B15" s="109">
        <f>IF('保养计划与提醒'!$A9="","",'保养计划与提醒'!B9)</f>
        <v/>
      </c>
      <c r="C15" s="109">
        <f>IF('保养计划与提醒'!$A9="","",'保养计划与提醒'!C9)</f>
        <v/>
      </c>
      <c r="D15" s="109">
        <f>IF('保养计划与提醒'!$A9="","",'保养计划与提醒'!D9)</f>
        <v/>
      </c>
      <c r="E15" s="109">
        <f>IF('保养计划与提醒'!$A9="","",'保养计划与提醒'!E9)</f>
        <v/>
      </c>
      <c r="F15" s="110">
        <f>IF('保养计划与提醒'!$A9="","",'保养计划与提醒'!M9)</f>
        <v/>
      </c>
      <c r="G15" s="111">
        <f>IF('保养计划与提醒'!$A9="","",'保养计划与提醒'!N9)</f>
        <v/>
      </c>
      <c r="H15" s="111">
        <f>IF('保养计划与提醒'!$A9="","",'保养计划与提醒'!R9)</f>
        <v/>
      </c>
      <c r="I15" s="111">
        <f>IF('保养计划与提醒'!$A9="","",'保养计划与提醒'!S9)</f>
        <v/>
      </c>
      <c r="J15" s="109">
        <f>IF('保养计划与提醒'!$A9="","",'保养计划与提醒'!U9)</f>
        <v/>
      </c>
      <c r="K15" s="109">
        <f>IF('保养计划与提醒'!$A9="","",'保养计划与提醒'!V9)</f>
        <v/>
      </c>
      <c r="L15" s="109">
        <f>IF('保养计划与提醒'!$A9="","",'保养计划与提醒'!W9)</f>
        <v/>
      </c>
      <c r="M15" s="111">
        <f>IF('保养计划与提醒'!$A9="","",'保养计划与提醒'!P9)</f>
        <v/>
      </c>
      <c r="N15" s="111">
        <f>IF('保养计划与提醒'!$A9="","",'保养计划与提醒'!Q9)</f>
        <v/>
      </c>
    </row>
    <row r="16" ht="24" customHeight="1" s="18">
      <c r="A16" s="109">
        <f>IF('保养计划与提醒'!$A10="","",'保养计划与提醒'!A10)</f>
        <v/>
      </c>
      <c r="B16" s="109">
        <f>IF('保养计划与提醒'!$A10="","",'保养计划与提醒'!B10)</f>
        <v/>
      </c>
      <c r="C16" s="109">
        <f>IF('保养计划与提醒'!$A10="","",'保养计划与提醒'!C10)</f>
        <v/>
      </c>
      <c r="D16" s="109">
        <f>IF('保养计划与提醒'!$A10="","",'保养计划与提醒'!D10)</f>
        <v/>
      </c>
      <c r="E16" s="109">
        <f>IF('保养计划与提醒'!$A10="","",'保养计划与提醒'!E10)</f>
        <v/>
      </c>
      <c r="F16" s="110">
        <f>IF('保养计划与提醒'!$A10="","",'保养计划与提醒'!M10)</f>
        <v/>
      </c>
      <c r="G16" s="111">
        <f>IF('保养计划与提醒'!$A10="","",'保养计划与提醒'!N10)</f>
        <v/>
      </c>
      <c r="H16" s="111">
        <f>IF('保养计划与提醒'!$A10="","",'保养计划与提醒'!R10)</f>
        <v/>
      </c>
      <c r="I16" s="111">
        <f>IF('保养计划与提醒'!$A10="","",'保养计划与提醒'!S10)</f>
        <v/>
      </c>
      <c r="J16" s="109">
        <f>IF('保养计划与提醒'!$A10="","",'保养计划与提醒'!U10)</f>
        <v/>
      </c>
      <c r="K16" s="109">
        <f>IF('保养计划与提醒'!$A10="","",'保养计划与提醒'!V10)</f>
        <v/>
      </c>
      <c r="L16" s="109">
        <f>IF('保养计划与提醒'!$A10="","",'保养计划与提醒'!W10)</f>
        <v/>
      </c>
      <c r="M16" s="111">
        <f>IF('保养计划与提醒'!$A10="","",'保养计划与提醒'!P10)</f>
        <v/>
      </c>
      <c r="N16" s="111">
        <f>IF('保养计划与提醒'!$A10="","",'保养计划与提醒'!Q10)</f>
        <v/>
      </c>
    </row>
    <row r="17" ht="24" customHeight="1" s="18">
      <c r="A17" s="109">
        <f>IF('保养计划与提醒'!$A11="","",'保养计划与提醒'!A11)</f>
        <v/>
      </c>
      <c r="B17" s="109">
        <f>IF('保养计划与提醒'!$A11="","",'保养计划与提醒'!B11)</f>
        <v/>
      </c>
      <c r="C17" s="109">
        <f>IF('保养计划与提醒'!$A11="","",'保养计划与提醒'!C11)</f>
        <v/>
      </c>
      <c r="D17" s="109">
        <f>IF('保养计划与提醒'!$A11="","",'保养计划与提醒'!D11)</f>
        <v/>
      </c>
      <c r="E17" s="109">
        <f>IF('保养计划与提醒'!$A11="","",'保养计划与提醒'!E11)</f>
        <v/>
      </c>
      <c r="F17" s="110">
        <f>IF('保养计划与提醒'!$A11="","",'保养计划与提醒'!M11)</f>
        <v/>
      </c>
      <c r="G17" s="111">
        <f>IF('保养计划与提醒'!$A11="","",'保养计划与提醒'!N11)</f>
        <v/>
      </c>
      <c r="H17" s="111">
        <f>IF('保养计划与提醒'!$A11="","",'保养计划与提醒'!R11)</f>
        <v/>
      </c>
      <c r="I17" s="111">
        <f>IF('保养计划与提醒'!$A11="","",'保养计划与提醒'!S11)</f>
        <v/>
      </c>
      <c r="J17" s="109">
        <f>IF('保养计划与提醒'!$A11="","",'保养计划与提醒'!U11)</f>
        <v/>
      </c>
      <c r="K17" s="109">
        <f>IF('保养计划与提醒'!$A11="","",'保养计划与提醒'!V11)</f>
        <v/>
      </c>
      <c r="L17" s="109">
        <f>IF('保养计划与提醒'!$A11="","",'保养计划与提醒'!W11)</f>
        <v/>
      </c>
      <c r="M17" s="111">
        <f>IF('保养计划与提醒'!$A11="","",'保养计划与提醒'!P11)</f>
        <v/>
      </c>
      <c r="N17" s="111">
        <f>IF('保养计划与提醒'!$A11="","",'保养计划与提醒'!Q11)</f>
        <v/>
      </c>
    </row>
    <row r="18" ht="24" customHeight="1" s="18">
      <c r="A18" s="109">
        <f>IF('保养计划与提醒'!$A12="","",'保养计划与提醒'!A12)</f>
        <v/>
      </c>
      <c r="B18" s="109">
        <f>IF('保养计划与提醒'!$A12="","",'保养计划与提醒'!B12)</f>
        <v/>
      </c>
      <c r="C18" s="109">
        <f>IF('保养计划与提醒'!$A12="","",'保养计划与提醒'!C12)</f>
        <v/>
      </c>
      <c r="D18" s="109">
        <f>IF('保养计划与提醒'!$A12="","",'保养计划与提醒'!D12)</f>
        <v/>
      </c>
      <c r="E18" s="109">
        <f>IF('保养计划与提醒'!$A12="","",'保养计划与提醒'!E12)</f>
        <v/>
      </c>
      <c r="F18" s="110">
        <f>IF('保养计划与提醒'!$A12="","",'保养计划与提醒'!M12)</f>
        <v/>
      </c>
      <c r="G18" s="111">
        <f>IF('保养计划与提醒'!$A12="","",'保养计划与提醒'!N12)</f>
        <v/>
      </c>
      <c r="H18" s="111">
        <f>IF('保养计划与提醒'!$A12="","",'保养计划与提醒'!R12)</f>
        <v/>
      </c>
      <c r="I18" s="111">
        <f>IF('保养计划与提醒'!$A12="","",'保养计划与提醒'!S12)</f>
        <v/>
      </c>
      <c r="J18" s="109">
        <f>IF('保养计划与提醒'!$A12="","",'保养计划与提醒'!U12)</f>
        <v/>
      </c>
      <c r="K18" s="109">
        <f>IF('保养计划与提醒'!$A12="","",'保养计划与提醒'!V12)</f>
        <v/>
      </c>
      <c r="L18" s="109">
        <f>IF('保养计划与提醒'!$A12="","",'保养计划与提醒'!W12)</f>
        <v/>
      </c>
      <c r="M18" s="111">
        <f>IF('保养计划与提醒'!$A12="","",'保养计划与提醒'!P12)</f>
        <v/>
      </c>
      <c r="N18" s="111">
        <f>IF('保养计划与提醒'!$A12="","",'保养计划与提醒'!Q12)</f>
        <v/>
      </c>
    </row>
    <row r="19" ht="24" customHeight="1" s="18">
      <c r="A19" s="109">
        <f>IF('保养计划与提醒'!$A13="","",'保养计划与提醒'!A13)</f>
        <v/>
      </c>
      <c r="B19" s="109">
        <f>IF('保养计划与提醒'!$A13="","",'保养计划与提醒'!B13)</f>
        <v/>
      </c>
      <c r="C19" s="109">
        <f>IF('保养计划与提醒'!$A13="","",'保养计划与提醒'!C13)</f>
        <v/>
      </c>
      <c r="D19" s="109">
        <f>IF('保养计划与提醒'!$A13="","",'保养计划与提醒'!D13)</f>
        <v/>
      </c>
      <c r="E19" s="109">
        <f>IF('保养计划与提醒'!$A13="","",'保养计划与提醒'!E13)</f>
        <v/>
      </c>
      <c r="F19" s="110">
        <f>IF('保养计划与提醒'!$A13="","",'保养计划与提醒'!M13)</f>
        <v/>
      </c>
      <c r="G19" s="111">
        <f>IF('保养计划与提醒'!$A13="","",'保养计划与提醒'!N13)</f>
        <v/>
      </c>
      <c r="H19" s="111">
        <f>IF('保养计划与提醒'!$A13="","",'保养计划与提醒'!R13)</f>
        <v/>
      </c>
      <c r="I19" s="111">
        <f>IF('保养计划与提醒'!$A13="","",'保养计划与提醒'!S13)</f>
        <v/>
      </c>
      <c r="J19" s="109">
        <f>IF('保养计划与提醒'!$A13="","",'保养计划与提醒'!U13)</f>
        <v/>
      </c>
      <c r="K19" s="109">
        <f>IF('保养计划与提醒'!$A13="","",'保养计划与提醒'!V13)</f>
        <v/>
      </c>
      <c r="L19" s="109">
        <f>IF('保养计划与提醒'!$A13="","",'保养计划与提醒'!W13)</f>
        <v/>
      </c>
      <c r="M19" s="111">
        <f>IF('保养计划与提醒'!$A13="","",'保养计划与提醒'!P13)</f>
        <v/>
      </c>
      <c r="N19" s="111">
        <f>IF('保养计划与提醒'!$A13="","",'保养计划与提醒'!Q13)</f>
        <v/>
      </c>
    </row>
    <row r="20"/>
    <row r="21"/>
    <row r="22">
      <c r="A22" s="102" t="inlineStr">
        <is>
          <t>月度费用走势（自动汇总）</t>
        </is>
      </c>
      <c r="B22" s="100" t="n"/>
      <c r="C22" s="100" t="n"/>
      <c r="D22" s="100" t="n"/>
      <c r="F22" s="102" t="inlineStr">
        <is>
          <t>服务类别费用（自动汇总）</t>
        </is>
      </c>
      <c r="G22" s="100" t="n"/>
      <c r="H22" s="100" t="n"/>
      <c r="I22" s="100" t="n"/>
      <c r="J22" s="100" t="n"/>
    </row>
    <row r="23" ht="28" customHeight="1" s="18">
      <c r="A23" s="108" t="inlineStr">
        <is>
          <t>月份</t>
        </is>
      </c>
      <c r="B23" s="108" t="inlineStr">
        <is>
          <t>维护费用</t>
        </is>
      </c>
      <c r="C23" s="108" t="inlineStr">
        <is>
          <t>工单数</t>
        </is>
      </c>
      <c r="D23" s="108" t="inlineStr">
        <is>
          <t>停运小时</t>
        </is>
      </c>
      <c r="F23" s="108" t="inlineStr">
        <is>
          <t>类别</t>
        </is>
      </c>
      <c r="G23" s="108" t="inlineStr">
        <is>
          <t>费用</t>
        </is>
      </c>
      <c r="H23" s="108" t="inlineStr">
        <is>
          <t>工单数</t>
        </is>
      </c>
      <c r="I23" s="108" t="inlineStr">
        <is>
          <t>平均费用</t>
        </is>
      </c>
      <c r="J23" s="108" t="inlineStr">
        <is>
          <t>停运小时</t>
        </is>
      </c>
    </row>
    <row r="24" ht="20" customHeight="1" s="18">
      <c r="A24" s="112">
        <f>TEXT('成本分析'!A6,"yyyy-mm")</f>
        <v/>
      </c>
      <c r="B24" s="113">
        <f>'成本分析'!B6</f>
        <v/>
      </c>
      <c r="C24" s="111">
        <f>'成本分析'!C6</f>
        <v/>
      </c>
      <c r="D24" s="114">
        <f>'成本分析'!D6</f>
        <v/>
      </c>
      <c r="E24" s="42" t="n"/>
      <c r="F24" s="109">
        <f>'成本分析'!F6</f>
        <v/>
      </c>
      <c r="G24" s="113">
        <f>'成本分析'!G6</f>
        <v/>
      </c>
      <c r="H24" s="111">
        <f>'成本分析'!H6</f>
        <v/>
      </c>
      <c r="I24" s="113">
        <f>'成本分析'!I6</f>
        <v/>
      </c>
      <c r="J24" s="114">
        <f>'成本分析'!J6</f>
        <v/>
      </c>
    </row>
    <row r="25" ht="20" customHeight="1" s="18">
      <c r="A25" s="112">
        <f>TEXT('成本分析'!A7,"yyyy-mm")</f>
        <v/>
      </c>
      <c r="B25" s="113">
        <f>'成本分析'!B7</f>
        <v/>
      </c>
      <c r="C25" s="111">
        <f>'成本分析'!C7</f>
        <v/>
      </c>
      <c r="D25" s="114">
        <f>'成本分析'!D7</f>
        <v/>
      </c>
      <c r="E25" s="42" t="n"/>
      <c r="F25" s="109">
        <f>'成本分析'!F7</f>
        <v/>
      </c>
      <c r="G25" s="113">
        <f>'成本分析'!G7</f>
        <v/>
      </c>
      <c r="H25" s="111">
        <f>'成本分析'!H7</f>
        <v/>
      </c>
      <c r="I25" s="113">
        <f>'成本分析'!I7</f>
        <v/>
      </c>
      <c r="J25" s="114">
        <f>'成本分析'!J7</f>
        <v/>
      </c>
    </row>
    <row r="26" ht="20" customHeight="1" s="18">
      <c r="A26" s="112">
        <f>TEXT('成本分析'!A8,"yyyy-mm")</f>
        <v/>
      </c>
      <c r="B26" s="113">
        <f>'成本分析'!B8</f>
        <v/>
      </c>
      <c r="C26" s="111">
        <f>'成本分析'!C8</f>
        <v/>
      </c>
      <c r="D26" s="114">
        <f>'成本分析'!D8</f>
        <v/>
      </c>
      <c r="E26" s="42" t="n"/>
      <c r="F26" s="109">
        <f>'成本分析'!F8</f>
        <v/>
      </c>
      <c r="G26" s="113">
        <f>'成本分析'!G8</f>
        <v/>
      </c>
      <c r="H26" s="111">
        <f>'成本分析'!H8</f>
        <v/>
      </c>
      <c r="I26" s="113">
        <f>'成本分析'!I8</f>
        <v/>
      </c>
      <c r="J26" s="114">
        <f>'成本分析'!J8</f>
        <v/>
      </c>
    </row>
    <row r="27" ht="20" customHeight="1" s="18">
      <c r="A27" s="112">
        <f>TEXT('成本分析'!A9,"yyyy-mm")</f>
        <v/>
      </c>
      <c r="B27" s="113">
        <f>'成本分析'!B9</f>
        <v/>
      </c>
      <c r="C27" s="111">
        <f>'成本分析'!C9</f>
        <v/>
      </c>
      <c r="D27" s="114">
        <f>'成本分析'!D9</f>
        <v/>
      </c>
      <c r="E27" s="42" t="n"/>
      <c r="F27" s="109">
        <f>'成本分析'!F9</f>
        <v/>
      </c>
      <c r="G27" s="113">
        <f>'成本分析'!G9</f>
        <v/>
      </c>
      <c r="H27" s="111">
        <f>'成本分析'!H9</f>
        <v/>
      </c>
      <c r="I27" s="113">
        <f>'成本分析'!I9</f>
        <v/>
      </c>
      <c r="J27" s="114">
        <f>'成本分析'!J9</f>
        <v/>
      </c>
    </row>
    <row r="28" ht="20" customHeight="1" s="18">
      <c r="A28" s="112">
        <f>TEXT('成本分析'!A10,"yyyy-mm")</f>
        <v/>
      </c>
      <c r="B28" s="113">
        <f>'成本分析'!B10</f>
        <v/>
      </c>
      <c r="C28" s="111">
        <f>'成本分析'!C10</f>
        <v/>
      </c>
      <c r="D28" s="114">
        <f>'成本分析'!D10</f>
        <v/>
      </c>
      <c r="E28" s="42" t="n"/>
      <c r="F28" s="109">
        <f>'成本分析'!F10</f>
        <v/>
      </c>
      <c r="G28" s="113">
        <f>'成本分析'!G10</f>
        <v/>
      </c>
      <c r="H28" s="111">
        <f>'成本分析'!H10</f>
        <v/>
      </c>
      <c r="I28" s="113">
        <f>'成本分析'!I10</f>
        <v/>
      </c>
      <c r="J28" s="114">
        <f>'成本分析'!J10</f>
        <v/>
      </c>
    </row>
    <row r="29" ht="20" customHeight="1" s="18">
      <c r="A29" s="112">
        <f>TEXT('成本分析'!A11,"yyyy-mm")</f>
        <v/>
      </c>
      <c r="B29" s="113">
        <f>'成本分析'!B11</f>
        <v/>
      </c>
      <c r="C29" s="111">
        <f>'成本分析'!C11</f>
        <v/>
      </c>
      <c r="D29" s="114">
        <f>'成本分析'!D11</f>
        <v/>
      </c>
      <c r="E29" s="42" t="n"/>
      <c r="F29" s="109">
        <f>'成本分析'!F11</f>
        <v/>
      </c>
      <c r="G29" s="113">
        <f>'成本分析'!G11</f>
        <v/>
      </c>
      <c r="H29" s="111">
        <f>'成本分析'!H11</f>
        <v/>
      </c>
      <c r="I29" s="113">
        <f>'成本分析'!I11</f>
        <v/>
      </c>
      <c r="J29" s="114">
        <f>'成本分析'!J11</f>
        <v/>
      </c>
    </row>
    <row r="30" ht="20" customHeight="1" s="18">
      <c r="A30" s="112">
        <f>TEXT('成本分析'!A12,"yyyy-mm")</f>
        <v/>
      </c>
      <c r="B30" s="113">
        <f>'成本分析'!B12</f>
        <v/>
      </c>
      <c r="C30" s="111">
        <f>'成本分析'!C12</f>
        <v/>
      </c>
      <c r="D30" s="114">
        <f>'成本分析'!D12</f>
        <v/>
      </c>
      <c r="E30" s="42" t="n"/>
      <c r="F30" s="109">
        <f>'成本分析'!F12</f>
        <v/>
      </c>
      <c r="G30" s="113">
        <f>'成本分析'!G12</f>
        <v/>
      </c>
      <c r="H30" s="111">
        <f>'成本分析'!H12</f>
        <v/>
      </c>
      <c r="I30" s="113">
        <f>'成本分析'!I12</f>
        <v/>
      </c>
      <c r="J30" s="114">
        <f>'成本分析'!J12</f>
        <v/>
      </c>
    </row>
    <row r="31" ht="20" customHeight="1" s="18">
      <c r="A31" s="112">
        <f>TEXT('成本分析'!A13,"yyyy-mm")</f>
        <v/>
      </c>
      <c r="B31" s="113">
        <f>'成本分析'!B13</f>
        <v/>
      </c>
      <c r="C31" s="111">
        <f>'成本分析'!C13</f>
        <v/>
      </c>
      <c r="D31" s="114">
        <f>'成本分析'!D13</f>
        <v/>
      </c>
      <c r="E31" s="42" t="n"/>
      <c r="F31" s="109">
        <f>'成本分析'!F13</f>
        <v/>
      </c>
      <c r="G31" s="113">
        <f>'成本分析'!G13</f>
        <v/>
      </c>
      <c r="H31" s="111">
        <f>'成本分析'!H13</f>
        <v/>
      </c>
      <c r="I31" s="113">
        <f>'成本分析'!I13</f>
        <v/>
      </c>
      <c r="J31" s="114">
        <f>'成本分析'!J13</f>
        <v/>
      </c>
    </row>
    <row r="32" ht="20" customHeight="1" s="18">
      <c r="A32" s="112">
        <f>TEXT('成本分析'!A14,"yyyy-mm")</f>
        <v/>
      </c>
      <c r="B32" s="113">
        <f>'成本分析'!B14</f>
        <v/>
      </c>
      <c r="C32" s="111">
        <f>'成本分析'!C14</f>
        <v/>
      </c>
      <c r="D32" s="114">
        <f>'成本分析'!D14</f>
        <v/>
      </c>
      <c r="E32" s="42" t="n"/>
      <c r="F32" s="109">
        <f>'成本分析'!F14</f>
        <v/>
      </c>
      <c r="G32" s="113">
        <f>'成本分析'!G14</f>
        <v/>
      </c>
      <c r="H32" s="111">
        <f>'成本分析'!H14</f>
        <v/>
      </c>
      <c r="I32" s="113">
        <f>'成本分析'!I14</f>
        <v/>
      </c>
      <c r="J32" s="114">
        <f>'成本分析'!J14</f>
        <v/>
      </c>
    </row>
    <row r="33" ht="20" customHeight="1" s="18">
      <c r="A33" s="112">
        <f>TEXT('成本分析'!A15,"yyyy-mm")</f>
        <v/>
      </c>
      <c r="B33" s="113">
        <f>'成本分析'!B15</f>
        <v/>
      </c>
      <c r="C33" s="111">
        <f>'成本分析'!C15</f>
        <v/>
      </c>
      <c r="D33" s="114">
        <f>'成本分析'!D15</f>
        <v/>
      </c>
      <c r="E33" s="42" t="n"/>
      <c r="F33" s="109">
        <f>'成本分析'!F15</f>
        <v/>
      </c>
      <c r="G33" s="113">
        <f>'成本分析'!G15</f>
        <v/>
      </c>
      <c r="H33" s="111">
        <f>'成本分析'!H15</f>
        <v/>
      </c>
      <c r="I33" s="113">
        <f>'成本分析'!I15</f>
        <v/>
      </c>
      <c r="J33" s="114">
        <f>'成本分析'!J15</f>
        <v/>
      </c>
    </row>
    <row r="34" ht="20" customHeight="1" s="18">
      <c r="A34" s="112">
        <f>TEXT('成本分析'!A16,"yyyy-mm")</f>
        <v/>
      </c>
      <c r="B34" s="113">
        <f>'成本分析'!B16</f>
        <v/>
      </c>
      <c r="C34" s="111">
        <f>'成本分析'!C16</f>
        <v/>
      </c>
      <c r="D34" s="114">
        <f>'成本分析'!D16</f>
        <v/>
      </c>
      <c r="E34" s="42" t="n"/>
      <c r="F34" s="109">
        <f>'成本分析'!F16</f>
        <v/>
      </c>
      <c r="G34" s="113">
        <f>'成本分析'!G16</f>
        <v/>
      </c>
      <c r="H34" s="111">
        <f>'成本分析'!H16</f>
        <v/>
      </c>
      <c r="I34" s="113">
        <f>'成本分析'!I16</f>
        <v/>
      </c>
      <c r="J34" s="114">
        <f>'成本分析'!J16</f>
        <v/>
      </c>
    </row>
    <row r="35" ht="20" customHeight="1" s="18">
      <c r="A35" s="112">
        <f>TEXT('成本分析'!A17,"yyyy-mm")</f>
        <v/>
      </c>
      <c r="B35" s="113">
        <f>'成本分析'!B17</f>
        <v/>
      </c>
      <c r="C35" s="111">
        <f>'成本分析'!C17</f>
        <v/>
      </c>
      <c r="D35" s="114">
        <f>'成本分析'!D17</f>
        <v/>
      </c>
      <c r="E35" s="42" t="n"/>
      <c r="F35" s="109">
        <f>'成本分析'!F17</f>
        <v/>
      </c>
      <c r="G35" s="113">
        <f>'成本分析'!G17</f>
        <v/>
      </c>
      <c r="H35" s="111">
        <f>'成本分析'!H17</f>
        <v/>
      </c>
      <c r="I35" s="113">
        <f>'成本分析'!I17</f>
        <v/>
      </c>
      <c r="J35" s="114">
        <f>'成本分析'!J17</f>
        <v/>
      </c>
    </row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 ht="42" customHeight="1" s="18">
      <c r="A57" s="115" t="inlineStr">
        <is>
          <t>业务覆盖场景：多公司/多部门车队、个人或小车队保养、租赁车辆交付/归还检查、物流配送车队、工程车辆发动机小时保养、合规证照续期、供应商和发票管理、质保/召回记录、维修停运成本追踪。</t>
        </is>
      </c>
      <c r="B57" s="100" t="n"/>
      <c r="C57" s="100" t="n"/>
      <c r="D57" s="100" t="n"/>
      <c r="E57" s="100" t="n"/>
      <c r="F57" s="100" t="n"/>
      <c r="G57" s="100" t="n"/>
      <c r="H57" s="100" t="n"/>
      <c r="I57" s="100" t="n"/>
      <c r="J57" s="100" t="n"/>
      <c r="K57" s="100" t="n"/>
      <c r="L57" s="100" t="n"/>
      <c r="M57" s="100" t="n"/>
      <c r="N57" s="100" t="n"/>
      <c r="O57" s="100" t="n"/>
      <c r="P57" s="100" t="n"/>
    </row>
  </sheetData>
  <mergeCells count="23">
    <mergeCell ref="E6:F7"/>
    <mergeCell ref="A22:D22"/>
    <mergeCell ref="G6:H7"/>
    <mergeCell ref="M6:N7"/>
    <mergeCell ref="C5:D5"/>
    <mergeCell ref="E5:F5"/>
    <mergeCell ref="K5:L5"/>
    <mergeCell ref="A4:P4"/>
    <mergeCell ref="M5:N5"/>
    <mergeCell ref="A10:P10"/>
    <mergeCell ref="O5:P5"/>
    <mergeCell ref="C6:D7"/>
    <mergeCell ref="I6:J7"/>
    <mergeCell ref="A1:P1"/>
    <mergeCell ref="K6:L7"/>
    <mergeCell ref="A5:B5"/>
    <mergeCell ref="G5:H5"/>
    <mergeCell ref="O6:P7"/>
    <mergeCell ref="I5:J5"/>
    <mergeCell ref="F22:J22"/>
    <mergeCell ref="A6:B7"/>
    <mergeCell ref="A57:P57"/>
    <mergeCell ref="A2:P2"/>
  </mergeCells>
  <pageMargins left="0.7" right="0.7" top="0.75" bottom="0.75" header="0.3" footer="0.3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U105"/>
  <sheetViews>
    <sheetView showGridLines="0" workbookViewId="0">
      <selection activeCell="A1" sqref="A1"/>
    </sheetView>
  </sheetViews>
  <sheetFormatPr baseColWidth="8" defaultRowHeight="15"/>
  <cols>
    <col width="13" customWidth="1" style="18" min="1" max="1"/>
    <col width="12" customWidth="1" style="18" min="2" max="2"/>
    <col width="22" customWidth="1" style="18" min="3" max="3"/>
    <col width="12" customWidth="1" style="18" min="4" max="4"/>
    <col width="14" customWidth="1" style="18" min="5" max="5"/>
    <col width="8" customWidth="1" style="18" min="6" max="6"/>
    <col width="14" customWidth="1" style="18" min="7" max="7"/>
    <col width="20" customWidth="1" style="18" min="8" max="8"/>
    <col width="14" customWidth="1" style="18" min="9" max="9"/>
    <col width="14" customWidth="1" style="18" min="10" max="10"/>
    <col width="11" customWidth="1" style="18" min="11" max="11"/>
    <col width="13" customWidth="1" style="18" min="12" max="12"/>
    <col width="13" customWidth="1" style="18" min="13" max="13"/>
    <col width="13" customWidth="1" style="18" min="14" max="14"/>
    <col width="15" customWidth="1" style="18" min="15" max="15"/>
    <col width="12" customWidth="1" style="18" min="16" max="16"/>
    <col width="13" customWidth="1" style="18" min="17" max="17"/>
    <col width="16" customWidth="1" style="18" min="18" max="18"/>
    <col width="15" customWidth="1" style="18" min="19" max="19"/>
    <col width="12" customWidth="1" style="18" min="20" max="20"/>
    <col width="28" customWidth="1" style="18" min="21" max="21"/>
  </cols>
  <sheetData>
    <row r="1" ht="32" customHeight="1" s="18">
      <c r="A1" s="99" t="inlineStr">
        <is>
          <t>车辆台账｜车队清单</t>
        </is>
      </c>
      <c r="B1" s="100" t="n"/>
      <c r="C1" s="100" t="n"/>
      <c r="D1" s="100" t="n"/>
      <c r="E1" s="100" t="n"/>
      <c r="F1" s="100" t="n"/>
      <c r="G1" s="100" t="n"/>
      <c r="H1" s="100" t="n"/>
      <c r="I1" s="100" t="n"/>
      <c r="J1" s="100" t="n"/>
      <c r="K1" s="100" t="n"/>
      <c r="L1" s="100" t="n"/>
      <c r="M1" s="100" t="n"/>
      <c r="N1" s="100" t="n"/>
      <c r="O1" s="100" t="n"/>
      <c r="P1" s="100" t="n"/>
      <c r="Q1" s="100" t="n"/>
      <c r="R1" s="100" t="n"/>
      <c r="S1" s="100" t="n"/>
      <c r="T1" s="100" t="n"/>
      <c r="U1" s="100" t="n"/>
    </row>
    <row r="2" ht="24" customHeight="1" s="18">
      <c r="A2" s="101" t="inlineStr">
        <is>
          <t>为不同公司、部门、成本中心、司机和车辆类型建立统一资产档案。</t>
        </is>
      </c>
      <c r="B2" s="100" t="n"/>
      <c r="C2" s="100" t="n"/>
      <c r="D2" s="100" t="n"/>
      <c r="E2" s="100" t="n"/>
      <c r="F2" s="100" t="n"/>
      <c r="G2" s="100" t="n"/>
      <c r="H2" s="100" t="n"/>
      <c r="I2" s="100" t="n"/>
      <c r="J2" s="100" t="n"/>
      <c r="K2" s="100" t="n"/>
      <c r="L2" s="100" t="n"/>
      <c r="M2" s="100" t="n"/>
      <c r="N2" s="100" t="n"/>
      <c r="O2" s="100" t="n"/>
      <c r="P2" s="100" t="n"/>
      <c r="Q2" s="100" t="n"/>
      <c r="R2" s="100" t="n"/>
      <c r="S2" s="100" t="n"/>
      <c r="T2" s="100" t="n"/>
      <c r="U2" s="100" t="n"/>
    </row>
    <row r="3"/>
    <row r="4"/>
    <row r="5" ht="30" customHeight="1" s="18">
      <c r="A5" s="116" t="inlineStr">
        <is>
          <t>车队编号</t>
        </is>
      </c>
      <c r="B5" s="116" t="inlineStr">
        <is>
          <t>车牌号</t>
        </is>
      </c>
      <c r="C5" s="116" t="inlineStr">
        <is>
          <t>车架号</t>
        </is>
      </c>
      <c r="D5" s="116" t="inlineStr">
        <is>
          <t>品牌</t>
        </is>
      </c>
      <c r="E5" s="116" t="inlineStr">
        <is>
          <t>型号</t>
        </is>
      </c>
      <c r="F5" s="116" t="inlineStr">
        <is>
          <t>年份</t>
        </is>
      </c>
      <c r="G5" s="116" t="inlineStr">
        <is>
          <t>车辆类型</t>
        </is>
      </c>
      <c r="H5" s="116" t="inlineStr">
        <is>
          <t>所属公司/部门</t>
        </is>
      </c>
      <c r="I5" s="116" t="inlineStr">
        <is>
          <t>成本中心</t>
        </is>
      </c>
      <c r="J5" s="116" t="inlineStr">
        <is>
          <t>司机/负责人</t>
        </is>
      </c>
      <c r="K5" s="116" t="inlineStr">
        <is>
          <t>燃料/动力</t>
        </is>
      </c>
      <c r="L5" s="116" t="inlineStr">
        <is>
          <t>购置/启用日期</t>
        </is>
      </c>
      <c r="M5" s="116" t="inlineStr">
        <is>
          <t>保修截止</t>
        </is>
      </c>
      <c r="N5" s="116" t="inlineStr">
        <is>
          <t>当前里程（公里）</t>
        </is>
      </c>
      <c r="O5" s="116" t="inlineStr">
        <is>
          <t>当前发动机小时</t>
        </is>
      </c>
      <c r="P5" s="116" t="inlineStr">
        <is>
          <t>车辆状态</t>
        </is>
      </c>
      <c r="Q5" s="116" t="inlineStr">
        <is>
          <t>保险到期</t>
        </is>
      </c>
      <c r="R5" s="116" t="inlineStr">
        <is>
          <t>注册/行驶证到期</t>
        </is>
      </c>
      <c r="S5" s="116" t="inlineStr">
        <is>
          <t>年检/安检到期</t>
        </is>
      </c>
      <c r="T5" s="116" t="inlineStr">
        <is>
          <t>合规状态</t>
        </is>
      </c>
      <c r="U5" s="116" t="inlineStr">
        <is>
          <t>备注</t>
        </is>
      </c>
    </row>
    <row r="6" ht="20" customHeight="1" s="18">
      <c r="A6" s="117" t="inlineStr">
        <is>
          <t>FLT-001</t>
        </is>
      </c>
      <c r="B6" s="117" t="inlineStr">
        <is>
          <t>沪A12345</t>
        </is>
      </c>
      <c r="C6" s="117" t="inlineStr">
        <is>
          <t>LVSHCFAE6NF000001</t>
        </is>
      </c>
      <c r="D6" s="117" t="inlineStr">
        <is>
          <t>Toyota</t>
        </is>
      </c>
      <c r="E6" s="117" t="inlineStr">
        <is>
          <t>Hiace</t>
        </is>
      </c>
      <c r="F6" s="118" t="n">
        <v>2022</v>
      </c>
      <c r="G6" s="117" t="inlineStr">
        <is>
          <t>轻型货车</t>
        </is>
      </c>
      <c r="H6" s="117" t="inlineStr">
        <is>
          <t>上海分公司/物流部</t>
        </is>
      </c>
      <c r="I6" s="117" t="inlineStr">
        <is>
          <t>CC-LOG-01</t>
        </is>
      </c>
      <c r="J6" s="117" t="inlineStr">
        <is>
          <t>张伟</t>
        </is>
      </c>
      <c r="K6" s="117" t="inlineStr">
        <is>
          <t>汽油</t>
        </is>
      </c>
      <c r="L6" s="119" t="n">
        <v>44666</v>
      </c>
      <c r="M6" s="119" t="n">
        <v>46491</v>
      </c>
      <c r="N6" s="120" t="n">
        <v>58200</v>
      </c>
      <c r="O6" s="120" t="n"/>
      <c r="P6" s="117" t="inlineStr">
        <is>
          <t>在用</t>
        </is>
      </c>
      <c r="Q6" s="119" t="n">
        <v>46223</v>
      </c>
      <c r="R6" s="119" t="n">
        <v>46295</v>
      </c>
      <c r="S6" s="119" t="n">
        <v>46188</v>
      </c>
      <c r="T6" s="117">
        <f>IF(A6="","",IF(OR(AND(ISNUMBER(Q6),Q6&lt;TODAY()),AND(ISNUMBER(R6),R6&lt;TODAY()),AND(ISNUMBER(S6),S6&lt;TODAY())),"有逾期",IF(OR(AND(ISNUMBER(Q6),Q6-TODAY()&lt;='设置与说明'!$B$10),AND(ISNUMBER(R6),R6-TODAY()&lt;='设置与说明'!$B$10),AND(ISNUMBER(S6),S6-TODAY()&lt;='设置与说明'!$B$10)),"即将到期","正常")))</f>
        <v/>
      </c>
      <c r="U6" s="117" t="inlineStr">
        <is>
          <t>城市配送主力车</t>
        </is>
      </c>
    </row>
    <row r="7" ht="20" customHeight="1" s="18">
      <c r="A7" s="121" t="inlineStr">
        <is>
          <t>FLT-002</t>
        </is>
      </c>
      <c r="B7" s="121" t="inlineStr">
        <is>
          <t>粤B54321</t>
        </is>
      </c>
      <c r="C7" s="121" t="inlineStr">
        <is>
          <t>LWF0A3F1XMF000002</t>
        </is>
      </c>
      <c r="D7" s="121" t="inlineStr">
        <is>
          <t>Ford</t>
        </is>
      </c>
      <c r="E7" s="121" t="inlineStr">
        <is>
          <t>Transit</t>
        </is>
      </c>
      <c r="F7" s="122" t="n">
        <v>2021</v>
      </c>
      <c r="G7" s="121" t="inlineStr">
        <is>
          <t>厢式货车</t>
        </is>
      </c>
      <c r="H7" s="121" t="inlineStr">
        <is>
          <t>华南运营/租赁</t>
        </is>
      </c>
      <c r="I7" s="121" t="inlineStr">
        <is>
          <t>CC-RENT-02</t>
        </is>
      </c>
      <c r="J7" s="121" t="inlineStr">
        <is>
          <t>李娜</t>
        </is>
      </c>
      <c r="K7" s="121" t="inlineStr">
        <is>
          <t>柴油</t>
        </is>
      </c>
      <c r="L7" s="123" t="n">
        <v>44410</v>
      </c>
      <c r="M7" s="123" t="n">
        <v>46235</v>
      </c>
      <c r="N7" s="124" t="n">
        <v>129800</v>
      </c>
      <c r="O7" s="124" t="n"/>
      <c r="P7" s="121" t="inlineStr">
        <is>
          <t>维修中</t>
        </is>
      </c>
      <c r="Q7" s="123" t="n">
        <v>46162</v>
      </c>
      <c r="R7" s="123" t="n">
        <v>46235</v>
      </c>
      <c r="S7" s="123" t="n">
        <v>46152</v>
      </c>
      <c r="T7" s="121">
        <f>IF(A7="","",IF(OR(AND(ISNUMBER(Q7),Q7&lt;TODAY()),AND(ISNUMBER(R7),R7&lt;TODAY()),AND(ISNUMBER(S7),S7&lt;TODAY())),"有逾期",IF(OR(AND(ISNUMBER(Q7),Q7-TODAY()&lt;='设置与说明'!$B$10),AND(ISNUMBER(R7),R7-TODAY()&lt;='设置与说明'!$B$10),AND(ISNUMBER(S7),S7-TODAY()&lt;='设置与说明'!$B$10)),"即将到期","正常")))</f>
        <v/>
      </c>
      <c r="U7" s="121" t="inlineStr">
        <is>
          <t>刹车系统近期维修</t>
        </is>
      </c>
    </row>
    <row r="8" ht="20" customHeight="1" s="18">
      <c r="A8" s="117" t="inlineStr">
        <is>
          <t>FLT-003</t>
        </is>
      </c>
      <c r="B8" s="117" t="inlineStr">
        <is>
          <t>浙C88888</t>
        </is>
      </c>
      <c r="C8" s="117" t="inlineStr">
        <is>
          <t>LC0CE4DD0PF000003</t>
        </is>
      </c>
      <c r="D8" s="117" t="inlineStr">
        <is>
          <t>BYD</t>
        </is>
      </c>
      <c r="E8" s="117" t="inlineStr">
        <is>
          <t>T5</t>
        </is>
      </c>
      <c r="F8" s="118" t="n">
        <v>2023</v>
      </c>
      <c r="G8" s="117" t="inlineStr">
        <is>
          <t>新能源车</t>
        </is>
      </c>
      <c r="H8" s="117" t="inlineStr">
        <is>
          <t>电商配送部</t>
        </is>
      </c>
      <c r="I8" s="117" t="inlineStr">
        <is>
          <t>CC-EV-03</t>
        </is>
      </c>
      <c r="J8" s="117" t="inlineStr">
        <is>
          <t>王强</t>
        </is>
      </c>
      <c r="K8" s="117" t="inlineStr">
        <is>
          <t>纯电</t>
        </is>
      </c>
      <c r="L8" s="119" t="n">
        <v>45005</v>
      </c>
      <c r="M8" s="119" t="n">
        <v>46831</v>
      </c>
      <c r="N8" s="120" t="n">
        <v>30400</v>
      </c>
      <c r="O8" s="120" t="n"/>
      <c r="P8" s="117" t="inlineStr">
        <is>
          <t>在用</t>
        </is>
      </c>
      <c r="Q8" s="119" t="n">
        <v>46356</v>
      </c>
      <c r="R8" s="119" t="n">
        <v>46356</v>
      </c>
      <c r="S8" s="119" t="n">
        <v>46315</v>
      </c>
      <c r="T8" s="117">
        <f>IF(A8="","",IF(OR(AND(ISNUMBER(Q8),Q8&lt;TODAY()),AND(ISNUMBER(R8),R8&lt;TODAY()),AND(ISNUMBER(S8),S8&lt;TODAY())),"有逾期",IF(OR(AND(ISNUMBER(Q8),Q8-TODAY()&lt;='设置与说明'!$B$10),AND(ISNUMBER(R8),R8-TODAY()&lt;='设置与说明'!$B$10),AND(ISNUMBER(S8),S8-TODAY()&lt;='设置与说明'!$B$10)),"即将到期","正常")))</f>
        <v/>
      </c>
      <c r="U8" s="117" t="inlineStr">
        <is>
          <t>新能源配送车辆</t>
        </is>
      </c>
    </row>
    <row r="9" ht="20" customHeight="1" s="18">
      <c r="A9" s="121" t="inlineStr">
        <is>
          <t>FLT-004</t>
        </is>
      </c>
      <c r="B9" s="121" t="inlineStr">
        <is>
          <t>苏D66666</t>
        </is>
      </c>
      <c r="C9" s="121" t="inlineStr">
        <is>
          <t>LZZ5BMMF1LF000004</t>
        </is>
      </c>
      <c r="D9" s="121" t="inlineStr">
        <is>
          <t>Isuzu</t>
        </is>
      </c>
      <c r="E9" s="121" t="inlineStr">
        <is>
          <t>F-Series</t>
        </is>
      </c>
      <c r="F9" s="122" t="n">
        <v>2020</v>
      </c>
      <c r="G9" s="121" t="inlineStr">
        <is>
          <t>重型卡车</t>
        </is>
      </c>
      <c r="H9" s="121" t="inlineStr">
        <is>
          <t>工程项目部</t>
        </is>
      </c>
      <c r="I9" s="121" t="inlineStr">
        <is>
          <t>CC-PRJ-04</t>
        </is>
      </c>
      <c r="J9" s="121" t="inlineStr">
        <is>
          <t>赵敏</t>
        </is>
      </c>
      <c r="K9" s="121" t="inlineStr">
        <is>
          <t>柴油</t>
        </is>
      </c>
      <c r="L9" s="123" t="n">
        <v>44140</v>
      </c>
      <c r="M9" s="123" t="n">
        <v>45965</v>
      </c>
      <c r="N9" s="124" t="n">
        <v>211400</v>
      </c>
      <c r="O9" s="124" t="n">
        <v>6200</v>
      </c>
      <c r="P9" s="121" t="inlineStr">
        <is>
          <t>在用</t>
        </is>
      </c>
      <c r="Q9" s="123" t="n">
        <v>46127</v>
      </c>
      <c r="R9" s="123" t="n">
        <v>46387</v>
      </c>
      <c r="S9" s="123" t="n">
        <v>46137</v>
      </c>
      <c r="T9" s="121">
        <f>IF(A9="","",IF(OR(AND(ISNUMBER(Q9),Q9&lt;TODAY()),AND(ISNUMBER(R9),R9&lt;TODAY()),AND(ISNUMBER(S9),S9&lt;TODAY())),"有逾期",IF(OR(AND(ISNUMBER(Q9),Q9-TODAY()&lt;='设置与说明'!$B$10),AND(ISNUMBER(R9),R9-TODAY()&lt;='设置与说明'!$B$10),AND(ISNUMBER(S9),S9-TODAY()&lt;='设置与说明'!$B$10)),"即将到期","正常")))</f>
        <v/>
      </c>
      <c r="U9" s="121" t="inlineStr">
        <is>
          <t>项目工地使用，年检已到期</t>
        </is>
      </c>
    </row>
    <row r="10" ht="20" customHeight="1" s="18">
      <c r="A10" s="117" t="inlineStr">
        <is>
          <t>FLT-005</t>
        </is>
      </c>
      <c r="B10" s="117" t="inlineStr">
        <is>
          <t>京N10001</t>
        </is>
      </c>
      <c r="C10" s="117" t="inlineStr">
        <is>
          <t>LHGCR2F31RA000005</t>
        </is>
      </c>
      <c r="D10" s="117" t="inlineStr">
        <is>
          <t>Honda</t>
        </is>
      </c>
      <c r="E10" s="117" t="inlineStr">
        <is>
          <t>CR-V</t>
        </is>
      </c>
      <c r="F10" s="118" t="n">
        <v>2024</v>
      </c>
      <c r="G10" s="117" t="inlineStr">
        <is>
          <t>乘用车</t>
        </is>
      </c>
      <c r="H10" s="117" t="inlineStr">
        <is>
          <t>销售部</t>
        </is>
      </c>
      <c r="I10" s="117" t="inlineStr">
        <is>
          <t>CC-SALES-05</t>
        </is>
      </c>
      <c r="J10" s="117" t="inlineStr">
        <is>
          <t>陈杰</t>
        </is>
      </c>
      <c r="K10" s="117" t="inlineStr">
        <is>
          <t>混动</t>
        </is>
      </c>
      <c r="L10" s="119" t="n">
        <v>45301</v>
      </c>
      <c r="M10" s="119" t="n">
        <v>47127</v>
      </c>
      <c r="N10" s="120" t="n">
        <v>18500</v>
      </c>
      <c r="O10" s="120" t="n"/>
      <c r="P10" s="117" t="inlineStr">
        <is>
          <t>在用</t>
        </is>
      </c>
      <c r="Q10" s="119" t="n">
        <v>46397</v>
      </c>
      <c r="R10" s="119" t="n">
        <v>46397</v>
      </c>
      <c r="S10" s="119" t="n">
        <v>46366</v>
      </c>
      <c r="T10" s="117">
        <f>IF(A10="","",IF(OR(AND(ISNUMBER(Q10),Q10&lt;TODAY()),AND(ISNUMBER(R10),R10&lt;TODAY()),AND(ISNUMBER(S10),S10&lt;TODAY())),"有逾期",IF(OR(AND(ISNUMBER(Q10),Q10-TODAY()&lt;='设置与说明'!$B$10),AND(ISNUMBER(R10),R10-TODAY()&lt;='设置与说明'!$B$10),AND(ISNUMBER(S10),S10-TODAY()&lt;='设置与说明'!$B$10)),"即将到期","正常")))</f>
        <v/>
      </c>
      <c r="U10" s="117" t="inlineStr">
        <is>
          <t>销售拜访车辆</t>
        </is>
      </c>
    </row>
    <row r="11" ht="20" customHeight="1" s="18">
      <c r="A11" s="121" t="n"/>
      <c r="B11" s="121" t="n"/>
      <c r="C11" s="121" t="n"/>
      <c r="D11" s="121" t="n"/>
      <c r="E11" s="121" t="n"/>
      <c r="F11" s="122" t="n"/>
      <c r="G11" s="121" t="n"/>
      <c r="H11" s="121" t="n"/>
      <c r="I11" s="121" t="n"/>
      <c r="J11" s="121" t="n"/>
      <c r="K11" s="121" t="n"/>
      <c r="L11" s="123" t="n"/>
      <c r="M11" s="123" t="n"/>
      <c r="N11" s="124" t="n"/>
      <c r="O11" s="124" t="n"/>
      <c r="P11" s="121" t="n"/>
      <c r="Q11" s="123" t="n"/>
      <c r="R11" s="123" t="n"/>
      <c r="S11" s="123" t="n"/>
      <c r="T11" s="121">
        <f>IF(A11="","",IF(OR(AND(ISNUMBER(Q11),Q11&lt;TODAY()),AND(ISNUMBER(R11),R11&lt;TODAY()),AND(ISNUMBER(S11),S11&lt;TODAY())),"有逾期",IF(OR(AND(ISNUMBER(Q11),Q11-TODAY()&lt;='设置与说明'!$B$10),AND(ISNUMBER(R11),R11-TODAY()&lt;='设置与说明'!$B$10),AND(ISNUMBER(S11),S11-TODAY()&lt;='设置与说明'!$B$10)),"即将到期","正常")))</f>
        <v/>
      </c>
      <c r="U11" s="121" t="n"/>
    </row>
    <row r="12" ht="20" customHeight="1" s="18">
      <c r="A12" s="117" t="n"/>
      <c r="B12" s="117" t="n"/>
      <c r="C12" s="117" t="n"/>
      <c r="D12" s="117" t="n"/>
      <c r="E12" s="117" t="n"/>
      <c r="F12" s="118" t="n"/>
      <c r="G12" s="117" t="n"/>
      <c r="H12" s="117" t="n"/>
      <c r="I12" s="117" t="n"/>
      <c r="J12" s="117" t="n"/>
      <c r="K12" s="117" t="n"/>
      <c r="L12" s="119" t="n"/>
      <c r="M12" s="119" t="n"/>
      <c r="N12" s="120" t="n"/>
      <c r="O12" s="120" t="n"/>
      <c r="P12" s="117" t="n"/>
      <c r="Q12" s="119" t="n"/>
      <c r="R12" s="119" t="n"/>
      <c r="S12" s="119" t="n"/>
      <c r="T12" s="117">
        <f>IF(A12="","",IF(OR(AND(ISNUMBER(Q12),Q12&lt;TODAY()),AND(ISNUMBER(R12),R12&lt;TODAY()),AND(ISNUMBER(S12),S12&lt;TODAY())),"有逾期",IF(OR(AND(ISNUMBER(Q12),Q12-TODAY()&lt;='设置与说明'!$B$10),AND(ISNUMBER(R12),R12-TODAY()&lt;='设置与说明'!$B$10),AND(ISNUMBER(S12),S12-TODAY()&lt;='设置与说明'!$B$10)),"即将到期","正常")))</f>
        <v/>
      </c>
      <c r="U12" s="117" t="n"/>
    </row>
    <row r="13" ht="20" customHeight="1" s="18">
      <c r="A13" s="121" t="n"/>
      <c r="B13" s="121" t="n"/>
      <c r="C13" s="121" t="n"/>
      <c r="D13" s="121" t="n"/>
      <c r="E13" s="121" t="n"/>
      <c r="F13" s="122" t="n"/>
      <c r="G13" s="121" t="n"/>
      <c r="H13" s="121" t="n"/>
      <c r="I13" s="121" t="n"/>
      <c r="J13" s="121" t="n"/>
      <c r="K13" s="121" t="n"/>
      <c r="L13" s="123" t="n"/>
      <c r="M13" s="123" t="n"/>
      <c r="N13" s="124" t="n"/>
      <c r="O13" s="124" t="n"/>
      <c r="P13" s="121" t="n"/>
      <c r="Q13" s="123" t="n"/>
      <c r="R13" s="123" t="n"/>
      <c r="S13" s="123" t="n"/>
      <c r="T13" s="121">
        <f>IF(A13="","",IF(OR(AND(ISNUMBER(Q13),Q13&lt;TODAY()),AND(ISNUMBER(R13),R13&lt;TODAY()),AND(ISNUMBER(S13),S13&lt;TODAY())),"有逾期",IF(OR(AND(ISNUMBER(Q13),Q13-TODAY()&lt;='设置与说明'!$B$10),AND(ISNUMBER(R13),R13-TODAY()&lt;='设置与说明'!$B$10),AND(ISNUMBER(S13),S13-TODAY()&lt;='设置与说明'!$B$10)),"即将到期","正常")))</f>
        <v/>
      </c>
      <c r="U13" s="121" t="n"/>
    </row>
    <row r="14" ht="20" customHeight="1" s="18">
      <c r="A14" s="117" t="n"/>
      <c r="B14" s="117" t="n"/>
      <c r="C14" s="117" t="n"/>
      <c r="D14" s="117" t="n"/>
      <c r="E14" s="117" t="n"/>
      <c r="F14" s="118" t="n"/>
      <c r="G14" s="117" t="n"/>
      <c r="H14" s="117" t="n"/>
      <c r="I14" s="117" t="n"/>
      <c r="J14" s="117" t="n"/>
      <c r="K14" s="117" t="n"/>
      <c r="L14" s="119" t="n"/>
      <c r="M14" s="119" t="n"/>
      <c r="N14" s="120" t="n"/>
      <c r="O14" s="120" t="n"/>
      <c r="P14" s="117" t="n"/>
      <c r="Q14" s="119" t="n"/>
      <c r="R14" s="119" t="n"/>
      <c r="S14" s="119" t="n"/>
      <c r="T14" s="117">
        <f>IF(A14="","",IF(OR(AND(ISNUMBER(Q14),Q14&lt;TODAY()),AND(ISNUMBER(R14),R14&lt;TODAY()),AND(ISNUMBER(S14),S14&lt;TODAY())),"有逾期",IF(OR(AND(ISNUMBER(Q14),Q14-TODAY()&lt;='设置与说明'!$B$10),AND(ISNUMBER(R14),R14-TODAY()&lt;='设置与说明'!$B$10),AND(ISNUMBER(S14),S14-TODAY()&lt;='设置与说明'!$B$10)),"即将到期","正常")))</f>
        <v/>
      </c>
      <c r="U14" s="117" t="n"/>
    </row>
    <row r="15" ht="20" customHeight="1" s="18">
      <c r="A15" s="121" t="n"/>
      <c r="B15" s="121" t="n"/>
      <c r="C15" s="121" t="n"/>
      <c r="D15" s="121" t="n"/>
      <c r="E15" s="121" t="n"/>
      <c r="F15" s="122" t="n"/>
      <c r="G15" s="121" t="n"/>
      <c r="H15" s="121" t="n"/>
      <c r="I15" s="121" t="n"/>
      <c r="J15" s="121" t="n"/>
      <c r="K15" s="121" t="n"/>
      <c r="L15" s="123" t="n"/>
      <c r="M15" s="123" t="n"/>
      <c r="N15" s="124" t="n"/>
      <c r="O15" s="124" t="n"/>
      <c r="P15" s="121" t="n"/>
      <c r="Q15" s="123" t="n"/>
      <c r="R15" s="123" t="n"/>
      <c r="S15" s="123" t="n"/>
      <c r="T15" s="121">
        <f>IF(A15="","",IF(OR(AND(ISNUMBER(Q15),Q15&lt;TODAY()),AND(ISNUMBER(R15),R15&lt;TODAY()),AND(ISNUMBER(S15),S15&lt;TODAY())),"有逾期",IF(OR(AND(ISNUMBER(Q15),Q15-TODAY()&lt;='设置与说明'!$B$10),AND(ISNUMBER(R15),R15-TODAY()&lt;='设置与说明'!$B$10),AND(ISNUMBER(S15),S15-TODAY()&lt;='设置与说明'!$B$10)),"即将到期","正常")))</f>
        <v/>
      </c>
      <c r="U15" s="121" t="n"/>
    </row>
    <row r="16" ht="20" customHeight="1" s="18">
      <c r="A16" s="117" t="n"/>
      <c r="B16" s="117" t="n"/>
      <c r="C16" s="117" t="n"/>
      <c r="D16" s="117" t="n"/>
      <c r="E16" s="117" t="n"/>
      <c r="F16" s="118" t="n"/>
      <c r="G16" s="117" t="n"/>
      <c r="H16" s="117" t="n"/>
      <c r="I16" s="117" t="n"/>
      <c r="J16" s="117" t="n"/>
      <c r="K16" s="117" t="n"/>
      <c r="L16" s="119" t="n"/>
      <c r="M16" s="119" t="n"/>
      <c r="N16" s="120" t="n"/>
      <c r="O16" s="120" t="n"/>
      <c r="P16" s="117" t="n"/>
      <c r="Q16" s="119" t="n"/>
      <c r="R16" s="119" t="n"/>
      <c r="S16" s="119" t="n"/>
      <c r="T16" s="117">
        <f>IF(A16="","",IF(OR(AND(ISNUMBER(Q16),Q16&lt;TODAY()),AND(ISNUMBER(R16),R16&lt;TODAY()),AND(ISNUMBER(S16),S16&lt;TODAY())),"有逾期",IF(OR(AND(ISNUMBER(Q16),Q16-TODAY()&lt;='设置与说明'!$B$10),AND(ISNUMBER(R16),R16-TODAY()&lt;='设置与说明'!$B$10),AND(ISNUMBER(S16),S16-TODAY()&lt;='设置与说明'!$B$10)),"即将到期","正常")))</f>
        <v/>
      </c>
      <c r="U16" s="117" t="n"/>
    </row>
    <row r="17" ht="20" customHeight="1" s="18">
      <c r="A17" s="121" t="n"/>
      <c r="B17" s="121" t="n"/>
      <c r="C17" s="121" t="n"/>
      <c r="D17" s="121" t="n"/>
      <c r="E17" s="121" t="n"/>
      <c r="F17" s="122" t="n"/>
      <c r="G17" s="121" t="n"/>
      <c r="H17" s="121" t="n"/>
      <c r="I17" s="121" t="n"/>
      <c r="J17" s="121" t="n"/>
      <c r="K17" s="121" t="n"/>
      <c r="L17" s="123" t="n"/>
      <c r="M17" s="123" t="n"/>
      <c r="N17" s="124" t="n"/>
      <c r="O17" s="124" t="n"/>
      <c r="P17" s="121" t="n"/>
      <c r="Q17" s="123" t="n"/>
      <c r="R17" s="123" t="n"/>
      <c r="S17" s="123" t="n"/>
      <c r="T17" s="121">
        <f>IF(A17="","",IF(OR(AND(ISNUMBER(Q17),Q17&lt;TODAY()),AND(ISNUMBER(R17),R17&lt;TODAY()),AND(ISNUMBER(S17),S17&lt;TODAY())),"有逾期",IF(OR(AND(ISNUMBER(Q17),Q17-TODAY()&lt;='设置与说明'!$B$10),AND(ISNUMBER(R17),R17-TODAY()&lt;='设置与说明'!$B$10),AND(ISNUMBER(S17),S17-TODAY()&lt;='设置与说明'!$B$10)),"即将到期","正常")))</f>
        <v/>
      </c>
      <c r="U17" s="121" t="n"/>
    </row>
    <row r="18" ht="20" customHeight="1" s="18">
      <c r="A18" s="117" t="n"/>
      <c r="B18" s="117" t="n"/>
      <c r="C18" s="117" t="n"/>
      <c r="D18" s="117" t="n"/>
      <c r="E18" s="117" t="n"/>
      <c r="F18" s="118" t="n"/>
      <c r="G18" s="117" t="n"/>
      <c r="H18" s="117" t="n"/>
      <c r="I18" s="117" t="n"/>
      <c r="J18" s="117" t="n"/>
      <c r="K18" s="117" t="n"/>
      <c r="L18" s="119" t="n"/>
      <c r="M18" s="119" t="n"/>
      <c r="N18" s="120" t="n"/>
      <c r="O18" s="120" t="n"/>
      <c r="P18" s="117" t="n"/>
      <c r="Q18" s="119" t="n"/>
      <c r="R18" s="119" t="n"/>
      <c r="S18" s="119" t="n"/>
      <c r="T18" s="117">
        <f>IF(A18="","",IF(OR(AND(ISNUMBER(Q18),Q18&lt;TODAY()),AND(ISNUMBER(R18),R18&lt;TODAY()),AND(ISNUMBER(S18),S18&lt;TODAY())),"有逾期",IF(OR(AND(ISNUMBER(Q18),Q18-TODAY()&lt;='设置与说明'!$B$10),AND(ISNUMBER(R18),R18-TODAY()&lt;='设置与说明'!$B$10),AND(ISNUMBER(S18),S18-TODAY()&lt;='设置与说明'!$B$10)),"即将到期","正常")))</f>
        <v/>
      </c>
      <c r="U18" s="117" t="n"/>
    </row>
    <row r="19" ht="20" customHeight="1" s="18">
      <c r="A19" s="121" t="n"/>
      <c r="B19" s="121" t="n"/>
      <c r="C19" s="121" t="n"/>
      <c r="D19" s="121" t="n"/>
      <c r="E19" s="121" t="n"/>
      <c r="F19" s="122" t="n"/>
      <c r="G19" s="121" t="n"/>
      <c r="H19" s="121" t="n"/>
      <c r="I19" s="121" t="n"/>
      <c r="J19" s="121" t="n"/>
      <c r="K19" s="121" t="n"/>
      <c r="L19" s="123" t="n"/>
      <c r="M19" s="123" t="n"/>
      <c r="N19" s="124" t="n"/>
      <c r="O19" s="124" t="n"/>
      <c r="P19" s="121" t="n"/>
      <c r="Q19" s="123" t="n"/>
      <c r="R19" s="123" t="n"/>
      <c r="S19" s="123" t="n"/>
      <c r="T19" s="121">
        <f>IF(A19="","",IF(OR(AND(ISNUMBER(Q19),Q19&lt;TODAY()),AND(ISNUMBER(R19),R19&lt;TODAY()),AND(ISNUMBER(S19),S19&lt;TODAY())),"有逾期",IF(OR(AND(ISNUMBER(Q19),Q19-TODAY()&lt;='设置与说明'!$B$10),AND(ISNUMBER(R19),R19-TODAY()&lt;='设置与说明'!$B$10),AND(ISNUMBER(S19),S19-TODAY()&lt;='设置与说明'!$B$10)),"即将到期","正常")))</f>
        <v/>
      </c>
      <c r="U19" s="121" t="n"/>
    </row>
    <row r="20" ht="20" customHeight="1" s="18">
      <c r="A20" s="117" t="n"/>
      <c r="B20" s="117" t="n"/>
      <c r="C20" s="117" t="n"/>
      <c r="D20" s="117" t="n"/>
      <c r="E20" s="117" t="n"/>
      <c r="F20" s="118" t="n"/>
      <c r="G20" s="117" t="n"/>
      <c r="H20" s="117" t="n"/>
      <c r="I20" s="117" t="n"/>
      <c r="J20" s="117" t="n"/>
      <c r="K20" s="117" t="n"/>
      <c r="L20" s="119" t="n"/>
      <c r="M20" s="119" t="n"/>
      <c r="N20" s="120" t="n"/>
      <c r="O20" s="120" t="n"/>
      <c r="P20" s="117" t="n"/>
      <c r="Q20" s="119" t="n"/>
      <c r="R20" s="119" t="n"/>
      <c r="S20" s="119" t="n"/>
      <c r="T20" s="117">
        <f>IF(A20="","",IF(OR(AND(ISNUMBER(Q20),Q20&lt;TODAY()),AND(ISNUMBER(R20),R20&lt;TODAY()),AND(ISNUMBER(S20),S20&lt;TODAY())),"有逾期",IF(OR(AND(ISNUMBER(Q20),Q20-TODAY()&lt;='设置与说明'!$B$10),AND(ISNUMBER(R20),R20-TODAY()&lt;='设置与说明'!$B$10),AND(ISNUMBER(S20),S20-TODAY()&lt;='设置与说明'!$B$10)),"即将到期","正常")))</f>
        <v/>
      </c>
      <c r="U20" s="117" t="n"/>
    </row>
    <row r="21" ht="20" customHeight="1" s="18">
      <c r="A21" s="121" t="n"/>
      <c r="B21" s="121" t="n"/>
      <c r="C21" s="121" t="n"/>
      <c r="D21" s="121" t="n"/>
      <c r="E21" s="121" t="n"/>
      <c r="F21" s="122" t="n"/>
      <c r="G21" s="121" t="n"/>
      <c r="H21" s="121" t="n"/>
      <c r="I21" s="121" t="n"/>
      <c r="J21" s="121" t="n"/>
      <c r="K21" s="121" t="n"/>
      <c r="L21" s="123" t="n"/>
      <c r="M21" s="123" t="n"/>
      <c r="N21" s="124" t="n"/>
      <c r="O21" s="124" t="n"/>
      <c r="P21" s="121" t="n"/>
      <c r="Q21" s="123" t="n"/>
      <c r="R21" s="123" t="n"/>
      <c r="S21" s="123" t="n"/>
      <c r="T21" s="121">
        <f>IF(A21="","",IF(OR(AND(ISNUMBER(Q21),Q21&lt;TODAY()),AND(ISNUMBER(R21),R21&lt;TODAY()),AND(ISNUMBER(S21),S21&lt;TODAY())),"有逾期",IF(OR(AND(ISNUMBER(Q21),Q21-TODAY()&lt;='设置与说明'!$B$10),AND(ISNUMBER(R21),R21-TODAY()&lt;='设置与说明'!$B$10),AND(ISNUMBER(S21),S21-TODAY()&lt;='设置与说明'!$B$10)),"即将到期","正常")))</f>
        <v/>
      </c>
      <c r="U21" s="121" t="n"/>
    </row>
    <row r="22" ht="20" customHeight="1" s="18">
      <c r="A22" s="117" t="n"/>
      <c r="B22" s="117" t="n"/>
      <c r="C22" s="117" t="n"/>
      <c r="D22" s="117" t="n"/>
      <c r="E22" s="117" t="n"/>
      <c r="F22" s="118" t="n"/>
      <c r="G22" s="117" t="n"/>
      <c r="H22" s="117" t="n"/>
      <c r="I22" s="117" t="n"/>
      <c r="J22" s="117" t="n"/>
      <c r="K22" s="117" t="n"/>
      <c r="L22" s="119" t="n"/>
      <c r="M22" s="119" t="n"/>
      <c r="N22" s="120" t="n"/>
      <c r="O22" s="120" t="n"/>
      <c r="P22" s="117" t="n"/>
      <c r="Q22" s="119" t="n"/>
      <c r="R22" s="119" t="n"/>
      <c r="S22" s="119" t="n"/>
      <c r="T22" s="117">
        <f>IF(A22="","",IF(OR(AND(ISNUMBER(Q22),Q22&lt;TODAY()),AND(ISNUMBER(R22),R22&lt;TODAY()),AND(ISNUMBER(S22),S22&lt;TODAY())),"有逾期",IF(OR(AND(ISNUMBER(Q22),Q22-TODAY()&lt;='设置与说明'!$B$10),AND(ISNUMBER(R22),R22-TODAY()&lt;='设置与说明'!$B$10),AND(ISNUMBER(S22),S22-TODAY()&lt;='设置与说明'!$B$10)),"即将到期","正常")))</f>
        <v/>
      </c>
      <c r="U22" s="117" t="n"/>
    </row>
    <row r="23" ht="20" customHeight="1" s="18">
      <c r="A23" s="121" t="n"/>
      <c r="B23" s="121" t="n"/>
      <c r="C23" s="121" t="n"/>
      <c r="D23" s="121" t="n"/>
      <c r="E23" s="121" t="n"/>
      <c r="F23" s="122" t="n"/>
      <c r="G23" s="121" t="n"/>
      <c r="H23" s="121" t="n"/>
      <c r="I23" s="121" t="n"/>
      <c r="J23" s="121" t="n"/>
      <c r="K23" s="121" t="n"/>
      <c r="L23" s="123" t="n"/>
      <c r="M23" s="123" t="n"/>
      <c r="N23" s="124" t="n"/>
      <c r="O23" s="124" t="n"/>
      <c r="P23" s="121" t="n"/>
      <c r="Q23" s="123" t="n"/>
      <c r="R23" s="123" t="n"/>
      <c r="S23" s="123" t="n"/>
      <c r="T23" s="121">
        <f>IF(A23="","",IF(OR(AND(ISNUMBER(Q23),Q23&lt;TODAY()),AND(ISNUMBER(R23),R23&lt;TODAY()),AND(ISNUMBER(S23),S23&lt;TODAY())),"有逾期",IF(OR(AND(ISNUMBER(Q23),Q23-TODAY()&lt;='设置与说明'!$B$10),AND(ISNUMBER(R23),R23-TODAY()&lt;='设置与说明'!$B$10),AND(ISNUMBER(S23),S23-TODAY()&lt;='设置与说明'!$B$10)),"即将到期","正常")))</f>
        <v/>
      </c>
      <c r="U23" s="121" t="n"/>
    </row>
    <row r="24" ht="20" customHeight="1" s="18">
      <c r="A24" s="117" t="n"/>
      <c r="B24" s="117" t="n"/>
      <c r="C24" s="117" t="n"/>
      <c r="D24" s="117" t="n"/>
      <c r="E24" s="117" t="n"/>
      <c r="F24" s="118" t="n"/>
      <c r="G24" s="117" t="n"/>
      <c r="H24" s="117" t="n"/>
      <c r="I24" s="117" t="n"/>
      <c r="J24" s="117" t="n"/>
      <c r="K24" s="117" t="n"/>
      <c r="L24" s="119" t="n"/>
      <c r="M24" s="119" t="n"/>
      <c r="N24" s="120" t="n"/>
      <c r="O24" s="120" t="n"/>
      <c r="P24" s="117" t="n"/>
      <c r="Q24" s="119" t="n"/>
      <c r="R24" s="119" t="n"/>
      <c r="S24" s="119" t="n"/>
      <c r="T24" s="117">
        <f>IF(A24="","",IF(OR(AND(ISNUMBER(Q24),Q24&lt;TODAY()),AND(ISNUMBER(R24),R24&lt;TODAY()),AND(ISNUMBER(S24),S24&lt;TODAY())),"有逾期",IF(OR(AND(ISNUMBER(Q24),Q24-TODAY()&lt;='设置与说明'!$B$10),AND(ISNUMBER(R24),R24-TODAY()&lt;='设置与说明'!$B$10),AND(ISNUMBER(S24),S24-TODAY()&lt;='设置与说明'!$B$10)),"即将到期","正常")))</f>
        <v/>
      </c>
      <c r="U24" s="117" t="n"/>
    </row>
    <row r="25" ht="20" customHeight="1" s="18">
      <c r="A25" s="121" t="n"/>
      <c r="B25" s="121" t="n"/>
      <c r="C25" s="121" t="n"/>
      <c r="D25" s="121" t="n"/>
      <c r="E25" s="121" t="n"/>
      <c r="F25" s="122" t="n"/>
      <c r="G25" s="121" t="n"/>
      <c r="H25" s="121" t="n"/>
      <c r="I25" s="121" t="n"/>
      <c r="J25" s="121" t="n"/>
      <c r="K25" s="121" t="n"/>
      <c r="L25" s="123" t="n"/>
      <c r="M25" s="123" t="n"/>
      <c r="N25" s="124" t="n"/>
      <c r="O25" s="124" t="n"/>
      <c r="P25" s="121" t="n"/>
      <c r="Q25" s="123" t="n"/>
      <c r="R25" s="123" t="n"/>
      <c r="S25" s="123" t="n"/>
      <c r="T25" s="121">
        <f>IF(A25="","",IF(OR(AND(ISNUMBER(Q25),Q25&lt;TODAY()),AND(ISNUMBER(R25),R25&lt;TODAY()),AND(ISNUMBER(S25),S25&lt;TODAY())),"有逾期",IF(OR(AND(ISNUMBER(Q25),Q25-TODAY()&lt;='设置与说明'!$B$10),AND(ISNUMBER(R25),R25-TODAY()&lt;='设置与说明'!$B$10),AND(ISNUMBER(S25),S25-TODAY()&lt;='设置与说明'!$B$10)),"即将到期","正常")))</f>
        <v/>
      </c>
      <c r="U25" s="121" t="n"/>
    </row>
    <row r="26" ht="20" customHeight="1" s="18">
      <c r="A26" s="117" t="n"/>
      <c r="B26" s="117" t="n"/>
      <c r="C26" s="117" t="n"/>
      <c r="D26" s="117" t="n"/>
      <c r="E26" s="117" t="n"/>
      <c r="F26" s="118" t="n"/>
      <c r="G26" s="117" t="n"/>
      <c r="H26" s="117" t="n"/>
      <c r="I26" s="117" t="n"/>
      <c r="J26" s="117" t="n"/>
      <c r="K26" s="117" t="n"/>
      <c r="L26" s="119" t="n"/>
      <c r="M26" s="119" t="n"/>
      <c r="N26" s="120" t="n"/>
      <c r="O26" s="120" t="n"/>
      <c r="P26" s="117" t="n"/>
      <c r="Q26" s="119" t="n"/>
      <c r="R26" s="119" t="n"/>
      <c r="S26" s="119" t="n"/>
      <c r="T26" s="117">
        <f>IF(A26="","",IF(OR(AND(ISNUMBER(Q26),Q26&lt;TODAY()),AND(ISNUMBER(R26),R26&lt;TODAY()),AND(ISNUMBER(S26),S26&lt;TODAY())),"有逾期",IF(OR(AND(ISNUMBER(Q26),Q26-TODAY()&lt;='设置与说明'!$B$10),AND(ISNUMBER(R26),R26-TODAY()&lt;='设置与说明'!$B$10),AND(ISNUMBER(S26),S26-TODAY()&lt;='设置与说明'!$B$10)),"即将到期","正常")))</f>
        <v/>
      </c>
      <c r="U26" s="117" t="n"/>
    </row>
    <row r="27" ht="20" customHeight="1" s="18">
      <c r="A27" s="121" t="n"/>
      <c r="B27" s="121" t="n"/>
      <c r="C27" s="121" t="n"/>
      <c r="D27" s="121" t="n"/>
      <c r="E27" s="121" t="n"/>
      <c r="F27" s="122" t="n"/>
      <c r="G27" s="121" t="n"/>
      <c r="H27" s="121" t="n"/>
      <c r="I27" s="121" t="n"/>
      <c r="J27" s="121" t="n"/>
      <c r="K27" s="121" t="n"/>
      <c r="L27" s="123" t="n"/>
      <c r="M27" s="123" t="n"/>
      <c r="N27" s="124" t="n"/>
      <c r="O27" s="124" t="n"/>
      <c r="P27" s="121" t="n"/>
      <c r="Q27" s="123" t="n"/>
      <c r="R27" s="123" t="n"/>
      <c r="S27" s="123" t="n"/>
      <c r="T27" s="121">
        <f>IF(A27="","",IF(OR(AND(ISNUMBER(Q27),Q27&lt;TODAY()),AND(ISNUMBER(R27),R27&lt;TODAY()),AND(ISNUMBER(S27),S27&lt;TODAY())),"有逾期",IF(OR(AND(ISNUMBER(Q27),Q27-TODAY()&lt;='设置与说明'!$B$10),AND(ISNUMBER(R27),R27-TODAY()&lt;='设置与说明'!$B$10),AND(ISNUMBER(S27),S27-TODAY()&lt;='设置与说明'!$B$10)),"即将到期","正常")))</f>
        <v/>
      </c>
      <c r="U27" s="121" t="n"/>
    </row>
    <row r="28" ht="20" customHeight="1" s="18">
      <c r="A28" s="117" t="n"/>
      <c r="B28" s="117" t="n"/>
      <c r="C28" s="117" t="n"/>
      <c r="D28" s="117" t="n"/>
      <c r="E28" s="117" t="n"/>
      <c r="F28" s="118" t="n"/>
      <c r="G28" s="117" t="n"/>
      <c r="H28" s="117" t="n"/>
      <c r="I28" s="117" t="n"/>
      <c r="J28" s="117" t="n"/>
      <c r="K28" s="117" t="n"/>
      <c r="L28" s="119" t="n"/>
      <c r="M28" s="119" t="n"/>
      <c r="N28" s="120" t="n"/>
      <c r="O28" s="120" t="n"/>
      <c r="P28" s="117" t="n"/>
      <c r="Q28" s="119" t="n"/>
      <c r="R28" s="119" t="n"/>
      <c r="S28" s="119" t="n"/>
      <c r="T28" s="117">
        <f>IF(A28="","",IF(OR(AND(ISNUMBER(Q28),Q28&lt;TODAY()),AND(ISNUMBER(R28),R28&lt;TODAY()),AND(ISNUMBER(S28),S28&lt;TODAY())),"有逾期",IF(OR(AND(ISNUMBER(Q28),Q28-TODAY()&lt;='设置与说明'!$B$10),AND(ISNUMBER(R28),R28-TODAY()&lt;='设置与说明'!$B$10),AND(ISNUMBER(S28),S28-TODAY()&lt;='设置与说明'!$B$10)),"即将到期","正常")))</f>
        <v/>
      </c>
      <c r="U28" s="117" t="n"/>
    </row>
    <row r="29" ht="20" customHeight="1" s="18">
      <c r="A29" s="121" t="n"/>
      <c r="B29" s="121" t="n"/>
      <c r="C29" s="121" t="n"/>
      <c r="D29" s="121" t="n"/>
      <c r="E29" s="121" t="n"/>
      <c r="F29" s="122" t="n"/>
      <c r="G29" s="121" t="n"/>
      <c r="H29" s="121" t="n"/>
      <c r="I29" s="121" t="n"/>
      <c r="J29" s="121" t="n"/>
      <c r="K29" s="121" t="n"/>
      <c r="L29" s="123" t="n"/>
      <c r="M29" s="123" t="n"/>
      <c r="N29" s="124" t="n"/>
      <c r="O29" s="124" t="n"/>
      <c r="P29" s="121" t="n"/>
      <c r="Q29" s="123" t="n"/>
      <c r="R29" s="123" t="n"/>
      <c r="S29" s="123" t="n"/>
      <c r="T29" s="121">
        <f>IF(A29="","",IF(OR(AND(ISNUMBER(Q29),Q29&lt;TODAY()),AND(ISNUMBER(R29),R29&lt;TODAY()),AND(ISNUMBER(S29),S29&lt;TODAY())),"有逾期",IF(OR(AND(ISNUMBER(Q29),Q29-TODAY()&lt;='设置与说明'!$B$10),AND(ISNUMBER(R29),R29-TODAY()&lt;='设置与说明'!$B$10),AND(ISNUMBER(S29),S29-TODAY()&lt;='设置与说明'!$B$10)),"即将到期","正常")))</f>
        <v/>
      </c>
      <c r="U29" s="121" t="n"/>
    </row>
    <row r="30" ht="20" customHeight="1" s="18">
      <c r="A30" s="117" t="n"/>
      <c r="B30" s="117" t="n"/>
      <c r="C30" s="117" t="n"/>
      <c r="D30" s="117" t="n"/>
      <c r="E30" s="117" t="n"/>
      <c r="F30" s="118" t="n"/>
      <c r="G30" s="117" t="n"/>
      <c r="H30" s="117" t="n"/>
      <c r="I30" s="117" t="n"/>
      <c r="J30" s="117" t="n"/>
      <c r="K30" s="117" t="n"/>
      <c r="L30" s="119" t="n"/>
      <c r="M30" s="119" t="n"/>
      <c r="N30" s="120" t="n"/>
      <c r="O30" s="120" t="n"/>
      <c r="P30" s="117" t="n"/>
      <c r="Q30" s="119" t="n"/>
      <c r="R30" s="119" t="n"/>
      <c r="S30" s="119" t="n"/>
      <c r="T30" s="117">
        <f>IF(A30="","",IF(OR(AND(ISNUMBER(Q30),Q30&lt;TODAY()),AND(ISNUMBER(R30),R30&lt;TODAY()),AND(ISNUMBER(S30),S30&lt;TODAY())),"有逾期",IF(OR(AND(ISNUMBER(Q30),Q30-TODAY()&lt;='设置与说明'!$B$10),AND(ISNUMBER(R30),R30-TODAY()&lt;='设置与说明'!$B$10),AND(ISNUMBER(S30),S30-TODAY()&lt;='设置与说明'!$B$10)),"即将到期","正常")))</f>
        <v/>
      </c>
      <c r="U30" s="117" t="n"/>
    </row>
    <row r="31" ht="20" customHeight="1" s="18">
      <c r="A31" s="121" t="n"/>
      <c r="B31" s="121" t="n"/>
      <c r="C31" s="121" t="n"/>
      <c r="D31" s="121" t="n"/>
      <c r="E31" s="121" t="n"/>
      <c r="F31" s="122" t="n"/>
      <c r="G31" s="121" t="n"/>
      <c r="H31" s="121" t="n"/>
      <c r="I31" s="121" t="n"/>
      <c r="J31" s="121" t="n"/>
      <c r="K31" s="121" t="n"/>
      <c r="L31" s="123" t="n"/>
      <c r="M31" s="123" t="n"/>
      <c r="N31" s="124" t="n"/>
      <c r="O31" s="124" t="n"/>
      <c r="P31" s="121" t="n"/>
      <c r="Q31" s="123" t="n"/>
      <c r="R31" s="123" t="n"/>
      <c r="S31" s="123" t="n"/>
      <c r="T31" s="121">
        <f>IF(A31="","",IF(OR(AND(ISNUMBER(Q31),Q31&lt;TODAY()),AND(ISNUMBER(R31),R31&lt;TODAY()),AND(ISNUMBER(S31),S31&lt;TODAY())),"有逾期",IF(OR(AND(ISNUMBER(Q31),Q31-TODAY()&lt;='设置与说明'!$B$10),AND(ISNUMBER(R31),R31-TODAY()&lt;='设置与说明'!$B$10),AND(ISNUMBER(S31),S31-TODAY()&lt;='设置与说明'!$B$10)),"即将到期","正常")))</f>
        <v/>
      </c>
      <c r="U31" s="121" t="n"/>
    </row>
    <row r="32" ht="20" customHeight="1" s="18">
      <c r="A32" s="117" t="n"/>
      <c r="B32" s="117" t="n"/>
      <c r="C32" s="117" t="n"/>
      <c r="D32" s="117" t="n"/>
      <c r="E32" s="117" t="n"/>
      <c r="F32" s="118" t="n"/>
      <c r="G32" s="117" t="n"/>
      <c r="H32" s="117" t="n"/>
      <c r="I32" s="117" t="n"/>
      <c r="J32" s="117" t="n"/>
      <c r="K32" s="117" t="n"/>
      <c r="L32" s="119" t="n"/>
      <c r="M32" s="119" t="n"/>
      <c r="N32" s="120" t="n"/>
      <c r="O32" s="120" t="n"/>
      <c r="P32" s="117" t="n"/>
      <c r="Q32" s="119" t="n"/>
      <c r="R32" s="119" t="n"/>
      <c r="S32" s="119" t="n"/>
      <c r="T32" s="117">
        <f>IF(A32="","",IF(OR(AND(ISNUMBER(Q32),Q32&lt;TODAY()),AND(ISNUMBER(R32),R32&lt;TODAY()),AND(ISNUMBER(S32),S32&lt;TODAY())),"有逾期",IF(OR(AND(ISNUMBER(Q32),Q32-TODAY()&lt;='设置与说明'!$B$10),AND(ISNUMBER(R32),R32-TODAY()&lt;='设置与说明'!$B$10),AND(ISNUMBER(S32),S32-TODAY()&lt;='设置与说明'!$B$10)),"即将到期","正常")))</f>
        <v/>
      </c>
      <c r="U32" s="117" t="n"/>
    </row>
    <row r="33" ht="20" customHeight="1" s="18">
      <c r="A33" s="121" t="n"/>
      <c r="B33" s="121" t="n"/>
      <c r="C33" s="121" t="n"/>
      <c r="D33" s="121" t="n"/>
      <c r="E33" s="121" t="n"/>
      <c r="F33" s="122" t="n"/>
      <c r="G33" s="121" t="n"/>
      <c r="H33" s="121" t="n"/>
      <c r="I33" s="121" t="n"/>
      <c r="J33" s="121" t="n"/>
      <c r="K33" s="121" t="n"/>
      <c r="L33" s="123" t="n"/>
      <c r="M33" s="123" t="n"/>
      <c r="N33" s="124" t="n"/>
      <c r="O33" s="124" t="n"/>
      <c r="P33" s="121" t="n"/>
      <c r="Q33" s="123" t="n"/>
      <c r="R33" s="123" t="n"/>
      <c r="S33" s="123" t="n"/>
      <c r="T33" s="121">
        <f>IF(A33="","",IF(OR(AND(ISNUMBER(Q33),Q33&lt;TODAY()),AND(ISNUMBER(R33),R33&lt;TODAY()),AND(ISNUMBER(S33),S33&lt;TODAY())),"有逾期",IF(OR(AND(ISNUMBER(Q33),Q33-TODAY()&lt;='设置与说明'!$B$10),AND(ISNUMBER(R33),R33-TODAY()&lt;='设置与说明'!$B$10),AND(ISNUMBER(S33),S33-TODAY()&lt;='设置与说明'!$B$10)),"即将到期","正常")))</f>
        <v/>
      </c>
      <c r="U33" s="121" t="n"/>
    </row>
    <row r="34" ht="20" customHeight="1" s="18">
      <c r="A34" s="117" t="n"/>
      <c r="B34" s="117" t="n"/>
      <c r="C34" s="117" t="n"/>
      <c r="D34" s="117" t="n"/>
      <c r="E34" s="117" t="n"/>
      <c r="F34" s="118" t="n"/>
      <c r="G34" s="117" t="n"/>
      <c r="H34" s="117" t="n"/>
      <c r="I34" s="117" t="n"/>
      <c r="J34" s="117" t="n"/>
      <c r="K34" s="117" t="n"/>
      <c r="L34" s="119" t="n"/>
      <c r="M34" s="119" t="n"/>
      <c r="N34" s="120" t="n"/>
      <c r="O34" s="120" t="n"/>
      <c r="P34" s="117" t="n"/>
      <c r="Q34" s="119" t="n"/>
      <c r="R34" s="119" t="n"/>
      <c r="S34" s="119" t="n"/>
      <c r="T34" s="117">
        <f>IF(A34="","",IF(OR(AND(ISNUMBER(Q34),Q34&lt;TODAY()),AND(ISNUMBER(R34),R34&lt;TODAY()),AND(ISNUMBER(S34),S34&lt;TODAY())),"有逾期",IF(OR(AND(ISNUMBER(Q34),Q34-TODAY()&lt;='设置与说明'!$B$10),AND(ISNUMBER(R34),R34-TODAY()&lt;='设置与说明'!$B$10),AND(ISNUMBER(S34),S34-TODAY()&lt;='设置与说明'!$B$10)),"即将到期","正常")))</f>
        <v/>
      </c>
      <c r="U34" s="117" t="n"/>
    </row>
    <row r="35" ht="20" customHeight="1" s="18">
      <c r="A35" s="121" t="n"/>
      <c r="B35" s="121" t="n"/>
      <c r="C35" s="121" t="n"/>
      <c r="D35" s="121" t="n"/>
      <c r="E35" s="121" t="n"/>
      <c r="F35" s="122" t="n"/>
      <c r="G35" s="121" t="n"/>
      <c r="H35" s="121" t="n"/>
      <c r="I35" s="121" t="n"/>
      <c r="J35" s="121" t="n"/>
      <c r="K35" s="121" t="n"/>
      <c r="L35" s="123" t="n"/>
      <c r="M35" s="123" t="n"/>
      <c r="N35" s="124" t="n"/>
      <c r="O35" s="124" t="n"/>
      <c r="P35" s="121" t="n"/>
      <c r="Q35" s="123" t="n"/>
      <c r="R35" s="123" t="n"/>
      <c r="S35" s="123" t="n"/>
      <c r="T35" s="121">
        <f>IF(A35="","",IF(OR(AND(ISNUMBER(Q35),Q35&lt;TODAY()),AND(ISNUMBER(R35),R35&lt;TODAY()),AND(ISNUMBER(S35),S35&lt;TODAY())),"有逾期",IF(OR(AND(ISNUMBER(Q35),Q35-TODAY()&lt;='设置与说明'!$B$10),AND(ISNUMBER(R35),R35-TODAY()&lt;='设置与说明'!$B$10),AND(ISNUMBER(S35),S35-TODAY()&lt;='设置与说明'!$B$10)),"即将到期","正常")))</f>
        <v/>
      </c>
      <c r="U35" s="121" t="n"/>
    </row>
    <row r="36" ht="20" customHeight="1" s="18">
      <c r="A36" s="117" t="n"/>
      <c r="B36" s="117" t="n"/>
      <c r="C36" s="117" t="n"/>
      <c r="D36" s="117" t="n"/>
      <c r="E36" s="117" t="n"/>
      <c r="F36" s="118" t="n"/>
      <c r="G36" s="117" t="n"/>
      <c r="H36" s="117" t="n"/>
      <c r="I36" s="117" t="n"/>
      <c r="J36" s="117" t="n"/>
      <c r="K36" s="117" t="n"/>
      <c r="L36" s="119" t="n"/>
      <c r="M36" s="119" t="n"/>
      <c r="N36" s="120" t="n"/>
      <c r="O36" s="120" t="n"/>
      <c r="P36" s="117" t="n"/>
      <c r="Q36" s="119" t="n"/>
      <c r="R36" s="119" t="n"/>
      <c r="S36" s="119" t="n"/>
      <c r="T36" s="117">
        <f>IF(A36="","",IF(OR(AND(ISNUMBER(Q36),Q36&lt;TODAY()),AND(ISNUMBER(R36),R36&lt;TODAY()),AND(ISNUMBER(S36),S36&lt;TODAY())),"有逾期",IF(OR(AND(ISNUMBER(Q36),Q36-TODAY()&lt;='设置与说明'!$B$10),AND(ISNUMBER(R36),R36-TODAY()&lt;='设置与说明'!$B$10),AND(ISNUMBER(S36),S36-TODAY()&lt;='设置与说明'!$B$10)),"即将到期","正常")))</f>
        <v/>
      </c>
      <c r="U36" s="117" t="n"/>
    </row>
    <row r="37" ht="20" customHeight="1" s="18">
      <c r="A37" s="121" t="n"/>
      <c r="B37" s="121" t="n"/>
      <c r="C37" s="121" t="n"/>
      <c r="D37" s="121" t="n"/>
      <c r="E37" s="121" t="n"/>
      <c r="F37" s="122" t="n"/>
      <c r="G37" s="121" t="n"/>
      <c r="H37" s="121" t="n"/>
      <c r="I37" s="121" t="n"/>
      <c r="J37" s="121" t="n"/>
      <c r="K37" s="121" t="n"/>
      <c r="L37" s="123" t="n"/>
      <c r="M37" s="123" t="n"/>
      <c r="N37" s="124" t="n"/>
      <c r="O37" s="124" t="n"/>
      <c r="P37" s="121" t="n"/>
      <c r="Q37" s="123" t="n"/>
      <c r="R37" s="123" t="n"/>
      <c r="S37" s="123" t="n"/>
      <c r="T37" s="121">
        <f>IF(A37="","",IF(OR(AND(ISNUMBER(Q37),Q37&lt;TODAY()),AND(ISNUMBER(R37),R37&lt;TODAY()),AND(ISNUMBER(S37),S37&lt;TODAY())),"有逾期",IF(OR(AND(ISNUMBER(Q37),Q37-TODAY()&lt;='设置与说明'!$B$10),AND(ISNUMBER(R37),R37-TODAY()&lt;='设置与说明'!$B$10),AND(ISNUMBER(S37),S37-TODAY()&lt;='设置与说明'!$B$10)),"即将到期","正常")))</f>
        <v/>
      </c>
      <c r="U37" s="121" t="n"/>
    </row>
    <row r="38" ht="20" customHeight="1" s="18">
      <c r="A38" s="117" t="n"/>
      <c r="B38" s="117" t="n"/>
      <c r="C38" s="117" t="n"/>
      <c r="D38" s="117" t="n"/>
      <c r="E38" s="117" t="n"/>
      <c r="F38" s="118" t="n"/>
      <c r="G38" s="117" t="n"/>
      <c r="H38" s="117" t="n"/>
      <c r="I38" s="117" t="n"/>
      <c r="J38" s="117" t="n"/>
      <c r="K38" s="117" t="n"/>
      <c r="L38" s="119" t="n"/>
      <c r="M38" s="119" t="n"/>
      <c r="N38" s="120" t="n"/>
      <c r="O38" s="120" t="n"/>
      <c r="P38" s="117" t="n"/>
      <c r="Q38" s="119" t="n"/>
      <c r="R38" s="119" t="n"/>
      <c r="S38" s="119" t="n"/>
      <c r="T38" s="117">
        <f>IF(A38="","",IF(OR(AND(ISNUMBER(Q38),Q38&lt;TODAY()),AND(ISNUMBER(R38),R38&lt;TODAY()),AND(ISNUMBER(S38),S38&lt;TODAY())),"有逾期",IF(OR(AND(ISNUMBER(Q38),Q38-TODAY()&lt;='设置与说明'!$B$10),AND(ISNUMBER(R38),R38-TODAY()&lt;='设置与说明'!$B$10),AND(ISNUMBER(S38),S38-TODAY()&lt;='设置与说明'!$B$10)),"即将到期","正常")))</f>
        <v/>
      </c>
      <c r="U38" s="117" t="n"/>
    </row>
    <row r="39" ht="20" customHeight="1" s="18">
      <c r="A39" s="121" t="n"/>
      <c r="B39" s="121" t="n"/>
      <c r="C39" s="121" t="n"/>
      <c r="D39" s="121" t="n"/>
      <c r="E39" s="121" t="n"/>
      <c r="F39" s="122" t="n"/>
      <c r="G39" s="121" t="n"/>
      <c r="H39" s="121" t="n"/>
      <c r="I39" s="121" t="n"/>
      <c r="J39" s="121" t="n"/>
      <c r="K39" s="121" t="n"/>
      <c r="L39" s="123" t="n"/>
      <c r="M39" s="123" t="n"/>
      <c r="N39" s="124" t="n"/>
      <c r="O39" s="124" t="n"/>
      <c r="P39" s="121" t="n"/>
      <c r="Q39" s="123" t="n"/>
      <c r="R39" s="123" t="n"/>
      <c r="S39" s="123" t="n"/>
      <c r="T39" s="121">
        <f>IF(A39="","",IF(OR(AND(ISNUMBER(Q39),Q39&lt;TODAY()),AND(ISNUMBER(R39),R39&lt;TODAY()),AND(ISNUMBER(S39),S39&lt;TODAY())),"有逾期",IF(OR(AND(ISNUMBER(Q39),Q39-TODAY()&lt;='设置与说明'!$B$10),AND(ISNUMBER(R39),R39-TODAY()&lt;='设置与说明'!$B$10),AND(ISNUMBER(S39),S39-TODAY()&lt;='设置与说明'!$B$10)),"即将到期","正常")))</f>
        <v/>
      </c>
      <c r="U39" s="121" t="n"/>
    </row>
    <row r="40" ht="20" customHeight="1" s="18">
      <c r="A40" s="117" t="n"/>
      <c r="B40" s="117" t="n"/>
      <c r="C40" s="117" t="n"/>
      <c r="D40" s="117" t="n"/>
      <c r="E40" s="117" t="n"/>
      <c r="F40" s="118" t="n"/>
      <c r="G40" s="117" t="n"/>
      <c r="H40" s="117" t="n"/>
      <c r="I40" s="117" t="n"/>
      <c r="J40" s="117" t="n"/>
      <c r="K40" s="117" t="n"/>
      <c r="L40" s="119" t="n"/>
      <c r="M40" s="119" t="n"/>
      <c r="N40" s="120" t="n"/>
      <c r="O40" s="120" t="n"/>
      <c r="P40" s="117" t="n"/>
      <c r="Q40" s="119" t="n"/>
      <c r="R40" s="119" t="n"/>
      <c r="S40" s="119" t="n"/>
      <c r="T40" s="117">
        <f>IF(A40="","",IF(OR(AND(ISNUMBER(Q40),Q40&lt;TODAY()),AND(ISNUMBER(R40),R40&lt;TODAY()),AND(ISNUMBER(S40),S40&lt;TODAY())),"有逾期",IF(OR(AND(ISNUMBER(Q40),Q40-TODAY()&lt;='设置与说明'!$B$10),AND(ISNUMBER(R40),R40-TODAY()&lt;='设置与说明'!$B$10),AND(ISNUMBER(S40),S40-TODAY()&lt;='设置与说明'!$B$10)),"即将到期","正常")))</f>
        <v/>
      </c>
      <c r="U40" s="117" t="n"/>
    </row>
    <row r="41" ht="20" customHeight="1" s="18">
      <c r="A41" s="121" t="n"/>
      <c r="B41" s="121" t="n"/>
      <c r="C41" s="121" t="n"/>
      <c r="D41" s="121" t="n"/>
      <c r="E41" s="121" t="n"/>
      <c r="F41" s="122" t="n"/>
      <c r="G41" s="121" t="n"/>
      <c r="H41" s="121" t="n"/>
      <c r="I41" s="121" t="n"/>
      <c r="J41" s="121" t="n"/>
      <c r="K41" s="121" t="n"/>
      <c r="L41" s="123" t="n"/>
      <c r="M41" s="123" t="n"/>
      <c r="N41" s="124" t="n"/>
      <c r="O41" s="124" t="n"/>
      <c r="P41" s="121" t="n"/>
      <c r="Q41" s="123" t="n"/>
      <c r="R41" s="123" t="n"/>
      <c r="S41" s="123" t="n"/>
      <c r="T41" s="121">
        <f>IF(A41="","",IF(OR(AND(ISNUMBER(Q41),Q41&lt;TODAY()),AND(ISNUMBER(R41),R41&lt;TODAY()),AND(ISNUMBER(S41),S41&lt;TODAY())),"有逾期",IF(OR(AND(ISNUMBER(Q41),Q41-TODAY()&lt;='设置与说明'!$B$10),AND(ISNUMBER(R41),R41-TODAY()&lt;='设置与说明'!$B$10),AND(ISNUMBER(S41),S41-TODAY()&lt;='设置与说明'!$B$10)),"即将到期","正常")))</f>
        <v/>
      </c>
      <c r="U41" s="121" t="n"/>
    </row>
    <row r="42" ht="20" customHeight="1" s="18">
      <c r="A42" s="117" t="n"/>
      <c r="B42" s="117" t="n"/>
      <c r="C42" s="117" t="n"/>
      <c r="D42" s="117" t="n"/>
      <c r="E42" s="117" t="n"/>
      <c r="F42" s="118" t="n"/>
      <c r="G42" s="117" t="n"/>
      <c r="H42" s="117" t="n"/>
      <c r="I42" s="117" t="n"/>
      <c r="J42" s="117" t="n"/>
      <c r="K42" s="117" t="n"/>
      <c r="L42" s="119" t="n"/>
      <c r="M42" s="119" t="n"/>
      <c r="N42" s="120" t="n"/>
      <c r="O42" s="120" t="n"/>
      <c r="P42" s="117" t="n"/>
      <c r="Q42" s="119" t="n"/>
      <c r="R42" s="119" t="n"/>
      <c r="S42" s="119" t="n"/>
      <c r="T42" s="117">
        <f>IF(A42="","",IF(OR(AND(ISNUMBER(Q42),Q42&lt;TODAY()),AND(ISNUMBER(R42),R42&lt;TODAY()),AND(ISNUMBER(S42),S42&lt;TODAY())),"有逾期",IF(OR(AND(ISNUMBER(Q42),Q42-TODAY()&lt;='设置与说明'!$B$10),AND(ISNUMBER(R42),R42-TODAY()&lt;='设置与说明'!$B$10),AND(ISNUMBER(S42),S42-TODAY()&lt;='设置与说明'!$B$10)),"即将到期","正常")))</f>
        <v/>
      </c>
      <c r="U42" s="117" t="n"/>
    </row>
    <row r="43" ht="20" customHeight="1" s="18">
      <c r="A43" s="121" t="n"/>
      <c r="B43" s="121" t="n"/>
      <c r="C43" s="121" t="n"/>
      <c r="D43" s="121" t="n"/>
      <c r="E43" s="121" t="n"/>
      <c r="F43" s="122" t="n"/>
      <c r="G43" s="121" t="n"/>
      <c r="H43" s="121" t="n"/>
      <c r="I43" s="121" t="n"/>
      <c r="J43" s="121" t="n"/>
      <c r="K43" s="121" t="n"/>
      <c r="L43" s="123" t="n"/>
      <c r="M43" s="123" t="n"/>
      <c r="N43" s="124" t="n"/>
      <c r="O43" s="124" t="n"/>
      <c r="P43" s="121" t="n"/>
      <c r="Q43" s="123" t="n"/>
      <c r="R43" s="123" t="n"/>
      <c r="S43" s="123" t="n"/>
      <c r="T43" s="121">
        <f>IF(A43="","",IF(OR(AND(ISNUMBER(Q43),Q43&lt;TODAY()),AND(ISNUMBER(R43),R43&lt;TODAY()),AND(ISNUMBER(S43),S43&lt;TODAY())),"有逾期",IF(OR(AND(ISNUMBER(Q43),Q43-TODAY()&lt;='设置与说明'!$B$10),AND(ISNUMBER(R43),R43-TODAY()&lt;='设置与说明'!$B$10),AND(ISNUMBER(S43),S43-TODAY()&lt;='设置与说明'!$B$10)),"即将到期","正常")))</f>
        <v/>
      </c>
      <c r="U43" s="121" t="n"/>
    </row>
    <row r="44" ht="20" customHeight="1" s="18">
      <c r="A44" s="117" t="n"/>
      <c r="B44" s="117" t="n"/>
      <c r="C44" s="117" t="n"/>
      <c r="D44" s="117" t="n"/>
      <c r="E44" s="117" t="n"/>
      <c r="F44" s="118" t="n"/>
      <c r="G44" s="117" t="n"/>
      <c r="H44" s="117" t="n"/>
      <c r="I44" s="117" t="n"/>
      <c r="J44" s="117" t="n"/>
      <c r="K44" s="117" t="n"/>
      <c r="L44" s="119" t="n"/>
      <c r="M44" s="119" t="n"/>
      <c r="N44" s="120" t="n"/>
      <c r="O44" s="120" t="n"/>
      <c r="P44" s="117" t="n"/>
      <c r="Q44" s="119" t="n"/>
      <c r="R44" s="119" t="n"/>
      <c r="S44" s="119" t="n"/>
      <c r="T44" s="117">
        <f>IF(A44="","",IF(OR(AND(ISNUMBER(Q44),Q44&lt;TODAY()),AND(ISNUMBER(R44),R44&lt;TODAY()),AND(ISNUMBER(S44),S44&lt;TODAY())),"有逾期",IF(OR(AND(ISNUMBER(Q44),Q44-TODAY()&lt;='设置与说明'!$B$10),AND(ISNUMBER(R44),R44-TODAY()&lt;='设置与说明'!$B$10),AND(ISNUMBER(S44),S44-TODAY()&lt;='设置与说明'!$B$10)),"即将到期","正常")))</f>
        <v/>
      </c>
      <c r="U44" s="117" t="n"/>
    </row>
    <row r="45" ht="20" customHeight="1" s="18">
      <c r="A45" s="121" t="n"/>
      <c r="B45" s="121" t="n"/>
      <c r="C45" s="121" t="n"/>
      <c r="D45" s="121" t="n"/>
      <c r="E45" s="121" t="n"/>
      <c r="F45" s="122" t="n"/>
      <c r="G45" s="121" t="n"/>
      <c r="H45" s="121" t="n"/>
      <c r="I45" s="121" t="n"/>
      <c r="J45" s="121" t="n"/>
      <c r="K45" s="121" t="n"/>
      <c r="L45" s="123" t="n"/>
      <c r="M45" s="123" t="n"/>
      <c r="N45" s="124" t="n"/>
      <c r="O45" s="124" t="n"/>
      <c r="P45" s="121" t="n"/>
      <c r="Q45" s="123" t="n"/>
      <c r="R45" s="123" t="n"/>
      <c r="S45" s="123" t="n"/>
      <c r="T45" s="121">
        <f>IF(A45="","",IF(OR(AND(ISNUMBER(Q45),Q45&lt;TODAY()),AND(ISNUMBER(R45),R45&lt;TODAY()),AND(ISNUMBER(S45),S45&lt;TODAY())),"有逾期",IF(OR(AND(ISNUMBER(Q45),Q45-TODAY()&lt;='设置与说明'!$B$10),AND(ISNUMBER(R45),R45-TODAY()&lt;='设置与说明'!$B$10),AND(ISNUMBER(S45),S45-TODAY()&lt;='设置与说明'!$B$10)),"即将到期","正常")))</f>
        <v/>
      </c>
      <c r="U45" s="121" t="n"/>
    </row>
    <row r="46" ht="20" customHeight="1" s="18">
      <c r="A46" s="117" t="n"/>
      <c r="B46" s="117" t="n"/>
      <c r="C46" s="117" t="n"/>
      <c r="D46" s="117" t="n"/>
      <c r="E46" s="117" t="n"/>
      <c r="F46" s="118" t="n"/>
      <c r="G46" s="117" t="n"/>
      <c r="H46" s="117" t="n"/>
      <c r="I46" s="117" t="n"/>
      <c r="J46" s="117" t="n"/>
      <c r="K46" s="117" t="n"/>
      <c r="L46" s="119" t="n"/>
      <c r="M46" s="119" t="n"/>
      <c r="N46" s="120" t="n"/>
      <c r="O46" s="120" t="n"/>
      <c r="P46" s="117" t="n"/>
      <c r="Q46" s="119" t="n"/>
      <c r="R46" s="119" t="n"/>
      <c r="S46" s="119" t="n"/>
      <c r="T46" s="117">
        <f>IF(A46="","",IF(OR(AND(ISNUMBER(Q46),Q46&lt;TODAY()),AND(ISNUMBER(R46),R46&lt;TODAY()),AND(ISNUMBER(S46),S46&lt;TODAY())),"有逾期",IF(OR(AND(ISNUMBER(Q46),Q46-TODAY()&lt;='设置与说明'!$B$10),AND(ISNUMBER(R46),R46-TODAY()&lt;='设置与说明'!$B$10),AND(ISNUMBER(S46),S46-TODAY()&lt;='设置与说明'!$B$10)),"即将到期","正常")))</f>
        <v/>
      </c>
      <c r="U46" s="117" t="n"/>
    </row>
    <row r="47" ht="20" customHeight="1" s="18">
      <c r="A47" s="121" t="n"/>
      <c r="B47" s="121" t="n"/>
      <c r="C47" s="121" t="n"/>
      <c r="D47" s="121" t="n"/>
      <c r="E47" s="121" t="n"/>
      <c r="F47" s="122" t="n"/>
      <c r="G47" s="121" t="n"/>
      <c r="H47" s="121" t="n"/>
      <c r="I47" s="121" t="n"/>
      <c r="J47" s="121" t="n"/>
      <c r="K47" s="121" t="n"/>
      <c r="L47" s="123" t="n"/>
      <c r="M47" s="123" t="n"/>
      <c r="N47" s="124" t="n"/>
      <c r="O47" s="124" t="n"/>
      <c r="P47" s="121" t="n"/>
      <c r="Q47" s="123" t="n"/>
      <c r="R47" s="123" t="n"/>
      <c r="S47" s="123" t="n"/>
      <c r="T47" s="121">
        <f>IF(A47="","",IF(OR(AND(ISNUMBER(Q47),Q47&lt;TODAY()),AND(ISNUMBER(R47),R47&lt;TODAY()),AND(ISNUMBER(S47),S47&lt;TODAY())),"有逾期",IF(OR(AND(ISNUMBER(Q47),Q47-TODAY()&lt;='设置与说明'!$B$10),AND(ISNUMBER(R47),R47-TODAY()&lt;='设置与说明'!$B$10),AND(ISNUMBER(S47),S47-TODAY()&lt;='设置与说明'!$B$10)),"即将到期","正常")))</f>
        <v/>
      </c>
      <c r="U47" s="121" t="n"/>
    </row>
    <row r="48" ht="20" customHeight="1" s="18">
      <c r="A48" s="117" t="n"/>
      <c r="B48" s="117" t="n"/>
      <c r="C48" s="117" t="n"/>
      <c r="D48" s="117" t="n"/>
      <c r="E48" s="117" t="n"/>
      <c r="F48" s="118" t="n"/>
      <c r="G48" s="117" t="n"/>
      <c r="H48" s="117" t="n"/>
      <c r="I48" s="117" t="n"/>
      <c r="J48" s="117" t="n"/>
      <c r="K48" s="117" t="n"/>
      <c r="L48" s="119" t="n"/>
      <c r="M48" s="119" t="n"/>
      <c r="N48" s="120" t="n"/>
      <c r="O48" s="120" t="n"/>
      <c r="P48" s="117" t="n"/>
      <c r="Q48" s="119" t="n"/>
      <c r="R48" s="119" t="n"/>
      <c r="S48" s="119" t="n"/>
      <c r="T48" s="117">
        <f>IF(A48="","",IF(OR(AND(ISNUMBER(Q48),Q48&lt;TODAY()),AND(ISNUMBER(R48),R48&lt;TODAY()),AND(ISNUMBER(S48),S48&lt;TODAY())),"有逾期",IF(OR(AND(ISNUMBER(Q48),Q48-TODAY()&lt;='设置与说明'!$B$10),AND(ISNUMBER(R48),R48-TODAY()&lt;='设置与说明'!$B$10),AND(ISNUMBER(S48),S48-TODAY()&lt;='设置与说明'!$B$10)),"即将到期","正常")))</f>
        <v/>
      </c>
      <c r="U48" s="117" t="n"/>
    </row>
    <row r="49" ht="20" customHeight="1" s="18">
      <c r="A49" s="121" t="n"/>
      <c r="B49" s="121" t="n"/>
      <c r="C49" s="121" t="n"/>
      <c r="D49" s="121" t="n"/>
      <c r="E49" s="121" t="n"/>
      <c r="F49" s="122" t="n"/>
      <c r="G49" s="121" t="n"/>
      <c r="H49" s="121" t="n"/>
      <c r="I49" s="121" t="n"/>
      <c r="J49" s="121" t="n"/>
      <c r="K49" s="121" t="n"/>
      <c r="L49" s="123" t="n"/>
      <c r="M49" s="123" t="n"/>
      <c r="N49" s="124" t="n"/>
      <c r="O49" s="124" t="n"/>
      <c r="P49" s="121" t="n"/>
      <c r="Q49" s="123" t="n"/>
      <c r="R49" s="123" t="n"/>
      <c r="S49" s="123" t="n"/>
      <c r="T49" s="121">
        <f>IF(A49="","",IF(OR(AND(ISNUMBER(Q49),Q49&lt;TODAY()),AND(ISNUMBER(R49),R49&lt;TODAY()),AND(ISNUMBER(S49),S49&lt;TODAY())),"有逾期",IF(OR(AND(ISNUMBER(Q49),Q49-TODAY()&lt;='设置与说明'!$B$10),AND(ISNUMBER(R49),R49-TODAY()&lt;='设置与说明'!$B$10),AND(ISNUMBER(S49),S49-TODAY()&lt;='设置与说明'!$B$10)),"即将到期","正常")))</f>
        <v/>
      </c>
      <c r="U49" s="121" t="n"/>
    </row>
    <row r="50" ht="20" customHeight="1" s="18">
      <c r="A50" s="117" t="n"/>
      <c r="B50" s="117" t="n"/>
      <c r="C50" s="117" t="n"/>
      <c r="D50" s="117" t="n"/>
      <c r="E50" s="117" t="n"/>
      <c r="F50" s="118" t="n"/>
      <c r="G50" s="117" t="n"/>
      <c r="H50" s="117" t="n"/>
      <c r="I50" s="117" t="n"/>
      <c r="J50" s="117" t="n"/>
      <c r="K50" s="117" t="n"/>
      <c r="L50" s="119" t="n"/>
      <c r="M50" s="119" t="n"/>
      <c r="N50" s="120" t="n"/>
      <c r="O50" s="120" t="n"/>
      <c r="P50" s="117" t="n"/>
      <c r="Q50" s="119" t="n"/>
      <c r="R50" s="119" t="n"/>
      <c r="S50" s="119" t="n"/>
      <c r="T50" s="117">
        <f>IF(A50="","",IF(OR(AND(ISNUMBER(Q50),Q50&lt;TODAY()),AND(ISNUMBER(R50),R50&lt;TODAY()),AND(ISNUMBER(S50),S50&lt;TODAY())),"有逾期",IF(OR(AND(ISNUMBER(Q50),Q50-TODAY()&lt;='设置与说明'!$B$10),AND(ISNUMBER(R50),R50-TODAY()&lt;='设置与说明'!$B$10),AND(ISNUMBER(S50),S50-TODAY()&lt;='设置与说明'!$B$10)),"即将到期","正常")))</f>
        <v/>
      </c>
      <c r="U50" s="117" t="n"/>
    </row>
    <row r="51" ht="20" customHeight="1" s="18">
      <c r="A51" s="121" t="n"/>
      <c r="B51" s="121" t="n"/>
      <c r="C51" s="121" t="n"/>
      <c r="D51" s="121" t="n"/>
      <c r="E51" s="121" t="n"/>
      <c r="F51" s="122" t="n"/>
      <c r="G51" s="121" t="n"/>
      <c r="H51" s="121" t="n"/>
      <c r="I51" s="121" t="n"/>
      <c r="J51" s="121" t="n"/>
      <c r="K51" s="121" t="n"/>
      <c r="L51" s="123" t="n"/>
      <c r="M51" s="123" t="n"/>
      <c r="N51" s="124" t="n"/>
      <c r="O51" s="124" t="n"/>
      <c r="P51" s="121" t="n"/>
      <c r="Q51" s="123" t="n"/>
      <c r="R51" s="123" t="n"/>
      <c r="S51" s="123" t="n"/>
      <c r="T51" s="121">
        <f>IF(A51="","",IF(OR(AND(ISNUMBER(Q51),Q51&lt;TODAY()),AND(ISNUMBER(R51),R51&lt;TODAY()),AND(ISNUMBER(S51),S51&lt;TODAY())),"有逾期",IF(OR(AND(ISNUMBER(Q51),Q51-TODAY()&lt;='设置与说明'!$B$10),AND(ISNUMBER(R51),R51-TODAY()&lt;='设置与说明'!$B$10),AND(ISNUMBER(S51),S51-TODAY()&lt;='设置与说明'!$B$10)),"即将到期","正常")))</f>
        <v/>
      </c>
      <c r="U51" s="121" t="n"/>
    </row>
    <row r="52" ht="20" customHeight="1" s="18">
      <c r="A52" s="117" t="n"/>
      <c r="B52" s="117" t="n"/>
      <c r="C52" s="117" t="n"/>
      <c r="D52" s="117" t="n"/>
      <c r="E52" s="117" t="n"/>
      <c r="F52" s="118" t="n"/>
      <c r="G52" s="117" t="n"/>
      <c r="H52" s="117" t="n"/>
      <c r="I52" s="117" t="n"/>
      <c r="J52" s="117" t="n"/>
      <c r="K52" s="117" t="n"/>
      <c r="L52" s="119" t="n"/>
      <c r="M52" s="119" t="n"/>
      <c r="N52" s="120" t="n"/>
      <c r="O52" s="120" t="n"/>
      <c r="P52" s="117" t="n"/>
      <c r="Q52" s="119" t="n"/>
      <c r="R52" s="119" t="n"/>
      <c r="S52" s="119" t="n"/>
      <c r="T52" s="117">
        <f>IF(A52="","",IF(OR(AND(ISNUMBER(Q52),Q52&lt;TODAY()),AND(ISNUMBER(R52),R52&lt;TODAY()),AND(ISNUMBER(S52),S52&lt;TODAY())),"有逾期",IF(OR(AND(ISNUMBER(Q52),Q52-TODAY()&lt;='设置与说明'!$B$10),AND(ISNUMBER(R52),R52-TODAY()&lt;='设置与说明'!$B$10),AND(ISNUMBER(S52),S52-TODAY()&lt;='设置与说明'!$B$10)),"即将到期","正常")))</f>
        <v/>
      </c>
      <c r="U52" s="117" t="n"/>
    </row>
    <row r="53" ht="20" customHeight="1" s="18">
      <c r="A53" s="121" t="n"/>
      <c r="B53" s="121" t="n"/>
      <c r="C53" s="121" t="n"/>
      <c r="D53" s="121" t="n"/>
      <c r="E53" s="121" t="n"/>
      <c r="F53" s="122" t="n"/>
      <c r="G53" s="121" t="n"/>
      <c r="H53" s="121" t="n"/>
      <c r="I53" s="121" t="n"/>
      <c r="J53" s="121" t="n"/>
      <c r="K53" s="121" t="n"/>
      <c r="L53" s="123" t="n"/>
      <c r="M53" s="123" t="n"/>
      <c r="N53" s="124" t="n"/>
      <c r="O53" s="124" t="n"/>
      <c r="P53" s="121" t="n"/>
      <c r="Q53" s="123" t="n"/>
      <c r="R53" s="123" t="n"/>
      <c r="S53" s="123" t="n"/>
      <c r="T53" s="121">
        <f>IF(A53="","",IF(OR(AND(ISNUMBER(Q53),Q53&lt;TODAY()),AND(ISNUMBER(R53),R53&lt;TODAY()),AND(ISNUMBER(S53),S53&lt;TODAY())),"有逾期",IF(OR(AND(ISNUMBER(Q53),Q53-TODAY()&lt;='设置与说明'!$B$10),AND(ISNUMBER(R53),R53-TODAY()&lt;='设置与说明'!$B$10),AND(ISNUMBER(S53),S53-TODAY()&lt;='设置与说明'!$B$10)),"即将到期","正常")))</f>
        <v/>
      </c>
      <c r="U53" s="121" t="n"/>
    </row>
    <row r="54" ht="20" customHeight="1" s="18">
      <c r="A54" s="117" t="n"/>
      <c r="B54" s="117" t="n"/>
      <c r="C54" s="117" t="n"/>
      <c r="D54" s="117" t="n"/>
      <c r="E54" s="117" t="n"/>
      <c r="F54" s="118" t="n"/>
      <c r="G54" s="117" t="n"/>
      <c r="H54" s="117" t="n"/>
      <c r="I54" s="117" t="n"/>
      <c r="J54" s="117" t="n"/>
      <c r="K54" s="117" t="n"/>
      <c r="L54" s="119" t="n"/>
      <c r="M54" s="119" t="n"/>
      <c r="N54" s="120" t="n"/>
      <c r="O54" s="120" t="n"/>
      <c r="P54" s="117" t="n"/>
      <c r="Q54" s="119" t="n"/>
      <c r="R54" s="119" t="n"/>
      <c r="S54" s="119" t="n"/>
      <c r="T54" s="117">
        <f>IF(A54="","",IF(OR(AND(ISNUMBER(Q54),Q54&lt;TODAY()),AND(ISNUMBER(R54),R54&lt;TODAY()),AND(ISNUMBER(S54),S54&lt;TODAY())),"有逾期",IF(OR(AND(ISNUMBER(Q54),Q54-TODAY()&lt;='设置与说明'!$B$10),AND(ISNUMBER(R54),R54-TODAY()&lt;='设置与说明'!$B$10),AND(ISNUMBER(S54),S54-TODAY()&lt;='设置与说明'!$B$10)),"即将到期","正常")))</f>
        <v/>
      </c>
      <c r="U54" s="117" t="n"/>
    </row>
    <row r="55" ht="20" customHeight="1" s="18">
      <c r="A55" s="121" t="n"/>
      <c r="B55" s="121" t="n"/>
      <c r="C55" s="121" t="n"/>
      <c r="D55" s="121" t="n"/>
      <c r="E55" s="121" t="n"/>
      <c r="F55" s="122" t="n"/>
      <c r="G55" s="121" t="n"/>
      <c r="H55" s="121" t="n"/>
      <c r="I55" s="121" t="n"/>
      <c r="J55" s="121" t="n"/>
      <c r="K55" s="121" t="n"/>
      <c r="L55" s="123" t="n"/>
      <c r="M55" s="123" t="n"/>
      <c r="N55" s="124" t="n"/>
      <c r="O55" s="124" t="n"/>
      <c r="P55" s="121" t="n"/>
      <c r="Q55" s="123" t="n"/>
      <c r="R55" s="123" t="n"/>
      <c r="S55" s="123" t="n"/>
      <c r="T55" s="121">
        <f>IF(A55="","",IF(OR(AND(ISNUMBER(Q55),Q55&lt;TODAY()),AND(ISNUMBER(R55),R55&lt;TODAY()),AND(ISNUMBER(S55),S55&lt;TODAY())),"有逾期",IF(OR(AND(ISNUMBER(Q55),Q55-TODAY()&lt;='设置与说明'!$B$10),AND(ISNUMBER(R55),R55-TODAY()&lt;='设置与说明'!$B$10),AND(ISNUMBER(S55),S55-TODAY()&lt;='设置与说明'!$B$10)),"即将到期","正常")))</f>
        <v/>
      </c>
      <c r="U55" s="121" t="n"/>
    </row>
    <row r="56" ht="20" customHeight="1" s="18">
      <c r="A56" s="117" t="n"/>
      <c r="B56" s="117" t="n"/>
      <c r="C56" s="117" t="n"/>
      <c r="D56" s="117" t="n"/>
      <c r="E56" s="117" t="n"/>
      <c r="F56" s="118" t="n"/>
      <c r="G56" s="117" t="n"/>
      <c r="H56" s="117" t="n"/>
      <c r="I56" s="117" t="n"/>
      <c r="J56" s="117" t="n"/>
      <c r="K56" s="117" t="n"/>
      <c r="L56" s="119" t="n"/>
      <c r="M56" s="119" t="n"/>
      <c r="N56" s="120" t="n"/>
      <c r="O56" s="120" t="n"/>
      <c r="P56" s="117" t="n"/>
      <c r="Q56" s="119" t="n"/>
      <c r="R56" s="119" t="n"/>
      <c r="S56" s="119" t="n"/>
      <c r="T56" s="117">
        <f>IF(A56="","",IF(OR(AND(ISNUMBER(Q56),Q56&lt;TODAY()),AND(ISNUMBER(R56),R56&lt;TODAY()),AND(ISNUMBER(S56),S56&lt;TODAY())),"有逾期",IF(OR(AND(ISNUMBER(Q56),Q56-TODAY()&lt;='设置与说明'!$B$10),AND(ISNUMBER(R56),R56-TODAY()&lt;='设置与说明'!$B$10),AND(ISNUMBER(S56),S56-TODAY()&lt;='设置与说明'!$B$10)),"即将到期","正常")))</f>
        <v/>
      </c>
      <c r="U56" s="117" t="n"/>
    </row>
    <row r="57" ht="20" customHeight="1" s="18">
      <c r="A57" s="121" t="n"/>
      <c r="B57" s="121" t="n"/>
      <c r="C57" s="121" t="n"/>
      <c r="D57" s="121" t="n"/>
      <c r="E57" s="121" t="n"/>
      <c r="F57" s="122" t="n"/>
      <c r="G57" s="121" t="n"/>
      <c r="H57" s="121" t="n"/>
      <c r="I57" s="121" t="n"/>
      <c r="J57" s="121" t="n"/>
      <c r="K57" s="121" t="n"/>
      <c r="L57" s="123" t="n"/>
      <c r="M57" s="123" t="n"/>
      <c r="N57" s="124" t="n"/>
      <c r="O57" s="124" t="n"/>
      <c r="P57" s="121" t="n"/>
      <c r="Q57" s="123" t="n"/>
      <c r="R57" s="123" t="n"/>
      <c r="S57" s="123" t="n"/>
      <c r="T57" s="121">
        <f>IF(A57="","",IF(OR(AND(ISNUMBER(Q57),Q57&lt;TODAY()),AND(ISNUMBER(R57),R57&lt;TODAY()),AND(ISNUMBER(S57),S57&lt;TODAY())),"有逾期",IF(OR(AND(ISNUMBER(Q57),Q57-TODAY()&lt;='设置与说明'!$B$10),AND(ISNUMBER(R57),R57-TODAY()&lt;='设置与说明'!$B$10),AND(ISNUMBER(S57),S57-TODAY()&lt;='设置与说明'!$B$10)),"即将到期","正常")))</f>
        <v/>
      </c>
      <c r="U57" s="121" t="n"/>
    </row>
    <row r="58" ht="20" customHeight="1" s="18">
      <c r="A58" s="117" t="n"/>
      <c r="B58" s="117" t="n"/>
      <c r="C58" s="117" t="n"/>
      <c r="D58" s="117" t="n"/>
      <c r="E58" s="117" t="n"/>
      <c r="F58" s="118" t="n"/>
      <c r="G58" s="117" t="n"/>
      <c r="H58" s="117" t="n"/>
      <c r="I58" s="117" t="n"/>
      <c r="J58" s="117" t="n"/>
      <c r="K58" s="117" t="n"/>
      <c r="L58" s="119" t="n"/>
      <c r="M58" s="119" t="n"/>
      <c r="N58" s="120" t="n"/>
      <c r="O58" s="120" t="n"/>
      <c r="P58" s="117" t="n"/>
      <c r="Q58" s="119" t="n"/>
      <c r="R58" s="119" t="n"/>
      <c r="S58" s="119" t="n"/>
      <c r="T58" s="117">
        <f>IF(A58="","",IF(OR(AND(ISNUMBER(Q58),Q58&lt;TODAY()),AND(ISNUMBER(R58),R58&lt;TODAY()),AND(ISNUMBER(S58),S58&lt;TODAY())),"有逾期",IF(OR(AND(ISNUMBER(Q58),Q58-TODAY()&lt;='设置与说明'!$B$10),AND(ISNUMBER(R58),R58-TODAY()&lt;='设置与说明'!$B$10),AND(ISNUMBER(S58),S58-TODAY()&lt;='设置与说明'!$B$10)),"即将到期","正常")))</f>
        <v/>
      </c>
      <c r="U58" s="117" t="n"/>
    </row>
    <row r="59" ht="20" customHeight="1" s="18">
      <c r="A59" s="121" t="n"/>
      <c r="B59" s="121" t="n"/>
      <c r="C59" s="121" t="n"/>
      <c r="D59" s="121" t="n"/>
      <c r="E59" s="121" t="n"/>
      <c r="F59" s="122" t="n"/>
      <c r="G59" s="121" t="n"/>
      <c r="H59" s="121" t="n"/>
      <c r="I59" s="121" t="n"/>
      <c r="J59" s="121" t="n"/>
      <c r="K59" s="121" t="n"/>
      <c r="L59" s="123" t="n"/>
      <c r="M59" s="123" t="n"/>
      <c r="N59" s="124" t="n"/>
      <c r="O59" s="124" t="n"/>
      <c r="P59" s="121" t="n"/>
      <c r="Q59" s="123" t="n"/>
      <c r="R59" s="123" t="n"/>
      <c r="S59" s="123" t="n"/>
      <c r="T59" s="121">
        <f>IF(A59="","",IF(OR(AND(ISNUMBER(Q59),Q59&lt;TODAY()),AND(ISNUMBER(R59),R59&lt;TODAY()),AND(ISNUMBER(S59),S59&lt;TODAY())),"有逾期",IF(OR(AND(ISNUMBER(Q59),Q59-TODAY()&lt;='设置与说明'!$B$10),AND(ISNUMBER(R59),R59-TODAY()&lt;='设置与说明'!$B$10),AND(ISNUMBER(S59),S59-TODAY()&lt;='设置与说明'!$B$10)),"即将到期","正常")))</f>
        <v/>
      </c>
      <c r="U59" s="121" t="n"/>
    </row>
    <row r="60" ht="20" customHeight="1" s="18">
      <c r="A60" s="117" t="n"/>
      <c r="B60" s="117" t="n"/>
      <c r="C60" s="117" t="n"/>
      <c r="D60" s="117" t="n"/>
      <c r="E60" s="117" t="n"/>
      <c r="F60" s="118" t="n"/>
      <c r="G60" s="117" t="n"/>
      <c r="H60" s="117" t="n"/>
      <c r="I60" s="117" t="n"/>
      <c r="J60" s="117" t="n"/>
      <c r="K60" s="117" t="n"/>
      <c r="L60" s="119" t="n"/>
      <c r="M60" s="119" t="n"/>
      <c r="N60" s="120" t="n"/>
      <c r="O60" s="120" t="n"/>
      <c r="P60" s="117" t="n"/>
      <c r="Q60" s="119" t="n"/>
      <c r="R60" s="119" t="n"/>
      <c r="S60" s="119" t="n"/>
      <c r="T60" s="117">
        <f>IF(A60="","",IF(OR(AND(ISNUMBER(Q60),Q60&lt;TODAY()),AND(ISNUMBER(R60),R60&lt;TODAY()),AND(ISNUMBER(S60),S60&lt;TODAY())),"有逾期",IF(OR(AND(ISNUMBER(Q60),Q60-TODAY()&lt;='设置与说明'!$B$10),AND(ISNUMBER(R60),R60-TODAY()&lt;='设置与说明'!$B$10),AND(ISNUMBER(S60),S60-TODAY()&lt;='设置与说明'!$B$10)),"即将到期","正常")))</f>
        <v/>
      </c>
      <c r="U60" s="117" t="n"/>
    </row>
    <row r="61" ht="20" customHeight="1" s="18">
      <c r="A61" s="121" t="n"/>
      <c r="B61" s="121" t="n"/>
      <c r="C61" s="121" t="n"/>
      <c r="D61" s="121" t="n"/>
      <c r="E61" s="121" t="n"/>
      <c r="F61" s="122" t="n"/>
      <c r="G61" s="121" t="n"/>
      <c r="H61" s="121" t="n"/>
      <c r="I61" s="121" t="n"/>
      <c r="J61" s="121" t="n"/>
      <c r="K61" s="121" t="n"/>
      <c r="L61" s="123" t="n"/>
      <c r="M61" s="123" t="n"/>
      <c r="N61" s="124" t="n"/>
      <c r="O61" s="124" t="n"/>
      <c r="P61" s="121" t="n"/>
      <c r="Q61" s="123" t="n"/>
      <c r="R61" s="123" t="n"/>
      <c r="S61" s="123" t="n"/>
      <c r="T61" s="121">
        <f>IF(A61="","",IF(OR(AND(ISNUMBER(Q61),Q61&lt;TODAY()),AND(ISNUMBER(R61),R61&lt;TODAY()),AND(ISNUMBER(S61),S61&lt;TODAY())),"有逾期",IF(OR(AND(ISNUMBER(Q61),Q61-TODAY()&lt;='设置与说明'!$B$10),AND(ISNUMBER(R61),R61-TODAY()&lt;='设置与说明'!$B$10),AND(ISNUMBER(S61),S61-TODAY()&lt;='设置与说明'!$B$10)),"即将到期","正常")))</f>
        <v/>
      </c>
      <c r="U61" s="121" t="n"/>
    </row>
    <row r="62" ht="20" customHeight="1" s="18">
      <c r="A62" s="117" t="n"/>
      <c r="B62" s="117" t="n"/>
      <c r="C62" s="117" t="n"/>
      <c r="D62" s="117" t="n"/>
      <c r="E62" s="117" t="n"/>
      <c r="F62" s="118" t="n"/>
      <c r="G62" s="117" t="n"/>
      <c r="H62" s="117" t="n"/>
      <c r="I62" s="117" t="n"/>
      <c r="J62" s="117" t="n"/>
      <c r="K62" s="117" t="n"/>
      <c r="L62" s="119" t="n"/>
      <c r="M62" s="119" t="n"/>
      <c r="N62" s="120" t="n"/>
      <c r="O62" s="120" t="n"/>
      <c r="P62" s="117" t="n"/>
      <c r="Q62" s="119" t="n"/>
      <c r="R62" s="119" t="n"/>
      <c r="S62" s="119" t="n"/>
      <c r="T62" s="117">
        <f>IF(A62="","",IF(OR(AND(ISNUMBER(Q62),Q62&lt;TODAY()),AND(ISNUMBER(R62),R62&lt;TODAY()),AND(ISNUMBER(S62),S62&lt;TODAY())),"有逾期",IF(OR(AND(ISNUMBER(Q62),Q62-TODAY()&lt;='设置与说明'!$B$10),AND(ISNUMBER(R62),R62-TODAY()&lt;='设置与说明'!$B$10),AND(ISNUMBER(S62),S62-TODAY()&lt;='设置与说明'!$B$10)),"即将到期","正常")))</f>
        <v/>
      </c>
      <c r="U62" s="117" t="n"/>
    </row>
    <row r="63" ht="20" customHeight="1" s="18">
      <c r="A63" s="121" t="n"/>
      <c r="B63" s="121" t="n"/>
      <c r="C63" s="121" t="n"/>
      <c r="D63" s="121" t="n"/>
      <c r="E63" s="121" t="n"/>
      <c r="F63" s="122" t="n"/>
      <c r="G63" s="121" t="n"/>
      <c r="H63" s="121" t="n"/>
      <c r="I63" s="121" t="n"/>
      <c r="J63" s="121" t="n"/>
      <c r="K63" s="121" t="n"/>
      <c r="L63" s="123" t="n"/>
      <c r="M63" s="123" t="n"/>
      <c r="N63" s="124" t="n"/>
      <c r="O63" s="124" t="n"/>
      <c r="P63" s="121" t="n"/>
      <c r="Q63" s="123" t="n"/>
      <c r="R63" s="123" t="n"/>
      <c r="S63" s="123" t="n"/>
      <c r="T63" s="121">
        <f>IF(A63="","",IF(OR(AND(ISNUMBER(Q63),Q63&lt;TODAY()),AND(ISNUMBER(R63),R63&lt;TODAY()),AND(ISNUMBER(S63),S63&lt;TODAY())),"有逾期",IF(OR(AND(ISNUMBER(Q63),Q63-TODAY()&lt;='设置与说明'!$B$10),AND(ISNUMBER(R63),R63-TODAY()&lt;='设置与说明'!$B$10),AND(ISNUMBER(S63),S63-TODAY()&lt;='设置与说明'!$B$10)),"即将到期","正常")))</f>
        <v/>
      </c>
      <c r="U63" s="121" t="n"/>
    </row>
    <row r="64" ht="20" customHeight="1" s="18">
      <c r="A64" s="117" t="n"/>
      <c r="B64" s="117" t="n"/>
      <c r="C64" s="117" t="n"/>
      <c r="D64" s="117" t="n"/>
      <c r="E64" s="117" t="n"/>
      <c r="F64" s="118" t="n"/>
      <c r="G64" s="117" t="n"/>
      <c r="H64" s="117" t="n"/>
      <c r="I64" s="117" t="n"/>
      <c r="J64" s="117" t="n"/>
      <c r="K64" s="117" t="n"/>
      <c r="L64" s="119" t="n"/>
      <c r="M64" s="119" t="n"/>
      <c r="N64" s="120" t="n"/>
      <c r="O64" s="120" t="n"/>
      <c r="P64" s="117" t="n"/>
      <c r="Q64" s="119" t="n"/>
      <c r="R64" s="119" t="n"/>
      <c r="S64" s="119" t="n"/>
      <c r="T64" s="117">
        <f>IF(A64="","",IF(OR(AND(ISNUMBER(Q64),Q64&lt;TODAY()),AND(ISNUMBER(R64),R64&lt;TODAY()),AND(ISNUMBER(S64),S64&lt;TODAY())),"有逾期",IF(OR(AND(ISNUMBER(Q64),Q64-TODAY()&lt;='设置与说明'!$B$10),AND(ISNUMBER(R64),R64-TODAY()&lt;='设置与说明'!$B$10),AND(ISNUMBER(S64),S64-TODAY()&lt;='设置与说明'!$B$10)),"即将到期","正常")))</f>
        <v/>
      </c>
      <c r="U64" s="117" t="n"/>
    </row>
    <row r="65" ht="20" customHeight="1" s="18">
      <c r="A65" s="121" t="n"/>
      <c r="B65" s="121" t="n"/>
      <c r="C65" s="121" t="n"/>
      <c r="D65" s="121" t="n"/>
      <c r="E65" s="121" t="n"/>
      <c r="F65" s="122" t="n"/>
      <c r="G65" s="121" t="n"/>
      <c r="H65" s="121" t="n"/>
      <c r="I65" s="121" t="n"/>
      <c r="J65" s="121" t="n"/>
      <c r="K65" s="121" t="n"/>
      <c r="L65" s="123" t="n"/>
      <c r="M65" s="123" t="n"/>
      <c r="N65" s="124" t="n"/>
      <c r="O65" s="124" t="n"/>
      <c r="P65" s="121" t="n"/>
      <c r="Q65" s="123" t="n"/>
      <c r="R65" s="123" t="n"/>
      <c r="S65" s="123" t="n"/>
      <c r="T65" s="121">
        <f>IF(A65="","",IF(OR(AND(ISNUMBER(Q65),Q65&lt;TODAY()),AND(ISNUMBER(R65),R65&lt;TODAY()),AND(ISNUMBER(S65),S65&lt;TODAY())),"有逾期",IF(OR(AND(ISNUMBER(Q65),Q65-TODAY()&lt;='设置与说明'!$B$10),AND(ISNUMBER(R65),R65-TODAY()&lt;='设置与说明'!$B$10),AND(ISNUMBER(S65),S65-TODAY()&lt;='设置与说明'!$B$10)),"即将到期","正常")))</f>
        <v/>
      </c>
      <c r="U65" s="121" t="n"/>
    </row>
    <row r="66" ht="20" customHeight="1" s="18">
      <c r="A66" s="117" t="n"/>
      <c r="B66" s="117" t="n"/>
      <c r="C66" s="117" t="n"/>
      <c r="D66" s="117" t="n"/>
      <c r="E66" s="117" t="n"/>
      <c r="F66" s="118" t="n"/>
      <c r="G66" s="117" t="n"/>
      <c r="H66" s="117" t="n"/>
      <c r="I66" s="117" t="n"/>
      <c r="J66" s="117" t="n"/>
      <c r="K66" s="117" t="n"/>
      <c r="L66" s="119" t="n"/>
      <c r="M66" s="119" t="n"/>
      <c r="N66" s="120" t="n"/>
      <c r="O66" s="120" t="n"/>
      <c r="P66" s="117" t="n"/>
      <c r="Q66" s="119" t="n"/>
      <c r="R66" s="119" t="n"/>
      <c r="S66" s="119" t="n"/>
      <c r="T66" s="117">
        <f>IF(A66="","",IF(OR(AND(ISNUMBER(Q66),Q66&lt;TODAY()),AND(ISNUMBER(R66),R66&lt;TODAY()),AND(ISNUMBER(S66),S66&lt;TODAY())),"有逾期",IF(OR(AND(ISNUMBER(Q66),Q66-TODAY()&lt;='设置与说明'!$B$10),AND(ISNUMBER(R66),R66-TODAY()&lt;='设置与说明'!$B$10),AND(ISNUMBER(S66),S66-TODAY()&lt;='设置与说明'!$B$10)),"即将到期","正常")))</f>
        <v/>
      </c>
      <c r="U66" s="117" t="n"/>
    </row>
    <row r="67" ht="20" customHeight="1" s="18">
      <c r="A67" s="121" t="n"/>
      <c r="B67" s="121" t="n"/>
      <c r="C67" s="121" t="n"/>
      <c r="D67" s="121" t="n"/>
      <c r="E67" s="121" t="n"/>
      <c r="F67" s="122" t="n"/>
      <c r="G67" s="121" t="n"/>
      <c r="H67" s="121" t="n"/>
      <c r="I67" s="121" t="n"/>
      <c r="J67" s="121" t="n"/>
      <c r="K67" s="121" t="n"/>
      <c r="L67" s="123" t="n"/>
      <c r="M67" s="123" t="n"/>
      <c r="N67" s="124" t="n"/>
      <c r="O67" s="124" t="n"/>
      <c r="P67" s="121" t="n"/>
      <c r="Q67" s="123" t="n"/>
      <c r="R67" s="123" t="n"/>
      <c r="S67" s="123" t="n"/>
      <c r="T67" s="121">
        <f>IF(A67="","",IF(OR(AND(ISNUMBER(Q67),Q67&lt;TODAY()),AND(ISNUMBER(R67),R67&lt;TODAY()),AND(ISNUMBER(S67),S67&lt;TODAY())),"有逾期",IF(OR(AND(ISNUMBER(Q67),Q67-TODAY()&lt;='设置与说明'!$B$10),AND(ISNUMBER(R67),R67-TODAY()&lt;='设置与说明'!$B$10),AND(ISNUMBER(S67),S67-TODAY()&lt;='设置与说明'!$B$10)),"即将到期","正常")))</f>
        <v/>
      </c>
      <c r="U67" s="121" t="n"/>
    </row>
    <row r="68" ht="20" customHeight="1" s="18">
      <c r="A68" s="117" t="n"/>
      <c r="B68" s="117" t="n"/>
      <c r="C68" s="117" t="n"/>
      <c r="D68" s="117" t="n"/>
      <c r="E68" s="117" t="n"/>
      <c r="F68" s="118" t="n"/>
      <c r="G68" s="117" t="n"/>
      <c r="H68" s="117" t="n"/>
      <c r="I68" s="117" t="n"/>
      <c r="J68" s="117" t="n"/>
      <c r="K68" s="117" t="n"/>
      <c r="L68" s="119" t="n"/>
      <c r="M68" s="119" t="n"/>
      <c r="N68" s="120" t="n"/>
      <c r="O68" s="120" t="n"/>
      <c r="P68" s="117" t="n"/>
      <c r="Q68" s="119" t="n"/>
      <c r="R68" s="119" t="n"/>
      <c r="S68" s="119" t="n"/>
      <c r="T68" s="117">
        <f>IF(A68="","",IF(OR(AND(ISNUMBER(Q68),Q68&lt;TODAY()),AND(ISNUMBER(R68),R68&lt;TODAY()),AND(ISNUMBER(S68),S68&lt;TODAY())),"有逾期",IF(OR(AND(ISNUMBER(Q68),Q68-TODAY()&lt;='设置与说明'!$B$10),AND(ISNUMBER(R68),R68-TODAY()&lt;='设置与说明'!$B$10),AND(ISNUMBER(S68),S68-TODAY()&lt;='设置与说明'!$B$10)),"即将到期","正常")))</f>
        <v/>
      </c>
      <c r="U68" s="117" t="n"/>
    </row>
    <row r="69" ht="20" customHeight="1" s="18">
      <c r="A69" s="121" t="n"/>
      <c r="B69" s="121" t="n"/>
      <c r="C69" s="121" t="n"/>
      <c r="D69" s="121" t="n"/>
      <c r="E69" s="121" t="n"/>
      <c r="F69" s="122" t="n"/>
      <c r="G69" s="121" t="n"/>
      <c r="H69" s="121" t="n"/>
      <c r="I69" s="121" t="n"/>
      <c r="J69" s="121" t="n"/>
      <c r="K69" s="121" t="n"/>
      <c r="L69" s="123" t="n"/>
      <c r="M69" s="123" t="n"/>
      <c r="N69" s="124" t="n"/>
      <c r="O69" s="124" t="n"/>
      <c r="P69" s="121" t="n"/>
      <c r="Q69" s="123" t="n"/>
      <c r="R69" s="123" t="n"/>
      <c r="S69" s="123" t="n"/>
      <c r="T69" s="121">
        <f>IF(A69="","",IF(OR(AND(ISNUMBER(Q69),Q69&lt;TODAY()),AND(ISNUMBER(R69),R69&lt;TODAY()),AND(ISNUMBER(S69),S69&lt;TODAY())),"有逾期",IF(OR(AND(ISNUMBER(Q69),Q69-TODAY()&lt;='设置与说明'!$B$10),AND(ISNUMBER(R69),R69-TODAY()&lt;='设置与说明'!$B$10),AND(ISNUMBER(S69),S69-TODAY()&lt;='设置与说明'!$B$10)),"即将到期","正常")))</f>
        <v/>
      </c>
      <c r="U69" s="121" t="n"/>
    </row>
    <row r="70" ht="20" customHeight="1" s="18">
      <c r="A70" s="117" t="n"/>
      <c r="B70" s="117" t="n"/>
      <c r="C70" s="117" t="n"/>
      <c r="D70" s="117" t="n"/>
      <c r="E70" s="117" t="n"/>
      <c r="F70" s="118" t="n"/>
      <c r="G70" s="117" t="n"/>
      <c r="H70" s="117" t="n"/>
      <c r="I70" s="117" t="n"/>
      <c r="J70" s="117" t="n"/>
      <c r="K70" s="117" t="n"/>
      <c r="L70" s="119" t="n"/>
      <c r="M70" s="119" t="n"/>
      <c r="N70" s="120" t="n"/>
      <c r="O70" s="120" t="n"/>
      <c r="P70" s="117" t="n"/>
      <c r="Q70" s="119" t="n"/>
      <c r="R70" s="119" t="n"/>
      <c r="S70" s="119" t="n"/>
      <c r="T70" s="117">
        <f>IF(A70="","",IF(OR(AND(ISNUMBER(Q70),Q70&lt;TODAY()),AND(ISNUMBER(R70),R70&lt;TODAY()),AND(ISNUMBER(S70),S70&lt;TODAY())),"有逾期",IF(OR(AND(ISNUMBER(Q70),Q70-TODAY()&lt;='设置与说明'!$B$10),AND(ISNUMBER(R70),R70-TODAY()&lt;='设置与说明'!$B$10),AND(ISNUMBER(S70),S70-TODAY()&lt;='设置与说明'!$B$10)),"即将到期","正常")))</f>
        <v/>
      </c>
      <c r="U70" s="117" t="n"/>
    </row>
    <row r="71" ht="20" customHeight="1" s="18">
      <c r="A71" s="121" t="n"/>
      <c r="B71" s="121" t="n"/>
      <c r="C71" s="121" t="n"/>
      <c r="D71" s="121" t="n"/>
      <c r="E71" s="121" t="n"/>
      <c r="F71" s="122" t="n"/>
      <c r="G71" s="121" t="n"/>
      <c r="H71" s="121" t="n"/>
      <c r="I71" s="121" t="n"/>
      <c r="J71" s="121" t="n"/>
      <c r="K71" s="121" t="n"/>
      <c r="L71" s="123" t="n"/>
      <c r="M71" s="123" t="n"/>
      <c r="N71" s="124" t="n"/>
      <c r="O71" s="124" t="n"/>
      <c r="P71" s="121" t="n"/>
      <c r="Q71" s="123" t="n"/>
      <c r="R71" s="123" t="n"/>
      <c r="S71" s="123" t="n"/>
      <c r="T71" s="121">
        <f>IF(A71="","",IF(OR(AND(ISNUMBER(Q71),Q71&lt;TODAY()),AND(ISNUMBER(R71),R71&lt;TODAY()),AND(ISNUMBER(S71),S71&lt;TODAY())),"有逾期",IF(OR(AND(ISNUMBER(Q71),Q71-TODAY()&lt;='设置与说明'!$B$10),AND(ISNUMBER(R71),R71-TODAY()&lt;='设置与说明'!$B$10),AND(ISNUMBER(S71),S71-TODAY()&lt;='设置与说明'!$B$10)),"即将到期","正常")))</f>
        <v/>
      </c>
      <c r="U71" s="121" t="n"/>
    </row>
    <row r="72" ht="20" customHeight="1" s="18">
      <c r="A72" s="117" t="n"/>
      <c r="B72" s="117" t="n"/>
      <c r="C72" s="117" t="n"/>
      <c r="D72" s="117" t="n"/>
      <c r="E72" s="117" t="n"/>
      <c r="F72" s="118" t="n"/>
      <c r="G72" s="117" t="n"/>
      <c r="H72" s="117" t="n"/>
      <c r="I72" s="117" t="n"/>
      <c r="J72" s="117" t="n"/>
      <c r="K72" s="117" t="n"/>
      <c r="L72" s="119" t="n"/>
      <c r="M72" s="119" t="n"/>
      <c r="N72" s="120" t="n"/>
      <c r="O72" s="120" t="n"/>
      <c r="P72" s="117" t="n"/>
      <c r="Q72" s="119" t="n"/>
      <c r="R72" s="119" t="n"/>
      <c r="S72" s="119" t="n"/>
      <c r="T72" s="117">
        <f>IF(A72="","",IF(OR(AND(ISNUMBER(Q72),Q72&lt;TODAY()),AND(ISNUMBER(R72),R72&lt;TODAY()),AND(ISNUMBER(S72),S72&lt;TODAY())),"有逾期",IF(OR(AND(ISNUMBER(Q72),Q72-TODAY()&lt;='设置与说明'!$B$10),AND(ISNUMBER(R72),R72-TODAY()&lt;='设置与说明'!$B$10),AND(ISNUMBER(S72),S72-TODAY()&lt;='设置与说明'!$B$10)),"即将到期","正常")))</f>
        <v/>
      </c>
      <c r="U72" s="117" t="n"/>
    </row>
    <row r="73" ht="20" customHeight="1" s="18">
      <c r="A73" s="121" t="n"/>
      <c r="B73" s="121" t="n"/>
      <c r="C73" s="121" t="n"/>
      <c r="D73" s="121" t="n"/>
      <c r="E73" s="121" t="n"/>
      <c r="F73" s="122" t="n"/>
      <c r="G73" s="121" t="n"/>
      <c r="H73" s="121" t="n"/>
      <c r="I73" s="121" t="n"/>
      <c r="J73" s="121" t="n"/>
      <c r="K73" s="121" t="n"/>
      <c r="L73" s="123" t="n"/>
      <c r="M73" s="123" t="n"/>
      <c r="N73" s="124" t="n"/>
      <c r="O73" s="124" t="n"/>
      <c r="P73" s="121" t="n"/>
      <c r="Q73" s="123" t="n"/>
      <c r="R73" s="123" t="n"/>
      <c r="S73" s="123" t="n"/>
      <c r="T73" s="121">
        <f>IF(A73="","",IF(OR(AND(ISNUMBER(Q73),Q73&lt;TODAY()),AND(ISNUMBER(R73),R73&lt;TODAY()),AND(ISNUMBER(S73),S73&lt;TODAY())),"有逾期",IF(OR(AND(ISNUMBER(Q73),Q73-TODAY()&lt;='设置与说明'!$B$10),AND(ISNUMBER(R73),R73-TODAY()&lt;='设置与说明'!$B$10),AND(ISNUMBER(S73),S73-TODAY()&lt;='设置与说明'!$B$10)),"即将到期","正常")))</f>
        <v/>
      </c>
      <c r="U73" s="121" t="n"/>
    </row>
    <row r="74" ht="20" customHeight="1" s="18">
      <c r="A74" s="117" t="n"/>
      <c r="B74" s="117" t="n"/>
      <c r="C74" s="117" t="n"/>
      <c r="D74" s="117" t="n"/>
      <c r="E74" s="117" t="n"/>
      <c r="F74" s="118" t="n"/>
      <c r="G74" s="117" t="n"/>
      <c r="H74" s="117" t="n"/>
      <c r="I74" s="117" t="n"/>
      <c r="J74" s="117" t="n"/>
      <c r="K74" s="117" t="n"/>
      <c r="L74" s="119" t="n"/>
      <c r="M74" s="119" t="n"/>
      <c r="N74" s="120" t="n"/>
      <c r="O74" s="120" t="n"/>
      <c r="P74" s="117" t="n"/>
      <c r="Q74" s="119" t="n"/>
      <c r="R74" s="119" t="n"/>
      <c r="S74" s="119" t="n"/>
      <c r="T74" s="117">
        <f>IF(A74="","",IF(OR(AND(ISNUMBER(Q74),Q74&lt;TODAY()),AND(ISNUMBER(R74),R74&lt;TODAY()),AND(ISNUMBER(S74),S74&lt;TODAY())),"有逾期",IF(OR(AND(ISNUMBER(Q74),Q74-TODAY()&lt;='设置与说明'!$B$10),AND(ISNUMBER(R74),R74-TODAY()&lt;='设置与说明'!$B$10),AND(ISNUMBER(S74),S74-TODAY()&lt;='设置与说明'!$B$10)),"即将到期","正常")))</f>
        <v/>
      </c>
      <c r="U74" s="117" t="n"/>
    </row>
    <row r="75" ht="20" customHeight="1" s="18">
      <c r="A75" s="121" t="n"/>
      <c r="B75" s="121" t="n"/>
      <c r="C75" s="121" t="n"/>
      <c r="D75" s="121" t="n"/>
      <c r="E75" s="121" t="n"/>
      <c r="F75" s="122" t="n"/>
      <c r="G75" s="121" t="n"/>
      <c r="H75" s="121" t="n"/>
      <c r="I75" s="121" t="n"/>
      <c r="J75" s="121" t="n"/>
      <c r="K75" s="121" t="n"/>
      <c r="L75" s="123" t="n"/>
      <c r="M75" s="123" t="n"/>
      <c r="N75" s="124" t="n"/>
      <c r="O75" s="124" t="n"/>
      <c r="P75" s="121" t="n"/>
      <c r="Q75" s="123" t="n"/>
      <c r="R75" s="123" t="n"/>
      <c r="S75" s="123" t="n"/>
      <c r="T75" s="121">
        <f>IF(A75="","",IF(OR(AND(ISNUMBER(Q75),Q75&lt;TODAY()),AND(ISNUMBER(R75),R75&lt;TODAY()),AND(ISNUMBER(S75),S75&lt;TODAY())),"有逾期",IF(OR(AND(ISNUMBER(Q75),Q75-TODAY()&lt;='设置与说明'!$B$10),AND(ISNUMBER(R75),R75-TODAY()&lt;='设置与说明'!$B$10),AND(ISNUMBER(S75),S75-TODAY()&lt;='设置与说明'!$B$10)),"即将到期","正常")))</f>
        <v/>
      </c>
      <c r="U75" s="121" t="n"/>
    </row>
    <row r="76" ht="20" customHeight="1" s="18">
      <c r="A76" s="117" t="n"/>
      <c r="B76" s="117" t="n"/>
      <c r="C76" s="117" t="n"/>
      <c r="D76" s="117" t="n"/>
      <c r="E76" s="117" t="n"/>
      <c r="F76" s="118" t="n"/>
      <c r="G76" s="117" t="n"/>
      <c r="H76" s="117" t="n"/>
      <c r="I76" s="117" t="n"/>
      <c r="J76" s="117" t="n"/>
      <c r="K76" s="117" t="n"/>
      <c r="L76" s="119" t="n"/>
      <c r="M76" s="119" t="n"/>
      <c r="N76" s="120" t="n"/>
      <c r="O76" s="120" t="n"/>
      <c r="P76" s="117" t="n"/>
      <c r="Q76" s="119" t="n"/>
      <c r="R76" s="119" t="n"/>
      <c r="S76" s="119" t="n"/>
      <c r="T76" s="117">
        <f>IF(A76="","",IF(OR(AND(ISNUMBER(Q76),Q76&lt;TODAY()),AND(ISNUMBER(R76),R76&lt;TODAY()),AND(ISNUMBER(S76),S76&lt;TODAY())),"有逾期",IF(OR(AND(ISNUMBER(Q76),Q76-TODAY()&lt;='设置与说明'!$B$10),AND(ISNUMBER(R76),R76-TODAY()&lt;='设置与说明'!$B$10),AND(ISNUMBER(S76),S76-TODAY()&lt;='设置与说明'!$B$10)),"即将到期","正常")))</f>
        <v/>
      </c>
      <c r="U76" s="117" t="n"/>
    </row>
    <row r="77" ht="20" customHeight="1" s="18">
      <c r="A77" s="121" t="n"/>
      <c r="B77" s="121" t="n"/>
      <c r="C77" s="121" t="n"/>
      <c r="D77" s="121" t="n"/>
      <c r="E77" s="121" t="n"/>
      <c r="F77" s="122" t="n"/>
      <c r="G77" s="121" t="n"/>
      <c r="H77" s="121" t="n"/>
      <c r="I77" s="121" t="n"/>
      <c r="J77" s="121" t="n"/>
      <c r="K77" s="121" t="n"/>
      <c r="L77" s="123" t="n"/>
      <c r="M77" s="123" t="n"/>
      <c r="N77" s="124" t="n"/>
      <c r="O77" s="124" t="n"/>
      <c r="P77" s="121" t="n"/>
      <c r="Q77" s="123" t="n"/>
      <c r="R77" s="123" t="n"/>
      <c r="S77" s="123" t="n"/>
      <c r="T77" s="121">
        <f>IF(A77="","",IF(OR(AND(ISNUMBER(Q77),Q77&lt;TODAY()),AND(ISNUMBER(R77),R77&lt;TODAY()),AND(ISNUMBER(S77),S77&lt;TODAY())),"有逾期",IF(OR(AND(ISNUMBER(Q77),Q77-TODAY()&lt;='设置与说明'!$B$10),AND(ISNUMBER(R77),R77-TODAY()&lt;='设置与说明'!$B$10),AND(ISNUMBER(S77),S77-TODAY()&lt;='设置与说明'!$B$10)),"即将到期","正常")))</f>
        <v/>
      </c>
      <c r="U77" s="121" t="n"/>
    </row>
    <row r="78" ht="20" customHeight="1" s="18">
      <c r="A78" s="117" t="n"/>
      <c r="B78" s="117" t="n"/>
      <c r="C78" s="117" t="n"/>
      <c r="D78" s="117" t="n"/>
      <c r="E78" s="117" t="n"/>
      <c r="F78" s="118" t="n"/>
      <c r="G78" s="117" t="n"/>
      <c r="H78" s="117" t="n"/>
      <c r="I78" s="117" t="n"/>
      <c r="J78" s="117" t="n"/>
      <c r="K78" s="117" t="n"/>
      <c r="L78" s="119" t="n"/>
      <c r="M78" s="119" t="n"/>
      <c r="N78" s="120" t="n"/>
      <c r="O78" s="120" t="n"/>
      <c r="P78" s="117" t="n"/>
      <c r="Q78" s="119" t="n"/>
      <c r="R78" s="119" t="n"/>
      <c r="S78" s="119" t="n"/>
      <c r="T78" s="117">
        <f>IF(A78="","",IF(OR(AND(ISNUMBER(Q78),Q78&lt;TODAY()),AND(ISNUMBER(R78),R78&lt;TODAY()),AND(ISNUMBER(S78),S78&lt;TODAY())),"有逾期",IF(OR(AND(ISNUMBER(Q78),Q78-TODAY()&lt;='设置与说明'!$B$10),AND(ISNUMBER(R78),R78-TODAY()&lt;='设置与说明'!$B$10),AND(ISNUMBER(S78),S78-TODAY()&lt;='设置与说明'!$B$10)),"即将到期","正常")))</f>
        <v/>
      </c>
      <c r="U78" s="117" t="n"/>
    </row>
    <row r="79" ht="20" customHeight="1" s="18">
      <c r="A79" s="121" t="n"/>
      <c r="B79" s="121" t="n"/>
      <c r="C79" s="121" t="n"/>
      <c r="D79" s="121" t="n"/>
      <c r="E79" s="121" t="n"/>
      <c r="F79" s="122" t="n"/>
      <c r="G79" s="121" t="n"/>
      <c r="H79" s="121" t="n"/>
      <c r="I79" s="121" t="n"/>
      <c r="J79" s="121" t="n"/>
      <c r="K79" s="121" t="n"/>
      <c r="L79" s="123" t="n"/>
      <c r="M79" s="123" t="n"/>
      <c r="N79" s="124" t="n"/>
      <c r="O79" s="124" t="n"/>
      <c r="P79" s="121" t="n"/>
      <c r="Q79" s="123" t="n"/>
      <c r="R79" s="123" t="n"/>
      <c r="S79" s="123" t="n"/>
      <c r="T79" s="121">
        <f>IF(A79="","",IF(OR(AND(ISNUMBER(Q79),Q79&lt;TODAY()),AND(ISNUMBER(R79),R79&lt;TODAY()),AND(ISNUMBER(S79),S79&lt;TODAY())),"有逾期",IF(OR(AND(ISNUMBER(Q79),Q79-TODAY()&lt;='设置与说明'!$B$10),AND(ISNUMBER(R79),R79-TODAY()&lt;='设置与说明'!$B$10),AND(ISNUMBER(S79),S79-TODAY()&lt;='设置与说明'!$B$10)),"即将到期","正常")))</f>
        <v/>
      </c>
      <c r="U79" s="121" t="n"/>
    </row>
    <row r="80" ht="20" customHeight="1" s="18">
      <c r="A80" s="117" t="n"/>
      <c r="B80" s="117" t="n"/>
      <c r="C80" s="117" t="n"/>
      <c r="D80" s="117" t="n"/>
      <c r="E80" s="117" t="n"/>
      <c r="F80" s="118" t="n"/>
      <c r="G80" s="117" t="n"/>
      <c r="H80" s="117" t="n"/>
      <c r="I80" s="117" t="n"/>
      <c r="J80" s="117" t="n"/>
      <c r="K80" s="117" t="n"/>
      <c r="L80" s="119" t="n"/>
      <c r="M80" s="119" t="n"/>
      <c r="N80" s="120" t="n"/>
      <c r="O80" s="120" t="n"/>
      <c r="P80" s="117" t="n"/>
      <c r="Q80" s="119" t="n"/>
      <c r="R80" s="119" t="n"/>
      <c r="S80" s="119" t="n"/>
      <c r="T80" s="117">
        <f>IF(A80="","",IF(OR(AND(ISNUMBER(Q80),Q80&lt;TODAY()),AND(ISNUMBER(R80),R80&lt;TODAY()),AND(ISNUMBER(S80),S80&lt;TODAY())),"有逾期",IF(OR(AND(ISNUMBER(Q80),Q80-TODAY()&lt;='设置与说明'!$B$10),AND(ISNUMBER(R80),R80-TODAY()&lt;='设置与说明'!$B$10),AND(ISNUMBER(S80),S80-TODAY()&lt;='设置与说明'!$B$10)),"即将到期","正常")))</f>
        <v/>
      </c>
      <c r="U80" s="117" t="n"/>
    </row>
    <row r="81" ht="20" customHeight="1" s="18">
      <c r="A81" s="121" t="n"/>
      <c r="B81" s="121" t="n"/>
      <c r="C81" s="121" t="n"/>
      <c r="D81" s="121" t="n"/>
      <c r="E81" s="121" t="n"/>
      <c r="F81" s="122" t="n"/>
      <c r="G81" s="121" t="n"/>
      <c r="H81" s="121" t="n"/>
      <c r="I81" s="121" t="n"/>
      <c r="J81" s="121" t="n"/>
      <c r="K81" s="121" t="n"/>
      <c r="L81" s="123" t="n"/>
      <c r="M81" s="123" t="n"/>
      <c r="N81" s="124" t="n"/>
      <c r="O81" s="124" t="n"/>
      <c r="P81" s="121" t="n"/>
      <c r="Q81" s="123" t="n"/>
      <c r="R81" s="123" t="n"/>
      <c r="S81" s="123" t="n"/>
      <c r="T81" s="121">
        <f>IF(A81="","",IF(OR(AND(ISNUMBER(Q81),Q81&lt;TODAY()),AND(ISNUMBER(R81),R81&lt;TODAY()),AND(ISNUMBER(S81),S81&lt;TODAY())),"有逾期",IF(OR(AND(ISNUMBER(Q81),Q81-TODAY()&lt;='设置与说明'!$B$10),AND(ISNUMBER(R81),R81-TODAY()&lt;='设置与说明'!$B$10),AND(ISNUMBER(S81),S81-TODAY()&lt;='设置与说明'!$B$10)),"即将到期","正常")))</f>
        <v/>
      </c>
      <c r="U81" s="121" t="n"/>
    </row>
    <row r="82" ht="20" customHeight="1" s="18">
      <c r="A82" s="117" t="n"/>
      <c r="B82" s="117" t="n"/>
      <c r="C82" s="117" t="n"/>
      <c r="D82" s="117" t="n"/>
      <c r="E82" s="117" t="n"/>
      <c r="F82" s="118" t="n"/>
      <c r="G82" s="117" t="n"/>
      <c r="H82" s="117" t="n"/>
      <c r="I82" s="117" t="n"/>
      <c r="J82" s="117" t="n"/>
      <c r="K82" s="117" t="n"/>
      <c r="L82" s="119" t="n"/>
      <c r="M82" s="119" t="n"/>
      <c r="N82" s="120" t="n"/>
      <c r="O82" s="120" t="n"/>
      <c r="P82" s="117" t="n"/>
      <c r="Q82" s="119" t="n"/>
      <c r="R82" s="119" t="n"/>
      <c r="S82" s="119" t="n"/>
      <c r="T82" s="117">
        <f>IF(A82="","",IF(OR(AND(ISNUMBER(Q82),Q82&lt;TODAY()),AND(ISNUMBER(R82),R82&lt;TODAY()),AND(ISNUMBER(S82),S82&lt;TODAY())),"有逾期",IF(OR(AND(ISNUMBER(Q82),Q82-TODAY()&lt;='设置与说明'!$B$10),AND(ISNUMBER(R82),R82-TODAY()&lt;='设置与说明'!$B$10),AND(ISNUMBER(S82),S82-TODAY()&lt;='设置与说明'!$B$10)),"即将到期","正常")))</f>
        <v/>
      </c>
      <c r="U82" s="117" t="n"/>
    </row>
    <row r="83" ht="20" customHeight="1" s="18">
      <c r="A83" s="121" t="n"/>
      <c r="B83" s="121" t="n"/>
      <c r="C83" s="121" t="n"/>
      <c r="D83" s="121" t="n"/>
      <c r="E83" s="121" t="n"/>
      <c r="F83" s="122" t="n"/>
      <c r="G83" s="121" t="n"/>
      <c r="H83" s="121" t="n"/>
      <c r="I83" s="121" t="n"/>
      <c r="J83" s="121" t="n"/>
      <c r="K83" s="121" t="n"/>
      <c r="L83" s="123" t="n"/>
      <c r="M83" s="123" t="n"/>
      <c r="N83" s="124" t="n"/>
      <c r="O83" s="124" t="n"/>
      <c r="P83" s="121" t="n"/>
      <c r="Q83" s="123" t="n"/>
      <c r="R83" s="123" t="n"/>
      <c r="S83" s="123" t="n"/>
      <c r="T83" s="121">
        <f>IF(A83="","",IF(OR(AND(ISNUMBER(Q83),Q83&lt;TODAY()),AND(ISNUMBER(R83),R83&lt;TODAY()),AND(ISNUMBER(S83),S83&lt;TODAY())),"有逾期",IF(OR(AND(ISNUMBER(Q83),Q83-TODAY()&lt;='设置与说明'!$B$10),AND(ISNUMBER(R83),R83-TODAY()&lt;='设置与说明'!$B$10),AND(ISNUMBER(S83),S83-TODAY()&lt;='设置与说明'!$B$10)),"即将到期","正常")))</f>
        <v/>
      </c>
      <c r="U83" s="121" t="n"/>
    </row>
    <row r="84" ht="20" customHeight="1" s="18">
      <c r="A84" s="117" t="n"/>
      <c r="B84" s="117" t="n"/>
      <c r="C84" s="117" t="n"/>
      <c r="D84" s="117" t="n"/>
      <c r="E84" s="117" t="n"/>
      <c r="F84" s="118" t="n"/>
      <c r="G84" s="117" t="n"/>
      <c r="H84" s="117" t="n"/>
      <c r="I84" s="117" t="n"/>
      <c r="J84" s="117" t="n"/>
      <c r="K84" s="117" t="n"/>
      <c r="L84" s="119" t="n"/>
      <c r="M84" s="119" t="n"/>
      <c r="N84" s="120" t="n"/>
      <c r="O84" s="120" t="n"/>
      <c r="P84" s="117" t="n"/>
      <c r="Q84" s="119" t="n"/>
      <c r="R84" s="119" t="n"/>
      <c r="S84" s="119" t="n"/>
      <c r="T84" s="117">
        <f>IF(A84="","",IF(OR(AND(ISNUMBER(Q84),Q84&lt;TODAY()),AND(ISNUMBER(R84),R84&lt;TODAY()),AND(ISNUMBER(S84),S84&lt;TODAY())),"有逾期",IF(OR(AND(ISNUMBER(Q84),Q84-TODAY()&lt;='设置与说明'!$B$10),AND(ISNUMBER(R84),R84-TODAY()&lt;='设置与说明'!$B$10),AND(ISNUMBER(S84),S84-TODAY()&lt;='设置与说明'!$B$10)),"即将到期","正常")))</f>
        <v/>
      </c>
      <c r="U84" s="117" t="n"/>
    </row>
    <row r="85" ht="20" customHeight="1" s="18">
      <c r="A85" s="121" t="n"/>
      <c r="B85" s="121" t="n"/>
      <c r="C85" s="121" t="n"/>
      <c r="D85" s="121" t="n"/>
      <c r="E85" s="121" t="n"/>
      <c r="F85" s="122" t="n"/>
      <c r="G85" s="121" t="n"/>
      <c r="H85" s="121" t="n"/>
      <c r="I85" s="121" t="n"/>
      <c r="J85" s="121" t="n"/>
      <c r="K85" s="121" t="n"/>
      <c r="L85" s="123" t="n"/>
      <c r="M85" s="123" t="n"/>
      <c r="N85" s="124" t="n"/>
      <c r="O85" s="124" t="n"/>
      <c r="P85" s="121" t="n"/>
      <c r="Q85" s="123" t="n"/>
      <c r="R85" s="123" t="n"/>
      <c r="S85" s="123" t="n"/>
      <c r="T85" s="121">
        <f>IF(A85="","",IF(OR(AND(ISNUMBER(Q85),Q85&lt;TODAY()),AND(ISNUMBER(R85),R85&lt;TODAY()),AND(ISNUMBER(S85),S85&lt;TODAY())),"有逾期",IF(OR(AND(ISNUMBER(Q85),Q85-TODAY()&lt;='设置与说明'!$B$10),AND(ISNUMBER(R85),R85-TODAY()&lt;='设置与说明'!$B$10),AND(ISNUMBER(S85),S85-TODAY()&lt;='设置与说明'!$B$10)),"即将到期","正常")))</f>
        <v/>
      </c>
      <c r="U85" s="121" t="n"/>
    </row>
    <row r="86" ht="20" customHeight="1" s="18">
      <c r="A86" s="117" t="n"/>
      <c r="B86" s="117" t="n"/>
      <c r="C86" s="117" t="n"/>
      <c r="D86" s="117" t="n"/>
      <c r="E86" s="117" t="n"/>
      <c r="F86" s="118" t="n"/>
      <c r="G86" s="117" t="n"/>
      <c r="H86" s="117" t="n"/>
      <c r="I86" s="117" t="n"/>
      <c r="J86" s="117" t="n"/>
      <c r="K86" s="117" t="n"/>
      <c r="L86" s="119" t="n"/>
      <c r="M86" s="119" t="n"/>
      <c r="N86" s="120" t="n"/>
      <c r="O86" s="120" t="n"/>
      <c r="P86" s="117" t="n"/>
      <c r="Q86" s="119" t="n"/>
      <c r="R86" s="119" t="n"/>
      <c r="S86" s="119" t="n"/>
      <c r="T86" s="117">
        <f>IF(A86="","",IF(OR(AND(ISNUMBER(Q86),Q86&lt;TODAY()),AND(ISNUMBER(R86),R86&lt;TODAY()),AND(ISNUMBER(S86),S86&lt;TODAY())),"有逾期",IF(OR(AND(ISNUMBER(Q86),Q86-TODAY()&lt;='设置与说明'!$B$10),AND(ISNUMBER(R86),R86-TODAY()&lt;='设置与说明'!$B$10),AND(ISNUMBER(S86),S86-TODAY()&lt;='设置与说明'!$B$10)),"即将到期","正常")))</f>
        <v/>
      </c>
      <c r="U86" s="117" t="n"/>
    </row>
    <row r="87" ht="20" customHeight="1" s="18">
      <c r="A87" s="121" t="n"/>
      <c r="B87" s="121" t="n"/>
      <c r="C87" s="121" t="n"/>
      <c r="D87" s="121" t="n"/>
      <c r="E87" s="121" t="n"/>
      <c r="F87" s="122" t="n"/>
      <c r="G87" s="121" t="n"/>
      <c r="H87" s="121" t="n"/>
      <c r="I87" s="121" t="n"/>
      <c r="J87" s="121" t="n"/>
      <c r="K87" s="121" t="n"/>
      <c r="L87" s="123" t="n"/>
      <c r="M87" s="123" t="n"/>
      <c r="N87" s="124" t="n"/>
      <c r="O87" s="124" t="n"/>
      <c r="P87" s="121" t="n"/>
      <c r="Q87" s="123" t="n"/>
      <c r="R87" s="123" t="n"/>
      <c r="S87" s="123" t="n"/>
      <c r="T87" s="121">
        <f>IF(A87="","",IF(OR(AND(ISNUMBER(Q87),Q87&lt;TODAY()),AND(ISNUMBER(R87),R87&lt;TODAY()),AND(ISNUMBER(S87),S87&lt;TODAY())),"有逾期",IF(OR(AND(ISNUMBER(Q87),Q87-TODAY()&lt;='设置与说明'!$B$10),AND(ISNUMBER(R87),R87-TODAY()&lt;='设置与说明'!$B$10),AND(ISNUMBER(S87),S87-TODAY()&lt;='设置与说明'!$B$10)),"即将到期","正常")))</f>
        <v/>
      </c>
      <c r="U87" s="121" t="n"/>
    </row>
    <row r="88" ht="20" customHeight="1" s="18">
      <c r="A88" s="117" t="n"/>
      <c r="B88" s="117" t="n"/>
      <c r="C88" s="117" t="n"/>
      <c r="D88" s="117" t="n"/>
      <c r="E88" s="117" t="n"/>
      <c r="F88" s="118" t="n"/>
      <c r="G88" s="117" t="n"/>
      <c r="H88" s="117" t="n"/>
      <c r="I88" s="117" t="n"/>
      <c r="J88" s="117" t="n"/>
      <c r="K88" s="117" t="n"/>
      <c r="L88" s="119" t="n"/>
      <c r="M88" s="119" t="n"/>
      <c r="N88" s="120" t="n"/>
      <c r="O88" s="120" t="n"/>
      <c r="P88" s="117" t="n"/>
      <c r="Q88" s="119" t="n"/>
      <c r="R88" s="119" t="n"/>
      <c r="S88" s="119" t="n"/>
      <c r="T88" s="117">
        <f>IF(A88="","",IF(OR(AND(ISNUMBER(Q88),Q88&lt;TODAY()),AND(ISNUMBER(R88),R88&lt;TODAY()),AND(ISNUMBER(S88),S88&lt;TODAY())),"有逾期",IF(OR(AND(ISNUMBER(Q88),Q88-TODAY()&lt;='设置与说明'!$B$10),AND(ISNUMBER(R88),R88-TODAY()&lt;='设置与说明'!$B$10),AND(ISNUMBER(S88),S88-TODAY()&lt;='设置与说明'!$B$10)),"即将到期","正常")))</f>
        <v/>
      </c>
      <c r="U88" s="117" t="n"/>
    </row>
    <row r="89" ht="20" customHeight="1" s="18">
      <c r="A89" s="121" t="n"/>
      <c r="B89" s="121" t="n"/>
      <c r="C89" s="121" t="n"/>
      <c r="D89" s="121" t="n"/>
      <c r="E89" s="121" t="n"/>
      <c r="F89" s="122" t="n"/>
      <c r="G89" s="121" t="n"/>
      <c r="H89" s="121" t="n"/>
      <c r="I89" s="121" t="n"/>
      <c r="J89" s="121" t="n"/>
      <c r="K89" s="121" t="n"/>
      <c r="L89" s="123" t="n"/>
      <c r="M89" s="123" t="n"/>
      <c r="N89" s="124" t="n"/>
      <c r="O89" s="124" t="n"/>
      <c r="P89" s="121" t="n"/>
      <c r="Q89" s="123" t="n"/>
      <c r="R89" s="123" t="n"/>
      <c r="S89" s="123" t="n"/>
      <c r="T89" s="121">
        <f>IF(A89="","",IF(OR(AND(ISNUMBER(Q89),Q89&lt;TODAY()),AND(ISNUMBER(R89),R89&lt;TODAY()),AND(ISNUMBER(S89),S89&lt;TODAY())),"有逾期",IF(OR(AND(ISNUMBER(Q89),Q89-TODAY()&lt;='设置与说明'!$B$10),AND(ISNUMBER(R89),R89-TODAY()&lt;='设置与说明'!$B$10),AND(ISNUMBER(S89),S89-TODAY()&lt;='设置与说明'!$B$10)),"即将到期","正常")))</f>
        <v/>
      </c>
      <c r="U89" s="121" t="n"/>
    </row>
    <row r="90" ht="20" customHeight="1" s="18">
      <c r="A90" s="117" t="n"/>
      <c r="B90" s="117" t="n"/>
      <c r="C90" s="117" t="n"/>
      <c r="D90" s="117" t="n"/>
      <c r="E90" s="117" t="n"/>
      <c r="F90" s="118" t="n"/>
      <c r="G90" s="117" t="n"/>
      <c r="H90" s="117" t="n"/>
      <c r="I90" s="117" t="n"/>
      <c r="J90" s="117" t="n"/>
      <c r="K90" s="117" t="n"/>
      <c r="L90" s="119" t="n"/>
      <c r="M90" s="119" t="n"/>
      <c r="N90" s="120" t="n"/>
      <c r="O90" s="120" t="n"/>
      <c r="P90" s="117" t="n"/>
      <c r="Q90" s="119" t="n"/>
      <c r="R90" s="119" t="n"/>
      <c r="S90" s="119" t="n"/>
      <c r="T90" s="117">
        <f>IF(A90="","",IF(OR(AND(ISNUMBER(Q90),Q90&lt;TODAY()),AND(ISNUMBER(R90),R90&lt;TODAY()),AND(ISNUMBER(S90),S90&lt;TODAY())),"有逾期",IF(OR(AND(ISNUMBER(Q90),Q90-TODAY()&lt;='设置与说明'!$B$10),AND(ISNUMBER(R90),R90-TODAY()&lt;='设置与说明'!$B$10),AND(ISNUMBER(S90),S90-TODAY()&lt;='设置与说明'!$B$10)),"即将到期","正常")))</f>
        <v/>
      </c>
      <c r="U90" s="117" t="n"/>
    </row>
    <row r="91" ht="20" customHeight="1" s="18">
      <c r="A91" s="121" t="n"/>
      <c r="B91" s="121" t="n"/>
      <c r="C91" s="121" t="n"/>
      <c r="D91" s="121" t="n"/>
      <c r="E91" s="121" t="n"/>
      <c r="F91" s="122" t="n"/>
      <c r="G91" s="121" t="n"/>
      <c r="H91" s="121" t="n"/>
      <c r="I91" s="121" t="n"/>
      <c r="J91" s="121" t="n"/>
      <c r="K91" s="121" t="n"/>
      <c r="L91" s="123" t="n"/>
      <c r="M91" s="123" t="n"/>
      <c r="N91" s="124" t="n"/>
      <c r="O91" s="124" t="n"/>
      <c r="P91" s="121" t="n"/>
      <c r="Q91" s="123" t="n"/>
      <c r="R91" s="123" t="n"/>
      <c r="S91" s="123" t="n"/>
      <c r="T91" s="121">
        <f>IF(A91="","",IF(OR(AND(ISNUMBER(Q91),Q91&lt;TODAY()),AND(ISNUMBER(R91),R91&lt;TODAY()),AND(ISNUMBER(S91),S91&lt;TODAY())),"有逾期",IF(OR(AND(ISNUMBER(Q91),Q91-TODAY()&lt;='设置与说明'!$B$10),AND(ISNUMBER(R91),R91-TODAY()&lt;='设置与说明'!$B$10),AND(ISNUMBER(S91),S91-TODAY()&lt;='设置与说明'!$B$10)),"即将到期","正常")))</f>
        <v/>
      </c>
      <c r="U91" s="121" t="n"/>
    </row>
    <row r="92" ht="20" customHeight="1" s="18">
      <c r="A92" s="117" t="n"/>
      <c r="B92" s="117" t="n"/>
      <c r="C92" s="117" t="n"/>
      <c r="D92" s="117" t="n"/>
      <c r="E92" s="117" t="n"/>
      <c r="F92" s="118" t="n"/>
      <c r="G92" s="117" t="n"/>
      <c r="H92" s="117" t="n"/>
      <c r="I92" s="117" t="n"/>
      <c r="J92" s="117" t="n"/>
      <c r="K92" s="117" t="n"/>
      <c r="L92" s="119" t="n"/>
      <c r="M92" s="119" t="n"/>
      <c r="N92" s="120" t="n"/>
      <c r="O92" s="120" t="n"/>
      <c r="P92" s="117" t="n"/>
      <c r="Q92" s="119" t="n"/>
      <c r="R92" s="119" t="n"/>
      <c r="S92" s="119" t="n"/>
      <c r="T92" s="117">
        <f>IF(A92="","",IF(OR(AND(ISNUMBER(Q92),Q92&lt;TODAY()),AND(ISNUMBER(R92),R92&lt;TODAY()),AND(ISNUMBER(S92),S92&lt;TODAY())),"有逾期",IF(OR(AND(ISNUMBER(Q92),Q92-TODAY()&lt;='设置与说明'!$B$10),AND(ISNUMBER(R92),R92-TODAY()&lt;='设置与说明'!$B$10),AND(ISNUMBER(S92),S92-TODAY()&lt;='设置与说明'!$B$10)),"即将到期","正常")))</f>
        <v/>
      </c>
      <c r="U92" s="117" t="n"/>
    </row>
    <row r="93" ht="20" customHeight="1" s="18">
      <c r="A93" s="121" t="n"/>
      <c r="B93" s="121" t="n"/>
      <c r="C93" s="121" t="n"/>
      <c r="D93" s="121" t="n"/>
      <c r="E93" s="121" t="n"/>
      <c r="F93" s="122" t="n"/>
      <c r="G93" s="121" t="n"/>
      <c r="H93" s="121" t="n"/>
      <c r="I93" s="121" t="n"/>
      <c r="J93" s="121" t="n"/>
      <c r="K93" s="121" t="n"/>
      <c r="L93" s="123" t="n"/>
      <c r="M93" s="123" t="n"/>
      <c r="N93" s="124" t="n"/>
      <c r="O93" s="124" t="n"/>
      <c r="P93" s="121" t="n"/>
      <c r="Q93" s="123" t="n"/>
      <c r="R93" s="123" t="n"/>
      <c r="S93" s="123" t="n"/>
      <c r="T93" s="121">
        <f>IF(A93="","",IF(OR(AND(ISNUMBER(Q93),Q93&lt;TODAY()),AND(ISNUMBER(R93),R93&lt;TODAY()),AND(ISNUMBER(S93),S93&lt;TODAY())),"有逾期",IF(OR(AND(ISNUMBER(Q93),Q93-TODAY()&lt;='设置与说明'!$B$10),AND(ISNUMBER(R93),R93-TODAY()&lt;='设置与说明'!$B$10),AND(ISNUMBER(S93),S93-TODAY()&lt;='设置与说明'!$B$10)),"即将到期","正常")))</f>
        <v/>
      </c>
      <c r="U93" s="121" t="n"/>
    </row>
    <row r="94" ht="20" customHeight="1" s="18">
      <c r="A94" s="117" t="n"/>
      <c r="B94" s="117" t="n"/>
      <c r="C94" s="117" t="n"/>
      <c r="D94" s="117" t="n"/>
      <c r="E94" s="117" t="n"/>
      <c r="F94" s="118" t="n"/>
      <c r="G94" s="117" t="n"/>
      <c r="H94" s="117" t="n"/>
      <c r="I94" s="117" t="n"/>
      <c r="J94" s="117" t="n"/>
      <c r="K94" s="117" t="n"/>
      <c r="L94" s="119" t="n"/>
      <c r="M94" s="119" t="n"/>
      <c r="N94" s="120" t="n"/>
      <c r="O94" s="120" t="n"/>
      <c r="P94" s="117" t="n"/>
      <c r="Q94" s="119" t="n"/>
      <c r="R94" s="119" t="n"/>
      <c r="S94" s="119" t="n"/>
      <c r="T94" s="117">
        <f>IF(A94="","",IF(OR(AND(ISNUMBER(Q94),Q94&lt;TODAY()),AND(ISNUMBER(R94),R94&lt;TODAY()),AND(ISNUMBER(S94),S94&lt;TODAY())),"有逾期",IF(OR(AND(ISNUMBER(Q94),Q94-TODAY()&lt;='设置与说明'!$B$10),AND(ISNUMBER(R94),R94-TODAY()&lt;='设置与说明'!$B$10),AND(ISNUMBER(S94),S94-TODAY()&lt;='设置与说明'!$B$10)),"即将到期","正常")))</f>
        <v/>
      </c>
      <c r="U94" s="117" t="n"/>
    </row>
    <row r="95" ht="20" customHeight="1" s="18">
      <c r="A95" s="121" t="n"/>
      <c r="B95" s="121" t="n"/>
      <c r="C95" s="121" t="n"/>
      <c r="D95" s="121" t="n"/>
      <c r="E95" s="121" t="n"/>
      <c r="F95" s="122" t="n"/>
      <c r="G95" s="121" t="n"/>
      <c r="H95" s="121" t="n"/>
      <c r="I95" s="121" t="n"/>
      <c r="J95" s="121" t="n"/>
      <c r="K95" s="121" t="n"/>
      <c r="L95" s="123" t="n"/>
      <c r="M95" s="123" t="n"/>
      <c r="N95" s="124" t="n"/>
      <c r="O95" s="124" t="n"/>
      <c r="P95" s="121" t="n"/>
      <c r="Q95" s="123" t="n"/>
      <c r="R95" s="123" t="n"/>
      <c r="S95" s="123" t="n"/>
      <c r="T95" s="121">
        <f>IF(A95="","",IF(OR(AND(ISNUMBER(Q95),Q95&lt;TODAY()),AND(ISNUMBER(R95),R95&lt;TODAY()),AND(ISNUMBER(S95),S95&lt;TODAY())),"有逾期",IF(OR(AND(ISNUMBER(Q95),Q95-TODAY()&lt;='设置与说明'!$B$10),AND(ISNUMBER(R95),R95-TODAY()&lt;='设置与说明'!$B$10),AND(ISNUMBER(S95),S95-TODAY()&lt;='设置与说明'!$B$10)),"即将到期","正常")))</f>
        <v/>
      </c>
      <c r="U95" s="121" t="n"/>
    </row>
    <row r="96" ht="20" customHeight="1" s="18">
      <c r="A96" s="117" t="n"/>
      <c r="B96" s="117" t="n"/>
      <c r="C96" s="117" t="n"/>
      <c r="D96" s="117" t="n"/>
      <c r="E96" s="117" t="n"/>
      <c r="F96" s="118" t="n"/>
      <c r="G96" s="117" t="n"/>
      <c r="H96" s="117" t="n"/>
      <c r="I96" s="117" t="n"/>
      <c r="J96" s="117" t="n"/>
      <c r="K96" s="117" t="n"/>
      <c r="L96" s="119" t="n"/>
      <c r="M96" s="119" t="n"/>
      <c r="N96" s="120" t="n"/>
      <c r="O96" s="120" t="n"/>
      <c r="P96" s="117" t="n"/>
      <c r="Q96" s="119" t="n"/>
      <c r="R96" s="119" t="n"/>
      <c r="S96" s="119" t="n"/>
      <c r="T96" s="117">
        <f>IF(A96="","",IF(OR(AND(ISNUMBER(Q96),Q96&lt;TODAY()),AND(ISNUMBER(R96),R96&lt;TODAY()),AND(ISNUMBER(S96),S96&lt;TODAY())),"有逾期",IF(OR(AND(ISNUMBER(Q96),Q96-TODAY()&lt;='设置与说明'!$B$10),AND(ISNUMBER(R96),R96-TODAY()&lt;='设置与说明'!$B$10),AND(ISNUMBER(S96),S96-TODAY()&lt;='设置与说明'!$B$10)),"即将到期","正常")))</f>
        <v/>
      </c>
      <c r="U96" s="117" t="n"/>
    </row>
    <row r="97" ht="20" customHeight="1" s="18">
      <c r="A97" s="121" t="n"/>
      <c r="B97" s="121" t="n"/>
      <c r="C97" s="121" t="n"/>
      <c r="D97" s="121" t="n"/>
      <c r="E97" s="121" t="n"/>
      <c r="F97" s="122" t="n"/>
      <c r="G97" s="121" t="n"/>
      <c r="H97" s="121" t="n"/>
      <c r="I97" s="121" t="n"/>
      <c r="J97" s="121" t="n"/>
      <c r="K97" s="121" t="n"/>
      <c r="L97" s="123" t="n"/>
      <c r="M97" s="123" t="n"/>
      <c r="N97" s="124" t="n"/>
      <c r="O97" s="124" t="n"/>
      <c r="P97" s="121" t="n"/>
      <c r="Q97" s="123" t="n"/>
      <c r="R97" s="123" t="n"/>
      <c r="S97" s="123" t="n"/>
      <c r="T97" s="121">
        <f>IF(A97="","",IF(OR(AND(ISNUMBER(Q97),Q97&lt;TODAY()),AND(ISNUMBER(R97),R97&lt;TODAY()),AND(ISNUMBER(S97),S97&lt;TODAY())),"有逾期",IF(OR(AND(ISNUMBER(Q97),Q97-TODAY()&lt;='设置与说明'!$B$10),AND(ISNUMBER(R97),R97-TODAY()&lt;='设置与说明'!$B$10),AND(ISNUMBER(S97),S97-TODAY()&lt;='设置与说明'!$B$10)),"即将到期","正常")))</f>
        <v/>
      </c>
      <c r="U97" s="121" t="n"/>
    </row>
    <row r="98" ht="20" customHeight="1" s="18">
      <c r="A98" s="117" t="n"/>
      <c r="B98" s="117" t="n"/>
      <c r="C98" s="117" t="n"/>
      <c r="D98" s="117" t="n"/>
      <c r="E98" s="117" t="n"/>
      <c r="F98" s="118" t="n"/>
      <c r="G98" s="117" t="n"/>
      <c r="H98" s="117" t="n"/>
      <c r="I98" s="117" t="n"/>
      <c r="J98" s="117" t="n"/>
      <c r="K98" s="117" t="n"/>
      <c r="L98" s="119" t="n"/>
      <c r="M98" s="119" t="n"/>
      <c r="N98" s="120" t="n"/>
      <c r="O98" s="120" t="n"/>
      <c r="P98" s="117" t="n"/>
      <c r="Q98" s="119" t="n"/>
      <c r="R98" s="119" t="n"/>
      <c r="S98" s="119" t="n"/>
      <c r="T98" s="117">
        <f>IF(A98="","",IF(OR(AND(ISNUMBER(Q98),Q98&lt;TODAY()),AND(ISNUMBER(R98),R98&lt;TODAY()),AND(ISNUMBER(S98),S98&lt;TODAY())),"有逾期",IF(OR(AND(ISNUMBER(Q98),Q98-TODAY()&lt;='设置与说明'!$B$10),AND(ISNUMBER(R98),R98-TODAY()&lt;='设置与说明'!$B$10),AND(ISNUMBER(S98),S98-TODAY()&lt;='设置与说明'!$B$10)),"即将到期","正常")))</f>
        <v/>
      </c>
      <c r="U98" s="117" t="n"/>
    </row>
    <row r="99" ht="20" customHeight="1" s="18">
      <c r="A99" s="121" t="n"/>
      <c r="B99" s="121" t="n"/>
      <c r="C99" s="121" t="n"/>
      <c r="D99" s="121" t="n"/>
      <c r="E99" s="121" t="n"/>
      <c r="F99" s="122" t="n"/>
      <c r="G99" s="121" t="n"/>
      <c r="H99" s="121" t="n"/>
      <c r="I99" s="121" t="n"/>
      <c r="J99" s="121" t="n"/>
      <c r="K99" s="121" t="n"/>
      <c r="L99" s="123" t="n"/>
      <c r="M99" s="123" t="n"/>
      <c r="N99" s="124" t="n"/>
      <c r="O99" s="124" t="n"/>
      <c r="P99" s="121" t="n"/>
      <c r="Q99" s="123" t="n"/>
      <c r="R99" s="123" t="n"/>
      <c r="S99" s="123" t="n"/>
      <c r="T99" s="121">
        <f>IF(A99="","",IF(OR(AND(ISNUMBER(Q99),Q99&lt;TODAY()),AND(ISNUMBER(R99),R99&lt;TODAY()),AND(ISNUMBER(S99),S99&lt;TODAY())),"有逾期",IF(OR(AND(ISNUMBER(Q99),Q99-TODAY()&lt;='设置与说明'!$B$10),AND(ISNUMBER(R99),R99-TODAY()&lt;='设置与说明'!$B$10),AND(ISNUMBER(S99),S99-TODAY()&lt;='设置与说明'!$B$10)),"即将到期","正常")))</f>
        <v/>
      </c>
      <c r="U99" s="121" t="n"/>
    </row>
    <row r="100" ht="20" customHeight="1" s="18">
      <c r="A100" s="117" t="n"/>
      <c r="B100" s="117" t="n"/>
      <c r="C100" s="117" t="n"/>
      <c r="D100" s="117" t="n"/>
      <c r="E100" s="117" t="n"/>
      <c r="F100" s="118" t="n"/>
      <c r="G100" s="117" t="n"/>
      <c r="H100" s="117" t="n"/>
      <c r="I100" s="117" t="n"/>
      <c r="J100" s="117" t="n"/>
      <c r="K100" s="117" t="n"/>
      <c r="L100" s="119" t="n"/>
      <c r="M100" s="119" t="n"/>
      <c r="N100" s="120" t="n"/>
      <c r="O100" s="120" t="n"/>
      <c r="P100" s="117" t="n"/>
      <c r="Q100" s="119" t="n"/>
      <c r="R100" s="119" t="n"/>
      <c r="S100" s="119" t="n"/>
      <c r="T100" s="117">
        <f>IF(A100="","",IF(OR(AND(ISNUMBER(Q100),Q100&lt;TODAY()),AND(ISNUMBER(R100),R100&lt;TODAY()),AND(ISNUMBER(S100),S100&lt;TODAY())),"有逾期",IF(OR(AND(ISNUMBER(Q100),Q100-TODAY()&lt;='设置与说明'!$B$10),AND(ISNUMBER(R100),R100-TODAY()&lt;='设置与说明'!$B$10),AND(ISNUMBER(S100),S100-TODAY()&lt;='设置与说明'!$B$10)),"即将到期","正常")))</f>
        <v/>
      </c>
      <c r="U100" s="117" t="n"/>
    </row>
    <row r="101" ht="20" customHeight="1" s="18">
      <c r="A101" s="121" t="n"/>
      <c r="B101" s="121" t="n"/>
      <c r="C101" s="121" t="n"/>
      <c r="D101" s="121" t="n"/>
      <c r="E101" s="121" t="n"/>
      <c r="F101" s="122" t="n"/>
      <c r="G101" s="121" t="n"/>
      <c r="H101" s="121" t="n"/>
      <c r="I101" s="121" t="n"/>
      <c r="J101" s="121" t="n"/>
      <c r="K101" s="121" t="n"/>
      <c r="L101" s="123" t="n"/>
      <c r="M101" s="123" t="n"/>
      <c r="N101" s="124" t="n"/>
      <c r="O101" s="124" t="n"/>
      <c r="P101" s="121" t="n"/>
      <c r="Q101" s="123" t="n"/>
      <c r="R101" s="123" t="n"/>
      <c r="S101" s="123" t="n"/>
      <c r="T101" s="121">
        <f>IF(A101="","",IF(OR(AND(ISNUMBER(Q101),Q101&lt;TODAY()),AND(ISNUMBER(R101),R101&lt;TODAY()),AND(ISNUMBER(S101),S101&lt;TODAY())),"有逾期",IF(OR(AND(ISNUMBER(Q101),Q101-TODAY()&lt;='设置与说明'!$B$10),AND(ISNUMBER(R101),R101-TODAY()&lt;='设置与说明'!$B$10),AND(ISNUMBER(S101),S101-TODAY()&lt;='设置与说明'!$B$10)),"即将到期","正常")))</f>
        <v/>
      </c>
      <c r="U101" s="121" t="n"/>
    </row>
    <row r="102" ht="20" customHeight="1" s="18">
      <c r="A102" s="117" t="n"/>
      <c r="B102" s="117" t="n"/>
      <c r="C102" s="117" t="n"/>
      <c r="D102" s="117" t="n"/>
      <c r="E102" s="117" t="n"/>
      <c r="F102" s="118" t="n"/>
      <c r="G102" s="117" t="n"/>
      <c r="H102" s="117" t="n"/>
      <c r="I102" s="117" t="n"/>
      <c r="J102" s="117" t="n"/>
      <c r="K102" s="117" t="n"/>
      <c r="L102" s="119" t="n"/>
      <c r="M102" s="119" t="n"/>
      <c r="N102" s="120" t="n"/>
      <c r="O102" s="120" t="n"/>
      <c r="P102" s="117" t="n"/>
      <c r="Q102" s="119" t="n"/>
      <c r="R102" s="119" t="n"/>
      <c r="S102" s="119" t="n"/>
      <c r="T102" s="117">
        <f>IF(A102="","",IF(OR(AND(ISNUMBER(Q102),Q102&lt;TODAY()),AND(ISNUMBER(R102),R102&lt;TODAY()),AND(ISNUMBER(S102),S102&lt;TODAY())),"有逾期",IF(OR(AND(ISNUMBER(Q102),Q102-TODAY()&lt;='设置与说明'!$B$10),AND(ISNUMBER(R102),R102-TODAY()&lt;='设置与说明'!$B$10),AND(ISNUMBER(S102),S102-TODAY()&lt;='设置与说明'!$B$10)),"即将到期","正常")))</f>
        <v/>
      </c>
      <c r="U102" s="117" t="n"/>
    </row>
    <row r="103" ht="20" customHeight="1" s="18">
      <c r="A103" s="121" t="n"/>
      <c r="B103" s="121" t="n"/>
      <c r="C103" s="121" t="n"/>
      <c r="D103" s="121" t="n"/>
      <c r="E103" s="121" t="n"/>
      <c r="F103" s="122" t="n"/>
      <c r="G103" s="121" t="n"/>
      <c r="H103" s="121" t="n"/>
      <c r="I103" s="121" t="n"/>
      <c r="J103" s="121" t="n"/>
      <c r="K103" s="121" t="n"/>
      <c r="L103" s="123" t="n"/>
      <c r="M103" s="123" t="n"/>
      <c r="N103" s="124" t="n"/>
      <c r="O103" s="124" t="n"/>
      <c r="P103" s="121" t="n"/>
      <c r="Q103" s="123" t="n"/>
      <c r="R103" s="123" t="n"/>
      <c r="S103" s="123" t="n"/>
      <c r="T103" s="121">
        <f>IF(A103="","",IF(OR(AND(ISNUMBER(Q103),Q103&lt;TODAY()),AND(ISNUMBER(R103),R103&lt;TODAY()),AND(ISNUMBER(S103),S103&lt;TODAY())),"有逾期",IF(OR(AND(ISNUMBER(Q103),Q103-TODAY()&lt;='设置与说明'!$B$10),AND(ISNUMBER(R103),R103-TODAY()&lt;='设置与说明'!$B$10),AND(ISNUMBER(S103),S103-TODAY()&lt;='设置与说明'!$B$10)),"即将到期","正常")))</f>
        <v/>
      </c>
      <c r="U103" s="121" t="n"/>
    </row>
    <row r="104" ht="20" customHeight="1" s="18">
      <c r="A104" s="117" t="n"/>
      <c r="B104" s="117" t="n"/>
      <c r="C104" s="117" t="n"/>
      <c r="D104" s="117" t="n"/>
      <c r="E104" s="117" t="n"/>
      <c r="F104" s="118" t="n"/>
      <c r="G104" s="117" t="n"/>
      <c r="H104" s="117" t="n"/>
      <c r="I104" s="117" t="n"/>
      <c r="J104" s="117" t="n"/>
      <c r="K104" s="117" t="n"/>
      <c r="L104" s="119" t="n"/>
      <c r="M104" s="119" t="n"/>
      <c r="N104" s="120" t="n"/>
      <c r="O104" s="120" t="n"/>
      <c r="P104" s="117" t="n"/>
      <c r="Q104" s="119" t="n"/>
      <c r="R104" s="119" t="n"/>
      <c r="S104" s="119" t="n"/>
      <c r="T104" s="117">
        <f>IF(A104="","",IF(OR(AND(ISNUMBER(Q104),Q104&lt;TODAY()),AND(ISNUMBER(R104),R104&lt;TODAY()),AND(ISNUMBER(S104),S104&lt;TODAY())),"有逾期",IF(OR(AND(ISNUMBER(Q104),Q104-TODAY()&lt;='设置与说明'!$B$10),AND(ISNUMBER(R104),R104-TODAY()&lt;='设置与说明'!$B$10),AND(ISNUMBER(S104),S104-TODAY()&lt;='设置与说明'!$B$10)),"即将到期","正常")))</f>
        <v/>
      </c>
      <c r="U104" s="117" t="n"/>
    </row>
    <row r="105" ht="20" customHeight="1" s="18">
      <c r="A105" s="121" t="n"/>
      <c r="B105" s="121" t="n"/>
      <c r="C105" s="121" t="n"/>
      <c r="D105" s="121" t="n"/>
      <c r="E105" s="121" t="n"/>
      <c r="F105" s="122" t="n"/>
      <c r="G105" s="121" t="n"/>
      <c r="H105" s="121" t="n"/>
      <c r="I105" s="121" t="n"/>
      <c r="J105" s="121" t="n"/>
      <c r="K105" s="121" t="n"/>
      <c r="L105" s="123" t="n"/>
      <c r="M105" s="123" t="n"/>
      <c r="N105" s="124" t="n"/>
      <c r="O105" s="124" t="n"/>
      <c r="P105" s="121" t="n"/>
      <c r="Q105" s="123" t="n"/>
      <c r="R105" s="123" t="n"/>
      <c r="S105" s="123" t="n"/>
      <c r="T105" s="121">
        <f>IF(A105="","",IF(OR(AND(ISNUMBER(Q105),Q105&lt;TODAY()),AND(ISNUMBER(R105),R105&lt;TODAY()),AND(ISNUMBER(S105),S105&lt;TODAY())),"有逾期",IF(OR(AND(ISNUMBER(Q105),Q105-TODAY()&lt;='设置与说明'!$B$10),AND(ISNUMBER(R105),R105-TODAY()&lt;='设置与说明'!$B$10),AND(ISNUMBER(S105),S105-TODAY()&lt;='设置与说明'!$B$10)),"即将到期","正常")))</f>
        <v/>
      </c>
      <c r="U105" s="121" t="n"/>
    </row>
  </sheetData>
  <mergeCells count="2">
    <mergeCell ref="A1:U1"/>
    <mergeCell ref="A2:U2"/>
  </mergeCells>
  <dataValidations count="3">
    <dataValidation sqref="G6:G105" showDropDown="0" showInputMessage="0" showErrorMessage="0" allowBlank="1" type="list">
      <formula1>"乘用车,轻型货车,厢式货车,重型卡车,工程车辆,客车,摩托/两轮,新能源车,其他"</formula1>
    </dataValidation>
    <dataValidation sqref="K6:K105" showDropDown="0" showInputMessage="0" showErrorMessage="0" allowBlank="1" type="list">
      <formula1>"汽油,柴油,纯电,混动,天然气,其他"</formula1>
    </dataValidation>
    <dataValidation sqref="P6:P105" showDropDown="0" showInputMessage="0" showErrorMessage="0" allowBlank="1" type="list">
      <formula1>"在用,备用,维修中,停用,已报废,租赁/外包"</formula1>
    </dataValidation>
  </dataValidations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Y205"/>
  <sheetViews>
    <sheetView showGridLines="0" workbookViewId="0">
      <selection activeCell="A1" sqref="A1"/>
    </sheetView>
  </sheetViews>
  <sheetFormatPr baseColWidth="8" defaultRowHeight="15"/>
  <cols>
    <col width="15" customWidth="1" style="18" min="1" max="1"/>
    <col width="13" customWidth="1" style="18" min="2" max="2"/>
    <col width="12" customWidth="1" style="18" min="3" max="3"/>
    <col width="12" customWidth="1" style="18" min="4" max="4"/>
    <col width="12" customWidth="1" style="18" min="5" max="5"/>
    <col width="15" customWidth="1" style="18" min="6" max="6"/>
    <col width="32" customWidth="1" style="18" min="7" max="7"/>
    <col width="12" customWidth="1" style="18" min="8" max="8"/>
    <col width="12" customWidth="1" style="18" min="9" max="9"/>
    <col width="14" customWidth="1" style="18" min="10" max="10"/>
    <col width="18" customWidth="1" style="18" min="11" max="11"/>
    <col width="14" customWidth="1" style="18" min="12" max="12"/>
    <col width="11" customWidth="1" style="18" min="13" max="13"/>
    <col width="11" customWidth="1" style="18" min="14" max="14"/>
    <col width="11" customWidth="1" style="18" min="15" max="15"/>
    <col width="12" customWidth="1" style="18" min="16" max="16"/>
    <col width="15" customWidth="1" style="18" min="17" max="17"/>
    <col width="30" customWidth="1" style="18" min="18" max="18"/>
    <col width="11" customWidth="1" style="18" min="19" max="19"/>
    <col width="13" customWidth="1" style="18" min="20" max="20"/>
    <col width="13" customWidth="1" style="18" min="21" max="21"/>
    <col width="10" customWidth="1" style="18" min="22" max="22"/>
    <col width="12" customWidth="1" style="18" min="23" max="23"/>
    <col width="14" customWidth="1" style="18" min="24" max="24"/>
    <col width="30" customWidth="1" style="18" min="25" max="25"/>
  </cols>
  <sheetData>
    <row r="1" ht="32" customHeight="1" s="18">
      <c r="A1" s="99" t="inlineStr">
        <is>
          <t>保养记录｜维护履历</t>
        </is>
      </c>
      <c r="B1" s="100" t="n"/>
      <c r="C1" s="100" t="n"/>
      <c r="D1" s="100" t="n"/>
      <c r="E1" s="100" t="n"/>
      <c r="F1" s="100" t="n"/>
      <c r="G1" s="100" t="n"/>
      <c r="H1" s="100" t="n"/>
      <c r="I1" s="100" t="n"/>
      <c r="J1" s="100" t="n"/>
      <c r="K1" s="100" t="n"/>
      <c r="L1" s="100" t="n"/>
      <c r="M1" s="100" t="n"/>
      <c r="N1" s="100" t="n"/>
      <c r="O1" s="100" t="n"/>
      <c r="P1" s="100" t="n"/>
      <c r="Q1" s="100" t="n"/>
      <c r="R1" s="100" t="n"/>
      <c r="S1" s="100" t="n"/>
      <c r="T1" s="100" t="n"/>
      <c r="U1" s="100" t="n"/>
      <c r="V1" s="100" t="n"/>
      <c r="W1" s="100" t="n"/>
      <c r="X1" s="100" t="n"/>
      <c r="Y1" s="100" t="n"/>
    </row>
    <row r="2" ht="24" customHeight="1" s="18">
      <c r="A2" s="101" t="inlineStr">
        <is>
          <t>记录所有已完成或计划中的维修、保养、检查整改、召回/质保和事故维修事项。</t>
        </is>
      </c>
      <c r="B2" s="100" t="n"/>
      <c r="C2" s="100" t="n"/>
      <c r="D2" s="100" t="n"/>
      <c r="E2" s="100" t="n"/>
      <c r="F2" s="100" t="n"/>
      <c r="G2" s="100" t="n"/>
      <c r="H2" s="100" t="n"/>
      <c r="I2" s="100" t="n"/>
      <c r="J2" s="100" t="n"/>
      <c r="K2" s="100" t="n"/>
      <c r="L2" s="100" t="n"/>
      <c r="M2" s="100" t="n"/>
      <c r="N2" s="100" t="n"/>
      <c r="O2" s="100" t="n"/>
      <c r="P2" s="100" t="n"/>
      <c r="Q2" s="100" t="n"/>
      <c r="R2" s="100" t="n"/>
      <c r="S2" s="100" t="n"/>
      <c r="T2" s="100" t="n"/>
      <c r="U2" s="100" t="n"/>
      <c r="V2" s="100" t="n"/>
      <c r="W2" s="100" t="n"/>
      <c r="X2" s="100" t="n"/>
      <c r="Y2" s="100" t="n"/>
    </row>
    <row r="3"/>
    <row r="4"/>
    <row r="5" ht="30" customHeight="1" s="18">
      <c r="A5" s="116" t="inlineStr">
        <is>
          <t>工单编号</t>
        </is>
      </c>
      <c r="B5" s="116" t="inlineStr">
        <is>
          <t>记录类型</t>
        </is>
      </c>
      <c r="C5" s="116" t="inlineStr">
        <is>
          <t>车队编号</t>
        </is>
      </c>
      <c r="D5" s="116" t="inlineStr">
        <is>
          <t>车牌号</t>
        </is>
      </c>
      <c r="E5" s="116" t="inlineStr">
        <is>
          <t>服务日期</t>
        </is>
      </c>
      <c r="F5" s="116" t="inlineStr">
        <is>
          <t>保养/维修类别</t>
        </is>
      </c>
      <c r="G5" s="116" t="inlineStr">
        <is>
          <t>作业内容</t>
        </is>
      </c>
      <c r="H5" s="116" t="inlineStr">
        <is>
          <t>里程(km)</t>
        </is>
      </c>
      <c r="I5" s="116" t="inlineStr">
        <is>
          <t>发动机小时</t>
        </is>
      </c>
      <c r="J5" s="116" t="inlineStr">
        <is>
          <t>供应商类型</t>
        </is>
      </c>
      <c r="K5" s="116" t="inlineStr">
        <is>
          <t>供应商/维修点</t>
        </is>
      </c>
      <c r="L5" s="116" t="inlineStr">
        <is>
          <t>技师/负责人</t>
        </is>
      </c>
      <c r="M5" s="116" t="inlineStr">
        <is>
          <t>配件费</t>
        </is>
      </c>
      <c r="N5" s="116" t="inlineStr">
        <is>
          <t>工时费</t>
        </is>
      </c>
      <c r="O5" s="116" t="inlineStr">
        <is>
          <t>其他费</t>
        </is>
      </c>
      <c r="P5" s="116" t="inlineStr">
        <is>
          <t>总费用</t>
        </is>
      </c>
      <c r="Q5" s="116" t="inlineStr">
        <is>
          <t>发票/收据号</t>
        </is>
      </c>
      <c r="R5" s="116" t="inlineStr">
        <is>
          <t>凭证链接/文件路径</t>
        </is>
      </c>
      <c r="S5" s="116" t="inlineStr">
        <is>
          <t>停运小时</t>
        </is>
      </c>
      <c r="T5" s="116" t="inlineStr">
        <is>
          <t>下次到期日期</t>
        </is>
      </c>
      <c r="U5" s="116" t="inlineStr">
        <is>
          <t>下次到期里程</t>
        </is>
      </c>
      <c r="V5" s="116" t="inlineStr">
        <is>
          <t>优先级</t>
        </is>
      </c>
      <c r="W5" s="116" t="inlineStr">
        <is>
          <t>状态</t>
        </is>
      </c>
      <c r="X5" s="116" t="inlineStr">
        <is>
          <t>是否质保/索赔</t>
        </is>
      </c>
      <c r="Y5" s="116" t="inlineStr">
        <is>
          <t>备注</t>
        </is>
      </c>
    </row>
    <row r="6" ht="20" customHeight="1" s="18">
      <c r="A6" s="117" t="inlineStr">
        <is>
          <t>WO-2026-001</t>
        </is>
      </c>
      <c r="B6" s="117" t="inlineStr">
        <is>
          <t>完成记录</t>
        </is>
      </c>
      <c r="C6" s="117" t="inlineStr">
        <is>
          <t>FLT-001</t>
        </is>
      </c>
      <c r="D6" s="117">
        <f>IFERROR(VLOOKUP(C6,'车辆台账'!$A$6:$B$105,2,FALSE),"")</f>
        <v/>
      </c>
      <c r="E6" s="119" t="n">
        <v>46034</v>
      </c>
      <c r="F6" s="117" t="inlineStr">
        <is>
          <t>发动机/机油</t>
        </is>
      </c>
      <c r="G6" s="117" t="inlineStr">
        <is>
          <t>更换机油、机滤，检查空气滤芯</t>
        </is>
      </c>
      <c r="H6" s="120" t="n">
        <v>52000</v>
      </c>
      <c r="I6" s="120" t="n"/>
      <c r="J6" s="117" t="inlineStr">
        <is>
          <t>外部供应商</t>
        </is>
      </c>
      <c r="K6" s="117" t="inlineStr">
        <is>
          <t>上海安驰维修</t>
        </is>
      </c>
      <c r="L6" s="117" t="inlineStr">
        <is>
          <t>刘工</t>
        </is>
      </c>
      <c r="M6" s="125" t="n">
        <v>620</v>
      </c>
      <c r="N6" s="125" t="n">
        <v>300</v>
      </c>
      <c r="O6" s="125" t="n">
        <v>0</v>
      </c>
      <c r="P6" s="125">
        <f>IF(A6="","",SUM(M6:O6))</f>
        <v/>
      </c>
      <c r="Q6" s="117" t="inlineStr">
        <is>
          <t>INV-00125</t>
        </is>
      </c>
      <c r="R6" s="117" t="inlineStr">
        <is>
          <t>共享盘/车辆/FLT-001/WO-2026-001.pdf</t>
        </is>
      </c>
      <c r="S6" s="126" t="n">
        <v>3</v>
      </c>
      <c r="T6" s="119" t="n">
        <v>46214</v>
      </c>
      <c r="U6" s="120" t="n">
        <v>62000</v>
      </c>
      <c r="V6" s="117" t="inlineStr">
        <is>
          <t>中</t>
        </is>
      </c>
      <c r="W6" s="117" t="inlineStr">
        <is>
          <t>已完成</t>
        </is>
      </c>
      <c r="X6" s="117" t="inlineStr">
        <is>
          <t>否</t>
        </is>
      </c>
      <c r="Y6" s="117" t="inlineStr">
        <is>
          <t>例行保养</t>
        </is>
      </c>
    </row>
    <row r="7" ht="20" customHeight="1" s="18">
      <c r="A7" s="121" t="inlineStr">
        <is>
          <t>WO-2026-002</t>
        </is>
      </c>
      <c r="B7" s="121" t="inlineStr">
        <is>
          <t>故障维修</t>
        </is>
      </c>
      <c r="C7" s="121" t="inlineStr">
        <is>
          <t>FLT-002</t>
        </is>
      </c>
      <c r="D7" s="121">
        <f>IFERROR(VLOOKUP(C7,'车辆台账'!$A$6:$B$105,2,FALSE),"")</f>
        <v/>
      </c>
      <c r="E7" s="123" t="n">
        <v>46056</v>
      </c>
      <c r="F7" s="121" t="inlineStr">
        <is>
          <t>制动系统</t>
        </is>
      </c>
      <c r="G7" s="121" t="inlineStr">
        <is>
          <t>更换前刹车片，刹车油检查</t>
        </is>
      </c>
      <c r="H7" s="124" t="n">
        <v>124000</v>
      </c>
      <c r="I7" s="124" t="n"/>
      <c r="J7" s="121" t="inlineStr">
        <is>
          <t>4S店/授权</t>
        </is>
      </c>
      <c r="K7" s="121" t="inlineStr">
        <is>
          <t>广州福特服务站</t>
        </is>
      </c>
      <c r="L7" s="121" t="inlineStr">
        <is>
          <t>陈工</t>
        </is>
      </c>
      <c r="M7" s="127" t="n">
        <v>1450</v>
      </c>
      <c r="N7" s="127" t="n">
        <v>800</v>
      </c>
      <c r="O7" s="127" t="n">
        <v>60</v>
      </c>
      <c r="P7" s="127">
        <f>IF(A7="","",SUM(M7:O7))</f>
        <v/>
      </c>
      <c r="Q7" s="121" t="inlineStr">
        <is>
          <t>INV-00244</t>
        </is>
      </c>
      <c r="R7" s="121" t="inlineStr">
        <is>
          <t>共享盘/车辆/FLT-002/WO-2026-002.pdf</t>
        </is>
      </c>
      <c r="S7" s="128" t="n">
        <v>8</v>
      </c>
      <c r="T7" s="123" t="n">
        <v>46152</v>
      </c>
      <c r="U7" s="124" t="n">
        <v>130000</v>
      </c>
      <c r="V7" s="121" t="inlineStr">
        <is>
          <t>高</t>
        </is>
      </c>
      <c r="W7" s="121" t="inlineStr">
        <is>
          <t>已完成</t>
        </is>
      </c>
      <c r="X7" s="121" t="inlineStr">
        <is>
          <t>否</t>
        </is>
      </c>
      <c r="Y7" s="121" t="inlineStr">
        <is>
          <t>关联出车检查整改</t>
        </is>
      </c>
    </row>
    <row r="8" ht="20" customHeight="1" s="18">
      <c r="A8" s="117" t="inlineStr">
        <is>
          <t>WO-2026-003</t>
        </is>
      </c>
      <c r="B8" s="117" t="inlineStr">
        <is>
          <t>完成记录</t>
        </is>
      </c>
      <c r="C8" s="117" t="inlineStr">
        <is>
          <t>FLT-003</t>
        </is>
      </c>
      <c r="D8" s="117">
        <f>IFERROR(VLOOKUP(C8,'车辆台账'!$A$6:$B$105,2,FALSE),"")</f>
        <v/>
      </c>
      <c r="E8" s="119" t="n">
        <v>46077</v>
      </c>
      <c r="F8" s="117" t="inlineStr">
        <is>
          <t>轮胎</t>
        </is>
      </c>
      <c r="G8" s="117" t="inlineStr">
        <is>
          <t>四轮换位、胎压校准</t>
        </is>
      </c>
      <c r="H8" s="120" t="n">
        <v>28600</v>
      </c>
      <c r="I8" s="120" t="n"/>
      <c r="J8" s="117" t="inlineStr">
        <is>
          <t>内部维修</t>
        </is>
      </c>
      <c r="K8" s="117" t="inlineStr">
        <is>
          <t>公司维修间</t>
        </is>
      </c>
      <c r="L8" s="117" t="inlineStr">
        <is>
          <t>王工</t>
        </is>
      </c>
      <c r="M8" s="125" t="n">
        <v>0</v>
      </c>
      <c r="N8" s="125" t="n">
        <v>120</v>
      </c>
      <c r="O8" s="125" t="n">
        <v>0</v>
      </c>
      <c r="P8" s="125">
        <f>IF(A8="","",SUM(M8:O8))</f>
        <v/>
      </c>
      <c r="Q8" s="117" t="inlineStr">
        <is>
          <t>INT-00031</t>
        </is>
      </c>
      <c r="R8" s="117" t="inlineStr">
        <is>
          <t>共享盘/车辆/FLT-003/WO-2026-003.pdf</t>
        </is>
      </c>
      <c r="S8" s="126" t="n">
        <v>1.5</v>
      </c>
      <c r="T8" s="119" t="n"/>
      <c r="U8" s="120" t="n">
        <v>38600</v>
      </c>
      <c r="V8" s="117" t="inlineStr">
        <is>
          <t>低</t>
        </is>
      </c>
      <c r="W8" s="117" t="inlineStr">
        <is>
          <t>已完成</t>
        </is>
      </c>
      <c r="X8" s="117" t="inlineStr">
        <is>
          <t>否</t>
        </is>
      </c>
      <c r="Y8" s="117" t="inlineStr">
        <is>
          <t>新能源车例行检查</t>
        </is>
      </c>
    </row>
    <row r="9" ht="20" customHeight="1" s="18">
      <c r="A9" s="121" t="inlineStr">
        <is>
          <t>WO-2026-004</t>
        </is>
      </c>
      <c r="B9" s="121" t="inlineStr">
        <is>
          <t>完成记录</t>
        </is>
      </c>
      <c r="C9" s="121" t="inlineStr">
        <is>
          <t>FLT-004</t>
        </is>
      </c>
      <c r="D9" s="121">
        <f>IFERROR(VLOOKUP(C9,'车辆台账'!$A$6:$B$105,2,FALSE),"")</f>
        <v/>
      </c>
      <c r="E9" s="123" t="n">
        <v>46092</v>
      </c>
      <c r="F9" s="121" t="inlineStr">
        <is>
          <t>年检/合规</t>
        </is>
      </c>
      <c r="G9" s="121" t="inlineStr">
        <is>
          <t>年度安全检查、尾气/制动检测</t>
        </is>
      </c>
      <c r="H9" s="124" t="n">
        <v>205500</v>
      </c>
      <c r="I9" s="124" t="n">
        <v>5980</v>
      </c>
      <c r="J9" s="121" t="inlineStr">
        <is>
          <t>外部供应商</t>
        </is>
      </c>
      <c r="K9" s="121" t="inlineStr">
        <is>
          <t>苏州重卡检测站</t>
        </is>
      </c>
      <c r="L9" s="121" t="inlineStr">
        <is>
          <t>赵工</t>
        </is>
      </c>
      <c r="M9" s="127" t="n">
        <v>280</v>
      </c>
      <c r="N9" s="127" t="n">
        <v>500</v>
      </c>
      <c r="O9" s="127" t="n">
        <v>300</v>
      </c>
      <c r="P9" s="127">
        <f>IF(A9="","",SUM(M9:O9))</f>
        <v/>
      </c>
      <c r="Q9" s="121" t="inlineStr">
        <is>
          <t>INV-00411</t>
        </is>
      </c>
      <c r="R9" s="121" t="inlineStr">
        <is>
          <t>共享盘/车辆/FLT-004/WO-2026-004.pdf</t>
        </is>
      </c>
      <c r="S9" s="128" t="n">
        <v>10</v>
      </c>
      <c r="T9" s="123" t="n">
        <v>46127</v>
      </c>
      <c r="U9" s="124" t="n">
        <v>220500</v>
      </c>
      <c r="V9" s="121" t="inlineStr">
        <is>
          <t>中</t>
        </is>
      </c>
      <c r="W9" s="121" t="inlineStr">
        <is>
          <t>已完成</t>
        </is>
      </c>
      <c r="X9" s="121" t="inlineStr">
        <is>
          <t>否</t>
        </is>
      </c>
      <c r="Y9" s="121" t="inlineStr">
        <is>
          <t>合规证照存档</t>
        </is>
      </c>
    </row>
    <row r="10" ht="20" customHeight="1" s="18">
      <c r="A10" s="117" t="inlineStr">
        <is>
          <t>WO-2026-005</t>
        </is>
      </c>
      <c r="B10" s="117" t="inlineStr">
        <is>
          <t>完成记录</t>
        </is>
      </c>
      <c r="C10" s="117" t="inlineStr">
        <is>
          <t>FLT-001</t>
        </is>
      </c>
      <c r="D10" s="117">
        <f>IFERROR(VLOOKUP(C10,'车辆台账'!$A$6:$B$105,2,FALSE),"")</f>
        <v/>
      </c>
      <c r="E10" s="119" t="n">
        <v>46129</v>
      </c>
      <c r="F10" s="117" t="inlineStr">
        <is>
          <t>预防性保养</t>
        </is>
      </c>
      <c r="G10" s="117" t="inlineStr">
        <is>
          <t>更换空气滤芯，检查皮带与冷却液</t>
        </is>
      </c>
      <c r="H10" s="120" t="n">
        <v>57500</v>
      </c>
      <c r="I10" s="120" t="n"/>
      <c r="J10" s="117" t="inlineStr">
        <is>
          <t>外部供应商</t>
        </is>
      </c>
      <c r="K10" s="117" t="inlineStr">
        <is>
          <t>上海安驰维修</t>
        </is>
      </c>
      <c r="L10" s="117" t="inlineStr">
        <is>
          <t>刘工</t>
        </is>
      </c>
      <c r="M10" s="125" t="n">
        <v>180</v>
      </c>
      <c r="N10" s="125" t="n">
        <v>180</v>
      </c>
      <c r="O10" s="125" t="n">
        <v>0</v>
      </c>
      <c r="P10" s="125">
        <f>IF(A10="","",SUM(M10:O10))</f>
        <v/>
      </c>
      <c r="Q10" s="117" t="inlineStr">
        <is>
          <t>INV-00476</t>
        </is>
      </c>
      <c r="R10" s="117" t="inlineStr">
        <is>
          <t>共享盘/车辆/FLT-001/WO-2026-005.pdf</t>
        </is>
      </c>
      <c r="S10" s="126" t="n">
        <v>2</v>
      </c>
      <c r="T10" s="119" t="n">
        <v>46309</v>
      </c>
      <c r="U10" s="120" t="n">
        <v>67500</v>
      </c>
      <c r="V10" s="117" t="inlineStr">
        <is>
          <t>低</t>
        </is>
      </c>
      <c r="W10" s="117" t="inlineStr">
        <is>
          <t>已完成</t>
        </is>
      </c>
      <c r="X10" s="117" t="inlineStr">
        <is>
          <t>否</t>
        </is>
      </c>
      <c r="Y10" s="117" t="inlineStr">
        <is>
          <t>半年度检查</t>
        </is>
      </c>
    </row>
    <row r="11" ht="20" customHeight="1" s="18">
      <c r="A11" s="121" t="inlineStr">
        <is>
          <t>WO-2026-006</t>
        </is>
      </c>
      <c r="B11" s="121" t="inlineStr">
        <is>
          <t>故障维修</t>
        </is>
      </c>
      <c r="C11" s="121" t="inlineStr">
        <is>
          <t>FLT-004</t>
        </is>
      </c>
      <c r="D11" s="121">
        <f>IFERROR(VLOOKUP(C11,'车辆台账'!$A$6:$B$105,2,FALSE),"")</f>
        <v/>
      </c>
      <c r="E11" s="123" t="n">
        <v>46137</v>
      </c>
      <c r="F11" s="121" t="inlineStr">
        <is>
          <t>纠正性维修</t>
        </is>
      </c>
      <c r="G11" s="121" t="inlineStr">
        <is>
          <t>发动机报警、机油渗漏排查</t>
        </is>
      </c>
      <c r="H11" s="124" t="n">
        <v>211200</v>
      </c>
      <c r="I11" s="124" t="n">
        <v>6185</v>
      </c>
      <c r="J11" s="121" t="inlineStr">
        <is>
          <t>外部供应商</t>
        </is>
      </c>
      <c r="K11" s="121" t="inlineStr">
        <is>
          <t>苏州重卡维修厂</t>
        </is>
      </c>
      <c r="L11" s="121" t="inlineStr">
        <is>
          <t>周工</t>
        </is>
      </c>
      <c r="M11" s="127" t="n">
        <v>2600</v>
      </c>
      <c r="N11" s="127" t="n">
        <v>1600</v>
      </c>
      <c r="O11" s="127" t="n">
        <v>260</v>
      </c>
      <c r="P11" s="127">
        <f>IF(A11="","",SUM(M11:O11))</f>
        <v/>
      </c>
      <c r="Q11" s="121" t="n"/>
      <c r="R11" s="121" t="inlineStr">
        <is>
          <t>共享盘/车辆/FLT-004/WO-2026-006/</t>
        </is>
      </c>
      <c r="S11" s="128" t="n">
        <v>18</v>
      </c>
      <c r="T11" s="123" t="n"/>
      <c r="U11" s="124" t="n"/>
      <c r="V11" s="121" t="inlineStr">
        <is>
          <t>高</t>
        </is>
      </c>
      <c r="W11" s="121" t="inlineStr">
        <is>
          <t>进行中</t>
        </is>
      </c>
      <c r="X11" s="121" t="inlineStr">
        <is>
          <t>否</t>
        </is>
      </c>
      <c r="Y11" s="121" t="inlineStr">
        <is>
          <t>需跟进维修结果</t>
        </is>
      </c>
    </row>
    <row r="12" ht="20" customHeight="1" s="18">
      <c r="A12" s="117" t="n"/>
      <c r="B12" s="117" t="n"/>
      <c r="C12" s="117" t="n"/>
      <c r="D12" s="117">
        <f>IFERROR(VLOOKUP(C12,'车辆台账'!$A$6:$B$105,2,FALSE),"")</f>
        <v/>
      </c>
      <c r="E12" s="119" t="n"/>
      <c r="F12" s="117" t="n"/>
      <c r="G12" s="117" t="n"/>
      <c r="H12" s="120" t="n"/>
      <c r="I12" s="120" t="n"/>
      <c r="J12" s="117" t="n"/>
      <c r="K12" s="117" t="n"/>
      <c r="L12" s="117" t="n"/>
      <c r="M12" s="125" t="n"/>
      <c r="N12" s="125" t="n"/>
      <c r="O12" s="125" t="n"/>
      <c r="P12" s="125">
        <f>IF(A12="","",SUM(M12:O12))</f>
        <v/>
      </c>
      <c r="Q12" s="117" t="n"/>
      <c r="R12" s="117" t="n"/>
      <c r="S12" s="126" t="n"/>
      <c r="T12" s="119" t="n"/>
      <c r="U12" s="120" t="n"/>
      <c r="V12" s="117" t="n"/>
      <c r="W12" s="117" t="n"/>
      <c r="X12" s="117" t="n"/>
      <c r="Y12" s="117" t="n"/>
    </row>
    <row r="13" ht="20" customHeight="1" s="18">
      <c r="A13" s="121" t="n"/>
      <c r="B13" s="121" t="n"/>
      <c r="C13" s="121" t="n"/>
      <c r="D13" s="121">
        <f>IFERROR(VLOOKUP(C13,'车辆台账'!$A$6:$B$105,2,FALSE),"")</f>
        <v/>
      </c>
      <c r="E13" s="123" t="n"/>
      <c r="F13" s="121" t="n"/>
      <c r="G13" s="121" t="n"/>
      <c r="H13" s="124" t="n"/>
      <c r="I13" s="124" t="n"/>
      <c r="J13" s="121" t="n"/>
      <c r="K13" s="121" t="n"/>
      <c r="L13" s="121" t="n"/>
      <c r="M13" s="127" t="n"/>
      <c r="N13" s="127" t="n"/>
      <c r="O13" s="127" t="n"/>
      <c r="P13" s="127">
        <f>IF(A13="","",SUM(M13:O13))</f>
        <v/>
      </c>
      <c r="Q13" s="121" t="n"/>
      <c r="R13" s="121" t="n"/>
      <c r="S13" s="128" t="n"/>
      <c r="T13" s="123" t="n"/>
      <c r="U13" s="124" t="n"/>
      <c r="V13" s="121" t="n"/>
      <c r="W13" s="121" t="n"/>
      <c r="X13" s="121" t="n"/>
      <c r="Y13" s="121" t="n"/>
    </row>
    <row r="14" ht="20" customHeight="1" s="18">
      <c r="A14" s="117" t="n"/>
      <c r="B14" s="117" t="n"/>
      <c r="C14" s="117" t="n"/>
      <c r="D14" s="117">
        <f>IFERROR(VLOOKUP(C14,'车辆台账'!$A$6:$B$105,2,FALSE),"")</f>
        <v/>
      </c>
      <c r="E14" s="119" t="n"/>
      <c r="F14" s="117" t="n"/>
      <c r="G14" s="117" t="n"/>
      <c r="H14" s="120" t="n"/>
      <c r="I14" s="120" t="n"/>
      <c r="J14" s="117" t="n"/>
      <c r="K14" s="117" t="n"/>
      <c r="L14" s="117" t="n"/>
      <c r="M14" s="125" t="n"/>
      <c r="N14" s="125" t="n"/>
      <c r="O14" s="125" t="n"/>
      <c r="P14" s="125">
        <f>IF(A14="","",SUM(M14:O14))</f>
        <v/>
      </c>
      <c r="Q14" s="117" t="n"/>
      <c r="R14" s="117" t="n"/>
      <c r="S14" s="126" t="n"/>
      <c r="T14" s="119" t="n"/>
      <c r="U14" s="120" t="n"/>
      <c r="V14" s="117" t="n"/>
      <c r="W14" s="117" t="n"/>
      <c r="X14" s="117" t="n"/>
      <c r="Y14" s="117" t="n"/>
    </row>
    <row r="15" ht="20" customHeight="1" s="18">
      <c r="A15" s="121" t="n"/>
      <c r="B15" s="121" t="n"/>
      <c r="C15" s="121" t="n"/>
      <c r="D15" s="121">
        <f>IFERROR(VLOOKUP(C15,'车辆台账'!$A$6:$B$105,2,FALSE),"")</f>
        <v/>
      </c>
      <c r="E15" s="123" t="n"/>
      <c r="F15" s="121" t="n"/>
      <c r="G15" s="121" t="n"/>
      <c r="H15" s="124" t="n"/>
      <c r="I15" s="124" t="n"/>
      <c r="J15" s="121" t="n"/>
      <c r="K15" s="121" t="n"/>
      <c r="L15" s="121" t="n"/>
      <c r="M15" s="127" t="n"/>
      <c r="N15" s="127" t="n"/>
      <c r="O15" s="127" t="n"/>
      <c r="P15" s="127">
        <f>IF(A15="","",SUM(M15:O15))</f>
        <v/>
      </c>
      <c r="Q15" s="121" t="n"/>
      <c r="R15" s="121" t="n"/>
      <c r="S15" s="128" t="n"/>
      <c r="T15" s="123" t="n"/>
      <c r="U15" s="124" t="n"/>
      <c r="V15" s="121" t="n"/>
      <c r="W15" s="121" t="n"/>
      <c r="X15" s="121" t="n"/>
      <c r="Y15" s="121" t="n"/>
    </row>
    <row r="16" ht="20" customHeight="1" s="18">
      <c r="A16" s="117" t="n"/>
      <c r="B16" s="117" t="n"/>
      <c r="C16" s="117" t="n"/>
      <c r="D16" s="117">
        <f>IFERROR(VLOOKUP(C16,'车辆台账'!$A$6:$B$105,2,FALSE),"")</f>
        <v/>
      </c>
      <c r="E16" s="119" t="n"/>
      <c r="F16" s="117" t="n"/>
      <c r="G16" s="117" t="n"/>
      <c r="H16" s="120" t="n"/>
      <c r="I16" s="120" t="n"/>
      <c r="J16" s="117" t="n"/>
      <c r="K16" s="117" t="n"/>
      <c r="L16" s="117" t="n"/>
      <c r="M16" s="125" t="n"/>
      <c r="N16" s="125" t="n"/>
      <c r="O16" s="125" t="n"/>
      <c r="P16" s="125">
        <f>IF(A16="","",SUM(M16:O16))</f>
        <v/>
      </c>
      <c r="Q16" s="117" t="n"/>
      <c r="R16" s="117" t="n"/>
      <c r="S16" s="126" t="n"/>
      <c r="T16" s="119" t="n"/>
      <c r="U16" s="120" t="n"/>
      <c r="V16" s="117" t="n"/>
      <c r="W16" s="117" t="n"/>
      <c r="X16" s="117" t="n"/>
      <c r="Y16" s="117" t="n"/>
    </row>
    <row r="17" ht="20" customHeight="1" s="18">
      <c r="A17" s="121" t="n"/>
      <c r="B17" s="121" t="n"/>
      <c r="C17" s="121" t="n"/>
      <c r="D17" s="121">
        <f>IFERROR(VLOOKUP(C17,'车辆台账'!$A$6:$B$105,2,FALSE),"")</f>
        <v/>
      </c>
      <c r="E17" s="123" t="n"/>
      <c r="F17" s="121" t="n"/>
      <c r="G17" s="121" t="n"/>
      <c r="H17" s="124" t="n"/>
      <c r="I17" s="124" t="n"/>
      <c r="J17" s="121" t="n"/>
      <c r="K17" s="121" t="n"/>
      <c r="L17" s="121" t="n"/>
      <c r="M17" s="127" t="n"/>
      <c r="N17" s="127" t="n"/>
      <c r="O17" s="127" t="n"/>
      <c r="P17" s="127">
        <f>IF(A17="","",SUM(M17:O17))</f>
        <v/>
      </c>
      <c r="Q17" s="121" t="n"/>
      <c r="R17" s="121" t="n"/>
      <c r="S17" s="128" t="n"/>
      <c r="T17" s="123" t="n"/>
      <c r="U17" s="124" t="n"/>
      <c r="V17" s="121" t="n"/>
      <c r="W17" s="121" t="n"/>
      <c r="X17" s="121" t="n"/>
      <c r="Y17" s="121" t="n"/>
    </row>
    <row r="18" ht="20" customHeight="1" s="18">
      <c r="A18" s="117" t="n"/>
      <c r="B18" s="117" t="n"/>
      <c r="C18" s="117" t="n"/>
      <c r="D18" s="117">
        <f>IFERROR(VLOOKUP(C18,'车辆台账'!$A$6:$B$105,2,FALSE),"")</f>
        <v/>
      </c>
      <c r="E18" s="119" t="n"/>
      <c r="F18" s="117" t="n"/>
      <c r="G18" s="117" t="n"/>
      <c r="H18" s="120" t="n"/>
      <c r="I18" s="120" t="n"/>
      <c r="J18" s="117" t="n"/>
      <c r="K18" s="117" t="n"/>
      <c r="L18" s="117" t="n"/>
      <c r="M18" s="125" t="n"/>
      <c r="N18" s="125" t="n"/>
      <c r="O18" s="125" t="n"/>
      <c r="P18" s="125">
        <f>IF(A18="","",SUM(M18:O18))</f>
        <v/>
      </c>
      <c r="Q18" s="117" t="n"/>
      <c r="R18" s="117" t="n"/>
      <c r="S18" s="126" t="n"/>
      <c r="T18" s="119" t="n"/>
      <c r="U18" s="120" t="n"/>
      <c r="V18" s="117" t="n"/>
      <c r="W18" s="117" t="n"/>
      <c r="X18" s="117" t="n"/>
      <c r="Y18" s="117" t="n"/>
    </row>
    <row r="19" ht="20" customHeight="1" s="18">
      <c r="A19" s="121" t="n"/>
      <c r="B19" s="121" t="n"/>
      <c r="C19" s="121" t="n"/>
      <c r="D19" s="121">
        <f>IFERROR(VLOOKUP(C19,'车辆台账'!$A$6:$B$105,2,FALSE),"")</f>
        <v/>
      </c>
      <c r="E19" s="123" t="n"/>
      <c r="F19" s="121" t="n"/>
      <c r="G19" s="121" t="n"/>
      <c r="H19" s="124" t="n"/>
      <c r="I19" s="124" t="n"/>
      <c r="J19" s="121" t="n"/>
      <c r="K19" s="121" t="n"/>
      <c r="L19" s="121" t="n"/>
      <c r="M19" s="127" t="n"/>
      <c r="N19" s="127" t="n"/>
      <c r="O19" s="127" t="n"/>
      <c r="P19" s="127">
        <f>IF(A19="","",SUM(M19:O19))</f>
        <v/>
      </c>
      <c r="Q19" s="121" t="n"/>
      <c r="R19" s="121" t="n"/>
      <c r="S19" s="128" t="n"/>
      <c r="T19" s="123" t="n"/>
      <c r="U19" s="124" t="n"/>
      <c r="V19" s="121" t="n"/>
      <c r="W19" s="121" t="n"/>
      <c r="X19" s="121" t="n"/>
      <c r="Y19" s="121" t="n"/>
    </row>
    <row r="20" ht="20" customHeight="1" s="18">
      <c r="A20" s="117" t="n"/>
      <c r="B20" s="117" t="n"/>
      <c r="C20" s="117" t="n"/>
      <c r="D20" s="117">
        <f>IFERROR(VLOOKUP(C20,'车辆台账'!$A$6:$B$105,2,FALSE),"")</f>
        <v/>
      </c>
      <c r="E20" s="119" t="n"/>
      <c r="F20" s="117" t="n"/>
      <c r="G20" s="117" t="n"/>
      <c r="H20" s="120" t="n"/>
      <c r="I20" s="120" t="n"/>
      <c r="J20" s="117" t="n"/>
      <c r="K20" s="117" t="n"/>
      <c r="L20" s="117" t="n"/>
      <c r="M20" s="125" t="n"/>
      <c r="N20" s="125" t="n"/>
      <c r="O20" s="125" t="n"/>
      <c r="P20" s="125">
        <f>IF(A20="","",SUM(M20:O20))</f>
        <v/>
      </c>
      <c r="Q20" s="117" t="n"/>
      <c r="R20" s="117" t="n"/>
      <c r="S20" s="126" t="n"/>
      <c r="T20" s="119" t="n"/>
      <c r="U20" s="120" t="n"/>
      <c r="V20" s="117" t="n"/>
      <c r="W20" s="117" t="n"/>
      <c r="X20" s="117" t="n"/>
      <c r="Y20" s="117" t="n"/>
    </row>
    <row r="21" ht="20" customHeight="1" s="18">
      <c r="A21" s="121" t="n"/>
      <c r="B21" s="121" t="n"/>
      <c r="C21" s="121" t="n"/>
      <c r="D21" s="121">
        <f>IFERROR(VLOOKUP(C21,'车辆台账'!$A$6:$B$105,2,FALSE),"")</f>
        <v/>
      </c>
      <c r="E21" s="123" t="n"/>
      <c r="F21" s="121" t="n"/>
      <c r="G21" s="121" t="n"/>
      <c r="H21" s="124" t="n"/>
      <c r="I21" s="124" t="n"/>
      <c r="J21" s="121" t="n"/>
      <c r="K21" s="121" t="n"/>
      <c r="L21" s="121" t="n"/>
      <c r="M21" s="127" t="n"/>
      <c r="N21" s="127" t="n"/>
      <c r="O21" s="127" t="n"/>
      <c r="P21" s="127">
        <f>IF(A21="","",SUM(M21:O21))</f>
        <v/>
      </c>
      <c r="Q21" s="121" t="n"/>
      <c r="R21" s="121" t="n"/>
      <c r="S21" s="128" t="n"/>
      <c r="T21" s="123" t="n"/>
      <c r="U21" s="124" t="n"/>
      <c r="V21" s="121" t="n"/>
      <c r="W21" s="121" t="n"/>
      <c r="X21" s="121" t="n"/>
      <c r="Y21" s="121" t="n"/>
    </row>
    <row r="22" ht="20" customHeight="1" s="18">
      <c r="A22" s="117" t="n"/>
      <c r="B22" s="117" t="n"/>
      <c r="C22" s="117" t="n"/>
      <c r="D22" s="117">
        <f>IFERROR(VLOOKUP(C22,'车辆台账'!$A$6:$B$105,2,FALSE),"")</f>
        <v/>
      </c>
      <c r="E22" s="119" t="n"/>
      <c r="F22" s="117" t="n"/>
      <c r="G22" s="117" t="n"/>
      <c r="H22" s="120" t="n"/>
      <c r="I22" s="120" t="n"/>
      <c r="J22" s="117" t="n"/>
      <c r="K22" s="117" t="n"/>
      <c r="L22" s="117" t="n"/>
      <c r="M22" s="125" t="n"/>
      <c r="N22" s="125" t="n"/>
      <c r="O22" s="125" t="n"/>
      <c r="P22" s="125">
        <f>IF(A22="","",SUM(M22:O22))</f>
        <v/>
      </c>
      <c r="Q22" s="117" t="n"/>
      <c r="R22" s="117" t="n"/>
      <c r="S22" s="126" t="n"/>
      <c r="T22" s="119" t="n"/>
      <c r="U22" s="120" t="n"/>
      <c r="V22" s="117" t="n"/>
      <c r="W22" s="117" t="n"/>
      <c r="X22" s="117" t="n"/>
      <c r="Y22" s="117" t="n"/>
    </row>
    <row r="23" ht="20" customHeight="1" s="18">
      <c r="A23" s="121" t="n"/>
      <c r="B23" s="121" t="n"/>
      <c r="C23" s="121" t="n"/>
      <c r="D23" s="121">
        <f>IFERROR(VLOOKUP(C23,'车辆台账'!$A$6:$B$105,2,FALSE),"")</f>
        <v/>
      </c>
      <c r="E23" s="123" t="n"/>
      <c r="F23" s="121" t="n"/>
      <c r="G23" s="121" t="n"/>
      <c r="H23" s="124" t="n"/>
      <c r="I23" s="124" t="n"/>
      <c r="J23" s="121" t="n"/>
      <c r="K23" s="121" t="n"/>
      <c r="L23" s="121" t="n"/>
      <c r="M23" s="127" t="n"/>
      <c r="N23" s="127" t="n"/>
      <c r="O23" s="127" t="n"/>
      <c r="P23" s="127">
        <f>IF(A23="","",SUM(M23:O23))</f>
        <v/>
      </c>
      <c r="Q23" s="121" t="n"/>
      <c r="R23" s="121" t="n"/>
      <c r="S23" s="128" t="n"/>
      <c r="T23" s="123" t="n"/>
      <c r="U23" s="124" t="n"/>
      <c r="V23" s="121" t="n"/>
      <c r="W23" s="121" t="n"/>
      <c r="X23" s="121" t="n"/>
      <c r="Y23" s="121" t="n"/>
    </row>
    <row r="24" ht="20" customHeight="1" s="18">
      <c r="A24" s="117" t="n"/>
      <c r="B24" s="117" t="n"/>
      <c r="C24" s="117" t="n"/>
      <c r="D24" s="117">
        <f>IFERROR(VLOOKUP(C24,'车辆台账'!$A$6:$B$105,2,FALSE),"")</f>
        <v/>
      </c>
      <c r="E24" s="119" t="n"/>
      <c r="F24" s="117" t="n"/>
      <c r="G24" s="117" t="n"/>
      <c r="H24" s="120" t="n"/>
      <c r="I24" s="120" t="n"/>
      <c r="J24" s="117" t="n"/>
      <c r="K24" s="117" t="n"/>
      <c r="L24" s="117" t="n"/>
      <c r="M24" s="125" t="n"/>
      <c r="N24" s="125" t="n"/>
      <c r="O24" s="125" t="n"/>
      <c r="P24" s="125">
        <f>IF(A24="","",SUM(M24:O24))</f>
        <v/>
      </c>
      <c r="Q24" s="117" t="n"/>
      <c r="R24" s="117" t="n"/>
      <c r="S24" s="126" t="n"/>
      <c r="T24" s="119" t="n"/>
      <c r="U24" s="120" t="n"/>
      <c r="V24" s="117" t="n"/>
      <c r="W24" s="117" t="n"/>
      <c r="X24" s="117" t="n"/>
      <c r="Y24" s="117" t="n"/>
    </row>
    <row r="25" ht="20" customHeight="1" s="18">
      <c r="A25" s="121" t="n"/>
      <c r="B25" s="121" t="n"/>
      <c r="C25" s="121" t="n"/>
      <c r="D25" s="121">
        <f>IFERROR(VLOOKUP(C25,'车辆台账'!$A$6:$B$105,2,FALSE),"")</f>
        <v/>
      </c>
      <c r="E25" s="123" t="n"/>
      <c r="F25" s="121" t="n"/>
      <c r="G25" s="121" t="n"/>
      <c r="H25" s="124" t="n"/>
      <c r="I25" s="124" t="n"/>
      <c r="J25" s="121" t="n"/>
      <c r="K25" s="121" t="n"/>
      <c r="L25" s="121" t="n"/>
      <c r="M25" s="127" t="n"/>
      <c r="N25" s="127" t="n"/>
      <c r="O25" s="127" t="n"/>
      <c r="P25" s="127">
        <f>IF(A25="","",SUM(M25:O25))</f>
        <v/>
      </c>
      <c r="Q25" s="121" t="n"/>
      <c r="R25" s="121" t="n"/>
      <c r="S25" s="128" t="n"/>
      <c r="T25" s="123" t="n"/>
      <c r="U25" s="124" t="n"/>
      <c r="V25" s="121" t="n"/>
      <c r="W25" s="121" t="n"/>
      <c r="X25" s="121" t="n"/>
      <c r="Y25" s="121" t="n"/>
    </row>
    <row r="26" ht="20" customHeight="1" s="18">
      <c r="A26" s="117" t="n"/>
      <c r="B26" s="117" t="n"/>
      <c r="C26" s="117" t="n"/>
      <c r="D26" s="117">
        <f>IFERROR(VLOOKUP(C26,'车辆台账'!$A$6:$B$105,2,FALSE),"")</f>
        <v/>
      </c>
      <c r="E26" s="119" t="n"/>
      <c r="F26" s="117" t="n"/>
      <c r="G26" s="117" t="n"/>
      <c r="H26" s="120" t="n"/>
      <c r="I26" s="120" t="n"/>
      <c r="J26" s="117" t="n"/>
      <c r="K26" s="117" t="n"/>
      <c r="L26" s="117" t="n"/>
      <c r="M26" s="125" t="n"/>
      <c r="N26" s="125" t="n"/>
      <c r="O26" s="125" t="n"/>
      <c r="P26" s="125">
        <f>IF(A26="","",SUM(M26:O26))</f>
        <v/>
      </c>
      <c r="Q26" s="117" t="n"/>
      <c r="R26" s="117" t="n"/>
      <c r="S26" s="126" t="n"/>
      <c r="T26" s="119" t="n"/>
      <c r="U26" s="120" t="n"/>
      <c r="V26" s="117" t="n"/>
      <c r="W26" s="117" t="n"/>
      <c r="X26" s="117" t="n"/>
      <c r="Y26" s="117" t="n"/>
    </row>
    <row r="27" ht="20" customHeight="1" s="18">
      <c r="A27" s="121" t="n"/>
      <c r="B27" s="121" t="n"/>
      <c r="C27" s="121" t="n"/>
      <c r="D27" s="121">
        <f>IFERROR(VLOOKUP(C27,'车辆台账'!$A$6:$B$105,2,FALSE),"")</f>
        <v/>
      </c>
      <c r="E27" s="123" t="n"/>
      <c r="F27" s="121" t="n"/>
      <c r="G27" s="121" t="n"/>
      <c r="H27" s="124" t="n"/>
      <c r="I27" s="124" t="n"/>
      <c r="J27" s="121" t="n"/>
      <c r="K27" s="121" t="n"/>
      <c r="L27" s="121" t="n"/>
      <c r="M27" s="127" t="n"/>
      <c r="N27" s="127" t="n"/>
      <c r="O27" s="127" t="n"/>
      <c r="P27" s="127">
        <f>IF(A27="","",SUM(M27:O27))</f>
        <v/>
      </c>
      <c r="Q27" s="121" t="n"/>
      <c r="R27" s="121" t="n"/>
      <c r="S27" s="128" t="n"/>
      <c r="T27" s="123" t="n"/>
      <c r="U27" s="124" t="n"/>
      <c r="V27" s="121" t="n"/>
      <c r="W27" s="121" t="n"/>
      <c r="X27" s="121" t="n"/>
      <c r="Y27" s="121" t="n"/>
    </row>
    <row r="28" ht="20" customHeight="1" s="18">
      <c r="A28" s="117" t="n"/>
      <c r="B28" s="117" t="n"/>
      <c r="C28" s="117" t="n"/>
      <c r="D28" s="117">
        <f>IFERROR(VLOOKUP(C28,'车辆台账'!$A$6:$B$105,2,FALSE),"")</f>
        <v/>
      </c>
      <c r="E28" s="119" t="n"/>
      <c r="F28" s="117" t="n"/>
      <c r="G28" s="117" t="n"/>
      <c r="H28" s="120" t="n"/>
      <c r="I28" s="120" t="n"/>
      <c r="J28" s="117" t="n"/>
      <c r="K28" s="117" t="n"/>
      <c r="L28" s="117" t="n"/>
      <c r="M28" s="125" t="n"/>
      <c r="N28" s="125" t="n"/>
      <c r="O28" s="125" t="n"/>
      <c r="P28" s="125">
        <f>IF(A28="","",SUM(M28:O28))</f>
        <v/>
      </c>
      <c r="Q28" s="117" t="n"/>
      <c r="R28" s="117" t="n"/>
      <c r="S28" s="126" t="n"/>
      <c r="T28" s="119" t="n"/>
      <c r="U28" s="120" t="n"/>
      <c r="V28" s="117" t="n"/>
      <c r="W28" s="117" t="n"/>
      <c r="X28" s="117" t="n"/>
      <c r="Y28" s="117" t="n"/>
    </row>
    <row r="29" ht="20" customHeight="1" s="18">
      <c r="A29" s="121" t="n"/>
      <c r="B29" s="121" t="n"/>
      <c r="C29" s="121" t="n"/>
      <c r="D29" s="121">
        <f>IFERROR(VLOOKUP(C29,'车辆台账'!$A$6:$B$105,2,FALSE),"")</f>
        <v/>
      </c>
      <c r="E29" s="123" t="n"/>
      <c r="F29" s="121" t="n"/>
      <c r="G29" s="121" t="n"/>
      <c r="H29" s="124" t="n"/>
      <c r="I29" s="124" t="n"/>
      <c r="J29" s="121" t="n"/>
      <c r="K29" s="121" t="n"/>
      <c r="L29" s="121" t="n"/>
      <c r="M29" s="127" t="n"/>
      <c r="N29" s="127" t="n"/>
      <c r="O29" s="127" t="n"/>
      <c r="P29" s="127">
        <f>IF(A29="","",SUM(M29:O29))</f>
        <v/>
      </c>
      <c r="Q29" s="121" t="n"/>
      <c r="R29" s="121" t="n"/>
      <c r="S29" s="128" t="n"/>
      <c r="T29" s="123" t="n"/>
      <c r="U29" s="124" t="n"/>
      <c r="V29" s="121" t="n"/>
      <c r="W29" s="121" t="n"/>
      <c r="X29" s="121" t="n"/>
      <c r="Y29" s="121" t="n"/>
    </row>
    <row r="30" ht="20" customHeight="1" s="18">
      <c r="A30" s="117" t="n"/>
      <c r="B30" s="117" t="n"/>
      <c r="C30" s="117" t="n"/>
      <c r="D30" s="117">
        <f>IFERROR(VLOOKUP(C30,'车辆台账'!$A$6:$B$105,2,FALSE),"")</f>
        <v/>
      </c>
      <c r="E30" s="119" t="n"/>
      <c r="F30" s="117" t="n"/>
      <c r="G30" s="117" t="n"/>
      <c r="H30" s="120" t="n"/>
      <c r="I30" s="120" t="n"/>
      <c r="J30" s="117" t="n"/>
      <c r="K30" s="117" t="n"/>
      <c r="L30" s="117" t="n"/>
      <c r="M30" s="125" t="n"/>
      <c r="N30" s="125" t="n"/>
      <c r="O30" s="125" t="n"/>
      <c r="P30" s="125">
        <f>IF(A30="","",SUM(M30:O30))</f>
        <v/>
      </c>
      <c r="Q30" s="117" t="n"/>
      <c r="R30" s="117" t="n"/>
      <c r="S30" s="126" t="n"/>
      <c r="T30" s="119" t="n"/>
      <c r="U30" s="120" t="n"/>
      <c r="V30" s="117" t="n"/>
      <c r="W30" s="117" t="n"/>
      <c r="X30" s="117" t="n"/>
      <c r="Y30" s="117" t="n"/>
    </row>
    <row r="31" ht="20" customHeight="1" s="18">
      <c r="A31" s="121" t="n"/>
      <c r="B31" s="121" t="n"/>
      <c r="C31" s="121" t="n"/>
      <c r="D31" s="121">
        <f>IFERROR(VLOOKUP(C31,'车辆台账'!$A$6:$B$105,2,FALSE),"")</f>
        <v/>
      </c>
      <c r="E31" s="123" t="n"/>
      <c r="F31" s="121" t="n"/>
      <c r="G31" s="121" t="n"/>
      <c r="H31" s="124" t="n"/>
      <c r="I31" s="124" t="n"/>
      <c r="J31" s="121" t="n"/>
      <c r="K31" s="121" t="n"/>
      <c r="L31" s="121" t="n"/>
      <c r="M31" s="127" t="n"/>
      <c r="N31" s="127" t="n"/>
      <c r="O31" s="127" t="n"/>
      <c r="P31" s="127">
        <f>IF(A31="","",SUM(M31:O31))</f>
        <v/>
      </c>
      <c r="Q31" s="121" t="n"/>
      <c r="R31" s="121" t="n"/>
      <c r="S31" s="128" t="n"/>
      <c r="T31" s="123" t="n"/>
      <c r="U31" s="124" t="n"/>
      <c r="V31" s="121" t="n"/>
      <c r="W31" s="121" t="n"/>
      <c r="X31" s="121" t="n"/>
      <c r="Y31" s="121" t="n"/>
    </row>
    <row r="32" ht="20" customHeight="1" s="18">
      <c r="A32" s="117" t="n"/>
      <c r="B32" s="117" t="n"/>
      <c r="C32" s="117" t="n"/>
      <c r="D32" s="117">
        <f>IFERROR(VLOOKUP(C32,'车辆台账'!$A$6:$B$105,2,FALSE),"")</f>
        <v/>
      </c>
      <c r="E32" s="119" t="n"/>
      <c r="F32" s="117" t="n"/>
      <c r="G32" s="117" t="n"/>
      <c r="H32" s="120" t="n"/>
      <c r="I32" s="120" t="n"/>
      <c r="J32" s="117" t="n"/>
      <c r="K32" s="117" t="n"/>
      <c r="L32" s="117" t="n"/>
      <c r="M32" s="125" t="n"/>
      <c r="N32" s="125" t="n"/>
      <c r="O32" s="125" t="n"/>
      <c r="P32" s="125">
        <f>IF(A32="","",SUM(M32:O32))</f>
        <v/>
      </c>
      <c r="Q32" s="117" t="n"/>
      <c r="R32" s="117" t="n"/>
      <c r="S32" s="126" t="n"/>
      <c r="T32" s="119" t="n"/>
      <c r="U32" s="120" t="n"/>
      <c r="V32" s="117" t="n"/>
      <c r="W32" s="117" t="n"/>
      <c r="X32" s="117" t="n"/>
      <c r="Y32" s="117" t="n"/>
    </row>
    <row r="33" ht="20" customHeight="1" s="18">
      <c r="A33" s="121" t="n"/>
      <c r="B33" s="121" t="n"/>
      <c r="C33" s="121" t="n"/>
      <c r="D33" s="121">
        <f>IFERROR(VLOOKUP(C33,'车辆台账'!$A$6:$B$105,2,FALSE),"")</f>
        <v/>
      </c>
      <c r="E33" s="123" t="n"/>
      <c r="F33" s="121" t="n"/>
      <c r="G33" s="121" t="n"/>
      <c r="H33" s="124" t="n"/>
      <c r="I33" s="124" t="n"/>
      <c r="J33" s="121" t="n"/>
      <c r="K33" s="121" t="n"/>
      <c r="L33" s="121" t="n"/>
      <c r="M33" s="127" t="n"/>
      <c r="N33" s="127" t="n"/>
      <c r="O33" s="127" t="n"/>
      <c r="P33" s="127">
        <f>IF(A33="","",SUM(M33:O33))</f>
        <v/>
      </c>
      <c r="Q33" s="121" t="n"/>
      <c r="R33" s="121" t="n"/>
      <c r="S33" s="128" t="n"/>
      <c r="T33" s="123" t="n"/>
      <c r="U33" s="124" t="n"/>
      <c r="V33" s="121" t="n"/>
      <c r="W33" s="121" t="n"/>
      <c r="X33" s="121" t="n"/>
      <c r="Y33" s="121" t="n"/>
    </row>
    <row r="34" ht="20" customHeight="1" s="18">
      <c r="A34" s="117" t="n"/>
      <c r="B34" s="117" t="n"/>
      <c r="C34" s="117" t="n"/>
      <c r="D34" s="117">
        <f>IFERROR(VLOOKUP(C34,'车辆台账'!$A$6:$B$105,2,FALSE),"")</f>
        <v/>
      </c>
      <c r="E34" s="119" t="n"/>
      <c r="F34" s="117" t="n"/>
      <c r="G34" s="117" t="n"/>
      <c r="H34" s="120" t="n"/>
      <c r="I34" s="120" t="n"/>
      <c r="J34" s="117" t="n"/>
      <c r="K34" s="117" t="n"/>
      <c r="L34" s="117" t="n"/>
      <c r="M34" s="125" t="n"/>
      <c r="N34" s="125" t="n"/>
      <c r="O34" s="125" t="n"/>
      <c r="P34" s="125">
        <f>IF(A34="","",SUM(M34:O34))</f>
        <v/>
      </c>
      <c r="Q34" s="117" t="n"/>
      <c r="R34" s="117" t="n"/>
      <c r="S34" s="126" t="n"/>
      <c r="T34" s="119" t="n"/>
      <c r="U34" s="120" t="n"/>
      <c r="V34" s="117" t="n"/>
      <c r="W34" s="117" t="n"/>
      <c r="X34" s="117" t="n"/>
      <c r="Y34" s="117" t="n"/>
    </row>
    <row r="35" ht="20" customHeight="1" s="18">
      <c r="A35" s="121" t="n"/>
      <c r="B35" s="121" t="n"/>
      <c r="C35" s="121" t="n"/>
      <c r="D35" s="121">
        <f>IFERROR(VLOOKUP(C35,'车辆台账'!$A$6:$B$105,2,FALSE),"")</f>
        <v/>
      </c>
      <c r="E35" s="123" t="n"/>
      <c r="F35" s="121" t="n"/>
      <c r="G35" s="121" t="n"/>
      <c r="H35" s="124" t="n"/>
      <c r="I35" s="124" t="n"/>
      <c r="J35" s="121" t="n"/>
      <c r="K35" s="121" t="n"/>
      <c r="L35" s="121" t="n"/>
      <c r="M35" s="127" t="n"/>
      <c r="N35" s="127" t="n"/>
      <c r="O35" s="127" t="n"/>
      <c r="P35" s="127">
        <f>IF(A35="","",SUM(M35:O35))</f>
        <v/>
      </c>
      <c r="Q35" s="121" t="n"/>
      <c r="R35" s="121" t="n"/>
      <c r="S35" s="128" t="n"/>
      <c r="T35" s="123" t="n"/>
      <c r="U35" s="124" t="n"/>
      <c r="V35" s="121" t="n"/>
      <c r="W35" s="121" t="n"/>
      <c r="X35" s="121" t="n"/>
      <c r="Y35" s="121" t="n"/>
    </row>
    <row r="36" ht="20" customHeight="1" s="18">
      <c r="A36" s="117" t="n"/>
      <c r="B36" s="117" t="n"/>
      <c r="C36" s="117" t="n"/>
      <c r="D36" s="117">
        <f>IFERROR(VLOOKUP(C36,'车辆台账'!$A$6:$B$105,2,FALSE),"")</f>
        <v/>
      </c>
      <c r="E36" s="119" t="n"/>
      <c r="F36" s="117" t="n"/>
      <c r="G36" s="117" t="n"/>
      <c r="H36" s="120" t="n"/>
      <c r="I36" s="120" t="n"/>
      <c r="J36" s="117" t="n"/>
      <c r="K36" s="117" t="n"/>
      <c r="L36" s="117" t="n"/>
      <c r="M36" s="125" t="n"/>
      <c r="N36" s="125" t="n"/>
      <c r="O36" s="125" t="n"/>
      <c r="P36" s="125">
        <f>IF(A36="","",SUM(M36:O36))</f>
        <v/>
      </c>
      <c r="Q36" s="117" t="n"/>
      <c r="R36" s="117" t="n"/>
      <c r="S36" s="126" t="n"/>
      <c r="T36" s="119" t="n"/>
      <c r="U36" s="120" t="n"/>
      <c r="V36" s="117" t="n"/>
      <c r="W36" s="117" t="n"/>
      <c r="X36" s="117" t="n"/>
      <c r="Y36" s="117" t="n"/>
    </row>
    <row r="37" ht="20" customHeight="1" s="18">
      <c r="A37" s="121" t="n"/>
      <c r="B37" s="121" t="n"/>
      <c r="C37" s="121" t="n"/>
      <c r="D37" s="121">
        <f>IFERROR(VLOOKUP(C37,'车辆台账'!$A$6:$B$105,2,FALSE),"")</f>
        <v/>
      </c>
      <c r="E37" s="123" t="n"/>
      <c r="F37" s="121" t="n"/>
      <c r="G37" s="121" t="n"/>
      <c r="H37" s="124" t="n"/>
      <c r="I37" s="124" t="n"/>
      <c r="J37" s="121" t="n"/>
      <c r="K37" s="121" t="n"/>
      <c r="L37" s="121" t="n"/>
      <c r="M37" s="127" t="n"/>
      <c r="N37" s="127" t="n"/>
      <c r="O37" s="127" t="n"/>
      <c r="P37" s="127">
        <f>IF(A37="","",SUM(M37:O37))</f>
        <v/>
      </c>
      <c r="Q37" s="121" t="n"/>
      <c r="R37" s="121" t="n"/>
      <c r="S37" s="128" t="n"/>
      <c r="T37" s="123" t="n"/>
      <c r="U37" s="124" t="n"/>
      <c r="V37" s="121" t="n"/>
      <c r="W37" s="121" t="n"/>
      <c r="X37" s="121" t="n"/>
      <c r="Y37" s="121" t="n"/>
    </row>
    <row r="38" ht="20" customHeight="1" s="18">
      <c r="A38" s="117" t="n"/>
      <c r="B38" s="117" t="n"/>
      <c r="C38" s="117" t="n"/>
      <c r="D38" s="117">
        <f>IFERROR(VLOOKUP(C38,'车辆台账'!$A$6:$B$105,2,FALSE),"")</f>
        <v/>
      </c>
      <c r="E38" s="119" t="n"/>
      <c r="F38" s="117" t="n"/>
      <c r="G38" s="117" t="n"/>
      <c r="H38" s="120" t="n"/>
      <c r="I38" s="120" t="n"/>
      <c r="J38" s="117" t="n"/>
      <c r="K38" s="117" t="n"/>
      <c r="L38" s="117" t="n"/>
      <c r="M38" s="125" t="n"/>
      <c r="N38" s="125" t="n"/>
      <c r="O38" s="125" t="n"/>
      <c r="P38" s="125">
        <f>IF(A38="","",SUM(M38:O38))</f>
        <v/>
      </c>
      <c r="Q38" s="117" t="n"/>
      <c r="R38" s="117" t="n"/>
      <c r="S38" s="126" t="n"/>
      <c r="T38" s="119" t="n"/>
      <c r="U38" s="120" t="n"/>
      <c r="V38" s="117" t="n"/>
      <c r="W38" s="117" t="n"/>
      <c r="X38" s="117" t="n"/>
      <c r="Y38" s="117" t="n"/>
    </row>
    <row r="39" ht="20" customHeight="1" s="18">
      <c r="A39" s="121" t="n"/>
      <c r="B39" s="121" t="n"/>
      <c r="C39" s="121" t="n"/>
      <c r="D39" s="121">
        <f>IFERROR(VLOOKUP(C39,'车辆台账'!$A$6:$B$105,2,FALSE),"")</f>
        <v/>
      </c>
      <c r="E39" s="123" t="n"/>
      <c r="F39" s="121" t="n"/>
      <c r="G39" s="121" t="n"/>
      <c r="H39" s="124" t="n"/>
      <c r="I39" s="124" t="n"/>
      <c r="J39" s="121" t="n"/>
      <c r="K39" s="121" t="n"/>
      <c r="L39" s="121" t="n"/>
      <c r="M39" s="127" t="n"/>
      <c r="N39" s="127" t="n"/>
      <c r="O39" s="127" t="n"/>
      <c r="P39" s="127">
        <f>IF(A39="","",SUM(M39:O39))</f>
        <v/>
      </c>
      <c r="Q39" s="121" t="n"/>
      <c r="R39" s="121" t="n"/>
      <c r="S39" s="128" t="n"/>
      <c r="T39" s="123" t="n"/>
      <c r="U39" s="124" t="n"/>
      <c r="V39" s="121" t="n"/>
      <c r="W39" s="121" t="n"/>
      <c r="X39" s="121" t="n"/>
      <c r="Y39" s="121" t="n"/>
    </row>
    <row r="40" ht="20" customHeight="1" s="18">
      <c r="A40" s="117" t="n"/>
      <c r="B40" s="117" t="n"/>
      <c r="C40" s="117" t="n"/>
      <c r="D40" s="117">
        <f>IFERROR(VLOOKUP(C40,'车辆台账'!$A$6:$B$105,2,FALSE),"")</f>
        <v/>
      </c>
      <c r="E40" s="119" t="n"/>
      <c r="F40" s="117" t="n"/>
      <c r="G40" s="117" t="n"/>
      <c r="H40" s="120" t="n"/>
      <c r="I40" s="120" t="n"/>
      <c r="J40" s="117" t="n"/>
      <c r="K40" s="117" t="n"/>
      <c r="L40" s="117" t="n"/>
      <c r="M40" s="125" t="n"/>
      <c r="N40" s="125" t="n"/>
      <c r="O40" s="125" t="n"/>
      <c r="P40" s="125">
        <f>IF(A40="","",SUM(M40:O40))</f>
        <v/>
      </c>
      <c r="Q40" s="117" t="n"/>
      <c r="R40" s="117" t="n"/>
      <c r="S40" s="126" t="n"/>
      <c r="T40" s="119" t="n"/>
      <c r="U40" s="120" t="n"/>
      <c r="V40" s="117" t="n"/>
      <c r="W40" s="117" t="n"/>
      <c r="X40" s="117" t="n"/>
      <c r="Y40" s="117" t="n"/>
    </row>
    <row r="41" ht="20" customHeight="1" s="18">
      <c r="A41" s="121" t="n"/>
      <c r="B41" s="121" t="n"/>
      <c r="C41" s="121" t="n"/>
      <c r="D41" s="121">
        <f>IFERROR(VLOOKUP(C41,'车辆台账'!$A$6:$B$105,2,FALSE),"")</f>
        <v/>
      </c>
      <c r="E41" s="123" t="n"/>
      <c r="F41" s="121" t="n"/>
      <c r="G41" s="121" t="n"/>
      <c r="H41" s="124" t="n"/>
      <c r="I41" s="124" t="n"/>
      <c r="J41" s="121" t="n"/>
      <c r="K41" s="121" t="n"/>
      <c r="L41" s="121" t="n"/>
      <c r="M41" s="127" t="n"/>
      <c r="N41" s="127" t="n"/>
      <c r="O41" s="127" t="n"/>
      <c r="P41" s="127">
        <f>IF(A41="","",SUM(M41:O41))</f>
        <v/>
      </c>
      <c r="Q41" s="121" t="n"/>
      <c r="R41" s="121" t="n"/>
      <c r="S41" s="128" t="n"/>
      <c r="T41" s="123" t="n"/>
      <c r="U41" s="124" t="n"/>
      <c r="V41" s="121" t="n"/>
      <c r="W41" s="121" t="n"/>
      <c r="X41" s="121" t="n"/>
      <c r="Y41" s="121" t="n"/>
    </row>
    <row r="42" ht="20" customHeight="1" s="18">
      <c r="A42" s="117" t="n"/>
      <c r="B42" s="117" t="n"/>
      <c r="C42" s="117" t="n"/>
      <c r="D42" s="117">
        <f>IFERROR(VLOOKUP(C42,'车辆台账'!$A$6:$B$105,2,FALSE),"")</f>
        <v/>
      </c>
      <c r="E42" s="119" t="n"/>
      <c r="F42" s="117" t="n"/>
      <c r="G42" s="117" t="n"/>
      <c r="H42" s="120" t="n"/>
      <c r="I42" s="120" t="n"/>
      <c r="J42" s="117" t="n"/>
      <c r="K42" s="117" t="n"/>
      <c r="L42" s="117" t="n"/>
      <c r="M42" s="125" t="n"/>
      <c r="N42" s="125" t="n"/>
      <c r="O42" s="125" t="n"/>
      <c r="P42" s="125">
        <f>IF(A42="","",SUM(M42:O42))</f>
        <v/>
      </c>
      <c r="Q42" s="117" t="n"/>
      <c r="R42" s="117" t="n"/>
      <c r="S42" s="126" t="n"/>
      <c r="T42" s="119" t="n"/>
      <c r="U42" s="120" t="n"/>
      <c r="V42" s="117" t="n"/>
      <c r="W42" s="117" t="n"/>
      <c r="X42" s="117" t="n"/>
      <c r="Y42" s="117" t="n"/>
    </row>
    <row r="43" ht="20" customHeight="1" s="18">
      <c r="A43" s="121" t="n"/>
      <c r="B43" s="121" t="n"/>
      <c r="C43" s="121" t="n"/>
      <c r="D43" s="121">
        <f>IFERROR(VLOOKUP(C43,'车辆台账'!$A$6:$B$105,2,FALSE),"")</f>
        <v/>
      </c>
      <c r="E43" s="123" t="n"/>
      <c r="F43" s="121" t="n"/>
      <c r="G43" s="121" t="n"/>
      <c r="H43" s="124" t="n"/>
      <c r="I43" s="124" t="n"/>
      <c r="J43" s="121" t="n"/>
      <c r="K43" s="121" t="n"/>
      <c r="L43" s="121" t="n"/>
      <c r="M43" s="127" t="n"/>
      <c r="N43" s="127" t="n"/>
      <c r="O43" s="127" t="n"/>
      <c r="P43" s="127">
        <f>IF(A43="","",SUM(M43:O43))</f>
        <v/>
      </c>
      <c r="Q43" s="121" t="n"/>
      <c r="R43" s="121" t="n"/>
      <c r="S43" s="128" t="n"/>
      <c r="T43" s="123" t="n"/>
      <c r="U43" s="124" t="n"/>
      <c r="V43" s="121" t="n"/>
      <c r="W43" s="121" t="n"/>
      <c r="X43" s="121" t="n"/>
      <c r="Y43" s="121" t="n"/>
    </row>
    <row r="44" ht="20" customHeight="1" s="18">
      <c r="A44" s="117" t="n"/>
      <c r="B44" s="117" t="n"/>
      <c r="C44" s="117" t="n"/>
      <c r="D44" s="117">
        <f>IFERROR(VLOOKUP(C44,'车辆台账'!$A$6:$B$105,2,FALSE),"")</f>
        <v/>
      </c>
      <c r="E44" s="119" t="n"/>
      <c r="F44" s="117" t="n"/>
      <c r="G44" s="117" t="n"/>
      <c r="H44" s="120" t="n"/>
      <c r="I44" s="120" t="n"/>
      <c r="J44" s="117" t="n"/>
      <c r="K44" s="117" t="n"/>
      <c r="L44" s="117" t="n"/>
      <c r="M44" s="125" t="n"/>
      <c r="N44" s="125" t="n"/>
      <c r="O44" s="125" t="n"/>
      <c r="P44" s="125">
        <f>IF(A44="","",SUM(M44:O44))</f>
        <v/>
      </c>
      <c r="Q44" s="117" t="n"/>
      <c r="R44" s="117" t="n"/>
      <c r="S44" s="126" t="n"/>
      <c r="T44" s="119" t="n"/>
      <c r="U44" s="120" t="n"/>
      <c r="V44" s="117" t="n"/>
      <c r="W44" s="117" t="n"/>
      <c r="X44" s="117" t="n"/>
      <c r="Y44" s="117" t="n"/>
    </row>
    <row r="45" ht="20" customHeight="1" s="18">
      <c r="A45" s="121" t="n"/>
      <c r="B45" s="121" t="n"/>
      <c r="C45" s="121" t="n"/>
      <c r="D45" s="121">
        <f>IFERROR(VLOOKUP(C45,'车辆台账'!$A$6:$B$105,2,FALSE),"")</f>
        <v/>
      </c>
      <c r="E45" s="123" t="n"/>
      <c r="F45" s="121" t="n"/>
      <c r="G45" s="121" t="n"/>
      <c r="H45" s="124" t="n"/>
      <c r="I45" s="124" t="n"/>
      <c r="J45" s="121" t="n"/>
      <c r="K45" s="121" t="n"/>
      <c r="L45" s="121" t="n"/>
      <c r="M45" s="127" t="n"/>
      <c r="N45" s="127" t="n"/>
      <c r="O45" s="127" t="n"/>
      <c r="P45" s="127">
        <f>IF(A45="","",SUM(M45:O45))</f>
        <v/>
      </c>
      <c r="Q45" s="121" t="n"/>
      <c r="R45" s="121" t="n"/>
      <c r="S45" s="128" t="n"/>
      <c r="T45" s="123" t="n"/>
      <c r="U45" s="124" t="n"/>
      <c r="V45" s="121" t="n"/>
      <c r="W45" s="121" t="n"/>
      <c r="X45" s="121" t="n"/>
      <c r="Y45" s="121" t="n"/>
    </row>
    <row r="46" ht="20" customHeight="1" s="18">
      <c r="A46" s="117" t="n"/>
      <c r="B46" s="117" t="n"/>
      <c r="C46" s="117" t="n"/>
      <c r="D46" s="117">
        <f>IFERROR(VLOOKUP(C46,'车辆台账'!$A$6:$B$105,2,FALSE),"")</f>
        <v/>
      </c>
      <c r="E46" s="119" t="n"/>
      <c r="F46" s="117" t="n"/>
      <c r="G46" s="117" t="n"/>
      <c r="H46" s="120" t="n"/>
      <c r="I46" s="120" t="n"/>
      <c r="J46" s="117" t="n"/>
      <c r="K46" s="117" t="n"/>
      <c r="L46" s="117" t="n"/>
      <c r="M46" s="125" t="n"/>
      <c r="N46" s="125" t="n"/>
      <c r="O46" s="125" t="n"/>
      <c r="P46" s="125">
        <f>IF(A46="","",SUM(M46:O46))</f>
        <v/>
      </c>
      <c r="Q46" s="117" t="n"/>
      <c r="R46" s="117" t="n"/>
      <c r="S46" s="126" t="n"/>
      <c r="T46" s="119" t="n"/>
      <c r="U46" s="120" t="n"/>
      <c r="V46" s="117" t="n"/>
      <c r="W46" s="117" t="n"/>
      <c r="X46" s="117" t="n"/>
      <c r="Y46" s="117" t="n"/>
    </row>
    <row r="47" ht="20" customHeight="1" s="18">
      <c r="A47" s="121" t="n"/>
      <c r="B47" s="121" t="n"/>
      <c r="C47" s="121" t="n"/>
      <c r="D47" s="121">
        <f>IFERROR(VLOOKUP(C47,'车辆台账'!$A$6:$B$105,2,FALSE),"")</f>
        <v/>
      </c>
      <c r="E47" s="123" t="n"/>
      <c r="F47" s="121" t="n"/>
      <c r="G47" s="121" t="n"/>
      <c r="H47" s="124" t="n"/>
      <c r="I47" s="124" t="n"/>
      <c r="J47" s="121" t="n"/>
      <c r="K47" s="121" t="n"/>
      <c r="L47" s="121" t="n"/>
      <c r="M47" s="127" t="n"/>
      <c r="N47" s="127" t="n"/>
      <c r="O47" s="127" t="n"/>
      <c r="P47" s="127">
        <f>IF(A47="","",SUM(M47:O47))</f>
        <v/>
      </c>
      <c r="Q47" s="121" t="n"/>
      <c r="R47" s="121" t="n"/>
      <c r="S47" s="128" t="n"/>
      <c r="T47" s="123" t="n"/>
      <c r="U47" s="124" t="n"/>
      <c r="V47" s="121" t="n"/>
      <c r="W47" s="121" t="n"/>
      <c r="X47" s="121" t="n"/>
      <c r="Y47" s="121" t="n"/>
    </row>
    <row r="48" ht="20" customHeight="1" s="18">
      <c r="A48" s="117" t="n"/>
      <c r="B48" s="117" t="n"/>
      <c r="C48" s="117" t="n"/>
      <c r="D48" s="117">
        <f>IFERROR(VLOOKUP(C48,'车辆台账'!$A$6:$B$105,2,FALSE),"")</f>
        <v/>
      </c>
      <c r="E48" s="119" t="n"/>
      <c r="F48" s="117" t="n"/>
      <c r="G48" s="117" t="n"/>
      <c r="H48" s="120" t="n"/>
      <c r="I48" s="120" t="n"/>
      <c r="J48" s="117" t="n"/>
      <c r="K48" s="117" t="n"/>
      <c r="L48" s="117" t="n"/>
      <c r="M48" s="125" t="n"/>
      <c r="N48" s="125" t="n"/>
      <c r="O48" s="125" t="n"/>
      <c r="P48" s="125">
        <f>IF(A48="","",SUM(M48:O48))</f>
        <v/>
      </c>
      <c r="Q48" s="117" t="n"/>
      <c r="R48" s="117" t="n"/>
      <c r="S48" s="126" t="n"/>
      <c r="T48" s="119" t="n"/>
      <c r="U48" s="120" t="n"/>
      <c r="V48" s="117" t="n"/>
      <c r="W48" s="117" t="n"/>
      <c r="X48" s="117" t="n"/>
      <c r="Y48" s="117" t="n"/>
    </row>
    <row r="49" ht="20" customHeight="1" s="18">
      <c r="A49" s="121" t="n"/>
      <c r="B49" s="121" t="n"/>
      <c r="C49" s="121" t="n"/>
      <c r="D49" s="121">
        <f>IFERROR(VLOOKUP(C49,'车辆台账'!$A$6:$B$105,2,FALSE),"")</f>
        <v/>
      </c>
      <c r="E49" s="123" t="n"/>
      <c r="F49" s="121" t="n"/>
      <c r="G49" s="121" t="n"/>
      <c r="H49" s="124" t="n"/>
      <c r="I49" s="124" t="n"/>
      <c r="J49" s="121" t="n"/>
      <c r="K49" s="121" t="n"/>
      <c r="L49" s="121" t="n"/>
      <c r="M49" s="127" t="n"/>
      <c r="N49" s="127" t="n"/>
      <c r="O49" s="127" t="n"/>
      <c r="P49" s="127">
        <f>IF(A49="","",SUM(M49:O49))</f>
        <v/>
      </c>
      <c r="Q49" s="121" t="n"/>
      <c r="R49" s="121" t="n"/>
      <c r="S49" s="128" t="n"/>
      <c r="T49" s="123" t="n"/>
      <c r="U49" s="124" t="n"/>
      <c r="V49" s="121" t="n"/>
      <c r="W49" s="121" t="n"/>
      <c r="X49" s="121" t="n"/>
      <c r="Y49" s="121" t="n"/>
    </row>
    <row r="50" ht="20" customHeight="1" s="18">
      <c r="A50" s="117" t="n"/>
      <c r="B50" s="117" t="n"/>
      <c r="C50" s="117" t="n"/>
      <c r="D50" s="117">
        <f>IFERROR(VLOOKUP(C50,'车辆台账'!$A$6:$B$105,2,FALSE),"")</f>
        <v/>
      </c>
      <c r="E50" s="119" t="n"/>
      <c r="F50" s="117" t="n"/>
      <c r="G50" s="117" t="n"/>
      <c r="H50" s="120" t="n"/>
      <c r="I50" s="120" t="n"/>
      <c r="J50" s="117" t="n"/>
      <c r="K50" s="117" t="n"/>
      <c r="L50" s="117" t="n"/>
      <c r="M50" s="125" t="n"/>
      <c r="N50" s="125" t="n"/>
      <c r="O50" s="125" t="n"/>
      <c r="P50" s="125">
        <f>IF(A50="","",SUM(M50:O50))</f>
        <v/>
      </c>
      <c r="Q50" s="117" t="n"/>
      <c r="R50" s="117" t="n"/>
      <c r="S50" s="126" t="n"/>
      <c r="T50" s="119" t="n"/>
      <c r="U50" s="120" t="n"/>
      <c r="V50" s="117" t="n"/>
      <c r="W50" s="117" t="n"/>
      <c r="X50" s="117" t="n"/>
      <c r="Y50" s="117" t="n"/>
    </row>
    <row r="51" ht="20" customHeight="1" s="18">
      <c r="A51" s="121" t="n"/>
      <c r="B51" s="121" t="n"/>
      <c r="C51" s="121" t="n"/>
      <c r="D51" s="121">
        <f>IFERROR(VLOOKUP(C51,'车辆台账'!$A$6:$B$105,2,FALSE),"")</f>
        <v/>
      </c>
      <c r="E51" s="123" t="n"/>
      <c r="F51" s="121" t="n"/>
      <c r="G51" s="121" t="n"/>
      <c r="H51" s="124" t="n"/>
      <c r="I51" s="124" t="n"/>
      <c r="J51" s="121" t="n"/>
      <c r="K51" s="121" t="n"/>
      <c r="L51" s="121" t="n"/>
      <c r="M51" s="127" t="n"/>
      <c r="N51" s="127" t="n"/>
      <c r="O51" s="127" t="n"/>
      <c r="P51" s="127">
        <f>IF(A51="","",SUM(M51:O51))</f>
        <v/>
      </c>
      <c r="Q51" s="121" t="n"/>
      <c r="R51" s="121" t="n"/>
      <c r="S51" s="128" t="n"/>
      <c r="T51" s="123" t="n"/>
      <c r="U51" s="124" t="n"/>
      <c r="V51" s="121" t="n"/>
      <c r="W51" s="121" t="n"/>
      <c r="X51" s="121" t="n"/>
      <c r="Y51" s="121" t="n"/>
    </row>
    <row r="52" ht="20" customHeight="1" s="18">
      <c r="A52" s="117" t="n"/>
      <c r="B52" s="117" t="n"/>
      <c r="C52" s="117" t="n"/>
      <c r="D52" s="117">
        <f>IFERROR(VLOOKUP(C52,'车辆台账'!$A$6:$B$105,2,FALSE),"")</f>
        <v/>
      </c>
      <c r="E52" s="119" t="n"/>
      <c r="F52" s="117" t="n"/>
      <c r="G52" s="117" t="n"/>
      <c r="H52" s="120" t="n"/>
      <c r="I52" s="120" t="n"/>
      <c r="J52" s="117" t="n"/>
      <c r="K52" s="117" t="n"/>
      <c r="L52" s="117" t="n"/>
      <c r="M52" s="125" t="n"/>
      <c r="N52" s="125" t="n"/>
      <c r="O52" s="125" t="n"/>
      <c r="P52" s="125">
        <f>IF(A52="","",SUM(M52:O52))</f>
        <v/>
      </c>
      <c r="Q52" s="117" t="n"/>
      <c r="R52" s="117" t="n"/>
      <c r="S52" s="126" t="n"/>
      <c r="T52" s="119" t="n"/>
      <c r="U52" s="120" t="n"/>
      <c r="V52" s="117" t="n"/>
      <c r="W52" s="117" t="n"/>
      <c r="X52" s="117" t="n"/>
      <c r="Y52" s="117" t="n"/>
    </row>
    <row r="53" ht="20" customHeight="1" s="18">
      <c r="A53" s="121" t="n"/>
      <c r="B53" s="121" t="n"/>
      <c r="C53" s="121" t="n"/>
      <c r="D53" s="121">
        <f>IFERROR(VLOOKUP(C53,'车辆台账'!$A$6:$B$105,2,FALSE),"")</f>
        <v/>
      </c>
      <c r="E53" s="123" t="n"/>
      <c r="F53" s="121" t="n"/>
      <c r="G53" s="121" t="n"/>
      <c r="H53" s="124" t="n"/>
      <c r="I53" s="124" t="n"/>
      <c r="J53" s="121" t="n"/>
      <c r="K53" s="121" t="n"/>
      <c r="L53" s="121" t="n"/>
      <c r="M53" s="127" t="n"/>
      <c r="N53" s="127" t="n"/>
      <c r="O53" s="127" t="n"/>
      <c r="P53" s="127">
        <f>IF(A53="","",SUM(M53:O53))</f>
        <v/>
      </c>
      <c r="Q53" s="121" t="n"/>
      <c r="R53" s="121" t="n"/>
      <c r="S53" s="128" t="n"/>
      <c r="T53" s="123" t="n"/>
      <c r="U53" s="124" t="n"/>
      <c r="V53" s="121" t="n"/>
      <c r="W53" s="121" t="n"/>
      <c r="X53" s="121" t="n"/>
      <c r="Y53" s="121" t="n"/>
    </row>
    <row r="54" ht="20" customHeight="1" s="18">
      <c r="A54" s="117" t="n"/>
      <c r="B54" s="117" t="n"/>
      <c r="C54" s="117" t="n"/>
      <c r="D54" s="117">
        <f>IFERROR(VLOOKUP(C54,'车辆台账'!$A$6:$B$105,2,FALSE),"")</f>
        <v/>
      </c>
      <c r="E54" s="119" t="n"/>
      <c r="F54" s="117" t="n"/>
      <c r="G54" s="117" t="n"/>
      <c r="H54" s="120" t="n"/>
      <c r="I54" s="120" t="n"/>
      <c r="J54" s="117" t="n"/>
      <c r="K54" s="117" t="n"/>
      <c r="L54" s="117" t="n"/>
      <c r="M54" s="125" t="n"/>
      <c r="N54" s="125" t="n"/>
      <c r="O54" s="125" t="n"/>
      <c r="P54" s="125">
        <f>IF(A54="","",SUM(M54:O54))</f>
        <v/>
      </c>
      <c r="Q54" s="117" t="n"/>
      <c r="R54" s="117" t="n"/>
      <c r="S54" s="126" t="n"/>
      <c r="T54" s="119" t="n"/>
      <c r="U54" s="120" t="n"/>
      <c r="V54" s="117" t="n"/>
      <c r="W54" s="117" t="n"/>
      <c r="X54" s="117" t="n"/>
      <c r="Y54" s="117" t="n"/>
    </row>
    <row r="55" ht="20" customHeight="1" s="18">
      <c r="A55" s="121" t="n"/>
      <c r="B55" s="121" t="n"/>
      <c r="C55" s="121" t="n"/>
      <c r="D55" s="121">
        <f>IFERROR(VLOOKUP(C55,'车辆台账'!$A$6:$B$105,2,FALSE),"")</f>
        <v/>
      </c>
      <c r="E55" s="123" t="n"/>
      <c r="F55" s="121" t="n"/>
      <c r="G55" s="121" t="n"/>
      <c r="H55" s="124" t="n"/>
      <c r="I55" s="124" t="n"/>
      <c r="J55" s="121" t="n"/>
      <c r="K55" s="121" t="n"/>
      <c r="L55" s="121" t="n"/>
      <c r="M55" s="127" t="n"/>
      <c r="N55" s="127" t="n"/>
      <c r="O55" s="127" t="n"/>
      <c r="P55" s="127">
        <f>IF(A55="","",SUM(M55:O55))</f>
        <v/>
      </c>
      <c r="Q55" s="121" t="n"/>
      <c r="R55" s="121" t="n"/>
      <c r="S55" s="128" t="n"/>
      <c r="T55" s="123" t="n"/>
      <c r="U55" s="124" t="n"/>
      <c r="V55" s="121" t="n"/>
      <c r="W55" s="121" t="n"/>
      <c r="X55" s="121" t="n"/>
      <c r="Y55" s="121" t="n"/>
    </row>
    <row r="56" ht="20" customHeight="1" s="18">
      <c r="A56" s="117" t="n"/>
      <c r="B56" s="117" t="n"/>
      <c r="C56" s="117" t="n"/>
      <c r="D56" s="117">
        <f>IFERROR(VLOOKUP(C56,'车辆台账'!$A$6:$B$105,2,FALSE),"")</f>
        <v/>
      </c>
      <c r="E56" s="119" t="n"/>
      <c r="F56" s="117" t="n"/>
      <c r="G56" s="117" t="n"/>
      <c r="H56" s="120" t="n"/>
      <c r="I56" s="120" t="n"/>
      <c r="J56" s="117" t="n"/>
      <c r="K56" s="117" t="n"/>
      <c r="L56" s="117" t="n"/>
      <c r="M56" s="125" t="n"/>
      <c r="N56" s="125" t="n"/>
      <c r="O56" s="125" t="n"/>
      <c r="P56" s="125">
        <f>IF(A56="","",SUM(M56:O56))</f>
        <v/>
      </c>
      <c r="Q56" s="117" t="n"/>
      <c r="R56" s="117" t="n"/>
      <c r="S56" s="126" t="n"/>
      <c r="T56" s="119" t="n"/>
      <c r="U56" s="120" t="n"/>
      <c r="V56" s="117" t="n"/>
      <c r="W56" s="117" t="n"/>
      <c r="X56" s="117" t="n"/>
      <c r="Y56" s="117" t="n"/>
    </row>
    <row r="57" ht="20" customHeight="1" s="18">
      <c r="A57" s="121" t="n"/>
      <c r="B57" s="121" t="n"/>
      <c r="C57" s="121" t="n"/>
      <c r="D57" s="121">
        <f>IFERROR(VLOOKUP(C57,'车辆台账'!$A$6:$B$105,2,FALSE),"")</f>
        <v/>
      </c>
      <c r="E57" s="123" t="n"/>
      <c r="F57" s="121" t="n"/>
      <c r="G57" s="121" t="n"/>
      <c r="H57" s="124" t="n"/>
      <c r="I57" s="124" t="n"/>
      <c r="J57" s="121" t="n"/>
      <c r="K57" s="121" t="n"/>
      <c r="L57" s="121" t="n"/>
      <c r="M57" s="127" t="n"/>
      <c r="N57" s="127" t="n"/>
      <c r="O57" s="127" t="n"/>
      <c r="P57" s="127">
        <f>IF(A57="","",SUM(M57:O57))</f>
        <v/>
      </c>
      <c r="Q57" s="121" t="n"/>
      <c r="R57" s="121" t="n"/>
      <c r="S57" s="128" t="n"/>
      <c r="T57" s="123" t="n"/>
      <c r="U57" s="124" t="n"/>
      <c r="V57" s="121" t="n"/>
      <c r="W57" s="121" t="n"/>
      <c r="X57" s="121" t="n"/>
      <c r="Y57" s="121" t="n"/>
    </row>
    <row r="58" ht="20" customHeight="1" s="18">
      <c r="A58" s="117" t="n"/>
      <c r="B58" s="117" t="n"/>
      <c r="C58" s="117" t="n"/>
      <c r="D58" s="117">
        <f>IFERROR(VLOOKUP(C58,'车辆台账'!$A$6:$B$105,2,FALSE),"")</f>
        <v/>
      </c>
      <c r="E58" s="119" t="n"/>
      <c r="F58" s="117" t="n"/>
      <c r="G58" s="117" t="n"/>
      <c r="H58" s="120" t="n"/>
      <c r="I58" s="120" t="n"/>
      <c r="J58" s="117" t="n"/>
      <c r="K58" s="117" t="n"/>
      <c r="L58" s="117" t="n"/>
      <c r="M58" s="125" t="n"/>
      <c r="N58" s="125" t="n"/>
      <c r="O58" s="125" t="n"/>
      <c r="P58" s="125">
        <f>IF(A58="","",SUM(M58:O58))</f>
        <v/>
      </c>
      <c r="Q58" s="117" t="n"/>
      <c r="R58" s="117" t="n"/>
      <c r="S58" s="126" t="n"/>
      <c r="T58" s="119" t="n"/>
      <c r="U58" s="120" t="n"/>
      <c r="V58" s="117" t="n"/>
      <c r="W58" s="117" t="n"/>
      <c r="X58" s="117" t="n"/>
      <c r="Y58" s="117" t="n"/>
    </row>
    <row r="59" ht="20" customHeight="1" s="18">
      <c r="A59" s="121" t="n"/>
      <c r="B59" s="121" t="n"/>
      <c r="C59" s="121" t="n"/>
      <c r="D59" s="121">
        <f>IFERROR(VLOOKUP(C59,'车辆台账'!$A$6:$B$105,2,FALSE),"")</f>
        <v/>
      </c>
      <c r="E59" s="123" t="n"/>
      <c r="F59" s="121" t="n"/>
      <c r="G59" s="121" t="n"/>
      <c r="H59" s="124" t="n"/>
      <c r="I59" s="124" t="n"/>
      <c r="J59" s="121" t="n"/>
      <c r="K59" s="121" t="n"/>
      <c r="L59" s="121" t="n"/>
      <c r="M59" s="127" t="n"/>
      <c r="N59" s="127" t="n"/>
      <c r="O59" s="127" t="n"/>
      <c r="P59" s="127">
        <f>IF(A59="","",SUM(M59:O59))</f>
        <v/>
      </c>
      <c r="Q59" s="121" t="n"/>
      <c r="R59" s="121" t="n"/>
      <c r="S59" s="128" t="n"/>
      <c r="T59" s="123" t="n"/>
      <c r="U59" s="124" t="n"/>
      <c r="V59" s="121" t="n"/>
      <c r="W59" s="121" t="n"/>
      <c r="X59" s="121" t="n"/>
      <c r="Y59" s="121" t="n"/>
    </row>
    <row r="60" ht="20" customHeight="1" s="18">
      <c r="A60" s="117" t="n"/>
      <c r="B60" s="117" t="n"/>
      <c r="C60" s="117" t="n"/>
      <c r="D60" s="117">
        <f>IFERROR(VLOOKUP(C60,'车辆台账'!$A$6:$B$105,2,FALSE),"")</f>
        <v/>
      </c>
      <c r="E60" s="119" t="n"/>
      <c r="F60" s="117" t="n"/>
      <c r="G60" s="117" t="n"/>
      <c r="H60" s="120" t="n"/>
      <c r="I60" s="120" t="n"/>
      <c r="J60" s="117" t="n"/>
      <c r="K60" s="117" t="n"/>
      <c r="L60" s="117" t="n"/>
      <c r="M60" s="125" t="n"/>
      <c r="N60" s="125" t="n"/>
      <c r="O60" s="125" t="n"/>
      <c r="P60" s="125">
        <f>IF(A60="","",SUM(M60:O60))</f>
        <v/>
      </c>
      <c r="Q60" s="117" t="n"/>
      <c r="R60" s="117" t="n"/>
      <c r="S60" s="126" t="n"/>
      <c r="T60" s="119" t="n"/>
      <c r="U60" s="120" t="n"/>
      <c r="V60" s="117" t="n"/>
      <c r="W60" s="117" t="n"/>
      <c r="X60" s="117" t="n"/>
      <c r="Y60" s="117" t="n"/>
    </row>
    <row r="61" ht="20" customHeight="1" s="18">
      <c r="A61" s="121" t="n"/>
      <c r="B61" s="121" t="n"/>
      <c r="C61" s="121" t="n"/>
      <c r="D61" s="121">
        <f>IFERROR(VLOOKUP(C61,'车辆台账'!$A$6:$B$105,2,FALSE),"")</f>
        <v/>
      </c>
      <c r="E61" s="123" t="n"/>
      <c r="F61" s="121" t="n"/>
      <c r="G61" s="121" t="n"/>
      <c r="H61" s="124" t="n"/>
      <c r="I61" s="124" t="n"/>
      <c r="J61" s="121" t="n"/>
      <c r="K61" s="121" t="n"/>
      <c r="L61" s="121" t="n"/>
      <c r="M61" s="127" t="n"/>
      <c r="N61" s="127" t="n"/>
      <c r="O61" s="127" t="n"/>
      <c r="P61" s="127">
        <f>IF(A61="","",SUM(M61:O61))</f>
        <v/>
      </c>
      <c r="Q61" s="121" t="n"/>
      <c r="R61" s="121" t="n"/>
      <c r="S61" s="128" t="n"/>
      <c r="T61" s="123" t="n"/>
      <c r="U61" s="124" t="n"/>
      <c r="V61" s="121" t="n"/>
      <c r="W61" s="121" t="n"/>
      <c r="X61" s="121" t="n"/>
      <c r="Y61" s="121" t="n"/>
    </row>
    <row r="62" ht="20" customHeight="1" s="18">
      <c r="A62" s="117" t="n"/>
      <c r="B62" s="117" t="n"/>
      <c r="C62" s="117" t="n"/>
      <c r="D62" s="117">
        <f>IFERROR(VLOOKUP(C62,'车辆台账'!$A$6:$B$105,2,FALSE),"")</f>
        <v/>
      </c>
      <c r="E62" s="119" t="n"/>
      <c r="F62" s="117" t="n"/>
      <c r="G62" s="117" t="n"/>
      <c r="H62" s="120" t="n"/>
      <c r="I62" s="120" t="n"/>
      <c r="J62" s="117" t="n"/>
      <c r="K62" s="117" t="n"/>
      <c r="L62" s="117" t="n"/>
      <c r="M62" s="125" t="n"/>
      <c r="N62" s="125" t="n"/>
      <c r="O62" s="125" t="n"/>
      <c r="P62" s="125">
        <f>IF(A62="","",SUM(M62:O62))</f>
        <v/>
      </c>
      <c r="Q62" s="117" t="n"/>
      <c r="R62" s="117" t="n"/>
      <c r="S62" s="126" t="n"/>
      <c r="T62" s="119" t="n"/>
      <c r="U62" s="120" t="n"/>
      <c r="V62" s="117" t="n"/>
      <c r="W62" s="117" t="n"/>
      <c r="X62" s="117" t="n"/>
      <c r="Y62" s="117" t="n"/>
    </row>
    <row r="63" ht="20" customHeight="1" s="18">
      <c r="A63" s="121" t="n"/>
      <c r="B63" s="121" t="n"/>
      <c r="C63" s="121" t="n"/>
      <c r="D63" s="121">
        <f>IFERROR(VLOOKUP(C63,'车辆台账'!$A$6:$B$105,2,FALSE),"")</f>
        <v/>
      </c>
      <c r="E63" s="123" t="n"/>
      <c r="F63" s="121" t="n"/>
      <c r="G63" s="121" t="n"/>
      <c r="H63" s="124" t="n"/>
      <c r="I63" s="124" t="n"/>
      <c r="J63" s="121" t="n"/>
      <c r="K63" s="121" t="n"/>
      <c r="L63" s="121" t="n"/>
      <c r="M63" s="127" t="n"/>
      <c r="N63" s="127" t="n"/>
      <c r="O63" s="127" t="n"/>
      <c r="P63" s="127">
        <f>IF(A63="","",SUM(M63:O63))</f>
        <v/>
      </c>
      <c r="Q63" s="121" t="n"/>
      <c r="R63" s="121" t="n"/>
      <c r="S63" s="128" t="n"/>
      <c r="T63" s="123" t="n"/>
      <c r="U63" s="124" t="n"/>
      <c r="V63" s="121" t="n"/>
      <c r="W63" s="121" t="n"/>
      <c r="X63" s="121" t="n"/>
      <c r="Y63" s="121" t="n"/>
    </row>
    <row r="64" ht="20" customHeight="1" s="18">
      <c r="A64" s="117" t="n"/>
      <c r="B64" s="117" t="n"/>
      <c r="C64" s="117" t="n"/>
      <c r="D64" s="117">
        <f>IFERROR(VLOOKUP(C64,'车辆台账'!$A$6:$B$105,2,FALSE),"")</f>
        <v/>
      </c>
      <c r="E64" s="119" t="n"/>
      <c r="F64" s="117" t="n"/>
      <c r="G64" s="117" t="n"/>
      <c r="H64" s="120" t="n"/>
      <c r="I64" s="120" t="n"/>
      <c r="J64" s="117" t="n"/>
      <c r="K64" s="117" t="n"/>
      <c r="L64" s="117" t="n"/>
      <c r="M64" s="125" t="n"/>
      <c r="N64" s="125" t="n"/>
      <c r="O64" s="125" t="n"/>
      <c r="P64" s="125">
        <f>IF(A64="","",SUM(M64:O64))</f>
        <v/>
      </c>
      <c r="Q64" s="117" t="n"/>
      <c r="R64" s="117" t="n"/>
      <c r="S64" s="126" t="n"/>
      <c r="T64" s="119" t="n"/>
      <c r="U64" s="120" t="n"/>
      <c r="V64" s="117" t="n"/>
      <c r="W64" s="117" t="n"/>
      <c r="X64" s="117" t="n"/>
      <c r="Y64" s="117" t="n"/>
    </row>
    <row r="65" ht="20" customHeight="1" s="18">
      <c r="A65" s="121" t="n"/>
      <c r="B65" s="121" t="n"/>
      <c r="C65" s="121" t="n"/>
      <c r="D65" s="121">
        <f>IFERROR(VLOOKUP(C65,'车辆台账'!$A$6:$B$105,2,FALSE),"")</f>
        <v/>
      </c>
      <c r="E65" s="123" t="n"/>
      <c r="F65" s="121" t="n"/>
      <c r="G65" s="121" t="n"/>
      <c r="H65" s="124" t="n"/>
      <c r="I65" s="124" t="n"/>
      <c r="J65" s="121" t="n"/>
      <c r="K65" s="121" t="n"/>
      <c r="L65" s="121" t="n"/>
      <c r="M65" s="127" t="n"/>
      <c r="N65" s="127" t="n"/>
      <c r="O65" s="127" t="n"/>
      <c r="P65" s="127">
        <f>IF(A65="","",SUM(M65:O65))</f>
        <v/>
      </c>
      <c r="Q65" s="121" t="n"/>
      <c r="R65" s="121" t="n"/>
      <c r="S65" s="128" t="n"/>
      <c r="T65" s="123" t="n"/>
      <c r="U65" s="124" t="n"/>
      <c r="V65" s="121" t="n"/>
      <c r="W65" s="121" t="n"/>
      <c r="X65" s="121" t="n"/>
      <c r="Y65" s="121" t="n"/>
    </row>
    <row r="66" ht="20" customHeight="1" s="18">
      <c r="A66" s="117" t="n"/>
      <c r="B66" s="117" t="n"/>
      <c r="C66" s="117" t="n"/>
      <c r="D66" s="117">
        <f>IFERROR(VLOOKUP(C66,'车辆台账'!$A$6:$B$105,2,FALSE),"")</f>
        <v/>
      </c>
      <c r="E66" s="119" t="n"/>
      <c r="F66" s="117" t="n"/>
      <c r="G66" s="117" t="n"/>
      <c r="H66" s="120" t="n"/>
      <c r="I66" s="120" t="n"/>
      <c r="J66" s="117" t="n"/>
      <c r="K66" s="117" t="n"/>
      <c r="L66" s="117" t="n"/>
      <c r="M66" s="125" t="n"/>
      <c r="N66" s="125" t="n"/>
      <c r="O66" s="125" t="n"/>
      <c r="P66" s="125">
        <f>IF(A66="","",SUM(M66:O66))</f>
        <v/>
      </c>
      <c r="Q66" s="117" t="n"/>
      <c r="R66" s="117" t="n"/>
      <c r="S66" s="126" t="n"/>
      <c r="T66" s="119" t="n"/>
      <c r="U66" s="120" t="n"/>
      <c r="V66" s="117" t="n"/>
      <c r="W66" s="117" t="n"/>
      <c r="X66" s="117" t="n"/>
      <c r="Y66" s="117" t="n"/>
    </row>
    <row r="67" ht="20" customHeight="1" s="18">
      <c r="A67" s="121" t="n"/>
      <c r="B67" s="121" t="n"/>
      <c r="C67" s="121" t="n"/>
      <c r="D67" s="121">
        <f>IFERROR(VLOOKUP(C67,'车辆台账'!$A$6:$B$105,2,FALSE),"")</f>
        <v/>
      </c>
      <c r="E67" s="123" t="n"/>
      <c r="F67" s="121" t="n"/>
      <c r="G67" s="121" t="n"/>
      <c r="H67" s="124" t="n"/>
      <c r="I67" s="124" t="n"/>
      <c r="J67" s="121" t="n"/>
      <c r="K67" s="121" t="n"/>
      <c r="L67" s="121" t="n"/>
      <c r="M67" s="127" t="n"/>
      <c r="N67" s="127" t="n"/>
      <c r="O67" s="127" t="n"/>
      <c r="P67" s="127">
        <f>IF(A67="","",SUM(M67:O67))</f>
        <v/>
      </c>
      <c r="Q67" s="121" t="n"/>
      <c r="R67" s="121" t="n"/>
      <c r="S67" s="128" t="n"/>
      <c r="T67" s="123" t="n"/>
      <c r="U67" s="124" t="n"/>
      <c r="V67" s="121" t="n"/>
      <c r="W67" s="121" t="n"/>
      <c r="X67" s="121" t="n"/>
      <c r="Y67" s="121" t="n"/>
    </row>
    <row r="68" ht="20" customHeight="1" s="18">
      <c r="A68" s="117" t="n"/>
      <c r="B68" s="117" t="n"/>
      <c r="C68" s="117" t="n"/>
      <c r="D68" s="117">
        <f>IFERROR(VLOOKUP(C68,'车辆台账'!$A$6:$B$105,2,FALSE),"")</f>
        <v/>
      </c>
      <c r="E68" s="119" t="n"/>
      <c r="F68" s="117" t="n"/>
      <c r="G68" s="117" t="n"/>
      <c r="H68" s="120" t="n"/>
      <c r="I68" s="120" t="n"/>
      <c r="J68" s="117" t="n"/>
      <c r="K68" s="117" t="n"/>
      <c r="L68" s="117" t="n"/>
      <c r="M68" s="125" t="n"/>
      <c r="N68" s="125" t="n"/>
      <c r="O68" s="125" t="n"/>
      <c r="P68" s="125">
        <f>IF(A68="","",SUM(M68:O68))</f>
        <v/>
      </c>
      <c r="Q68" s="117" t="n"/>
      <c r="R68" s="117" t="n"/>
      <c r="S68" s="126" t="n"/>
      <c r="T68" s="119" t="n"/>
      <c r="U68" s="120" t="n"/>
      <c r="V68" s="117" t="n"/>
      <c r="W68" s="117" t="n"/>
      <c r="X68" s="117" t="n"/>
      <c r="Y68" s="117" t="n"/>
    </row>
    <row r="69" ht="20" customHeight="1" s="18">
      <c r="A69" s="121" t="n"/>
      <c r="B69" s="121" t="n"/>
      <c r="C69" s="121" t="n"/>
      <c r="D69" s="121">
        <f>IFERROR(VLOOKUP(C69,'车辆台账'!$A$6:$B$105,2,FALSE),"")</f>
        <v/>
      </c>
      <c r="E69" s="123" t="n"/>
      <c r="F69" s="121" t="n"/>
      <c r="G69" s="121" t="n"/>
      <c r="H69" s="124" t="n"/>
      <c r="I69" s="124" t="n"/>
      <c r="J69" s="121" t="n"/>
      <c r="K69" s="121" t="n"/>
      <c r="L69" s="121" t="n"/>
      <c r="M69" s="127" t="n"/>
      <c r="N69" s="127" t="n"/>
      <c r="O69" s="127" t="n"/>
      <c r="P69" s="127">
        <f>IF(A69="","",SUM(M69:O69))</f>
        <v/>
      </c>
      <c r="Q69" s="121" t="n"/>
      <c r="R69" s="121" t="n"/>
      <c r="S69" s="128" t="n"/>
      <c r="T69" s="123" t="n"/>
      <c r="U69" s="124" t="n"/>
      <c r="V69" s="121" t="n"/>
      <c r="W69" s="121" t="n"/>
      <c r="X69" s="121" t="n"/>
      <c r="Y69" s="121" t="n"/>
    </row>
    <row r="70" ht="20" customHeight="1" s="18">
      <c r="A70" s="117" t="n"/>
      <c r="B70" s="117" t="n"/>
      <c r="C70" s="117" t="n"/>
      <c r="D70" s="117">
        <f>IFERROR(VLOOKUP(C70,'车辆台账'!$A$6:$B$105,2,FALSE),"")</f>
        <v/>
      </c>
      <c r="E70" s="119" t="n"/>
      <c r="F70" s="117" t="n"/>
      <c r="G70" s="117" t="n"/>
      <c r="H70" s="120" t="n"/>
      <c r="I70" s="120" t="n"/>
      <c r="J70" s="117" t="n"/>
      <c r="K70" s="117" t="n"/>
      <c r="L70" s="117" t="n"/>
      <c r="M70" s="125" t="n"/>
      <c r="N70" s="125" t="n"/>
      <c r="O70" s="125" t="n"/>
      <c r="P70" s="125">
        <f>IF(A70="","",SUM(M70:O70))</f>
        <v/>
      </c>
      <c r="Q70" s="117" t="n"/>
      <c r="R70" s="117" t="n"/>
      <c r="S70" s="126" t="n"/>
      <c r="T70" s="119" t="n"/>
      <c r="U70" s="120" t="n"/>
      <c r="V70" s="117" t="n"/>
      <c r="W70" s="117" t="n"/>
      <c r="X70" s="117" t="n"/>
      <c r="Y70" s="117" t="n"/>
    </row>
    <row r="71" ht="20" customHeight="1" s="18">
      <c r="A71" s="121" t="n"/>
      <c r="B71" s="121" t="n"/>
      <c r="C71" s="121" t="n"/>
      <c r="D71" s="121">
        <f>IFERROR(VLOOKUP(C71,'车辆台账'!$A$6:$B$105,2,FALSE),"")</f>
        <v/>
      </c>
      <c r="E71" s="123" t="n"/>
      <c r="F71" s="121" t="n"/>
      <c r="G71" s="121" t="n"/>
      <c r="H71" s="124" t="n"/>
      <c r="I71" s="124" t="n"/>
      <c r="J71" s="121" t="n"/>
      <c r="K71" s="121" t="n"/>
      <c r="L71" s="121" t="n"/>
      <c r="M71" s="127" t="n"/>
      <c r="N71" s="127" t="n"/>
      <c r="O71" s="127" t="n"/>
      <c r="P71" s="127">
        <f>IF(A71="","",SUM(M71:O71))</f>
        <v/>
      </c>
      <c r="Q71" s="121" t="n"/>
      <c r="R71" s="121" t="n"/>
      <c r="S71" s="128" t="n"/>
      <c r="T71" s="123" t="n"/>
      <c r="U71" s="124" t="n"/>
      <c r="V71" s="121" t="n"/>
      <c r="W71" s="121" t="n"/>
      <c r="X71" s="121" t="n"/>
      <c r="Y71" s="121" t="n"/>
    </row>
    <row r="72" ht="20" customHeight="1" s="18">
      <c r="A72" s="117" t="n"/>
      <c r="B72" s="117" t="n"/>
      <c r="C72" s="117" t="n"/>
      <c r="D72" s="117">
        <f>IFERROR(VLOOKUP(C72,'车辆台账'!$A$6:$B$105,2,FALSE),"")</f>
        <v/>
      </c>
      <c r="E72" s="119" t="n"/>
      <c r="F72" s="117" t="n"/>
      <c r="G72" s="117" t="n"/>
      <c r="H72" s="120" t="n"/>
      <c r="I72" s="120" t="n"/>
      <c r="J72" s="117" t="n"/>
      <c r="K72" s="117" t="n"/>
      <c r="L72" s="117" t="n"/>
      <c r="M72" s="125" t="n"/>
      <c r="N72" s="125" t="n"/>
      <c r="O72" s="125" t="n"/>
      <c r="P72" s="125">
        <f>IF(A72="","",SUM(M72:O72))</f>
        <v/>
      </c>
      <c r="Q72" s="117" t="n"/>
      <c r="R72" s="117" t="n"/>
      <c r="S72" s="126" t="n"/>
      <c r="T72" s="119" t="n"/>
      <c r="U72" s="120" t="n"/>
      <c r="V72" s="117" t="n"/>
      <c r="W72" s="117" t="n"/>
      <c r="X72" s="117" t="n"/>
      <c r="Y72" s="117" t="n"/>
    </row>
    <row r="73" ht="20" customHeight="1" s="18">
      <c r="A73" s="121" t="n"/>
      <c r="B73" s="121" t="n"/>
      <c r="C73" s="121" t="n"/>
      <c r="D73" s="121">
        <f>IFERROR(VLOOKUP(C73,'车辆台账'!$A$6:$B$105,2,FALSE),"")</f>
        <v/>
      </c>
      <c r="E73" s="123" t="n"/>
      <c r="F73" s="121" t="n"/>
      <c r="G73" s="121" t="n"/>
      <c r="H73" s="124" t="n"/>
      <c r="I73" s="124" t="n"/>
      <c r="J73" s="121" t="n"/>
      <c r="K73" s="121" t="n"/>
      <c r="L73" s="121" t="n"/>
      <c r="M73" s="127" t="n"/>
      <c r="N73" s="127" t="n"/>
      <c r="O73" s="127" t="n"/>
      <c r="P73" s="127">
        <f>IF(A73="","",SUM(M73:O73))</f>
        <v/>
      </c>
      <c r="Q73" s="121" t="n"/>
      <c r="R73" s="121" t="n"/>
      <c r="S73" s="128" t="n"/>
      <c r="T73" s="123" t="n"/>
      <c r="U73" s="124" t="n"/>
      <c r="V73" s="121" t="n"/>
      <c r="W73" s="121" t="n"/>
      <c r="X73" s="121" t="n"/>
      <c r="Y73" s="121" t="n"/>
    </row>
    <row r="74" ht="20" customHeight="1" s="18">
      <c r="A74" s="117" t="n"/>
      <c r="B74" s="117" t="n"/>
      <c r="C74" s="117" t="n"/>
      <c r="D74" s="117">
        <f>IFERROR(VLOOKUP(C74,'车辆台账'!$A$6:$B$105,2,FALSE),"")</f>
        <v/>
      </c>
      <c r="E74" s="119" t="n"/>
      <c r="F74" s="117" t="n"/>
      <c r="G74" s="117" t="n"/>
      <c r="H74" s="120" t="n"/>
      <c r="I74" s="120" t="n"/>
      <c r="J74" s="117" t="n"/>
      <c r="K74" s="117" t="n"/>
      <c r="L74" s="117" t="n"/>
      <c r="M74" s="125" t="n"/>
      <c r="N74" s="125" t="n"/>
      <c r="O74" s="125" t="n"/>
      <c r="P74" s="125">
        <f>IF(A74="","",SUM(M74:O74))</f>
        <v/>
      </c>
      <c r="Q74" s="117" t="n"/>
      <c r="R74" s="117" t="n"/>
      <c r="S74" s="126" t="n"/>
      <c r="T74" s="119" t="n"/>
      <c r="U74" s="120" t="n"/>
      <c r="V74" s="117" t="n"/>
      <c r="W74" s="117" t="n"/>
      <c r="X74" s="117" t="n"/>
      <c r="Y74" s="117" t="n"/>
    </row>
    <row r="75" ht="20" customHeight="1" s="18">
      <c r="A75" s="121" t="n"/>
      <c r="B75" s="121" t="n"/>
      <c r="C75" s="121" t="n"/>
      <c r="D75" s="121">
        <f>IFERROR(VLOOKUP(C75,'车辆台账'!$A$6:$B$105,2,FALSE),"")</f>
        <v/>
      </c>
      <c r="E75" s="123" t="n"/>
      <c r="F75" s="121" t="n"/>
      <c r="G75" s="121" t="n"/>
      <c r="H75" s="124" t="n"/>
      <c r="I75" s="124" t="n"/>
      <c r="J75" s="121" t="n"/>
      <c r="K75" s="121" t="n"/>
      <c r="L75" s="121" t="n"/>
      <c r="M75" s="127" t="n"/>
      <c r="N75" s="127" t="n"/>
      <c r="O75" s="127" t="n"/>
      <c r="P75" s="127">
        <f>IF(A75="","",SUM(M75:O75))</f>
        <v/>
      </c>
      <c r="Q75" s="121" t="n"/>
      <c r="R75" s="121" t="n"/>
      <c r="S75" s="128" t="n"/>
      <c r="T75" s="123" t="n"/>
      <c r="U75" s="124" t="n"/>
      <c r="V75" s="121" t="n"/>
      <c r="W75" s="121" t="n"/>
      <c r="X75" s="121" t="n"/>
      <c r="Y75" s="121" t="n"/>
    </row>
    <row r="76" ht="20" customHeight="1" s="18">
      <c r="A76" s="117" t="n"/>
      <c r="B76" s="117" t="n"/>
      <c r="C76" s="117" t="n"/>
      <c r="D76" s="117">
        <f>IFERROR(VLOOKUP(C76,'车辆台账'!$A$6:$B$105,2,FALSE),"")</f>
        <v/>
      </c>
      <c r="E76" s="119" t="n"/>
      <c r="F76" s="117" t="n"/>
      <c r="G76" s="117" t="n"/>
      <c r="H76" s="120" t="n"/>
      <c r="I76" s="120" t="n"/>
      <c r="J76" s="117" t="n"/>
      <c r="K76" s="117" t="n"/>
      <c r="L76" s="117" t="n"/>
      <c r="M76" s="125" t="n"/>
      <c r="N76" s="125" t="n"/>
      <c r="O76" s="125" t="n"/>
      <c r="P76" s="125">
        <f>IF(A76="","",SUM(M76:O76))</f>
        <v/>
      </c>
      <c r="Q76" s="117" t="n"/>
      <c r="R76" s="117" t="n"/>
      <c r="S76" s="126" t="n"/>
      <c r="T76" s="119" t="n"/>
      <c r="U76" s="120" t="n"/>
      <c r="V76" s="117" t="n"/>
      <c r="W76" s="117" t="n"/>
      <c r="X76" s="117" t="n"/>
      <c r="Y76" s="117" t="n"/>
    </row>
    <row r="77" ht="20" customHeight="1" s="18">
      <c r="A77" s="121" t="n"/>
      <c r="B77" s="121" t="n"/>
      <c r="C77" s="121" t="n"/>
      <c r="D77" s="121">
        <f>IFERROR(VLOOKUP(C77,'车辆台账'!$A$6:$B$105,2,FALSE),"")</f>
        <v/>
      </c>
      <c r="E77" s="123" t="n"/>
      <c r="F77" s="121" t="n"/>
      <c r="G77" s="121" t="n"/>
      <c r="H77" s="124" t="n"/>
      <c r="I77" s="124" t="n"/>
      <c r="J77" s="121" t="n"/>
      <c r="K77" s="121" t="n"/>
      <c r="L77" s="121" t="n"/>
      <c r="M77" s="127" t="n"/>
      <c r="N77" s="127" t="n"/>
      <c r="O77" s="127" t="n"/>
      <c r="P77" s="127">
        <f>IF(A77="","",SUM(M77:O77))</f>
        <v/>
      </c>
      <c r="Q77" s="121" t="n"/>
      <c r="R77" s="121" t="n"/>
      <c r="S77" s="128" t="n"/>
      <c r="T77" s="123" t="n"/>
      <c r="U77" s="124" t="n"/>
      <c r="V77" s="121" t="n"/>
      <c r="W77" s="121" t="n"/>
      <c r="X77" s="121" t="n"/>
      <c r="Y77" s="121" t="n"/>
    </row>
    <row r="78" ht="20" customHeight="1" s="18">
      <c r="A78" s="117" t="n"/>
      <c r="B78" s="117" t="n"/>
      <c r="C78" s="117" t="n"/>
      <c r="D78" s="117">
        <f>IFERROR(VLOOKUP(C78,'车辆台账'!$A$6:$B$105,2,FALSE),"")</f>
        <v/>
      </c>
      <c r="E78" s="119" t="n"/>
      <c r="F78" s="117" t="n"/>
      <c r="G78" s="117" t="n"/>
      <c r="H78" s="120" t="n"/>
      <c r="I78" s="120" t="n"/>
      <c r="J78" s="117" t="n"/>
      <c r="K78" s="117" t="n"/>
      <c r="L78" s="117" t="n"/>
      <c r="M78" s="125" t="n"/>
      <c r="N78" s="125" t="n"/>
      <c r="O78" s="125" t="n"/>
      <c r="P78" s="125">
        <f>IF(A78="","",SUM(M78:O78))</f>
        <v/>
      </c>
      <c r="Q78" s="117" t="n"/>
      <c r="R78" s="117" t="n"/>
      <c r="S78" s="126" t="n"/>
      <c r="T78" s="119" t="n"/>
      <c r="U78" s="120" t="n"/>
      <c r="V78" s="117" t="n"/>
      <c r="W78" s="117" t="n"/>
      <c r="X78" s="117" t="n"/>
      <c r="Y78" s="117" t="n"/>
    </row>
    <row r="79" ht="20" customHeight="1" s="18">
      <c r="A79" s="121" t="n"/>
      <c r="B79" s="121" t="n"/>
      <c r="C79" s="121" t="n"/>
      <c r="D79" s="121">
        <f>IFERROR(VLOOKUP(C79,'车辆台账'!$A$6:$B$105,2,FALSE),"")</f>
        <v/>
      </c>
      <c r="E79" s="123" t="n"/>
      <c r="F79" s="121" t="n"/>
      <c r="G79" s="121" t="n"/>
      <c r="H79" s="124" t="n"/>
      <c r="I79" s="124" t="n"/>
      <c r="J79" s="121" t="n"/>
      <c r="K79" s="121" t="n"/>
      <c r="L79" s="121" t="n"/>
      <c r="M79" s="127" t="n"/>
      <c r="N79" s="127" t="n"/>
      <c r="O79" s="127" t="n"/>
      <c r="P79" s="127">
        <f>IF(A79="","",SUM(M79:O79))</f>
        <v/>
      </c>
      <c r="Q79" s="121" t="n"/>
      <c r="R79" s="121" t="n"/>
      <c r="S79" s="128" t="n"/>
      <c r="T79" s="123" t="n"/>
      <c r="U79" s="124" t="n"/>
      <c r="V79" s="121" t="n"/>
      <c r="W79" s="121" t="n"/>
      <c r="X79" s="121" t="n"/>
      <c r="Y79" s="121" t="n"/>
    </row>
    <row r="80" ht="20" customHeight="1" s="18">
      <c r="A80" s="117" t="n"/>
      <c r="B80" s="117" t="n"/>
      <c r="C80" s="117" t="n"/>
      <c r="D80" s="117">
        <f>IFERROR(VLOOKUP(C80,'车辆台账'!$A$6:$B$105,2,FALSE),"")</f>
        <v/>
      </c>
      <c r="E80" s="119" t="n"/>
      <c r="F80" s="117" t="n"/>
      <c r="G80" s="117" t="n"/>
      <c r="H80" s="120" t="n"/>
      <c r="I80" s="120" t="n"/>
      <c r="J80" s="117" t="n"/>
      <c r="K80" s="117" t="n"/>
      <c r="L80" s="117" t="n"/>
      <c r="M80" s="125" t="n"/>
      <c r="N80" s="125" t="n"/>
      <c r="O80" s="125" t="n"/>
      <c r="P80" s="125">
        <f>IF(A80="","",SUM(M80:O80))</f>
        <v/>
      </c>
      <c r="Q80" s="117" t="n"/>
      <c r="R80" s="117" t="n"/>
      <c r="S80" s="126" t="n"/>
      <c r="T80" s="119" t="n"/>
      <c r="U80" s="120" t="n"/>
      <c r="V80" s="117" t="n"/>
      <c r="W80" s="117" t="n"/>
      <c r="X80" s="117" t="n"/>
      <c r="Y80" s="117" t="n"/>
    </row>
    <row r="81" ht="20" customHeight="1" s="18">
      <c r="A81" s="121" t="n"/>
      <c r="B81" s="121" t="n"/>
      <c r="C81" s="121" t="n"/>
      <c r="D81" s="121">
        <f>IFERROR(VLOOKUP(C81,'车辆台账'!$A$6:$B$105,2,FALSE),"")</f>
        <v/>
      </c>
      <c r="E81" s="123" t="n"/>
      <c r="F81" s="121" t="n"/>
      <c r="G81" s="121" t="n"/>
      <c r="H81" s="124" t="n"/>
      <c r="I81" s="124" t="n"/>
      <c r="J81" s="121" t="n"/>
      <c r="K81" s="121" t="n"/>
      <c r="L81" s="121" t="n"/>
      <c r="M81" s="127" t="n"/>
      <c r="N81" s="127" t="n"/>
      <c r="O81" s="127" t="n"/>
      <c r="P81" s="127">
        <f>IF(A81="","",SUM(M81:O81))</f>
        <v/>
      </c>
      <c r="Q81" s="121" t="n"/>
      <c r="R81" s="121" t="n"/>
      <c r="S81" s="128" t="n"/>
      <c r="T81" s="123" t="n"/>
      <c r="U81" s="124" t="n"/>
      <c r="V81" s="121" t="n"/>
      <c r="W81" s="121" t="n"/>
      <c r="X81" s="121" t="n"/>
      <c r="Y81" s="121" t="n"/>
    </row>
    <row r="82" ht="20" customHeight="1" s="18">
      <c r="A82" s="117" t="n"/>
      <c r="B82" s="117" t="n"/>
      <c r="C82" s="117" t="n"/>
      <c r="D82" s="117">
        <f>IFERROR(VLOOKUP(C82,'车辆台账'!$A$6:$B$105,2,FALSE),"")</f>
        <v/>
      </c>
      <c r="E82" s="119" t="n"/>
      <c r="F82" s="117" t="n"/>
      <c r="G82" s="117" t="n"/>
      <c r="H82" s="120" t="n"/>
      <c r="I82" s="120" t="n"/>
      <c r="J82" s="117" t="n"/>
      <c r="K82" s="117" t="n"/>
      <c r="L82" s="117" t="n"/>
      <c r="M82" s="125" t="n"/>
      <c r="N82" s="125" t="n"/>
      <c r="O82" s="125" t="n"/>
      <c r="P82" s="125">
        <f>IF(A82="","",SUM(M82:O82))</f>
        <v/>
      </c>
      <c r="Q82" s="117" t="n"/>
      <c r="R82" s="117" t="n"/>
      <c r="S82" s="126" t="n"/>
      <c r="T82" s="119" t="n"/>
      <c r="U82" s="120" t="n"/>
      <c r="V82" s="117" t="n"/>
      <c r="W82" s="117" t="n"/>
      <c r="X82" s="117" t="n"/>
      <c r="Y82" s="117" t="n"/>
    </row>
    <row r="83" ht="20" customHeight="1" s="18">
      <c r="A83" s="121" t="n"/>
      <c r="B83" s="121" t="n"/>
      <c r="C83" s="121" t="n"/>
      <c r="D83" s="121">
        <f>IFERROR(VLOOKUP(C83,'车辆台账'!$A$6:$B$105,2,FALSE),"")</f>
        <v/>
      </c>
      <c r="E83" s="123" t="n"/>
      <c r="F83" s="121" t="n"/>
      <c r="G83" s="121" t="n"/>
      <c r="H83" s="124" t="n"/>
      <c r="I83" s="124" t="n"/>
      <c r="J83" s="121" t="n"/>
      <c r="K83" s="121" t="n"/>
      <c r="L83" s="121" t="n"/>
      <c r="M83" s="127" t="n"/>
      <c r="N83" s="127" t="n"/>
      <c r="O83" s="127" t="n"/>
      <c r="P83" s="127">
        <f>IF(A83="","",SUM(M83:O83))</f>
        <v/>
      </c>
      <c r="Q83" s="121" t="n"/>
      <c r="R83" s="121" t="n"/>
      <c r="S83" s="128" t="n"/>
      <c r="T83" s="123" t="n"/>
      <c r="U83" s="124" t="n"/>
      <c r="V83" s="121" t="n"/>
      <c r="W83" s="121" t="n"/>
      <c r="X83" s="121" t="n"/>
      <c r="Y83" s="121" t="n"/>
    </row>
    <row r="84" ht="20" customHeight="1" s="18">
      <c r="A84" s="117" t="n"/>
      <c r="B84" s="117" t="n"/>
      <c r="C84" s="117" t="n"/>
      <c r="D84" s="117">
        <f>IFERROR(VLOOKUP(C84,'车辆台账'!$A$6:$B$105,2,FALSE),"")</f>
        <v/>
      </c>
      <c r="E84" s="119" t="n"/>
      <c r="F84" s="117" t="n"/>
      <c r="G84" s="117" t="n"/>
      <c r="H84" s="120" t="n"/>
      <c r="I84" s="120" t="n"/>
      <c r="J84" s="117" t="n"/>
      <c r="K84" s="117" t="n"/>
      <c r="L84" s="117" t="n"/>
      <c r="M84" s="125" t="n"/>
      <c r="N84" s="125" t="n"/>
      <c r="O84" s="125" t="n"/>
      <c r="P84" s="125">
        <f>IF(A84="","",SUM(M84:O84))</f>
        <v/>
      </c>
      <c r="Q84" s="117" t="n"/>
      <c r="R84" s="117" t="n"/>
      <c r="S84" s="126" t="n"/>
      <c r="T84" s="119" t="n"/>
      <c r="U84" s="120" t="n"/>
      <c r="V84" s="117" t="n"/>
      <c r="W84" s="117" t="n"/>
      <c r="X84" s="117" t="n"/>
      <c r="Y84" s="117" t="n"/>
    </row>
    <row r="85" ht="20" customHeight="1" s="18">
      <c r="A85" s="121" t="n"/>
      <c r="B85" s="121" t="n"/>
      <c r="C85" s="121" t="n"/>
      <c r="D85" s="121">
        <f>IFERROR(VLOOKUP(C85,'车辆台账'!$A$6:$B$105,2,FALSE),"")</f>
        <v/>
      </c>
      <c r="E85" s="123" t="n"/>
      <c r="F85" s="121" t="n"/>
      <c r="G85" s="121" t="n"/>
      <c r="H85" s="124" t="n"/>
      <c r="I85" s="124" t="n"/>
      <c r="J85" s="121" t="n"/>
      <c r="K85" s="121" t="n"/>
      <c r="L85" s="121" t="n"/>
      <c r="M85" s="127" t="n"/>
      <c r="N85" s="127" t="n"/>
      <c r="O85" s="127" t="n"/>
      <c r="P85" s="127">
        <f>IF(A85="","",SUM(M85:O85))</f>
        <v/>
      </c>
      <c r="Q85" s="121" t="n"/>
      <c r="R85" s="121" t="n"/>
      <c r="S85" s="128" t="n"/>
      <c r="T85" s="123" t="n"/>
      <c r="U85" s="124" t="n"/>
      <c r="V85" s="121" t="n"/>
      <c r="W85" s="121" t="n"/>
      <c r="X85" s="121" t="n"/>
      <c r="Y85" s="121" t="n"/>
    </row>
    <row r="86" ht="20" customHeight="1" s="18">
      <c r="A86" s="117" t="n"/>
      <c r="B86" s="117" t="n"/>
      <c r="C86" s="117" t="n"/>
      <c r="D86" s="117">
        <f>IFERROR(VLOOKUP(C86,'车辆台账'!$A$6:$B$105,2,FALSE),"")</f>
        <v/>
      </c>
      <c r="E86" s="119" t="n"/>
      <c r="F86" s="117" t="n"/>
      <c r="G86" s="117" t="n"/>
      <c r="H86" s="120" t="n"/>
      <c r="I86" s="120" t="n"/>
      <c r="J86" s="117" t="n"/>
      <c r="K86" s="117" t="n"/>
      <c r="L86" s="117" t="n"/>
      <c r="M86" s="125" t="n"/>
      <c r="N86" s="125" t="n"/>
      <c r="O86" s="125" t="n"/>
      <c r="P86" s="125">
        <f>IF(A86="","",SUM(M86:O86))</f>
        <v/>
      </c>
      <c r="Q86" s="117" t="n"/>
      <c r="R86" s="117" t="n"/>
      <c r="S86" s="126" t="n"/>
      <c r="T86" s="119" t="n"/>
      <c r="U86" s="120" t="n"/>
      <c r="V86" s="117" t="n"/>
      <c r="W86" s="117" t="n"/>
      <c r="X86" s="117" t="n"/>
      <c r="Y86" s="117" t="n"/>
    </row>
    <row r="87" ht="20" customHeight="1" s="18">
      <c r="A87" s="121" t="n"/>
      <c r="B87" s="121" t="n"/>
      <c r="C87" s="121" t="n"/>
      <c r="D87" s="121">
        <f>IFERROR(VLOOKUP(C87,'车辆台账'!$A$6:$B$105,2,FALSE),"")</f>
        <v/>
      </c>
      <c r="E87" s="123" t="n"/>
      <c r="F87" s="121" t="n"/>
      <c r="G87" s="121" t="n"/>
      <c r="H87" s="124" t="n"/>
      <c r="I87" s="124" t="n"/>
      <c r="J87" s="121" t="n"/>
      <c r="K87" s="121" t="n"/>
      <c r="L87" s="121" t="n"/>
      <c r="M87" s="127" t="n"/>
      <c r="N87" s="127" t="n"/>
      <c r="O87" s="127" t="n"/>
      <c r="P87" s="127">
        <f>IF(A87="","",SUM(M87:O87))</f>
        <v/>
      </c>
      <c r="Q87" s="121" t="n"/>
      <c r="R87" s="121" t="n"/>
      <c r="S87" s="128" t="n"/>
      <c r="T87" s="123" t="n"/>
      <c r="U87" s="124" t="n"/>
      <c r="V87" s="121" t="n"/>
      <c r="W87" s="121" t="n"/>
      <c r="X87" s="121" t="n"/>
      <c r="Y87" s="121" t="n"/>
    </row>
    <row r="88" ht="20" customHeight="1" s="18">
      <c r="A88" s="117" t="n"/>
      <c r="B88" s="117" t="n"/>
      <c r="C88" s="117" t="n"/>
      <c r="D88" s="117">
        <f>IFERROR(VLOOKUP(C88,'车辆台账'!$A$6:$B$105,2,FALSE),"")</f>
        <v/>
      </c>
      <c r="E88" s="119" t="n"/>
      <c r="F88" s="117" t="n"/>
      <c r="G88" s="117" t="n"/>
      <c r="H88" s="120" t="n"/>
      <c r="I88" s="120" t="n"/>
      <c r="J88" s="117" t="n"/>
      <c r="K88" s="117" t="n"/>
      <c r="L88" s="117" t="n"/>
      <c r="M88" s="125" t="n"/>
      <c r="N88" s="125" t="n"/>
      <c r="O88" s="125" t="n"/>
      <c r="P88" s="125">
        <f>IF(A88="","",SUM(M88:O88))</f>
        <v/>
      </c>
      <c r="Q88" s="117" t="n"/>
      <c r="R88" s="117" t="n"/>
      <c r="S88" s="126" t="n"/>
      <c r="T88" s="119" t="n"/>
      <c r="U88" s="120" t="n"/>
      <c r="V88" s="117" t="n"/>
      <c r="W88" s="117" t="n"/>
      <c r="X88" s="117" t="n"/>
      <c r="Y88" s="117" t="n"/>
    </row>
    <row r="89" ht="20" customHeight="1" s="18">
      <c r="A89" s="121" t="n"/>
      <c r="B89" s="121" t="n"/>
      <c r="C89" s="121" t="n"/>
      <c r="D89" s="121">
        <f>IFERROR(VLOOKUP(C89,'车辆台账'!$A$6:$B$105,2,FALSE),"")</f>
        <v/>
      </c>
      <c r="E89" s="123" t="n"/>
      <c r="F89" s="121" t="n"/>
      <c r="G89" s="121" t="n"/>
      <c r="H89" s="124" t="n"/>
      <c r="I89" s="124" t="n"/>
      <c r="J89" s="121" t="n"/>
      <c r="K89" s="121" t="n"/>
      <c r="L89" s="121" t="n"/>
      <c r="M89" s="127" t="n"/>
      <c r="N89" s="127" t="n"/>
      <c r="O89" s="127" t="n"/>
      <c r="P89" s="127">
        <f>IF(A89="","",SUM(M89:O89))</f>
        <v/>
      </c>
      <c r="Q89" s="121" t="n"/>
      <c r="R89" s="121" t="n"/>
      <c r="S89" s="128" t="n"/>
      <c r="T89" s="123" t="n"/>
      <c r="U89" s="124" t="n"/>
      <c r="V89" s="121" t="n"/>
      <c r="W89" s="121" t="n"/>
      <c r="X89" s="121" t="n"/>
      <c r="Y89" s="121" t="n"/>
    </row>
    <row r="90" ht="20" customHeight="1" s="18">
      <c r="A90" s="117" t="n"/>
      <c r="B90" s="117" t="n"/>
      <c r="C90" s="117" t="n"/>
      <c r="D90" s="117">
        <f>IFERROR(VLOOKUP(C90,'车辆台账'!$A$6:$B$105,2,FALSE),"")</f>
        <v/>
      </c>
      <c r="E90" s="119" t="n"/>
      <c r="F90" s="117" t="n"/>
      <c r="G90" s="117" t="n"/>
      <c r="H90" s="120" t="n"/>
      <c r="I90" s="120" t="n"/>
      <c r="J90" s="117" t="n"/>
      <c r="K90" s="117" t="n"/>
      <c r="L90" s="117" t="n"/>
      <c r="M90" s="125" t="n"/>
      <c r="N90" s="125" t="n"/>
      <c r="O90" s="125" t="n"/>
      <c r="P90" s="125">
        <f>IF(A90="","",SUM(M90:O90))</f>
        <v/>
      </c>
      <c r="Q90" s="117" t="n"/>
      <c r="R90" s="117" t="n"/>
      <c r="S90" s="126" t="n"/>
      <c r="T90" s="119" t="n"/>
      <c r="U90" s="120" t="n"/>
      <c r="V90" s="117" t="n"/>
      <c r="W90" s="117" t="n"/>
      <c r="X90" s="117" t="n"/>
      <c r="Y90" s="117" t="n"/>
    </row>
    <row r="91" ht="20" customHeight="1" s="18">
      <c r="A91" s="121" t="n"/>
      <c r="B91" s="121" t="n"/>
      <c r="C91" s="121" t="n"/>
      <c r="D91" s="121">
        <f>IFERROR(VLOOKUP(C91,'车辆台账'!$A$6:$B$105,2,FALSE),"")</f>
        <v/>
      </c>
      <c r="E91" s="123" t="n"/>
      <c r="F91" s="121" t="n"/>
      <c r="G91" s="121" t="n"/>
      <c r="H91" s="124" t="n"/>
      <c r="I91" s="124" t="n"/>
      <c r="J91" s="121" t="n"/>
      <c r="K91" s="121" t="n"/>
      <c r="L91" s="121" t="n"/>
      <c r="M91" s="127" t="n"/>
      <c r="N91" s="127" t="n"/>
      <c r="O91" s="127" t="n"/>
      <c r="P91" s="127">
        <f>IF(A91="","",SUM(M91:O91))</f>
        <v/>
      </c>
      <c r="Q91" s="121" t="n"/>
      <c r="R91" s="121" t="n"/>
      <c r="S91" s="128" t="n"/>
      <c r="T91" s="123" t="n"/>
      <c r="U91" s="124" t="n"/>
      <c r="V91" s="121" t="n"/>
      <c r="W91" s="121" t="n"/>
      <c r="X91" s="121" t="n"/>
      <c r="Y91" s="121" t="n"/>
    </row>
    <row r="92" ht="20" customHeight="1" s="18">
      <c r="A92" s="117" t="n"/>
      <c r="B92" s="117" t="n"/>
      <c r="C92" s="117" t="n"/>
      <c r="D92" s="117">
        <f>IFERROR(VLOOKUP(C92,'车辆台账'!$A$6:$B$105,2,FALSE),"")</f>
        <v/>
      </c>
      <c r="E92" s="119" t="n"/>
      <c r="F92" s="117" t="n"/>
      <c r="G92" s="117" t="n"/>
      <c r="H92" s="120" t="n"/>
      <c r="I92" s="120" t="n"/>
      <c r="J92" s="117" t="n"/>
      <c r="K92" s="117" t="n"/>
      <c r="L92" s="117" t="n"/>
      <c r="M92" s="125" t="n"/>
      <c r="N92" s="125" t="n"/>
      <c r="O92" s="125" t="n"/>
      <c r="P92" s="125">
        <f>IF(A92="","",SUM(M92:O92))</f>
        <v/>
      </c>
      <c r="Q92" s="117" t="n"/>
      <c r="R92" s="117" t="n"/>
      <c r="S92" s="126" t="n"/>
      <c r="T92" s="119" t="n"/>
      <c r="U92" s="120" t="n"/>
      <c r="V92" s="117" t="n"/>
      <c r="W92" s="117" t="n"/>
      <c r="X92" s="117" t="n"/>
      <c r="Y92" s="117" t="n"/>
    </row>
    <row r="93" ht="20" customHeight="1" s="18">
      <c r="A93" s="121" t="n"/>
      <c r="B93" s="121" t="n"/>
      <c r="C93" s="121" t="n"/>
      <c r="D93" s="121">
        <f>IFERROR(VLOOKUP(C93,'车辆台账'!$A$6:$B$105,2,FALSE),"")</f>
        <v/>
      </c>
      <c r="E93" s="123" t="n"/>
      <c r="F93" s="121" t="n"/>
      <c r="G93" s="121" t="n"/>
      <c r="H93" s="124" t="n"/>
      <c r="I93" s="124" t="n"/>
      <c r="J93" s="121" t="n"/>
      <c r="K93" s="121" t="n"/>
      <c r="L93" s="121" t="n"/>
      <c r="M93" s="127" t="n"/>
      <c r="N93" s="127" t="n"/>
      <c r="O93" s="127" t="n"/>
      <c r="P93" s="127">
        <f>IF(A93="","",SUM(M93:O93))</f>
        <v/>
      </c>
      <c r="Q93" s="121" t="n"/>
      <c r="R93" s="121" t="n"/>
      <c r="S93" s="128" t="n"/>
      <c r="T93" s="123" t="n"/>
      <c r="U93" s="124" t="n"/>
      <c r="V93" s="121" t="n"/>
      <c r="W93" s="121" t="n"/>
      <c r="X93" s="121" t="n"/>
      <c r="Y93" s="121" t="n"/>
    </row>
    <row r="94" ht="20" customHeight="1" s="18">
      <c r="A94" s="117" t="n"/>
      <c r="B94" s="117" t="n"/>
      <c r="C94" s="117" t="n"/>
      <c r="D94" s="117">
        <f>IFERROR(VLOOKUP(C94,'车辆台账'!$A$6:$B$105,2,FALSE),"")</f>
        <v/>
      </c>
      <c r="E94" s="119" t="n"/>
      <c r="F94" s="117" t="n"/>
      <c r="G94" s="117" t="n"/>
      <c r="H94" s="120" t="n"/>
      <c r="I94" s="120" t="n"/>
      <c r="J94" s="117" t="n"/>
      <c r="K94" s="117" t="n"/>
      <c r="L94" s="117" t="n"/>
      <c r="M94" s="125" t="n"/>
      <c r="N94" s="125" t="n"/>
      <c r="O94" s="125" t="n"/>
      <c r="P94" s="125">
        <f>IF(A94="","",SUM(M94:O94))</f>
        <v/>
      </c>
      <c r="Q94" s="117" t="n"/>
      <c r="R94" s="117" t="n"/>
      <c r="S94" s="126" t="n"/>
      <c r="T94" s="119" t="n"/>
      <c r="U94" s="120" t="n"/>
      <c r="V94" s="117" t="n"/>
      <c r="W94" s="117" t="n"/>
      <c r="X94" s="117" t="n"/>
      <c r="Y94" s="117" t="n"/>
    </row>
    <row r="95" ht="20" customHeight="1" s="18">
      <c r="A95" s="121" t="n"/>
      <c r="B95" s="121" t="n"/>
      <c r="C95" s="121" t="n"/>
      <c r="D95" s="121">
        <f>IFERROR(VLOOKUP(C95,'车辆台账'!$A$6:$B$105,2,FALSE),"")</f>
        <v/>
      </c>
      <c r="E95" s="123" t="n"/>
      <c r="F95" s="121" t="n"/>
      <c r="G95" s="121" t="n"/>
      <c r="H95" s="124" t="n"/>
      <c r="I95" s="124" t="n"/>
      <c r="J95" s="121" t="n"/>
      <c r="K95" s="121" t="n"/>
      <c r="L95" s="121" t="n"/>
      <c r="M95" s="127" t="n"/>
      <c r="N95" s="127" t="n"/>
      <c r="O95" s="127" t="n"/>
      <c r="P95" s="127">
        <f>IF(A95="","",SUM(M95:O95))</f>
        <v/>
      </c>
      <c r="Q95" s="121" t="n"/>
      <c r="R95" s="121" t="n"/>
      <c r="S95" s="128" t="n"/>
      <c r="T95" s="123" t="n"/>
      <c r="U95" s="124" t="n"/>
      <c r="V95" s="121" t="n"/>
      <c r="W95" s="121" t="n"/>
      <c r="X95" s="121" t="n"/>
      <c r="Y95" s="121" t="n"/>
    </row>
    <row r="96" ht="20" customHeight="1" s="18">
      <c r="A96" s="117" t="n"/>
      <c r="B96" s="117" t="n"/>
      <c r="C96" s="117" t="n"/>
      <c r="D96" s="117">
        <f>IFERROR(VLOOKUP(C96,'车辆台账'!$A$6:$B$105,2,FALSE),"")</f>
        <v/>
      </c>
      <c r="E96" s="119" t="n"/>
      <c r="F96" s="117" t="n"/>
      <c r="G96" s="117" t="n"/>
      <c r="H96" s="120" t="n"/>
      <c r="I96" s="120" t="n"/>
      <c r="J96" s="117" t="n"/>
      <c r="K96" s="117" t="n"/>
      <c r="L96" s="117" t="n"/>
      <c r="M96" s="125" t="n"/>
      <c r="N96" s="125" t="n"/>
      <c r="O96" s="125" t="n"/>
      <c r="P96" s="125">
        <f>IF(A96="","",SUM(M96:O96))</f>
        <v/>
      </c>
      <c r="Q96" s="117" t="n"/>
      <c r="R96" s="117" t="n"/>
      <c r="S96" s="126" t="n"/>
      <c r="T96" s="119" t="n"/>
      <c r="U96" s="120" t="n"/>
      <c r="V96" s="117" t="n"/>
      <c r="W96" s="117" t="n"/>
      <c r="X96" s="117" t="n"/>
      <c r="Y96" s="117" t="n"/>
    </row>
    <row r="97" ht="20" customHeight="1" s="18">
      <c r="A97" s="121" t="n"/>
      <c r="B97" s="121" t="n"/>
      <c r="C97" s="121" t="n"/>
      <c r="D97" s="121">
        <f>IFERROR(VLOOKUP(C97,'车辆台账'!$A$6:$B$105,2,FALSE),"")</f>
        <v/>
      </c>
      <c r="E97" s="123" t="n"/>
      <c r="F97" s="121" t="n"/>
      <c r="G97" s="121" t="n"/>
      <c r="H97" s="124" t="n"/>
      <c r="I97" s="124" t="n"/>
      <c r="J97" s="121" t="n"/>
      <c r="K97" s="121" t="n"/>
      <c r="L97" s="121" t="n"/>
      <c r="M97" s="127" t="n"/>
      <c r="N97" s="127" t="n"/>
      <c r="O97" s="127" t="n"/>
      <c r="P97" s="127">
        <f>IF(A97="","",SUM(M97:O97))</f>
        <v/>
      </c>
      <c r="Q97" s="121" t="n"/>
      <c r="R97" s="121" t="n"/>
      <c r="S97" s="128" t="n"/>
      <c r="T97" s="123" t="n"/>
      <c r="U97" s="124" t="n"/>
      <c r="V97" s="121" t="n"/>
      <c r="W97" s="121" t="n"/>
      <c r="X97" s="121" t="n"/>
      <c r="Y97" s="121" t="n"/>
    </row>
    <row r="98" ht="20" customHeight="1" s="18">
      <c r="A98" s="117" t="n"/>
      <c r="B98" s="117" t="n"/>
      <c r="C98" s="117" t="n"/>
      <c r="D98" s="117">
        <f>IFERROR(VLOOKUP(C98,'车辆台账'!$A$6:$B$105,2,FALSE),"")</f>
        <v/>
      </c>
      <c r="E98" s="119" t="n"/>
      <c r="F98" s="117" t="n"/>
      <c r="G98" s="117" t="n"/>
      <c r="H98" s="120" t="n"/>
      <c r="I98" s="120" t="n"/>
      <c r="J98" s="117" t="n"/>
      <c r="K98" s="117" t="n"/>
      <c r="L98" s="117" t="n"/>
      <c r="M98" s="125" t="n"/>
      <c r="N98" s="125" t="n"/>
      <c r="O98" s="125" t="n"/>
      <c r="P98" s="125">
        <f>IF(A98="","",SUM(M98:O98))</f>
        <v/>
      </c>
      <c r="Q98" s="117" t="n"/>
      <c r="R98" s="117" t="n"/>
      <c r="S98" s="126" t="n"/>
      <c r="T98" s="119" t="n"/>
      <c r="U98" s="120" t="n"/>
      <c r="V98" s="117" t="n"/>
      <c r="W98" s="117" t="n"/>
      <c r="X98" s="117" t="n"/>
      <c r="Y98" s="117" t="n"/>
    </row>
    <row r="99" ht="20" customHeight="1" s="18">
      <c r="A99" s="121" t="n"/>
      <c r="B99" s="121" t="n"/>
      <c r="C99" s="121" t="n"/>
      <c r="D99" s="121">
        <f>IFERROR(VLOOKUP(C99,'车辆台账'!$A$6:$B$105,2,FALSE),"")</f>
        <v/>
      </c>
      <c r="E99" s="123" t="n"/>
      <c r="F99" s="121" t="n"/>
      <c r="G99" s="121" t="n"/>
      <c r="H99" s="124" t="n"/>
      <c r="I99" s="124" t="n"/>
      <c r="J99" s="121" t="n"/>
      <c r="K99" s="121" t="n"/>
      <c r="L99" s="121" t="n"/>
      <c r="M99" s="127" t="n"/>
      <c r="N99" s="127" t="n"/>
      <c r="O99" s="127" t="n"/>
      <c r="P99" s="127">
        <f>IF(A99="","",SUM(M99:O99))</f>
        <v/>
      </c>
      <c r="Q99" s="121" t="n"/>
      <c r="R99" s="121" t="n"/>
      <c r="S99" s="128" t="n"/>
      <c r="T99" s="123" t="n"/>
      <c r="U99" s="124" t="n"/>
      <c r="V99" s="121" t="n"/>
      <c r="W99" s="121" t="n"/>
      <c r="X99" s="121" t="n"/>
      <c r="Y99" s="121" t="n"/>
    </row>
    <row r="100" ht="20" customHeight="1" s="18">
      <c r="A100" s="117" t="n"/>
      <c r="B100" s="117" t="n"/>
      <c r="C100" s="117" t="n"/>
      <c r="D100" s="117">
        <f>IFERROR(VLOOKUP(C100,'车辆台账'!$A$6:$B$105,2,FALSE),"")</f>
        <v/>
      </c>
      <c r="E100" s="119" t="n"/>
      <c r="F100" s="117" t="n"/>
      <c r="G100" s="117" t="n"/>
      <c r="H100" s="120" t="n"/>
      <c r="I100" s="120" t="n"/>
      <c r="J100" s="117" t="n"/>
      <c r="K100" s="117" t="n"/>
      <c r="L100" s="117" t="n"/>
      <c r="M100" s="125" t="n"/>
      <c r="N100" s="125" t="n"/>
      <c r="O100" s="125" t="n"/>
      <c r="P100" s="125">
        <f>IF(A100="","",SUM(M100:O100))</f>
        <v/>
      </c>
      <c r="Q100" s="117" t="n"/>
      <c r="R100" s="117" t="n"/>
      <c r="S100" s="126" t="n"/>
      <c r="T100" s="119" t="n"/>
      <c r="U100" s="120" t="n"/>
      <c r="V100" s="117" t="n"/>
      <c r="W100" s="117" t="n"/>
      <c r="X100" s="117" t="n"/>
      <c r="Y100" s="117" t="n"/>
    </row>
    <row r="101" ht="20" customHeight="1" s="18">
      <c r="A101" s="121" t="n"/>
      <c r="B101" s="121" t="n"/>
      <c r="C101" s="121" t="n"/>
      <c r="D101" s="121">
        <f>IFERROR(VLOOKUP(C101,'车辆台账'!$A$6:$B$105,2,FALSE),"")</f>
        <v/>
      </c>
      <c r="E101" s="123" t="n"/>
      <c r="F101" s="121" t="n"/>
      <c r="G101" s="121" t="n"/>
      <c r="H101" s="124" t="n"/>
      <c r="I101" s="124" t="n"/>
      <c r="J101" s="121" t="n"/>
      <c r="K101" s="121" t="n"/>
      <c r="L101" s="121" t="n"/>
      <c r="M101" s="127" t="n"/>
      <c r="N101" s="127" t="n"/>
      <c r="O101" s="127" t="n"/>
      <c r="P101" s="127">
        <f>IF(A101="","",SUM(M101:O101))</f>
        <v/>
      </c>
      <c r="Q101" s="121" t="n"/>
      <c r="R101" s="121" t="n"/>
      <c r="S101" s="128" t="n"/>
      <c r="T101" s="123" t="n"/>
      <c r="U101" s="124" t="n"/>
      <c r="V101" s="121" t="n"/>
      <c r="W101" s="121" t="n"/>
      <c r="X101" s="121" t="n"/>
      <c r="Y101" s="121" t="n"/>
    </row>
    <row r="102" ht="20" customHeight="1" s="18">
      <c r="A102" s="117" t="n"/>
      <c r="B102" s="117" t="n"/>
      <c r="C102" s="117" t="n"/>
      <c r="D102" s="117">
        <f>IFERROR(VLOOKUP(C102,'车辆台账'!$A$6:$B$105,2,FALSE),"")</f>
        <v/>
      </c>
      <c r="E102" s="119" t="n"/>
      <c r="F102" s="117" t="n"/>
      <c r="G102" s="117" t="n"/>
      <c r="H102" s="120" t="n"/>
      <c r="I102" s="120" t="n"/>
      <c r="J102" s="117" t="n"/>
      <c r="K102" s="117" t="n"/>
      <c r="L102" s="117" t="n"/>
      <c r="M102" s="125" t="n"/>
      <c r="N102" s="125" t="n"/>
      <c r="O102" s="125" t="n"/>
      <c r="P102" s="125">
        <f>IF(A102="","",SUM(M102:O102))</f>
        <v/>
      </c>
      <c r="Q102" s="117" t="n"/>
      <c r="R102" s="117" t="n"/>
      <c r="S102" s="126" t="n"/>
      <c r="T102" s="119" t="n"/>
      <c r="U102" s="120" t="n"/>
      <c r="V102" s="117" t="n"/>
      <c r="W102" s="117" t="n"/>
      <c r="X102" s="117" t="n"/>
      <c r="Y102" s="117" t="n"/>
    </row>
    <row r="103" ht="20" customHeight="1" s="18">
      <c r="A103" s="121" t="n"/>
      <c r="B103" s="121" t="n"/>
      <c r="C103" s="121" t="n"/>
      <c r="D103" s="121">
        <f>IFERROR(VLOOKUP(C103,'车辆台账'!$A$6:$B$105,2,FALSE),"")</f>
        <v/>
      </c>
      <c r="E103" s="123" t="n"/>
      <c r="F103" s="121" t="n"/>
      <c r="G103" s="121" t="n"/>
      <c r="H103" s="124" t="n"/>
      <c r="I103" s="124" t="n"/>
      <c r="J103" s="121" t="n"/>
      <c r="K103" s="121" t="n"/>
      <c r="L103" s="121" t="n"/>
      <c r="M103" s="127" t="n"/>
      <c r="N103" s="127" t="n"/>
      <c r="O103" s="127" t="n"/>
      <c r="P103" s="127">
        <f>IF(A103="","",SUM(M103:O103))</f>
        <v/>
      </c>
      <c r="Q103" s="121" t="n"/>
      <c r="R103" s="121" t="n"/>
      <c r="S103" s="128" t="n"/>
      <c r="T103" s="123" t="n"/>
      <c r="U103" s="124" t="n"/>
      <c r="V103" s="121" t="n"/>
      <c r="W103" s="121" t="n"/>
      <c r="X103" s="121" t="n"/>
      <c r="Y103" s="121" t="n"/>
    </row>
    <row r="104" ht="20" customHeight="1" s="18">
      <c r="A104" s="117" t="n"/>
      <c r="B104" s="117" t="n"/>
      <c r="C104" s="117" t="n"/>
      <c r="D104" s="117">
        <f>IFERROR(VLOOKUP(C104,'车辆台账'!$A$6:$B$105,2,FALSE),"")</f>
        <v/>
      </c>
      <c r="E104" s="119" t="n"/>
      <c r="F104" s="117" t="n"/>
      <c r="G104" s="117" t="n"/>
      <c r="H104" s="120" t="n"/>
      <c r="I104" s="120" t="n"/>
      <c r="J104" s="117" t="n"/>
      <c r="K104" s="117" t="n"/>
      <c r="L104" s="117" t="n"/>
      <c r="M104" s="125" t="n"/>
      <c r="N104" s="125" t="n"/>
      <c r="O104" s="125" t="n"/>
      <c r="P104" s="125">
        <f>IF(A104="","",SUM(M104:O104))</f>
        <v/>
      </c>
      <c r="Q104" s="117" t="n"/>
      <c r="R104" s="117" t="n"/>
      <c r="S104" s="126" t="n"/>
      <c r="T104" s="119" t="n"/>
      <c r="U104" s="120" t="n"/>
      <c r="V104" s="117" t="n"/>
      <c r="W104" s="117" t="n"/>
      <c r="X104" s="117" t="n"/>
      <c r="Y104" s="117" t="n"/>
    </row>
    <row r="105" ht="20" customHeight="1" s="18">
      <c r="A105" s="121" t="n"/>
      <c r="B105" s="121" t="n"/>
      <c r="C105" s="121" t="n"/>
      <c r="D105" s="121">
        <f>IFERROR(VLOOKUP(C105,'车辆台账'!$A$6:$B$105,2,FALSE),"")</f>
        <v/>
      </c>
      <c r="E105" s="123" t="n"/>
      <c r="F105" s="121" t="n"/>
      <c r="G105" s="121" t="n"/>
      <c r="H105" s="124" t="n"/>
      <c r="I105" s="124" t="n"/>
      <c r="J105" s="121" t="n"/>
      <c r="K105" s="121" t="n"/>
      <c r="L105" s="121" t="n"/>
      <c r="M105" s="127" t="n"/>
      <c r="N105" s="127" t="n"/>
      <c r="O105" s="127" t="n"/>
      <c r="P105" s="127">
        <f>IF(A105="","",SUM(M105:O105))</f>
        <v/>
      </c>
      <c r="Q105" s="121" t="n"/>
      <c r="R105" s="121" t="n"/>
      <c r="S105" s="128" t="n"/>
      <c r="T105" s="123" t="n"/>
      <c r="U105" s="124" t="n"/>
      <c r="V105" s="121" t="n"/>
      <c r="W105" s="121" t="n"/>
      <c r="X105" s="121" t="n"/>
      <c r="Y105" s="121" t="n"/>
    </row>
    <row r="106" ht="20" customHeight="1" s="18">
      <c r="A106" s="117" t="n"/>
      <c r="B106" s="117" t="n"/>
      <c r="C106" s="117" t="n"/>
      <c r="D106" s="117">
        <f>IFERROR(VLOOKUP(C106,'车辆台账'!$A$6:$B$105,2,FALSE),"")</f>
        <v/>
      </c>
      <c r="E106" s="119" t="n"/>
      <c r="F106" s="117" t="n"/>
      <c r="G106" s="117" t="n"/>
      <c r="H106" s="120" t="n"/>
      <c r="I106" s="120" t="n"/>
      <c r="J106" s="117" t="n"/>
      <c r="K106" s="117" t="n"/>
      <c r="L106" s="117" t="n"/>
      <c r="M106" s="125" t="n"/>
      <c r="N106" s="125" t="n"/>
      <c r="O106" s="125" t="n"/>
      <c r="P106" s="125">
        <f>IF(A106="","",SUM(M106:O106))</f>
        <v/>
      </c>
      <c r="Q106" s="117" t="n"/>
      <c r="R106" s="117" t="n"/>
      <c r="S106" s="126" t="n"/>
      <c r="T106" s="119" t="n"/>
      <c r="U106" s="120" t="n"/>
      <c r="V106" s="117" t="n"/>
      <c r="W106" s="117" t="n"/>
      <c r="X106" s="117" t="n"/>
      <c r="Y106" s="117" t="n"/>
    </row>
    <row r="107" ht="20" customHeight="1" s="18">
      <c r="A107" s="121" t="n"/>
      <c r="B107" s="121" t="n"/>
      <c r="C107" s="121" t="n"/>
      <c r="D107" s="121">
        <f>IFERROR(VLOOKUP(C107,'车辆台账'!$A$6:$B$105,2,FALSE),"")</f>
        <v/>
      </c>
      <c r="E107" s="123" t="n"/>
      <c r="F107" s="121" t="n"/>
      <c r="G107" s="121" t="n"/>
      <c r="H107" s="124" t="n"/>
      <c r="I107" s="124" t="n"/>
      <c r="J107" s="121" t="n"/>
      <c r="K107" s="121" t="n"/>
      <c r="L107" s="121" t="n"/>
      <c r="M107" s="127" t="n"/>
      <c r="N107" s="127" t="n"/>
      <c r="O107" s="127" t="n"/>
      <c r="P107" s="127">
        <f>IF(A107="","",SUM(M107:O107))</f>
        <v/>
      </c>
      <c r="Q107" s="121" t="n"/>
      <c r="R107" s="121" t="n"/>
      <c r="S107" s="128" t="n"/>
      <c r="T107" s="123" t="n"/>
      <c r="U107" s="124" t="n"/>
      <c r="V107" s="121" t="n"/>
      <c r="W107" s="121" t="n"/>
      <c r="X107" s="121" t="n"/>
      <c r="Y107" s="121" t="n"/>
    </row>
    <row r="108" ht="20" customHeight="1" s="18">
      <c r="A108" s="117" t="n"/>
      <c r="B108" s="117" t="n"/>
      <c r="C108" s="117" t="n"/>
      <c r="D108" s="117">
        <f>IFERROR(VLOOKUP(C108,'车辆台账'!$A$6:$B$105,2,FALSE),"")</f>
        <v/>
      </c>
      <c r="E108" s="119" t="n"/>
      <c r="F108" s="117" t="n"/>
      <c r="G108" s="117" t="n"/>
      <c r="H108" s="120" t="n"/>
      <c r="I108" s="120" t="n"/>
      <c r="J108" s="117" t="n"/>
      <c r="K108" s="117" t="n"/>
      <c r="L108" s="117" t="n"/>
      <c r="M108" s="125" t="n"/>
      <c r="N108" s="125" t="n"/>
      <c r="O108" s="125" t="n"/>
      <c r="P108" s="125">
        <f>IF(A108="","",SUM(M108:O108))</f>
        <v/>
      </c>
      <c r="Q108" s="117" t="n"/>
      <c r="R108" s="117" t="n"/>
      <c r="S108" s="126" t="n"/>
      <c r="T108" s="119" t="n"/>
      <c r="U108" s="120" t="n"/>
      <c r="V108" s="117" t="n"/>
      <c r="W108" s="117" t="n"/>
      <c r="X108" s="117" t="n"/>
      <c r="Y108" s="117" t="n"/>
    </row>
    <row r="109" ht="20" customHeight="1" s="18">
      <c r="A109" s="121" t="n"/>
      <c r="B109" s="121" t="n"/>
      <c r="C109" s="121" t="n"/>
      <c r="D109" s="121">
        <f>IFERROR(VLOOKUP(C109,'车辆台账'!$A$6:$B$105,2,FALSE),"")</f>
        <v/>
      </c>
      <c r="E109" s="123" t="n"/>
      <c r="F109" s="121" t="n"/>
      <c r="G109" s="121" t="n"/>
      <c r="H109" s="124" t="n"/>
      <c r="I109" s="124" t="n"/>
      <c r="J109" s="121" t="n"/>
      <c r="K109" s="121" t="n"/>
      <c r="L109" s="121" t="n"/>
      <c r="M109" s="127" t="n"/>
      <c r="N109" s="127" t="n"/>
      <c r="O109" s="127" t="n"/>
      <c r="P109" s="127">
        <f>IF(A109="","",SUM(M109:O109))</f>
        <v/>
      </c>
      <c r="Q109" s="121" t="n"/>
      <c r="R109" s="121" t="n"/>
      <c r="S109" s="128" t="n"/>
      <c r="T109" s="123" t="n"/>
      <c r="U109" s="124" t="n"/>
      <c r="V109" s="121" t="n"/>
      <c r="W109" s="121" t="n"/>
      <c r="X109" s="121" t="n"/>
      <c r="Y109" s="121" t="n"/>
    </row>
    <row r="110" ht="20" customHeight="1" s="18">
      <c r="A110" s="117" t="n"/>
      <c r="B110" s="117" t="n"/>
      <c r="C110" s="117" t="n"/>
      <c r="D110" s="117">
        <f>IFERROR(VLOOKUP(C110,'车辆台账'!$A$6:$B$105,2,FALSE),"")</f>
        <v/>
      </c>
      <c r="E110" s="119" t="n"/>
      <c r="F110" s="117" t="n"/>
      <c r="G110" s="117" t="n"/>
      <c r="H110" s="120" t="n"/>
      <c r="I110" s="120" t="n"/>
      <c r="J110" s="117" t="n"/>
      <c r="K110" s="117" t="n"/>
      <c r="L110" s="117" t="n"/>
      <c r="M110" s="125" t="n"/>
      <c r="N110" s="125" t="n"/>
      <c r="O110" s="125" t="n"/>
      <c r="P110" s="125">
        <f>IF(A110="","",SUM(M110:O110))</f>
        <v/>
      </c>
      <c r="Q110" s="117" t="n"/>
      <c r="R110" s="117" t="n"/>
      <c r="S110" s="126" t="n"/>
      <c r="T110" s="119" t="n"/>
      <c r="U110" s="120" t="n"/>
      <c r="V110" s="117" t="n"/>
      <c r="W110" s="117" t="n"/>
      <c r="X110" s="117" t="n"/>
      <c r="Y110" s="117" t="n"/>
    </row>
    <row r="111" ht="20" customHeight="1" s="18">
      <c r="A111" s="121" t="n"/>
      <c r="B111" s="121" t="n"/>
      <c r="C111" s="121" t="n"/>
      <c r="D111" s="121">
        <f>IFERROR(VLOOKUP(C111,'车辆台账'!$A$6:$B$105,2,FALSE),"")</f>
        <v/>
      </c>
      <c r="E111" s="123" t="n"/>
      <c r="F111" s="121" t="n"/>
      <c r="G111" s="121" t="n"/>
      <c r="H111" s="124" t="n"/>
      <c r="I111" s="124" t="n"/>
      <c r="J111" s="121" t="n"/>
      <c r="K111" s="121" t="n"/>
      <c r="L111" s="121" t="n"/>
      <c r="M111" s="127" t="n"/>
      <c r="N111" s="127" t="n"/>
      <c r="O111" s="127" t="n"/>
      <c r="P111" s="127">
        <f>IF(A111="","",SUM(M111:O111))</f>
        <v/>
      </c>
      <c r="Q111" s="121" t="n"/>
      <c r="R111" s="121" t="n"/>
      <c r="S111" s="128" t="n"/>
      <c r="T111" s="123" t="n"/>
      <c r="U111" s="124" t="n"/>
      <c r="V111" s="121" t="n"/>
      <c r="W111" s="121" t="n"/>
      <c r="X111" s="121" t="n"/>
      <c r="Y111" s="121" t="n"/>
    </row>
    <row r="112" ht="20" customHeight="1" s="18">
      <c r="A112" s="117" t="n"/>
      <c r="B112" s="117" t="n"/>
      <c r="C112" s="117" t="n"/>
      <c r="D112" s="117">
        <f>IFERROR(VLOOKUP(C112,'车辆台账'!$A$6:$B$105,2,FALSE),"")</f>
        <v/>
      </c>
      <c r="E112" s="119" t="n"/>
      <c r="F112" s="117" t="n"/>
      <c r="G112" s="117" t="n"/>
      <c r="H112" s="120" t="n"/>
      <c r="I112" s="120" t="n"/>
      <c r="J112" s="117" t="n"/>
      <c r="K112" s="117" t="n"/>
      <c r="L112" s="117" t="n"/>
      <c r="M112" s="125" t="n"/>
      <c r="N112" s="125" t="n"/>
      <c r="O112" s="125" t="n"/>
      <c r="P112" s="125">
        <f>IF(A112="","",SUM(M112:O112))</f>
        <v/>
      </c>
      <c r="Q112" s="117" t="n"/>
      <c r="R112" s="117" t="n"/>
      <c r="S112" s="126" t="n"/>
      <c r="T112" s="119" t="n"/>
      <c r="U112" s="120" t="n"/>
      <c r="V112" s="117" t="n"/>
      <c r="W112" s="117" t="n"/>
      <c r="X112" s="117" t="n"/>
      <c r="Y112" s="117" t="n"/>
    </row>
    <row r="113" ht="20" customHeight="1" s="18">
      <c r="A113" s="121" t="n"/>
      <c r="B113" s="121" t="n"/>
      <c r="C113" s="121" t="n"/>
      <c r="D113" s="121">
        <f>IFERROR(VLOOKUP(C113,'车辆台账'!$A$6:$B$105,2,FALSE),"")</f>
        <v/>
      </c>
      <c r="E113" s="123" t="n"/>
      <c r="F113" s="121" t="n"/>
      <c r="G113" s="121" t="n"/>
      <c r="H113" s="124" t="n"/>
      <c r="I113" s="124" t="n"/>
      <c r="J113" s="121" t="n"/>
      <c r="K113" s="121" t="n"/>
      <c r="L113" s="121" t="n"/>
      <c r="M113" s="127" t="n"/>
      <c r="N113" s="127" t="n"/>
      <c r="O113" s="127" t="n"/>
      <c r="P113" s="127">
        <f>IF(A113="","",SUM(M113:O113))</f>
        <v/>
      </c>
      <c r="Q113" s="121" t="n"/>
      <c r="R113" s="121" t="n"/>
      <c r="S113" s="128" t="n"/>
      <c r="T113" s="123" t="n"/>
      <c r="U113" s="124" t="n"/>
      <c r="V113" s="121" t="n"/>
      <c r="W113" s="121" t="n"/>
      <c r="X113" s="121" t="n"/>
      <c r="Y113" s="121" t="n"/>
    </row>
    <row r="114" ht="20" customHeight="1" s="18">
      <c r="A114" s="117" t="n"/>
      <c r="B114" s="117" t="n"/>
      <c r="C114" s="117" t="n"/>
      <c r="D114" s="117">
        <f>IFERROR(VLOOKUP(C114,'车辆台账'!$A$6:$B$105,2,FALSE),"")</f>
        <v/>
      </c>
      <c r="E114" s="119" t="n"/>
      <c r="F114" s="117" t="n"/>
      <c r="G114" s="117" t="n"/>
      <c r="H114" s="120" t="n"/>
      <c r="I114" s="120" t="n"/>
      <c r="J114" s="117" t="n"/>
      <c r="K114" s="117" t="n"/>
      <c r="L114" s="117" t="n"/>
      <c r="M114" s="125" t="n"/>
      <c r="N114" s="125" t="n"/>
      <c r="O114" s="125" t="n"/>
      <c r="P114" s="125">
        <f>IF(A114="","",SUM(M114:O114))</f>
        <v/>
      </c>
      <c r="Q114" s="117" t="n"/>
      <c r="R114" s="117" t="n"/>
      <c r="S114" s="126" t="n"/>
      <c r="T114" s="119" t="n"/>
      <c r="U114" s="120" t="n"/>
      <c r="V114" s="117" t="n"/>
      <c r="W114" s="117" t="n"/>
      <c r="X114" s="117" t="n"/>
      <c r="Y114" s="117" t="n"/>
    </row>
    <row r="115" ht="20" customHeight="1" s="18">
      <c r="A115" s="121" t="n"/>
      <c r="B115" s="121" t="n"/>
      <c r="C115" s="121" t="n"/>
      <c r="D115" s="121">
        <f>IFERROR(VLOOKUP(C115,'车辆台账'!$A$6:$B$105,2,FALSE),"")</f>
        <v/>
      </c>
      <c r="E115" s="123" t="n"/>
      <c r="F115" s="121" t="n"/>
      <c r="G115" s="121" t="n"/>
      <c r="H115" s="124" t="n"/>
      <c r="I115" s="124" t="n"/>
      <c r="J115" s="121" t="n"/>
      <c r="K115" s="121" t="n"/>
      <c r="L115" s="121" t="n"/>
      <c r="M115" s="127" t="n"/>
      <c r="N115" s="127" t="n"/>
      <c r="O115" s="127" t="n"/>
      <c r="P115" s="127">
        <f>IF(A115="","",SUM(M115:O115))</f>
        <v/>
      </c>
      <c r="Q115" s="121" t="n"/>
      <c r="R115" s="121" t="n"/>
      <c r="S115" s="128" t="n"/>
      <c r="T115" s="123" t="n"/>
      <c r="U115" s="124" t="n"/>
      <c r="V115" s="121" t="n"/>
      <c r="W115" s="121" t="n"/>
      <c r="X115" s="121" t="n"/>
      <c r="Y115" s="121" t="n"/>
    </row>
    <row r="116" ht="20" customHeight="1" s="18">
      <c r="A116" s="117" t="n"/>
      <c r="B116" s="117" t="n"/>
      <c r="C116" s="117" t="n"/>
      <c r="D116" s="117">
        <f>IFERROR(VLOOKUP(C116,'车辆台账'!$A$6:$B$105,2,FALSE),"")</f>
        <v/>
      </c>
      <c r="E116" s="119" t="n"/>
      <c r="F116" s="117" t="n"/>
      <c r="G116" s="117" t="n"/>
      <c r="H116" s="120" t="n"/>
      <c r="I116" s="120" t="n"/>
      <c r="J116" s="117" t="n"/>
      <c r="K116" s="117" t="n"/>
      <c r="L116" s="117" t="n"/>
      <c r="M116" s="125" t="n"/>
      <c r="N116" s="125" t="n"/>
      <c r="O116" s="125" t="n"/>
      <c r="P116" s="125">
        <f>IF(A116="","",SUM(M116:O116))</f>
        <v/>
      </c>
      <c r="Q116" s="117" t="n"/>
      <c r="R116" s="117" t="n"/>
      <c r="S116" s="126" t="n"/>
      <c r="T116" s="119" t="n"/>
      <c r="U116" s="120" t="n"/>
      <c r="V116" s="117" t="n"/>
      <c r="W116" s="117" t="n"/>
      <c r="X116" s="117" t="n"/>
      <c r="Y116" s="117" t="n"/>
    </row>
    <row r="117" ht="20" customHeight="1" s="18">
      <c r="A117" s="121" t="n"/>
      <c r="B117" s="121" t="n"/>
      <c r="C117" s="121" t="n"/>
      <c r="D117" s="121">
        <f>IFERROR(VLOOKUP(C117,'车辆台账'!$A$6:$B$105,2,FALSE),"")</f>
        <v/>
      </c>
      <c r="E117" s="123" t="n"/>
      <c r="F117" s="121" t="n"/>
      <c r="G117" s="121" t="n"/>
      <c r="H117" s="124" t="n"/>
      <c r="I117" s="124" t="n"/>
      <c r="J117" s="121" t="n"/>
      <c r="K117" s="121" t="n"/>
      <c r="L117" s="121" t="n"/>
      <c r="M117" s="127" t="n"/>
      <c r="N117" s="127" t="n"/>
      <c r="O117" s="127" t="n"/>
      <c r="P117" s="127">
        <f>IF(A117="","",SUM(M117:O117))</f>
        <v/>
      </c>
      <c r="Q117" s="121" t="n"/>
      <c r="R117" s="121" t="n"/>
      <c r="S117" s="128" t="n"/>
      <c r="T117" s="123" t="n"/>
      <c r="U117" s="124" t="n"/>
      <c r="V117" s="121" t="n"/>
      <c r="W117" s="121" t="n"/>
      <c r="X117" s="121" t="n"/>
      <c r="Y117" s="121" t="n"/>
    </row>
    <row r="118" ht="20" customHeight="1" s="18">
      <c r="A118" s="117" t="n"/>
      <c r="B118" s="117" t="n"/>
      <c r="C118" s="117" t="n"/>
      <c r="D118" s="117">
        <f>IFERROR(VLOOKUP(C118,'车辆台账'!$A$6:$B$105,2,FALSE),"")</f>
        <v/>
      </c>
      <c r="E118" s="119" t="n"/>
      <c r="F118" s="117" t="n"/>
      <c r="G118" s="117" t="n"/>
      <c r="H118" s="120" t="n"/>
      <c r="I118" s="120" t="n"/>
      <c r="J118" s="117" t="n"/>
      <c r="K118" s="117" t="n"/>
      <c r="L118" s="117" t="n"/>
      <c r="M118" s="125" t="n"/>
      <c r="N118" s="125" t="n"/>
      <c r="O118" s="125" t="n"/>
      <c r="P118" s="125">
        <f>IF(A118="","",SUM(M118:O118))</f>
        <v/>
      </c>
      <c r="Q118" s="117" t="n"/>
      <c r="R118" s="117" t="n"/>
      <c r="S118" s="126" t="n"/>
      <c r="T118" s="119" t="n"/>
      <c r="U118" s="120" t="n"/>
      <c r="V118" s="117" t="n"/>
      <c r="W118" s="117" t="n"/>
      <c r="X118" s="117" t="n"/>
      <c r="Y118" s="117" t="n"/>
    </row>
    <row r="119" ht="20" customHeight="1" s="18">
      <c r="A119" s="121" t="n"/>
      <c r="B119" s="121" t="n"/>
      <c r="C119" s="121" t="n"/>
      <c r="D119" s="121">
        <f>IFERROR(VLOOKUP(C119,'车辆台账'!$A$6:$B$105,2,FALSE),"")</f>
        <v/>
      </c>
      <c r="E119" s="123" t="n"/>
      <c r="F119" s="121" t="n"/>
      <c r="G119" s="121" t="n"/>
      <c r="H119" s="124" t="n"/>
      <c r="I119" s="124" t="n"/>
      <c r="J119" s="121" t="n"/>
      <c r="K119" s="121" t="n"/>
      <c r="L119" s="121" t="n"/>
      <c r="M119" s="127" t="n"/>
      <c r="N119" s="127" t="n"/>
      <c r="O119" s="127" t="n"/>
      <c r="P119" s="127">
        <f>IF(A119="","",SUM(M119:O119))</f>
        <v/>
      </c>
      <c r="Q119" s="121" t="n"/>
      <c r="R119" s="121" t="n"/>
      <c r="S119" s="128" t="n"/>
      <c r="T119" s="123" t="n"/>
      <c r="U119" s="124" t="n"/>
      <c r="V119" s="121" t="n"/>
      <c r="W119" s="121" t="n"/>
      <c r="X119" s="121" t="n"/>
      <c r="Y119" s="121" t="n"/>
    </row>
    <row r="120" ht="20" customHeight="1" s="18">
      <c r="A120" s="117" t="n"/>
      <c r="B120" s="117" t="n"/>
      <c r="C120" s="117" t="n"/>
      <c r="D120" s="117">
        <f>IFERROR(VLOOKUP(C120,'车辆台账'!$A$6:$B$105,2,FALSE),"")</f>
        <v/>
      </c>
      <c r="E120" s="119" t="n"/>
      <c r="F120" s="117" t="n"/>
      <c r="G120" s="117" t="n"/>
      <c r="H120" s="120" t="n"/>
      <c r="I120" s="120" t="n"/>
      <c r="J120" s="117" t="n"/>
      <c r="K120" s="117" t="n"/>
      <c r="L120" s="117" t="n"/>
      <c r="M120" s="125" t="n"/>
      <c r="N120" s="125" t="n"/>
      <c r="O120" s="125" t="n"/>
      <c r="P120" s="125">
        <f>IF(A120="","",SUM(M120:O120))</f>
        <v/>
      </c>
      <c r="Q120" s="117" t="n"/>
      <c r="R120" s="117" t="n"/>
      <c r="S120" s="126" t="n"/>
      <c r="T120" s="119" t="n"/>
      <c r="U120" s="120" t="n"/>
      <c r="V120" s="117" t="n"/>
      <c r="W120" s="117" t="n"/>
      <c r="X120" s="117" t="n"/>
      <c r="Y120" s="117" t="n"/>
    </row>
    <row r="121" ht="20" customHeight="1" s="18">
      <c r="A121" s="121" t="n"/>
      <c r="B121" s="121" t="n"/>
      <c r="C121" s="121" t="n"/>
      <c r="D121" s="121">
        <f>IFERROR(VLOOKUP(C121,'车辆台账'!$A$6:$B$105,2,FALSE),"")</f>
        <v/>
      </c>
      <c r="E121" s="123" t="n"/>
      <c r="F121" s="121" t="n"/>
      <c r="G121" s="121" t="n"/>
      <c r="H121" s="124" t="n"/>
      <c r="I121" s="124" t="n"/>
      <c r="J121" s="121" t="n"/>
      <c r="K121" s="121" t="n"/>
      <c r="L121" s="121" t="n"/>
      <c r="M121" s="127" t="n"/>
      <c r="N121" s="127" t="n"/>
      <c r="O121" s="127" t="n"/>
      <c r="P121" s="127">
        <f>IF(A121="","",SUM(M121:O121))</f>
        <v/>
      </c>
      <c r="Q121" s="121" t="n"/>
      <c r="R121" s="121" t="n"/>
      <c r="S121" s="128" t="n"/>
      <c r="T121" s="123" t="n"/>
      <c r="U121" s="124" t="n"/>
      <c r="V121" s="121" t="n"/>
      <c r="W121" s="121" t="n"/>
      <c r="X121" s="121" t="n"/>
      <c r="Y121" s="121" t="n"/>
    </row>
    <row r="122" ht="20" customHeight="1" s="18">
      <c r="A122" s="117" t="n"/>
      <c r="B122" s="117" t="n"/>
      <c r="C122" s="117" t="n"/>
      <c r="D122" s="117">
        <f>IFERROR(VLOOKUP(C122,'车辆台账'!$A$6:$B$105,2,FALSE),"")</f>
        <v/>
      </c>
      <c r="E122" s="119" t="n"/>
      <c r="F122" s="117" t="n"/>
      <c r="G122" s="117" t="n"/>
      <c r="H122" s="120" t="n"/>
      <c r="I122" s="120" t="n"/>
      <c r="J122" s="117" t="n"/>
      <c r="K122" s="117" t="n"/>
      <c r="L122" s="117" t="n"/>
      <c r="M122" s="125" t="n"/>
      <c r="N122" s="125" t="n"/>
      <c r="O122" s="125" t="n"/>
      <c r="P122" s="125">
        <f>IF(A122="","",SUM(M122:O122))</f>
        <v/>
      </c>
      <c r="Q122" s="117" t="n"/>
      <c r="R122" s="117" t="n"/>
      <c r="S122" s="126" t="n"/>
      <c r="T122" s="119" t="n"/>
      <c r="U122" s="120" t="n"/>
      <c r="V122" s="117" t="n"/>
      <c r="W122" s="117" t="n"/>
      <c r="X122" s="117" t="n"/>
      <c r="Y122" s="117" t="n"/>
    </row>
    <row r="123" ht="20" customHeight="1" s="18">
      <c r="A123" s="121" t="n"/>
      <c r="B123" s="121" t="n"/>
      <c r="C123" s="121" t="n"/>
      <c r="D123" s="121">
        <f>IFERROR(VLOOKUP(C123,'车辆台账'!$A$6:$B$105,2,FALSE),"")</f>
        <v/>
      </c>
      <c r="E123" s="123" t="n"/>
      <c r="F123" s="121" t="n"/>
      <c r="G123" s="121" t="n"/>
      <c r="H123" s="124" t="n"/>
      <c r="I123" s="124" t="n"/>
      <c r="J123" s="121" t="n"/>
      <c r="K123" s="121" t="n"/>
      <c r="L123" s="121" t="n"/>
      <c r="M123" s="127" t="n"/>
      <c r="N123" s="127" t="n"/>
      <c r="O123" s="127" t="n"/>
      <c r="P123" s="127">
        <f>IF(A123="","",SUM(M123:O123))</f>
        <v/>
      </c>
      <c r="Q123" s="121" t="n"/>
      <c r="R123" s="121" t="n"/>
      <c r="S123" s="128" t="n"/>
      <c r="T123" s="123" t="n"/>
      <c r="U123" s="124" t="n"/>
      <c r="V123" s="121" t="n"/>
      <c r="W123" s="121" t="n"/>
      <c r="X123" s="121" t="n"/>
      <c r="Y123" s="121" t="n"/>
    </row>
    <row r="124" ht="20" customHeight="1" s="18">
      <c r="A124" s="117" t="n"/>
      <c r="B124" s="117" t="n"/>
      <c r="C124" s="117" t="n"/>
      <c r="D124" s="117">
        <f>IFERROR(VLOOKUP(C124,'车辆台账'!$A$6:$B$105,2,FALSE),"")</f>
        <v/>
      </c>
      <c r="E124" s="119" t="n"/>
      <c r="F124" s="117" t="n"/>
      <c r="G124" s="117" t="n"/>
      <c r="H124" s="120" t="n"/>
      <c r="I124" s="120" t="n"/>
      <c r="J124" s="117" t="n"/>
      <c r="K124" s="117" t="n"/>
      <c r="L124" s="117" t="n"/>
      <c r="M124" s="125" t="n"/>
      <c r="N124" s="125" t="n"/>
      <c r="O124" s="125" t="n"/>
      <c r="P124" s="125">
        <f>IF(A124="","",SUM(M124:O124))</f>
        <v/>
      </c>
      <c r="Q124" s="117" t="n"/>
      <c r="R124" s="117" t="n"/>
      <c r="S124" s="126" t="n"/>
      <c r="T124" s="119" t="n"/>
      <c r="U124" s="120" t="n"/>
      <c r="V124" s="117" t="n"/>
      <c r="W124" s="117" t="n"/>
      <c r="X124" s="117" t="n"/>
      <c r="Y124" s="117" t="n"/>
    </row>
    <row r="125" ht="20" customHeight="1" s="18">
      <c r="A125" s="121" t="n"/>
      <c r="B125" s="121" t="n"/>
      <c r="C125" s="121" t="n"/>
      <c r="D125" s="121">
        <f>IFERROR(VLOOKUP(C125,'车辆台账'!$A$6:$B$105,2,FALSE),"")</f>
        <v/>
      </c>
      <c r="E125" s="123" t="n"/>
      <c r="F125" s="121" t="n"/>
      <c r="G125" s="121" t="n"/>
      <c r="H125" s="124" t="n"/>
      <c r="I125" s="124" t="n"/>
      <c r="J125" s="121" t="n"/>
      <c r="K125" s="121" t="n"/>
      <c r="L125" s="121" t="n"/>
      <c r="M125" s="127" t="n"/>
      <c r="N125" s="127" t="n"/>
      <c r="O125" s="127" t="n"/>
      <c r="P125" s="127">
        <f>IF(A125="","",SUM(M125:O125))</f>
        <v/>
      </c>
      <c r="Q125" s="121" t="n"/>
      <c r="R125" s="121" t="n"/>
      <c r="S125" s="128" t="n"/>
      <c r="T125" s="123" t="n"/>
      <c r="U125" s="124" t="n"/>
      <c r="V125" s="121" t="n"/>
      <c r="W125" s="121" t="n"/>
      <c r="X125" s="121" t="n"/>
      <c r="Y125" s="121" t="n"/>
    </row>
    <row r="126" ht="20" customHeight="1" s="18">
      <c r="A126" s="117" t="n"/>
      <c r="B126" s="117" t="n"/>
      <c r="C126" s="117" t="n"/>
      <c r="D126" s="117">
        <f>IFERROR(VLOOKUP(C126,'车辆台账'!$A$6:$B$105,2,FALSE),"")</f>
        <v/>
      </c>
      <c r="E126" s="119" t="n"/>
      <c r="F126" s="117" t="n"/>
      <c r="G126" s="117" t="n"/>
      <c r="H126" s="120" t="n"/>
      <c r="I126" s="120" t="n"/>
      <c r="J126" s="117" t="n"/>
      <c r="K126" s="117" t="n"/>
      <c r="L126" s="117" t="n"/>
      <c r="M126" s="125" t="n"/>
      <c r="N126" s="125" t="n"/>
      <c r="O126" s="125" t="n"/>
      <c r="P126" s="125">
        <f>IF(A126="","",SUM(M126:O126))</f>
        <v/>
      </c>
      <c r="Q126" s="117" t="n"/>
      <c r="R126" s="117" t="n"/>
      <c r="S126" s="126" t="n"/>
      <c r="T126" s="119" t="n"/>
      <c r="U126" s="120" t="n"/>
      <c r="V126" s="117" t="n"/>
      <c r="W126" s="117" t="n"/>
      <c r="X126" s="117" t="n"/>
      <c r="Y126" s="117" t="n"/>
    </row>
    <row r="127" ht="20" customHeight="1" s="18">
      <c r="A127" s="121" t="n"/>
      <c r="B127" s="121" t="n"/>
      <c r="C127" s="121" t="n"/>
      <c r="D127" s="121">
        <f>IFERROR(VLOOKUP(C127,'车辆台账'!$A$6:$B$105,2,FALSE),"")</f>
        <v/>
      </c>
      <c r="E127" s="123" t="n"/>
      <c r="F127" s="121" t="n"/>
      <c r="G127" s="121" t="n"/>
      <c r="H127" s="124" t="n"/>
      <c r="I127" s="124" t="n"/>
      <c r="J127" s="121" t="n"/>
      <c r="K127" s="121" t="n"/>
      <c r="L127" s="121" t="n"/>
      <c r="M127" s="127" t="n"/>
      <c r="N127" s="127" t="n"/>
      <c r="O127" s="127" t="n"/>
      <c r="P127" s="127">
        <f>IF(A127="","",SUM(M127:O127))</f>
        <v/>
      </c>
      <c r="Q127" s="121" t="n"/>
      <c r="R127" s="121" t="n"/>
      <c r="S127" s="128" t="n"/>
      <c r="T127" s="123" t="n"/>
      <c r="U127" s="124" t="n"/>
      <c r="V127" s="121" t="n"/>
      <c r="W127" s="121" t="n"/>
      <c r="X127" s="121" t="n"/>
      <c r="Y127" s="121" t="n"/>
    </row>
    <row r="128" ht="20" customHeight="1" s="18">
      <c r="A128" s="117" t="n"/>
      <c r="B128" s="117" t="n"/>
      <c r="C128" s="117" t="n"/>
      <c r="D128" s="117">
        <f>IFERROR(VLOOKUP(C128,'车辆台账'!$A$6:$B$105,2,FALSE),"")</f>
        <v/>
      </c>
      <c r="E128" s="119" t="n"/>
      <c r="F128" s="117" t="n"/>
      <c r="G128" s="117" t="n"/>
      <c r="H128" s="120" t="n"/>
      <c r="I128" s="120" t="n"/>
      <c r="J128" s="117" t="n"/>
      <c r="K128" s="117" t="n"/>
      <c r="L128" s="117" t="n"/>
      <c r="M128" s="125" t="n"/>
      <c r="N128" s="125" t="n"/>
      <c r="O128" s="125" t="n"/>
      <c r="P128" s="125">
        <f>IF(A128="","",SUM(M128:O128))</f>
        <v/>
      </c>
      <c r="Q128" s="117" t="n"/>
      <c r="R128" s="117" t="n"/>
      <c r="S128" s="126" t="n"/>
      <c r="T128" s="119" t="n"/>
      <c r="U128" s="120" t="n"/>
      <c r="V128" s="117" t="n"/>
      <c r="W128" s="117" t="n"/>
      <c r="X128" s="117" t="n"/>
      <c r="Y128" s="117" t="n"/>
    </row>
    <row r="129" ht="20" customHeight="1" s="18">
      <c r="A129" s="121" t="n"/>
      <c r="B129" s="121" t="n"/>
      <c r="C129" s="121" t="n"/>
      <c r="D129" s="121">
        <f>IFERROR(VLOOKUP(C129,'车辆台账'!$A$6:$B$105,2,FALSE),"")</f>
        <v/>
      </c>
      <c r="E129" s="123" t="n"/>
      <c r="F129" s="121" t="n"/>
      <c r="G129" s="121" t="n"/>
      <c r="H129" s="124" t="n"/>
      <c r="I129" s="124" t="n"/>
      <c r="J129" s="121" t="n"/>
      <c r="K129" s="121" t="n"/>
      <c r="L129" s="121" t="n"/>
      <c r="M129" s="127" t="n"/>
      <c r="N129" s="127" t="n"/>
      <c r="O129" s="127" t="n"/>
      <c r="P129" s="127">
        <f>IF(A129="","",SUM(M129:O129))</f>
        <v/>
      </c>
      <c r="Q129" s="121" t="n"/>
      <c r="R129" s="121" t="n"/>
      <c r="S129" s="128" t="n"/>
      <c r="T129" s="123" t="n"/>
      <c r="U129" s="124" t="n"/>
      <c r="V129" s="121" t="n"/>
      <c r="W129" s="121" t="n"/>
      <c r="X129" s="121" t="n"/>
      <c r="Y129" s="121" t="n"/>
    </row>
    <row r="130" ht="20" customHeight="1" s="18">
      <c r="A130" s="117" t="n"/>
      <c r="B130" s="117" t="n"/>
      <c r="C130" s="117" t="n"/>
      <c r="D130" s="117">
        <f>IFERROR(VLOOKUP(C130,'车辆台账'!$A$6:$B$105,2,FALSE),"")</f>
        <v/>
      </c>
      <c r="E130" s="119" t="n"/>
      <c r="F130" s="117" t="n"/>
      <c r="G130" s="117" t="n"/>
      <c r="H130" s="120" t="n"/>
      <c r="I130" s="120" t="n"/>
      <c r="J130" s="117" t="n"/>
      <c r="K130" s="117" t="n"/>
      <c r="L130" s="117" t="n"/>
      <c r="M130" s="125" t="n"/>
      <c r="N130" s="125" t="n"/>
      <c r="O130" s="125" t="n"/>
      <c r="P130" s="125">
        <f>IF(A130="","",SUM(M130:O130))</f>
        <v/>
      </c>
      <c r="Q130" s="117" t="n"/>
      <c r="R130" s="117" t="n"/>
      <c r="S130" s="126" t="n"/>
      <c r="T130" s="119" t="n"/>
      <c r="U130" s="120" t="n"/>
      <c r="V130" s="117" t="n"/>
      <c r="W130" s="117" t="n"/>
      <c r="X130" s="117" t="n"/>
      <c r="Y130" s="117" t="n"/>
    </row>
    <row r="131" ht="20" customHeight="1" s="18">
      <c r="A131" s="121" t="n"/>
      <c r="B131" s="121" t="n"/>
      <c r="C131" s="121" t="n"/>
      <c r="D131" s="121">
        <f>IFERROR(VLOOKUP(C131,'车辆台账'!$A$6:$B$105,2,FALSE),"")</f>
        <v/>
      </c>
      <c r="E131" s="123" t="n"/>
      <c r="F131" s="121" t="n"/>
      <c r="G131" s="121" t="n"/>
      <c r="H131" s="124" t="n"/>
      <c r="I131" s="124" t="n"/>
      <c r="J131" s="121" t="n"/>
      <c r="K131" s="121" t="n"/>
      <c r="L131" s="121" t="n"/>
      <c r="M131" s="127" t="n"/>
      <c r="N131" s="127" t="n"/>
      <c r="O131" s="127" t="n"/>
      <c r="P131" s="127">
        <f>IF(A131="","",SUM(M131:O131))</f>
        <v/>
      </c>
      <c r="Q131" s="121" t="n"/>
      <c r="R131" s="121" t="n"/>
      <c r="S131" s="128" t="n"/>
      <c r="T131" s="123" t="n"/>
      <c r="U131" s="124" t="n"/>
      <c r="V131" s="121" t="n"/>
      <c r="W131" s="121" t="n"/>
      <c r="X131" s="121" t="n"/>
      <c r="Y131" s="121" t="n"/>
    </row>
    <row r="132" ht="20" customHeight="1" s="18">
      <c r="A132" s="117" t="n"/>
      <c r="B132" s="117" t="n"/>
      <c r="C132" s="117" t="n"/>
      <c r="D132" s="117">
        <f>IFERROR(VLOOKUP(C132,'车辆台账'!$A$6:$B$105,2,FALSE),"")</f>
        <v/>
      </c>
      <c r="E132" s="119" t="n"/>
      <c r="F132" s="117" t="n"/>
      <c r="G132" s="117" t="n"/>
      <c r="H132" s="120" t="n"/>
      <c r="I132" s="120" t="n"/>
      <c r="J132" s="117" t="n"/>
      <c r="K132" s="117" t="n"/>
      <c r="L132" s="117" t="n"/>
      <c r="M132" s="125" t="n"/>
      <c r="N132" s="125" t="n"/>
      <c r="O132" s="125" t="n"/>
      <c r="P132" s="125">
        <f>IF(A132="","",SUM(M132:O132))</f>
        <v/>
      </c>
      <c r="Q132" s="117" t="n"/>
      <c r="R132" s="117" t="n"/>
      <c r="S132" s="126" t="n"/>
      <c r="T132" s="119" t="n"/>
      <c r="U132" s="120" t="n"/>
      <c r="V132" s="117" t="n"/>
      <c r="W132" s="117" t="n"/>
      <c r="X132" s="117" t="n"/>
      <c r="Y132" s="117" t="n"/>
    </row>
    <row r="133" ht="20" customHeight="1" s="18">
      <c r="A133" s="121" t="n"/>
      <c r="B133" s="121" t="n"/>
      <c r="C133" s="121" t="n"/>
      <c r="D133" s="121">
        <f>IFERROR(VLOOKUP(C133,'车辆台账'!$A$6:$B$105,2,FALSE),"")</f>
        <v/>
      </c>
      <c r="E133" s="123" t="n"/>
      <c r="F133" s="121" t="n"/>
      <c r="G133" s="121" t="n"/>
      <c r="H133" s="124" t="n"/>
      <c r="I133" s="124" t="n"/>
      <c r="J133" s="121" t="n"/>
      <c r="K133" s="121" t="n"/>
      <c r="L133" s="121" t="n"/>
      <c r="M133" s="127" t="n"/>
      <c r="N133" s="127" t="n"/>
      <c r="O133" s="127" t="n"/>
      <c r="P133" s="127">
        <f>IF(A133="","",SUM(M133:O133))</f>
        <v/>
      </c>
      <c r="Q133" s="121" t="n"/>
      <c r="R133" s="121" t="n"/>
      <c r="S133" s="128" t="n"/>
      <c r="T133" s="123" t="n"/>
      <c r="U133" s="124" t="n"/>
      <c r="V133" s="121" t="n"/>
      <c r="W133" s="121" t="n"/>
      <c r="X133" s="121" t="n"/>
      <c r="Y133" s="121" t="n"/>
    </row>
    <row r="134" ht="20" customHeight="1" s="18">
      <c r="A134" s="117" t="n"/>
      <c r="B134" s="117" t="n"/>
      <c r="C134" s="117" t="n"/>
      <c r="D134" s="117">
        <f>IFERROR(VLOOKUP(C134,'车辆台账'!$A$6:$B$105,2,FALSE),"")</f>
        <v/>
      </c>
      <c r="E134" s="119" t="n"/>
      <c r="F134" s="117" t="n"/>
      <c r="G134" s="117" t="n"/>
      <c r="H134" s="120" t="n"/>
      <c r="I134" s="120" t="n"/>
      <c r="J134" s="117" t="n"/>
      <c r="K134" s="117" t="n"/>
      <c r="L134" s="117" t="n"/>
      <c r="M134" s="125" t="n"/>
      <c r="N134" s="125" t="n"/>
      <c r="O134" s="125" t="n"/>
      <c r="P134" s="125">
        <f>IF(A134="","",SUM(M134:O134))</f>
        <v/>
      </c>
      <c r="Q134" s="117" t="n"/>
      <c r="R134" s="117" t="n"/>
      <c r="S134" s="126" t="n"/>
      <c r="T134" s="119" t="n"/>
      <c r="U134" s="120" t="n"/>
      <c r="V134" s="117" t="n"/>
      <c r="W134" s="117" t="n"/>
      <c r="X134" s="117" t="n"/>
      <c r="Y134" s="117" t="n"/>
    </row>
    <row r="135" ht="20" customHeight="1" s="18">
      <c r="A135" s="121" t="n"/>
      <c r="B135" s="121" t="n"/>
      <c r="C135" s="121" t="n"/>
      <c r="D135" s="121">
        <f>IFERROR(VLOOKUP(C135,'车辆台账'!$A$6:$B$105,2,FALSE),"")</f>
        <v/>
      </c>
      <c r="E135" s="123" t="n"/>
      <c r="F135" s="121" t="n"/>
      <c r="G135" s="121" t="n"/>
      <c r="H135" s="124" t="n"/>
      <c r="I135" s="124" t="n"/>
      <c r="J135" s="121" t="n"/>
      <c r="K135" s="121" t="n"/>
      <c r="L135" s="121" t="n"/>
      <c r="M135" s="127" t="n"/>
      <c r="N135" s="127" t="n"/>
      <c r="O135" s="127" t="n"/>
      <c r="P135" s="127">
        <f>IF(A135="","",SUM(M135:O135))</f>
        <v/>
      </c>
      <c r="Q135" s="121" t="n"/>
      <c r="R135" s="121" t="n"/>
      <c r="S135" s="128" t="n"/>
      <c r="T135" s="123" t="n"/>
      <c r="U135" s="124" t="n"/>
      <c r="V135" s="121" t="n"/>
      <c r="W135" s="121" t="n"/>
      <c r="X135" s="121" t="n"/>
      <c r="Y135" s="121" t="n"/>
    </row>
    <row r="136" ht="20" customHeight="1" s="18">
      <c r="A136" s="117" t="n"/>
      <c r="B136" s="117" t="n"/>
      <c r="C136" s="117" t="n"/>
      <c r="D136" s="117">
        <f>IFERROR(VLOOKUP(C136,'车辆台账'!$A$6:$B$105,2,FALSE),"")</f>
        <v/>
      </c>
      <c r="E136" s="119" t="n"/>
      <c r="F136" s="117" t="n"/>
      <c r="G136" s="117" t="n"/>
      <c r="H136" s="120" t="n"/>
      <c r="I136" s="120" t="n"/>
      <c r="J136" s="117" t="n"/>
      <c r="K136" s="117" t="n"/>
      <c r="L136" s="117" t="n"/>
      <c r="M136" s="125" t="n"/>
      <c r="N136" s="125" t="n"/>
      <c r="O136" s="125" t="n"/>
      <c r="P136" s="125">
        <f>IF(A136="","",SUM(M136:O136))</f>
        <v/>
      </c>
      <c r="Q136" s="117" t="n"/>
      <c r="R136" s="117" t="n"/>
      <c r="S136" s="126" t="n"/>
      <c r="T136" s="119" t="n"/>
      <c r="U136" s="120" t="n"/>
      <c r="V136" s="117" t="n"/>
      <c r="W136" s="117" t="n"/>
      <c r="X136" s="117" t="n"/>
      <c r="Y136" s="117" t="n"/>
    </row>
    <row r="137" ht="20" customHeight="1" s="18">
      <c r="A137" s="121" t="n"/>
      <c r="B137" s="121" t="n"/>
      <c r="C137" s="121" t="n"/>
      <c r="D137" s="121">
        <f>IFERROR(VLOOKUP(C137,'车辆台账'!$A$6:$B$105,2,FALSE),"")</f>
        <v/>
      </c>
      <c r="E137" s="123" t="n"/>
      <c r="F137" s="121" t="n"/>
      <c r="G137" s="121" t="n"/>
      <c r="H137" s="124" t="n"/>
      <c r="I137" s="124" t="n"/>
      <c r="J137" s="121" t="n"/>
      <c r="K137" s="121" t="n"/>
      <c r="L137" s="121" t="n"/>
      <c r="M137" s="127" t="n"/>
      <c r="N137" s="127" t="n"/>
      <c r="O137" s="127" t="n"/>
      <c r="P137" s="127">
        <f>IF(A137="","",SUM(M137:O137))</f>
        <v/>
      </c>
      <c r="Q137" s="121" t="n"/>
      <c r="R137" s="121" t="n"/>
      <c r="S137" s="128" t="n"/>
      <c r="T137" s="123" t="n"/>
      <c r="U137" s="124" t="n"/>
      <c r="V137" s="121" t="n"/>
      <c r="W137" s="121" t="n"/>
      <c r="X137" s="121" t="n"/>
      <c r="Y137" s="121" t="n"/>
    </row>
    <row r="138" ht="20" customHeight="1" s="18">
      <c r="A138" s="117" t="n"/>
      <c r="B138" s="117" t="n"/>
      <c r="C138" s="117" t="n"/>
      <c r="D138" s="117">
        <f>IFERROR(VLOOKUP(C138,'车辆台账'!$A$6:$B$105,2,FALSE),"")</f>
        <v/>
      </c>
      <c r="E138" s="119" t="n"/>
      <c r="F138" s="117" t="n"/>
      <c r="G138" s="117" t="n"/>
      <c r="H138" s="120" t="n"/>
      <c r="I138" s="120" t="n"/>
      <c r="J138" s="117" t="n"/>
      <c r="K138" s="117" t="n"/>
      <c r="L138" s="117" t="n"/>
      <c r="M138" s="125" t="n"/>
      <c r="N138" s="125" t="n"/>
      <c r="O138" s="125" t="n"/>
      <c r="P138" s="125">
        <f>IF(A138="","",SUM(M138:O138))</f>
        <v/>
      </c>
      <c r="Q138" s="117" t="n"/>
      <c r="R138" s="117" t="n"/>
      <c r="S138" s="126" t="n"/>
      <c r="T138" s="119" t="n"/>
      <c r="U138" s="120" t="n"/>
      <c r="V138" s="117" t="n"/>
      <c r="W138" s="117" t="n"/>
      <c r="X138" s="117" t="n"/>
      <c r="Y138" s="117" t="n"/>
    </row>
    <row r="139" ht="20" customHeight="1" s="18">
      <c r="A139" s="121" t="n"/>
      <c r="B139" s="121" t="n"/>
      <c r="C139" s="121" t="n"/>
      <c r="D139" s="121">
        <f>IFERROR(VLOOKUP(C139,'车辆台账'!$A$6:$B$105,2,FALSE),"")</f>
        <v/>
      </c>
      <c r="E139" s="123" t="n"/>
      <c r="F139" s="121" t="n"/>
      <c r="G139" s="121" t="n"/>
      <c r="H139" s="124" t="n"/>
      <c r="I139" s="124" t="n"/>
      <c r="J139" s="121" t="n"/>
      <c r="K139" s="121" t="n"/>
      <c r="L139" s="121" t="n"/>
      <c r="M139" s="127" t="n"/>
      <c r="N139" s="127" t="n"/>
      <c r="O139" s="127" t="n"/>
      <c r="P139" s="127">
        <f>IF(A139="","",SUM(M139:O139))</f>
        <v/>
      </c>
      <c r="Q139" s="121" t="n"/>
      <c r="R139" s="121" t="n"/>
      <c r="S139" s="128" t="n"/>
      <c r="T139" s="123" t="n"/>
      <c r="U139" s="124" t="n"/>
      <c r="V139" s="121" t="n"/>
      <c r="W139" s="121" t="n"/>
      <c r="X139" s="121" t="n"/>
      <c r="Y139" s="121" t="n"/>
    </row>
    <row r="140" ht="20" customHeight="1" s="18">
      <c r="A140" s="117" t="n"/>
      <c r="B140" s="117" t="n"/>
      <c r="C140" s="117" t="n"/>
      <c r="D140" s="117">
        <f>IFERROR(VLOOKUP(C140,'车辆台账'!$A$6:$B$105,2,FALSE),"")</f>
        <v/>
      </c>
      <c r="E140" s="119" t="n"/>
      <c r="F140" s="117" t="n"/>
      <c r="G140" s="117" t="n"/>
      <c r="H140" s="120" t="n"/>
      <c r="I140" s="120" t="n"/>
      <c r="J140" s="117" t="n"/>
      <c r="K140" s="117" t="n"/>
      <c r="L140" s="117" t="n"/>
      <c r="M140" s="125" t="n"/>
      <c r="N140" s="125" t="n"/>
      <c r="O140" s="125" t="n"/>
      <c r="P140" s="125">
        <f>IF(A140="","",SUM(M140:O140))</f>
        <v/>
      </c>
      <c r="Q140" s="117" t="n"/>
      <c r="R140" s="117" t="n"/>
      <c r="S140" s="126" t="n"/>
      <c r="T140" s="119" t="n"/>
      <c r="U140" s="120" t="n"/>
      <c r="V140" s="117" t="n"/>
      <c r="W140" s="117" t="n"/>
      <c r="X140" s="117" t="n"/>
      <c r="Y140" s="117" t="n"/>
    </row>
    <row r="141" ht="20" customHeight="1" s="18">
      <c r="A141" s="121" t="n"/>
      <c r="B141" s="121" t="n"/>
      <c r="C141" s="121" t="n"/>
      <c r="D141" s="121">
        <f>IFERROR(VLOOKUP(C141,'车辆台账'!$A$6:$B$105,2,FALSE),"")</f>
        <v/>
      </c>
      <c r="E141" s="123" t="n"/>
      <c r="F141" s="121" t="n"/>
      <c r="G141" s="121" t="n"/>
      <c r="H141" s="124" t="n"/>
      <c r="I141" s="124" t="n"/>
      <c r="J141" s="121" t="n"/>
      <c r="K141" s="121" t="n"/>
      <c r="L141" s="121" t="n"/>
      <c r="M141" s="127" t="n"/>
      <c r="N141" s="127" t="n"/>
      <c r="O141" s="127" t="n"/>
      <c r="P141" s="127">
        <f>IF(A141="","",SUM(M141:O141))</f>
        <v/>
      </c>
      <c r="Q141" s="121" t="n"/>
      <c r="R141" s="121" t="n"/>
      <c r="S141" s="128" t="n"/>
      <c r="T141" s="123" t="n"/>
      <c r="U141" s="124" t="n"/>
      <c r="V141" s="121" t="n"/>
      <c r="W141" s="121" t="n"/>
      <c r="X141" s="121" t="n"/>
      <c r="Y141" s="121" t="n"/>
    </row>
    <row r="142" ht="20" customHeight="1" s="18">
      <c r="A142" s="117" t="n"/>
      <c r="B142" s="117" t="n"/>
      <c r="C142" s="117" t="n"/>
      <c r="D142" s="117">
        <f>IFERROR(VLOOKUP(C142,'车辆台账'!$A$6:$B$105,2,FALSE),"")</f>
        <v/>
      </c>
      <c r="E142" s="119" t="n"/>
      <c r="F142" s="117" t="n"/>
      <c r="G142" s="117" t="n"/>
      <c r="H142" s="120" t="n"/>
      <c r="I142" s="120" t="n"/>
      <c r="J142" s="117" t="n"/>
      <c r="K142" s="117" t="n"/>
      <c r="L142" s="117" t="n"/>
      <c r="M142" s="125" t="n"/>
      <c r="N142" s="125" t="n"/>
      <c r="O142" s="125" t="n"/>
      <c r="P142" s="125">
        <f>IF(A142="","",SUM(M142:O142))</f>
        <v/>
      </c>
      <c r="Q142" s="117" t="n"/>
      <c r="R142" s="117" t="n"/>
      <c r="S142" s="126" t="n"/>
      <c r="T142" s="119" t="n"/>
      <c r="U142" s="120" t="n"/>
      <c r="V142" s="117" t="n"/>
      <c r="W142" s="117" t="n"/>
      <c r="X142" s="117" t="n"/>
      <c r="Y142" s="117" t="n"/>
    </row>
    <row r="143" ht="20" customHeight="1" s="18">
      <c r="A143" s="121" t="n"/>
      <c r="B143" s="121" t="n"/>
      <c r="C143" s="121" t="n"/>
      <c r="D143" s="121">
        <f>IFERROR(VLOOKUP(C143,'车辆台账'!$A$6:$B$105,2,FALSE),"")</f>
        <v/>
      </c>
      <c r="E143" s="123" t="n"/>
      <c r="F143" s="121" t="n"/>
      <c r="G143" s="121" t="n"/>
      <c r="H143" s="124" t="n"/>
      <c r="I143" s="124" t="n"/>
      <c r="J143" s="121" t="n"/>
      <c r="K143" s="121" t="n"/>
      <c r="L143" s="121" t="n"/>
      <c r="M143" s="127" t="n"/>
      <c r="N143" s="127" t="n"/>
      <c r="O143" s="127" t="n"/>
      <c r="P143" s="127">
        <f>IF(A143="","",SUM(M143:O143))</f>
        <v/>
      </c>
      <c r="Q143" s="121" t="n"/>
      <c r="R143" s="121" t="n"/>
      <c r="S143" s="128" t="n"/>
      <c r="T143" s="123" t="n"/>
      <c r="U143" s="124" t="n"/>
      <c r="V143" s="121" t="n"/>
      <c r="W143" s="121" t="n"/>
      <c r="X143" s="121" t="n"/>
      <c r="Y143" s="121" t="n"/>
    </row>
    <row r="144" ht="20" customHeight="1" s="18">
      <c r="A144" s="117" t="n"/>
      <c r="B144" s="117" t="n"/>
      <c r="C144" s="117" t="n"/>
      <c r="D144" s="117">
        <f>IFERROR(VLOOKUP(C144,'车辆台账'!$A$6:$B$105,2,FALSE),"")</f>
        <v/>
      </c>
      <c r="E144" s="119" t="n"/>
      <c r="F144" s="117" t="n"/>
      <c r="G144" s="117" t="n"/>
      <c r="H144" s="120" t="n"/>
      <c r="I144" s="120" t="n"/>
      <c r="J144" s="117" t="n"/>
      <c r="K144" s="117" t="n"/>
      <c r="L144" s="117" t="n"/>
      <c r="M144" s="125" t="n"/>
      <c r="N144" s="125" t="n"/>
      <c r="O144" s="125" t="n"/>
      <c r="P144" s="125">
        <f>IF(A144="","",SUM(M144:O144))</f>
        <v/>
      </c>
      <c r="Q144" s="117" t="n"/>
      <c r="R144" s="117" t="n"/>
      <c r="S144" s="126" t="n"/>
      <c r="T144" s="119" t="n"/>
      <c r="U144" s="120" t="n"/>
      <c r="V144" s="117" t="n"/>
      <c r="W144" s="117" t="n"/>
      <c r="X144" s="117" t="n"/>
      <c r="Y144" s="117" t="n"/>
    </row>
    <row r="145" ht="20" customHeight="1" s="18">
      <c r="A145" s="121" t="n"/>
      <c r="B145" s="121" t="n"/>
      <c r="C145" s="121" t="n"/>
      <c r="D145" s="121">
        <f>IFERROR(VLOOKUP(C145,'车辆台账'!$A$6:$B$105,2,FALSE),"")</f>
        <v/>
      </c>
      <c r="E145" s="123" t="n"/>
      <c r="F145" s="121" t="n"/>
      <c r="G145" s="121" t="n"/>
      <c r="H145" s="124" t="n"/>
      <c r="I145" s="124" t="n"/>
      <c r="J145" s="121" t="n"/>
      <c r="K145" s="121" t="n"/>
      <c r="L145" s="121" t="n"/>
      <c r="M145" s="127" t="n"/>
      <c r="N145" s="127" t="n"/>
      <c r="O145" s="127" t="n"/>
      <c r="P145" s="127">
        <f>IF(A145="","",SUM(M145:O145))</f>
        <v/>
      </c>
      <c r="Q145" s="121" t="n"/>
      <c r="R145" s="121" t="n"/>
      <c r="S145" s="128" t="n"/>
      <c r="T145" s="123" t="n"/>
      <c r="U145" s="124" t="n"/>
      <c r="V145" s="121" t="n"/>
      <c r="W145" s="121" t="n"/>
      <c r="X145" s="121" t="n"/>
      <c r="Y145" s="121" t="n"/>
    </row>
    <row r="146" ht="20" customHeight="1" s="18">
      <c r="A146" s="117" t="n"/>
      <c r="B146" s="117" t="n"/>
      <c r="C146" s="117" t="n"/>
      <c r="D146" s="117">
        <f>IFERROR(VLOOKUP(C146,'车辆台账'!$A$6:$B$105,2,FALSE),"")</f>
        <v/>
      </c>
      <c r="E146" s="119" t="n"/>
      <c r="F146" s="117" t="n"/>
      <c r="G146" s="117" t="n"/>
      <c r="H146" s="120" t="n"/>
      <c r="I146" s="120" t="n"/>
      <c r="J146" s="117" t="n"/>
      <c r="K146" s="117" t="n"/>
      <c r="L146" s="117" t="n"/>
      <c r="M146" s="125" t="n"/>
      <c r="N146" s="125" t="n"/>
      <c r="O146" s="125" t="n"/>
      <c r="P146" s="125">
        <f>IF(A146="","",SUM(M146:O146))</f>
        <v/>
      </c>
      <c r="Q146" s="117" t="n"/>
      <c r="R146" s="117" t="n"/>
      <c r="S146" s="126" t="n"/>
      <c r="T146" s="119" t="n"/>
      <c r="U146" s="120" t="n"/>
      <c r="V146" s="117" t="n"/>
      <c r="W146" s="117" t="n"/>
      <c r="X146" s="117" t="n"/>
      <c r="Y146" s="117" t="n"/>
    </row>
    <row r="147" ht="20" customHeight="1" s="18">
      <c r="A147" s="121" t="n"/>
      <c r="B147" s="121" t="n"/>
      <c r="C147" s="121" t="n"/>
      <c r="D147" s="121">
        <f>IFERROR(VLOOKUP(C147,'车辆台账'!$A$6:$B$105,2,FALSE),"")</f>
        <v/>
      </c>
      <c r="E147" s="123" t="n"/>
      <c r="F147" s="121" t="n"/>
      <c r="G147" s="121" t="n"/>
      <c r="H147" s="124" t="n"/>
      <c r="I147" s="124" t="n"/>
      <c r="J147" s="121" t="n"/>
      <c r="K147" s="121" t="n"/>
      <c r="L147" s="121" t="n"/>
      <c r="M147" s="127" t="n"/>
      <c r="N147" s="127" t="n"/>
      <c r="O147" s="127" t="n"/>
      <c r="P147" s="127">
        <f>IF(A147="","",SUM(M147:O147))</f>
        <v/>
      </c>
      <c r="Q147" s="121" t="n"/>
      <c r="R147" s="121" t="n"/>
      <c r="S147" s="128" t="n"/>
      <c r="T147" s="123" t="n"/>
      <c r="U147" s="124" t="n"/>
      <c r="V147" s="121" t="n"/>
      <c r="W147" s="121" t="n"/>
      <c r="X147" s="121" t="n"/>
      <c r="Y147" s="121" t="n"/>
    </row>
    <row r="148" ht="20" customHeight="1" s="18">
      <c r="A148" s="117" t="n"/>
      <c r="B148" s="117" t="n"/>
      <c r="C148" s="117" t="n"/>
      <c r="D148" s="117">
        <f>IFERROR(VLOOKUP(C148,'车辆台账'!$A$6:$B$105,2,FALSE),"")</f>
        <v/>
      </c>
      <c r="E148" s="119" t="n"/>
      <c r="F148" s="117" t="n"/>
      <c r="G148" s="117" t="n"/>
      <c r="H148" s="120" t="n"/>
      <c r="I148" s="120" t="n"/>
      <c r="J148" s="117" t="n"/>
      <c r="K148" s="117" t="n"/>
      <c r="L148" s="117" t="n"/>
      <c r="M148" s="125" t="n"/>
      <c r="N148" s="125" t="n"/>
      <c r="O148" s="125" t="n"/>
      <c r="P148" s="125">
        <f>IF(A148="","",SUM(M148:O148))</f>
        <v/>
      </c>
      <c r="Q148" s="117" t="n"/>
      <c r="R148" s="117" t="n"/>
      <c r="S148" s="126" t="n"/>
      <c r="T148" s="119" t="n"/>
      <c r="U148" s="120" t="n"/>
      <c r="V148" s="117" t="n"/>
      <c r="W148" s="117" t="n"/>
      <c r="X148" s="117" t="n"/>
      <c r="Y148" s="117" t="n"/>
    </row>
    <row r="149" ht="20" customHeight="1" s="18">
      <c r="A149" s="121" t="n"/>
      <c r="B149" s="121" t="n"/>
      <c r="C149" s="121" t="n"/>
      <c r="D149" s="121">
        <f>IFERROR(VLOOKUP(C149,'车辆台账'!$A$6:$B$105,2,FALSE),"")</f>
        <v/>
      </c>
      <c r="E149" s="123" t="n"/>
      <c r="F149" s="121" t="n"/>
      <c r="G149" s="121" t="n"/>
      <c r="H149" s="124" t="n"/>
      <c r="I149" s="124" t="n"/>
      <c r="J149" s="121" t="n"/>
      <c r="K149" s="121" t="n"/>
      <c r="L149" s="121" t="n"/>
      <c r="M149" s="127" t="n"/>
      <c r="N149" s="127" t="n"/>
      <c r="O149" s="127" t="n"/>
      <c r="P149" s="127">
        <f>IF(A149="","",SUM(M149:O149))</f>
        <v/>
      </c>
      <c r="Q149" s="121" t="n"/>
      <c r="R149" s="121" t="n"/>
      <c r="S149" s="128" t="n"/>
      <c r="T149" s="123" t="n"/>
      <c r="U149" s="124" t="n"/>
      <c r="V149" s="121" t="n"/>
      <c r="W149" s="121" t="n"/>
      <c r="X149" s="121" t="n"/>
      <c r="Y149" s="121" t="n"/>
    </row>
    <row r="150" ht="20" customHeight="1" s="18">
      <c r="A150" s="117" t="n"/>
      <c r="B150" s="117" t="n"/>
      <c r="C150" s="117" t="n"/>
      <c r="D150" s="117">
        <f>IFERROR(VLOOKUP(C150,'车辆台账'!$A$6:$B$105,2,FALSE),"")</f>
        <v/>
      </c>
      <c r="E150" s="119" t="n"/>
      <c r="F150" s="117" t="n"/>
      <c r="G150" s="117" t="n"/>
      <c r="H150" s="120" t="n"/>
      <c r="I150" s="120" t="n"/>
      <c r="J150" s="117" t="n"/>
      <c r="K150" s="117" t="n"/>
      <c r="L150" s="117" t="n"/>
      <c r="M150" s="125" t="n"/>
      <c r="N150" s="125" t="n"/>
      <c r="O150" s="125" t="n"/>
      <c r="P150" s="125">
        <f>IF(A150="","",SUM(M150:O150))</f>
        <v/>
      </c>
      <c r="Q150" s="117" t="n"/>
      <c r="R150" s="117" t="n"/>
      <c r="S150" s="126" t="n"/>
      <c r="T150" s="119" t="n"/>
      <c r="U150" s="120" t="n"/>
      <c r="V150" s="117" t="n"/>
      <c r="W150" s="117" t="n"/>
      <c r="X150" s="117" t="n"/>
      <c r="Y150" s="117" t="n"/>
    </row>
    <row r="151" ht="20" customHeight="1" s="18">
      <c r="A151" s="121" t="n"/>
      <c r="B151" s="121" t="n"/>
      <c r="C151" s="121" t="n"/>
      <c r="D151" s="121">
        <f>IFERROR(VLOOKUP(C151,'车辆台账'!$A$6:$B$105,2,FALSE),"")</f>
        <v/>
      </c>
      <c r="E151" s="123" t="n"/>
      <c r="F151" s="121" t="n"/>
      <c r="G151" s="121" t="n"/>
      <c r="H151" s="124" t="n"/>
      <c r="I151" s="124" t="n"/>
      <c r="J151" s="121" t="n"/>
      <c r="K151" s="121" t="n"/>
      <c r="L151" s="121" t="n"/>
      <c r="M151" s="127" t="n"/>
      <c r="N151" s="127" t="n"/>
      <c r="O151" s="127" t="n"/>
      <c r="P151" s="127">
        <f>IF(A151="","",SUM(M151:O151))</f>
        <v/>
      </c>
      <c r="Q151" s="121" t="n"/>
      <c r="R151" s="121" t="n"/>
      <c r="S151" s="128" t="n"/>
      <c r="T151" s="123" t="n"/>
      <c r="U151" s="124" t="n"/>
      <c r="V151" s="121" t="n"/>
      <c r="W151" s="121" t="n"/>
      <c r="X151" s="121" t="n"/>
      <c r="Y151" s="121" t="n"/>
    </row>
    <row r="152" ht="20" customHeight="1" s="18">
      <c r="A152" s="117" t="n"/>
      <c r="B152" s="117" t="n"/>
      <c r="C152" s="117" t="n"/>
      <c r="D152" s="117">
        <f>IFERROR(VLOOKUP(C152,'车辆台账'!$A$6:$B$105,2,FALSE),"")</f>
        <v/>
      </c>
      <c r="E152" s="119" t="n"/>
      <c r="F152" s="117" t="n"/>
      <c r="G152" s="117" t="n"/>
      <c r="H152" s="120" t="n"/>
      <c r="I152" s="120" t="n"/>
      <c r="J152" s="117" t="n"/>
      <c r="K152" s="117" t="n"/>
      <c r="L152" s="117" t="n"/>
      <c r="M152" s="125" t="n"/>
      <c r="N152" s="125" t="n"/>
      <c r="O152" s="125" t="n"/>
      <c r="P152" s="125">
        <f>IF(A152="","",SUM(M152:O152))</f>
        <v/>
      </c>
      <c r="Q152" s="117" t="n"/>
      <c r="R152" s="117" t="n"/>
      <c r="S152" s="126" t="n"/>
      <c r="T152" s="119" t="n"/>
      <c r="U152" s="120" t="n"/>
      <c r="V152" s="117" t="n"/>
      <c r="W152" s="117" t="n"/>
      <c r="X152" s="117" t="n"/>
      <c r="Y152" s="117" t="n"/>
    </row>
    <row r="153" ht="20" customHeight="1" s="18">
      <c r="A153" s="121" t="n"/>
      <c r="B153" s="121" t="n"/>
      <c r="C153" s="121" t="n"/>
      <c r="D153" s="121">
        <f>IFERROR(VLOOKUP(C153,'车辆台账'!$A$6:$B$105,2,FALSE),"")</f>
        <v/>
      </c>
      <c r="E153" s="123" t="n"/>
      <c r="F153" s="121" t="n"/>
      <c r="G153" s="121" t="n"/>
      <c r="H153" s="124" t="n"/>
      <c r="I153" s="124" t="n"/>
      <c r="J153" s="121" t="n"/>
      <c r="K153" s="121" t="n"/>
      <c r="L153" s="121" t="n"/>
      <c r="M153" s="127" t="n"/>
      <c r="N153" s="127" t="n"/>
      <c r="O153" s="127" t="n"/>
      <c r="P153" s="127">
        <f>IF(A153="","",SUM(M153:O153))</f>
        <v/>
      </c>
      <c r="Q153" s="121" t="n"/>
      <c r="R153" s="121" t="n"/>
      <c r="S153" s="128" t="n"/>
      <c r="T153" s="123" t="n"/>
      <c r="U153" s="124" t="n"/>
      <c r="V153" s="121" t="n"/>
      <c r="W153" s="121" t="n"/>
      <c r="X153" s="121" t="n"/>
      <c r="Y153" s="121" t="n"/>
    </row>
    <row r="154" ht="20" customHeight="1" s="18">
      <c r="A154" s="117" t="n"/>
      <c r="B154" s="117" t="n"/>
      <c r="C154" s="117" t="n"/>
      <c r="D154" s="117">
        <f>IFERROR(VLOOKUP(C154,'车辆台账'!$A$6:$B$105,2,FALSE),"")</f>
        <v/>
      </c>
      <c r="E154" s="119" t="n"/>
      <c r="F154" s="117" t="n"/>
      <c r="G154" s="117" t="n"/>
      <c r="H154" s="120" t="n"/>
      <c r="I154" s="120" t="n"/>
      <c r="J154" s="117" t="n"/>
      <c r="K154" s="117" t="n"/>
      <c r="L154" s="117" t="n"/>
      <c r="M154" s="125" t="n"/>
      <c r="N154" s="125" t="n"/>
      <c r="O154" s="125" t="n"/>
      <c r="P154" s="125">
        <f>IF(A154="","",SUM(M154:O154))</f>
        <v/>
      </c>
      <c r="Q154" s="117" t="n"/>
      <c r="R154" s="117" t="n"/>
      <c r="S154" s="126" t="n"/>
      <c r="T154" s="119" t="n"/>
      <c r="U154" s="120" t="n"/>
      <c r="V154" s="117" t="n"/>
      <c r="W154" s="117" t="n"/>
      <c r="X154" s="117" t="n"/>
      <c r="Y154" s="117" t="n"/>
    </row>
    <row r="155" ht="20" customHeight="1" s="18">
      <c r="A155" s="121" t="n"/>
      <c r="B155" s="121" t="n"/>
      <c r="C155" s="121" t="n"/>
      <c r="D155" s="121">
        <f>IFERROR(VLOOKUP(C155,'车辆台账'!$A$6:$B$105,2,FALSE),"")</f>
        <v/>
      </c>
      <c r="E155" s="123" t="n"/>
      <c r="F155" s="121" t="n"/>
      <c r="G155" s="121" t="n"/>
      <c r="H155" s="124" t="n"/>
      <c r="I155" s="124" t="n"/>
      <c r="J155" s="121" t="n"/>
      <c r="K155" s="121" t="n"/>
      <c r="L155" s="121" t="n"/>
      <c r="M155" s="127" t="n"/>
      <c r="N155" s="127" t="n"/>
      <c r="O155" s="127" t="n"/>
      <c r="P155" s="127">
        <f>IF(A155="","",SUM(M155:O155))</f>
        <v/>
      </c>
      <c r="Q155" s="121" t="n"/>
      <c r="R155" s="121" t="n"/>
      <c r="S155" s="128" t="n"/>
      <c r="T155" s="123" t="n"/>
      <c r="U155" s="124" t="n"/>
      <c r="V155" s="121" t="n"/>
      <c r="W155" s="121" t="n"/>
      <c r="X155" s="121" t="n"/>
      <c r="Y155" s="121" t="n"/>
    </row>
    <row r="156" ht="20" customHeight="1" s="18">
      <c r="A156" s="117" t="n"/>
      <c r="B156" s="117" t="n"/>
      <c r="C156" s="117" t="n"/>
      <c r="D156" s="117">
        <f>IFERROR(VLOOKUP(C156,'车辆台账'!$A$6:$B$105,2,FALSE),"")</f>
        <v/>
      </c>
      <c r="E156" s="119" t="n"/>
      <c r="F156" s="117" t="n"/>
      <c r="G156" s="117" t="n"/>
      <c r="H156" s="120" t="n"/>
      <c r="I156" s="120" t="n"/>
      <c r="J156" s="117" t="n"/>
      <c r="K156" s="117" t="n"/>
      <c r="L156" s="117" t="n"/>
      <c r="M156" s="125" t="n"/>
      <c r="N156" s="125" t="n"/>
      <c r="O156" s="125" t="n"/>
      <c r="P156" s="125">
        <f>IF(A156="","",SUM(M156:O156))</f>
        <v/>
      </c>
      <c r="Q156" s="117" t="n"/>
      <c r="R156" s="117" t="n"/>
      <c r="S156" s="126" t="n"/>
      <c r="T156" s="119" t="n"/>
      <c r="U156" s="120" t="n"/>
      <c r="V156" s="117" t="n"/>
      <c r="W156" s="117" t="n"/>
      <c r="X156" s="117" t="n"/>
      <c r="Y156" s="117" t="n"/>
    </row>
    <row r="157" ht="20" customHeight="1" s="18">
      <c r="A157" s="121" t="n"/>
      <c r="B157" s="121" t="n"/>
      <c r="C157" s="121" t="n"/>
      <c r="D157" s="121">
        <f>IFERROR(VLOOKUP(C157,'车辆台账'!$A$6:$B$105,2,FALSE),"")</f>
        <v/>
      </c>
      <c r="E157" s="123" t="n"/>
      <c r="F157" s="121" t="n"/>
      <c r="G157" s="121" t="n"/>
      <c r="H157" s="124" t="n"/>
      <c r="I157" s="124" t="n"/>
      <c r="J157" s="121" t="n"/>
      <c r="K157" s="121" t="n"/>
      <c r="L157" s="121" t="n"/>
      <c r="M157" s="127" t="n"/>
      <c r="N157" s="127" t="n"/>
      <c r="O157" s="127" t="n"/>
      <c r="P157" s="127">
        <f>IF(A157="","",SUM(M157:O157))</f>
        <v/>
      </c>
      <c r="Q157" s="121" t="n"/>
      <c r="R157" s="121" t="n"/>
      <c r="S157" s="128" t="n"/>
      <c r="T157" s="123" t="n"/>
      <c r="U157" s="124" t="n"/>
      <c r="V157" s="121" t="n"/>
      <c r="W157" s="121" t="n"/>
      <c r="X157" s="121" t="n"/>
      <c r="Y157" s="121" t="n"/>
    </row>
    <row r="158" ht="20" customHeight="1" s="18">
      <c r="A158" s="117" t="n"/>
      <c r="B158" s="117" t="n"/>
      <c r="C158" s="117" t="n"/>
      <c r="D158" s="117">
        <f>IFERROR(VLOOKUP(C158,'车辆台账'!$A$6:$B$105,2,FALSE),"")</f>
        <v/>
      </c>
      <c r="E158" s="119" t="n"/>
      <c r="F158" s="117" t="n"/>
      <c r="G158" s="117" t="n"/>
      <c r="H158" s="120" t="n"/>
      <c r="I158" s="120" t="n"/>
      <c r="J158" s="117" t="n"/>
      <c r="K158" s="117" t="n"/>
      <c r="L158" s="117" t="n"/>
      <c r="M158" s="125" t="n"/>
      <c r="N158" s="125" t="n"/>
      <c r="O158" s="125" t="n"/>
      <c r="P158" s="125">
        <f>IF(A158="","",SUM(M158:O158))</f>
        <v/>
      </c>
      <c r="Q158" s="117" t="n"/>
      <c r="R158" s="117" t="n"/>
      <c r="S158" s="126" t="n"/>
      <c r="T158" s="119" t="n"/>
      <c r="U158" s="120" t="n"/>
      <c r="V158" s="117" t="n"/>
      <c r="W158" s="117" t="n"/>
      <c r="X158" s="117" t="n"/>
      <c r="Y158" s="117" t="n"/>
    </row>
    <row r="159" ht="20" customHeight="1" s="18">
      <c r="A159" s="121" t="n"/>
      <c r="B159" s="121" t="n"/>
      <c r="C159" s="121" t="n"/>
      <c r="D159" s="121">
        <f>IFERROR(VLOOKUP(C159,'车辆台账'!$A$6:$B$105,2,FALSE),"")</f>
        <v/>
      </c>
      <c r="E159" s="123" t="n"/>
      <c r="F159" s="121" t="n"/>
      <c r="G159" s="121" t="n"/>
      <c r="H159" s="124" t="n"/>
      <c r="I159" s="124" t="n"/>
      <c r="J159" s="121" t="n"/>
      <c r="K159" s="121" t="n"/>
      <c r="L159" s="121" t="n"/>
      <c r="M159" s="127" t="n"/>
      <c r="N159" s="127" t="n"/>
      <c r="O159" s="127" t="n"/>
      <c r="P159" s="127">
        <f>IF(A159="","",SUM(M159:O159))</f>
        <v/>
      </c>
      <c r="Q159" s="121" t="n"/>
      <c r="R159" s="121" t="n"/>
      <c r="S159" s="128" t="n"/>
      <c r="T159" s="123" t="n"/>
      <c r="U159" s="124" t="n"/>
      <c r="V159" s="121" t="n"/>
      <c r="W159" s="121" t="n"/>
      <c r="X159" s="121" t="n"/>
      <c r="Y159" s="121" t="n"/>
    </row>
    <row r="160" ht="20" customHeight="1" s="18">
      <c r="A160" s="117" t="n"/>
      <c r="B160" s="117" t="n"/>
      <c r="C160" s="117" t="n"/>
      <c r="D160" s="117">
        <f>IFERROR(VLOOKUP(C160,'车辆台账'!$A$6:$B$105,2,FALSE),"")</f>
        <v/>
      </c>
      <c r="E160" s="119" t="n"/>
      <c r="F160" s="117" t="n"/>
      <c r="G160" s="117" t="n"/>
      <c r="H160" s="120" t="n"/>
      <c r="I160" s="120" t="n"/>
      <c r="J160" s="117" t="n"/>
      <c r="K160" s="117" t="n"/>
      <c r="L160" s="117" t="n"/>
      <c r="M160" s="125" t="n"/>
      <c r="N160" s="125" t="n"/>
      <c r="O160" s="125" t="n"/>
      <c r="P160" s="125">
        <f>IF(A160="","",SUM(M160:O160))</f>
        <v/>
      </c>
      <c r="Q160" s="117" t="n"/>
      <c r="R160" s="117" t="n"/>
      <c r="S160" s="126" t="n"/>
      <c r="T160" s="119" t="n"/>
      <c r="U160" s="120" t="n"/>
      <c r="V160" s="117" t="n"/>
      <c r="W160" s="117" t="n"/>
      <c r="X160" s="117" t="n"/>
      <c r="Y160" s="117" t="n"/>
    </row>
    <row r="161" ht="20" customHeight="1" s="18">
      <c r="A161" s="121" t="n"/>
      <c r="B161" s="121" t="n"/>
      <c r="C161" s="121" t="n"/>
      <c r="D161" s="121">
        <f>IFERROR(VLOOKUP(C161,'车辆台账'!$A$6:$B$105,2,FALSE),"")</f>
        <v/>
      </c>
      <c r="E161" s="123" t="n"/>
      <c r="F161" s="121" t="n"/>
      <c r="G161" s="121" t="n"/>
      <c r="H161" s="124" t="n"/>
      <c r="I161" s="124" t="n"/>
      <c r="J161" s="121" t="n"/>
      <c r="K161" s="121" t="n"/>
      <c r="L161" s="121" t="n"/>
      <c r="M161" s="127" t="n"/>
      <c r="N161" s="127" t="n"/>
      <c r="O161" s="127" t="n"/>
      <c r="P161" s="127">
        <f>IF(A161="","",SUM(M161:O161))</f>
        <v/>
      </c>
      <c r="Q161" s="121" t="n"/>
      <c r="R161" s="121" t="n"/>
      <c r="S161" s="128" t="n"/>
      <c r="T161" s="123" t="n"/>
      <c r="U161" s="124" t="n"/>
      <c r="V161" s="121" t="n"/>
      <c r="W161" s="121" t="n"/>
      <c r="X161" s="121" t="n"/>
      <c r="Y161" s="121" t="n"/>
    </row>
    <row r="162" ht="20" customHeight="1" s="18">
      <c r="A162" s="117" t="n"/>
      <c r="B162" s="117" t="n"/>
      <c r="C162" s="117" t="n"/>
      <c r="D162" s="117">
        <f>IFERROR(VLOOKUP(C162,'车辆台账'!$A$6:$B$105,2,FALSE),"")</f>
        <v/>
      </c>
      <c r="E162" s="119" t="n"/>
      <c r="F162" s="117" t="n"/>
      <c r="G162" s="117" t="n"/>
      <c r="H162" s="120" t="n"/>
      <c r="I162" s="120" t="n"/>
      <c r="J162" s="117" t="n"/>
      <c r="K162" s="117" t="n"/>
      <c r="L162" s="117" t="n"/>
      <c r="M162" s="125" t="n"/>
      <c r="N162" s="125" t="n"/>
      <c r="O162" s="125" t="n"/>
      <c r="P162" s="125">
        <f>IF(A162="","",SUM(M162:O162))</f>
        <v/>
      </c>
      <c r="Q162" s="117" t="n"/>
      <c r="R162" s="117" t="n"/>
      <c r="S162" s="126" t="n"/>
      <c r="T162" s="119" t="n"/>
      <c r="U162" s="120" t="n"/>
      <c r="V162" s="117" t="n"/>
      <c r="W162" s="117" t="n"/>
      <c r="X162" s="117" t="n"/>
      <c r="Y162" s="117" t="n"/>
    </row>
    <row r="163" ht="20" customHeight="1" s="18">
      <c r="A163" s="121" t="n"/>
      <c r="B163" s="121" t="n"/>
      <c r="C163" s="121" t="n"/>
      <c r="D163" s="121">
        <f>IFERROR(VLOOKUP(C163,'车辆台账'!$A$6:$B$105,2,FALSE),"")</f>
        <v/>
      </c>
      <c r="E163" s="123" t="n"/>
      <c r="F163" s="121" t="n"/>
      <c r="G163" s="121" t="n"/>
      <c r="H163" s="124" t="n"/>
      <c r="I163" s="124" t="n"/>
      <c r="J163" s="121" t="n"/>
      <c r="K163" s="121" t="n"/>
      <c r="L163" s="121" t="n"/>
      <c r="M163" s="127" t="n"/>
      <c r="N163" s="127" t="n"/>
      <c r="O163" s="127" t="n"/>
      <c r="P163" s="127">
        <f>IF(A163="","",SUM(M163:O163))</f>
        <v/>
      </c>
      <c r="Q163" s="121" t="n"/>
      <c r="R163" s="121" t="n"/>
      <c r="S163" s="128" t="n"/>
      <c r="T163" s="123" t="n"/>
      <c r="U163" s="124" t="n"/>
      <c r="V163" s="121" t="n"/>
      <c r="W163" s="121" t="n"/>
      <c r="X163" s="121" t="n"/>
      <c r="Y163" s="121" t="n"/>
    </row>
    <row r="164" ht="20" customHeight="1" s="18">
      <c r="A164" s="117" t="n"/>
      <c r="B164" s="117" t="n"/>
      <c r="C164" s="117" t="n"/>
      <c r="D164" s="117">
        <f>IFERROR(VLOOKUP(C164,'车辆台账'!$A$6:$B$105,2,FALSE),"")</f>
        <v/>
      </c>
      <c r="E164" s="119" t="n"/>
      <c r="F164" s="117" t="n"/>
      <c r="G164" s="117" t="n"/>
      <c r="H164" s="120" t="n"/>
      <c r="I164" s="120" t="n"/>
      <c r="J164" s="117" t="n"/>
      <c r="K164" s="117" t="n"/>
      <c r="L164" s="117" t="n"/>
      <c r="M164" s="125" t="n"/>
      <c r="N164" s="125" t="n"/>
      <c r="O164" s="125" t="n"/>
      <c r="P164" s="125">
        <f>IF(A164="","",SUM(M164:O164))</f>
        <v/>
      </c>
      <c r="Q164" s="117" t="n"/>
      <c r="R164" s="117" t="n"/>
      <c r="S164" s="126" t="n"/>
      <c r="T164" s="119" t="n"/>
      <c r="U164" s="120" t="n"/>
      <c r="V164" s="117" t="n"/>
      <c r="W164" s="117" t="n"/>
      <c r="X164" s="117" t="n"/>
      <c r="Y164" s="117" t="n"/>
    </row>
    <row r="165" ht="20" customHeight="1" s="18">
      <c r="A165" s="121" t="n"/>
      <c r="B165" s="121" t="n"/>
      <c r="C165" s="121" t="n"/>
      <c r="D165" s="121">
        <f>IFERROR(VLOOKUP(C165,'车辆台账'!$A$6:$B$105,2,FALSE),"")</f>
        <v/>
      </c>
      <c r="E165" s="123" t="n"/>
      <c r="F165" s="121" t="n"/>
      <c r="G165" s="121" t="n"/>
      <c r="H165" s="124" t="n"/>
      <c r="I165" s="124" t="n"/>
      <c r="J165" s="121" t="n"/>
      <c r="K165" s="121" t="n"/>
      <c r="L165" s="121" t="n"/>
      <c r="M165" s="127" t="n"/>
      <c r="N165" s="127" t="n"/>
      <c r="O165" s="127" t="n"/>
      <c r="P165" s="127">
        <f>IF(A165="","",SUM(M165:O165))</f>
        <v/>
      </c>
      <c r="Q165" s="121" t="n"/>
      <c r="R165" s="121" t="n"/>
      <c r="S165" s="128" t="n"/>
      <c r="T165" s="123" t="n"/>
      <c r="U165" s="124" t="n"/>
      <c r="V165" s="121" t="n"/>
      <c r="W165" s="121" t="n"/>
      <c r="X165" s="121" t="n"/>
      <c r="Y165" s="121" t="n"/>
    </row>
    <row r="166" ht="20" customHeight="1" s="18">
      <c r="A166" s="117" t="n"/>
      <c r="B166" s="117" t="n"/>
      <c r="C166" s="117" t="n"/>
      <c r="D166" s="117">
        <f>IFERROR(VLOOKUP(C166,'车辆台账'!$A$6:$B$105,2,FALSE),"")</f>
        <v/>
      </c>
      <c r="E166" s="119" t="n"/>
      <c r="F166" s="117" t="n"/>
      <c r="G166" s="117" t="n"/>
      <c r="H166" s="120" t="n"/>
      <c r="I166" s="120" t="n"/>
      <c r="J166" s="117" t="n"/>
      <c r="K166" s="117" t="n"/>
      <c r="L166" s="117" t="n"/>
      <c r="M166" s="125" t="n"/>
      <c r="N166" s="125" t="n"/>
      <c r="O166" s="125" t="n"/>
      <c r="P166" s="125">
        <f>IF(A166="","",SUM(M166:O166))</f>
        <v/>
      </c>
      <c r="Q166" s="117" t="n"/>
      <c r="R166" s="117" t="n"/>
      <c r="S166" s="126" t="n"/>
      <c r="T166" s="119" t="n"/>
      <c r="U166" s="120" t="n"/>
      <c r="V166" s="117" t="n"/>
      <c r="W166" s="117" t="n"/>
      <c r="X166" s="117" t="n"/>
      <c r="Y166" s="117" t="n"/>
    </row>
    <row r="167" ht="20" customHeight="1" s="18">
      <c r="A167" s="121" t="n"/>
      <c r="B167" s="121" t="n"/>
      <c r="C167" s="121" t="n"/>
      <c r="D167" s="121">
        <f>IFERROR(VLOOKUP(C167,'车辆台账'!$A$6:$B$105,2,FALSE),"")</f>
        <v/>
      </c>
      <c r="E167" s="123" t="n"/>
      <c r="F167" s="121" t="n"/>
      <c r="G167" s="121" t="n"/>
      <c r="H167" s="124" t="n"/>
      <c r="I167" s="124" t="n"/>
      <c r="J167" s="121" t="n"/>
      <c r="K167" s="121" t="n"/>
      <c r="L167" s="121" t="n"/>
      <c r="M167" s="127" t="n"/>
      <c r="N167" s="127" t="n"/>
      <c r="O167" s="127" t="n"/>
      <c r="P167" s="127">
        <f>IF(A167="","",SUM(M167:O167))</f>
        <v/>
      </c>
      <c r="Q167" s="121" t="n"/>
      <c r="R167" s="121" t="n"/>
      <c r="S167" s="128" t="n"/>
      <c r="T167" s="123" t="n"/>
      <c r="U167" s="124" t="n"/>
      <c r="V167" s="121" t="n"/>
      <c r="W167" s="121" t="n"/>
      <c r="X167" s="121" t="n"/>
      <c r="Y167" s="121" t="n"/>
    </row>
    <row r="168" ht="20" customHeight="1" s="18">
      <c r="A168" s="117" t="n"/>
      <c r="B168" s="117" t="n"/>
      <c r="C168" s="117" t="n"/>
      <c r="D168" s="117">
        <f>IFERROR(VLOOKUP(C168,'车辆台账'!$A$6:$B$105,2,FALSE),"")</f>
        <v/>
      </c>
      <c r="E168" s="119" t="n"/>
      <c r="F168" s="117" t="n"/>
      <c r="G168" s="117" t="n"/>
      <c r="H168" s="120" t="n"/>
      <c r="I168" s="120" t="n"/>
      <c r="J168" s="117" t="n"/>
      <c r="K168" s="117" t="n"/>
      <c r="L168" s="117" t="n"/>
      <c r="M168" s="125" t="n"/>
      <c r="N168" s="125" t="n"/>
      <c r="O168" s="125" t="n"/>
      <c r="P168" s="125">
        <f>IF(A168="","",SUM(M168:O168))</f>
        <v/>
      </c>
      <c r="Q168" s="117" t="n"/>
      <c r="R168" s="117" t="n"/>
      <c r="S168" s="126" t="n"/>
      <c r="T168" s="119" t="n"/>
      <c r="U168" s="120" t="n"/>
      <c r="V168" s="117" t="n"/>
      <c r="W168" s="117" t="n"/>
      <c r="X168" s="117" t="n"/>
      <c r="Y168" s="117" t="n"/>
    </row>
    <row r="169" ht="20" customHeight="1" s="18">
      <c r="A169" s="121" t="n"/>
      <c r="B169" s="121" t="n"/>
      <c r="C169" s="121" t="n"/>
      <c r="D169" s="121">
        <f>IFERROR(VLOOKUP(C169,'车辆台账'!$A$6:$B$105,2,FALSE),"")</f>
        <v/>
      </c>
      <c r="E169" s="123" t="n"/>
      <c r="F169" s="121" t="n"/>
      <c r="G169" s="121" t="n"/>
      <c r="H169" s="124" t="n"/>
      <c r="I169" s="124" t="n"/>
      <c r="J169" s="121" t="n"/>
      <c r="K169" s="121" t="n"/>
      <c r="L169" s="121" t="n"/>
      <c r="M169" s="127" t="n"/>
      <c r="N169" s="127" t="n"/>
      <c r="O169" s="127" t="n"/>
      <c r="P169" s="127">
        <f>IF(A169="","",SUM(M169:O169))</f>
        <v/>
      </c>
      <c r="Q169" s="121" t="n"/>
      <c r="R169" s="121" t="n"/>
      <c r="S169" s="128" t="n"/>
      <c r="T169" s="123" t="n"/>
      <c r="U169" s="124" t="n"/>
      <c r="V169" s="121" t="n"/>
      <c r="W169" s="121" t="n"/>
      <c r="X169" s="121" t="n"/>
      <c r="Y169" s="121" t="n"/>
    </row>
    <row r="170" ht="20" customHeight="1" s="18">
      <c r="A170" s="117" t="n"/>
      <c r="B170" s="117" t="n"/>
      <c r="C170" s="117" t="n"/>
      <c r="D170" s="117">
        <f>IFERROR(VLOOKUP(C170,'车辆台账'!$A$6:$B$105,2,FALSE),"")</f>
        <v/>
      </c>
      <c r="E170" s="119" t="n"/>
      <c r="F170" s="117" t="n"/>
      <c r="G170" s="117" t="n"/>
      <c r="H170" s="120" t="n"/>
      <c r="I170" s="120" t="n"/>
      <c r="J170" s="117" t="n"/>
      <c r="K170" s="117" t="n"/>
      <c r="L170" s="117" t="n"/>
      <c r="M170" s="125" t="n"/>
      <c r="N170" s="125" t="n"/>
      <c r="O170" s="125" t="n"/>
      <c r="P170" s="125">
        <f>IF(A170="","",SUM(M170:O170))</f>
        <v/>
      </c>
      <c r="Q170" s="117" t="n"/>
      <c r="R170" s="117" t="n"/>
      <c r="S170" s="126" t="n"/>
      <c r="T170" s="119" t="n"/>
      <c r="U170" s="120" t="n"/>
      <c r="V170" s="117" t="n"/>
      <c r="W170" s="117" t="n"/>
      <c r="X170" s="117" t="n"/>
      <c r="Y170" s="117" t="n"/>
    </row>
    <row r="171" ht="20" customHeight="1" s="18">
      <c r="A171" s="121" t="n"/>
      <c r="B171" s="121" t="n"/>
      <c r="C171" s="121" t="n"/>
      <c r="D171" s="121">
        <f>IFERROR(VLOOKUP(C171,'车辆台账'!$A$6:$B$105,2,FALSE),"")</f>
        <v/>
      </c>
      <c r="E171" s="123" t="n"/>
      <c r="F171" s="121" t="n"/>
      <c r="G171" s="121" t="n"/>
      <c r="H171" s="124" t="n"/>
      <c r="I171" s="124" t="n"/>
      <c r="J171" s="121" t="n"/>
      <c r="K171" s="121" t="n"/>
      <c r="L171" s="121" t="n"/>
      <c r="M171" s="127" t="n"/>
      <c r="N171" s="127" t="n"/>
      <c r="O171" s="127" t="n"/>
      <c r="P171" s="127">
        <f>IF(A171="","",SUM(M171:O171))</f>
        <v/>
      </c>
      <c r="Q171" s="121" t="n"/>
      <c r="R171" s="121" t="n"/>
      <c r="S171" s="128" t="n"/>
      <c r="T171" s="123" t="n"/>
      <c r="U171" s="124" t="n"/>
      <c r="V171" s="121" t="n"/>
      <c r="W171" s="121" t="n"/>
      <c r="X171" s="121" t="n"/>
      <c r="Y171" s="121" t="n"/>
    </row>
    <row r="172" ht="20" customHeight="1" s="18">
      <c r="A172" s="117" t="n"/>
      <c r="B172" s="117" t="n"/>
      <c r="C172" s="117" t="n"/>
      <c r="D172" s="117">
        <f>IFERROR(VLOOKUP(C172,'车辆台账'!$A$6:$B$105,2,FALSE),"")</f>
        <v/>
      </c>
      <c r="E172" s="119" t="n"/>
      <c r="F172" s="117" t="n"/>
      <c r="G172" s="117" t="n"/>
      <c r="H172" s="120" t="n"/>
      <c r="I172" s="120" t="n"/>
      <c r="J172" s="117" t="n"/>
      <c r="K172" s="117" t="n"/>
      <c r="L172" s="117" t="n"/>
      <c r="M172" s="125" t="n"/>
      <c r="N172" s="125" t="n"/>
      <c r="O172" s="125" t="n"/>
      <c r="P172" s="125">
        <f>IF(A172="","",SUM(M172:O172))</f>
        <v/>
      </c>
      <c r="Q172" s="117" t="n"/>
      <c r="R172" s="117" t="n"/>
      <c r="S172" s="126" t="n"/>
      <c r="T172" s="119" t="n"/>
      <c r="U172" s="120" t="n"/>
      <c r="V172" s="117" t="n"/>
      <c r="W172" s="117" t="n"/>
      <c r="X172" s="117" t="n"/>
      <c r="Y172" s="117" t="n"/>
    </row>
    <row r="173" ht="20" customHeight="1" s="18">
      <c r="A173" s="121" t="n"/>
      <c r="B173" s="121" t="n"/>
      <c r="C173" s="121" t="n"/>
      <c r="D173" s="121">
        <f>IFERROR(VLOOKUP(C173,'车辆台账'!$A$6:$B$105,2,FALSE),"")</f>
        <v/>
      </c>
      <c r="E173" s="123" t="n"/>
      <c r="F173" s="121" t="n"/>
      <c r="G173" s="121" t="n"/>
      <c r="H173" s="124" t="n"/>
      <c r="I173" s="124" t="n"/>
      <c r="J173" s="121" t="n"/>
      <c r="K173" s="121" t="n"/>
      <c r="L173" s="121" t="n"/>
      <c r="M173" s="127" t="n"/>
      <c r="N173" s="127" t="n"/>
      <c r="O173" s="127" t="n"/>
      <c r="P173" s="127">
        <f>IF(A173="","",SUM(M173:O173))</f>
        <v/>
      </c>
      <c r="Q173" s="121" t="n"/>
      <c r="R173" s="121" t="n"/>
      <c r="S173" s="128" t="n"/>
      <c r="T173" s="123" t="n"/>
      <c r="U173" s="124" t="n"/>
      <c r="V173" s="121" t="n"/>
      <c r="W173" s="121" t="n"/>
      <c r="X173" s="121" t="n"/>
      <c r="Y173" s="121" t="n"/>
    </row>
    <row r="174" ht="20" customHeight="1" s="18">
      <c r="A174" s="117" t="n"/>
      <c r="B174" s="117" t="n"/>
      <c r="C174" s="117" t="n"/>
      <c r="D174" s="117">
        <f>IFERROR(VLOOKUP(C174,'车辆台账'!$A$6:$B$105,2,FALSE),"")</f>
        <v/>
      </c>
      <c r="E174" s="119" t="n"/>
      <c r="F174" s="117" t="n"/>
      <c r="G174" s="117" t="n"/>
      <c r="H174" s="120" t="n"/>
      <c r="I174" s="120" t="n"/>
      <c r="J174" s="117" t="n"/>
      <c r="K174" s="117" t="n"/>
      <c r="L174" s="117" t="n"/>
      <c r="M174" s="125" t="n"/>
      <c r="N174" s="125" t="n"/>
      <c r="O174" s="125" t="n"/>
      <c r="P174" s="125">
        <f>IF(A174="","",SUM(M174:O174))</f>
        <v/>
      </c>
      <c r="Q174" s="117" t="n"/>
      <c r="R174" s="117" t="n"/>
      <c r="S174" s="126" t="n"/>
      <c r="T174" s="119" t="n"/>
      <c r="U174" s="120" t="n"/>
      <c r="V174" s="117" t="n"/>
      <c r="W174" s="117" t="n"/>
      <c r="X174" s="117" t="n"/>
      <c r="Y174" s="117" t="n"/>
    </row>
    <row r="175" ht="20" customHeight="1" s="18">
      <c r="A175" s="121" t="n"/>
      <c r="B175" s="121" t="n"/>
      <c r="C175" s="121" t="n"/>
      <c r="D175" s="121">
        <f>IFERROR(VLOOKUP(C175,'车辆台账'!$A$6:$B$105,2,FALSE),"")</f>
        <v/>
      </c>
      <c r="E175" s="123" t="n"/>
      <c r="F175" s="121" t="n"/>
      <c r="G175" s="121" t="n"/>
      <c r="H175" s="124" t="n"/>
      <c r="I175" s="124" t="n"/>
      <c r="J175" s="121" t="n"/>
      <c r="K175" s="121" t="n"/>
      <c r="L175" s="121" t="n"/>
      <c r="M175" s="127" t="n"/>
      <c r="N175" s="127" t="n"/>
      <c r="O175" s="127" t="n"/>
      <c r="P175" s="127">
        <f>IF(A175="","",SUM(M175:O175))</f>
        <v/>
      </c>
      <c r="Q175" s="121" t="n"/>
      <c r="R175" s="121" t="n"/>
      <c r="S175" s="128" t="n"/>
      <c r="T175" s="123" t="n"/>
      <c r="U175" s="124" t="n"/>
      <c r="V175" s="121" t="n"/>
      <c r="W175" s="121" t="n"/>
      <c r="X175" s="121" t="n"/>
      <c r="Y175" s="121" t="n"/>
    </row>
    <row r="176" ht="20" customHeight="1" s="18">
      <c r="A176" s="117" t="n"/>
      <c r="B176" s="117" t="n"/>
      <c r="C176" s="117" t="n"/>
      <c r="D176" s="117">
        <f>IFERROR(VLOOKUP(C176,'车辆台账'!$A$6:$B$105,2,FALSE),"")</f>
        <v/>
      </c>
      <c r="E176" s="119" t="n"/>
      <c r="F176" s="117" t="n"/>
      <c r="G176" s="117" t="n"/>
      <c r="H176" s="120" t="n"/>
      <c r="I176" s="120" t="n"/>
      <c r="J176" s="117" t="n"/>
      <c r="K176" s="117" t="n"/>
      <c r="L176" s="117" t="n"/>
      <c r="M176" s="125" t="n"/>
      <c r="N176" s="125" t="n"/>
      <c r="O176" s="125" t="n"/>
      <c r="P176" s="125">
        <f>IF(A176="","",SUM(M176:O176))</f>
        <v/>
      </c>
      <c r="Q176" s="117" t="n"/>
      <c r="R176" s="117" t="n"/>
      <c r="S176" s="126" t="n"/>
      <c r="T176" s="119" t="n"/>
      <c r="U176" s="120" t="n"/>
      <c r="V176" s="117" t="n"/>
      <c r="W176" s="117" t="n"/>
      <c r="X176" s="117" t="n"/>
      <c r="Y176" s="117" t="n"/>
    </row>
    <row r="177" ht="20" customHeight="1" s="18">
      <c r="A177" s="121" t="n"/>
      <c r="B177" s="121" t="n"/>
      <c r="C177" s="121" t="n"/>
      <c r="D177" s="121">
        <f>IFERROR(VLOOKUP(C177,'车辆台账'!$A$6:$B$105,2,FALSE),"")</f>
        <v/>
      </c>
      <c r="E177" s="123" t="n"/>
      <c r="F177" s="121" t="n"/>
      <c r="G177" s="121" t="n"/>
      <c r="H177" s="124" t="n"/>
      <c r="I177" s="124" t="n"/>
      <c r="J177" s="121" t="n"/>
      <c r="K177" s="121" t="n"/>
      <c r="L177" s="121" t="n"/>
      <c r="M177" s="127" t="n"/>
      <c r="N177" s="127" t="n"/>
      <c r="O177" s="127" t="n"/>
      <c r="P177" s="127">
        <f>IF(A177="","",SUM(M177:O177))</f>
        <v/>
      </c>
      <c r="Q177" s="121" t="n"/>
      <c r="R177" s="121" t="n"/>
      <c r="S177" s="128" t="n"/>
      <c r="T177" s="123" t="n"/>
      <c r="U177" s="124" t="n"/>
      <c r="V177" s="121" t="n"/>
      <c r="W177" s="121" t="n"/>
      <c r="X177" s="121" t="n"/>
      <c r="Y177" s="121" t="n"/>
    </row>
    <row r="178" ht="20" customHeight="1" s="18">
      <c r="A178" s="117" t="n"/>
      <c r="B178" s="117" t="n"/>
      <c r="C178" s="117" t="n"/>
      <c r="D178" s="117">
        <f>IFERROR(VLOOKUP(C178,'车辆台账'!$A$6:$B$105,2,FALSE),"")</f>
        <v/>
      </c>
      <c r="E178" s="119" t="n"/>
      <c r="F178" s="117" t="n"/>
      <c r="G178" s="117" t="n"/>
      <c r="H178" s="120" t="n"/>
      <c r="I178" s="120" t="n"/>
      <c r="J178" s="117" t="n"/>
      <c r="K178" s="117" t="n"/>
      <c r="L178" s="117" t="n"/>
      <c r="M178" s="125" t="n"/>
      <c r="N178" s="125" t="n"/>
      <c r="O178" s="125" t="n"/>
      <c r="P178" s="125">
        <f>IF(A178="","",SUM(M178:O178))</f>
        <v/>
      </c>
      <c r="Q178" s="117" t="n"/>
      <c r="R178" s="117" t="n"/>
      <c r="S178" s="126" t="n"/>
      <c r="T178" s="119" t="n"/>
      <c r="U178" s="120" t="n"/>
      <c r="V178" s="117" t="n"/>
      <c r="W178" s="117" t="n"/>
      <c r="X178" s="117" t="n"/>
      <c r="Y178" s="117" t="n"/>
    </row>
    <row r="179" ht="20" customHeight="1" s="18">
      <c r="A179" s="121" t="n"/>
      <c r="B179" s="121" t="n"/>
      <c r="C179" s="121" t="n"/>
      <c r="D179" s="121">
        <f>IFERROR(VLOOKUP(C179,'车辆台账'!$A$6:$B$105,2,FALSE),"")</f>
        <v/>
      </c>
      <c r="E179" s="123" t="n"/>
      <c r="F179" s="121" t="n"/>
      <c r="G179" s="121" t="n"/>
      <c r="H179" s="124" t="n"/>
      <c r="I179" s="124" t="n"/>
      <c r="J179" s="121" t="n"/>
      <c r="K179" s="121" t="n"/>
      <c r="L179" s="121" t="n"/>
      <c r="M179" s="127" t="n"/>
      <c r="N179" s="127" t="n"/>
      <c r="O179" s="127" t="n"/>
      <c r="P179" s="127">
        <f>IF(A179="","",SUM(M179:O179))</f>
        <v/>
      </c>
      <c r="Q179" s="121" t="n"/>
      <c r="R179" s="121" t="n"/>
      <c r="S179" s="128" t="n"/>
      <c r="T179" s="123" t="n"/>
      <c r="U179" s="124" t="n"/>
      <c r="V179" s="121" t="n"/>
      <c r="W179" s="121" t="n"/>
      <c r="X179" s="121" t="n"/>
      <c r="Y179" s="121" t="n"/>
    </row>
    <row r="180" ht="20" customHeight="1" s="18">
      <c r="A180" s="117" t="n"/>
      <c r="B180" s="117" t="n"/>
      <c r="C180" s="117" t="n"/>
      <c r="D180" s="117">
        <f>IFERROR(VLOOKUP(C180,'车辆台账'!$A$6:$B$105,2,FALSE),"")</f>
        <v/>
      </c>
      <c r="E180" s="119" t="n"/>
      <c r="F180" s="117" t="n"/>
      <c r="G180" s="117" t="n"/>
      <c r="H180" s="120" t="n"/>
      <c r="I180" s="120" t="n"/>
      <c r="J180" s="117" t="n"/>
      <c r="K180" s="117" t="n"/>
      <c r="L180" s="117" t="n"/>
      <c r="M180" s="125" t="n"/>
      <c r="N180" s="125" t="n"/>
      <c r="O180" s="125" t="n"/>
      <c r="P180" s="125">
        <f>IF(A180="","",SUM(M180:O180))</f>
        <v/>
      </c>
      <c r="Q180" s="117" t="n"/>
      <c r="R180" s="117" t="n"/>
      <c r="S180" s="126" t="n"/>
      <c r="T180" s="119" t="n"/>
      <c r="U180" s="120" t="n"/>
      <c r="V180" s="117" t="n"/>
      <c r="W180" s="117" t="n"/>
      <c r="X180" s="117" t="n"/>
      <c r="Y180" s="117" t="n"/>
    </row>
    <row r="181" ht="20" customHeight="1" s="18">
      <c r="A181" s="121" t="n"/>
      <c r="B181" s="121" t="n"/>
      <c r="C181" s="121" t="n"/>
      <c r="D181" s="121">
        <f>IFERROR(VLOOKUP(C181,'车辆台账'!$A$6:$B$105,2,FALSE),"")</f>
        <v/>
      </c>
      <c r="E181" s="123" t="n"/>
      <c r="F181" s="121" t="n"/>
      <c r="G181" s="121" t="n"/>
      <c r="H181" s="124" t="n"/>
      <c r="I181" s="124" t="n"/>
      <c r="J181" s="121" t="n"/>
      <c r="K181" s="121" t="n"/>
      <c r="L181" s="121" t="n"/>
      <c r="M181" s="127" t="n"/>
      <c r="N181" s="127" t="n"/>
      <c r="O181" s="127" t="n"/>
      <c r="P181" s="127">
        <f>IF(A181="","",SUM(M181:O181))</f>
        <v/>
      </c>
      <c r="Q181" s="121" t="n"/>
      <c r="R181" s="121" t="n"/>
      <c r="S181" s="128" t="n"/>
      <c r="T181" s="123" t="n"/>
      <c r="U181" s="124" t="n"/>
      <c r="V181" s="121" t="n"/>
      <c r="W181" s="121" t="n"/>
      <c r="X181" s="121" t="n"/>
      <c r="Y181" s="121" t="n"/>
    </row>
    <row r="182" ht="20" customHeight="1" s="18">
      <c r="A182" s="117" t="n"/>
      <c r="B182" s="117" t="n"/>
      <c r="C182" s="117" t="n"/>
      <c r="D182" s="117">
        <f>IFERROR(VLOOKUP(C182,'车辆台账'!$A$6:$B$105,2,FALSE),"")</f>
        <v/>
      </c>
      <c r="E182" s="119" t="n"/>
      <c r="F182" s="117" t="n"/>
      <c r="G182" s="117" t="n"/>
      <c r="H182" s="120" t="n"/>
      <c r="I182" s="120" t="n"/>
      <c r="J182" s="117" t="n"/>
      <c r="K182" s="117" t="n"/>
      <c r="L182" s="117" t="n"/>
      <c r="M182" s="125" t="n"/>
      <c r="N182" s="125" t="n"/>
      <c r="O182" s="125" t="n"/>
      <c r="P182" s="125">
        <f>IF(A182="","",SUM(M182:O182))</f>
        <v/>
      </c>
      <c r="Q182" s="117" t="n"/>
      <c r="R182" s="117" t="n"/>
      <c r="S182" s="126" t="n"/>
      <c r="T182" s="119" t="n"/>
      <c r="U182" s="120" t="n"/>
      <c r="V182" s="117" t="n"/>
      <c r="W182" s="117" t="n"/>
      <c r="X182" s="117" t="n"/>
      <c r="Y182" s="117" t="n"/>
    </row>
    <row r="183" ht="20" customHeight="1" s="18">
      <c r="A183" s="121" t="n"/>
      <c r="B183" s="121" t="n"/>
      <c r="C183" s="121" t="n"/>
      <c r="D183" s="121">
        <f>IFERROR(VLOOKUP(C183,'车辆台账'!$A$6:$B$105,2,FALSE),"")</f>
        <v/>
      </c>
      <c r="E183" s="123" t="n"/>
      <c r="F183" s="121" t="n"/>
      <c r="G183" s="121" t="n"/>
      <c r="H183" s="124" t="n"/>
      <c r="I183" s="124" t="n"/>
      <c r="J183" s="121" t="n"/>
      <c r="K183" s="121" t="n"/>
      <c r="L183" s="121" t="n"/>
      <c r="M183" s="127" t="n"/>
      <c r="N183" s="127" t="n"/>
      <c r="O183" s="127" t="n"/>
      <c r="P183" s="127">
        <f>IF(A183="","",SUM(M183:O183))</f>
        <v/>
      </c>
      <c r="Q183" s="121" t="n"/>
      <c r="R183" s="121" t="n"/>
      <c r="S183" s="128" t="n"/>
      <c r="T183" s="123" t="n"/>
      <c r="U183" s="124" t="n"/>
      <c r="V183" s="121" t="n"/>
      <c r="W183" s="121" t="n"/>
      <c r="X183" s="121" t="n"/>
      <c r="Y183" s="121" t="n"/>
    </row>
    <row r="184" ht="20" customHeight="1" s="18">
      <c r="A184" s="117" t="n"/>
      <c r="B184" s="117" t="n"/>
      <c r="C184" s="117" t="n"/>
      <c r="D184" s="117">
        <f>IFERROR(VLOOKUP(C184,'车辆台账'!$A$6:$B$105,2,FALSE),"")</f>
        <v/>
      </c>
      <c r="E184" s="119" t="n"/>
      <c r="F184" s="117" t="n"/>
      <c r="G184" s="117" t="n"/>
      <c r="H184" s="120" t="n"/>
      <c r="I184" s="120" t="n"/>
      <c r="J184" s="117" t="n"/>
      <c r="K184" s="117" t="n"/>
      <c r="L184" s="117" t="n"/>
      <c r="M184" s="125" t="n"/>
      <c r="N184" s="125" t="n"/>
      <c r="O184" s="125" t="n"/>
      <c r="P184" s="125">
        <f>IF(A184="","",SUM(M184:O184))</f>
        <v/>
      </c>
      <c r="Q184" s="117" t="n"/>
      <c r="R184" s="117" t="n"/>
      <c r="S184" s="126" t="n"/>
      <c r="T184" s="119" t="n"/>
      <c r="U184" s="120" t="n"/>
      <c r="V184" s="117" t="n"/>
      <c r="W184" s="117" t="n"/>
      <c r="X184" s="117" t="n"/>
      <c r="Y184" s="117" t="n"/>
    </row>
    <row r="185" ht="20" customHeight="1" s="18">
      <c r="A185" s="121" t="n"/>
      <c r="B185" s="121" t="n"/>
      <c r="C185" s="121" t="n"/>
      <c r="D185" s="121">
        <f>IFERROR(VLOOKUP(C185,'车辆台账'!$A$6:$B$105,2,FALSE),"")</f>
        <v/>
      </c>
      <c r="E185" s="123" t="n"/>
      <c r="F185" s="121" t="n"/>
      <c r="G185" s="121" t="n"/>
      <c r="H185" s="124" t="n"/>
      <c r="I185" s="124" t="n"/>
      <c r="J185" s="121" t="n"/>
      <c r="K185" s="121" t="n"/>
      <c r="L185" s="121" t="n"/>
      <c r="M185" s="127" t="n"/>
      <c r="N185" s="127" t="n"/>
      <c r="O185" s="127" t="n"/>
      <c r="P185" s="127">
        <f>IF(A185="","",SUM(M185:O185))</f>
        <v/>
      </c>
      <c r="Q185" s="121" t="n"/>
      <c r="R185" s="121" t="n"/>
      <c r="S185" s="128" t="n"/>
      <c r="T185" s="123" t="n"/>
      <c r="U185" s="124" t="n"/>
      <c r="V185" s="121" t="n"/>
      <c r="W185" s="121" t="n"/>
      <c r="X185" s="121" t="n"/>
      <c r="Y185" s="121" t="n"/>
    </row>
    <row r="186" ht="20" customHeight="1" s="18">
      <c r="A186" s="117" t="n"/>
      <c r="B186" s="117" t="n"/>
      <c r="C186" s="117" t="n"/>
      <c r="D186" s="117">
        <f>IFERROR(VLOOKUP(C186,'车辆台账'!$A$6:$B$105,2,FALSE),"")</f>
        <v/>
      </c>
      <c r="E186" s="119" t="n"/>
      <c r="F186" s="117" t="n"/>
      <c r="G186" s="117" t="n"/>
      <c r="H186" s="120" t="n"/>
      <c r="I186" s="120" t="n"/>
      <c r="J186" s="117" t="n"/>
      <c r="K186" s="117" t="n"/>
      <c r="L186" s="117" t="n"/>
      <c r="M186" s="125" t="n"/>
      <c r="N186" s="125" t="n"/>
      <c r="O186" s="125" t="n"/>
      <c r="P186" s="125">
        <f>IF(A186="","",SUM(M186:O186))</f>
        <v/>
      </c>
      <c r="Q186" s="117" t="n"/>
      <c r="R186" s="117" t="n"/>
      <c r="S186" s="126" t="n"/>
      <c r="T186" s="119" t="n"/>
      <c r="U186" s="120" t="n"/>
      <c r="V186" s="117" t="n"/>
      <c r="W186" s="117" t="n"/>
      <c r="X186" s="117" t="n"/>
      <c r="Y186" s="117" t="n"/>
    </row>
    <row r="187" ht="20" customHeight="1" s="18">
      <c r="A187" s="121" t="n"/>
      <c r="B187" s="121" t="n"/>
      <c r="C187" s="121" t="n"/>
      <c r="D187" s="121">
        <f>IFERROR(VLOOKUP(C187,'车辆台账'!$A$6:$B$105,2,FALSE),"")</f>
        <v/>
      </c>
      <c r="E187" s="123" t="n"/>
      <c r="F187" s="121" t="n"/>
      <c r="G187" s="121" t="n"/>
      <c r="H187" s="124" t="n"/>
      <c r="I187" s="124" t="n"/>
      <c r="J187" s="121" t="n"/>
      <c r="K187" s="121" t="n"/>
      <c r="L187" s="121" t="n"/>
      <c r="M187" s="127" t="n"/>
      <c r="N187" s="127" t="n"/>
      <c r="O187" s="127" t="n"/>
      <c r="P187" s="127">
        <f>IF(A187="","",SUM(M187:O187))</f>
        <v/>
      </c>
      <c r="Q187" s="121" t="n"/>
      <c r="R187" s="121" t="n"/>
      <c r="S187" s="128" t="n"/>
      <c r="T187" s="123" t="n"/>
      <c r="U187" s="124" t="n"/>
      <c r="V187" s="121" t="n"/>
      <c r="W187" s="121" t="n"/>
      <c r="X187" s="121" t="n"/>
      <c r="Y187" s="121" t="n"/>
    </row>
    <row r="188" ht="20" customHeight="1" s="18">
      <c r="A188" s="117" t="n"/>
      <c r="B188" s="117" t="n"/>
      <c r="C188" s="117" t="n"/>
      <c r="D188" s="117">
        <f>IFERROR(VLOOKUP(C188,'车辆台账'!$A$6:$B$105,2,FALSE),"")</f>
        <v/>
      </c>
      <c r="E188" s="119" t="n"/>
      <c r="F188" s="117" t="n"/>
      <c r="G188" s="117" t="n"/>
      <c r="H188" s="120" t="n"/>
      <c r="I188" s="120" t="n"/>
      <c r="J188" s="117" t="n"/>
      <c r="K188" s="117" t="n"/>
      <c r="L188" s="117" t="n"/>
      <c r="M188" s="125" t="n"/>
      <c r="N188" s="125" t="n"/>
      <c r="O188" s="125" t="n"/>
      <c r="P188" s="125">
        <f>IF(A188="","",SUM(M188:O188))</f>
        <v/>
      </c>
      <c r="Q188" s="117" t="n"/>
      <c r="R188" s="117" t="n"/>
      <c r="S188" s="126" t="n"/>
      <c r="T188" s="119" t="n"/>
      <c r="U188" s="120" t="n"/>
      <c r="V188" s="117" t="n"/>
      <c r="W188" s="117" t="n"/>
      <c r="X188" s="117" t="n"/>
      <c r="Y188" s="117" t="n"/>
    </row>
    <row r="189" ht="20" customHeight="1" s="18">
      <c r="A189" s="121" t="n"/>
      <c r="B189" s="121" t="n"/>
      <c r="C189" s="121" t="n"/>
      <c r="D189" s="121">
        <f>IFERROR(VLOOKUP(C189,'车辆台账'!$A$6:$B$105,2,FALSE),"")</f>
        <v/>
      </c>
      <c r="E189" s="123" t="n"/>
      <c r="F189" s="121" t="n"/>
      <c r="G189" s="121" t="n"/>
      <c r="H189" s="124" t="n"/>
      <c r="I189" s="124" t="n"/>
      <c r="J189" s="121" t="n"/>
      <c r="K189" s="121" t="n"/>
      <c r="L189" s="121" t="n"/>
      <c r="M189" s="127" t="n"/>
      <c r="N189" s="127" t="n"/>
      <c r="O189" s="127" t="n"/>
      <c r="P189" s="127">
        <f>IF(A189="","",SUM(M189:O189))</f>
        <v/>
      </c>
      <c r="Q189" s="121" t="n"/>
      <c r="R189" s="121" t="n"/>
      <c r="S189" s="128" t="n"/>
      <c r="T189" s="123" t="n"/>
      <c r="U189" s="124" t="n"/>
      <c r="V189" s="121" t="n"/>
      <c r="W189" s="121" t="n"/>
      <c r="X189" s="121" t="n"/>
      <c r="Y189" s="121" t="n"/>
    </row>
    <row r="190" ht="20" customHeight="1" s="18">
      <c r="A190" s="117" t="n"/>
      <c r="B190" s="117" t="n"/>
      <c r="C190" s="117" t="n"/>
      <c r="D190" s="117">
        <f>IFERROR(VLOOKUP(C190,'车辆台账'!$A$6:$B$105,2,FALSE),"")</f>
        <v/>
      </c>
      <c r="E190" s="119" t="n"/>
      <c r="F190" s="117" t="n"/>
      <c r="G190" s="117" t="n"/>
      <c r="H190" s="120" t="n"/>
      <c r="I190" s="120" t="n"/>
      <c r="J190" s="117" t="n"/>
      <c r="K190" s="117" t="n"/>
      <c r="L190" s="117" t="n"/>
      <c r="M190" s="125" t="n"/>
      <c r="N190" s="125" t="n"/>
      <c r="O190" s="125" t="n"/>
      <c r="P190" s="125">
        <f>IF(A190="","",SUM(M190:O190))</f>
        <v/>
      </c>
      <c r="Q190" s="117" t="n"/>
      <c r="R190" s="117" t="n"/>
      <c r="S190" s="126" t="n"/>
      <c r="T190" s="119" t="n"/>
      <c r="U190" s="120" t="n"/>
      <c r="V190" s="117" t="n"/>
      <c r="W190" s="117" t="n"/>
      <c r="X190" s="117" t="n"/>
      <c r="Y190" s="117" t="n"/>
    </row>
    <row r="191" ht="20" customHeight="1" s="18">
      <c r="A191" s="121" t="n"/>
      <c r="B191" s="121" t="n"/>
      <c r="C191" s="121" t="n"/>
      <c r="D191" s="121">
        <f>IFERROR(VLOOKUP(C191,'车辆台账'!$A$6:$B$105,2,FALSE),"")</f>
        <v/>
      </c>
      <c r="E191" s="123" t="n"/>
      <c r="F191" s="121" t="n"/>
      <c r="G191" s="121" t="n"/>
      <c r="H191" s="124" t="n"/>
      <c r="I191" s="124" t="n"/>
      <c r="J191" s="121" t="n"/>
      <c r="K191" s="121" t="n"/>
      <c r="L191" s="121" t="n"/>
      <c r="M191" s="127" t="n"/>
      <c r="N191" s="127" t="n"/>
      <c r="O191" s="127" t="n"/>
      <c r="P191" s="127">
        <f>IF(A191="","",SUM(M191:O191))</f>
        <v/>
      </c>
      <c r="Q191" s="121" t="n"/>
      <c r="R191" s="121" t="n"/>
      <c r="S191" s="128" t="n"/>
      <c r="T191" s="123" t="n"/>
      <c r="U191" s="124" t="n"/>
      <c r="V191" s="121" t="n"/>
      <c r="W191" s="121" t="n"/>
      <c r="X191" s="121" t="n"/>
      <c r="Y191" s="121" t="n"/>
    </row>
    <row r="192" ht="20" customHeight="1" s="18">
      <c r="A192" s="117" t="n"/>
      <c r="B192" s="117" t="n"/>
      <c r="C192" s="117" t="n"/>
      <c r="D192" s="117">
        <f>IFERROR(VLOOKUP(C192,'车辆台账'!$A$6:$B$105,2,FALSE),"")</f>
        <v/>
      </c>
      <c r="E192" s="119" t="n"/>
      <c r="F192" s="117" t="n"/>
      <c r="G192" s="117" t="n"/>
      <c r="H192" s="120" t="n"/>
      <c r="I192" s="120" t="n"/>
      <c r="J192" s="117" t="n"/>
      <c r="K192" s="117" t="n"/>
      <c r="L192" s="117" t="n"/>
      <c r="M192" s="125" t="n"/>
      <c r="N192" s="125" t="n"/>
      <c r="O192" s="125" t="n"/>
      <c r="P192" s="125">
        <f>IF(A192="","",SUM(M192:O192))</f>
        <v/>
      </c>
      <c r="Q192" s="117" t="n"/>
      <c r="R192" s="117" t="n"/>
      <c r="S192" s="126" t="n"/>
      <c r="T192" s="119" t="n"/>
      <c r="U192" s="120" t="n"/>
      <c r="V192" s="117" t="n"/>
      <c r="W192" s="117" t="n"/>
      <c r="X192" s="117" t="n"/>
      <c r="Y192" s="117" t="n"/>
    </row>
    <row r="193" ht="20" customHeight="1" s="18">
      <c r="A193" s="121" t="n"/>
      <c r="B193" s="121" t="n"/>
      <c r="C193" s="121" t="n"/>
      <c r="D193" s="121">
        <f>IFERROR(VLOOKUP(C193,'车辆台账'!$A$6:$B$105,2,FALSE),"")</f>
        <v/>
      </c>
      <c r="E193" s="123" t="n"/>
      <c r="F193" s="121" t="n"/>
      <c r="G193" s="121" t="n"/>
      <c r="H193" s="124" t="n"/>
      <c r="I193" s="124" t="n"/>
      <c r="J193" s="121" t="n"/>
      <c r="K193" s="121" t="n"/>
      <c r="L193" s="121" t="n"/>
      <c r="M193" s="127" t="n"/>
      <c r="N193" s="127" t="n"/>
      <c r="O193" s="127" t="n"/>
      <c r="P193" s="127">
        <f>IF(A193="","",SUM(M193:O193))</f>
        <v/>
      </c>
      <c r="Q193" s="121" t="n"/>
      <c r="R193" s="121" t="n"/>
      <c r="S193" s="128" t="n"/>
      <c r="T193" s="123" t="n"/>
      <c r="U193" s="124" t="n"/>
      <c r="V193" s="121" t="n"/>
      <c r="W193" s="121" t="n"/>
      <c r="X193" s="121" t="n"/>
      <c r="Y193" s="121" t="n"/>
    </row>
    <row r="194" ht="20" customHeight="1" s="18">
      <c r="A194" s="117" t="n"/>
      <c r="B194" s="117" t="n"/>
      <c r="C194" s="117" t="n"/>
      <c r="D194" s="117">
        <f>IFERROR(VLOOKUP(C194,'车辆台账'!$A$6:$B$105,2,FALSE),"")</f>
        <v/>
      </c>
      <c r="E194" s="119" t="n"/>
      <c r="F194" s="117" t="n"/>
      <c r="G194" s="117" t="n"/>
      <c r="H194" s="120" t="n"/>
      <c r="I194" s="120" t="n"/>
      <c r="J194" s="117" t="n"/>
      <c r="K194" s="117" t="n"/>
      <c r="L194" s="117" t="n"/>
      <c r="M194" s="125" t="n"/>
      <c r="N194" s="125" t="n"/>
      <c r="O194" s="125" t="n"/>
      <c r="P194" s="125">
        <f>IF(A194="","",SUM(M194:O194))</f>
        <v/>
      </c>
      <c r="Q194" s="117" t="n"/>
      <c r="R194" s="117" t="n"/>
      <c r="S194" s="126" t="n"/>
      <c r="T194" s="119" t="n"/>
      <c r="U194" s="120" t="n"/>
      <c r="V194" s="117" t="n"/>
      <c r="W194" s="117" t="n"/>
      <c r="X194" s="117" t="n"/>
      <c r="Y194" s="117" t="n"/>
    </row>
    <row r="195" ht="20" customHeight="1" s="18">
      <c r="A195" s="121" t="n"/>
      <c r="B195" s="121" t="n"/>
      <c r="C195" s="121" t="n"/>
      <c r="D195" s="121">
        <f>IFERROR(VLOOKUP(C195,'车辆台账'!$A$6:$B$105,2,FALSE),"")</f>
        <v/>
      </c>
      <c r="E195" s="123" t="n"/>
      <c r="F195" s="121" t="n"/>
      <c r="G195" s="121" t="n"/>
      <c r="H195" s="124" t="n"/>
      <c r="I195" s="124" t="n"/>
      <c r="J195" s="121" t="n"/>
      <c r="K195" s="121" t="n"/>
      <c r="L195" s="121" t="n"/>
      <c r="M195" s="127" t="n"/>
      <c r="N195" s="127" t="n"/>
      <c r="O195" s="127" t="n"/>
      <c r="P195" s="127">
        <f>IF(A195="","",SUM(M195:O195))</f>
        <v/>
      </c>
      <c r="Q195" s="121" t="n"/>
      <c r="R195" s="121" t="n"/>
      <c r="S195" s="128" t="n"/>
      <c r="T195" s="123" t="n"/>
      <c r="U195" s="124" t="n"/>
      <c r="V195" s="121" t="n"/>
      <c r="W195" s="121" t="n"/>
      <c r="X195" s="121" t="n"/>
      <c r="Y195" s="121" t="n"/>
    </row>
    <row r="196" ht="20" customHeight="1" s="18">
      <c r="A196" s="117" t="n"/>
      <c r="B196" s="117" t="n"/>
      <c r="C196" s="117" t="n"/>
      <c r="D196" s="117">
        <f>IFERROR(VLOOKUP(C196,'车辆台账'!$A$6:$B$105,2,FALSE),"")</f>
        <v/>
      </c>
      <c r="E196" s="119" t="n"/>
      <c r="F196" s="117" t="n"/>
      <c r="G196" s="117" t="n"/>
      <c r="H196" s="120" t="n"/>
      <c r="I196" s="120" t="n"/>
      <c r="J196" s="117" t="n"/>
      <c r="K196" s="117" t="n"/>
      <c r="L196" s="117" t="n"/>
      <c r="M196" s="125" t="n"/>
      <c r="N196" s="125" t="n"/>
      <c r="O196" s="125" t="n"/>
      <c r="P196" s="125">
        <f>IF(A196="","",SUM(M196:O196))</f>
        <v/>
      </c>
      <c r="Q196" s="117" t="n"/>
      <c r="R196" s="117" t="n"/>
      <c r="S196" s="126" t="n"/>
      <c r="T196" s="119" t="n"/>
      <c r="U196" s="120" t="n"/>
      <c r="V196" s="117" t="n"/>
      <c r="W196" s="117" t="n"/>
      <c r="X196" s="117" t="n"/>
      <c r="Y196" s="117" t="n"/>
    </row>
    <row r="197" ht="20" customHeight="1" s="18">
      <c r="A197" s="121" t="n"/>
      <c r="B197" s="121" t="n"/>
      <c r="C197" s="121" t="n"/>
      <c r="D197" s="121">
        <f>IFERROR(VLOOKUP(C197,'车辆台账'!$A$6:$B$105,2,FALSE),"")</f>
        <v/>
      </c>
      <c r="E197" s="123" t="n"/>
      <c r="F197" s="121" t="n"/>
      <c r="G197" s="121" t="n"/>
      <c r="H197" s="124" t="n"/>
      <c r="I197" s="124" t="n"/>
      <c r="J197" s="121" t="n"/>
      <c r="K197" s="121" t="n"/>
      <c r="L197" s="121" t="n"/>
      <c r="M197" s="127" t="n"/>
      <c r="N197" s="127" t="n"/>
      <c r="O197" s="127" t="n"/>
      <c r="P197" s="127">
        <f>IF(A197="","",SUM(M197:O197))</f>
        <v/>
      </c>
      <c r="Q197" s="121" t="n"/>
      <c r="R197" s="121" t="n"/>
      <c r="S197" s="128" t="n"/>
      <c r="T197" s="123" t="n"/>
      <c r="U197" s="124" t="n"/>
      <c r="V197" s="121" t="n"/>
      <c r="W197" s="121" t="n"/>
      <c r="X197" s="121" t="n"/>
      <c r="Y197" s="121" t="n"/>
    </row>
    <row r="198" ht="20" customHeight="1" s="18">
      <c r="A198" s="117" t="n"/>
      <c r="B198" s="117" t="n"/>
      <c r="C198" s="117" t="n"/>
      <c r="D198" s="117">
        <f>IFERROR(VLOOKUP(C198,'车辆台账'!$A$6:$B$105,2,FALSE),"")</f>
        <v/>
      </c>
      <c r="E198" s="119" t="n"/>
      <c r="F198" s="117" t="n"/>
      <c r="G198" s="117" t="n"/>
      <c r="H198" s="120" t="n"/>
      <c r="I198" s="120" t="n"/>
      <c r="J198" s="117" t="n"/>
      <c r="K198" s="117" t="n"/>
      <c r="L198" s="117" t="n"/>
      <c r="M198" s="125" t="n"/>
      <c r="N198" s="125" t="n"/>
      <c r="O198" s="125" t="n"/>
      <c r="P198" s="125">
        <f>IF(A198="","",SUM(M198:O198))</f>
        <v/>
      </c>
      <c r="Q198" s="117" t="n"/>
      <c r="R198" s="117" t="n"/>
      <c r="S198" s="126" t="n"/>
      <c r="T198" s="119" t="n"/>
      <c r="U198" s="120" t="n"/>
      <c r="V198" s="117" t="n"/>
      <c r="W198" s="117" t="n"/>
      <c r="X198" s="117" t="n"/>
      <c r="Y198" s="117" t="n"/>
    </row>
    <row r="199" ht="20" customHeight="1" s="18">
      <c r="A199" s="121" t="n"/>
      <c r="B199" s="121" t="n"/>
      <c r="C199" s="121" t="n"/>
      <c r="D199" s="121">
        <f>IFERROR(VLOOKUP(C199,'车辆台账'!$A$6:$B$105,2,FALSE),"")</f>
        <v/>
      </c>
      <c r="E199" s="123" t="n"/>
      <c r="F199" s="121" t="n"/>
      <c r="G199" s="121" t="n"/>
      <c r="H199" s="124" t="n"/>
      <c r="I199" s="124" t="n"/>
      <c r="J199" s="121" t="n"/>
      <c r="K199" s="121" t="n"/>
      <c r="L199" s="121" t="n"/>
      <c r="M199" s="127" t="n"/>
      <c r="N199" s="127" t="n"/>
      <c r="O199" s="127" t="n"/>
      <c r="P199" s="127">
        <f>IF(A199="","",SUM(M199:O199))</f>
        <v/>
      </c>
      <c r="Q199" s="121" t="n"/>
      <c r="R199" s="121" t="n"/>
      <c r="S199" s="128" t="n"/>
      <c r="T199" s="123" t="n"/>
      <c r="U199" s="124" t="n"/>
      <c r="V199" s="121" t="n"/>
      <c r="W199" s="121" t="n"/>
      <c r="X199" s="121" t="n"/>
      <c r="Y199" s="121" t="n"/>
    </row>
    <row r="200" ht="20" customHeight="1" s="18">
      <c r="A200" s="117" t="n"/>
      <c r="B200" s="117" t="n"/>
      <c r="C200" s="117" t="n"/>
      <c r="D200" s="117">
        <f>IFERROR(VLOOKUP(C200,'车辆台账'!$A$6:$B$105,2,FALSE),"")</f>
        <v/>
      </c>
      <c r="E200" s="119" t="n"/>
      <c r="F200" s="117" t="n"/>
      <c r="G200" s="117" t="n"/>
      <c r="H200" s="120" t="n"/>
      <c r="I200" s="120" t="n"/>
      <c r="J200" s="117" t="n"/>
      <c r="K200" s="117" t="n"/>
      <c r="L200" s="117" t="n"/>
      <c r="M200" s="125" t="n"/>
      <c r="N200" s="125" t="n"/>
      <c r="O200" s="125" t="n"/>
      <c r="P200" s="125">
        <f>IF(A200="","",SUM(M200:O200))</f>
        <v/>
      </c>
      <c r="Q200" s="117" t="n"/>
      <c r="R200" s="117" t="n"/>
      <c r="S200" s="126" t="n"/>
      <c r="T200" s="119" t="n"/>
      <c r="U200" s="120" t="n"/>
      <c r="V200" s="117" t="n"/>
      <c r="W200" s="117" t="n"/>
      <c r="X200" s="117" t="n"/>
      <c r="Y200" s="117" t="n"/>
    </row>
    <row r="201" ht="20" customHeight="1" s="18">
      <c r="A201" s="121" t="n"/>
      <c r="B201" s="121" t="n"/>
      <c r="C201" s="121" t="n"/>
      <c r="D201" s="121">
        <f>IFERROR(VLOOKUP(C201,'车辆台账'!$A$6:$B$105,2,FALSE),"")</f>
        <v/>
      </c>
      <c r="E201" s="123" t="n"/>
      <c r="F201" s="121" t="n"/>
      <c r="G201" s="121" t="n"/>
      <c r="H201" s="124" t="n"/>
      <c r="I201" s="124" t="n"/>
      <c r="J201" s="121" t="n"/>
      <c r="K201" s="121" t="n"/>
      <c r="L201" s="121" t="n"/>
      <c r="M201" s="127" t="n"/>
      <c r="N201" s="127" t="n"/>
      <c r="O201" s="127" t="n"/>
      <c r="P201" s="127">
        <f>IF(A201="","",SUM(M201:O201))</f>
        <v/>
      </c>
      <c r="Q201" s="121" t="n"/>
      <c r="R201" s="121" t="n"/>
      <c r="S201" s="128" t="n"/>
      <c r="T201" s="123" t="n"/>
      <c r="U201" s="124" t="n"/>
      <c r="V201" s="121" t="n"/>
      <c r="W201" s="121" t="n"/>
      <c r="X201" s="121" t="n"/>
      <c r="Y201" s="121" t="n"/>
    </row>
    <row r="202" ht="20" customHeight="1" s="18">
      <c r="A202" s="117" t="n"/>
      <c r="B202" s="117" t="n"/>
      <c r="C202" s="117" t="n"/>
      <c r="D202" s="117">
        <f>IFERROR(VLOOKUP(C202,'车辆台账'!$A$6:$B$105,2,FALSE),"")</f>
        <v/>
      </c>
      <c r="E202" s="119" t="n"/>
      <c r="F202" s="117" t="n"/>
      <c r="G202" s="117" t="n"/>
      <c r="H202" s="120" t="n"/>
      <c r="I202" s="120" t="n"/>
      <c r="J202" s="117" t="n"/>
      <c r="K202" s="117" t="n"/>
      <c r="L202" s="117" t="n"/>
      <c r="M202" s="125" t="n"/>
      <c r="N202" s="125" t="n"/>
      <c r="O202" s="125" t="n"/>
      <c r="P202" s="125">
        <f>IF(A202="","",SUM(M202:O202))</f>
        <v/>
      </c>
      <c r="Q202" s="117" t="n"/>
      <c r="R202" s="117" t="n"/>
      <c r="S202" s="126" t="n"/>
      <c r="T202" s="119" t="n"/>
      <c r="U202" s="120" t="n"/>
      <c r="V202" s="117" t="n"/>
      <c r="W202" s="117" t="n"/>
      <c r="X202" s="117" t="n"/>
      <c r="Y202" s="117" t="n"/>
    </row>
    <row r="203" ht="20" customHeight="1" s="18">
      <c r="A203" s="121" t="n"/>
      <c r="B203" s="121" t="n"/>
      <c r="C203" s="121" t="n"/>
      <c r="D203" s="121">
        <f>IFERROR(VLOOKUP(C203,'车辆台账'!$A$6:$B$105,2,FALSE),"")</f>
        <v/>
      </c>
      <c r="E203" s="123" t="n"/>
      <c r="F203" s="121" t="n"/>
      <c r="G203" s="121" t="n"/>
      <c r="H203" s="124" t="n"/>
      <c r="I203" s="124" t="n"/>
      <c r="J203" s="121" t="n"/>
      <c r="K203" s="121" t="n"/>
      <c r="L203" s="121" t="n"/>
      <c r="M203" s="127" t="n"/>
      <c r="N203" s="127" t="n"/>
      <c r="O203" s="127" t="n"/>
      <c r="P203" s="127">
        <f>IF(A203="","",SUM(M203:O203))</f>
        <v/>
      </c>
      <c r="Q203" s="121" t="n"/>
      <c r="R203" s="121" t="n"/>
      <c r="S203" s="128" t="n"/>
      <c r="T203" s="123" t="n"/>
      <c r="U203" s="124" t="n"/>
      <c r="V203" s="121" t="n"/>
      <c r="W203" s="121" t="n"/>
      <c r="X203" s="121" t="n"/>
      <c r="Y203" s="121" t="n"/>
    </row>
    <row r="204" ht="20" customHeight="1" s="18">
      <c r="A204" s="117" t="n"/>
      <c r="B204" s="117" t="n"/>
      <c r="C204" s="117" t="n"/>
      <c r="D204" s="117">
        <f>IFERROR(VLOOKUP(C204,'车辆台账'!$A$6:$B$105,2,FALSE),"")</f>
        <v/>
      </c>
      <c r="E204" s="119" t="n"/>
      <c r="F204" s="117" t="n"/>
      <c r="G204" s="117" t="n"/>
      <c r="H204" s="120" t="n"/>
      <c r="I204" s="120" t="n"/>
      <c r="J204" s="117" t="n"/>
      <c r="K204" s="117" t="n"/>
      <c r="L204" s="117" t="n"/>
      <c r="M204" s="125" t="n"/>
      <c r="N204" s="125" t="n"/>
      <c r="O204" s="125" t="n"/>
      <c r="P204" s="125">
        <f>IF(A204="","",SUM(M204:O204))</f>
        <v/>
      </c>
      <c r="Q204" s="117" t="n"/>
      <c r="R204" s="117" t="n"/>
      <c r="S204" s="126" t="n"/>
      <c r="T204" s="119" t="n"/>
      <c r="U204" s="120" t="n"/>
      <c r="V204" s="117" t="n"/>
      <c r="W204" s="117" t="n"/>
      <c r="X204" s="117" t="n"/>
      <c r="Y204" s="117" t="n"/>
    </row>
    <row r="205" ht="20" customHeight="1" s="18">
      <c r="A205" s="121" t="n"/>
      <c r="B205" s="121" t="n"/>
      <c r="C205" s="121" t="n"/>
      <c r="D205" s="121">
        <f>IFERROR(VLOOKUP(C205,'车辆台账'!$A$6:$B$105,2,FALSE),"")</f>
        <v/>
      </c>
      <c r="E205" s="123" t="n"/>
      <c r="F205" s="121" t="n"/>
      <c r="G205" s="121" t="n"/>
      <c r="H205" s="124" t="n"/>
      <c r="I205" s="124" t="n"/>
      <c r="J205" s="121" t="n"/>
      <c r="K205" s="121" t="n"/>
      <c r="L205" s="121" t="n"/>
      <c r="M205" s="127" t="n"/>
      <c r="N205" s="127" t="n"/>
      <c r="O205" s="127" t="n"/>
      <c r="P205" s="127">
        <f>IF(A205="","",SUM(M205:O205))</f>
        <v/>
      </c>
      <c r="Q205" s="121" t="n"/>
      <c r="R205" s="121" t="n"/>
      <c r="S205" s="128" t="n"/>
      <c r="T205" s="123" t="n"/>
      <c r="U205" s="124" t="n"/>
      <c r="V205" s="121" t="n"/>
      <c r="W205" s="121" t="n"/>
      <c r="X205" s="121" t="n"/>
      <c r="Y205" s="121" t="n"/>
    </row>
  </sheetData>
  <mergeCells count="2">
    <mergeCell ref="A2:Y2"/>
    <mergeCell ref="A1:Y1"/>
  </mergeCells>
  <dataValidations count="6">
    <dataValidation sqref="B6:B205" showDropDown="0" showInputMessage="0" showErrorMessage="0" allowBlank="1" type="list">
      <formula1>"完成记录,计划记录,故障维修,检查整改,事故维修,召回/质保"</formula1>
    </dataValidation>
    <dataValidation sqref="F6:F205" showDropDown="0" showInputMessage="0" showErrorMessage="0" allowBlank="1" type="list">
      <formula1>"预防性保养,纠正性维修,安全检查,年检/合规,轮胎,制动系统,发动机/机油,电气系统,事故维修,召回/质保,清洁/美容,其他"</formula1>
    </dataValidation>
    <dataValidation sqref="J6:J205" showDropDown="0" showInputMessage="0" showErrorMessage="0" allowBlank="1" type="list">
      <formula1>"内部维修,外部供应商,4S店/授权,租赁方,道路救援"</formula1>
    </dataValidation>
    <dataValidation sqref="V6:V205" showDropDown="0" showInputMessage="0" showErrorMessage="0" allowBlank="1" type="list">
      <formula1>"高,中,低"</formula1>
    </dataValidation>
    <dataValidation sqref="W6:W205" showDropDown="0" showInputMessage="0" showErrorMessage="0" allowBlank="1" type="list">
      <formula1>"已完成,计划中,待审批,进行中,延期,取消"</formula1>
    </dataValidation>
    <dataValidation sqref="X6:X205" showDropDown="0" showInputMessage="0" showErrorMessage="0" allowBlank="1" type="list">
      <formula1>"是,否"</formula1>
    </dataValidation>
  </dataValidations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W155"/>
  <sheetViews>
    <sheetView showGridLines="0" workbookViewId="0">
      <selection activeCell="A1" sqref="A1"/>
    </sheetView>
  </sheetViews>
  <sheetFormatPr baseColWidth="8" defaultRowHeight="15"/>
  <cols>
    <col width="12" customWidth="1" style="18" min="1" max="1"/>
    <col width="12" customWidth="1" style="18" min="2" max="2"/>
    <col width="12" customWidth="1" style="18" min="3" max="3"/>
    <col width="20" customWidth="1" style="18" min="4" max="4"/>
    <col width="14" customWidth="1" style="18" min="5" max="5"/>
    <col width="17" customWidth="1" style="18" min="6" max="6"/>
    <col width="10" customWidth="1" style="18" min="7" max="7"/>
    <col width="11" customWidth="1" style="18" min="8" max="8"/>
    <col width="12" customWidth="1" style="18" min="9" max="9"/>
    <col width="13" customWidth="1" style="18" min="10" max="10"/>
    <col width="12" customWidth="1" style="18" min="11" max="11"/>
    <col width="13" customWidth="1" style="18" min="12" max="12"/>
    <col width="13" customWidth="1" style="18" min="13" max="13"/>
    <col width="13" customWidth="1" style="18" min="14" max="14"/>
    <col width="13" customWidth="1" style="18" min="15" max="15"/>
    <col width="12" customWidth="1" style="18" min="16" max="16"/>
    <col width="14" customWidth="1" style="18" min="17" max="17"/>
    <col width="11" customWidth="1" style="18" min="18" max="18"/>
    <col width="11" customWidth="1" style="18" min="19" max="19"/>
    <col width="12" customWidth="1" style="18" min="20" max="20"/>
    <col width="13" customWidth="1" style="18" min="21" max="21"/>
    <col width="12" customWidth="1" style="18" min="22" max="22"/>
    <col width="28" customWidth="1" style="18" min="23" max="23"/>
  </cols>
  <sheetData>
    <row r="1" ht="32" customHeight="1" s="18">
      <c r="A1" s="99" t="inlineStr">
        <is>
          <t>保养计划与提醒｜定期保养计划</t>
        </is>
      </c>
      <c r="B1" s="100" t="n"/>
      <c r="C1" s="100" t="n"/>
      <c r="D1" s="100" t="n"/>
      <c r="E1" s="100" t="n"/>
      <c r="F1" s="100" t="n"/>
      <c r="G1" s="100" t="n"/>
      <c r="H1" s="100" t="n"/>
      <c r="I1" s="100" t="n"/>
      <c r="J1" s="100" t="n"/>
      <c r="K1" s="100" t="n"/>
      <c r="L1" s="100" t="n"/>
      <c r="M1" s="100" t="n"/>
      <c r="N1" s="100" t="n"/>
      <c r="O1" s="100" t="n"/>
      <c r="P1" s="100" t="n"/>
      <c r="Q1" s="100" t="n"/>
      <c r="R1" s="100" t="n"/>
      <c r="S1" s="100" t="n"/>
      <c r="T1" s="100" t="n"/>
      <c r="U1" s="100" t="n"/>
      <c r="V1" s="100" t="n"/>
      <c r="W1" s="100" t="n"/>
    </row>
    <row r="2" ht="24" customHeight="1" s="18">
      <c r="A2" s="101" t="inlineStr">
        <is>
          <t>按时间、里程或发动机小时设置预防性保养、合规续期和专项检查提醒。</t>
        </is>
      </c>
      <c r="B2" s="100" t="n"/>
      <c r="C2" s="100" t="n"/>
      <c r="D2" s="100" t="n"/>
      <c r="E2" s="100" t="n"/>
      <c r="F2" s="100" t="n"/>
      <c r="G2" s="100" t="n"/>
      <c r="H2" s="100" t="n"/>
      <c r="I2" s="100" t="n"/>
      <c r="J2" s="100" t="n"/>
      <c r="K2" s="100" t="n"/>
      <c r="L2" s="100" t="n"/>
      <c r="M2" s="100" t="n"/>
      <c r="N2" s="100" t="n"/>
      <c r="O2" s="100" t="n"/>
      <c r="P2" s="100" t="n"/>
      <c r="Q2" s="100" t="n"/>
      <c r="R2" s="100" t="n"/>
      <c r="S2" s="100" t="n"/>
      <c r="T2" s="100" t="n"/>
      <c r="U2" s="100" t="n"/>
      <c r="V2" s="100" t="n"/>
      <c r="W2" s="100" t="n"/>
    </row>
    <row r="3"/>
    <row r="4"/>
    <row r="5" ht="30" customHeight="1" s="18">
      <c r="A5" s="116" t="inlineStr">
        <is>
          <t>车队编号</t>
        </is>
      </c>
      <c r="B5" s="116" t="inlineStr">
        <is>
          <t>车牌号</t>
        </is>
      </c>
      <c r="C5" s="116" t="inlineStr">
        <is>
          <t>车辆状态</t>
        </is>
      </c>
      <c r="D5" s="116" t="inlineStr">
        <is>
          <t>保养项目</t>
        </is>
      </c>
      <c r="E5" s="116" t="inlineStr">
        <is>
          <t>类别</t>
        </is>
      </c>
      <c r="F5" s="116" t="inlineStr">
        <is>
          <t>触发规则</t>
        </is>
      </c>
      <c r="G5" s="116" t="inlineStr">
        <is>
          <t>间隔天数</t>
        </is>
      </c>
      <c r="H5" s="116" t="inlineStr">
        <is>
          <t>间隔公里</t>
        </is>
      </c>
      <c r="I5" s="116" t="inlineStr">
        <is>
          <t>间隔小时</t>
        </is>
      </c>
      <c r="J5" s="116" t="inlineStr">
        <is>
          <t>上次完成日期</t>
        </is>
      </c>
      <c r="K5" s="116" t="inlineStr">
        <is>
          <t>上次里程</t>
        </is>
      </c>
      <c r="L5" s="116" t="inlineStr">
        <is>
          <t>上次发动机小时</t>
        </is>
      </c>
      <c r="M5" s="116" t="inlineStr">
        <is>
          <t>下次到期日期</t>
        </is>
      </c>
      <c r="N5" s="116" t="inlineStr">
        <is>
          <t>下次到期里程</t>
        </is>
      </c>
      <c r="O5" s="116" t="inlineStr">
        <is>
          <t>下次到期小时</t>
        </is>
      </c>
      <c r="P5" s="116" t="inlineStr">
        <is>
          <t>当前里程</t>
        </is>
      </c>
      <c r="Q5" s="116" t="inlineStr">
        <is>
          <t>当前发动机小时</t>
        </is>
      </c>
      <c r="R5" s="116" t="inlineStr">
        <is>
          <t>剩余天数</t>
        </is>
      </c>
      <c r="S5" s="116" t="inlineStr">
        <is>
          <t>剩余公里</t>
        </is>
      </c>
      <c r="T5" s="116" t="inlineStr">
        <is>
          <t>剩余小时</t>
        </is>
      </c>
      <c r="U5" s="116" t="inlineStr">
        <is>
          <t>提醒状态</t>
        </is>
      </c>
      <c r="V5" s="116" t="inlineStr">
        <is>
          <t>负责人</t>
        </is>
      </c>
      <c r="W5" s="116" t="inlineStr">
        <is>
          <t>说明</t>
        </is>
      </c>
    </row>
    <row r="6" ht="20" customHeight="1" s="18">
      <c r="A6" s="117" t="inlineStr">
        <is>
          <t>FLT-001</t>
        </is>
      </c>
      <c r="B6" s="117">
        <f>IFERROR(VLOOKUP(A6,'车辆台账'!$A$6:$P$105,2,FALSE),"")</f>
        <v/>
      </c>
      <c r="C6" s="117">
        <f>IFERROR(VLOOKUP(A6,'车辆台账'!$A$6:$P$105,16,FALSE),"")</f>
        <v/>
      </c>
      <c r="D6" s="117" t="inlineStr">
        <is>
          <t>机油与机滤更换</t>
        </is>
      </c>
      <c r="E6" s="117" t="inlineStr">
        <is>
          <t>发动机/机油</t>
        </is>
      </c>
      <c r="F6" s="117" t="inlineStr">
        <is>
          <t>时间+里程</t>
        </is>
      </c>
      <c r="G6" s="120" t="n">
        <v>180</v>
      </c>
      <c r="H6" s="120" t="n">
        <v>10000</v>
      </c>
      <c r="I6" s="120" t="n"/>
      <c r="J6" s="119" t="n">
        <v>46034</v>
      </c>
      <c r="K6" s="120" t="n">
        <v>52000</v>
      </c>
      <c r="L6" s="120" t="n"/>
      <c r="M6" s="129">
        <f>IF(A6="","",IF(OR(F6="时间",F6="时间+里程",F6="时间+发动机小时"),IF(AND(ISNUMBER(J6),G6&gt;0),J6+G6,""),""))</f>
        <v/>
      </c>
      <c r="N6" s="120">
        <f>IF(A6="","",IF(OR(F6="里程",F6="时间+里程"),IF(AND(ISNUMBER(K6),H6&gt;0),K6+H6,""),""))</f>
        <v/>
      </c>
      <c r="O6" s="120">
        <f>IF(A6="","",IF(OR(F6="发动机小时",F6="时间+发动机小时"),IF(AND(ISNUMBER(L6),I6&gt;0),L6+I6,""),""))</f>
        <v/>
      </c>
      <c r="P6" s="120">
        <f>IFERROR(VLOOKUP(A6,'车辆台账'!$A$6:$O$105,14,FALSE),"")</f>
        <v/>
      </c>
      <c r="Q6" s="120">
        <f>IFERROR(VLOOKUP(A6,'车辆台账'!$A$6:$O$105,15,FALSE),"")</f>
        <v/>
      </c>
      <c r="R6" s="120">
        <f>IF(M6="","",M6-TODAY())</f>
        <v/>
      </c>
      <c r="S6" s="120">
        <f>IF(N6="","",N6-P6)</f>
        <v/>
      </c>
      <c r="T6" s="120">
        <f>IF(O6="","",O6-Q6)</f>
        <v/>
      </c>
      <c r="U6" s="117">
        <f>IF(A6="","",IF(C6&lt;&gt;"在用","车辆非在用",IF(OR(AND(ISNUMBER(R6),R6&lt;0),AND(ISNUMBER(S6),S6&lt;0),AND(ISNUMBER(T6),T6&lt;0)),"逾期",IF(OR(AND(ISNUMBER(R6),R6&lt;='设置与说明'!$B$10),AND(ISNUMBER(S6),S6&lt;='设置与说明'!$B$11),AND(ISNUMBER(T6),T6&lt;='设置与说明'!$B$12)),"30天内到期","正常"))))</f>
        <v/>
      </c>
      <c r="V6" s="117" t="inlineStr">
        <is>
          <t>张伟</t>
        </is>
      </c>
      <c r="W6" s="117" t="inlineStr">
        <is>
          <t>按先到规则处理</t>
        </is>
      </c>
    </row>
    <row r="7" ht="20" customHeight="1" s="18">
      <c r="A7" s="121" t="inlineStr">
        <is>
          <t>FLT-002</t>
        </is>
      </c>
      <c r="B7" s="121">
        <f>IFERROR(VLOOKUP(A7,'车辆台账'!$A$6:$P$105,2,FALSE),"")</f>
        <v/>
      </c>
      <c r="C7" s="121">
        <f>IFERROR(VLOOKUP(A7,'车辆台账'!$A$6:$P$105,16,FALSE),"")</f>
        <v/>
      </c>
      <c r="D7" s="121" t="inlineStr">
        <is>
          <t>年度安全/年检复核</t>
        </is>
      </c>
      <c r="E7" s="121" t="inlineStr">
        <is>
          <t>年检/合规</t>
        </is>
      </c>
      <c r="F7" s="121" t="inlineStr">
        <is>
          <t>时间</t>
        </is>
      </c>
      <c r="G7" s="124" t="n">
        <v>365</v>
      </c>
      <c r="H7" s="124" t="n"/>
      <c r="I7" s="124" t="n"/>
      <c r="J7" s="123" t="n">
        <v>45787</v>
      </c>
      <c r="K7" s="124" t="n"/>
      <c r="L7" s="124" t="n"/>
      <c r="M7" s="130">
        <f>IF(A7="","",IF(OR(F7="时间",F7="时间+里程",F7="时间+发动机小时"),IF(AND(ISNUMBER(J7),G7&gt;0),J7+G7,""),""))</f>
        <v/>
      </c>
      <c r="N7" s="124">
        <f>IF(A7="","",IF(OR(F7="里程",F7="时间+里程"),IF(AND(ISNUMBER(K7),H7&gt;0),K7+H7,""),""))</f>
        <v/>
      </c>
      <c r="O7" s="124">
        <f>IF(A7="","",IF(OR(F7="发动机小时",F7="时间+发动机小时"),IF(AND(ISNUMBER(L7),I7&gt;0),L7+I7,""),""))</f>
        <v/>
      </c>
      <c r="P7" s="124">
        <f>IFERROR(VLOOKUP(A7,'车辆台账'!$A$6:$O$105,14,FALSE),"")</f>
        <v/>
      </c>
      <c r="Q7" s="124">
        <f>IFERROR(VLOOKUP(A7,'车辆台账'!$A$6:$O$105,15,FALSE),"")</f>
        <v/>
      </c>
      <c r="R7" s="124">
        <f>IF(M7="","",M7-TODAY())</f>
        <v/>
      </c>
      <c r="S7" s="124">
        <f>IF(N7="","",N7-P7)</f>
        <v/>
      </c>
      <c r="T7" s="124">
        <f>IF(O7="","",O7-Q7)</f>
        <v/>
      </c>
      <c r="U7" s="121">
        <f>IF(A7="","",IF(C7&lt;&gt;"在用","车辆非在用",IF(OR(AND(ISNUMBER(R7),R7&lt;0),AND(ISNUMBER(S7),S7&lt;0),AND(ISNUMBER(T7),T7&lt;0)),"逾期",IF(OR(AND(ISNUMBER(R7),R7&lt;='设置与说明'!$B$10),AND(ISNUMBER(S7),S7&lt;='设置与说明'!$B$11),AND(ISNUMBER(T7),T7&lt;='设置与说明'!$B$12)),"30天内到期","正常"))))</f>
        <v/>
      </c>
      <c r="V7" s="121" t="inlineStr">
        <is>
          <t>李娜</t>
        </is>
      </c>
      <c r="W7" s="121" t="inlineStr">
        <is>
          <t>证照与检测文件需存档</t>
        </is>
      </c>
    </row>
    <row r="8" ht="20" customHeight="1" s="18">
      <c r="A8" s="117" t="inlineStr">
        <is>
          <t>FLT-004</t>
        </is>
      </c>
      <c r="B8" s="117">
        <f>IFERROR(VLOOKUP(A8,'车辆台账'!$A$6:$P$105,2,FALSE),"")</f>
        <v/>
      </c>
      <c r="C8" s="117">
        <f>IFERROR(VLOOKUP(A8,'车辆台账'!$A$6:$P$105,16,FALSE),"")</f>
        <v/>
      </c>
      <c r="D8" s="117" t="inlineStr">
        <is>
          <t>制动系统专项检查</t>
        </is>
      </c>
      <c r="E8" s="117" t="inlineStr">
        <is>
          <t>制动系统</t>
        </is>
      </c>
      <c r="F8" s="117" t="inlineStr">
        <is>
          <t>时间+里程</t>
        </is>
      </c>
      <c r="G8" s="120" t="n">
        <v>90</v>
      </c>
      <c r="H8" s="120" t="n">
        <v>15000</v>
      </c>
      <c r="I8" s="120" t="n"/>
      <c r="J8" s="119" t="n">
        <v>46037</v>
      </c>
      <c r="K8" s="120" t="n">
        <v>196000</v>
      </c>
      <c r="L8" s="120" t="n">
        <v>5800</v>
      </c>
      <c r="M8" s="129">
        <f>IF(A8="","",IF(OR(F8="时间",F8="时间+里程",F8="时间+发动机小时"),IF(AND(ISNUMBER(J8),G8&gt;0),J8+G8,""),""))</f>
        <v/>
      </c>
      <c r="N8" s="120">
        <f>IF(A8="","",IF(OR(F8="里程",F8="时间+里程"),IF(AND(ISNUMBER(K8),H8&gt;0),K8+H8,""),""))</f>
        <v/>
      </c>
      <c r="O8" s="120">
        <f>IF(A8="","",IF(OR(F8="发动机小时",F8="时间+发动机小时"),IF(AND(ISNUMBER(L8),I8&gt;0),L8+I8,""),""))</f>
        <v/>
      </c>
      <c r="P8" s="120">
        <f>IFERROR(VLOOKUP(A8,'车辆台账'!$A$6:$O$105,14,FALSE),"")</f>
        <v/>
      </c>
      <c r="Q8" s="120">
        <f>IFERROR(VLOOKUP(A8,'车辆台账'!$A$6:$O$105,15,FALSE),"")</f>
        <v/>
      </c>
      <c r="R8" s="120">
        <f>IF(M8="","",M8-TODAY())</f>
        <v/>
      </c>
      <c r="S8" s="120">
        <f>IF(N8="","",N8-P8)</f>
        <v/>
      </c>
      <c r="T8" s="120">
        <f>IF(O8="","",O8-Q8)</f>
        <v/>
      </c>
      <c r="U8" s="117">
        <f>IF(A8="","",IF(C8&lt;&gt;"在用","车辆非在用",IF(OR(AND(ISNUMBER(R8),R8&lt;0),AND(ISNUMBER(S8),S8&lt;0),AND(ISNUMBER(T8),T8&lt;0)),"逾期",IF(OR(AND(ISNUMBER(R8),R8&lt;='设置与说明'!$B$10),AND(ISNUMBER(S8),S8&lt;='设置与说明'!$B$11),AND(ISNUMBER(T8),T8&lt;='设置与说明'!$B$12)),"30天内到期","正常"))))</f>
        <v/>
      </c>
      <c r="V8" s="117" t="inlineStr">
        <is>
          <t>赵敏</t>
        </is>
      </c>
      <c r="W8" s="117" t="inlineStr">
        <is>
          <t>重卡高风险项目</t>
        </is>
      </c>
    </row>
    <row r="9" ht="20" customHeight="1" s="18">
      <c r="A9" s="121" t="inlineStr">
        <is>
          <t>FLT-003</t>
        </is>
      </c>
      <c r="B9" s="121">
        <f>IFERROR(VLOOKUP(A9,'车辆台账'!$A$6:$P$105,2,FALSE),"")</f>
        <v/>
      </c>
      <c r="C9" s="121">
        <f>IFERROR(VLOOKUP(A9,'车辆台账'!$A$6:$P$105,16,FALSE),"")</f>
        <v/>
      </c>
      <c r="D9" s="121" t="inlineStr">
        <is>
          <t>轮胎换位</t>
        </is>
      </c>
      <c r="E9" s="121" t="inlineStr">
        <is>
          <t>轮胎</t>
        </is>
      </c>
      <c r="F9" s="121" t="inlineStr">
        <is>
          <t>里程</t>
        </is>
      </c>
      <c r="G9" s="124" t="n"/>
      <c r="H9" s="124" t="n">
        <v>10000</v>
      </c>
      <c r="I9" s="124" t="n"/>
      <c r="J9" s="123" t="n">
        <v>46077</v>
      </c>
      <c r="K9" s="124" t="n">
        <v>28600</v>
      </c>
      <c r="L9" s="124" t="n"/>
      <c r="M9" s="130">
        <f>IF(A9="","",IF(OR(F9="时间",F9="时间+里程",F9="时间+发动机小时"),IF(AND(ISNUMBER(J9),G9&gt;0),J9+G9,""),""))</f>
        <v/>
      </c>
      <c r="N9" s="124">
        <f>IF(A9="","",IF(OR(F9="里程",F9="时间+里程"),IF(AND(ISNUMBER(K9),H9&gt;0),K9+H9,""),""))</f>
        <v/>
      </c>
      <c r="O9" s="124">
        <f>IF(A9="","",IF(OR(F9="发动机小时",F9="时间+发动机小时"),IF(AND(ISNUMBER(L9),I9&gt;0),L9+I9,""),""))</f>
        <v/>
      </c>
      <c r="P9" s="124">
        <f>IFERROR(VLOOKUP(A9,'车辆台账'!$A$6:$O$105,14,FALSE),"")</f>
        <v/>
      </c>
      <c r="Q9" s="124">
        <f>IFERROR(VLOOKUP(A9,'车辆台账'!$A$6:$O$105,15,FALSE),"")</f>
        <v/>
      </c>
      <c r="R9" s="124">
        <f>IF(M9="","",M9-TODAY())</f>
        <v/>
      </c>
      <c r="S9" s="124">
        <f>IF(N9="","",N9-P9)</f>
        <v/>
      </c>
      <c r="T9" s="124">
        <f>IF(O9="","",O9-Q9)</f>
        <v/>
      </c>
      <c r="U9" s="121">
        <f>IF(A9="","",IF(C9&lt;&gt;"在用","车辆非在用",IF(OR(AND(ISNUMBER(R9),R9&lt;0),AND(ISNUMBER(S9),S9&lt;0),AND(ISNUMBER(T9),T9&lt;0)),"逾期",IF(OR(AND(ISNUMBER(R9),R9&lt;='设置与说明'!$B$10),AND(ISNUMBER(S9),S9&lt;='设置与说明'!$B$11),AND(ISNUMBER(T9),T9&lt;='设置与说明'!$B$12)),"30天内到期","正常"))))</f>
        <v/>
      </c>
      <c r="V9" s="121" t="inlineStr">
        <is>
          <t>王强</t>
        </is>
      </c>
      <c r="W9" s="121" t="inlineStr">
        <is>
          <t>每1万公里检查胎压和磨耗</t>
        </is>
      </c>
    </row>
    <row r="10" ht="20" customHeight="1" s="18">
      <c r="A10" s="117" t="inlineStr">
        <is>
          <t>FLT-005</t>
        </is>
      </c>
      <c r="B10" s="117">
        <f>IFERROR(VLOOKUP(A10,'车辆台账'!$A$6:$P$105,2,FALSE),"")</f>
        <v/>
      </c>
      <c r="C10" s="117">
        <f>IFERROR(VLOOKUP(A10,'车辆台账'!$A$6:$P$105,16,FALSE),"")</f>
        <v/>
      </c>
      <c r="D10" s="117" t="inlineStr">
        <is>
          <t>保险续期准备</t>
        </is>
      </c>
      <c r="E10" s="117" t="inlineStr">
        <is>
          <t>年检/合规</t>
        </is>
      </c>
      <c r="F10" s="117" t="inlineStr">
        <is>
          <t>时间</t>
        </is>
      </c>
      <c r="G10" s="120" t="n">
        <v>365</v>
      </c>
      <c r="H10" s="120" t="n"/>
      <c r="I10" s="120" t="n"/>
      <c r="J10" s="119" t="n">
        <v>45818</v>
      </c>
      <c r="K10" s="120" t="n"/>
      <c r="L10" s="120" t="n"/>
      <c r="M10" s="129">
        <f>IF(A10="","",IF(OR(F10="时间",F10="时间+里程",F10="时间+发动机小时"),IF(AND(ISNUMBER(J10),G10&gt;0),J10+G10,""),""))</f>
        <v/>
      </c>
      <c r="N10" s="120">
        <f>IF(A10="","",IF(OR(F10="里程",F10="时间+里程"),IF(AND(ISNUMBER(K10),H10&gt;0),K10+H10,""),""))</f>
        <v/>
      </c>
      <c r="O10" s="120">
        <f>IF(A10="","",IF(OR(F10="发动机小时",F10="时间+发动机小时"),IF(AND(ISNUMBER(L10),I10&gt;0),L10+I10,""),""))</f>
        <v/>
      </c>
      <c r="P10" s="120">
        <f>IFERROR(VLOOKUP(A10,'车辆台账'!$A$6:$O$105,14,FALSE),"")</f>
        <v/>
      </c>
      <c r="Q10" s="120">
        <f>IFERROR(VLOOKUP(A10,'车辆台账'!$A$6:$O$105,15,FALSE),"")</f>
        <v/>
      </c>
      <c r="R10" s="120">
        <f>IF(M10="","",M10-TODAY())</f>
        <v/>
      </c>
      <c r="S10" s="120">
        <f>IF(N10="","",N10-P10)</f>
        <v/>
      </c>
      <c r="T10" s="120">
        <f>IF(O10="","",O10-Q10)</f>
        <v/>
      </c>
      <c r="U10" s="117">
        <f>IF(A10="","",IF(C10&lt;&gt;"在用","车辆非在用",IF(OR(AND(ISNUMBER(R10),R10&lt;0),AND(ISNUMBER(S10),S10&lt;0),AND(ISNUMBER(T10),T10&lt;0)),"逾期",IF(OR(AND(ISNUMBER(R10),R10&lt;='设置与说明'!$B$10),AND(ISNUMBER(S10),S10&lt;='设置与说明'!$B$11),AND(ISNUMBER(T10),T10&lt;='设置与说明'!$B$12)),"30天内到期","正常"))))</f>
        <v/>
      </c>
      <c r="V10" s="117" t="inlineStr">
        <is>
          <t>陈杰</t>
        </is>
      </c>
      <c r="W10" s="117" t="inlineStr">
        <is>
          <t>提前准备保险续期资料</t>
        </is>
      </c>
    </row>
    <row r="11" ht="20" customHeight="1" s="18">
      <c r="A11" s="121" t="inlineStr">
        <is>
          <t>FLT-004</t>
        </is>
      </c>
      <c r="B11" s="121">
        <f>IFERROR(VLOOKUP(A11,'车辆台账'!$A$6:$P$105,2,FALSE),"")</f>
        <v/>
      </c>
      <c r="C11" s="121">
        <f>IFERROR(VLOOKUP(A11,'车辆台账'!$A$6:$P$105,16,FALSE),"")</f>
        <v/>
      </c>
      <c r="D11" s="121" t="inlineStr">
        <is>
          <t>发动机小时保养</t>
        </is>
      </c>
      <c r="E11" s="121" t="inlineStr">
        <is>
          <t>预防性保养</t>
        </is>
      </c>
      <c r="F11" s="121" t="inlineStr">
        <is>
          <t>发动机小时</t>
        </is>
      </c>
      <c r="G11" s="124" t="n"/>
      <c r="H11" s="124" t="n"/>
      <c r="I11" s="124" t="n">
        <v>250</v>
      </c>
      <c r="J11" s="123" t="n">
        <v>46092</v>
      </c>
      <c r="K11" s="124" t="n"/>
      <c r="L11" s="124" t="n">
        <v>5980</v>
      </c>
      <c r="M11" s="130">
        <f>IF(A11="","",IF(OR(F11="时间",F11="时间+里程",F11="时间+发动机小时"),IF(AND(ISNUMBER(J11),G11&gt;0),J11+G11,""),""))</f>
        <v/>
      </c>
      <c r="N11" s="124">
        <f>IF(A11="","",IF(OR(F11="里程",F11="时间+里程"),IF(AND(ISNUMBER(K11),H11&gt;0),K11+H11,""),""))</f>
        <v/>
      </c>
      <c r="O11" s="124">
        <f>IF(A11="","",IF(OR(F11="发动机小时",F11="时间+发动机小时"),IF(AND(ISNUMBER(L11),I11&gt;0),L11+I11,""),""))</f>
        <v/>
      </c>
      <c r="P11" s="124">
        <f>IFERROR(VLOOKUP(A11,'车辆台账'!$A$6:$O$105,14,FALSE),"")</f>
        <v/>
      </c>
      <c r="Q11" s="124">
        <f>IFERROR(VLOOKUP(A11,'车辆台账'!$A$6:$O$105,15,FALSE),"")</f>
        <v/>
      </c>
      <c r="R11" s="124">
        <f>IF(M11="","",M11-TODAY())</f>
        <v/>
      </c>
      <c r="S11" s="124">
        <f>IF(N11="","",N11-P11)</f>
        <v/>
      </c>
      <c r="T11" s="124">
        <f>IF(O11="","",O11-Q11)</f>
        <v/>
      </c>
      <c r="U11" s="121">
        <f>IF(A11="","",IF(C11&lt;&gt;"在用","车辆非在用",IF(OR(AND(ISNUMBER(R11),R11&lt;0),AND(ISNUMBER(S11),S11&lt;0),AND(ISNUMBER(T11),T11&lt;0)),"逾期",IF(OR(AND(ISNUMBER(R11),R11&lt;='设置与说明'!$B$10),AND(ISNUMBER(S11),S11&lt;='设置与说明'!$B$11),AND(ISNUMBER(T11),T11&lt;='设置与说明'!$B$12)),"30天内到期","正常"))))</f>
        <v/>
      </c>
      <c r="V11" s="121" t="inlineStr">
        <is>
          <t>赵敏</t>
        </is>
      </c>
      <c r="W11" s="121" t="inlineStr">
        <is>
          <t>工地车辆按发动机小时触发</t>
        </is>
      </c>
    </row>
    <row r="12" ht="20" customHeight="1" s="18">
      <c r="A12" s="117" t="n"/>
      <c r="B12" s="117">
        <f>IFERROR(VLOOKUP(A12,'车辆台账'!$A$6:$P$105,2,FALSE),"")</f>
        <v/>
      </c>
      <c r="C12" s="117">
        <f>IFERROR(VLOOKUP(A12,'车辆台账'!$A$6:$P$105,16,FALSE),"")</f>
        <v/>
      </c>
      <c r="D12" s="117" t="n"/>
      <c r="E12" s="117" t="n"/>
      <c r="F12" s="117" t="n"/>
      <c r="G12" s="120" t="n"/>
      <c r="H12" s="120" t="n"/>
      <c r="I12" s="120" t="n"/>
      <c r="J12" s="119" t="n"/>
      <c r="K12" s="120" t="n"/>
      <c r="L12" s="120" t="n"/>
      <c r="M12" s="129">
        <f>IF(A12="","",IF(OR(F12="时间",F12="时间+里程",F12="时间+发动机小时"),IF(AND(ISNUMBER(J12),G12&gt;0),J12+G12,""),""))</f>
        <v/>
      </c>
      <c r="N12" s="120">
        <f>IF(A12="","",IF(OR(F12="里程",F12="时间+里程"),IF(AND(ISNUMBER(K12),H12&gt;0),K12+H12,""),""))</f>
        <v/>
      </c>
      <c r="O12" s="120">
        <f>IF(A12="","",IF(OR(F12="发动机小时",F12="时间+发动机小时"),IF(AND(ISNUMBER(L12),I12&gt;0),L12+I12,""),""))</f>
        <v/>
      </c>
      <c r="P12" s="120">
        <f>IFERROR(VLOOKUP(A12,'车辆台账'!$A$6:$O$105,14,FALSE),"")</f>
        <v/>
      </c>
      <c r="Q12" s="120">
        <f>IFERROR(VLOOKUP(A12,'车辆台账'!$A$6:$O$105,15,FALSE),"")</f>
        <v/>
      </c>
      <c r="R12" s="120">
        <f>IF(M12="","",M12-TODAY())</f>
        <v/>
      </c>
      <c r="S12" s="120">
        <f>IF(N12="","",N12-P12)</f>
        <v/>
      </c>
      <c r="T12" s="120">
        <f>IF(O12="","",O12-Q12)</f>
        <v/>
      </c>
      <c r="U12" s="117">
        <f>IF(A12="","",IF(C12&lt;&gt;"在用","车辆非在用",IF(OR(AND(ISNUMBER(R12),R12&lt;0),AND(ISNUMBER(S12),S12&lt;0),AND(ISNUMBER(T12),T12&lt;0)),"逾期",IF(OR(AND(ISNUMBER(R12),R12&lt;='设置与说明'!$B$10),AND(ISNUMBER(S12),S12&lt;='设置与说明'!$B$11),AND(ISNUMBER(T12),T12&lt;='设置与说明'!$B$12)),"30天内到期","正常"))))</f>
        <v/>
      </c>
      <c r="V12" s="117" t="n"/>
      <c r="W12" s="117" t="n"/>
    </row>
    <row r="13" ht="20" customHeight="1" s="18">
      <c r="A13" s="121" t="n"/>
      <c r="B13" s="121">
        <f>IFERROR(VLOOKUP(A13,'车辆台账'!$A$6:$P$105,2,FALSE),"")</f>
        <v/>
      </c>
      <c r="C13" s="121">
        <f>IFERROR(VLOOKUP(A13,'车辆台账'!$A$6:$P$105,16,FALSE),"")</f>
        <v/>
      </c>
      <c r="D13" s="121" t="n"/>
      <c r="E13" s="121" t="n"/>
      <c r="F13" s="121" t="n"/>
      <c r="G13" s="124" t="n"/>
      <c r="H13" s="124" t="n"/>
      <c r="I13" s="124" t="n"/>
      <c r="J13" s="123" t="n"/>
      <c r="K13" s="124" t="n"/>
      <c r="L13" s="124" t="n"/>
      <c r="M13" s="130">
        <f>IF(A13="","",IF(OR(F13="时间",F13="时间+里程",F13="时间+发动机小时"),IF(AND(ISNUMBER(J13),G13&gt;0),J13+G13,""),""))</f>
        <v/>
      </c>
      <c r="N13" s="124">
        <f>IF(A13="","",IF(OR(F13="里程",F13="时间+里程"),IF(AND(ISNUMBER(K13),H13&gt;0),K13+H13,""),""))</f>
        <v/>
      </c>
      <c r="O13" s="124">
        <f>IF(A13="","",IF(OR(F13="发动机小时",F13="时间+发动机小时"),IF(AND(ISNUMBER(L13),I13&gt;0),L13+I13,""),""))</f>
        <v/>
      </c>
      <c r="P13" s="124">
        <f>IFERROR(VLOOKUP(A13,'车辆台账'!$A$6:$O$105,14,FALSE),"")</f>
        <v/>
      </c>
      <c r="Q13" s="124">
        <f>IFERROR(VLOOKUP(A13,'车辆台账'!$A$6:$O$105,15,FALSE),"")</f>
        <v/>
      </c>
      <c r="R13" s="124">
        <f>IF(M13="","",M13-TODAY())</f>
        <v/>
      </c>
      <c r="S13" s="124">
        <f>IF(N13="","",N13-P13)</f>
        <v/>
      </c>
      <c r="T13" s="124">
        <f>IF(O13="","",O13-Q13)</f>
        <v/>
      </c>
      <c r="U13" s="121">
        <f>IF(A13="","",IF(C13&lt;&gt;"在用","车辆非在用",IF(OR(AND(ISNUMBER(R13),R13&lt;0),AND(ISNUMBER(S13),S13&lt;0),AND(ISNUMBER(T13),T13&lt;0)),"逾期",IF(OR(AND(ISNUMBER(R13),R13&lt;='设置与说明'!$B$10),AND(ISNUMBER(S13),S13&lt;='设置与说明'!$B$11),AND(ISNUMBER(T13),T13&lt;='设置与说明'!$B$12)),"30天内到期","正常"))))</f>
        <v/>
      </c>
      <c r="V13" s="121" t="n"/>
      <c r="W13" s="121" t="n"/>
    </row>
    <row r="14" ht="20" customHeight="1" s="18">
      <c r="A14" s="117" t="n"/>
      <c r="B14" s="117">
        <f>IFERROR(VLOOKUP(A14,'车辆台账'!$A$6:$P$105,2,FALSE),"")</f>
        <v/>
      </c>
      <c r="C14" s="117">
        <f>IFERROR(VLOOKUP(A14,'车辆台账'!$A$6:$P$105,16,FALSE),"")</f>
        <v/>
      </c>
      <c r="D14" s="117" t="n"/>
      <c r="E14" s="117" t="n"/>
      <c r="F14" s="117" t="n"/>
      <c r="G14" s="120" t="n"/>
      <c r="H14" s="120" t="n"/>
      <c r="I14" s="120" t="n"/>
      <c r="J14" s="119" t="n"/>
      <c r="K14" s="120" t="n"/>
      <c r="L14" s="120" t="n"/>
      <c r="M14" s="129">
        <f>IF(A14="","",IF(OR(F14="时间",F14="时间+里程",F14="时间+发动机小时"),IF(AND(ISNUMBER(J14),G14&gt;0),J14+G14,""),""))</f>
        <v/>
      </c>
      <c r="N14" s="120">
        <f>IF(A14="","",IF(OR(F14="里程",F14="时间+里程"),IF(AND(ISNUMBER(K14),H14&gt;0),K14+H14,""),""))</f>
        <v/>
      </c>
      <c r="O14" s="120">
        <f>IF(A14="","",IF(OR(F14="发动机小时",F14="时间+发动机小时"),IF(AND(ISNUMBER(L14),I14&gt;0),L14+I14,""),""))</f>
        <v/>
      </c>
      <c r="P14" s="120">
        <f>IFERROR(VLOOKUP(A14,'车辆台账'!$A$6:$O$105,14,FALSE),"")</f>
        <v/>
      </c>
      <c r="Q14" s="120">
        <f>IFERROR(VLOOKUP(A14,'车辆台账'!$A$6:$O$105,15,FALSE),"")</f>
        <v/>
      </c>
      <c r="R14" s="120">
        <f>IF(M14="","",M14-TODAY())</f>
        <v/>
      </c>
      <c r="S14" s="120">
        <f>IF(N14="","",N14-P14)</f>
        <v/>
      </c>
      <c r="T14" s="120">
        <f>IF(O14="","",O14-Q14)</f>
        <v/>
      </c>
      <c r="U14" s="117">
        <f>IF(A14="","",IF(C14&lt;&gt;"在用","车辆非在用",IF(OR(AND(ISNUMBER(R14),R14&lt;0),AND(ISNUMBER(S14),S14&lt;0),AND(ISNUMBER(T14),T14&lt;0)),"逾期",IF(OR(AND(ISNUMBER(R14),R14&lt;='设置与说明'!$B$10),AND(ISNUMBER(S14),S14&lt;='设置与说明'!$B$11),AND(ISNUMBER(T14),T14&lt;='设置与说明'!$B$12)),"30天内到期","正常"))))</f>
        <v/>
      </c>
      <c r="V14" s="117" t="n"/>
      <c r="W14" s="117" t="n"/>
    </row>
    <row r="15" ht="20" customHeight="1" s="18">
      <c r="A15" s="121" t="n"/>
      <c r="B15" s="121">
        <f>IFERROR(VLOOKUP(A15,'车辆台账'!$A$6:$P$105,2,FALSE),"")</f>
        <v/>
      </c>
      <c r="C15" s="121">
        <f>IFERROR(VLOOKUP(A15,'车辆台账'!$A$6:$P$105,16,FALSE),"")</f>
        <v/>
      </c>
      <c r="D15" s="121" t="n"/>
      <c r="E15" s="121" t="n"/>
      <c r="F15" s="121" t="n"/>
      <c r="G15" s="124" t="n"/>
      <c r="H15" s="124" t="n"/>
      <c r="I15" s="124" t="n"/>
      <c r="J15" s="123" t="n"/>
      <c r="K15" s="124" t="n"/>
      <c r="L15" s="124" t="n"/>
      <c r="M15" s="130">
        <f>IF(A15="","",IF(OR(F15="时间",F15="时间+里程",F15="时间+发动机小时"),IF(AND(ISNUMBER(J15),G15&gt;0),J15+G15,""),""))</f>
        <v/>
      </c>
      <c r="N15" s="124">
        <f>IF(A15="","",IF(OR(F15="里程",F15="时间+里程"),IF(AND(ISNUMBER(K15),H15&gt;0),K15+H15,""),""))</f>
        <v/>
      </c>
      <c r="O15" s="124">
        <f>IF(A15="","",IF(OR(F15="发动机小时",F15="时间+发动机小时"),IF(AND(ISNUMBER(L15),I15&gt;0),L15+I15,""),""))</f>
        <v/>
      </c>
      <c r="P15" s="124">
        <f>IFERROR(VLOOKUP(A15,'车辆台账'!$A$6:$O$105,14,FALSE),"")</f>
        <v/>
      </c>
      <c r="Q15" s="124">
        <f>IFERROR(VLOOKUP(A15,'车辆台账'!$A$6:$O$105,15,FALSE),"")</f>
        <v/>
      </c>
      <c r="R15" s="124">
        <f>IF(M15="","",M15-TODAY())</f>
        <v/>
      </c>
      <c r="S15" s="124">
        <f>IF(N15="","",N15-P15)</f>
        <v/>
      </c>
      <c r="T15" s="124">
        <f>IF(O15="","",O15-Q15)</f>
        <v/>
      </c>
      <c r="U15" s="121">
        <f>IF(A15="","",IF(C15&lt;&gt;"在用","车辆非在用",IF(OR(AND(ISNUMBER(R15),R15&lt;0),AND(ISNUMBER(S15),S15&lt;0),AND(ISNUMBER(T15),T15&lt;0)),"逾期",IF(OR(AND(ISNUMBER(R15),R15&lt;='设置与说明'!$B$10),AND(ISNUMBER(S15),S15&lt;='设置与说明'!$B$11),AND(ISNUMBER(T15),T15&lt;='设置与说明'!$B$12)),"30天内到期","正常"))))</f>
        <v/>
      </c>
      <c r="V15" s="121" t="n"/>
      <c r="W15" s="121" t="n"/>
    </row>
    <row r="16" ht="20" customHeight="1" s="18">
      <c r="A16" s="117" t="n"/>
      <c r="B16" s="117">
        <f>IFERROR(VLOOKUP(A16,'车辆台账'!$A$6:$P$105,2,FALSE),"")</f>
        <v/>
      </c>
      <c r="C16" s="117">
        <f>IFERROR(VLOOKUP(A16,'车辆台账'!$A$6:$P$105,16,FALSE),"")</f>
        <v/>
      </c>
      <c r="D16" s="117" t="n"/>
      <c r="E16" s="117" t="n"/>
      <c r="F16" s="117" t="n"/>
      <c r="G16" s="120" t="n"/>
      <c r="H16" s="120" t="n"/>
      <c r="I16" s="120" t="n"/>
      <c r="J16" s="119" t="n"/>
      <c r="K16" s="120" t="n"/>
      <c r="L16" s="120" t="n"/>
      <c r="M16" s="129">
        <f>IF(A16="","",IF(OR(F16="时间",F16="时间+里程",F16="时间+发动机小时"),IF(AND(ISNUMBER(J16),G16&gt;0),J16+G16,""),""))</f>
        <v/>
      </c>
      <c r="N16" s="120">
        <f>IF(A16="","",IF(OR(F16="里程",F16="时间+里程"),IF(AND(ISNUMBER(K16),H16&gt;0),K16+H16,""),""))</f>
        <v/>
      </c>
      <c r="O16" s="120">
        <f>IF(A16="","",IF(OR(F16="发动机小时",F16="时间+发动机小时"),IF(AND(ISNUMBER(L16),I16&gt;0),L16+I16,""),""))</f>
        <v/>
      </c>
      <c r="P16" s="120">
        <f>IFERROR(VLOOKUP(A16,'车辆台账'!$A$6:$O$105,14,FALSE),"")</f>
        <v/>
      </c>
      <c r="Q16" s="120">
        <f>IFERROR(VLOOKUP(A16,'车辆台账'!$A$6:$O$105,15,FALSE),"")</f>
        <v/>
      </c>
      <c r="R16" s="120">
        <f>IF(M16="","",M16-TODAY())</f>
        <v/>
      </c>
      <c r="S16" s="120">
        <f>IF(N16="","",N16-P16)</f>
        <v/>
      </c>
      <c r="T16" s="120">
        <f>IF(O16="","",O16-Q16)</f>
        <v/>
      </c>
      <c r="U16" s="117">
        <f>IF(A16="","",IF(C16&lt;&gt;"在用","车辆非在用",IF(OR(AND(ISNUMBER(R16),R16&lt;0),AND(ISNUMBER(S16),S16&lt;0),AND(ISNUMBER(T16),T16&lt;0)),"逾期",IF(OR(AND(ISNUMBER(R16),R16&lt;='设置与说明'!$B$10),AND(ISNUMBER(S16),S16&lt;='设置与说明'!$B$11),AND(ISNUMBER(T16),T16&lt;='设置与说明'!$B$12)),"30天内到期","正常"))))</f>
        <v/>
      </c>
      <c r="V16" s="117" t="n"/>
      <c r="W16" s="117" t="n"/>
    </row>
    <row r="17" ht="20" customHeight="1" s="18">
      <c r="A17" s="121" t="n"/>
      <c r="B17" s="121">
        <f>IFERROR(VLOOKUP(A17,'车辆台账'!$A$6:$P$105,2,FALSE),"")</f>
        <v/>
      </c>
      <c r="C17" s="121">
        <f>IFERROR(VLOOKUP(A17,'车辆台账'!$A$6:$P$105,16,FALSE),"")</f>
        <v/>
      </c>
      <c r="D17" s="121" t="n"/>
      <c r="E17" s="121" t="n"/>
      <c r="F17" s="121" t="n"/>
      <c r="G17" s="124" t="n"/>
      <c r="H17" s="124" t="n"/>
      <c r="I17" s="124" t="n"/>
      <c r="J17" s="123" t="n"/>
      <c r="K17" s="124" t="n"/>
      <c r="L17" s="124" t="n"/>
      <c r="M17" s="130">
        <f>IF(A17="","",IF(OR(F17="时间",F17="时间+里程",F17="时间+发动机小时"),IF(AND(ISNUMBER(J17),G17&gt;0),J17+G17,""),""))</f>
        <v/>
      </c>
      <c r="N17" s="124">
        <f>IF(A17="","",IF(OR(F17="里程",F17="时间+里程"),IF(AND(ISNUMBER(K17),H17&gt;0),K17+H17,""),""))</f>
        <v/>
      </c>
      <c r="O17" s="124">
        <f>IF(A17="","",IF(OR(F17="发动机小时",F17="时间+发动机小时"),IF(AND(ISNUMBER(L17),I17&gt;0),L17+I17,""),""))</f>
        <v/>
      </c>
      <c r="P17" s="124">
        <f>IFERROR(VLOOKUP(A17,'车辆台账'!$A$6:$O$105,14,FALSE),"")</f>
        <v/>
      </c>
      <c r="Q17" s="124">
        <f>IFERROR(VLOOKUP(A17,'车辆台账'!$A$6:$O$105,15,FALSE),"")</f>
        <v/>
      </c>
      <c r="R17" s="124">
        <f>IF(M17="","",M17-TODAY())</f>
        <v/>
      </c>
      <c r="S17" s="124">
        <f>IF(N17="","",N17-P17)</f>
        <v/>
      </c>
      <c r="T17" s="124">
        <f>IF(O17="","",O17-Q17)</f>
        <v/>
      </c>
      <c r="U17" s="121">
        <f>IF(A17="","",IF(C17&lt;&gt;"在用","车辆非在用",IF(OR(AND(ISNUMBER(R17),R17&lt;0),AND(ISNUMBER(S17),S17&lt;0),AND(ISNUMBER(T17),T17&lt;0)),"逾期",IF(OR(AND(ISNUMBER(R17),R17&lt;='设置与说明'!$B$10),AND(ISNUMBER(S17),S17&lt;='设置与说明'!$B$11),AND(ISNUMBER(T17),T17&lt;='设置与说明'!$B$12)),"30天内到期","正常"))))</f>
        <v/>
      </c>
      <c r="V17" s="121" t="n"/>
      <c r="W17" s="121" t="n"/>
    </row>
    <row r="18" ht="20" customHeight="1" s="18">
      <c r="A18" s="117" t="n"/>
      <c r="B18" s="117">
        <f>IFERROR(VLOOKUP(A18,'车辆台账'!$A$6:$P$105,2,FALSE),"")</f>
        <v/>
      </c>
      <c r="C18" s="117">
        <f>IFERROR(VLOOKUP(A18,'车辆台账'!$A$6:$P$105,16,FALSE),"")</f>
        <v/>
      </c>
      <c r="D18" s="117" t="n"/>
      <c r="E18" s="117" t="n"/>
      <c r="F18" s="117" t="n"/>
      <c r="G18" s="120" t="n"/>
      <c r="H18" s="120" t="n"/>
      <c r="I18" s="120" t="n"/>
      <c r="J18" s="119" t="n"/>
      <c r="K18" s="120" t="n"/>
      <c r="L18" s="120" t="n"/>
      <c r="M18" s="129">
        <f>IF(A18="","",IF(OR(F18="时间",F18="时间+里程",F18="时间+发动机小时"),IF(AND(ISNUMBER(J18),G18&gt;0),J18+G18,""),""))</f>
        <v/>
      </c>
      <c r="N18" s="120">
        <f>IF(A18="","",IF(OR(F18="里程",F18="时间+里程"),IF(AND(ISNUMBER(K18),H18&gt;0),K18+H18,""),""))</f>
        <v/>
      </c>
      <c r="O18" s="120">
        <f>IF(A18="","",IF(OR(F18="发动机小时",F18="时间+发动机小时"),IF(AND(ISNUMBER(L18),I18&gt;0),L18+I18,""),""))</f>
        <v/>
      </c>
      <c r="P18" s="120">
        <f>IFERROR(VLOOKUP(A18,'车辆台账'!$A$6:$O$105,14,FALSE),"")</f>
        <v/>
      </c>
      <c r="Q18" s="120">
        <f>IFERROR(VLOOKUP(A18,'车辆台账'!$A$6:$O$105,15,FALSE),"")</f>
        <v/>
      </c>
      <c r="R18" s="120">
        <f>IF(M18="","",M18-TODAY())</f>
        <v/>
      </c>
      <c r="S18" s="120">
        <f>IF(N18="","",N18-P18)</f>
        <v/>
      </c>
      <c r="T18" s="120">
        <f>IF(O18="","",O18-Q18)</f>
        <v/>
      </c>
      <c r="U18" s="117">
        <f>IF(A18="","",IF(C18&lt;&gt;"在用","车辆非在用",IF(OR(AND(ISNUMBER(R18),R18&lt;0),AND(ISNUMBER(S18),S18&lt;0),AND(ISNUMBER(T18),T18&lt;0)),"逾期",IF(OR(AND(ISNUMBER(R18),R18&lt;='设置与说明'!$B$10),AND(ISNUMBER(S18),S18&lt;='设置与说明'!$B$11),AND(ISNUMBER(T18),T18&lt;='设置与说明'!$B$12)),"30天内到期","正常"))))</f>
        <v/>
      </c>
      <c r="V18" s="117" t="n"/>
      <c r="W18" s="117" t="n"/>
    </row>
    <row r="19" ht="20" customHeight="1" s="18">
      <c r="A19" s="121" t="n"/>
      <c r="B19" s="121">
        <f>IFERROR(VLOOKUP(A19,'车辆台账'!$A$6:$P$105,2,FALSE),"")</f>
        <v/>
      </c>
      <c r="C19" s="121">
        <f>IFERROR(VLOOKUP(A19,'车辆台账'!$A$6:$P$105,16,FALSE),"")</f>
        <v/>
      </c>
      <c r="D19" s="121" t="n"/>
      <c r="E19" s="121" t="n"/>
      <c r="F19" s="121" t="n"/>
      <c r="G19" s="124" t="n"/>
      <c r="H19" s="124" t="n"/>
      <c r="I19" s="124" t="n"/>
      <c r="J19" s="123" t="n"/>
      <c r="K19" s="124" t="n"/>
      <c r="L19" s="124" t="n"/>
      <c r="M19" s="130">
        <f>IF(A19="","",IF(OR(F19="时间",F19="时间+里程",F19="时间+发动机小时"),IF(AND(ISNUMBER(J19),G19&gt;0),J19+G19,""),""))</f>
        <v/>
      </c>
      <c r="N19" s="124">
        <f>IF(A19="","",IF(OR(F19="里程",F19="时间+里程"),IF(AND(ISNUMBER(K19),H19&gt;0),K19+H19,""),""))</f>
        <v/>
      </c>
      <c r="O19" s="124">
        <f>IF(A19="","",IF(OR(F19="发动机小时",F19="时间+发动机小时"),IF(AND(ISNUMBER(L19),I19&gt;0),L19+I19,""),""))</f>
        <v/>
      </c>
      <c r="P19" s="124">
        <f>IFERROR(VLOOKUP(A19,'车辆台账'!$A$6:$O$105,14,FALSE),"")</f>
        <v/>
      </c>
      <c r="Q19" s="124">
        <f>IFERROR(VLOOKUP(A19,'车辆台账'!$A$6:$O$105,15,FALSE),"")</f>
        <v/>
      </c>
      <c r="R19" s="124">
        <f>IF(M19="","",M19-TODAY())</f>
        <v/>
      </c>
      <c r="S19" s="124">
        <f>IF(N19="","",N19-P19)</f>
        <v/>
      </c>
      <c r="T19" s="124">
        <f>IF(O19="","",O19-Q19)</f>
        <v/>
      </c>
      <c r="U19" s="121">
        <f>IF(A19="","",IF(C19&lt;&gt;"在用","车辆非在用",IF(OR(AND(ISNUMBER(R19),R19&lt;0),AND(ISNUMBER(S19),S19&lt;0),AND(ISNUMBER(T19),T19&lt;0)),"逾期",IF(OR(AND(ISNUMBER(R19),R19&lt;='设置与说明'!$B$10),AND(ISNUMBER(S19),S19&lt;='设置与说明'!$B$11),AND(ISNUMBER(T19),T19&lt;='设置与说明'!$B$12)),"30天内到期","正常"))))</f>
        <v/>
      </c>
      <c r="V19" s="121" t="n"/>
      <c r="W19" s="121" t="n"/>
    </row>
    <row r="20" ht="20" customHeight="1" s="18">
      <c r="A20" s="117" t="n"/>
      <c r="B20" s="117">
        <f>IFERROR(VLOOKUP(A20,'车辆台账'!$A$6:$P$105,2,FALSE),"")</f>
        <v/>
      </c>
      <c r="C20" s="117">
        <f>IFERROR(VLOOKUP(A20,'车辆台账'!$A$6:$P$105,16,FALSE),"")</f>
        <v/>
      </c>
      <c r="D20" s="117" t="n"/>
      <c r="E20" s="117" t="n"/>
      <c r="F20" s="117" t="n"/>
      <c r="G20" s="120" t="n"/>
      <c r="H20" s="120" t="n"/>
      <c r="I20" s="120" t="n"/>
      <c r="J20" s="119" t="n"/>
      <c r="K20" s="120" t="n"/>
      <c r="L20" s="120" t="n"/>
      <c r="M20" s="129">
        <f>IF(A20="","",IF(OR(F20="时间",F20="时间+里程",F20="时间+发动机小时"),IF(AND(ISNUMBER(J20),G20&gt;0),J20+G20,""),""))</f>
        <v/>
      </c>
      <c r="N20" s="120">
        <f>IF(A20="","",IF(OR(F20="里程",F20="时间+里程"),IF(AND(ISNUMBER(K20),H20&gt;0),K20+H20,""),""))</f>
        <v/>
      </c>
      <c r="O20" s="120">
        <f>IF(A20="","",IF(OR(F20="发动机小时",F20="时间+发动机小时"),IF(AND(ISNUMBER(L20),I20&gt;0),L20+I20,""),""))</f>
        <v/>
      </c>
      <c r="P20" s="120">
        <f>IFERROR(VLOOKUP(A20,'车辆台账'!$A$6:$O$105,14,FALSE),"")</f>
        <v/>
      </c>
      <c r="Q20" s="120">
        <f>IFERROR(VLOOKUP(A20,'车辆台账'!$A$6:$O$105,15,FALSE),"")</f>
        <v/>
      </c>
      <c r="R20" s="120">
        <f>IF(M20="","",M20-TODAY())</f>
        <v/>
      </c>
      <c r="S20" s="120">
        <f>IF(N20="","",N20-P20)</f>
        <v/>
      </c>
      <c r="T20" s="120">
        <f>IF(O20="","",O20-Q20)</f>
        <v/>
      </c>
      <c r="U20" s="117">
        <f>IF(A20="","",IF(C20&lt;&gt;"在用","车辆非在用",IF(OR(AND(ISNUMBER(R20),R20&lt;0),AND(ISNUMBER(S20),S20&lt;0),AND(ISNUMBER(T20),T20&lt;0)),"逾期",IF(OR(AND(ISNUMBER(R20),R20&lt;='设置与说明'!$B$10),AND(ISNUMBER(S20),S20&lt;='设置与说明'!$B$11),AND(ISNUMBER(T20),T20&lt;='设置与说明'!$B$12)),"30天内到期","正常"))))</f>
        <v/>
      </c>
      <c r="V20" s="117" t="n"/>
      <c r="W20" s="117" t="n"/>
    </row>
    <row r="21" ht="20" customHeight="1" s="18">
      <c r="A21" s="121" t="n"/>
      <c r="B21" s="121">
        <f>IFERROR(VLOOKUP(A21,'车辆台账'!$A$6:$P$105,2,FALSE),"")</f>
        <v/>
      </c>
      <c r="C21" s="121">
        <f>IFERROR(VLOOKUP(A21,'车辆台账'!$A$6:$P$105,16,FALSE),"")</f>
        <v/>
      </c>
      <c r="D21" s="121" t="n"/>
      <c r="E21" s="121" t="n"/>
      <c r="F21" s="121" t="n"/>
      <c r="G21" s="124" t="n"/>
      <c r="H21" s="124" t="n"/>
      <c r="I21" s="124" t="n"/>
      <c r="J21" s="123" t="n"/>
      <c r="K21" s="124" t="n"/>
      <c r="L21" s="124" t="n"/>
      <c r="M21" s="130">
        <f>IF(A21="","",IF(OR(F21="时间",F21="时间+里程",F21="时间+发动机小时"),IF(AND(ISNUMBER(J21),G21&gt;0),J21+G21,""),""))</f>
        <v/>
      </c>
      <c r="N21" s="124">
        <f>IF(A21="","",IF(OR(F21="里程",F21="时间+里程"),IF(AND(ISNUMBER(K21),H21&gt;0),K21+H21,""),""))</f>
        <v/>
      </c>
      <c r="O21" s="124">
        <f>IF(A21="","",IF(OR(F21="发动机小时",F21="时间+发动机小时"),IF(AND(ISNUMBER(L21),I21&gt;0),L21+I21,""),""))</f>
        <v/>
      </c>
      <c r="P21" s="124">
        <f>IFERROR(VLOOKUP(A21,'车辆台账'!$A$6:$O$105,14,FALSE),"")</f>
        <v/>
      </c>
      <c r="Q21" s="124">
        <f>IFERROR(VLOOKUP(A21,'车辆台账'!$A$6:$O$105,15,FALSE),"")</f>
        <v/>
      </c>
      <c r="R21" s="124">
        <f>IF(M21="","",M21-TODAY())</f>
        <v/>
      </c>
      <c r="S21" s="124">
        <f>IF(N21="","",N21-P21)</f>
        <v/>
      </c>
      <c r="T21" s="124">
        <f>IF(O21="","",O21-Q21)</f>
        <v/>
      </c>
      <c r="U21" s="121">
        <f>IF(A21="","",IF(C21&lt;&gt;"在用","车辆非在用",IF(OR(AND(ISNUMBER(R21),R21&lt;0),AND(ISNUMBER(S21),S21&lt;0),AND(ISNUMBER(T21),T21&lt;0)),"逾期",IF(OR(AND(ISNUMBER(R21),R21&lt;='设置与说明'!$B$10),AND(ISNUMBER(S21),S21&lt;='设置与说明'!$B$11),AND(ISNUMBER(T21),T21&lt;='设置与说明'!$B$12)),"30天内到期","正常"))))</f>
        <v/>
      </c>
      <c r="V21" s="121" t="n"/>
      <c r="W21" s="121" t="n"/>
    </row>
    <row r="22" ht="20" customHeight="1" s="18">
      <c r="A22" s="117" t="n"/>
      <c r="B22" s="117">
        <f>IFERROR(VLOOKUP(A22,'车辆台账'!$A$6:$P$105,2,FALSE),"")</f>
        <v/>
      </c>
      <c r="C22" s="117">
        <f>IFERROR(VLOOKUP(A22,'车辆台账'!$A$6:$P$105,16,FALSE),"")</f>
        <v/>
      </c>
      <c r="D22" s="117" t="n"/>
      <c r="E22" s="117" t="n"/>
      <c r="F22" s="117" t="n"/>
      <c r="G22" s="120" t="n"/>
      <c r="H22" s="120" t="n"/>
      <c r="I22" s="120" t="n"/>
      <c r="J22" s="119" t="n"/>
      <c r="K22" s="120" t="n"/>
      <c r="L22" s="120" t="n"/>
      <c r="M22" s="129">
        <f>IF(A22="","",IF(OR(F22="时间",F22="时间+里程",F22="时间+发动机小时"),IF(AND(ISNUMBER(J22),G22&gt;0),J22+G22,""),""))</f>
        <v/>
      </c>
      <c r="N22" s="120">
        <f>IF(A22="","",IF(OR(F22="里程",F22="时间+里程"),IF(AND(ISNUMBER(K22),H22&gt;0),K22+H22,""),""))</f>
        <v/>
      </c>
      <c r="O22" s="120">
        <f>IF(A22="","",IF(OR(F22="发动机小时",F22="时间+发动机小时"),IF(AND(ISNUMBER(L22),I22&gt;0),L22+I22,""),""))</f>
        <v/>
      </c>
      <c r="P22" s="120">
        <f>IFERROR(VLOOKUP(A22,'车辆台账'!$A$6:$O$105,14,FALSE),"")</f>
        <v/>
      </c>
      <c r="Q22" s="120">
        <f>IFERROR(VLOOKUP(A22,'车辆台账'!$A$6:$O$105,15,FALSE),"")</f>
        <v/>
      </c>
      <c r="R22" s="120">
        <f>IF(M22="","",M22-TODAY())</f>
        <v/>
      </c>
      <c r="S22" s="120">
        <f>IF(N22="","",N22-P22)</f>
        <v/>
      </c>
      <c r="T22" s="120">
        <f>IF(O22="","",O22-Q22)</f>
        <v/>
      </c>
      <c r="U22" s="117">
        <f>IF(A22="","",IF(C22&lt;&gt;"在用","车辆非在用",IF(OR(AND(ISNUMBER(R22),R22&lt;0),AND(ISNUMBER(S22),S22&lt;0),AND(ISNUMBER(T22),T22&lt;0)),"逾期",IF(OR(AND(ISNUMBER(R22),R22&lt;='设置与说明'!$B$10),AND(ISNUMBER(S22),S22&lt;='设置与说明'!$B$11),AND(ISNUMBER(T22),T22&lt;='设置与说明'!$B$12)),"30天内到期","正常"))))</f>
        <v/>
      </c>
      <c r="V22" s="117" t="n"/>
      <c r="W22" s="117" t="n"/>
    </row>
    <row r="23" ht="20" customHeight="1" s="18">
      <c r="A23" s="121" t="n"/>
      <c r="B23" s="121">
        <f>IFERROR(VLOOKUP(A23,'车辆台账'!$A$6:$P$105,2,FALSE),"")</f>
        <v/>
      </c>
      <c r="C23" s="121">
        <f>IFERROR(VLOOKUP(A23,'车辆台账'!$A$6:$P$105,16,FALSE),"")</f>
        <v/>
      </c>
      <c r="D23" s="121" t="n"/>
      <c r="E23" s="121" t="n"/>
      <c r="F23" s="121" t="n"/>
      <c r="G23" s="124" t="n"/>
      <c r="H23" s="124" t="n"/>
      <c r="I23" s="124" t="n"/>
      <c r="J23" s="123" t="n"/>
      <c r="K23" s="124" t="n"/>
      <c r="L23" s="124" t="n"/>
      <c r="M23" s="130">
        <f>IF(A23="","",IF(OR(F23="时间",F23="时间+里程",F23="时间+发动机小时"),IF(AND(ISNUMBER(J23),G23&gt;0),J23+G23,""),""))</f>
        <v/>
      </c>
      <c r="N23" s="124">
        <f>IF(A23="","",IF(OR(F23="里程",F23="时间+里程"),IF(AND(ISNUMBER(K23),H23&gt;0),K23+H23,""),""))</f>
        <v/>
      </c>
      <c r="O23" s="124">
        <f>IF(A23="","",IF(OR(F23="发动机小时",F23="时间+发动机小时"),IF(AND(ISNUMBER(L23),I23&gt;0),L23+I23,""),""))</f>
        <v/>
      </c>
      <c r="P23" s="124">
        <f>IFERROR(VLOOKUP(A23,'车辆台账'!$A$6:$O$105,14,FALSE),"")</f>
        <v/>
      </c>
      <c r="Q23" s="124">
        <f>IFERROR(VLOOKUP(A23,'车辆台账'!$A$6:$O$105,15,FALSE),"")</f>
        <v/>
      </c>
      <c r="R23" s="124">
        <f>IF(M23="","",M23-TODAY())</f>
        <v/>
      </c>
      <c r="S23" s="124">
        <f>IF(N23="","",N23-P23)</f>
        <v/>
      </c>
      <c r="T23" s="124">
        <f>IF(O23="","",O23-Q23)</f>
        <v/>
      </c>
      <c r="U23" s="121">
        <f>IF(A23="","",IF(C23&lt;&gt;"在用","车辆非在用",IF(OR(AND(ISNUMBER(R23),R23&lt;0),AND(ISNUMBER(S23),S23&lt;0),AND(ISNUMBER(T23),T23&lt;0)),"逾期",IF(OR(AND(ISNUMBER(R23),R23&lt;='设置与说明'!$B$10),AND(ISNUMBER(S23),S23&lt;='设置与说明'!$B$11),AND(ISNUMBER(T23),T23&lt;='设置与说明'!$B$12)),"30天内到期","正常"))))</f>
        <v/>
      </c>
      <c r="V23" s="121" t="n"/>
      <c r="W23" s="121" t="n"/>
    </row>
    <row r="24" ht="20" customHeight="1" s="18">
      <c r="A24" s="117" t="n"/>
      <c r="B24" s="117">
        <f>IFERROR(VLOOKUP(A24,'车辆台账'!$A$6:$P$105,2,FALSE),"")</f>
        <v/>
      </c>
      <c r="C24" s="117">
        <f>IFERROR(VLOOKUP(A24,'车辆台账'!$A$6:$P$105,16,FALSE),"")</f>
        <v/>
      </c>
      <c r="D24" s="117" t="n"/>
      <c r="E24" s="117" t="n"/>
      <c r="F24" s="117" t="n"/>
      <c r="G24" s="120" t="n"/>
      <c r="H24" s="120" t="n"/>
      <c r="I24" s="120" t="n"/>
      <c r="J24" s="119" t="n"/>
      <c r="K24" s="120" t="n"/>
      <c r="L24" s="120" t="n"/>
      <c r="M24" s="129">
        <f>IF(A24="","",IF(OR(F24="时间",F24="时间+里程",F24="时间+发动机小时"),IF(AND(ISNUMBER(J24),G24&gt;0),J24+G24,""),""))</f>
        <v/>
      </c>
      <c r="N24" s="120">
        <f>IF(A24="","",IF(OR(F24="里程",F24="时间+里程"),IF(AND(ISNUMBER(K24),H24&gt;0),K24+H24,""),""))</f>
        <v/>
      </c>
      <c r="O24" s="120">
        <f>IF(A24="","",IF(OR(F24="发动机小时",F24="时间+发动机小时"),IF(AND(ISNUMBER(L24),I24&gt;0),L24+I24,""),""))</f>
        <v/>
      </c>
      <c r="P24" s="120">
        <f>IFERROR(VLOOKUP(A24,'车辆台账'!$A$6:$O$105,14,FALSE),"")</f>
        <v/>
      </c>
      <c r="Q24" s="120">
        <f>IFERROR(VLOOKUP(A24,'车辆台账'!$A$6:$O$105,15,FALSE),"")</f>
        <v/>
      </c>
      <c r="R24" s="120">
        <f>IF(M24="","",M24-TODAY())</f>
        <v/>
      </c>
      <c r="S24" s="120">
        <f>IF(N24="","",N24-P24)</f>
        <v/>
      </c>
      <c r="T24" s="120">
        <f>IF(O24="","",O24-Q24)</f>
        <v/>
      </c>
      <c r="U24" s="117">
        <f>IF(A24="","",IF(C24&lt;&gt;"在用","车辆非在用",IF(OR(AND(ISNUMBER(R24),R24&lt;0),AND(ISNUMBER(S24),S24&lt;0),AND(ISNUMBER(T24),T24&lt;0)),"逾期",IF(OR(AND(ISNUMBER(R24),R24&lt;='设置与说明'!$B$10),AND(ISNUMBER(S24),S24&lt;='设置与说明'!$B$11),AND(ISNUMBER(T24),T24&lt;='设置与说明'!$B$12)),"30天内到期","正常"))))</f>
        <v/>
      </c>
      <c r="V24" s="117" t="n"/>
      <c r="W24" s="117" t="n"/>
    </row>
    <row r="25" ht="20" customHeight="1" s="18">
      <c r="A25" s="121" t="n"/>
      <c r="B25" s="121">
        <f>IFERROR(VLOOKUP(A25,'车辆台账'!$A$6:$P$105,2,FALSE),"")</f>
        <v/>
      </c>
      <c r="C25" s="121">
        <f>IFERROR(VLOOKUP(A25,'车辆台账'!$A$6:$P$105,16,FALSE),"")</f>
        <v/>
      </c>
      <c r="D25" s="121" t="n"/>
      <c r="E25" s="121" t="n"/>
      <c r="F25" s="121" t="n"/>
      <c r="G25" s="124" t="n"/>
      <c r="H25" s="124" t="n"/>
      <c r="I25" s="124" t="n"/>
      <c r="J25" s="123" t="n"/>
      <c r="K25" s="124" t="n"/>
      <c r="L25" s="124" t="n"/>
      <c r="M25" s="130">
        <f>IF(A25="","",IF(OR(F25="时间",F25="时间+里程",F25="时间+发动机小时"),IF(AND(ISNUMBER(J25),G25&gt;0),J25+G25,""),""))</f>
        <v/>
      </c>
      <c r="N25" s="124">
        <f>IF(A25="","",IF(OR(F25="里程",F25="时间+里程"),IF(AND(ISNUMBER(K25),H25&gt;0),K25+H25,""),""))</f>
        <v/>
      </c>
      <c r="O25" s="124">
        <f>IF(A25="","",IF(OR(F25="发动机小时",F25="时间+发动机小时"),IF(AND(ISNUMBER(L25),I25&gt;0),L25+I25,""),""))</f>
        <v/>
      </c>
      <c r="P25" s="124">
        <f>IFERROR(VLOOKUP(A25,'车辆台账'!$A$6:$O$105,14,FALSE),"")</f>
        <v/>
      </c>
      <c r="Q25" s="124">
        <f>IFERROR(VLOOKUP(A25,'车辆台账'!$A$6:$O$105,15,FALSE),"")</f>
        <v/>
      </c>
      <c r="R25" s="124">
        <f>IF(M25="","",M25-TODAY())</f>
        <v/>
      </c>
      <c r="S25" s="124">
        <f>IF(N25="","",N25-P25)</f>
        <v/>
      </c>
      <c r="T25" s="124">
        <f>IF(O25="","",O25-Q25)</f>
        <v/>
      </c>
      <c r="U25" s="121">
        <f>IF(A25="","",IF(C25&lt;&gt;"在用","车辆非在用",IF(OR(AND(ISNUMBER(R25),R25&lt;0),AND(ISNUMBER(S25),S25&lt;0),AND(ISNUMBER(T25),T25&lt;0)),"逾期",IF(OR(AND(ISNUMBER(R25),R25&lt;='设置与说明'!$B$10),AND(ISNUMBER(S25),S25&lt;='设置与说明'!$B$11),AND(ISNUMBER(T25),T25&lt;='设置与说明'!$B$12)),"30天内到期","正常"))))</f>
        <v/>
      </c>
      <c r="V25" s="121" t="n"/>
      <c r="W25" s="121" t="n"/>
    </row>
    <row r="26" ht="20" customHeight="1" s="18">
      <c r="A26" s="117" t="n"/>
      <c r="B26" s="117">
        <f>IFERROR(VLOOKUP(A26,'车辆台账'!$A$6:$P$105,2,FALSE),"")</f>
        <v/>
      </c>
      <c r="C26" s="117">
        <f>IFERROR(VLOOKUP(A26,'车辆台账'!$A$6:$P$105,16,FALSE),"")</f>
        <v/>
      </c>
      <c r="D26" s="117" t="n"/>
      <c r="E26" s="117" t="n"/>
      <c r="F26" s="117" t="n"/>
      <c r="G26" s="120" t="n"/>
      <c r="H26" s="120" t="n"/>
      <c r="I26" s="120" t="n"/>
      <c r="J26" s="119" t="n"/>
      <c r="K26" s="120" t="n"/>
      <c r="L26" s="120" t="n"/>
      <c r="M26" s="129">
        <f>IF(A26="","",IF(OR(F26="时间",F26="时间+里程",F26="时间+发动机小时"),IF(AND(ISNUMBER(J26),G26&gt;0),J26+G26,""),""))</f>
        <v/>
      </c>
      <c r="N26" s="120">
        <f>IF(A26="","",IF(OR(F26="里程",F26="时间+里程"),IF(AND(ISNUMBER(K26),H26&gt;0),K26+H26,""),""))</f>
        <v/>
      </c>
      <c r="O26" s="120">
        <f>IF(A26="","",IF(OR(F26="发动机小时",F26="时间+发动机小时"),IF(AND(ISNUMBER(L26),I26&gt;0),L26+I26,""),""))</f>
        <v/>
      </c>
      <c r="P26" s="120">
        <f>IFERROR(VLOOKUP(A26,'车辆台账'!$A$6:$O$105,14,FALSE),"")</f>
        <v/>
      </c>
      <c r="Q26" s="120">
        <f>IFERROR(VLOOKUP(A26,'车辆台账'!$A$6:$O$105,15,FALSE),"")</f>
        <v/>
      </c>
      <c r="R26" s="120">
        <f>IF(M26="","",M26-TODAY())</f>
        <v/>
      </c>
      <c r="S26" s="120">
        <f>IF(N26="","",N26-P26)</f>
        <v/>
      </c>
      <c r="T26" s="120">
        <f>IF(O26="","",O26-Q26)</f>
        <v/>
      </c>
      <c r="U26" s="117">
        <f>IF(A26="","",IF(C26&lt;&gt;"在用","车辆非在用",IF(OR(AND(ISNUMBER(R26),R26&lt;0),AND(ISNUMBER(S26),S26&lt;0),AND(ISNUMBER(T26),T26&lt;0)),"逾期",IF(OR(AND(ISNUMBER(R26),R26&lt;='设置与说明'!$B$10),AND(ISNUMBER(S26),S26&lt;='设置与说明'!$B$11),AND(ISNUMBER(T26),T26&lt;='设置与说明'!$B$12)),"30天内到期","正常"))))</f>
        <v/>
      </c>
      <c r="V26" s="117" t="n"/>
      <c r="W26" s="117" t="n"/>
    </row>
    <row r="27" ht="20" customHeight="1" s="18">
      <c r="A27" s="121" t="n"/>
      <c r="B27" s="121">
        <f>IFERROR(VLOOKUP(A27,'车辆台账'!$A$6:$P$105,2,FALSE),"")</f>
        <v/>
      </c>
      <c r="C27" s="121">
        <f>IFERROR(VLOOKUP(A27,'车辆台账'!$A$6:$P$105,16,FALSE),"")</f>
        <v/>
      </c>
      <c r="D27" s="121" t="n"/>
      <c r="E27" s="121" t="n"/>
      <c r="F27" s="121" t="n"/>
      <c r="G27" s="124" t="n"/>
      <c r="H27" s="124" t="n"/>
      <c r="I27" s="124" t="n"/>
      <c r="J27" s="123" t="n"/>
      <c r="K27" s="124" t="n"/>
      <c r="L27" s="124" t="n"/>
      <c r="M27" s="130">
        <f>IF(A27="","",IF(OR(F27="时间",F27="时间+里程",F27="时间+发动机小时"),IF(AND(ISNUMBER(J27),G27&gt;0),J27+G27,""),""))</f>
        <v/>
      </c>
      <c r="N27" s="124">
        <f>IF(A27="","",IF(OR(F27="里程",F27="时间+里程"),IF(AND(ISNUMBER(K27),H27&gt;0),K27+H27,""),""))</f>
        <v/>
      </c>
      <c r="O27" s="124">
        <f>IF(A27="","",IF(OR(F27="发动机小时",F27="时间+发动机小时"),IF(AND(ISNUMBER(L27),I27&gt;0),L27+I27,""),""))</f>
        <v/>
      </c>
      <c r="P27" s="124">
        <f>IFERROR(VLOOKUP(A27,'车辆台账'!$A$6:$O$105,14,FALSE),"")</f>
        <v/>
      </c>
      <c r="Q27" s="124">
        <f>IFERROR(VLOOKUP(A27,'车辆台账'!$A$6:$O$105,15,FALSE),"")</f>
        <v/>
      </c>
      <c r="R27" s="124">
        <f>IF(M27="","",M27-TODAY())</f>
        <v/>
      </c>
      <c r="S27" s="124">
        <f>IF(N27="","",N27-P27)</f>
        <v/>
      </c>
      <c r="T27" s="124">
        <f>IF(O27="","",O27-Q27)</f>
        <v/>
      </c>
      <c r="U27" s="121">
        <f>IF(A27="","",IF(C27&lt;&gt;"在用","车辆非在用",IF(OR(AND(ISNUMBER(R27),R27&lt;0),AND(ISNUMBER(S27),S27&lt;0),AND(ISNUMBER(T27),T27&lt;0)),"逾期",IF(OR(AND(ISNUMBER(R27),R27&lt;='设置与说明'!$B$10),AND(ISNUMBER(S27),S27&lt;='设置与说明'!$B$11),AND(ISNUMBER(T27),T27&lt;='设置与说明'!$B$12)),"30天内到期","正常"))))</f>
        <v/>
      </c>
      <c r="V27" s="121" t="n"/>
      <c r="W27" s="121" t="n"/>
    </row>
    <row r="28" ht="20" customHeight="1" s="18">
      <c r="A28" s="117" t="n"/>
      <c r="B28" s="117">
        <f>IFERROR(VLOOKUP(A28,'车辆台账'!$A$6:$P$105,2,FALSE),"")</f>
        <v/>
      </c>
      <c r="C28" s="117">
        <f>IFERROR(VLOOKUP(A28,'车辆台账'!$A$6:$P$105,16,FALSE),"")</f>
        <v/>
      </c>
      <c r="D28" s="117" t="n"/>
      <c r="E28" s="117" t="n"/>
      <c r="F28" s="117" t="n"/>
      <c r="G28" s="120" t="n"/>
      <c r="H28" s="120" t="n"/>
      <c r="I28" s="120" t="n"/>
      <c r="J28" s="119" t="n"/>
      <c r="K28" s="120" t="n"/>
      <c r="L28" s="120" t="n"/>
      <c r="M28" s="129">
        <f>IF(A28="","",IF(OR(F28="时间",F28="时间+里程",F28="时间+发动机小时"),IF(AND(ISNUMBER(J28),G28&gt;0),J28+G28,""),""))</f>
        <v/>
      </c>
      <c r="N28" s="120">
        <f>IF(A28="","",IF(OR(F28="里程",F28="时间+里程"),IF(AND(ISNUMBER(K28),H28&gt;0),K28+H28,""),""))</f>
        <v/>
      </c>
      <c r="O28" s="120">
        <f>IF(A28="","",IF(OR(F28="发动机小时",F28="时间+发动机小时"),IF(AND(ISNUMBER(L28),I28&gt;0),L28+I28,""),""))</f>
        <v/>
      </c>
      <c r="P28" s="120">
        <f>IFERROR(VLOOKUP(A28,'车辆台账'!$A$6:$O$105,14,FALSE),"")</f>
        <v/>
      </c>
      <c r="Q28" s="120">
        <f>IFERROR(VLOOKUP(A28,'车辆台账'!$A$6:$O$105,15,FALSE),"")</f>
        <v/>
      </c>
      <c r="R28" s="120">
        <f>IF(M28="","",M28-TODAY())</f>
        <v/>
      </c>
      <c r="S28" s="120">
        <f>IF(N28="","",N28-P28)</f>
        <v/>
      </c>
      <c r="T28" s="120">
        <f>IF(O28="","",O28-Q28)</f>
        <v/>
      </c>
      <c r="U28" s="117">
        <f>IF(A28="","",IF(C28&lt;&gt;"在用","车辆非在用",IF(OR(AND(ISNUMBER(R28),R28&lt;0),AND(ISNUMBER(S28),S28&lt;0),AND(ISNUMBER(T28),T28&lt;0)),"逾期",IF(OR(AND(ISNUMBER(R28),R28&lt;='设置与说明'!$B$10),AND(ISNUMBER(S28),S28&lt;='设置与说明'!$B$11),AND(ISNUMBER(T28),T28&lt;='设置与说明'!$B$12)),"30天内到期","正常"))))</f>
        <v/>
      </c>
      <c r="V28" s="117" t="n"/>
      <c r="W28" s="117" t="n"/>
    </row>
    <row r="29" ht="20" customHeight="1" s="18">
      <c r="A29" s="121" t="n"/>
      <c r="B29" s="121">
        <f>IFERROR(VLOOKUP(A29,'车辆台账'!$A$6:$P$105,2,FALSE),"")</f>
        <v/>
      </c>
      <c r="C29" s="121">
        <f>IFERROR(VLOOKUP(A29,'车辆台账'!$A$6:$P$105,16,FALSE),"")</f>
        <v/>
      </c>
      <c r="D29" s="121" t="n"/>
      <c r="E29" s="121" t="n"/>
      <c r="F29" s="121" t="n"/>
      <c r="G29" s="124" t="n"/>
      <c r="H29" s="124" t="n"/>
      <c r="I29" s="124" t="n"/>
      <c r="J29" s="123" t="n"/>
      <c r="K29" s="124" t="n"/>
      <c r="L29" s="124" t="n"/>
      <c r="M29" s="130">
        <f>IF(A29="","",IF(OR(F29="时间",F29="时间+里程",F29="时间+发动机小时"),IF(AND(ISNUMBER(J29),G29&gt;0),J29+G29,""),""))</f>
        <v/>
      </c>
      <c r="N29" s="124">
        <f>IF(A29="","",IF(OR(F29="里程",F29="时间+里程"),IF(AND(ISNUMBER(K29),H29&gt;0),K29+H29,""),""))</f>
        <v/>
      </c>
      <c r="O29" s="124">
        <f>IF(A29="","",IF(OR(F29="发动机小时",F29="时间+发动机小时"),IF(AND(ISNUMBER(L29),I29&gt;0),L29+I29,""),""))</f>
        <v/>
      </c>
      <c r="P29" s="124">
        <f>IFERROR(VLOOKUP(A29,'车辆台账'!$A$6:$O$105,14,FALSE),"")</f>
        <v/>
      </c>
      <c r="Q29" s="124">
        <f>IFERROR(VLOOKUP(A29,'车辆台账'!$A$6:$O$105,15,FALSE),"")</f>
        <v/>
      </c>
      <c r="R29" s="124">
        <f>IF(M29="","",M29-TODAY())</f>
        <v/>
      </c>
      <c r="S29" s="124">
        <f>IF(N29="","",N29-P29)</f>
        <v/>
      </c>
      <c r="T29" s="124">
        <f>IF(O29="","",O29-Q29)</f>
        <v/>
      </c>
      <c r="U29" s="121">
        <f>IF(A29="","",IF(C29&lt;&gt;"在用","车辆非在用",IF(OR(AND(ISNUMBER(R29),R29&lt;0),AND(ISNUMBER(S29),S29&lt;0),AND(ISNUMBER(T29),T29&lt;0)),"逾期",IF(OR(AND(ISNUMBER(R29),R29&lt;='设置与说明'!$B$10),AND(ISNUMBER(S29),S29&lt;='设置与说明'!$B$11),AND(ISNUMBER(T29),T29&lt;='设置与说明'!$B$12)),"30天内到期","正常"))))</f>
        <v/>
      </c>
      <c r="V29" s="121" t="n"/>
      <c r="W29" s="121" t="n"/>
    </row>
    <row r="30" ht="20" customHeight="1" s="18">
      <c r="A30" s="117" t="n"/>
      <c r="B30" s="117">
        <f>IFERROR(VLOOKUP(A30,'车辆台账'!$A$6:$P$105,2,FALSE),"")</f>
        <v/>
      </c>
      <c r="C30" s="117">
        <f>IFERROR(VLOOKUP(A30,'车辆台账'!$A$6:$P$105,16,FALSE),"")</f>
        <v/>
      </c>
      <c r="D30" s="117" t="n"/>
      <c r="E30" s="117" t="n"/>
      <c r="F30" s="117" t="n"/>
      <c r="G30" s="120" t="n"/>
      <c r="H30" s="120" t="n"/>
      <c r="I30" s="120" t="n"/>
      <c r="J30" s="119" t="n"/>
      <c r="K30" s="120" t="n"/>
      <c r="L30" s="120" t="n"/>
      <c r="M30" s="129">
        <f>IF(A30="","",IF(OR(F30="时间",F30="时间+里程",F30="时间+发动机小时"),IF(AND(ISNUMBER(J30),G30&gt;0),J30+G30,""),""))</f>
        <v/>
      </c>
      <c r="N30" s="120">
        <f>IF(A30="","",IF(OR(F30="里程",F30="时间+里程"),IF(AND(ISNUMBER(K30),H30&gt;0),K30+H30,""),""))</f>
        <v/>
      </c>
      <c r="O30" s="120">
        <f>IF(A30="","",IF(OR(F30="发动机小时",F30="时间+发动机小时"),IF(AND(ISNUMBER(L30),I30&gt;0),L30+I30,""),""))</f>
        <v/>
      </c>
      <c r="P30" s="120">
        <f>IFERROR(VLOOKUP(A30,'车辆台账'!$A$6:$O$105,14,FALSE),"")</f>
        <v/>
      </c>
      <c r="Q30" s="120">
        <f>IFERROR(VLOOKUP(A30,'车辆台账'!$A$6:$O$105,15,FALSE),"")</f>
        <v/>
      </c>
      <c r="R30" s="120">
        <f>IF(M30="","",M30-TODAY())</f>
        <v/>
      </c>
      <c r="S30" s="120">
        <f>IF(N30="","",N30-P30)</f>
        <v/>
      </c>
      <c r="T30" s="120">
        <f>IF(O30="","",O30-Q30)</f>
        <v/>
      </c>
      <c r="U30" s="117">
        <f>IF(A30="","",IF(C30&lt;&gt;"在用","车辆非在用",IF(OR(AND(ISNUMBER(R30),R30&lt;0),AND(ISNUMBER(S30),S30&lt;0),AND(ISNUMBER(T30),T30&lt;0)),"逾期",IF(OR(AND(ISNUMBER(R30),R30&lt;='设置与说明'!$B$10),AND(ISNUMBER(S30),S30&lt;='设置与说明'!$B$11),AND(ISNUMBER(T30),T30&lt;='设置与说明'!$B$12)),"30天内到期","正常"))))</f>
        <v/>
      </c>
      <c r="V30" s="117" t="n"/>
      <c r="W30" s="117" t="n"/>
    </row>
    <row r="31" ht="20" customHeight="1" s="18">
      <c r="A31" s="121" t="n"/>
      <c r="B31" s="121">
        <f>IFERROR(VLOOKUP(A31,'车辆台账'!$A$6:$P$105,2,FALSE),"")</f>
        <v/>
      </c>
      <c r="C31" s="121">
        <f>IFERROR(VLOOKUP(A31,'车辆台账'!$A$6:$P$105,16,FALSE),"")</f>
        <v/>
      </c>
      <c r="D31" s="121" t="n"/>
      <c r="E31" s="121" t="n"/>
      <c r="F31" s="121" t="n"/>
      <c r="G31" s="124" t="n"/>
      <c r="H31" s="124" t="n"/>
      <c r="I31" s="124" t="n"/>
      <c r="J31" s="123" t="n"/>
      <c r="K31" s="124" t="n"/>
      <c r="L31" s="124" t="n"/>
      <c r="M31" s="130">
        <f>IF(A31="","",IF(OR(F31="时间",F31="时间+里程",F31="时间+发动机小时"),IF(AND(ISNUMBER(J31),G31&gt;0),J31+G31,""),""))</f>
        <v/>
      </c>
      <c r="N31" s="124">
        <f>IF(A31="","",IF(OR(F31="里程",F31="时间+里程"),IF(AND(ISNUMBER(K31),H31&gt;0),K31+H31,""),""))</f>
        <v/>
      </c>
      <c r="O31" s="124">
        <f>IF(A31="","",IF(OR(F31="发动机小时",F31="时间+发动机小时"),IF(AND(ISNUMBER(L31),I31&gt;0),L31+I31,""),""))</f>
        <v/>
      </c>
      <c r="P31" s="124">
        <f>IFERROR(VLOOKUP(A31,'车辆台账'!$A$6:$O$105,14,FALSE),"")</f>
        <v/>
      </c>
      <c r="Q31" s="124">
        <f>IFERROR(VLOOKUP(A31,'车辆台账'!$A$6:$O$105,15,FALSE),"")</f>
        <v/>
      </c>
      <c r="R31" s="124">
        <f>IF(M31="","",M31-TODAY())</f>
        <v/>
      </c>
      <c r="S31" s="124">
        <f>IF(N31="","",N31-P31)</f>
        <v/>
      </c>
      <c r="T31" s="124">
        <f>IF(O31="","",O31-Q31)</f>
        <v/>
      </c>
      <c r="U31" s="121">
        <f>IF(A31="","",IF(C31&lt;&gt;"在用","车辆非在用",IF(OR(AND(ISNUMBER(R31),R31&lt;0),AND(ISNUMBER(S31),S31&lt;0),AND(ISNUMBER(T31),T31&lt;0)),"逾期",IF(OR(AND(ISNUMBER(R31),R31&lt;='设置与说明'!$B$10),AND(ISNUMBER(S31),S31&lt;='设置与说明'!$B$11),AND(ISNUMBER(T31),T31&lt;='设置与说明'!$B$12)),"30天内到期","正常"))))</f>
        <v/>
      </c>
      <c r="V31" s="121" t="n"/>
      <c r="W31" s="121" t="n"/>
    </row>
    <row r="32" ht="20" customHeight="1" s="18">
      <c r="A32" s="117" t="n"/>
      <c r="B32" s="117">
        <f>IFERROR(VLOOKUP(A32,'车辆台账'!$A$6:$P$105,2,FALSE),"")</f>
        <v/>
      </c>
      <c r="C32" s="117">
        <f>IFERROR(VLOOKUP(A32,'车辆台账'!$A$6:$P$105,16,FALSE),"")</f>
        <v/>
      </c>
      <c r="D32" s="117" t="n"/>
      <c r="E32" s="117" t="n"/>
      <c r="F32" s="117" t="n"/>
      <c r="G32" s="120" t="n"/>
      <c r="H32" s="120" t="n"/>
      <c r="I32" s="120" t="n"/>
      <c r="J32" s="119" t="n"/>
      <c r="K32" s="120" t="n"/>
      <c r="L32" s="120" t="n"/>
      <c r="M32" s="129">
        <f>IF(A32="","",IF(OR(F32="时间",F32="时间+里程",F32="时间+发动机小时"),IF(AND(ISNUMBER(J32),G32&gt;0),J32+G32,""),""))</f>
        <v/>
      </c>
      <c r="N32" s="120">
        <f>IF(A32="","",IF(OR(F32="里程",F32="时间+里程"),IF(AND(ISNUMBER(K32),H32&gt;0),K32+H32,""),""))</f>
        <v/>
      </c>
      <c r="O32" s="120">
        <f>IF(A32="","",IF(OR(F32="发动机小时",F32="时间+发动机小时"),IF(AND(ISNUMBER(L32),I32&gt;0),L32+I32,""),""))</f>
        <v/>
      </c>
      <c r="P32" s="120">
        <f>IFERROR(VLOOKUP(A32,'车辆台账'!$A$6:$O$105,14,FALSE),"")</f>
        <v/>
      </c>
      <c r="Q32" s="120">
        <f>IFERROR(VLOOKUP(A32,'车辆台账'!$A$6:$O$105,15,FALSE),"")</f>
        <v/>
      </c>
      <c r="R32" s="120">
        <f>IF(M32="","",M32-TODAY())</f>
        <v/>
      </c>
      <c r="S32" s="120">
        <f>IF(N32="","",N32-P32)</f>
        <v/>
      </c>
      <c r="T32" s="120">
        <f>IF(O32="","",O32-Q32)</f>
        <v/>
      </c>
      <c r="U32" s="117">
        <f>IF(A32="","",IF(C32&lt;&gt;"在用","车辆非在用",IF(OR(AND(ISNUMBER(R32),R32&lt;0),AND(ISNUMBER(S32),S32&lt;0),AND(ISNUMBER(T32),T32&lt;0)),"逾期",IF(OR(AND(ISNUMBER(R32),R32&lt;='设置与说明'!$B$10),AND(ISNUMBER(S32),S32&lt;='设置与说明'!$B$11),AND(ISNUMBER(T32),T32&lt;='设置与说明'!$B$12)),"30天内到期","正常"))))</f>
        <v/>
      </c>
      <c r="V32" s="117" t="n"/>
      <c r="W32" s="117" t="n"/>
    </row>
    <row r="33" ht="20" customHeight="1" s="18">
      <c r="A33" s="121" t="n"/>
      <c r="B33" s="121">
        <f>IFERROR(VLOOKUP(A33,'车辆台账'!$A$6:$P$105,2,FALSE),"")</f>
        <v/>
      </c>
      <c r="C33" s="121">
        <f>IFERROR(VLOOKUP(A33,'车辆台账'!$A$6:$P$105,16,FALSE),"")</f>
        <v/>
      </c>
      <c r="D33" s="121" t="n"/>
      <c r="E33" s="121" t="n"/>
      <c r="F33" s="121" t="n"/>
      <c r="G33" s="124" t="n"/>
      <c r="H33" s="124" t="n"/>
      <c r="I33" s="124" t="n"/>
      <c r="J33" s="123" t="n"/>
      <c r="K33" s="124" t="n"/>
      <c r="L33" s="124" t="n"/>
      <c r="M33" s="130">
        <f>IF(A33="","",IF(OR(F33="时间",F33="时间+里程",F33="时间+发动机小时"),IF(AND(ISNUMBER(J33),G33&gt;0),J33+G33,""),""))</f>
        <v/>
      </c>
      <c r="N33" s="124">
        <f>IF(A33="","",IF(OR(F33="里程",F33="时间+里程"),IF(AND(ISNUMBER(K33),H33&gt;0),K33+H33,""),""))</f>
        <v/>
      </c>
      <c r="O33" s="124">
        <f>IF(A33="","",IF(OR(F33="发动机小时",F33="时间+发动机小时"),IF(AND(ISNUMBER(L33),I33&gt;0),L33+I33,""),""))</f>
        <v/>
      </c>
      <c r="P33" s="124">
        <f>IFERROR(VLOOKUP(A33,'车辆台账'!$A$6:$O$105,14,FALSE),"")</f>
        <v/>
      </c>
      <c r="Q33" s="124">
        <f>IFERROR(VLOOKUP(A33,'车辆台账'!$A$6:$O$105,15,FALSE),"")</f>
        <v/>
      </c>
      <c r="R33" s="124">
        <f>IF(M33="","",M33-TODAY())</f>
        <v/>
      </c>
      <c r="S33" s="124">
        <f>IF(N33="","",N33-P33)</f>
        <v/>
      </c>
      <c r="T33" s="124">
        <f>IF(O33="","",O33-Q33)</f>
        <v/>
      </c>
      <c r="U33" s="121">
        <f>IF(A33="","",IF(C33&lt;&gt;"在用","车辆非在用",IF(OR(AND(ISNUMBER(R33),R33&lt;0),AND(ISNUMBER(S33),S33&lt;0),AND(ISNUMBER(T33),T33&lt;0)),"逾期",IF(OR(AND(ISNUMBER(R33),R33&lt;='设置与说明'!$B$10),AND(ISNUMBER(S33),S33&lt;='设置与说明'!$B$11),AND(ISNUMBER(T33),T33&lt;='设置与说明'!$B$12)),"30天内到期","正常"))))</f>
        <v/>
      </c>
      <c r="V33" s="121" t="n"/>
      <c r="W33" s="121" t="n"/>
    </row>
    <row r="34" ht="20" customHeight="1" s="18">
      <c r="A34" s="117" t="n"/>
      <c r="B34" s="117">
        <f>IFERROR(VLOOKUP(A34,'车辆台账'!$A$6:$P$105,2,FALSE),"")</f>
        <v/>
      </c>
      <c r="C34" s="117">
        <f>IFERROR(VLOOKUP(A34,'车辆台账'!$A$6:$P$105,16,FALSE),"")</f>
        <v/>
      </c>
      <c r="D34" s="117" t="n"/>
      <c r="E34" s="117" t="n"/>
      <c r="F34" s="117" t="n"/>
      <c r="G34" s="120" t="n"/>
      <c r="H34" s="120" t="n"/>
      <c r="I34" s="120" t="n"/>
      <c r="J34" s="119" t="n"/>
      <c r="K34" s="120" t="n"/>
      <c r="L34" s="120" t="n"/>
      <c r="M34" s="129">
        <f>IF(A34="","",IF(OR(F34="时间",F34="时间+里程",F34="时间+发动机小时"),IF(AND(ISNUMBER(J34),G34&gt;0),J34+G34,""),""))</f>
        <v/>
      </c>
      <c r="N34" s="120">
        <f>IF(A34="","",IF(OR(F34="里程",F34="时间+里程"),IF(AND(ISNUMBER(K34),H34&gt;0),K34+H34,""),""))</f>
        <v/>
      </c>
      <c r="O34" s="120">
        <f>IF(A34="","",IF(OR(F34="发动机小时",F34="时间+发动机小时"),IF(AND(ISNUMBER(L34),I34&gt;0),L34+I34,""),""))</f>
        <v/>
      </c>
      <c r="P34" s="120">
        <f>IFERROR(VLOOKUP(A34,'车辆台账'!$A$6:$O$105,14,FALSE),"")</f>
        <v/>
      </c>
      <c r="Q34" s="120">
        <f>IFERROR(VLOOKUP(A34,'车辆台账'!$A$6:$O$105,15,FALSE),"")</f>
        <v/>
      </c>
      <c r="R34" s="120">
        <f>IF(M34="","",M34-TODAY())</f>
        <v/>
      </c>
      <c r="S34" s="120">
        <f>IF(N34="","",N34-P34)</f>
        <v/>
      </c>
      <c r="T34" s="120">
        <f>IF(O34="","",O34-Q34)</f>
        <v/>
      </c>
      <c r="U34" s="117">
        <f>IF(A34="","",IF(C34&lt;&gt;"在用","车辆非在用",IF(OR(AND(ISNUMBER(R34),R34&lt;0),AND(ISNUMBER(S34),S34&lt;0),AND(ISNUMBER(T34),T34&lt;0)),"逾期",IF(OR(AND(ISNUMBER(R34),R34&lt;='设置与说明'!$B$10),AND(ISNUMBER(S34),S34&lt;='设置与说明'!$B$11),AND(ISNUMBER(T34),T34&lt;='设置与说明'!$B$12)),"30天内到期","正常"))))</f>
        <v/>
      </c>
      <c r="V34" s="117" t="n"/>
      <c r="W34" s="117" t="n"/>
    </row>
    <row r="35" ht="20" customHeight="1" s="18">
      <c r="A35" s="121" t="n"/>
      <c r="B35" s="121">
        <f>IFERROR(VLOOKUP(A35,'车辆台账'!$A$6:$P$105,2,FALSE),"")</f>
        <v/>
      </c>
      <c r="C35" s="121">
        <f>IFERROR(VLOOKUP(A35,'车辆台账'!$A$6:$P$105,16,FALSE),"")</f>
        <v/>
      </c>
      <c r="D35" s="121" t="n"/>
      <c r="E35" s="121" t="n"/>
      <c r="F35" s="121" t="n"/>
      <c r="G35" s="124" t="n"/>
      <c r="H35" s="124" t="n"/>
      <c r="I35" s="124" t="n"/>
      <c r="J35" s="123" t="n"/>
      <c r="K35" s="124" t="n"/>
      <c r="L35" s="124" t="n"/>
      <c r="M35" s="130">
        <f>IF(A35="","",IF(OR(F35="时间",F35="时间+里程",F35="时间+发动机小时"),IF(AND(ISNUMBER(J35),G35&gt;0),J35+G35,""),""))</f>
        <v/>
      </c>
      <c r="N35" s="124">
        <f>IF(A35="","",IF(OR(F35="里程",F35="时间+里程"),IF(AND(ISNUMBER(K35),H35&gt;0),K35+H35,""),""))</f>
        <v/>
      </c>
      <c r="O35" s="124">
        <f>IF(A35="","",IF(OR(F35="发动机小时",F35="时间+发动机小时"),IF(AND(ISNUMBER(L35),I35&gt;0),L35+I35,""),""))</f>
        <v/>
      </c>
      <c r="P35" s="124">
        <f>IFERROR(VLOOKUP(A35,'车辆台账'!$A$6:$O$105,14,FALSE),"")</f>
        <v/>
      </c>
      <c r="Q35" s="124">
        <f>IFERROR(VLOOKUP(A35,'车辆台账'!$A$6:$O$105,15,FALSE),"")</f>
        <v/>
      </c>
      <c r="R35" s="124">
        <f>IF(M35="","",M35-TODAY())</f>
        <v/>
      </c>
      <c r="S35" s="124">
        <f>IF(N35="","",N35-P35)</f>
        <v/>
      </c>
      <c r="T35" s="124">
        <f>IF(O35="","",O35-Q35)</f>
        <v/>
      </c>
      <c r="U35" s="121">
        <f>IF(A35="","",IF(C35&lt;&gt;"在用","车辆非在用",IF(OR(AND(ISNUMBER(R35),R35&lt;0),AND(ISNUMBER(S35),S35&lt;0),AND(ISNUMBER(T35),T35&lt;0)),"逾期",IF(OR(AND(ISNUMBER(R35),R35&lt;='设置与说明'!$B$10),AND(ISNUMBER(S35),S35&lt;='设置与说明'!$B$11),AND(ISNUMBER(T35),T35&lt;='设置与说明'!$B$12)),"30天内到期","正常"))))</f>
        <v/>
      </c>
      <c r="V35" s="121" t="n"/>
      <c r="W35" s="121" t="n"/>
    </row>
    <row r="36" ht="20" customHeight="1" s="18">
      <c r="A36" s="117" t="n"/>
      <c r="B36" s="117">
        <f>IFERROR(VLOOKUP(A36,'车辆台账'!$A$6:$P$105,2,FALSE),"")</f>
        <v/>
      </c>
      <c r="C36" s="117">
        <f>IFERROR(VLOOKUP(A36,'车辆台账'!$A$6:$P$105,16,FALSE),"")</f>
        <v/>
      </c>
      <c r="D36" s="117" t="n"/>
      <c r="E36" s="117" t="n"/>
      <c r="F36" s="117" t="n"/>
      <c r="G36" s="120" t="n"/>
      <c r="H36" s="120" t="n"/>
      <c r="I36" s="120" t="n"/>
      <c r="J36" s="119" t="n"/>
      <c r="K36" s="120" t="n"/>
      <c r="L36" s="120" t="n"/>
      <c r="M36" s="129">
        <f>IF(A36="","",IF(OR(F36="时间",F36="时间+里程",F36="时间+发动机小时"),IF(AND(ISNUMBER(J36),G36&gt;0),J36+G36,""),""))</f>
        <v/>
      </c>
      <c r="N36" s="120">
        <f>IF(A36="","",IF(OR(F36="里程",F36="时间+里程"),IF(AND(ISNUMBER(K36),H36&gt;0),K36+H36,""),""))</f>
        <v/>
      </c>
      <c r="O36" s="120">
        <f>IF(A36="","",IF(OR(F36="发动机小时",F36="时间+发动机小时"),IF(AND(ISNUMBER(L36),I36&gt;0),L36+I36,""),""))</f>
        <v/>
      </c>
      <c r="P36" s="120">
        <f>IFERROR(VLOOKUP(A36,'车辆台账'!$A$6:$O$105,14,FALSE),"")</f>
        <v/>
      </c>
      <c r="Q36" s="120">
        <f>IFERROR(VLOOKUP(A36,'车辆台账'!$A$6:$O$105,15,FALSE),"")</f>
        <v/>
      </c>
      <c r="R36" s="120">
        <f>IF(M36="","",M36-TODAY())</f>
        <v/>
      </c>
      <c r="S36" s="120">
        <f>IF(N36="","",N36-P36)</f>
        <v/>
      </c>
      <c r="T36" s="120">
        <f>IF(O36="","",O36-Q36)</f>
        <v/>
      </c>
      <c r="U36" s="117">
        <f>IF(A36="","",IF(C36&lt;&gt;"在用","车辆非在用",IF(OR(AND(ISNUMBER(R36),R36&lt;0),AND(ISNUMBER(S36),S36&lt;0),AND(ISNUMBER(T36),T36&lt;0)),"逾期",IF(OR(AND(ISNUMBER(R36),R36&lt;='设置与说明'!$B$10),AND(ISNUMBER(S36),S36&lt;='设置与说明'!$B$11),AND(ISNUMBER(T36),T36&lt;='设置与说明'!$B$12)),"30天内到期","正常"))))</f>
        <v/>
      </c>
      <c r="V36" s="117" t="n"/>
      <c r="W36" s="117" t="n"/>
    </row>
    <row r="37" ht="20" customHeight="1" s="18">
      <c r="A37" s="121" t="n"/>
      <c r="B37" s="121">
        <f>IFERROR(VLOOKUP(A37,'车辆台账'!$A$6:$P$105,2,FALSE),"")</f>
        <v/>
      </c>
      <c r="C37" s="121">
        <f>IFERROR(VLOOKUP(A37,'车辆台账'!$A$6:$P$105,16,FALSE),"")</f>
        <v/>
      </c>
      <c r="D37" s="121" t="n"/>
      <c r="E37" s="121" t="n"/>
      <c r="F37" s="121" t="n"/>
      <c r="G37" s="124" t="n"/>
      <c r="H37" s="124" t="n"/>
      <c r="I37" s="124" t="n"/>
      <c r="J37" s="123" t="n"/>
      <c r="K37" s="124" t="n"/>
      <c r="L37" s="124" t="n"/>
      <c r="M37" s="130">
        <f>IF(A37="","",IF(OR(F37="时间",F37="时间+里程",F37="时间+发动机小时"),IF(AND(ISNUMBER(J37),G37&gt;0),J37+G37,""),""))</f>
        <v/>
      </c>
      <c r="N37" s="124">
        <f>IF(A37="","",IF(OR(F37="里程",F37="时间+里程"),IF(AND(ISNUMBER(K37),H37&gt;0),K37+H37,""),""))</f>
        <v/>
      </c>
      <c r="O37" s="124">
        <f>IF(A37="","",IF(OR(F37="发动机小时",F37="时间+发动机小时"),IF(AND(ISNUMBER(L37),I37&gt;0),L37+I37,""),""))</f>
        <v/>
      </c>
      <c r="P37" s="124">
        <f>IFERROR(VLOOKUP(A37,'车辆台账'!$A$6:$O$105,14,FALSE),"")</f>
        <v/>
      </c>
      <c r="Q37" s="124">
        <f>IFERROR(VLOOKUP(A37,'车辆台账'!$A$6:$O$105,15,FALSE),"")</f>
        <v/>
      </c>
      <c r="R37" s="124">
        <f>IF(M37="","",M37-TODAY())</f>
        <v/>
      </c>
      <c r="S37" s="124">
        <f>IF(N37="","",N37-P37)</f>
        <v/>
      </c>
      <c r="T37" s="124">
        <f>IF(O37="","",O37-Q37)</f>
        <v/>
      </c>
      <c r="U37" s="121">
        <f>IF(A37="","",IF(C37&lt;&gt;"在用","车辆非在用",IF(OR(AND(ISNUMBER(R37),R37&lt;0),AND(ISNUMBER(S37),S37&lt;0),AND(ISNUMBER(T37),T37&lt;0)),"逾期",IF(OR(AND(ISNUMBER(R37),R37&lt;='设置与说明'!$B$10),AND(ISNUMBER(S37),S37&lt;='设置与说明'!$B$11),AND(ISNUMBER(T37),T37&lt;='设置与说明'!$B$12)),"30天内到期","正常"))))</f>
        <v/>
      </c>
      <c r="V37" s="121" t="n"/>
      <c r="W37" s="121" t="n"/>
    </row>
    <row r="38" ht="20" customHeight="1" s="18">
      <c r="A38" s="117" t="n"/>
      <c r="B38" s="117">
        <f>IFERROR(VLOOKUP(A38,'车辆台账'!$A$6:$P$105,2,FALSE),"")</f>
        <v/>
      </c>
      <c r="C38" s="117">
        <f>IFERROR(VLOOKUP(A38,'车辆台账'!$A$6:$P$105,16,FALSE),"")</f>
        <v/>
      </c>
      <c r="D38" s="117" t="n"/>
      <c r="E38" s="117" t="n"/>
      <c r="F38" s="117" t="n"/>
      <c r="G38" s="120" t="n"/>
      <c r="H38" s="120" t="n"/>
      <c r="I38" s="120" t="n"/>
      <c r="J38" s="119" t="n"/>
      <c r="K38" s="120" t="n"/>
      <c r="L38" s="120" t="n"/>
      <c r="M38" s="129">
        <f>IF(A38="","",IF(OR(F38="时间",F38="时间+里程",F38="时间+发动机小时"),IF(AND(ISNUMBER(J38),G38&gt;0),J38+G38,""),""))</f>
        <v/>
      </c>
      <c r="N38" s="120">
        <f>IF(A38="","",IF(OR(F38="里程",F38="时间+里程"),IF(AND(ISNUMBER(K38),H38&gt;0),K38+H38,""),""))</f>
        <v/>
      </c>
      <c r="O38" s="120">
        <f>IF(A38="","",IF(OR(F38="发动机小时",F38="时间+发动机小时"),IF(AND(ISNUMBER(L38),I38&gt;0),L38+I38,""),""))</f>
        <v/>
      </c>
      <c r="P38" s="120">
        <f>IFERROR(VLOOKUP(A38,'车辆台账'!$A$6:$O$105,14,FALSE),"")</f>
        <v/>
      </c>
      <c r="Q38" s="120">
        <f>IFERROR(VLOOKUP(A38,'车辆台账'!$A$6:$O$105,15,FALSE),"")</f>
        <v/>
      </c>
      <c r="R38" s="120">
        <f>IF(M38="","",M38-TODAY())</f>
        <v/>
      </c>
      <c r="S38" s="120">
        <f>IF(N38="","",N38-P38)</f>
        <v/>
      </c>
      <c r="T38" s="120">
        <f>IF(O38="","",O38-Q38)</f>
        <v/>
      </c>
      <c r="U38" s="117">
        <f>IF(A38="","",IF(C38&lt;&gt;"在用","车辆非在用",IF(OR(AND(ISNUMBER(R38),R38&lt;0),AND(ISNUMBER(S38),S38&lt;0),AND(ISNUMBER(T38),T38&lt;0)),"逾期",IF(OR(AND(ISNUMBER(R38),R38&lt;='设置与说明'!$B$10),AND(ISNUMBER(S38),S38&lt;='设置与说明'!$B$11),AND(ISNUMBER(T38),T38&lt;='设置与说明'!$B$12)),"30天内到期","正常"))))</f>
        <v/>
      </c>
      <c r="V38" s="117" t="n"/>
      <c r="W38" s="117" t="n"/>
    </row>
    <row r="39" ht="20" customHeight="1" s="18">
      <c r="A39" s="121" t="n"/>
      <c r="B39" s="121">
        <f>IFERROR(VLOOKUP(A39,'车辆台账'!$A$6:$P$105,2,FALSE),"")</f>
        <v/>
      </c>
      <c r="C39" s="121">
        <f>IFERROR(VLOOKUP(A39,'车辆台账'!$A$6:$P$105,16,FALSE),"")</f>
        <v/>
      </c>
      <c r="D39" s="121" t="n"/>
      <c r="E39" s="121" t="n"/>
      <c r="F39" s="121" t="n"/>
      <c r="G39" s="124" t="n"/>
      <c r="H39" s="124" t="n"/>
      <c r="I39" s="124" t="n"/>
      <c r="J39" s="123" t="n"/>
      <c r="K39" s="124" t="n"/>
      <c r="L39" s="124" t="n"/>
      <c r="M39" s="130">
        <f>IF(A39="","",IF(OR(F39="时间",F39="时间+里程",F39="时间+发动机小时"),IF(AND(ISNUMBER(J39),G39&gt;0),J39+G39,""),""))</f>
        <v/>
      </c>
      <c r="N39" s="124">
        <f>IF(A39="","",IF(OR(F39="里程",F39="时间+里程"),IF(AND(ISNUMBER(K39),H39&gt;0),K39+H39,""),""))</f>
        <v/>
      </c>
      <c r="O39" s="124">
        <f>IF(A39="","",IF(OR(F39="发动机小时",F39="时间+发动机小时"),IF(AND(ISNUMBER(L39),I39&gt;0),L39+I39,""),""))</f>
        <v/>
      </c>
      <c r="P39" s="124">
        <f>IFERROR(VLOOKUP(A39,'车辆台账'!$A$6:$O$105,14,FALSE),"")</f>
        <v/>
      </c>
      <c r="Q39" s="124">
        <f>IFERROR(VLOOKUP(A39,'车辆台账'!$A$6:$O$105,15,FALSE),"")</f>
        <v/>
      </c>
      <c r="R39" s="124">
        <f>IF(M39="","",M39-TODAY())</f>
        <v/>
      </c>
      <c r="S39" s="124">
        <f>IF(N39="","",N39-P39)</f>
        <v/>
      </c>
      <c r="T39" s="124">
        <f>IF(O39="","",O39-Q39)</f>
        <v/>
      </c>
      <c r="U39" s="121">
        <f>IF(A39="","",IF(C39&lt;&gt;"在用","车辆非在用",IF(OR(AND(ISNUMBER(R39),R39&lt;0),AND(ISNUMBER(S39),S39&lt;0),AND(ISNUMBER(T39),T39&lt;0)),"逾期",IF(OR(AND(ISNUMBER(R39),R39&lt;='设置与说明'!$B$10),AND(ISNUMBER(S39),S39&lt;='设置与说明'!$B$11),AND(ISNUMBER(T39),T39&lt;='设置与说明'!$B$12)),"30天内到期","正常"))))</f>
        <v/>
      </c>
      <c r="V39" s="121" t="n"/>
      <c r="W39" s="121" t="n"/>
    </row>
    <row r="40" ht="20" customHeight="1" s="18">
      <c r="A40" s="117" t="n"/>
      <c r="B40" s="117">
        <f>IFERROR(VLOOKUP(A40,'车辆台账'!$A$6:$P$105,2,FALSE),"")</f>
        <v/>
      </c>
      <c r="C40" s="117">
        <f>IFERROR(VLOOKUP(A40,'车辆台账'!$A$6:$P$105,16,FALSE),"")</f>
        <v/>
      </c>
      <c r="D40" s="117" t="n"/>
      <c r="E40" s="117" t="n"/>
      <c r="F40" s="117" t="n"/>
      <c r="G40" s="120" t="n"/>
      <c r="H40" s="120" t="n"/>
      <c r="I40" s="120" t="n"/>
      <c r="J40" s="119" t="n"/>
      <c r="K40" s="120" t="n"/>
      <c r="L40" s="120" t="n"/>
      <c r="M40" s="129">
        <f>IF(A40="","",IF(OR(F40="时间",F40="时间+里程",F40="时间+发动机小时"),IF(AND(ISNUMBER(J40),G40&gt;0),J40+G40,""),""))</f>
        <v/>
      </c>
      <c r="N40" s="120">
        <f>IF(A40="","",IF(OR(F40="里程",F40="时间+里程"),IF(AND(ISNUMBER(K40),H40&gt;0),K40+H40,""),""))</f>
        <v/>
      </c>
      <c r="O40" s="120">
        <f>IF(A40="","",IF(OR(F40="发动机小时",F40="时间+发动机小时"),IF(AND(ISNUMBER(L40),I40&gt;0),L40+I40,""),""))</f>
        <v/>
      </c>
      <c r="P40" s="120">
        <f>IFERROR(VLOOKUP(A40,'车辆台账'!$A$6:$O$105,14,FALSE),"")</f>
        <v/>
      </c>
      <c r="Q40" s="120">
        <f>IFERROR(VLOOKUP(A40,'车辆台账'!$A$6:$O$105,15,FALSE),"")</f>
        <v/>
      </c>
      <c r="R40" s="120">
        <f>IF(M40="","",M40-TODAY())</f>
        <v/>
      </c>
      <c r="S40" s="120">
        <f>IF(N40="","",N40-P40)</f>
        <v/>
      </c>
      <c r="T40" s="120">
        <f>IF(O40="","",O40-Q40)</f>
        <v/>
      </c>
      <c r="U40" s="117">
        <f>IF(A40="","",IF(C40&lt;&gt;"在用","车辆非在用",IF(OR(AND(ISNUMBER(R40),R40&lt;0),AND(ISNUMBER(S40),S40&lt;0),AND(ISNUMBER(T40),T40&lt;0)),"逾期",IF(OR(AND(ISNUMBER(R40),R40&lt;='设置与说明'!$B$10),AND(ISNUMBER(S40),S40&lt;='设置与说明'!$B$11),AND(ISNUMBER(T40),T40&lt;='设置与说明'!$B$12)),"30天内到期","正常"))))</f>
        <v/>
      </c>
      <c r="V40" s="117" t="n"/>
      <c r="W40" s="117" t="n"/>
    </row>
    <row r="41" ht="20" customHeight="1" s="18">
      <c r="A41" s="121" t="n"/>
      <c r="B41" s="121">
        <f>IFERROR(VLOOKUP(A41,'车辆台账'!$A$6:$P$105,2,FALSE),"")</f>
        <v/>
      </c>
      <c r="C41" s="121">
        <f>IFERROR(VLOOKUP(A41,'车辆台账'!$A$6:$P$105,16,FALSE),"")</f>
        <v/>
      </c>
      <c r="D41" s="121" t="n"/>
      <c r="E41" s="121" t="n"/>
      <c r="F41" s="121" t="n"/>
      <c r="G41" s="124" t="n"/>
      <c r="H41" s="124" t="n"/>
      <c r="I41" s="124" t="n"/>
      <c r="J41" s="123" t="n"/>
      <c r="K41" s="124" t="n"/>
      <c r="L41" s="124" t="n"/>
      <c r="M41" s="130">
        <f>IF(A41="","",IF(OR(F41="时间",F41="时间+里程",F41="时间+发动机小时"),IF(AND(ISNUMBER(J41),G41&gt;0),J41+G41,""),""))</f>
        <v/>
      </c>
      <c r="N41" s="124">
        <f>IF(A41="","",IF(OR(F41="里程",F41="时间+里程"),IF(AND(ISNUMBER(K41),H41&gt;0),K41+H41,""),""))</f>
        <v/>
      </c>
      <c r="O41" s="124">
        <f>IF(A41="","",IF(OR(F41="发动机小时",F41="时间+发动机小时"),IF(AND(ISNUMBER(L41),I41&gt;0),L41+I41,""),""))</f>
        <v/>
      </c>
      <c r="P41" s="124">
        <f>IFERROR(VLOOKUP(A41,'车辆台账'!$A$6:$O$105,14,FALSE),"")</f>
        <v/>
      </c>
      <c r="Q41" s="124">
        <f>IFERROR(VLOOKUP(A41,'车辆台账'!$A$6:$O$105,15,FALSE),"")</f>
        <v/>
      </c>
      <c r="R41" s="124">
        <f>IF(M41="","",M41-TODAY())</f>
        <v/>
      </c>
      <c r="S41" s="124">
        <f>IF(N41="","",N41-P41)</f>
        <v/>
      </c>
      <c r="T41" s="124">
        <f>IF(O41="","",O41-Q41)</f>
        <v/>
      </c>
      <c r="U41" s="121">
        <f>IF(A41="","",IF(C41&lt;&gt;"在用","车辆非在用",IF(OR(AND(ISNUMBER(R41),R41&lt;0),AND(ISNUMBER(S41),S41&lt;0),AND(ISNUMBER(T41),T41&lt;0)),"逾期",IF(OR(AND(ISNUMBER(R41),R41&lt;='设置与说明'!$B$10),AND(ISNUMBER(S41),S41&lt;='设置与说明'!$B$11),AND(ISNUMBER(T41),T41&lt;='设置与说明'!$B$12)),"30天内到期","正常"))))</f>
        <v/>
      </c>
      <c r="V41" s="121" t="n"/>
      <c r="W41" s="121" t="n"/>
    </row>
    <row r="42" ht="20" customHeight="1" s="18">
      <c r="A42" s="117" t="n"/>
      <c r="B42" s="117">
        <f>IFERROR(VLOOKUP(A42,'车辆台账'!$A$6:$P$105,2,FALSE),"")</f>
        <v/>
      </c>
      <c r="C42" s="117">
        <f>IFERROR(VLOOKUP(A42,'车辆台账'!$A$6:$P$105,16,FALSE),"")</f>
        <v/>
      </c>
      <c r="D42" s="117" t="n"/>
      <c r="E42" s="117" t="n"/>
      <c r="F42" s="117" t="n"/>
      <c r="G42" s="120" t="n"/>
      <c r="H42" s="120" t="n"/>
      <c r="I42" s="120" t="n"/>
      <c r="J42" s="119" t="n"/>
      <c r="K42" s="120" t="n"/>
      <c r="L42" s="120" t="n"/>
      <c r="M42" s="129">
        <f>IF(A42="","",IF(OR(F42="时间",F42="时间+里程",F42="时间+发动机小时"),IF(AND(ISNUMBER(J42),G42&gt;0),J42+G42,""),""))</f>
        <v/>
      </c>
      <c r="N42" s="120">
        <f>IF(A42="","",IF(OR(F42="里程",F42="时间+里程"),IF(AND(ISNUMBER(K42),H42&gt;0),K42+H42,""),""))</f>
        <v/>
      </c>
      <c r="O42" s="120">
        <f>IF(A42="","",IF(OR(F42="发动机小时",F42="时间+发动机小时"),IF(AND(ISNUMBER(L42),I42&gt;0),L42+I42,""),""))</f>
        <v/>
      </c>
      <c r="P42" s="120">
        <f>IFERROR(VLOOKUP(A42,'车辆台账'!$A$6:$O$105,14,FALSE),"")</f>
        <v/>
      </c>
      <c r="Q42" s="120">
        <f>IFERROR(VLOOKUP(A42,'车辆台账'!$A$6:$O$105,15,FALSE),"")</f>
        <v/>
      </c>
      <c r="R42" s="120">
        <f>IF(M42="","",M42-TODAY())</f>
        <v/>
      </c>
      <c r="S42" s="120">
        <f>IF(N42="","",N42-P42)</f>
        <v/>
      </c>
      <c r="T42" s="120">
        <f>IF(O42="","",O42-Q42)</f>
        <v/>
      </c>
      <c r="U42" s="117">
        <f>IF(A42="","",IF(C42&lt;&gt;"在用","车辆非在用",IF(OR(AND(ISNUMBER(R42),R42&lt;0),AND(ISNUMBER(S42),S42&lt;0),AND(ISNUMBER(T42),T42&lt;0)),"逾期",IF(OR(AND(ISNUMBER(R42),R42&lt;='设置与说明'!$B$10),AND(ISNUMBER(S42),S42&lt;='设置与说明'!$B$11),AND(ISNUMBER(T42),T42&lt;='设置与说明'!$B$12)),"30天内到期","正常"))))</f>
        <v/>
      </c>
      <c r="V42" s="117" t="n"/>
      <c r="W42" s="117" t="n"/>
    </row>
    <row r="43" ht="20" customHeight="1" s="18">
      <c r="A43" s="121" t="n"/>
      <c r="B43" s="121">
        <f>IFERROR(VLOOKUP(A43,'车辆台账'!$A$6:$P$105,2,FALSE),"")</f>
        <v/>
      </c>
      <c r="C43" s="121">
        <f>IFERROR(VLOOKUP(A43,'车辆台账'!$A$6:$P$105,16,FALSE),"")</f>
        <v/>
      </c>
      <c r="D43" s="121" t="n"/>
      <c r="E43" s="121" t="n"/>
      <c r="F43" s="121" t="n"/>
      <c r="G43" s="124" t="n"/>
      <c r="H43" s="124" t="n"/>
      <c r="I43" s="124" t="n"/>
      <c r="J43" s="123" t="n"/>
      <c r="K43" s="124" t="n"/>
      <c r="L43" s="124" t="n"/>
      <c r="M43" s="130">
        <f>IF(A43="","",IF(OR(F43="时间",F43="时间+里程",F43="时间+发动机小时"),IF(AND(ISNUMBER(J43),G43&gt;0),J43+G43,""),""))</f>
        <v/>
      </c>
      <c r="N43" s="124">
        <f>IF(A43="","",IF(OR(F43="里程",F43="时间+里程"),IF(AND(ISNUMBER(K43),H43&gt;0),K43+H43,""),""))</f>
        <v/>
      </c>
      <c r="O43" s="124">
        <f>IF(A43="","",IF(OR(F43="发动机小时",F43="时间+发动机小时"),IF(AND(ISNUMBER(L43),I43&gt;0),L43+I43,""),""))</f>
        <v/>
      </c>
      <c r="P43" s="124">
        <f>IFERROR(VLOOKUP(A43,'车辆台账'!$A$6:$O$105,14,FALSE),"")</f>
        <v/>
      </c>
      <c r="Q43" s="124">
        <f>IFERROR(VLOOKUP(A43,'车辆台账'!$A$6:$O$105,15,FALSE),"")</f>
        <v/>
      </c>
      <c r="R43" s="124">
        <f>IF(M43="","",M43-TODAY())</f>
        <v/>
      </c>
      <c r="S43" s="124">
        <f>IF(N43="","",N43-P43)</f>
        <v/>
      </c>
      <c r="T43" s="124">
        <f>IF(O43="","",O43-Q43)</f>
        <v/>
      </c>
      <c r="U43" s="121">
        <f>IF(A43="","",IF(C43&lt;&gt;"在用","车辆非在用",IF(OR(AND(ISNUMBER(R43),R43&lt;0),AND(ISNUMBER(S43),S43&lt;0),AND(ISNUMBER(T43),T43&lt;0)),"逾期",IF(OR(AND(ISNUMBER(R43),R43&lt;='设置与说明'!$B$10),AND(ISNUMBER(S43),S43&lt;='设置与说明'!$B$11),AND(ISNUMBER(T43),T43&lt;='设置与说明'!$B$12)),"30天内到期","正常"))))</f>
        <v/>
      </c>
      <c r="V43" s="121" t="n"/>
      <c r="W43" s="121" t="n"/>
    </row>
    <row r="44" ht="20" customHeight="1" s="18">
      <c r="A44" s="117" t="n"/>
      <c r="B44" s="117">
        <f>IFERROR(VLOOKUP(A44,'车辆台账'!$A$6:$P$105,2,FALSE),"")</f>
        <v/>
      </c>
      <c r="C44" s="117">
        <f>IFERROR(VLOOKUP(A44,'车辆台账'!$A$6:$P$105,16,FALSE),"")</f>
        <v/>
      </c>
      <c r="D44" s="117" t="n"/>
      <c r="E44" s="117" t="n"/>
      <c r="F44" s="117" t="n"/>
      <c r="G44" s="120" t="n"/>
      <c r="H44" s="120" t="n"/>
      <c r="I44" s="120" t="n"/>
      <c r="J44" s="119" t="n"/>
      <c r="K44" s="120" t="n"/>
      <c r="L44" s="120" t="n"/>
      <c r="M44" s="129">
        <f>IF(A44="","",IF(OR(F44="时间",F44="时间+里程",F44="时间+发动机小时"),IF(AND(ISNUMBER(J44),G44&gt;0),J44+G44,""),""))</f>
        <v/>
      </c>
      <c r="N44" s="120">
        <f>IF(A44="","",IF(OR(F44="里程",F44="时间+里程"),IF(AND(ISNUMBER(K44),H44&gt;0),K44+H44,""),""))</f>
        <v/>
      </c>
      <c r="O44" s="120">
        <f>IF(A44="","",IF(OR(F44="发动机小时",F44="时间+发动机小时"),IF(AND(ISNUMBER(L44),I44&gt;0),L44+I44,""),""))</f>
        <v/>
      </c>
      <c r="P44" s="120">
        <f>IFERROR(VLOOKUP(A44,'车辆台账'!$A$6:$O$105,14,FALSE),"")</f>
        <v/>
      </c>
      <c r="Q44" s="120">
        <f>IFERROR(VLOOKUP(A44,'车辆台账'!$A$6:$O$105,15,FALSE),"")</f>
        <v/>
      </c>
      <c r="R44" s="120">
        <f>IF(M44="","",M44-TODAY())</f>
        <v/>
      </c>
      <c r="S44" s="120">
        <f>IF(N44="","",N44-P44)</f>
        <v/>
      </c>
      <c r="T44" s="120">
        <f>IF(O44="","",O44-Q44)</f>
        <v/>
      </c>
      <c r="U44" s="117">
        <f>IF(A44="","",IF(C44&lt;&gt;"在用","车辆非在用",IF(OR(AND(ISNUMBER(R44),R44&lt;0),AND(ISNUMBER(S44),S44&lt;0),AND(ISNUMBER(T44),T44&lt;0)),"逾期",IF(OR(AND(ISNUMBER(R44),R44&lt;='设置与说明'!$B$10),AND(ISNUMBER(S44),S44&lt;='设置与说明'!$B$11),AND(ISNUMBER(T44),T44&lt;='设置与说明'!$B$12)),"30天内到期","正常"))))</f>
        <v/>
      </c>
      <c r="V44" s="117" t="n"/>
      <c r="W44" s="117" t="n"/>
    </row>
    <row r="45" ht="20" customHeight="1" s="18">
      <c r="A45" s="121" t="n"/>
      <c r="B45" s="121">
        <f>IFERROR(VLOOKUP(A45,'车辆台账'!$A$6:$P$105,2,FALSE),"")</f>
        <v/>
      </c>
      <c r="C45" s="121">
        <f>IFERROR(VLOOKUP(A45,'车辆台账'!$A$6:$P$105,16,FALSE),"")</f>
        <v/>
      </c>
      <c r="D45" s="121" t="n"/>
      <c r="E45" s="121" t="n"/>
      <c r="F45" s="121" t="n"/>
      <c r="G45" s="124" t="n"/>
      <c r="H45" s="124" t="n"/>
      <c r="I45" s="124" t="n"/>
      <c r="J45" s="123" t="n"/>
      <c r="K45" s="124" t="n"/>
      <c r="L45" s="124" t="n"/>
      <c r="M45" s="130">
        <f>IF(A45="","",IF(OR(F45="时间",F45="时间+里程",F45="时间+发动机小时"),IF(AND(ISNUMBER(J45),G45&gt;0),J45+G45,""),""))</f>
        <v/>
      </c>
      <c r="N45" s="124">
        <f>IF(A45="","",IF(OR(F45="里程",F45="时间+里程"),IF(AND(ISNUMBER(K45),H45&gt;0),K45+H45,""),""))</f>
        <v/>
      </c>
      <c r="O45" s="124">
        <f>IF(A45="","",IF(OR(F45="发动机小时",F45="时间+发动机小时"),IF(AND(ISNUMBER(L45),I45&gt;0),L45+I45,""),""))</f>
        <v/>
      </c>
      <c r="P45" s="124">
        <f>IFERROR(VLOOKUP(A45,'车辆台账'!$A$6:$O$105,14,FALSE),"")</f>
        <v/>
      </c>
      <c r="Q45" s="124">
        <f>IFERROR(VLOOKUP(A45,'车辆台账'!$A$6:$O$105,15,FALSE),"")</f>
        <v/>
      </c>
      <c r="R45" s="124">
        <f>IF(M45="","",M45-TODAY())</f>
        <v/>
      </c>
      <c r="S45" s="124">
        <f>IF(N45="","",N45-P45)</f>
        <v/>
      </c>
      <c r="T45" s="124">
        <f>IF(O45="","",O45-Q45)</f>
        <v/>
      </c>
      <c r="U45" s="121">
        <f>IF(A45="","",IF(C45&lt;&gt;"在用","车辆非在用",IF(OR(AND(ISNUMBER(R45),R45&lt;0),AND(ISNUMBER(S45),S45&lt;0),AND(ISNUMBER(T45),T45&lt;0)),"逾期",IF(OR(AND(ISNUMBER(R45),R45&lt;='设置与说明'!$B$10),AND(ISNUMBER(S45),S45&lt;='设置与说明'!$B$11),AND(ISNUMBER(T45),T45&lt;='设置与说明'!$B$12)),"30天内到期","正常"))))</f>
        <v/>
      </c>
      <c r="V45" s="121" t="n"/>
      <c r="W45" s="121" t="n"/>
    </row>
    <row r="46" ht="20" customHeight="1" s="18">
      <c r="A46" s="117" t="n"/>
      <c r="B46" s="117">
        <f>IFERROR(VLOOKUP(A46,'车辆台账'!$A$6:$P$105,2,FALSE),"")</f>
        <v/>
      </c>
      <c r="C46" s="117">
        <f>IFERROR(VLOOKUP(A46,'车辆台账'!$A$6:$P$105,16,FALSE),"")</f>
        <v/>
      </c>
      <c r="D46" s="117" t="n"/>
      <c r="E46" s="117" t="n"/>
      <c r="F46" s="117" t="n"/>
      <c r="G46" s="120" t="n"/>
      <c r="H46" s="120" t="n"/>
      <c r="I46" s="120" t="n"/>
      <c r="J46" s="119" t="n"/>
      <c r="K46" s="120" t="n"/>
      <c r="L46" s="120" t="n"/>
      <c r="M46" s="129">
        <f>IF(A46="","",IF(OR(F46="时间",F46="时间+里程",F46="时间+发动机小时"),IF(AND(ISNUMBER(J46),G46&gt;0),J46+G46,""),""))</f>
        <v/>
      </c>
      <c r="N46" s="120">
        <f>IF(A46="","",IF(OR(F46="里程",F46="时间+里程"),IF(AND(ISNUMBER(K46),H46&gt;0),K46+H46,""),""))</f>
        <v/>
      </c>
      <c r="O46" s="120">
        <f>IF(A46="","",IF(OR(F46="发动机小时",F46="时间+发动机小时"),IF(AND(ISNUMBER(L46),I46&gt;0),L46+I46,""),""))</f>
        <v/>
      </c>
      <c r="P46" s="120">
        <f>IFERROR(VLOOKUP(A46,'车辆台账'!$A$6:$O$105,14,FALSE),"")</f>
        <v/>
      </c>
      <c r="Q46" s="120">
        <f>IFERROR(VLOOKUP(A46,'车辆台账'!$A$6:$O$105,15,FALSE),"")</f>
        <v/>
      </c>
      <c r="R46" s="120">
        <f>IF(M46="","",M46-TODAY())</f>
        <v/>
      </c>
      <c r="S46" s="120">
        <f>IF(N46="","",N46-P46)</f>
        <v/>
      </c>
      <c r="T46" s="120">
        <f>IF(O46="","",O46-Q46)</f>
        <v/>
      </c>
      <c r="U46" s="117">
        <f>IF(A46="","",IF(C46&lt;&gt;"在用","车辆非在用",IF(OR(AND(ISNUMBER(R46),R46&lt;0),AND(ISNUMBER(S46),S46&lt;0),AND(ISNUMBER(T46),T46&lt;0)),"逾期",IF(OR(AND(ISNUMBER(R46),R46&lt;='设置与说明'!$B$10),AND(ISNUMBER(S46),S46&lt;='设置与说明'!$B$11),AND(ISNUMBER(T46),T46&lt;='设置与说明'!$B$12)),"30天内到期","正常"))))</f>
        <v/>
      </c>
      <c r="V46" s="117" t="n"/>
      <c r="W46" s="117" t="n"/>
    </row>
    <row r="47" ht="20" customHeight="1" s="18">
      <c r="A47" s="121" t="n"/>
      <c r="B47" s="121">
        <f>IFERROR(VLOOKUP(A47,'车辆台账'!$A$6:$P$105,2,FALSE),"")</f>
        <v/>
      </c>
      <c r="C47" s="121">
        <f>IFERROR(VLOOKUP(A47,'车辆台账'!$A$6:$P$105,16,FALSE),"")</f>
        <v/>
      </c>
      <c r="D47" s="121" t="n"/>
      <c r="E47" s="121" t="n"/>
      <c r="F47" s="121" t="n"/>
      <c r="G47" s="124" t="n"/>
      <c r="H47" s="124" t="n"/>
      <c r="I47" s="124" t="n"/>
      <c r="J47" s="123" t="n"/>
      <c r="K47" s="124" t="n"/>
      <c r="L47" s="124" t="n"/>
      <c r="M47" s="130">
        <f>IF(A47="","",IF(OR(F47="时间",F47="时间+里程",F47="时间+发动机小时"),IF(AND(ISNUMBER(J47),G47&gt;0),J47+G47,""),""))</f>
        <v/>
      </c>
      <c r="N47" s="124">
        <f>IF(A47="","",IF(OR(F47="里程",F47="时间+里程"),IF(AND(ISNUMBER(K47),H47&gt;0),K47+H47,""),""))</f>
        <v/>
      </c>
      <c r="O47" s="124">
        <f>IF(A47="","",IF(OR(F47="发动机小时",F47="时间+发动机小时"),IF(AND(ISNUMBER(L47),I47&gt;0),L47+I47,""),""))</f>
        <v/>
      </c>
      <c r="P47" s="124">
        <f>IFERROR(VLOOKUP(A47,'车辆台账'!$A$6:$O$105,14,FALSE),"")</f>
        <v/>
      </c>
      <c r="Q47" s="124">
        <f>IFERROR(VLOOKUP(A47,'车辆台账'!$A$6:$O$105,15,FALSE),"")</f>
        <v/>
      </c>
      <c r="R47" s="124">
        <f>IF(M47="","",M47-TODAY())</f>
        <v/>
      </c>
      <c r="S47" s="124">
        <f>IF(N47="","",N47-P47)</f>
        <v/>
      </c>
      <c r="T47" s="124">
        <f>IF(O47="","",O47-Q47)</f>
        <v/>
      </c>
      <c r="U47" s="121">
        <f>IF(A47="","",IF(C47&lt;&gt;"在用","车辆非在用",IF(OR(AND(ISNUMBER(R47),R47&lt;0),AND(ISNUMBER(S47),S47&lt;0),AND(ISNUMBER(T47),T47&lt;0)),"逾期",IF(OR(AND(ISNUMBER(R47),R47&lt;='设置与说明'!$B$10),AND(ISNUMBER(S47),S47&lt;='设置与说明'!$B$11),AND(ISNUMBER(T47),T47&lt;='设置与说明'!$B$12)),"30天内到期","正常"))))</f>
        <v/>
      </c>
      <c r="V47" s="121" t="n"/>
      <c r="W47" s="121" t="n"/>
    </row>
    <row r="48" ht="20" customHeight="1" s="18">
      <c r="A48" s="117" t="n"/>
      <c r="B48" s="117">
        <f>IFERROR(VLOOKUP(A48,'车辆台账'!$A$6:$P$105,2,FALSE),"")</f>
        <v/>
      </c>
      <c r="C48" s="117">
        <f>IFERROR(VLOOKUP(A48,'车辆台账'!$A$6:$P$105,16,FALSE),"")</f>
        <v/>
      </c>
      <c r="D48" s="117" t="n"/>
      <c r="E48" s="117" t="n"/>
      <c r="F48" s="117" t="n"/>
      <c r="G48" s="120" t="n"/>
      <c r="H48" s="120" t="n"/>
      <c r="I48" s="120" t="n"/>
      <c r="J48" s="119" t="n"/>
      <c r="K48" s="120" t="n"/>
      <c r="L48" s="120" t="n"/>
      <c r="M48" s="129">
        <f>IF(A48="","",IF(OR(F48="时间",F48="时间+里程",F48="时间+发动机小时"),IF(AND(ISNUMBER(J48),G48&gt;0),J48+G48,""),""))</f>
        <v/>
      </c>
      <c r="N48" s="120">
        <f>IF(A48="","",IF(OR(F48="里程",F48="时间+里程"),IF(AND(ISNUMBER(K48),H48&gt;0),K48+H48,""),""))</f>
        <v/>
      </c>
      <c r="O48" s="120">
        <f>IF(A48="","",IF(OR(F48="发动机小时",F48="时间+发动机小时"),IF(AND(ISNUMBER(L48),I48&gt;0),L48+I48,""),""))</f>
        <v/>
      </c>
      <c r="P48" s="120">
        <f>IFERROR(VLOOKUP(A48,'车辆台账'!$A$6:$O$105,14,FALSE),"")</f>
        <v/>
      </c>
      <c r="Q48" s="120">
        <f>IFERROR(VLOOKUP(A48,'车辆台账'!$A$6:$O$105,15,FALSE),"")</f>
        <v/>
      </c>
      <c r="R48" s="120">
        <f>IF(M48="","",M48-TODAY())</f>
        <v/>
      </c>
      <c r="S48" s="120">
        <f>IF(N48="","",N48-P48)</f>
        <v/>
      </c>
      <c r="T48" s="120">
        <f>IF(O48="","",O48-Q48)</f>
        <v/>
      </c>
      <c r="U48" s="117">
        <f>IF(A48="","",IF(C48&lt;&gt;"在用","车辆非在用",IF(OR(AND(ISNUMBER(R48),R48&lt;0),AND(ISNUMBER(S48),S48&lt;0),AND(ISNUMBER(T48),T48&lt;0)),"逾期",IF(OR(AND(ISNUMBER(R48),R48&lt;='设置与说明'!$B$10),AND(ISNUMBER(S48),S48&lt;='设置与说明'!$B$11),AND(ISNUMBER(T48),T48&lt;='设置与说明'!$B$12)),"30天内到期","正常"))))</f>
        <v/>
      </c>
      <c r="V48" s="117" t="n"/>
      <c r="W48" s="117" t="n"/>
    </row>
    <row r="49" ht="20" customHeight="1" s="18">
      <c r="A49" s="121" t="n"/>
      <c r="B49" s="121">
        <f>IFERROR(VLOOKUP(A49,'车辆台账'!$A$6:$P$105,2,FALSE),"")</f>
        <v/>
      </c>
      <c r="C49" s="121">
        <f>IFERROR(VLOOKUP(A49,'车辆台账'!$A$6:$P$105,16,FALSE),"")</f>
        <v/>
      </c>
      <c r="D49" s="121" t="n"/>
      <c r="E49" s="121" t="n"/>
      <c r="F49" s="121" t="n"/>
      <c r="G49" s="124" t="n"/>
      <c r="H49" s="124" t="n"/>
      <c r="I49" s="124" t="n"/>
      <c r="J49" s="123" t="n"/>
      <c r="K49" s="124" t="n"/>
      <c r="L49" s="124" t="n"/>
      <c r="M49" s="130">
        <f>IF(A49="","",IF(OR(F49="时间",F49="时间+里程",F49="时间+发动机小时"),IF(AND(ISNUMBER(J49),G49&gt;0),J49+G49,""),""))</f>
        <v/>
      </c>
      <c r="N49" s="124">
        <f>IF(A49="","",IF(OR(F49="里程",F49="时间+里程"),IF(AND(ISNUMBER(K49),H49&gt;0),K49+H49,""),""))</f>
        <v/>
      </c>
      <c r="O49" s="124">
        <f>IF(A49="","",IF(OR(F49="发动机小时",F49="时间+发动机小时"),IF(AND(ISNUMBER(L49),I49&gt;0),L49+I49,""),""))</f>
        <v/>
      </c>
      <c r="P49" s="124">
        <f>IFERROR(VLOOKUP(A49,'车辆台账'!$A$6:$O$105,14,FALSE),"")</f>
        <v/>
      </c>
      <c r="Q49" s="124">
        <f>IFERROR(VLOOKUP(A49,'车辆台账'!$A$6:$O$105,15,FALSE),"")</f>
        <v/>
      </c>
      <c r="R49" s="124">
        <f>IF(M49="","",M49-TODAY())</f>
        <v/>
      </c>
      <c r="S49" s="124">
        <f>IF(N49="","",N49-P49)</f>
        <v/>
      </c>
      <c r="T49" s="124">
        <f>IF(O49="","",O49-Q49)</f>
        <v/>
      </c>
      <c r="U49" s="121">
        <f>IF(A49="","",IF(C49&lt;&gt;"在用","车辆非在用",IF(OR(AND(ISNUMBER(R49),R49&lt;0),AND(ISNUMBER(S49),S49&lt;0),AND(ISNUMBER(T49),T49&lt;0)),"逾期",IF(OR(AND(ISNUMBER(R49),R49&lt;='设置与说明'!$B$10),AND(ISNUMBER(S49),S49&lt;='设置与说明'!$B$11),AND(ISNUMBER(T49),T49&lt;='设置与说明'!$B$12)),"30天内到期","正常"))))</f>
        <v/>
      </c>
      <c r="V49" s="121" t="n"/>
      <c r="W49" s="121" t="n"/>
    </row>
    <row r="50" ht="20" customHeight="1" s="18">
      <c r="A50" s="117" t="n"/>
      <c r="B50" s="117">
        <f>IFERROR(VLOOKUP(A50,'车辆台账'!$A$6:$P$105,2,FALSE),"")</f>
        <v/>
      </c>
      <c r="C50" s="117">
        <f>IFERROR(VLOOKUP(A50,'车辆台账'!$A$6:$P$105,16,FALSE),"")</f>
        <v/>
      </c>
      <c r="D50" s="117" t="n"/>
      <c r="E50" s="117" t="n"/>
      <c r="F50" s="117" t="n"/>
      <c r="G50" s="120" t="n"/>
      <c r="H50" s="120" t="n"/>
      <c r="I50" s="120" t="n"/>
      <c r="J50" s="119" t="n"/>
      <c r="K50" s="120" t="n"/>
      <c r="L50" s="120" t="n"/>
      <c r="M50" s="129">
        <f>IF(A50="","",IF(OR(F50="时间",F50="时间+里程",F50="时间+发动机小时"),IF(AND(ISNUMBER(J50),G50&gt;0),J50+G50,""),""))</f>
        <v/>
      </c>
      <c r="N50" s="120">
        <f>IF(A50="","",IF(OR(F50="里程",F50="时间+里程"),IF(AND(ISNUMBER(K50),H50&gt;0),K50+H50,""),""))</f>
        <v/>
      </c>
      <c r="O50" s="120">
        <f>IF(A50="","",IF(OR(F50="发动机小时",F50="时间+发动机小时"),IF(AND(ISNUMBER(L50),I50&gt;0),L50+I50,""),""))</f>
        <v/>
      </c>
      <c r="P50" s="120">
        <f>IFERROR(VLOOKUP(A50,'车辆台账'!$A$6:$O$105,14,FALSE),"")</f>
        <v/>
      </c>
      <c r="Q50" s="120">
        <f>IFERROR(VLOOKUP(A50,'车辆台账'!$A$6:$O$105,15,FALSE),"")</f>
        <v/>
      </c>
      <c r="R50" s="120">
        <f>IF(M50="","",M50-TODAY())</f>
        <v/>
      </c>
      <c r="S50" s="120">
        <f>IF(N50="","",N50-P50)</f>
        <v/>
      </c>
      <c r="T50" s="120">
        <f>IF(O50="","",O50-Q50)</f>
        <v/>
      </c>
      <c r="U50" s="117">
        <f>IF(A50="","",IF(C50&lt;&gt;"在用","车辆非在用",IF(OR(AND(ISNUMBER(R50),R50&lt;0),AND(ISNUMBER(S50),S50&lt;0),AND(ISNUMBER(T50),T50&lt;0)),"逾期",IF(OR(AND(ISNUMBER(R50),R50&lt;='设置与说明'!$B$10),AND(ISNUMBER(S50),S50&lt;='设置与说明'!$B$11),AND(ISNUMBER(T50),T50&lt;='设置与说明'!$B$12)),"30天内到期","正常"))))</f>
        <v/>
      </c>
      <c r="V50" s="117" t="n"/>
      <c r="W50" s="117" t="n"/>
    </row>
    <row r="51" ht="20" customHeight="1" s="18">
      <c r="A51" s="121" t="n"/>
      <c r="B51" s="121">
        <f>IFERROR(VLOOKUP(A51,'车辆台账'!$A$6:$P$105,2,FALSE),"")</f>
        <v/>
      </c>
      <c r="C51" s="121">
        <f>IFERROR(VLOOKUP(A51,'车辆台账'!$A$6:$P$105,16,FALSE),"")</f>
        <v/>
      </c>
      <c r="D51" s="121" t="n"/>
      <c r="E51" s="121" t="n"/>
      <c r="F51" s="121" t="n"/>
      <c r="G51" s="124" t="n"/>
      <c r="H51" s="124" t="n"/>
      <c r="I51" s="124" t="n"/>
      <c r="J51" s="123" t="n"/>
      <c r="K51" s="124" t="n"/>
      <c r="L51" s="124" t="n"/>
      <c r="M51" s="130">
        <f>IF(A51="","",IF(OR(F51="时间",F51="时间+里程",F51="时间+发动机小时"),IF(AND(ISNUMBER(J51),G51&gt;0),J51+G51,""),""))</f>
        <v/>
      </c>
      <c r="N51" s="124">
        <f>IF(A51="","",IF(OR(F51="里程",F51="时间+里程"),IF(AND(ISNUMBER(K51),H51&gt;0),K51+H51,""),""))</f>
        <v/>
      </c>
      <c r="O51" s="124">
        <f>IF(A51="","",IF(OR(F51="发动机小时",F51="时间+发动机小时"),IF(AND(ISNUMBER(L51),I51&gt;0),L51+I51,""),""))</f>
        <v/>
      </c>
      <c r="P51" s="124">
        <f>IFERROR(VLOOKUP(A51,'车辆台账'!$A$6:$O$105,14,FALSE),"")</f>
        <v/>
      </c>
      <c r="Q51" s="124">
        <f>IFERROR(VLOOKUP(A51,'车辆台账'!$A$6:$O$105,15,FALSE),"")</f>
        <v/>
      </c>
      <c r="R51" s="124">
        <f>IF(M51="","",M51-TODAY())</f>
        <v/>
      </c>
      <c r="S51" s="124">
        <f>IF(N51="","",N51-P51)</f>
        <v/>
      </c>
      <c r="T51" s="124">
        <f>IF(O51="","",O51-Q51)</f>
        <v/>
      </c>
      <c r="U51" s="121">
        <f>IF(A51="","",IF(C51&lt;&gt;"在用","车辆非在用",IF(OR(AND(ISNUMBER(R51),R51&lt;0),AND(ISNUMBER(S51),S51&lt;0),AND(ISNUMBER(T51),T51&lt;0)),"逾期",IF(OR(AND(ISNUMBER(R51),R51&lt;='设置与说明'!$B$10),AND(ISNUMBER(S51),S51&lt;='设置与说明'!$B$11),AND(ISNUMBER(T51),T51&lt;='设置与说明'!$B$12)),"30天内到期","正常"))))</f>
        <v/>
      </c>
      <c r="V51" s="121" t="n"/>
      <c r="W51" s="121" t="n"/>
    </row>
    <row r="52" ht="20" customHeight="1" s="18">
      <c r="A52" s="117" t="n"/>
      <c r="B52" s="117">
        <f>IFERROR(VLOOKUP(A52,'车辆台账'!$A$6:$P$105,2,FALSE),"")</f>
        <v/>
      </c>
      <c r="C52" s="117">
        <f>IFERROR(VLOOKUP(A52,'车辆台账'!$A$6:$P$105,16,FALSE),"")</f>
        <v/>
      </c>
      <c r="D52" s="117" t="n"/>
      <c r="E52" s="117" t="n"/>
      <c r="F52" s="117" t="n"/>
      <c r="G52" s="120" t="n"/>
      <c r="H52" s="120" t="n"/>
      <c r="I52" s="120" t="n"/>
      <c r="J52" s="119" t="n"/>
      <c r="K52" s="120" t="n"/>
      <c r="L52" s="120" t="n"/>
      <c r="M52" s="129">
        <f>IF(A52="","",IF(OR(F52="时间",F52="时间+里程",F52="时间+发动机小时"),IF(AND(ISNUMBER(J52),G52&gt;0),J52+G52,""),""))</f>
        <v/>
      </c>
      <c r="N52" s="120">
        <f>IF(A52="","",IF(OR(F52="里程",F52="时间+里程"),IF(AND(ISNUMBER(K52),H52&gt;0),K52+H52,""),""))</f>
        <v/>
      </c>
      <c r="O52" s="120">
        <f>IF(A52="","",IF(OR(F52="发动机小时",F52="时间+发动机小时"),IF(AND(ISNUMBER(L52),I52&gt;0),L52+I52,""),""))</f>
        <v/>
      </c>
      <c r="P52" s="120">
        <f>IFERROR(VLOOKUP(A52,'车辆台账'!$A$6:$O$105,14,FALSE),"")</f>
        <v/>
      </c>
      <c r="Q52" s="120">
        <f>IFERROR(VLOOKUP(A52,'车辆台账'!$A$6:$O$105,15,FALSE),"")</f>
        <v/>
      </c>
      <c r="R52" s="120">
        <f>IF(M52="","",M52-TODAY())</f>
        <v/>
      </c>
      <c r="S52" s="120">
        <f>IF(N52="","",N52-P52)</f>
        <v/>
      </c>
      <c r="T52" s="120">
        <f>IF(O52="","",O52-Q52)</f>
        <v/>
      </c>
      <c r="U52" s="117">
        <f>IF(A52="","",IF(C52&lt;&gt;"在用","车辆非在用",IF(OR(AND(ISNUMBER(R52),R52&lt;0),AND(ISNUMBER(S52),S52&lt;0),AND(ISNUMBER(T52),T52&lt;0)),"逾期",IF(OR(AND(ISNUMBER(R52),R52&lt;='设置与说明'!$B$10),AND(ISNUMBER(S52),S52&lt;='设置与说明'!$B$11),AND(ISNUMBER(T52),T52&lt;='设置与说明'!$B$12)),"30天内到期","正常"))))</f>
        <v/>
      </c>
      <c r="V52" s="117" t="n"/>
      <c r="W52" s="117" t="n"/>
    </row>
    <row r="53" ht="20" customHeight="1" s="18">
      <c r="A53" s="121" t="n"/>
      <c r="B53" s="121">
        <f>IFERROR(VLOOKUP(A53,'车辆台账'!$A$6:$P$105,2,FALSE),"")</f>
        <v/>
      </c>
      <c r="C53" s="121">
        <f>IFERROR(VLOOKUP(A53,'车辆台账'!$A$6:$P$105,16,FALSE),"")</f>
        <v/>
      </c>
      <c r="D53" s="121" t="n"/>
      <c r="E53" s="121" t="n"/>
      <c r="F53" s="121" t="n"/>
      <c r="G53" s="124" t="n"/>
      <c r="H53" s="124" t="n"/>
      <c r="I53" s="124" t="n"/>
      <c r="J53" s="123" t="n"/>
      <c r="K53" s="124" t="n"/>
      <c r="L53" s="124" t="n"/>
      <c r="M53" s="130">
        <f>IF(A53="","",IF(OR(F53="时间",F53="时间+里程",F53="时间+发动机小时"),IF(AND(ISNUMBER(J53),G53&gt;0),J53+G53,""),""))</f>
        <v/>
      </c>
      <c r="N53" s="124">
        <f>IF(A53="","",IF(OR(F53="里程",F53="时间+里程"),IF(AND(ISNUMBER(K53),H53&gt;0),K53+H53,""),""))</f>
        <v/>
      </c>
      <c r="O53" s="124">
        <f>IF(A53="","",IF(OR(F53="发动机小时",F53="时间+发动机小时"),IF(AND(ISNUMBER(L53),I53&gt;0),L53+I53,""),""))</f>
        <v/>
      </c>
      <c r="P53" s="124">
        <f>IFERROR(VLOOKUP(A53,'车辆台账'!$A$6:$O$105,14,FALSE),"")</f>
        <v/>
      </c>
      <c r="Q53" s="124">
        <f>IFERROR(VLOOKUP(A53,'车辆台账'!$A$6:$O$105,15,FALSE),"")</f>
        <v/>
      </c>
      <c r="R53" s="124">
        <f>IF(M53="","",M53-TODAY())</f>
        <v/>
      </c>
      <c r="S53" s="124">
        <f>IF(N53="","",N53-P53)</f>
        <v/>
      </c>
      <c r="T53" s="124">
        <f>IF(O53="","",O53-Q53)</f>
        <v/>
      </c>
      <c r="U53" s="121">
        <f>IF(A53="","",IF(C53&lt;&gt;"在用","车辆非在用",IF(OR(AND(ISNUMBER(R53),R53&lt;0),AND(ISNUMBER(S53),S53&lt;0),AND(ISNUMBER(T53),T53&lt;0)),"逾期",IF(OR(AND(ISNUMBER(R53),R53&lt;='设置与说明'!$B$10),AND(ISNUMBER(S53),S53&lt;='设置与说明'!$B$11),AND(ISNUMBER(T53),T53&lt;='设置与说明'!$B$12)),"30天内到期","正常"))))</f>
        <v/>
      </c>
      <c r="V53" s="121" t="n"/>
      <c r="W53" s="121" t="n"/>
    </row>
    <row r="54" ht="20" customHeight="1" s="18">
      <c r="A54" s="117" t="n"/>
      <c r="B54" s="117">
        <f>IFERROR(VLOOKUP(A54,'车辆台账'!$A$6:$P$105,2,FALSE),"")</f>
        <v/>
      </c>
      <c r="C54" s="117">
        <f>IFERROR(VLOOKUP(A54,'车辆台账'!$A$6:$P$105,16,FALSE),"")</f>
        <v/>
      </c>
      <c r="D54" s="117" t="n"/>
      <c r="E54" s="117" t="n"/>
      <c r="F54" s="117" t="n"/>
      <c r="G54" s="120" t="n"/>
      <c r="H54" s="120" t="n"/>
      <c r="I54" s="120" t="n"/>
      <c r="J54" s="119" t="n"/>
      <c r="K54" s="120" t="n"/>
      <c r="L54" s="120" t="n"/>
      <c r="M54" s="129">
        <f>IF(A54="","",IF(OR(F54="时间",F54="时间+里程",F54="时间+发动机小时"),IF(AND(ISNUMBER(J54),G54&gt;0),J54+G54,""),""))</f>
        <v/>
      </c>
      <c r="N54" s="120">
        <f>IF(A54="","",IF(OR(F54="里程",F54="时间+里程"),IF(AND(ISNUMBER(K54),H54&gt;0),K54+H54,""),""))</f>
        <v/>
      </c>
      <c r="O54" s="120">
        <f>IF(A54="","",IF(OR(F54="发动机小时",F54="时间+发动机小时"),IF(AND(ISNUMBER(L54),I54&gt;0),L54+I54,""),""))</f>
        <v/>
      </c>
      <c r="P54" s="120">
        <f>IFERROR(VLOOKUP(A54,'车辆台账'!$A$6:$O$105,14,FALSE),"")</f>
        <v/>
      </c>
      <c r="Q54" s="120">
        <f>IFERROR(VLOOKUP(A54,'车辆台账'!$A$6:$O$105,15,FALSE),"")</f>
        <v/>
      </c>
      <c r="R54" s="120">
        <f>IF(M54="","",M54-TODAY())</f>
        <v/>
      </c>
      <c r="S54" s="120">
        <f>IF(N54="","",N54-P54)</f>
        <v/>
      </c>
      <c r="T54" s="120">
        <f>IF(O54="","",O54-Q54)</f>
        <v/>
      </c>
      <c r="U54" s="117">
        <f>IF(A54="","",IF(C54&lt;&gt;"在用","车辆非在用",IF(OR(AND(ISNUMBER(R54),R54&lt;0),AND(ISNUMBER(S54),S54&lt;0),AND(ISNUMBER(T54),T54&lt;0)),"逾期",IF(OR(AND(ISNUMBER(R54),R54&lt;='设置与说明'!$B$10),AND(ISNUMBER(S54),S54&lt;='设置与说明'!$B$11),AND(ISNUMBER(T54),T54&lt;='设置与说明'!$B$12)),"30天内到期","正常"))))</f>
        <v/>
      </c>
      <c r="V54" s="117" t="n"/>
      <c r="W54" s="117" t="n"/>
    </row>
    <row r="55" ht="20" customHeight="1" s="18">
      <c r="A55" s="121" t="n"/>
      <c r="B55" s="121">
        <f>IFERROR(VLOOKUP(A55,'车辆台账'!$A$6:$P$105,2,FALSE),"")</f>
        <v/>
      </c>
      <c r="C55" s="121">
        <f>IFERROR(VLOOKUP(A55,'车辆台账'!$A$6:$P$105,16,FALSE),"")</f>
        <v/>
      </c>
      <c r="D55" s="121" t="n"/>
      <c r="E55" s="121" t="n"/>
      <c r="F55" s="121" t="n"/>
      <c r="G55" s="124" t="n"/>
      <c r="H55" s="124" t="n"/>
      <c r="I55" s="124" t="n"/>
      <c r="J55" s="123" t="n"/>
      <c r="K55" s="124" t="n"/>
      <c r="L55" s="124" t="n"/>
      <c r="M55" s="130">
        <f>IF(A55="","",IF(OR(F55="时间",F55="时间+里程",F55="时间+发动机小时"),IF(AND(ISNUMBER(J55),G55&gt;0),J55+G55,""),""))</f>
        <v/>
      </c>
      <c r="N55" s="124">
        <f>IF(A55="","",IF(OR(F55="里程",F55="时间+里程"),IF(AND(ISNUMBER(K55),H55&gt;0),K55+H55,""),""))</f>
        <v/>
      </c>
      <c r="O55" s="124">
        <f>IF(A55="","",IF(OR(F55="发动机小时",F55="时间+发动机小时"),IF(AND(ISNUMBER(L55),I55&gt;0),L55+I55,""),""))</f>
        <v/>
      </c>
      <c r="P55" s="124">
        <f>IFERROR(VLOOKUP(A55,'车辆台账'!$A$6:$O$105,14,FALSE),"")</f>
        <v/>
      </c>
      <c r="Q55" s="124">
        <f>IFERROR(VLOOKUP(A55,'车辆台账'!$A$6:$O$105,15,FALSE),"")</f>
        <v/>
      </c>
      <c r="R55" s="124">
        <f>IF(M55="","",M55-TODAY())</f>
        <v/>
      </c>
      <c r="S55" s="124">
        <f>IF(N55="","",N55-P55)</f>
        <v/>
      </c>
      <c r="T55" s="124">
        <f>IF(O55="","",O55-Q55)</f>
        <v/>
      </c>
      <c r="U55" s="121">
        <f>IF(A55="","",IF(C55&lt;&gt;"在用","车辆非在用",IF(OR(AND(ISNUMBER(R55),R55&lt;0),AND(ISNUMBER(S55),S55&lt;0),AND(ISNUMBER(T55),T55&lt;0)),"逾期",IF(OR(AND(ISNUMBER(R55),R55&lt;='设置与说明'!$B$10),AND(ISNUMBER(S55),S55&lt;='设置与说明'!$B$11),AND(ISNUMBER(T55),T55&lt;='设置与说明'!$B$12)),"30天内到期","正常"))))</f>
        <v/>
      </c>
      <c r="V55" s="121" t="n"/>
      <c r="W55" s="121" t="n"/>
    </row>
    <row r="56" ht="20" customHeight="1" s="18">
      <c r="A56" s="117" t="n"/>
      <c r="B56" s="117">
        <f>IFERROR(VLOOKUP(A56,'车辆台账'!$A$6:$P$105,2,FALSE),"")</f>
        <v/>
      </c>
      <c r="C56" s="117">
        <f>IFERROR(VLOOKUP(A56,'车辆台账'!$A$6:$P$105,16,FALSE),"")</f>
        <v/>
      </c>
      <c r="D56" s="117" t="n"/>
      <c r="E56" s="117" t="n"/>
      <c r="F56" s="117" t="n"/>
      <c r="G56" s="120" t="n"/>
      <c r="H56" s="120" t="n"/>
      <c r="I56" s="120" t="n"/>
      <c r="J56" s="119" t="n"/>
      <c r="K56" s="120" t="n"/>
      <c r="L56" s="120" t="n"/>
      <c r="M56" s="129">
        <f>IF(A56="","",IF(OR(F56="时间",F56="时间+里程",F56="时间+发动机小时"),IF(AND(ISNUMBER(J56),G56&gt;0),J56+G56,""),""))</f>
        <v/>
      </c>
      <c r="N56" s="120">
        <f>IF(A56="","",IF(OR(F56="里程",F56="时间+里程"),IF(AND(ISNUMBER(K56),H56&gt;0),K56+H56,""),""))</f>
        <v/>
      </c>
      <c r="O56" s="120">
        <f>IF(A56="","",IF(OR(F56="发动机小时",F56="时间+发动机小时"),IF(AND(ISNUMBER(L56),I56&gt;0),L56+I56,""),""))</f>
        <v/>
      </c>
      <c r="P56" s="120">
        <f>IFERROR(VLOOKUP(A56,'车辆台账'!$A$6:$O$105,14,FALSE),"")</f>
        <v/>
      </c>
      <c r="Q56" s="120">
        <f>IFERROR(VLOOKUP(A56,'车辆台账'!$A$6:$O$105,15,FALSE),"")</f>
        <v/>
      </c>
      <c r="R56" s="120">
        <f>IF(M56="","",M56-TODAY())</f>
        <v/>
      </c>
      <c r="S56" s="120">
        <f>IF(N56="","",N56-P56)</f>
        <v/>
      </c>
      <c r="T56" s="120">
        <f>IF(O56="","",O56-Q56)</f>
        <v/>
      </c>
      <c r="U56" s="117">
        <f>IF(A56="","",IF(C56&lt;&gt;"在用","车辆非在用",IF(OR(AND(ISNUMBER(R56),R56&lt;0),AND(ISNUMBER(S56),S56&lt;0),AND(ISNUMBER(T56),T56&lt;0)),"逾期",IF(OR(AND(ISNUMBER(R56),R56&lt;='设置与说明'!$B$10),AND(ISNUMBER(S56),S56&lt;='设置与说明'!$B$11),AND(ISNUMBER(T56),T56&lt;='设置与说明'!$B$12)),"30天内到期","正常"))))</f>
        <v/>
      </c>
      <c r="V56" s="117" t="n"/>
      <c r="W56" s="117" t="n"/>
    </row>
    <row r="57" ht="20" customHeight="1" s="18">
      <c r="A57" s="121" t="n"/>
      <c r="B57" s="121">
        <f>IFERROR(VLOOKUP(A57,'车辆台账'!$A$6:$P$105,2,FALSE),"")</f>
        <v/>
      </c>
      <c r="C57" s="121">
        <f>IFERROR(VLOOKUP(A57,'车辆台账'!$A$6:$P$105,16,FALSE),"")</f>
        <v/>
      </c>
      <c r="D57" s="121" t="n"/>
      <c r="E57" s="121" t="n"/>
      <c r="F57" s="121" t="n"/>
      <c r="G57" s="124" t="n"/>
      <c r="H57" s="124" t="n"/>
      <c r="I57" s="124" t="n"/>
      <c r="J57" s="123" t="n"/>
      <c r="K57" s="124" t="n"/>
      <c r="L57" s="124" t="n"/>
      <c r="M57" s="130">
        <f>IF(A57="","",IF(OR(F57="时间",F57="时间+里程",F57="时间+发动机小时"),IF(AND(ISNUMBER(J57),G57&gt;0),J57+G57,""),""))</f>
        <v/>
      </c>
      <c r="N57" s="124">
        <f>IF(A57="","",IF(OR(F57="里程",F57="时间+里程"),IF(AND(ISNUMBER(K57),H57&gt;0),K57+H57,""),""))</f>
        <v/>
      </c>
      <c r="O57" s="124">
        <f>IF(A57="","",IF(OR(F57="发动机小时",F57="时间+发动机小时"),IF(AND(ISNUMBER(L57),I57&gt;0),L57+I57,""),""))</f>
        <v/>
      </c>
      <c r="P57" s="124">
        <f>IFERROR(VLOOKUP(A57,'车辆台账'!$A$6:$O$105,14,FALSE),"")</f>
        <v/>
      </c>
      <c r="Q57" s="124">
        <f>IFERROR(VLOOKUP(A57,'车辆台账'!$A$6:$O$105,15,FALSE),"")</f>
        <v/>
      </c>
      <c r="R57" s="124">
        <f>IF(M57="","",M57-TODAY())</f>
        <v/>
      </c>
      <c r="S57" s="124">
        <f>IF(N57="","",N57-P57)</f>
        <v/>
      </c>
      <c r="T57" s="124">
        <f>IF(O57="","",O57-Q57)</f>
        <v/>
      </c>
      <c r="U57" s="121">
        <f>IF(A57="","",IF(C57&lt;&gt;"在用","车辆非在用",IF(OR(AND(ISNUMBER(R57),R57&lt;0),AND(ISNUMBER(S57),S57&lt;0),AND(ISNUMBER(T57),T57&lt;0)),"逾期",IF(OR(AND(ISNUMBER(R57),R57&lt;='设置与说明'!$B$10),AND(ISNUMBER(S57),S57&lt;='设置与说明'!$B$11),AND(ISNUMBER(T57),T57&lt;='设置与说明'!$B$12)),"30天内到期","正常"))))</f>
        <v/>
      </c>
      <c r="V57" s="121" t="n"/>
      <c r="W57" s="121" t="n"/>
    </row>
    <row r="58" ht="20" customHeight="1" s="18">
      <c r="A58" s="117" t="n"/>
      <c r="B58" s="117">
        <f>IFERROR(VLOOKUP(A58,'车辆台账'!$A$6:$P$105,2,FALSE),"")</f>
        <v/>
      </c>
      <c r="C58" s="117">
        <f>IFERROR(VLOOKUP(A58,'车辆台账'!$A$6:$P$105,16,FALSE),"")</f>
        <v/>
      </c>
      <c r="D58" s="117" t="n"/>
      <c r="E58" s="117" t="n"/>
      <c r="F58" s="117" t="n"/>
      <c r="G58" s="120" t="n"/>
      <c r="H58" s="120" t="n"/>
      <c r="I58" s="120" t="n"/>
      <c r="J58" s="119" t="n"/>
      <c r="K58" s="120" t="n"/>
      <c r="L58" s="120" t="n"/>
      <c r="M58" s="129">
        <f>IF(A58="","",IF(OR(F58="时间",F58="时间+里程",F58="时间+发动机小时"),IF(AND(ISNUMBER(J58),G58&gt;0),J58+G58,""),""))</f>
        <v/>
      </c>
      <c r="N58" s="120">
        <f>IF(A58="","",IF(OR(F58="里程",F58="时间+里程"),IF(AND(ISNUMBER(K58),H58&gt;0),K58+H58,""),""))</f>
        <v/>
      </c>
      <c r="O58" s="120">
        <f>IF(A58="","",IF(OR(F58="发动机小时",F58="时间+发动机小时"),IF(AND(ISNUMBER(L58),I58&gt;0),L58+I58,""),""))</f>
        <v/>
      </c>
      <c r="P58" s="120">
        <f>IFERROR(VLOOKUP(A58,'车辆台账'!$A$6:$O$105,14,FALSE),"")</f>
        <v/>
      </c>
      <c r="Q58" s="120">
        <f>IFERROR(VLOOKUP(A58,'车辆台账'!$A$6:$O$105,15,FALSE),"")</f>
        <v/>
      </c>
      <c r="R58" s="120">
        <f>IF(M58="","",M58-TODAY())</f>
        <v/>
      </c>
      <c r="S58" s="120">
        <f>IF(N58="","",N58-P58)</f>
        <v/>
      </c>
      <c r="T58" s="120">
        <f>IF(O58="","",O58-Q58)</f>
        <v/>
      </c>
      <c r="U58" s="117">
        <f>IF(A58="","",IF(C58&lt;&gt;"在用","车辆非在用",IF(OR(AND(ISNUMBER(R58),R58&lt;0),AND(ISNUMBER(S58),S58&lt;0),AND(ISNUMBER(T58),T58&lt;0)),"逾期",IF(OR(AND(ISNUMBER(R58),R58&lt;='设置与说明'!$B$10),AND(ISNUMBER(S58),S58&lt;='设置与说明'!$B$11),AND(ISNUMBER(T58),T58&lt;='设置与说明'!$B$12)),"30天内到期","正常"))))</f>
        <v/>
      </c>
      <c r="V58" s="117" t="n"/>
      <c r="W58" s="117" t="n"/>
    </row>
    <row r="59" ht="20" customHeight="1" s="18">
      <c r="A59" s="121" t="n"/>
      <c r="B59" s="121">
        <f>IFERROR(VLOOKUP(A59,'车辆台账'!$A$6:$P$105,2,FALSE),"")</f>
        <v/>
      </c>
      <c r="C59" s="121">
        <f>IFERROR(VLOOKUP(A59,'车辆台账'!$A$6:$P$105,16,FALSE),"")</f>
        <v/>
      </c>
      <c r="D59" s="121" t="n"/>
      <c r="E59" s="121" t="n"/>
      <c r="F59" s="121" t="n"/>
      <c r="G59" s="124" t="n"/>
      <c r="H59" s="124" t="n"/>
      <c r="I59" s="124" t="n"/>
      <c r="J59" s="123" t="n"/>
      <c r="K59" s="124" t="n"/>
      <c r="L59" s="124" t="n"/>
      <c r="M59" s="130">
        <f>IF(A59="","",IF(OR(F59="时间",F59="时间+里程",F59="时间+发动机小时"),IF(AND(ISNUMBER(J59),G59&gt;0),J59+G59,""),""))</f>
        <v/>
      </c>
      <c r="N59" s="124">
        <f>IF(A59="","",IF(OR(F59="里程",F59="时间+里程"),IF(AND(ISNUMBER(K59),H59&gt;0),K59+H59,""),""))</f>
        <v/>
      </c>
      <c r="O59" s="124">
        <f>IF(A59="","",IF(OR(F59="发动机小时",F59="时间+发动机小时"),IF(AND(ISNUMBER(L59),I59&gt;0),L59+I59,""),""))</f>
        <v/>
      </c>
      <c r="P59" s="124">
        <f>IFERROR(VLOOKUP(A59,'车辆台账'!$A$6:$O$105,14,FALSE),"")</f>
        <v/>
      </c>
      <c r="Q59" s="124">
        <f>IFERROR(VLOOKUP(A59,'车辆台账'!$A$6:$O$105,15,FALSE),"")</f>
        <v/>
      </c>
      <c r="R59" s="124">
        <f>IF(M59="","",M59-TODAY())</f>
        <v/>
      </c>
      <c r="S59" s="124">
        <f>IF(N59="","",N59-P59)</f>
        <v/>
      </c>
      <c r="T59" s="124">
        <f>IF(O59="","",O59-Q59)</f>
        <v/>
      </c>
      <c r="U59" s="121">
        <f>IF(A59="","",IF(C59&lt;&gt;"在用","车辆非在用",IF(OR(AND(ISNUMBER(R59),R59&lt;0),AND(ISNUMBER(S59),S59&lt;0),AND(ISNUMBER(T59),T59&lt;0)),"逾期",IF(OR(AND(ISNUMBER(R59),R59&lt;='设置与说明'!$B$10),AND(ISNUMBER(S59),S59&lt;='设置与说明'!$B$11),AND(ISNUMBER(T59),T59&lt;='设置与说明'!$B$12)),"30天内到期","正常"))))</f>
        <v/>
      </c>
      <c r="V59" s="121" t="n"/>
      <c r="W59" s="121" t="n"/>
    </row>
    <row r="60" ht="20" customHeight="1" s="18">
      <c r="A60" s="117" t="n"/>
      <c r="B60" s="117">
        <f>IFERROR(VLOOKUP(A60,'车辆台账'!$A$6:$P$105,2,FALSE),"")</f>
        <v/>
      </c>
      <c r="C60" s="117">
        <f>IFERROR(VLOOKUP(A60,'车辆台账'!$A$6:$P$105,16,FALSE),"")</f>
        <v/>
      </c>
      <c r="D60" s="117" t="n"/>
      <c r="E60" s="117" t="n"/>
      <c r="F60" s="117" t="n"/>
      <c r="G60" s="120" t="n"/>
      <c r="H60" s="120" t="n"/>
      <c r="I60" s="120" t="n"/>
      <c r="J60" s="119" t="n"/>
      <c r="K60" s="120" t="n"/>
      <c r="L60" s="120" t="n"/>
      <c r="M60" s="129">
        <f>IF(A60="","",IF(OR(F60="时间",F60="时间+里程",F60="时间+发动机小时"),IF(AND(ISNUMBER(J60),G60&gt;0),J60+G60,""),""))</f>
        <v/>
      </c>
      <c r="N60" s="120">
        <f>IF(A60="","",IF(OR(F60="里程",F60="时间+里程"),IF(AND(ISNUMBER(K60),H60&gt;0),K60+H60,""),""))</f>
        <v/>
      </c>
      <c r="O60" s="120">
        <f>IF(A60="","",IF(OR(F60="发动机小时",F60="时间+发动机小时"),IF(AND(ISNUMBER(L60),I60&gt;0),L60+I60,""),""))</f>
        <v/>
      </c>
      <c r="P60" s="120">
        <f>IFERROR(VLOOKUP(A60,'车辆台账'!$A$6:$O$105,14,FALSE),"")</f>
        <v/>
      </c>
      <c r="Q60" s="120">
        <f>IFERROR(VLOOKUP(A60,'车辆台账'!$A$6:$O$105,15,FALSE),"")</f>
        <v/>
      </c>
      <c r="R60" s="120">
        <f>IF(M60="","",M60-TODAY())</f>
        <v/>
      </c>
      <c r="S60" s="120">
        <f>IF(N60="","",N60-P60)</f>
        <v/>
      </c>
      <c r="T60" s="120">
        <f>IF(O60="","",O60-Q60)</f>
        <v/>
      </c>
      <c r="U60" s="117">
        <f>IF(A60="","",IF(C60&lt;&gt;"在用","车辆非在用",IF(OR(AND(ISNUMBER(R60),R60&lt;0),AND(ISNUMBER(S60),S60&lt;0),AND(ISNUMBER(T60),T60&lt;0)),"逾期",IF(OR(AND(ISNUMBER(R60),R60&lt;='设置与说明'!$B$10),AND(ISNUMBER(S60),S60&lt;='设置与说明'!$B$11),AND(ISNUMBER(T60),T60&lt;='设置与说明'!$B$12)),"30天内到期","正常"))))</f>
        <v/>
      </c>
      <c r="V60" s="117" t="n"/>
      <c r="W60" s="117" t="n"/>
    </row>
    <row r="61" ht="20" customHeight="1" s="18">
      <c r="A61" s="121" t="n"/>
      <c r="B61" s="121">
        <f>IFERROR(VLOOKUP(A61,'车辆台账'!$A$6:$P$105,2,FALSE),"")</f>
        <v/>
      </c>
      <c r="C61" s="121">
        <f>IFERROR(VLOOKUP(A61,'车辆台账'!$A$6:$P$105,16,FALSE),"")</f>
        <v/>
      </c>
      <c r="D61" s="121" t="n"/>
      <c r="E61" s="121" t="n"/>
      <c r="F61" s="121" t="n"/>
      <c r="G61" s="124" t="n"/>
      <c r="H61" s="124" t="n"/>
      <c r="I61" s="124" t="n"/>
      <c r="J61" s="123" t="n"/>
      <c r="K61" s="124" t="n"/>
      <c r="L61" s="124" t="n"/>
      <c r="M61" s="130">
        <f>IF(A61="","",IF(OR(F61="时间",F61="时间+里程",F61="时间+发动机小时"),IF(AND(ISNUMBER(J61),G61&gt;0),J61+G61,""),""))</f>
        <v/>
      </c>
      <c r="N61" s="124">
        <f>IF(A61="","",IF(OR(F61="里程",F61="时间+里程"),IF(AND(ISNUMBER(K61),H61&gt;0),K61+H61,""),""))</f>
        <v/>
      </c>
      <c r="O61" s="124">
        <f>IF(A61="","",IF(OR(F61="发动机小时",F61="时间+发动机小时"),IF(AND(ISNUMBER(L61),I61&gt;0),L61+I61,""),""))</f>
        <v/>
      </c>
      <c r="P61" s="124">
        <f>IFERROR(VLOOKUP(A61,'车辆台账'!$A$6:$O$105,14,FALSE),"")</f>
        <v/>
      </c>
      <c r="Q61" s="124">
        <f>IFERROR(VLOOKUP(A61,'车辆台账'!$A$6:$O$105,15,FALSE),"")</f>
        <v/>
      </c>
      <c r="R61" s="124">
        <f>IF(M61="","",M61-TODAY())</f>
        <v/>
      </c>
      <c r="S61" s="124">
        <f>IF(N61="","",N61-P61)</f>
        <v/>
      </c>
      <c r="T61" s="124">
        <f>IF(O61="","",O61-Q61)</f>
        <v/>
      </c>
      <c r="U61" s="121">
        <f>IF(A61="","",IF(C61&lt;&gt;"在用","车辆非在用",IF(OR(AND(ISNUMBER(R61),R61&lt;0),AND(ISNUMBER(S61),S61&lt;0),AND(ISNUMBER(T61),T61&lt;0)),"逾期",IF(OR(AND(ISNUMBER(R61),R61&lt;='设置与说明'!$B$10),AND(ISNUMBER(S61),S61&lt;='设置与说明'!$B$11),AND(ISNUMBER(T61),T61&lt;='设置与说明'!$B$12)),"30天内到期","正常"))))</f>
        <v/>
      </c>
      <c r="V61" s="121" t="n"/>
      <c r="W61" s="121" t="n"/>
    </row>
    <row r="62" ht="20" customHeight="1" s="18">
      <c r="A62" s="117" t="n"/>
      <c r="B62" s="117">
        <f>IFERROR(VLOOKUP(A62,'车辆台账'!$A$6:$P$105,2,FALSE),"")</f>
        <v/>
      </c>
      <c r="C62" s="117">
        <f>IFERROR(VLOOKUP(A62,'车辆台账'!$A$6:$P$105,16,FALSE),"")</f>
        <v/>
      </c>
      <c r="D62" s="117" t="n"/>
      <c r="E62" s="117" t="n"/>
      <c r="F62" s="117" t="n"/>
      <c r="G62" s="120" t="n"/>
      <c r="H62" s="120" t="n"/>
      <c r="I62" s="120" t="n"/>
      <c r="J62" s="119" t="n"/>
      <c r="K62" s="120" t="n"/>
      <c r="L62" s="120" t="n"/>
      <c r="M62" s="129">
        <f>IF(A62="","",IF(OR(F62="时间",F62="时间+里程",F62="时间+发动机小时"),IF(AND(ISNUMBER(J62),G62&gt;0),J62+G62,""),""))</f>
        <v/>
      </c>
      <c r="N62" s="120">
        <f>IF(A62="","",IF(OR(F62="里程",F62="时间+里程"),IF(AND(ISNUMBER(K62),H62&gt;0),K62+H62,""),""))</f>
        <v/>
      </c>
      <c r="O62" s="120">
        <f>IF(A62="","",IF(OR(F62="发动机小时",F62="时间+发动机小时"),IF(AND(ISNUMBER(L62),I62&gt;0),L62+I62,""),""))</f>
        <v/>
      </c>
      <c r="P62" s="120">
        <f>IFERROR(VLOOKUP(A62,'车辆台账'!$A$6:$O$105,14,FALSE),"")</f>
        <v/>
      </c>
      <c r="Q62" s="120">
        <f>IFERROR(VLOOKUP(A62,'车辆台账'!$A$6:$O$105,15,FALSE),"")</f>
        <v/>
      </c>
      <c r="R62" s="120">
        <f>IF(M62="","",M62-TODAY())</f>
        <v/>
      </c>
      <c r="S62" s="120">
        <f>IF(N62="","",N62-P62)</f>
        <v/>
      </c>
      <c r="T62" s="120">
        <f>IF(O62="","",O62-Q62)</f>
        <v/>
      </c>
      <c r="U62" s="117">
        <f>IF(A62="","",IF(C62&lt;&gt;"在用","车辆非在用",IF(OR(AND(ISNUMBER(R62),R62&lt;0),AND(ISNUMBER(S62),S62&lt;0),AND(ISNUMBER(T62),T62&lt;0)),"逾期",IF(OR(AND(ISNUMBER(R62),R62&lt;='设置与说明'!$B$10),AND(ISNUMBER(S62),S62&lt;='设置与说明'!$B$11),AND(ISNUMBER(T62),T62&lt;='设置与说明'!$B$12)),"30天内到期","正常"))))</f>
        <v/>
      </c>
      <c r="V62" s="117" t="n"/>
      <c r="W62" s="117" t="n"/>
    </row>
    <row r="63" ht="20" customHeight="1" s="18">
      <c r="A63" s="121" t="n"/>
      <c r="B63" s="121">
        <f>IFERROR(VLOOKUP(A63,'车辆台账'!$A$6:$P$105,2,FALSE),"")</f>
        <v/>
      </c>
      <c r="C63" s="121">
        <f>IFERROR(VLOOKUP(A63,'车辆台账'!$A$6:$P$105,16,FALSE),"")</f>
        <v/>
      </c>
      <c r="D63" s="121" t="n"/>
      <c r="E63" s="121" t="n"/>
      <c r="F63" s="121" t="n"/>
      <c r="G63" s="124" t="n"/>
      <c r="H63" s="124" t="n"/>
      <c r="I63" s="124" t="n"/>
      <c r="J63" s="123" t="n"/>
      <c r="K63" s="124" t="n"/>
      <c r="L63" s="124" t="n"/>
      <c r="M63" s="130">
        <f>IF(A63="","",IF(OR(F63="时间",F63="时间+里程",F63="时间+发动机小时"),IF(AND(ISNUMBER(J63),G63&gt;0),J63+G63,""),""))</f>
        <v/>
      </c>
      <c r="N63" s="124">
        <f>IF(A63="","",IF(OR(F63="里程",F63="时间+里程"),IF(AND(ISNUMBER(K63),H63&gt;0),K63+H63,""),""))</f>
        <v/>
      </c>
      <c r="O63" s="124">
        <f>IF(A63="","",IF(OR(F63="发动机小时",F63="时间+发动机小时"),IF(AND(ISNUMBER(L63),I63&gt;0),L63+I63,""),""))</f>
        <v/>
      </c>
      <c r="P63" s="124">
        <f>IFERROR(VLOOKUP(A63,'车辆台账'!$A$6:$O$105,14,FALSE),"")</f>
        <v/>
      </c>
      <c r="Q63" s="124">
        <f>IFERROR(VLOOKUP(A63,'车辆台账'!$A$6:$O$105,15,FALSE),"")</f>
        <v/>
      </c>
      <c r="R63" s="124">
        <f>IF(M63="","",M63-TODAY())</f>
        <v/>
      </c>
      <c r="S63" s="124">
        <f>IF(N63="","",N63-P63)</f>
        <v/>
      </c>
      <c r="T63" s="124">
        <f>IF(O63="","",O63-Q63)</f>
        <v/>
      </c>
      <c r="U63" s="121">
        <f>IF(A63="","",IF(C63&lt;&gt;"在用","车辆非在用",IF(OR(AND(ISNUMBER(R63),R63&lt;0),AND(ISNUMBER(S63),S63&lt;0),AND(ISNUMBER(T63),T63&lt;0)),"逾期",IF(OR(AND(ISNUMBER(R63),R63&lt;='设置与说明'!$B$10),AND(ISNUMBER(S63),S63&lt;='设置与说明'!$B$11),AND(ISNUMBER(T63),T63&lt;='设置与说明'!$B$12)),"30天内到期","正常"))))</f>
        <v/>
      </c>
      <c r="V63" s="121" t="n"/>
      <c r="W63" s="121" t="n"/>
    </row>
    <row r="64" ht="20" customHeight="1" s="18">
      <c r="A64" s="117" t="n"/>
      <c r="B64" s="117">
        <f>IFERROR(VLOOKUP(A64,'车辆台账'!$A$6:$P$105,2,FALSE),"")</f>
        <v/>
      </c>
      <c r="C64" s="117">
        <f>IFERROR(VLOOKUP(A64,'车辆台账'!$A$6:$P$105,16,FALSE),"")</f>
        <v/>
      </c>
      <c r="D64" s="117" t="n"/>
      <c r="E64" s="117" t="n"/>
      <c r="F64" s="117" t="n"/>
      <c r="G64" s="120" t="n"/>
      <c r="H64" s="120" t="n"/>
      <c r="I64" s="120" t="n"/>
      <c r="J64" s="119" t="n"/>
      <c r="K64" s="120" t="n"/>
      <c r="L64" s="120" t="n"/>
      <c r="M64" s="129">
        <f>IF(A64="","",IF(OR(F64="时间",F64="时间+里程",F64="时间+发动机小时"),IF(AND(ISNUMBER(J64),G64&gt;0),J64+G64,""),""))</f>
        <v/>
      </c>
      <c r="N64" s="120">
        <f>IF(A64="","",IF(OR(F64="里程",F64="时间+里程"),IF(AND(ISNUMBER(K64),H64&gt;0),K64+H64,""),""))</f>
        <v/>
      </c>
      <c r="O64" s="120">
        <f>IF(A64="","",IF(OR(F64="发动机小时",F64="时间+发动机小时"),IF(AND(ISNUMBER(L64),I64&gt;0),L64+I64,""),""))</f>
        <v/>
      </c>
      <c r="P64" s="120">
        <f>IFERROR(VLOOKUP(A64,'车辆台账'!$A$6:$O$105,14,FALSE),"")</f>
        <v/>
      </c>
      <c r="Q64" s="120">
        <f>IFERROR(VLOOKUP(A64,'车辆台账'!$A$6:$O$105,15,FALSE),"")</f>
        <v/>
      </c>
      <c r="R64" s="120">
        <f>IF(M64="","",M64-TODAY())</f>
        <v/>
      </c>
      <c r="S64" s="120">
        <f>IF(N64="","",N64-P64)</f>
        <v/>
      </c>
      <c r="T64" s="120">
        <f>IF(O64="","",O64-Q64)</f>
        <v/>
      </c>
      <c r="U64" s="117">
        <f>IF(A64="","",IF(C64&lt;&gt;"在用","车辆非在用",IF(OR(AND(ISNUMBER(R64),R64&lt;0),AND(ISNUMBER(S64),S64&lt;0),AND(ISNUMBER(T64),T64&lt;0)),"逾期",IF(OR(AND(ISNUMBER(R64),R64&lt;='设置与说明'!$B$10),AND(ISNUMBER(S64),S64&lt;='设置与说明'!$B$11),AND(ISNUMBER(T64),T64&lt;='设置与说明'!$B$12)),"30天内到期","正常"))))</f>
        <v/>
      </c>
      <c r="V64" s="117" t="n"/>
      <c r="W64" s="117" t="n"/>
    </row>
    <row r="65" ht="20" customHeight="1" s="18">
      <c r="A65" s="121" t="n"/>
      <c r="B65" s="121">
        <f>IFERROR(VLOOKUP(A65,'车辆台账'!$A$6:$P$105,2,FALSE),"")</f>
        <v/>
      </c>
      <c r="C65" s="121">
        <f>IFERROR(VLOOKUP(A65,'车辆台账'!$A$6:$P$105,16,FALSE),"")</f>
        <v/>
      </c>
      <c r="D65" s="121" t="n"/>
      <c r="E65" s="121" t="n"/>
      <c r="F65" s="121" t="n"/>
      <c r="G65" s="124" t="n"/>
      <c r="H65" s="124" t="n"/>
      <c r="I65" s="124" t="n"/>
      <c r="J65" s="123" t="n"/>
      <c r="K65" s="124" t="n"/>
      <c r="L65" s="124" t="n"/>
      <c r="M65" s="130">
        <f>IF(A65="","",IF(OR(F65="时间",F65="时间+里程",F65="时间+发动机小时"),IF(AND(ISNUMBER(J65),G65&gt;0),J65+G65,""),""))</f>
        <v/>
      </c>
      <c r="N65" s="124">
        <f>IF(A65="","",IF(OR(F65="里程",F65="时间+里程"),IF(AND(ISNUMBER(K65),H65&gt;0),K65+H65,""),""))</f>
        <v/>
      </c>
      <c r="O65" s="124">
        <f>IF(A65="","",IF(OR(F65="发动机小时",F65="时间+发动机小时"),IF(AND(ISNUMBER(L65),I65&gt;0),L65+I65,""),""))</f>
        <v/>
      </c>
      <c r="P65" s="124">
        <f>IFERROR(VLOOKUP(A65,'车辆台账'!$A$6:$O$105,14,FALSE),"")</f>
        <v/>
      </c>
      <c r="Q65" s="124">
        <f>IFERROR(VLOOKUP(A65,'车辆台账'!$A$6:$O$105,15,FALSE),"")</f>
        <v/>
      </c>
      <c r="R65" s="124">
        <f>IF(M65="","",M65-TODAY())</f>
        <v/>
      </c>
      <c r="S65" s="124">
        <f>IF(N65="","",N65-P65)</f>
        <v/>
      </c>
      <c r="T65" s="124">
        <f>IF(O65="","",O65-Q65)</f>
        <v/>
      </c>
      <c r="U65" s="121">
        <f>IF(A65="","",IF(C65&lt;&gt;"在用","车辆非在用",IF(OR(AND(ISNUMBER(R65),R65&lt;0),AND(ISNUMBER(S65),S65&lt;0),AND(ISNUMBER(T65),T65&lt;0)),"逾期",IF(OR(AND(ISNUMBER(R65),R65&lt;='设置与说明'!$B$10),AND(ISNUMBER(S65),S65&lt;='设置与说明'!$B$11),AND(ISNUMBER(T65),T65&lt;='设置与说明'!$B$12)),"30天内到期","正常"))))</f>
        <v/>
      </c>
      <c r="V65" s="121" t="n"/>
      <c r="W65" s="121" t="n"/>
    </row>
    <row r="66" ht="20" customHeight="1" s="18">
      <c r="A66" s="117" t="n"/>
      <c r="B66" s="117">
        <f>IFERROR(VLOOKUP(A66,'车辆台账'!$A$6:$P$105,2,FALSE),"")</f>
        <v/>
      </c>
      <c r="C66" s="117">
        <f>IFERROR(VLOOKUP(A66,'车辆台账'!$A$6:$P$105,16,FALSE),"")</f>
        <v/>
      </c>
      <c r="D66" s="117" t="n"/>
      <c r="E66" s="117" t="n"/>
      <c r="F66" s="117" t="n"/>
      <c r="G66" s="120" t="n"/>
      <c r="H66" s="120" t="n"/>
      <c r="I66" s="120" t="n"/>
      <c r="J66" s="119" t="n"/>
      <c r="K66" s="120" t="n"/>
      <c r="L66" s="120" t="n"/>
      <c r="M66" s="129">
        <f>IF(A66="","",IF(OR(F66="时间",F66="时间+里程",F66="时间+发动机小时"),IF(AND(ISNUMBER(J66),G66&gt;0),J66+G66,""),""))</f>
        <v/>
      </c>
      <c r="N66" s="120">
        <f>IF(A66="","",IF(OR(F66="里程",F66="时间+里程"),IF(AND(ISNUMBER(K66),H66&gt;0),K66+H66,""),""))</f>
        <v/>
      </c>
      <c r="O66" s="120">
        <f>IF(A66="","",IF(OR(F66="发动机小时",F66="时间+发动机小时"),IF(AND(ISNUMBER(L66),I66&gt;0),L66+I66,""),""))</f>
        <v/>
      </c>
      <c r="P66" s="120">
        <f>IFERROR(VLOOKUP(A66,'车辆台账'!$A$6:$O$105,14,FALSE),"")</f>
        <v/>
      </c>
      <c r="Q66" s="120">
        <f>IFERROR(VLOOKUP(A66,'车辆台账'!$A$6:$O$105,15,FALSE),"")</f>
        <v/>
      </c>
      <c r="R66" s="120">
        <f>IF(M66="","",M66-TODAY())</f>
        <v/>
      </c>
      <c r="S66" s="120">
        <f>IF(N66="","",N66-P66)</f>
        <v/>
      </c>
      <c r="T66" s="120">
        <f>IF(O66="","",O66-Q66)</f>
        <v/>
      </c>
      <c r="U66" s="117">
        <f>IF(A66="","",IF(C66&lt;&gt;"在用","车辆非在用",IF(OR(AND(ISNUMBER(R66),R66&lt;0),AND(ISNUMBER(S66),S66&lt;0),AND(ISNUMBER(T66),T66&lt;0)),"逾期",IF(OR(AND(ISNUMBER(R66),R66&lt;='设置与说明'!$B$10),AND(ISNUMBER(S66),S66&lt;='设置与说明'!$B$11),AND(ISNUMBER(T66),T66&lt;='设置与说明'!$B$12)),"30天内到期","正常"))))</f>
        <v/>
      </c>
      <c r="V66" s="117" t="n"/>
      <c r="W66" s="117" t="n"/>
    </row>
    <row r="67" ht="20" customHeight="1" s="18">
      <c r="A67" s="121" t="n"/>
      <c r="B67" s="121">
        <f>IFERROR(VLOOKUP(A67,'车辆台账'!$A$6:$P$105,2,FALSE),"")</f>
        <v/>
      </c>
      <c r="C67" s="121">
        <f>IFERROR(VLOOKUP(A67,'车辆台账'!$A$6:$P$105,16,FALSE),"")</f>
        <v/>
      </c>
      <c r="D67" s="121" t="n"/>
      <c r="E67" s="121" t="n"/>
      <c r="F67" s="121" t="n"/>
      <c r="G67" s="124" t="n"/>
      <c r="H67" s="124" t="n"/>
      <c r="I67" s="124" t="n"/>
      <c r="J67" s="123" t="n"/>
      <c r="K67" s="124" t="n"/>
      <c r="L67" s="124" t="n"/>
      <c r="M67" s="130">
        <f>IF(A67="","",IF(OR(F67="时间",F67="时间+里程",F67="时间+发动机小时"),IF(AND(ISNUMBER(J67),G67&gt;0),J67+G67,""),""))</f>
        <v/>
      </c>
      <c r="N67" s="124">
        <f>IF(A67="","",IF(OR(F67="里程",F67="时间+里程"),IF(AND(ISNUMBER(K67),H67&gt;0),K67+H67,""),""))</f>
        <v/>
      </c>
      <c r="O67" s="124">
        <f>IF(A67="","",IF(OR(F67="发动机小时",F67="时间+发动机小时"),IF(AND(ISNUMBER(L67),I67&gt;0),L67+I67,""),""))</f>
        <v/>
      </c>
      <c r="P67" s="124">
        <f>IFERROR(VLOOKUP(A67,'车辆台账'!$A$6:$O$105,14,FALSE),"")</f>
        <v/>
      </c>
      <c r="Q67" s="124">
        <f>IFERROR(VLOOKUP(A67,'车辆台账'!$A$6:$O$105,15,FALSE),"")</f>
        <v/>
      </c>
      <c r="R67" s="124">
        <f>IF(M67="","",M67-TODAY())</f>
        <v/>
      </c>
      <c r="S67" s="124">
        <f>IF(N67="","",N67-P67)</f>
        <v/>
      </c>
      <c r="T67" s="124">
        <f>IF(O67="","",O67-Q67)</f>
        <v/>
      </c>
      <c r="U67" s="121">
        <f>IF(A67="","",IF(C67&lt;&gt;"在用","车辆非在用",IF(OR(AND(ISNUMBER(R67),R67&lt;0),AND(ISNUMBER(S67),S67&lt;0),AND(ISNUMBER(T67),T67&lt;0)),"逾期",IF(OR(AND(ISNUMBER(R67),R67&lt;='设置与说明'!$B$10),AND(ISNUMBER(S67),S67&lt;='设置与说明'!$B$11),AND(ISNUMBER(T67),T67&lt;='设置与说明'!$B$12)),"30天内到期","正常"))))</f>
        <v/>
      </c>
      <c r="V67" s="121" t="n"/>
      <c r="W67" s="121" t="n"/>
    </row>
    <row r="68" ht="20" customHeight="1" s="18">
      <c r="A68" s="117" t="n"/>
      <c r="B68" s="117">
        <f>IFERROR(VLOOKUP(A68,'车辆台账'!$A$6:$P$105,2,FALSE),"")</f>
        <v/>
      </c>
      <c r="C68" s="117">
        <f>IFERROR(VLOOKUP(A68,'车辆台账'!$A$6:$P$105,16,FALSE),"")</f>
        <v/>
      </c>
      <c r="D68" s="117" t="n"/>
      <c r="E68" s="117" t="n"/>
      <c r="F68" s="117" t="n"/>
      <c r="G68" s="120" t="n"/>
      <c r="H68" s="120" t="n"/>
      <c r="I68" s="120" t="n"/>
      <c r="J68" s="119" t="n"/>
      <c r="K68" s="120" t="n"/>
      <c r="L68" s="120" t="n"/>
      <c r="M68" s="129">
        <f>IF(A68="","",IF(OR(F68="时间",F68="时间+里程",F68="时间+发动机小时"),IF(AND(ISNUMBER(J68),G68&gt;0),J68+G68,""),""))</f>
        <v/>
      </c>
      <c r="N68" s="120">
        <f>IF(A68="","",IF(OR(F68="里程",F68="时间+里程"),IF(AND(ISNUMBER(K68),H68&gt;0),K68+H68,""),""))</f>
        <v/>
      </c>
      <c r="O68" s="120">
        <f>IF(A68="","",IF(OR(F68="发动机小时",F68="时间+发动机小时"),IF(AND(ISNUMBER(L68),I68&gt;0),L68+I68,""),""))</f>
        <v/>
      </c>
      <c r="P68" s="120">
        <f>IFERROR(VLOOKUP(A68,'车辆台账'!$A$6:$O$105,14,FALSE),"")</f>
        <v/>
      </c>
      <c r="Q68" s="120">
        <f>IFERROR(VLOOKUP(A68,'车辆台账'!$A$6:$O$105,15,FALSE),"")</f>
        <v/>
      </c>
      <c r="R68" s="120">
        <f>IF(M68="","",M68-TODAY())</f>
        <v/>
      </c>
      <c r="S68" s="120">
        <f>IF(N68="","",N68-P68)</f>
        <v/>
      </c>
      <c r="T68" s="120">
        <f>IF(O68="","",O68-Q68)</f>
        <v/>
      </c>
      <c r="U68" s="117">
        <f>IF(A68="","",IF(C68&lt;&gt;"在用","车辆非在用",IF(OR(AND(ISNUMBER(R68),R68&lt;0),AND(ISNUMBER(S68),S68&lt;0),AND(ISNUMBER(T68),T68&lt;0)),"逾期",IF(OR(AND(ISNUMBER(R68),R68&lt;='设置与说明'!$B$10),AND(ISNUMBER(S68),S68&lt;='设置与说明'!$B$11),AND(ISNUMBER(T68),T68&lt;='设置与说明'!$B$12)),"30天内到期","正常"))))</f>
        <v/>
      </c>
      <c r="V68" s="117" t="n"/>
      <c r="W68" s="117" t="n"/>
    </row>
    <row r="69" ht="20" customHeight="1" s="18">
      <c r="A69" s="121" t="n"/>
      <c r="B69" s="121">
        <f>IFERROR(VLOOKUP(A69,'车辆台账'!$A$6:$P$105,2,FALSE),"")</f>
        <v/>
      </c>
      <c r="C69" s="121">
        <f>IFERROR(VLOOKUP(A69,'车辆台账'!$A$6:$P$105,16,FALSE),"")</f>
        <v/>
      </c>
      <c r="D69" s="121" t="n"/>
      <c r="E69" s="121" t="n"/>
      <c r="F69" s="121" t="n"/>
      <c r="G69" s="124" t="n"/>
      <c r="H69" s="124" t="n"/>
      <c r="I69" s="124" t="n"/>
      <c r="J69" s="123" t="n"/>
      <c r="K69" s="124" t="n"/>
      <c r="L69" s="124" t="n"/>
      <c r="M69" s="130">
        <f>IF(A69="","",IF(OR(F69="时间",F69="时间+里程",F69="时间+发动机小时"),IF(AND(ISNUMBER(J69),G69&gt;0),J69+G69,""),""))</f>
        <v/>
      </c>
      <c r="N69" s="124">
        <f>IF(A69="","",IF(OR(F69="里程",F69="时间+里程"),IF(AND(ISNUMBER(K69),H69&gt;0),K69+H69,""),""))</f>
        <v/>
      </c>
      <c r="O69" s="124">
        <f>IF(A69="","",IF(OR(F69="发动机小时",F69="时间+发动机小时"),IF(AND(ISNUMBER(L69),I69&gt;0),L69+I69,""),""))</f>
        <v/>
      </c>
      <c r="P69" s="124">
        <f>IFERROR(VLOOKUP(A69,'车辆台账'!$A$6:$O$105,14,FALSE),"")</f>
        <v/>
      </c>
      <c r="Q69" s="124">
        <f>IFERROR(VLOOKUP(A69,'车辆台账'!$A$6:$O$105,15,FALSE),"")</f>
        <v/>
      </c>
      <c r="R69" s="124">
        <f>IF(M69="","",M69-TODAY())</f>
        <v/>
      </c>
      <c r="S69" s="124">
        <f>IF(N69="","",N69-P69)</f>
        <v/>
      </c>
      <c r="T69" s="124">
        <f>IF(O69="","",O69-Q69)</f>
        <v/>
      </c>
      <c r="U69" s="121">
        <f>IF(A69="","",IF(C69&lt;&gt;"在用","车辆非在用",IF(OR(AND(ISNUMBER(R69),R69&lt;0),AND(ISNUMBER(S69),S69&lt;0),AND(ISNUMBER(T69),T69&lt;0)),"逾期",IF(OR(AND(ISNUMBER(R69),R69&lt;='设置与说明'!$B$10),AND(ISNUMBER(S69),S69&lt;='设置与说明'!$B$11),AND(ISNUMBER(T69),T69&lt;='设置与说明'!$B$12)),"30天内到期","正常"))))</f>
        <v/>
      </c>
      <c r="V69" s="121" t="n"/>
      <c r="W69" s="121" t="n"/>
    </row>
    <row r="70" ht="20" customHeight="1" s="18">
      <c r="A70" s="117" t="n"/>
      <c r="B70" s="117">
        <f>IFERROR(VLOOKUP(A70,'车辆台账'!$A$6:$P$105,2,FALSE),"")</f>
        <v/>
      </c>
      <c r="C70" s="117">
        <f>IFERROR(VLOOKUP(A70,'车辆台账'!$A$6:$P$105,16,FALSE),"")</f>
        <v/>
      </c>
      <c r="D70" s="117" t="n"/>
      <c r="E70" s="117" t="n"/>
      <c r="F70" s="117" t="n"/>
      <c r="G70" s="120" t="n"/>
      <c r="H70" s="120" t="n"/>
      <c r="I70" s="120" t="n"/>
      <c r="J70" s="119" t="n"/>
      <c r="K70" s="120" t="n"/>
      <c r="L70" s="120" t="n"/>
      <c r="M70" s="129">
        <f>IF(A70="","",IF(OR(F70="时间",F70="时间+里程",F70="时间+发动机小时"),IF(AND(ISNUMBER(J70),G70&gt;0),J70+G70,""),""))</f>
        <v/>
      </c>
      <c r="N70" s="120">
        <f>IF(A70="","",IF(OR(F70="里程",F70="时间+里程"),IF(AND(ISNUMBER(K70),H70&gt;0),K70+H70,""),""))</f>
        <v/>
      </c>
      <c r="O70" s="120">
        <f>IF(A70="","",IF(OR(F70="发动机小时",F70="时间+发动机小时"),IF(AND(ISNUMBER(L70),I70&gt;0),L70+I70,""),""))</f>
        <v/>
      </c>
      <c r="P70" s="120">
        <f>IFERROR(VLOOKUP(A70,'车辆台账'!$A$6:$O$105,14,FALSE),"")</f>
        <v/>
      </c>
      <c r="Q70" s="120">
        <f>IFERROR(VLOOKUP(A70,'车辆台账'!$A$6:$O$105,15,FALSE),"")</f>
        <v/>
      </c>
      <c r="R70" s="120">
        <f>IF(M70="","",M70-TODAY())</f>
        <v/>
      </c>
      <c r="S70" s="120">
        <f>IF(N70="","",N70-P70)</f>
        <v/>
      </c>
      <c r="T70" s="120">
        <f>IF(O70="","",O70-Q70)</f>
        <v/>
      </c>
      <c r="U70" s="117">
        <f>IF(A70="","",IF(C70&lt;&gt;"在用","车辆非在用",IF(OR(AND(ISNUMBER(R70),R70&lt;0),AND(ISNUMBER(S70),S70&lt;0),AND(ISNUMBER(T70),T70&lt;0)),"逾期",IF(OR(AND(ISNUMBER(R70),R70&lt;='设置与说明'!$B$10),AND(ISNUMBER(S70),S70&lt;='设置与说明'!$B$11),AND(ISNUMBER(T70),T70&lt;='设置与说明'!$B$12)),"30天内到期","正常"))))</f>
        <v/>
      </c>
      <c r="V70" s="117" t="n"/>
      <c r="W70" s="117" t="n"/>
    </row>
    <row r="71" ht="20" customHeight="1" s="18">
      <c r="A71" s="121" t="n"/>
      <c r="B71" s="121">
        <f>IFERROR(VLOOKUP(A71,'车辆台账'!$A$6:$P$105,2,FALSE),"")</f>
        <v/>
      </c>
      <c r="C71" s="121">
        <f>IFERROR(VLOOKUP(A71,'车辆台账'!$A$6:$P$105,16,FALSE),"")</f>
        <v/>
      </c>
      <c r="D71" s="121" t="n"/>
      <c r="E71" s="121" t="n"/>
      <c r="F71" s="121" t="n"/>
      <c r="G71" s="124" t="n"/>
      <c r="H71" s="124" t="n"/>
      <c r="I71" s="124" t="n"/>
      <c r="J71" s="123" t="n"/>
      <c r="K71" s="124" t="n"/>
      <c r="L71" s="124" t="n"/>
      <c r="M71" s="130">
        <f>IF(A71="","",IF(OR(F71="时间",F71="时间+里程",F71="时间+发动机小时"),IF(AND(ISNUMBER(J71),G71&gt;0),J71+G71,""),""))</f>
        <v/>
      </c>
      <c r="N71" s="124">
        <f>IF(A71="","",IF(OR(F71="里程",F71="时间+里程"),IF(AND(ISNUMBER(K71),H71&gt;0),K71+H71,""),""))</f>
        <v/>
      </c>
      <c r="O71" s="124">
        <f>IF(A71="","",IF(OR(F71="发动机小时",F71="时间+发动机小时"),IF(AND(ISNUMBER(L71),I71&gt;0),L71+I71,""),""))</f>
        <v/>
      </c>
      <c r="P71" s="124">
        <f>IFERROR(VLOOKUP(A71,'车辆台账'!$A$6:$O$105,14,FALSE),"")</f>
        <v/>
      </c>
      <c r="Q71" s="124">
        <f>IFERROR(VLOOKUP(A71,'车辆台账'!$A$6:$O$105,15,FALSE),"")</f>
        <v/>
      </c>
      <c r="R71" s="124">
        <f>IF(M71="","",M71-TODAY())</f>
        <v/>
      </c>
      <c r="S71" s="124">
        <f>IF(N71="","",N71-P71)</f>
        <v/>
      </c>
      <c r="T71" s="124">
        <f>IF(O71="","",O71-Q71)</f>
        <v/>
      </c>
      <c r="U71" s="121">
        <f>IF(A71="","",IF(C71&lt;&gt;"在用","车辆非在用",IF(OR(AND(ISNUMBER(R71),R71&lt;0),AND(ISNUMBER(S71),S71&lt;0),AND(ISNUMBER(T71),T71&lt;0)),"逾期",IF(OR(AND(ISNUMBER(R71),R71&lt;='设置与说明'!$B$10),AND(ISNUMBER(S71),S71&lt;='设置与说明'!$B$11),AND(ISNUMBER(T71),T71&lt;='设置与说明'!$B$12)),"30天内到期","正常"))))</f>
        <v/>
      </c>
      <c r="V71" s="121" t="n"/>
      <c r="W71" s="121" t="n"/>
    </row>
    <row r="72" ht="20" customHeight="1" s="18">
      <c r="A72" s="117" t="n"/>
      <c r="B72" s="117">
        <f>IFERROR(VLOOKUP(A72,'车辆台账'!$A$6:$P$105,2,FALSE),"")</f>
        <v/>
      </c>
      <c r="C72" s="117">
        <f>IFERROR(VLOOKUP(A72,'车辆台账'!$A$6:$P$105,16,FALSE),"")</f>
        <v/>
      </c>
      <c r="D72" s="117" t="n"/>
      <c r="E72" s="117" t="n"/>
      <c r="F72" s="117" t="n"/>
      <c r="G72" s="120" t="n"/>
      <c r="H72" s="120" t="n"/>
      <c r="I72" s="120" t="n"/>
      <c r="J72" s="119" t="n"/>
      <c r="K72" s="120" t="n"/>
      <c r="L72" s="120" t="n"/>
      <c r="M72" s="129">
        <f>IF(A72="","",IF(OR(F72="时间",F72="时间+里程",F72="时间+发动机小时"),IF(AND(ISNUMBER(J72),G72&gt;0),J72+G72,""),""))</f>
        <v/>
      </c>
      <c r="N72" s="120">
        <f>IF(A72="","",IF(OR(F72="里程",F72="时间+里程"),IF(AND(ISNUMBER(K72),H72&gt;0),K72+H72,""),""))</f>
        <v/>
      </c>
      <c r="O72" s="120">
        <f>IF(A72="","",IF(OR(F72="发动机小时",F72="时间+发动机小时"),IF(AND(ISNUMBER(L72),I72&gt;0),L72+I72,""),""))</f>
        <v/>
      </c>
      <c r="P72" s="120">
        <f>IFERROR(VLOOKUP(A72,'车辆台账'!$A$6:$O$105,14,FALSE),"")</f>
        <v/>
      </c>
      <c r="Q72" s="120">
        <f>IFERROR(VLOOKUP(A72,'车辆台账'!$A$6:$O$105,15,FALSE),"")</f>
        <v/>
      </c>
      <c r="R72" s="120">
        <f>IF(M72="","",M72-TODAY())</f>
        <v/>
      </c>
      <c r="S72" s="120">
        <f>IF(N72="","",N72-P72)</f>
        <v/>
      </c>
      <c r="T72" s="120">
        <f>IF(O72="","",O72-Q72)</f>
        <v/>
      </c>
      <c r="U72" s="117">
        <f>IF(A72="","",IF(C72&lt;&gt;"在用","车辆非在用",IF(OR(AND(ISNUMBER(R72),R72&lt;0),AND(ISNUMBER(S72),S72&lt;0),AND(ISNUMBER(T72),T72&lt;0)),"逾期",IF(OR(AND(ISNUMBER(R72),R72&lt;='设置与说明'!$B$10),AND(ISNUMBER(S72),S72&lt;='设置与说明'!$B$11),AND(ISNUMBER(T72),T72&lt;='设置与说明'!$B$12)),"30天内到期","正常"))))</f>
        <v/>
      </c>
      <c r="V72" s="117" t="n"/>
      <c r="W72" s="117" t="n"/>
    </row>
    <row r="73" ht="20" customHeight="1" s="18">
      <c r="A73" s="121" t="n"/>
      <c r="B73" s="121">
        <f>IFERROR(VLOOKUP(A73,'车辆台账'!$A$6:$P$105,2,FALSE),"")</f>
        <v/>
      </c>
      <c r="C73" s="121">
        <f>IFERROR(VLOOKUP(A73,'车辆台账'!$A$6:$P$105,16,FALSE),"")</f>
        <v/>
      </c>
      <c r="D73" s="121" t="n"/>
      <c r="E73" s="121" t="n"/>
      <c r="F73" s="121" t="n"/>
      <c r="G73" s="124" t="n"/>
      <c r="H73" s="124" t="n"/>
      <c r="I73" s="124" t="n"/>
      <c r="J73" s="123" t="n"/>
      <c r="K73" s="124" t="n"/>
      <c r="L73" s="124" t="n"/>
      <c r="M73" s="130">
        <f>IF(A73="","",IF(OR(F73="时间",F73="时间+里程",F73="时间+发动机小时"),IF(AND(ISNUMBER(J73),G73&gt;0),J73+G73,""),""))</f>
        <v/>
      </c>
      <c r="N73" s="124">
        <f>IF(A73="","",IF(OR(F73="里程",F73="时间+里程"),IF(AND(ISNUMBER(K73),H73&gt;0),K73+H73,""),""))</f>
        <v/>
      </c>
      <c r="O73" s="124">
        <f>IF(A73="","",IF(OR(F73="发动机小时",F73="时间+发动机小时"),IF(AND(ISNUMBER(L73),I73&gt;0),L73+I73,""),""))</f>
        <v/>
      </c>
      <c r="P73" s="124">
        <f>IFERROR(VLOOKUP(A73,'车辆台账'!$A$6:$O$105,14,FALSE),"")</f>
        <v/>
      </c>
      <c r="Q73" s="124">
        <f>IFERROR(VLOOKUP(A73,'车辆台账'!$A$6:$O$105,15,FALSE),"")</f>
        <v/>
      </c>
      <c r="R73" s="124">
        <f>IF(M73="","",M73-TODAY())</f>
        <v/>
      </c>
      <c r="S73" s="124">
        <f>IF(N73="","",N73-P73)</f>
        <v/>
      </c>
      <c r="T73" s="124">
        <f>IF(O73="","",O73-Q73)</f>
        <v/>
      </c>
      <c r="U73" s="121">
        <f>IF(A73="","",IF(C73&lt;&gt;"在用","车辆非在用",IF(OR(AND(ISNUMBER(R73),R73&lt;0),AND(ISNUMBER(S73),S73&lt;0),AND(ISNUMBER(T73),T73&lt;0)),"逾期",IF(OR(AND(ISNUMBER(R73),R73&lt;='设置与说明'!$B$10),AND(ISNUMBER(S73),S73&lt;='设置与说明'!$B$11),AND(ISNUMBER(T73),T73&lt;='设置与说明'!$B$12)),"30天内到期","正常"))))</f>
        <v/>
      </c>
      <c r="V73" s="121" t="n"/>
      <c r="W73" s="121" t="n"/>
    </row>
    <row r="74" ht="20" customHeight="1" s="18">
      <c r="A74" s="117" t="n"/>
      <c r="B74" s="117">
        <f>IFERROR(VLOOKUP(A74,'车辆台账'!$A$6:$P$105,2,FALSE),"")</f>
        <v/>
      </c>
      <c r="C74" s="117">
        <f>IFERROR(VLOOKUP(A74,'车辆台账'!$A$6:$P$105,16,FALSE),"")</f>
        <v/>
      </c>
      <c r="D74" s="117" t="n"/>
      <c r="E74" s="117" t="n"/>
      <c r="F74" s="117" t="n"/>
      <c r="G74" s="120" t="n"/>
      <c r="H74" s="120" t="n"/>
      <c r="I74" s="120" t="n"/>
      <c r="J74" s="119" t="n"/>
      <c r="K74" s="120" t="n"/>
      <c r="L74" s="120" t="n"/>
      <c r="M74" s="129">
        <f>IF(A74="","",IF(OR(F74="时间",F74="时间+里程",F74="时间+发动机小时"),IF(AND(ISNUMBER(J74),G74&gt;0),J74+G74,""),""))</f>
        <v/>
      </c>
      <c r="N74" s="120">
        <f>IF(A74="","",IF(OR(F74="里程",F74="时间+里程"),IF(AND(ISNUMBER(K74),H74&gt;0),K74+H74,""),""))</f>
        <v/>
      </c>
      <c r="O74" s="120">
        <f>IF(A74="","",IF(OR(F74="发动机小时",F74="时间+发动机小时"),IF(AND(ISNUMBER(L74),I74&gt;0),L74+I74,""),""))</f>
        <v/>
      </c>
      <c r="P74" s="120">
        <f>IFERROR(VLOOKUP(A74,'车辆台账'!$A$6:$O$105,14,FALSE),"")</f>
        <v/>
      </c>
      <c r="Q74" s="120">
        <f>IFERROR(VLOOKUP(A74,'车辆台账'!$A$6:$O$105,15,FALSE),"")</f>
        <v/>
      </c>
      <c r="R74" s="120">
        <f>IF(M74="","",M74-TODAY())</f>
        <v/>
      </c>
      <c r="S74" s="120">
        <f>IF(N74="","",N74-P74)</f>
        <v/>
      </c>
      <c r="T74" s="120">
        <f>IF(O74="","",O74-Q74)</f>
        <v/>
      </c>
      <c r="U74" s="117">
        <f>IF(A74="","",IF(C74&lt;&gt;"在用","车辆非在用",IF(OR(AND(ISNUMBER(R74),R74&lt;0),AND(ISNUMBER(S74),S74&lt;0),AND(ISNUMBER(T74),T74&lt;0)),"逾期",IF(OR(AND(ISNUMBER(R74),R74&lt;='设置与说明'!$B$10),AND(ISNUMBER(S74),S74&lt;='设置与说明'!$B$11),AND(ISNUMBER(T74),T74&lt;='设置与说明'!$B$12)),"30天内到期","正常"))))</f>
        <v/>
      </c>
      <c r="V74" s="117" t="n"/>
      <c r="W74" s="117" t="n"/>
    </row>
    <row r="75" ht="20" customHeight="1" s="18">
      <c r="A75" s="121" t="n"/>
      <c r="B75" s="121">
        <f>IFERROR(VLOOKUP(A75,'车辆台账'!$A$6:$P$105,2,FALSE),"")</f>
        <v/>
      </c>
      <c r="C75" s="121">
        <f>IFERROR(VLOOKUP(A75,'车辆台账'!$A$6:$P$105,16,FALSE),"")</f>
        <v/>
      </c>
      <c r="D75" s="121" t="n"/>
      <c r="E75" s="121" t="n"/>
      <c r="F75" s="121" t="n"/>
      <c r="G75" s="124" t="n"/>
      <c r="H75" s="124" t="n"/>
      <c r="I75" s="124" t="n"/>
      <c r="J75" s="123" t="n"/>
      <c r="K75" s="124" t="n"/>
      <c r="L75" s="124" t="n"/>
      <c r="M75" s="130">
        <f>IF(A75="","",IF(OR(F75="时间",F75="时间+里程",F75="时间+发动机小时"),IF(AND(ISNUMBER(J75),G75&gt;0),J75+G75,""),""))</f>
        <v/>
      </c>
      <c r="N75" s="124">
        <f>IF(A75="","",IF(OR(F75="里程",F75="时间+里程"),IF(AND(ISNUMBER(K75),H75&gt;0),K75+H75,""),""))</f>
        <v/>
      </c>
      <c r="O75" s="124">
        <f>IF(A75="","",IF(OR(F75="发动机小时",F75="时间+发动机小时"),IF(AND(ISNUMBER(L75),I75&gt;0),L75+I75,""),""))</f>
        <v/>
      </c>
      <c r="P75" s="124">
        <f>IFERROR(VLOOKUP(A75,'车辆台账'!$A$6:$O$105,14,FALSE),"")</f>
        <v/>
      </c>
      <c r="Q75" s="124">
        <f>IFERROR(VLOOKUP(A75,'车辆台账'!$A$6:$O$105,15,FALSE),"")</f>
        <v/>
      </c>
      <c r="R75" s="124">
        <f>IF(M75="","",M75-TODAY())</f>
        <v/>
      </c>
      <c r="S75" s="124">
        <f>IF(N75="","",N75-P75)</f>
        <v/>
      </c>
      <c r="T75" s="124">
        <f>IF(O75="","",O75-Q75)</f>
        <v/>
      </c>
      <c r="U75" s="121">
        <f>IF(A75="","",IF(C75&lt;&gt;"在用","车辆非在用",IF(OR(AND(ISNUMBER(R75),R75&lt;0),AND(ISNUMBER(S75),S75&lt;0),AND(ISNUMBER(T75),T75&lt;0)),"逾期",IF(OR(AND(ISNUMBER(R75),R75&lt;='设置与说明'!$B$10),AND(ISNUMBER(S75),S75&lt;='设置与说明'!$B$11),AND(ISNUMBER(T75),T75&lt;='设置与说明'!$B$12)),"30天内到期","正常"))))</f>
        <v/>
      </c>
      <c r="V75" s="121" t="n"/>
      <c r="W75" s="121" t="n"/>
    </row>
    <row r="76" ht="20" customHeight="1" s="18">
      <c r="A76" s="117" t="n"/>
      <c r="B76" s="117">
        <f>IFERROR(VLOOKUP(A76,'车辆台账'!$A$6:$P$105,2,FALSE),"")</f>
        <v/>
      </c>
      <c r="C76" s="117">
        <f>IFERROR(VLOOKUP(A76,'车辆台账'!$A$6:$P$105,16,FALSE),"")</f>
        <v/>
      </c>
      <c r="D76" s="117" t="n"/>
      <c r="E76" s="117" t="n"/>
      <c r="F76" s="117" t="n"/>
      <c r="G76" s="120" t="n"/>
      <c r="H76" s="120" t="n"/>
      <c r="I76" s="120" t="n"/>
      <c r="J76" s="119" t="n"/>
      <c r="K76" s="120" t="n"/>
      <c r="L76" s="120" t="n"/>
      <c r="M76" s="129">
        <f>IF(A76="","",IF(OR(F76="时间",F76="时间+里程",F76="时间+发动机小时"),IF(AND(ISNUMBER(J76),G76&gt;0),J76+G76,""),""))</f>
        <v/>
      </c>
      <c r="N76" s="120">
        <f>IF(A76="","",IF(OR(F76="里程",F76="时间+里程"),IF(AND(ISNUMBER(K76),H76&gt;0),K76+H76,""),""))</f>
        <v/>
      </c>
      <c r="O76" s="120">
        <f>IF(A76="","",IF(OR(F76="发动机小时",F76="时间+发动机小时"),IF(AND(ISNUMBER(L76),I76&gt;0),L76+I76,""),""))</f>
        <v/>
      </c>
      <c r="P76" s="120">
        <f>IFERROR(VLOOKUP(A76,'车辆台账'!$A$6:$O$105,14,FALSE),"")</f>
        <v/>
      </c>
      <c r="Q76" s="120">
        <f>IFERROR(VLOOKUP(A76,'车辆台账'!$A$6:$O$105,15,FALSE),"")</f>
        <v/>
      </c>
      <c r="R76" s="120">
        <f>IF(M76="","",M76-TODAY())</f>
        <v/>
      </c>
      <c r="S76" s="120">
        <f>IF(N76="","",N76-P76)</f>
        <v/>
      </c>
      <c r="T76" s="120">
        <f>IF(O76="","",O76-Q76)</f>
        <v/>
      </c>
      <c r="U76" s="117">
        <f>IF(A76="","",IF(C76&lt;&gt;"在用","车辆非在用",IF(OR(AND(ISNUMBER(R76),R76&lt;0),AND(ISNUMBER(S76),S76&lt;0),AND(ISNUMBER(T76),T76&lt;0)),"逾期",IF(OR(AND(ISNUMBER(R76),R76&lt;='设置与说明'!$B$10),AND(ISNUMBER(S76),S76&lt;='设置与说明'!$B$11),AND(ISNUMBER(T76),T76&lt;='设置与说明'!$B$12)),"30天内到期","正常"))))</f>
        <v/>
      </c>
      <c r="V76" s="117" t="n"/>
      <c r="W76" s="117" t="n"/>
    </row>
    <row r="77" ht="20" customHeight="1" s="18">
      <c r="A77" s="121" t="n"/>
      <c r="B77" s="121">
        <f>IFERROR(VLOOKUP(A77,'车辆台账'!$A$6:$P$105,2,FALSE),"")</f>
        <v/>
      </c>
      <c r="C77" s="121">
        <f>IFERROR(VLOOKUP(A77,'车辆台账'!$A$6:$P$105,16,FALSE),"")</f>
        <v/>
      </c>
      <c r="D77" s="121" t="n"/>
      <c r="E77" s="121" t="n"/>
      <c r="F77" s="121" t="n"/>
      <c r="G77" s="124" t="n"/>
      <c r="H77" s="124" t="n"/>
      <c r="I77" s="124" t="n"/>
      <c r="J77" s="123" t="n"/>
      <c r="K77" s="124" t="n"/>
      <c r="L77" s="124" t="n"/>
      <c r="M77" s="130">
        <f>IF(A77="","",IF(OR(F77="时间",F77="时间+里程",F77="时间+发动机小时"),IF(AND(ISNUMBER(J77),G77&gt;0),J77+G77,""),""))</f>
        <v/>
      </c>
      <c r="N77" s="124">
        <f>IF(A77="","",IF(OR(F77="里程",F77="时间+里程"),IF(AND(ISNUMBER(K77),H77&gt;0),K77+H77,""),""))</f>
        <v/>
      </c>
      <c r="O77" s="124">
        <f>IF(A77="","",IF(OR(F77="发动机小时",F77="时间+发动机小时"),IF(AND(ISNUMBER(L77),I77&gt;0),L77+I77,""),""))</f>
        <v/>
      </c>
      <c r="P77" s="124">
        <f>IFERROR(VLOOKUP(A77,'车辆台账'!$A$6:$O$105,14,FALSE),"")</f>
        <v/>
      </c>
      <c r="Q77" s="124">
        <f>IFERROR(VLOOKUP(A77,'车辆台账'!$A$6:$O$105,15,FALSE),"")</f>
        <v/>
      </c>
      <c r="R77" s="124">
        <f>IF(M77="","",M77-TODAY())</f>
        <v/>
      </c>
      <c r="S77" s="124">
        <f>IF(N77="","",N77-P77)</f>
        <v/>
      </c>
      <c r="T77" s="124">
        <f>IF(O77="","",O77-Q77)</f>
        <v/>
      </c>
      <c r="U77" s="121">
        <f>IF(A77="","",IF(C77&lt;&gt;"在用","车辆非在用",IF(OR(AND(ISNUMBER(R77),R77&lt;0),AND(ISNUMBER(S77),S77&lt;0),AND(ISNUMBER(T77),T77&lt;0)),"逾期",IF(OR(AND(ISNUMBER(R77),R77&lt;='设置与说明'!$B$10),AND(ISNUMBER(S77),S77&lt;='设置与说明'!$B$11),AND(ISNUMBER(T77),T77&lt;='设置与说明'!$B$12)),"30天内到期","正常"))))</f>
        <v/>
      </c>
      <c r="V77" s="121" t="n"/>
      <c r="W77" s="121" t="n"/>
    </row>
    <row r="78" ht="20" customHeight="1" s="18">
      <c r="A78" s="117" t="n"/>
      <c r="B78" s="117">
        <f>IFERROR(VLOOKUP(A78,'车辆台账'!$A$6:$P$105,2,FALSE),"")</f>
        <v/>
      </c>
      <c r="C78" s="117">
        <f>IFERROR(VLOOKUP(A78,'车辆台账'!$A$6:$P$105,16,FALSE),"")</f>
        <v/>
      </c>
      <c r="D78" s="117" t="n"/>
      <c r="E78" s="117" t="n"/>
      <c r="F78" s="117" t="n"/>
      <c r="G78" s="120" t="n"/>
      <c r="H78" s="120" t="n"/>
      <c r="I78" s="120" t="n"/>
      <c r="J78" s="119" t="n"/>
      <c r="K78" s="120" t="n"/>
      <c r="L78" s="120" t="n"/>
      <c r="M78" s="129">
        <f>IF(A78="","",IF(OR(F78="时间",F78="时间+里程",F78="时间+发动机小时"),IF(AND(ISNUMBER(J78),G78&gt;0),J78+G78,""),""))</f>
        <v/>
      </c>
      <c r="N78" s="120">
        <f>IF(A78="","",IF(OR(F78="里程",F78="时间+里程"),IF(AND(ISNUMBER(K78),H78&gt;0),K78+H78,""),""))</f>
        <v/>
      </c>
      <c r="O78" s="120">
        <f>IF(A78="","",IF(OR(F78="发动机小时",F78="时间+发动机小时"),IF(AND(ISNUMBER(L78),I78&gt;0),L78+I78,""),""))</f>
        <v/>
      </c>
      <c r="P78" s="120">
        <f>IFERROR(VLOOKUP(A78,'车辆台账'!$A$6:$O$105,14,FALSE),"")</f>
        <v/>
      </c>
      <c r="Q78" s="120">
        <f>IFERROR(VLOOKUP(A78,'车辆台账'!$A$6:$O$105,15,FALSE),"")</f>
        <v/>
      </c>
      <c r="R78" s="120">
        <f>IF(M78="","",M78-TODAY())</f>
        <v/>
      </c>
      <c r="S78" s="120">
        <f>IF(N78="","",N78-P78)</f>
        <v/>
      </c>
      <c r="T78" s="120">
        <f>IF(O78="","",O78-Q78)</f>
        <v/>
      </c>
      <c r="U78" s="117">
        <f>IF(A78="","",IF(C78&lt;&gt;"在用","车辆非在用",IF(OR(AND(ISNUMBER(R78),R78&lt;0),AND(ISNUMBER(S78),S78&lt;0),AND(ISNUMBER(T78),T78&lt;0)),"逾期",IF(OR(AND(ISNUMBER(R78),R78&lt;='设置与说明'!$B$10),AND(ISNUMBER(S78),S78&lt;='设置与说明'!$B$11),AND(ISNUMBER(T78),T78&lt;='设置与说明'!$B$12)),"30天内到期","正常"))))</f>
        <v/>
      </c>
      <c r="V78" s="117" t="n"/>
      <c r="W78" s="117" t="n"/>
    </row>
    <row r="79" ht="20" customHeight="1" s="18">
      <c r="A79" s="121" t="n"/>
      <c r="B79" s="121">
        <f>IFERROR(VLOOKUP(A79,'车辆台账'!$A$6:$P$105,2,FALSE),"")</f>
        <v/>
      </c>
      <c r="C79" s="121">
        <f>IFERROR(VLOOKUP(A79,'车辆台账'!$A$6:$P$105,16,FALSE),"")</f>
        <v/>
      </c>
      <c r="D79" s="121" t="n"/>
      <c r="E79" s="121" t="n"/>
      <c r="F79" s="121" t="n"/>
      <c r="G79" s="124" t="n"/>
      <c r="H79" s="124" t="n"/>
      <c r="I79" s="124" t="n"/>
      <c r="J79" s="123" t="n"/>
      <c r="K79" s="124" t="n"/>
      <c r="L79" s="124" t="n"/>
      <c r="M79" s="130">
        <f>IF(A79="","",IF(OR(F79="时间",F79="时间+里程",F79="时间+发动机小时"),IF(AND(ISNUMBER(J79),G79&gt;0),J79+G79,""),""))</f>
        <v/>
      </c>
      <c r="N79" s="124">
        <f>IF(A79="","",IF(OR(F79="里程",F79="时间+里程"),IF(AND(ISNUMBER(K79),H79&gt;0),K79+H79,""),""))</f>
        <v/>
      </c>
      <c r="O79" s="124">
        <f>IF(A79="","",IF(OR(F79="发动机小时",F79="时间+发动机小时"),IF(AND(ISNUMBER(L79),I79&gt;0),L79+I79,""),""))</f>
        <v/>
      </c>
      <c r="P79" s="124">
        <f>IFERROR(VLOOKUP(A79,'车辆台账'!$A$6:$O$105,14,FALSE),"")</f>
        <v/>
      </c>
      <c r="Q79" s="124">
        <f>IFERROR(VLOOKUP(A79,'车辆台账'!$A$6:$O$105,15,FALSE),"")</f>
        <v/>
      </c>
      <c r="R79" s="124">
        <f>IF(M79="","",M79-TODAY())</f>
        <v/>
      </c>
      <c r="S79" s="124">
        <f>IF(N79="","",N79-P79)</f>
        <v/>
      </c>
      <c r="T79" s="124">
        <f>IF(O79="","",O79-Q79)</f>
        <v/>
      </c>
      <c r="U79" s="121">
        <f>IF(A79="","",IF(C79&lt;&gt;"在用","车辆非在用",IF(OR(AND(ISNUMBER(R79),R79&lt;0),AND(ISNUMBER(S79),S79&lt;0),AND(ISNUMBER(T79),T79&lt;0)),"逾期",IF(OR(AND(ISNUMBER(R79),R79&lt;='设置与说明'!$B$10),AND(ISNUMBER(S79),S79&lt;='设置与说明'!$B$11),AND(ISNUMBER(T79),T79&lt;='设置与说明'!$B$12)),"30天内到期","正常"))))</f>
        <v/>
      </c>
      <c r="V79" s="121" t="n"/>
      <c r="W79" s="121" t="n"/>
    </row>
    <row r="80" ht="20" customHeight="1" s="18">
      <c r="A80" s="117" t="n"/>
      <c r="B80" s="117">
        <f>IFERROR(VLOOKUP(A80,'车辆台账'!$A$6:$P$105,2,FALSE),"")</f>
        <v/>
      </c>
      <c r="C80" s="117">
        <f>IFERROR(VLOOKUP(A80,'车辆台账'!$A$6:$P$105,16,FALSE),"")</f>
        <v/>
      </c>
      <c r="D80" s="117" t="n"/>
      <c r="E80" s="117" t="n"/>
      <c r="F80" s="117" t="n"/>
      <c r="G80" s="120" t="n"/>
      <c r="H80" s="120" t="n"/>
      <c r="I80" s="120" t="n"/>
      <c r="J80" s="119" t="n"/>
      <c r="K80" s="120" t="n"/>
      <c r="L80" s="120" t="n"/>
      <c r="M80" s="129">
        <f>IF(A80="","",IF(OR(F80="时间",F80="时间+里程",F80="时间+发动机小时"),IF(AND(ISNUMBER(J80),G80&gt;0),J80+G80,""),""))</f>
        <v/>
      </c>
      <c r="N80" s="120">
        <f>IF(A80="","",IF(OR(F80="里程",F80="时间+里程"),IF(AND(ISNUMBER(K80),H80&gt;0),K80+H80,""),""))</f>
        <v/>
      </c>
      <c r="O80" s="120">
        <f>IF(A80="","",IF(OR(F80="发动机小时",F80="时间+发动机小时"),IF(AND(ISNUMBER(L80),I80&gt;0),L80+I80,""),""))</f>
        <v/>
      </c>
      <c r="P80" s="120">
        <f>IFERROR(VLOOKUP(A80,'车辆台账'!$A$6:$O$105,14,FALSE),"")</f>
        <v/>
      </c>
      <c r="Q80" s="120">
        <f>IFERROR(VLOOKUP(A80,'车辆台账'!$A$6:$O$105,15,FALSE),"")</f>
        <v/>
      </c>
      <c r="R80" s="120">
        <f>IF(M80="","",M80-TODAY())</f>
        <v/>
      </c>
      <c r="S80" s="120">
        <f>IF(N80="","",N80-P80)</f>
        <v/>
      </c>
      <c r="T80" s="120">
        <f>IF(O80="","",O80-Q80)</f>
        <v/>
      </c>
      <c r="U80" s="117">
        <f>IF(A80="","",IF(C80&lt;&gt;"在用","车辆非在用",IF(OR(AND(ISNUMBER(R80),R80&lt;0),AND(ISNUMBER(S80),S80&lt;0),AND(ISNUMBER(T80),T80&lt;0)),"逾期",IF(OR(AND(ISNUMBER(R80),R80&lt;='设置与说明'!$B$10),AND(ISNUMBER(S80),S80&lt;='设置与说明'!$B$11),AND(ISNUMBER(T80),T80&lt;='设置与说明'!$B$12)),"30天内到期","正常"))))</f>
        <v/>
      </c>
      <c r="V80" s="117" t="n"/>
      <c r="W80" s="117" t="n"/>
    </row>
    <row r="81" ht="20" customHeight="1" s="18">
      <c r="A81" s="121" t="n"/>
      <c r="B81" s="121">
        <f>IFERROR(VLOOKUP(A81,'车辆台账'!$A$6:$P$105,2,FALSE),"")</f>
        <v/>
      </c>
      <c r="C81" s="121">
        <f>IFERROR(VLOOKUP(A81,'车辆台账'!$A$6:$P$105,16,FALSE),"")</f>
        <v/>
      </c>
      <c r="D81" s="121" t="n"/>
      <c r="E81" s="121" t="n"/>
      <c r="F81" s="121" t="n"/>
      <c r="G81" s="124" t="n"/>
      <c r="H81" s="124" t="n"/>
      <c r="I81" s="124" t="n"/>
      <c r="J81" s="123" t="n"/>
      <c r="K81" s="124" t="n"/>
      <c r="L81" s="124" t="n"/>
      <c r="M81" s="130">
        <f>IF(A81="","",IF(OR(F81="时间",F81="时间+里程",F81="时间+发动机小时"),IF(AND(ISNUMBER(J81),G81&gt;0),J81+G81,""),""))</f>
        <v/>
      </c>
      <c r="N81" s="124">
        <f>IF(A81="","",IF(OR(F81="里程",F81="时间+里程"),IF(AND(ISNUMBER(K81),H81&gt;0),K81+H81,""),""))</f>
        <v/>
      </c>
      <c r="O81" s="124">
        <f>IF(A81="","",IF(OR(F81="发动机小时",F81="时间+发动机小时"),IF(AND(ISNUMBER(L81),I81&gt;0),L81+I81,""),""))</f>
        <v/>
      </c>
      <c r="P81" s="124">
        <f>IFERROR(VLOOKUP(A81,'车辆台账'!$A$6:$O$105,14,FALSE),"")</f>
        <v/>
      </c>
      <c r="Q81" s="124">
        <f>IFERROR(VLOOKUP(A81,'车辆台账'!$A$6:$O$105,15,FALSE),"")</f>
        <v/>
      </c>
      <c r="R81" s="124">
        <f>IF(M81="","",M81-TODAY())</f>
        <v/>
      </c>
      <c r="S81" s="124">
        <f>IF(N81="","",N81-P81)</f>
        <v/>
      </c>
      <c r="T81" s="124">
        <f>IF(O81="","",O81-Q81)</f>
        <v/>
      </c>
      <c r="U81" s="121">
        <f>IF(A81="","",IF(C81&lt;&gt;"在用","车辆非在用",IF(OR(AND(ISNUMBER(R81),R81&lt;0),AND(ISNUMBER(S81),S81&lt;0),AND(ISNUMBER(T81),T81&lt;0)),"逾期",IF(OR(AND(ISNUMBER(R81),R81&lt;='设置与说明'!$B$10),AND(ISNUMBER(S81),S81&lt;='设置与说明'!$B$11),AND(ISNUMBER(T81),T81&lt;='设置与说明'!$B$12)),"30天内到期","正常"))))</f>
        <v/>
      </c>
      <c r="V81" s="121" t="n"/>
      <c r="W81" s="121" t="n"/>
    </row>
    <row r="82" ht="20" customHeight="1" s="18">
      <c r="A82" s="117" t="n"/>
      <c r="B82" s="117">
        <f>IFERROR(VLOOKUP(A82,'车辆台账'!$A$6:$P$105,2,FALSE),"")</f>
        <v/>
      </c>
      <c r="C82" s="117">
        <f>IFERROR(VLOOKUP(A82,'车辆台账'!$A$6:$P$105,16,FALSE),"")</f>
        <v/>
      </c>
      <c r="D82" s="117" t="n"/>
      <c r="E82" s="117" t="n"/>
      <c r="F82" s="117" t="n"/>
      <c r="G82" s="120" t="n"/>
      <c r="H82" s="120" t="n"/>
      <c r="I82" s="120" t="n"/>
      <c r="J82" s="119" t="n"/>
      <c r="K82" s="120" t="n"/>
      <c r="L82" s="120" t="n"/>
      <c r="M82" s="129">
        <f>IF(A82="","",IF(OR(F82="时间",F82="时间+里程",F82="时间+发动机小时"),IF(AND(ISNUMBER(J82),G82&gt;0),J82+G82,""),""))</f>
        <v/>
      </c>
      <c r="N82" s="120">
        <f>IF(A82="","",IF(OR(F82="里程",F82="时间+里程"),IF(AND(ISNUMBER(K82),H82&gt;0),K82+H82,""),""))</f>
        <v/>
      </c>
      <c r="O82" s="120">
        <f>IF(A82="","",IF(OR(F82="发动机小时",F82="时间+发动机小时"),IF(AND(ISNUMBER(L82),I82&gt;0),L82+I82,""),""))</f>
        <v/>
      </c>
      <c r="P82" s="120">
        <f>IFERROR(VLOOKUP(A82,'车辆台账'!$A$6:$O$105,14,FALSE),"")</f>
        <v/>
      </c>
      <c r="Q82" s="120">
        <f>IFERROR(VLOOKUP(A82,'车辆台账'!$A$6:$O$105,15,FALSE),"")</f>
        <v/>
      </c>
      <c r="R82" s="120">
        <f>IF(M82="","",M82-TODAY())</f>
        <v/>
      </c>
      <c r="S82" s="120">
        <f>IF(N82="","",N82-P82)</f>
        <v/>
      </c>
      <c r="T82" s="120">
        <f>IF(O82="","",O82-Q82)</f>
        <v/>
      </c>
      <c r="U82" s="117">
        <f>IF(A82="","",IF(C82&lt;&gt;"在用","车辆非在用",IF(OR(AND(ISNUMBER(R82),R82&lt;0),AND(ISNUMBER(S82),S82&lt;0),AND(ISNUMBER(T82),T82&lt;0)),"逾期",IF(OR(AND(ISNUMBER(R82),R82&lt;='设置与说明'!$B$10),AND(ISNUMBER(S82),S82&lt;='设置与说明'!$B$11),AND(ISNUMBER(T82),T82&lt;='设置与说明'!$B$12)),"30天内到期","正常"))))</f>
        <v/>
      </c>
      <c r="V82" s="117" t="n"/>
      <c r="W82" s="117" t="n"/>
    </row>
    <row r="83" ht="20" customHeight="1" s="18">
      <c r="A83" s="121" t="n"/>
      <c r="B83" s="121">
        <f>IFERROR(VLOOKUP(A83,'车辆台账'!$A$6:$P$105,2,FALSE),"")</f>
        <v/>
      </c>
      <c r="C83" s="121">
        <f>IFERROR(VLOOKUP(A83,'车辆台账'!$A$6:$P$105,16,FALSE),"")</f>
        <v/>
      </c>
      <c r="D83" s="121" t="n"/>
      <c r="E83" s="121" t="n"/>
      <c r="F83" s="121" t="n"/>
      <c r="G83" s="124" t="n"/>
      <c r="H83" s="124" t="n"/>
      <c r="I83" s="124" t="n"/>
      <c r="J83" s="123" t="n"/>
      <c r="K83" s="124" t="n"/>
      <c r="L83" s="124" t="n"/>
      <c r="M83" s="130">
        <f>IF(A83="","",IF(OR(F83="时间",F83="时间+里程",F83="时间+发动机小时"),IF(AND(ISNUMBER(J83),G83&gt;0),J83+G83,""),""))</f>
        <v/>
      </c>
      <c r="N83" s="124">
        <f>IF(A83="","",IF(OR(F83="里程",F83="时间+里程"),IF(AND(ISNUMBER(K83),H83&gt;0),K83+H83,""),""))</f>
        <v/>
      </c>
      <c r="O83" s="124">
        <f>IF(A83="","",IF(OR(F83="发动机小时",F83="时间+发动机小时"),IF(AND(ISNUMBER(L83),I83&gt;0),L83+I83,""),""))</f>
        <v/>
      </c>
      <c r="P83" s="124">
        <f>IFERROR(VLOOKUP(A83,'车辆台账'!$A$6:$O$105,14,FALSE),"")</f>
        <v/>
      </c>
      <c r="Q83" s="124">
        <f>IFERROR(VLOOKUP(A83,'车辆台账'!$A$6:$O$105,15,FALSE),"")</f>
        <v/>
      </c>
      <c r="R83" s="124">
        <f>IF(M83="","",M83-TODAY())</f>
        <v/>
      </c>
      <c r="S83" s="124">
        <f>IF(N83="","",N83-P83)</f>
        <v/>
      </c>
      <c r="T83" s="124">
        <f>IF(O83="","",O83-Q83)</f>
        <v/>
      </c>
      <c r="U83" s="121">
        <f>IF(A83="","",IF(C83&lt;&gt;"在用","车辆非在用",IF(OR(AND(ISNUMBER(R83),R83&lt;0),AND(ISNUMBER(S83),S83&lt;0),AND(ISNUMBER(T83),T83&lt;0)),"逾期",IF(OR(AND(ISNUMBER(R83),R83&lt;='设置与说明'!$B$10),AND(ISNUMBER(S83),S83&lt;='设置与说明'!$B$11),AND(ISNUMBER(T83),T83&lt;='设置与说明'!$B$12)),"30天内到期","正常"))))</f>
        <v/>
      </c>
      <c r="V83" s="121" t="n"/>
      <c r="W83" s="121" t="n"/>
    </row>
    <row r="84" ht="20" customHeight="1" s="18">
      <c r="A84" s="117" t="n"/>
      <c r="B84" s="117">
        <f>IFERROR(VLOOKUP(A84,'车辆台账'!$A$6:$P$105,2,FALSE),"")</f>
        <v/>
      </c>
      <c r="C84" s="117">
        <f>IFERROR(VLOOKUP(A84,'车辆台账'!$A$6:$P$105,16,FALSE),"")</f>
        <v/>
      </c>
      <c r="D84" s="117" t="n"/>
      <c r="E84" s="117" t="n"/>
      <c r="F84" s="117" t="n"/>
      <c r="G84" s="120" t="n"/>
      <c r="H84" s="120" t="n"/>
      <c r="I84" s="120" t="n"/>
      <c r="J84" s="119" t="n"/>
      <c r="K84" s="120" t="n"/>
      <c r="L84" s="120" t="n"/>
      <c r="M84" s="129">
        <f>IF(A84="","",IF(OR(F84="时间",F84="时间+里程",F84="时间+发动机小时"),IF(AND(ISNUMBER(J84),G84&gt;0),J84+G84,""),""))</f>
        <v/>
      </c>
      <c r="N84" s="120">
        <f>IF(A84="","",IF(OR(F84="里程",F84="时间+里程"),IF(AND(ISNUMBER(K84),H84&gt;0),K84+H84,""),""))</f>
        <v/>
      </c>
      <c r="O84" s="120">
        <f>IF(A84="","",IF(OR(F84="发动机小时",F84="时间+发动机小时"),IF(AND(ISNUMBER(L84),I84&gt;0),L84+I84,""),""))</f>
        <v/>
      </c>
      <c r="P84" s="120">
        <f>IFERROR(VLOOKUP(A84,'车辆台账'!$A$6:$O$105,14,FALSE),"")</f>
        <v/>
      </c>
      <c r="Q84" s="120">
        <f>IFERROR(VLOOKUP(A84,'车辆台账'!$A$6:$O$105,15,FALSE),"")</f>
        <v/>
      </c>
      <c r="R84" s="120">
        <f>IF(M84="","",M84-TODAY())</f>
        <v/>
      </c>
      <c r="S84" s="120">
        <f>IF(N84="","",N84-P84)</f>
        <v/>
      </c>
      <c r="T84" s="120">
        <f>IF(O84="","",O84-Q84)</f>
        <v/>
      </c>
      <c r="U84" s="117">
        <f>IF(A84="","",IF(C84&lt;&gt;"在用","车辆非在用",IF(OR(AND(ISNUMBER(R84),R84&lt;0),AND(ISNUMBER(S84),S84&lt;0),AND(ISNUMBER(T84),T84&lt;0)),"逾期",IF(OR(AND(ISNUMBER(R84),R84&lt;='设置与说明'!$B$10),AND(ISNUMBER(S84),S84&lt;='设置与说明'!$B$11),AND(ISNUMBER(T84),T84&lt;='设置与说明'!$B$12)),"30天内到期","正常"))))</f>
        <v/>
      </c>
      <c r="V84" s="117" t="n"/>
      <c r="W84" s="117" t="n"/>
    </row>
    <row r="85" ht="20" customHeight="1" s="18">
      <c r="A85" s="121" t="n"/>
      <c r="B85" s="121">
        <f>IFERROR(VLOOKUP(A85,'车辆台账'!$A$6:$P$105,2,FALSE),"")</f>
        <v/>
      </c>
      <c r="C85" s="121">
        <f>IFERROR(VLOOKUP(A85,'车辆台账'!$A$6:$P$105,16,FALSE),"")</f>
        <v/>
      </c>
      <c r="D85" s="121" t="n"/>
      <c r="E85" s="121" t="n"/>
      <c r="F85" s="121" t="n"/>
      <c r="G85" s="124" t="n"/>
      <c r="H85" s="124" t="n"/>
      <c r="I85" s="124" t="n"/>
      <c r="J85" s="123" t="n"/>
      <c r="K85" s="124" t="n"/>
      <c r="L85" s="124" t="n"/>
      <c r="M85" s="130">
        <f>IF(A85="","",IF(OR(F85="时间",F85="时间+里程",F85="时间+发动机小时"),IF(AND(ISNUMBER(J85),G85&gt;0),J85+G85,""),""))</f>
        <v/>
      </c>
      <c r="N85" s="124">
        <f>IF(A85="","",IF(OR(F85="里程",F85="时间+里程"),IF(AND(ISNUMBER(K85),H85&gt;0),K85+H85,""),""))</f>
        <v/>
      </c>
      <c r="O85" s="124">
        <f>IF(A85="","",IF(OR(F85="发动机小时",F85="时间+发动机小时"),IF(AND(ISNUMBER(L85),I85&gt;0),L85+I85,""),""))</f>
        <v/>
      </c>
      <c r="P85" s="124">
        <f>IFERROR(VLOOKUP(A85,'车辆台账'!$A$6:$O$105,14,FALSE),"")</f>
        <v/>
      </c>
      <c r="Q85" s="124">
        <f>IFERROR(VLOOKUP(A85,'车辆台账'!$A$6:$O$105,15,FALSE),"")</f>
        <v/>
      </c>
      <c r="R85" s="124">
        <f>IF(M85="","",M85-TODAY())</f>
        <v/>
      </c>
      <c r="S85" s="124">
        <f>IF(N85="","",N85-P85)</f>
        <v/>
      </c>
      <c r="T85" s="124">
        <f>IF(O85="","",O85-Q85)</f>
        <v/>
      </c>
      <c r="U85" s="121">
        <f>IF(A85="","",IF(C85&lt;&gt;"在用","车辆非在用",IF(OR(AND(ISNUMBER(R85),R85&lt;0),AND(ISNUMBER(S85),S85&lt;0),AND(ISNUMBER(T85),T85&lt;0)),"逾期",IF(OR(AND(ISNUMBER(R85),R85&lt;='设置与说明'!$B$10),AND(ISNUMBER(S85),S85&lt;='设置与说明'!$B$11),AND(ISNUMBER(T85),T85&lt;='设置与说明'!$B$12)),"30天内到期","正常"))))</f>
        <v/>
      </c>
      <c r="V85" s="121" t="n"/>
      <c r="W85" s="121" t="n"/>
    </row>
    <row r="86" ht="20" customHeight="1" s="18">
      <c r="A86" s="117" t="n"/>
      <c r="B86" s="117">
        <f>IFERROR(VLOOKUP(A86,'车辆台账'!$A$6:$P$105,2,FALSE),"")</f>
        <v/>
      </c>
      <c r="C86" s="117">
        <f>IFERROR(VLOOKUP(A86,'车辆台账'!$A$6:$P$105,16,FALSE),"")</f>
        <v/>
      </c>
      <c r="D86" s="117" t="n"/>
      <c r="E86" s="117" t="n"/>
      <c r="F86" s="117" t="n"/>
      <c r="G86" s="120" t="n"/>
      <c r="H86" s="120" t="n"/>
      <c r="I86" s="120" t="n"/>
      <c r="J86" s="119" t="n"/>
      <c r="K86" s="120" t="n"/>
      <c r="L86" s="120" t="n"/>
      <c r="M86" s="129">
        <f>IF(A86="","",IF(OR(F86="时间",F86="时间+里程",F86="时间+发动机小时"),IF(AND(ISNUMBER(J86),G86&gt;0),J86+G86,""),""))</f>
        <v/>
      </c>
      <c r="N86" s="120">
        <f>IF(A86="","",IF(OR(F86="里程",F86="时间+里程"),IF(AND(ISNUMBER(K86),H86&gt;0),K86+H86,""),""))</f>
        <v/>
      </c>
      <c r="O86" s="120">
        <f>IF(A86="","",IF(OR(F86="发动机小时",F86="时间+发动机小时"),IF(AND(ISNUMBER(L86),I86&gt;0),L86+I86,""),""))</f>
        <v/>
      </c>
      <c r="P86" s="120">
        <f>IFERROR(VLOOKUP(A86,'车辆台账'!$A$6:$O$105,14,FALSE),"")</f>
        <v/>
      </c>
      <c r="Q86" s="120">
        <f>IFERROR(VLOOKUP(A86,'车辆台账'!$A$6:$O$105,15,FALSE),"")</f>
        <v/>
      </c>
      <c r="R86" s="120">
        <f>IF(M86="","",M86-TODAY())</f>
        <v/>
      </c>
      <c r="S86" s="120">
        <f>IF(N86="","",N86-P86)</f>
        <v/>
      </c>
      <c r="T86" s="120">
        <f>IF(O86="","",O86-Q86)</f>
        <v/>
      </c>
      <c r="U86" s="117">
        <f>IF(A86="","",IF(C86&lt;&gt;"在用","车辆非在用",IF(OR(AND(ISNUMBER(R86),R86&lt;0),AND(ISNUMBER(S86),S86&lt;0),AND(ISNUMBER(T86),T86&lt;0)),"逾期",IF(OR(AND(ISNUMBER(R86),R86&lt;='设置与说明'!$B$10),AND(ISNUMBER(S86),S86&lt;='设置与说明'!$B$11),AND(ISNUMBER(T86),T86&lt;='设置与说明'!$B$12)),"30天内到期","正常"))))</f>
        <v/>
      </c>
      <c r="V86" s="117" t="n"/>
      <c r="W86" s="117" t="n"/>
    </row>
    <row r="87" ht="20" customHeight="1" s="18">
      <c r="A87" s="121" t="n"/>
      <c r="B87" s="121">
        <f>IFERROR(VLOOKUP(A87,'车辆台账'!$A$6:$P$105,2,FALSE),"")</f>
        <v/>
      </c>
      <c r="C87" s="121">
        <f>IFERROR(VLOOKUP(A87,'车辆台账'!$A$6:$P$105,16,FALSE),"")</f>
        <v/>
      </c>
      <c r="D87" s="121" t="n"/>
      <c r="E87" s="121" t="n"/>
      <c r="F87" s="121" t="n"/>
      <c r="G87" s="124" t="n"/>
      <c r="H87" s="124" t="n"/>
      <c r="I87" s="124" t="n"/>
      <c r="J87" s="123" t="n"/>
      <c r="K87" s="124" t="n"/>
      <c r="L87" s="124" t="n"/>
      <c r="M87" s="130">
        <f>IF(A87="","",IF(OR(F87="时间",F87="时间+里程",F87="时间+发动机小时"),IF(AND(ISNUMBER(J87),G87&gt;0),J87+G87,""),""))</f>
        <v/>
      </c>
      <c r="N87" s="124">
        <f>IF(A87="","",IF(OR(F87="里程",F87="时间+里程"),IF(AND(ISNUMBER(K87),H87&gt;0),K87+H87,""),""))</f>
        <v/>
      </c>
      <c r="O87" s="124">
        <f>IF(A87="","",IF(OR(F87="发动机小时",F87="时间+发动机小时"),IF(AND(ISNUMBER(L87),I87&gt;0),L87+I87,""),""))</f>
        <v/>
      </c>
      <c r="P87" s="124">
        <f>IFERROR(VLOOKUP(A87,'车辆台账'!$A$6:$O$105,14,FALSE),"")</f>
        <v/>
      </c>
      <c r="Q87" s="124">
        <f>IFERROR(VLOOKUP(A87,'车辆台账'!$A$6:$O$105,15,FALSE),"")</f>
        <v/>
      </c>
      <c r="R87" s="124">
        <f>IF(M87="","",M87-TODAY())</f>
        <v/>
      </c>
      <c r="S87" s="124">
        <f>IF(N87="","",N87-P87)</f>
        <v/>
      </c>
      <c r="T87" s="124">
        <f>IF(O87="","",O87-Q87)</f>
        <v/>
      </c>
      <c r="U87" s="121">
        <f>IF(A87="","",IF(C87&lt;&gt;"在用","车辆非在用",IF(OR(AND(ISNUMBER(R87),R87&lt;0),AND(ISNUMBER(S87),S87&lt;0),AND(ISNUMBER(T87),T87&lt;0)),"逾期",IF(OR(AND(ISNUMBER(R87),R87&lt;='设置与说明'!$B$10),AND(ISNUMBER(S87),S87&lt;='设置与说明'!$B$11),AND(ISNUMBER(T87),T87&lt;='设置与说明'!$B$12)),"30天内到期","正常"))))</f>
        <v/>
      </c>
      <c r="V87" s="121" t="n"/>
      <c r="W87" s="121" t="n"/>
    </row>
    <row r="88" ht="20" customHeight="1" s="18">
      <c r="A88" s="117" t="n"/>
      <c r="B88" s="117">
        <f>IFERROR(VLOOKUP(A88,'车辆台账'!$A$6:$P$105,2,FALSE),"")</f>
        <v/>
      </c>
      <c r="C88" s="117">
        <f>IFERROR(VLOOKUP(A88,'车辆台账'!$A$6:$P$105,16,FALSE),"")</f>
        <v/>
      </c>
      <c r="D88" s="117" t="n"/>
      <c r="E88" s="117" t="n"/>
      <c r="F88" s="117" t="n"/>
      <c r="G88" s="120" t="n"/>
      <c r="H88" s="120" t="n"/>
      <c r="I88" s="120" t="n"/>
      <c r="J88" s="119" t="n"/>
      <c r="K88" s="120" t="n"/>
      <c r="L88" s="120" t="n"/>
      <c r="M88" s="129">
        <f>IF(A88="","",IF(OR(F88="时间",F88="时间+里程",F88="时间+发动机小时"),IF(AND(ISNUMBER(J88),G88&gt;0),J88+G88,""),""))</f>
        <v/>
      </c>
      <c r="N88" s="120">
        <f>IF(A88="","",IF(OR(F88="里程",F88="时间+里程"),IF(AND(ISNUMBER(K88),H88&gt;0),K88+H88,""),""))</f>
        <v/>
      </c>
      <c r="O88" s="120">
        <f>IF(A88="","",IF(OR(F88="发动机小时",F88="时间+发动机小时"),IF(AND(ISNUMBER(L88),I88&gt;0),L88+I88,""),""))</f>
        <v/>
      </c>
      <c r="P88" s="120">
        <f>IFERROR(VLOOKUP(A88,'车辆台账'!$A$6:$O$105,14,FALSE),"")</f>
        <v/>
      </c>
      <c r="Q88" s="120">
        <f>IFERROR(VLOOKUP(A88,'车辆台账'!$A$6:$O$105,15,FALSE),"")</f>
        <v/>
      </c>
      <c r="R88" s="120">
        <f>IF(M88="","",M88-TODAY())</f>
        <v/>
      </c>
      <c r="S88" s="120">
        <f>IF(N88="","",N88-P88)</f>
        <v/>
      </c>
      <c r="T88" s="120">
        <f>IF(O88="","",O88-Q88)</f>
        <v/>
      </c>
      <c r="U88" s="117">
        <f>IF(A88="","",IF(C88&lt;&gt;"在用","车辆非在用",IF(OR(AND(ISNUMBER(R88),R88&lt;0),AND(ISNUMBER(S88),S88&lt;0),AND(ISNUMBER(T88),T88&lt;0)),"逾期",IF(OR(AND(ISNUMBER(R88),R88&lt;='设置与说明'!$B$10),AND(ISNUMBER(S88),S88&lt;='设置与说明'!$B$11),AND(ISNUMBER(T88),T88&lt;='设置与说明'!$B$12)),"30天内到期","正常"))))</f>
        <v/>
      </c>
      <c r="V88" s="117" t="n"/>
      <c r="W88" s="117" t="n"/>
    </row>
    <row r="89" ht="20" customHeight="1" s="18">
      <c r="A89" s="121" t="n"/>
      <c r="B89" s="121">
        <f>IFERROR(VLOOKUP(A89,'车辆台账'!$A$6:$P$105,2,FALSE),"")</f>
        <v/>
      </c>
      <c r="C89" s="121">
        <f>IFERROR(VLOOKUP(A89,'车辆台账'!$A$6:$P$105,16,FALSE),"")</f>
        <v/>
      </c>
      <c r="D89" s="121" t="n"/>
      <c r="E89" s="121" t="n"/>
      <c r="F89" s="121" t="n"/>
      <c r="G89" s="124" t="n"/>
      <c r="H89" s="124" t="n"/>
      <c r="I89" s="124" t="n"/>
      <c r="J89" s="123" t="n"/>
      <c r="K89" s="124" t="n"/>
      <c r="L89" s="124" t="n"/>
      <c r="M89" s="130">
        <f>IF(A89="","",IF(OR(F89="时间",F89="时间+里程",F89="时间+发动机小时"),IF(AND(ISNUMBER(J89),G89&gt;0),J89+G89,""),""))</f>
        <v/>
      </c>
      <c r="N89" s="124">
        <f>IF(A89="","",IF(OR(F89="里程",F89="时间+里程"),IF(AND(ISNUMBER(K89),H89&gt;0),K89+H89,""),""))</f>
        <v/>
      </c>
      <c r="O89" s="124">
        <f>IF(A89="","",IF(OR(F89="发动机小时",F89="时间+发动机小时"),IF(AND(ISNUMBER(L89),I89&gt;0),L89+I89,""),""))</f>
        <v/>
      </c>
      <c r="P89" s="124">
        <f>IFERROR(VLOOKUP(A89,'车辆台账'!$A$6:$O$105,14,FALSE),"")</f>
        <v/>
      </c>
      <c r="Q89" s="124">
        <f>IFERROR(VLOOKUP(A89,'车辆台账'!$A$6:$O$105,15,FALSE),"")</f>
        <v/>
      </c>
      <c r="R89" s="124">
        <f>IF(M89="","",M89-TODAY())</f>
        <v/>
      </c>
      <c r="S89" s="124">
        <f>IF(N89="","",N89-P89)</f>
        <v/>
      </c>
      <c r="T89" s="124">
        <f>IF(O89="","",O89-Q89)</f>
        <v/>
      </c>
      <c r="U89" s="121">
        <f>IF(A89="","",IF(C89&lt;&gt;"在用","车辆非在用",IF(OR(AND(ISNUMBER(R89),R89&lt;0),AND(ISNUMBER(S89),S89&lt;0),AND(ISNUMBER(T89),T89&lt;0)),"逾期",IF(OR(AND(ISNUMBER(R89),R89&lt;='设置与说明'!$B$10),AND(ISNUMBER(S89),S89&lt;='设置与说明'!$B$11),AND(ISNUMBER(T89),T89&lt;='设置与说明'!$B$12)),"30天内到期","正常"))))</f>
        <v/>
      </c>
      <c r="V89" s="121" t="n"/>
      <c r="W89" s="121" t="n"/>
    </row>
    <row r="90" ht="20" customHeight="1" s="18">
      <c r="A90" s="117" t="n"/>
      <c r="B90" s="117">
        <f>IFERROR(VLOOKUP(A90,'车辆台账'!$A$6:$P$105,2,FALSE),"")</f>
        <v/>
      </c>
      <c r="C90" s="117">
        <f>IFERROR(VLOOKUP(A90,'车辆台账'!$A$6:$P$105,16,FALSE),"")</f>
        <v/>
      </c>
      <c r="D90" s="117" t="n"/>
      <c r="E90" s="117" t="n"/>
      <c r="F90" s="117" t="n"/>
      <c r="G90" s="120" t="n"/>
      <c r="H90" s="120" t="n"/>
      <c r="I90" s="120" t="n"/>
      <c r="J90" s="119" t="n"/>
      <c r="K90" s="120" t="n"/>
      <c r="L90" s="120" t="n"/>
      <c r="M90" s="129">
        <f>IF(A90="","",IF(OR(F90="时间",F90="时间+里程",F90="时间+发动机小时"),IF(AND(ISNUMBER(J90),G90&gt;0),J90+G90,""),""))</f>
        <v/>
      </c>
      <c r="N90" s="120">
        <f>IF(A90="","",IF(OR(F90="里程",F90="时间+里程"),IF(AND(ISNUMBER(K90),H90&gt;0),K90+H90,""),""))</f>
        <v/>
      </c>
      <c r="O90" s="120">
        <f>IF(A90="","",IF(OR(F90="发动机小时",F90="时间+发动机小时"),IF(AND(ISNUMBER(L90),I90&gt;0),L90+I90,""),""))</f>
        <v/>
      </c>
      <c r="P90" s="120">
        <f>IFERROR(VLOOKUP(A90,'车辆台账'!$A$6:$O$105,14,FALSE),"")</f>
        <v/>
      </c>
      <c r="Q90" s="120">
        <f>IFERROR(VLOOKUP(A90,'车辆台账'!$A$6:$O$105,15,FALSE),"")</f>
        <v/>
      </c>
      <c r="R90" s="120">
        <f>IF(M90="","",M90-TODAY())</f>
        <v/>
      </c>
      <c r="S90" s="120">
        <f>IF(N90="","",N90-P90)</f>
        <v/>
      </c>
      <c r="T90" s="120">
        <f>IF(O90="","",O90-Q90)</f>
        <v/>
      </c>
      <c r="U90" s="117">
        <f>IF(A90="","",IF(C90&lt;&gt;"在用","车辆非在用",IF(OR(AND(ISNUMBER(R90),R90&lt;0),AND(ISNUMBER(S90),S90&lt;0),AND(ISNUMBER(T90),T90&lt;0)),"逾期",IF(OR(AND(ISNUMBER(R90),R90&lt;='设置与说明'!$B$10),AND(ISNUMBER(S90),S90&lt;='设置与说明'!$B$11),AND(ISNUMBER(T90),T90&lt;='设置与说明'!$B$12)),"30天内到期","正常"))))</f>
        <v/>
      </c>
      <c r="V90" s="117" t="n"/>
      <c r="W90" s="117" t="n"/>
    </row>
    <row r="91" ht="20" customHeight="1" s="18">
      <c r="A91" s="121" t="n"/>
      <c r="B91" s="121">
        <f>IFERROR(VLOOKUP(A91,'车辆台账'!$A$6:$P$105,2,FALSE),"")</f>
        <v/>
      </c>
      <c r="C91" s="121">
        <f>IFERROR(VLOOKUP(A91,'车辆台账'!$A$6:$P$105,16,FALSE),"")</f>
        <v/>
      </c>
      <c r="D91" s="121" t="n"/>
      <c r="E91" s="121" t="n"/>
      <c r="F91" s="121" t="n"/>
      <c r="G91" s="124" t="n"/>
      <c r="H91" s="124" t="n"/>
      <c r="I91" s="124" t="n"/>
      <c r="J91" s="123" t="n"/>
      <c r="K91" s="124" t="n"/>
      <c r="L91" s="124" t="n"/>
      <c r="M91" s="130">
        <f>IF(A91="","",IF(OR(F91="时间",F91="时间+里程",F91="时间+发动机小时"),IF(AND(ISNUMBER(J91),G91&gt;0),J91+G91,""),""))</f>
        <v/>
      </c>
      <c r="N91" s="124">
        <f>IF(A91="","",IF(OR(F91="里程",F91="时间+里程"),IF(AND(ISNUMBER(K91),H91&gt;0),K91+H91,""),""))</f>
        <v/>
      </c>
      <c r="O91" s="124">
        <f>IF(A91="","",IF(OR(F91="发动机小时",F91="时间+发动机小时"),IF(AND(ISNUMBER(L91),I91&gt;0),L91+I91,""),""))</f>
        <v/>
      </c>
      <c r="P91" s="124">
        <f>IFERROR(VLOOKUP(A91,'车辆台账'!$A$6:$O$105,14,FALSE),"")</f>
        <v/>
      </c>
      <c r="Q91" s="124">
        <f>IFERROR(VLOOKUP(A91,'车辆台账'!$A$6:$O$105,15,FALSE),"")</f>
        <v/>
      </c>
      <c r="R91" s="124">
        <f>IF(M91="","",M91-TODAY())</f>
        <v/>
      </c>
      <c r="S91" s="124">
        <f>IF(N91="","",N91-P91)</f>
        <v/>
      </c>
      <c r="T91" s="124">
        <f>IF(O91="","",O91-Q91)</f>
        <v/>
      </c>
      <c r="U91" s="121">
        <f>IF(A91="","",IF(C91&lt;&gt;"在用","车辆非在用",IF(OR(AND(ISNUMBER(R91),R91&lt;0),AND(ISNUMBER(S91),S91&lt;0),AND(ISNUMBER(T91),T91&lt;0)),"逾期",IF(OR(AND(ISNUMBER(R91),R91&lt;='设置与说明'!$B$10),AND(ISNUMBER(S91),S91&lt;='设置与说明'!$B$11),AND(ISNUMBER(T91),T91&lt;='设置与说明'!$B$12)),"30天内到期","正常"))))</f>
        <v/>
      </c>
      <c r="V91" s="121" t="n"/>
      <c r="W91" s="121" t="n"/>
    </row>
    <row r="92" ht="20" customHeight="1" s="18">
      <c r="A92" s="117" t="n"/>
      <c r="B92" s="117">
        <f>IFERROR(VLOOKUP(A92,'车辆台账'!$A$6:$P$105,2,FALSE),"")</f>
        <v/>
      </c>
      <c r="C92" s="117">
        <f>IFERROR(VLOOKUP(A92,'车辆台账'!$A$6:$P$105,16,FALSE),"")</f>
        <v/>
      </c>
      <c r="D92" s="117" t="n"/>
      <c r="E92" s="117" t="n"/>
      <c r="F92" s="117" t="n"/>
      <c r="G92" s="120" t="n"/>
      <c r="H92" s="120" t="n"/>
      <c r="I92" s="120" t="n"/>
      <c r="J92" s="119" t="n"/>
      <c r="K92" s="120" t="n"/>
      <c r="L92" s="120" t="n"/>
      <c r="M92" s="129">
        <f>IF(A92="","",IF(OR(F92="时间",F92="时间+里程",F92="时间+发动机小时"),IF(AND(ISNUMBER(J92),G92&gt;0),J92+G92,""),""))</f>
        <v/>
      </c>
      <c r="N92" s="120">
        <f>IF(A92="","",IF(OR(F92="里程",F92="时间+里程"),IF(AND(ISNUMBER(K92),H92&gt;0),K92+H92,""),""))</f>
        <v/>
      </c>
      <c r="O92" s="120">
        <f>IF(A92="","",IF(OR(F92="发动机小时",F92="时间+发动机小时"),IF(AND(ISNUMBER(L92),I92&gt;0),L92+I92,""),""))</f>
        <v/>
      </c>
      <c r="P92" s="120">
        <f>IFERROR(VLOOKUP(A92,'车辆台账'!$A$6:$O$105,14,FALSE),"")</f>
        <v/>
      </c>
      <c r="Q92" s="120">
        <f>IFERROR(VLOOKUP(A92,'车辆台账'!$A$6:$O$105,15,FALSE),"")</f>
        <v/>
      </c>
      <c r="R92" s="120">
        <f>IF(M92="","",M92-TODAY())</f>
        <v/>
      </c>
      <c r="S92" s="120">
        <f>IF(N92="","",N92-P92)</f>
        <v/>
      </c>
      <c r="T92" s="120">
        <f>IF(O92="","",O92-Q92)</f>
        <v/>
      </c>
      <c r="U92" s="117">
        <f>IF(A92="","",IF(C92&lt;&gt;"在用","车辆非在用",IF(OR(AND(ISNUMBER(R92),R92&lt;0),AND(ISNUMBER(S92),S92&lt;0),AND(ISNUMBER(T92),T92&lt;0)),"逾期",IF(OR(AND(ISNUMBER(R92),R92&lt;='设置与说明'!$B$10),AND(ISNUMBER(S92),S92&lt;='设置与说明'!$B$11),AND(ISNUMBER(T92),T92&lt;='设置与说明'!$B$12)),"30天内到期","正常"))))</f>
        <v/>
      </c>
      <c r="V92" s="117" t="n"/>
      <c r="W92" s="117" t="n"/>
    </row>
    <row r="93" ht="20" customHeight="1" s="18">
      <c r="A93" s="121" t="n"/>
      <c r="B93" s="121">
        <f>IFERROR(VLOOKUP(A93,'车辆台账'!$A$6:$P$105,2,FALSE),"")</f>
        <v/>
      </c>
      <c r="C93" s="121">
        <f>IFERROR(VLOOKUP(A93,'车辆台账'!$A$6:$P$105,16,FALSE),"")</f>
        <v/>
      </c>
      <c r="D93" s="121" t="n"/>
      <c r="E93" s="121" t="n"/>
      <c r="F93" s="121" t="n"/>
      <c r="G93" s="124" t="n"/>
      <c r="H93" s="124" t="n"/>
      <c r="I93" s="124" t="n"/>
      <c r="J93" s="123" t="n"/>
      <c r="K93" s="124" t="n"/>
      <c r="L93" s="124" t="n"/>
      <c r="M93" s="130">
        <f>IF(A93="","",IF(OR(F93="时间",F93="时间+里程",F93="时间+发动机小时"),IF(AND(ISNUMBER(J93),G93&gt;0),J93+G93,""),""))</f>
        <v/>
      </c>
      <c r="N93" s="124">
        <f>IF(A93="","",IF(OR(F93="里程",F93="时间+里程"),IF(AND(ISNUMBER(K93),H93&gt;0),K93+H93,""),""))</f>
        <v/>
      </c>
      <c r="O93" s="124">
        <f>IF(A93="","",IF(OR(F93="发动机小时",F93="时间+发动机小时"),IF(AND(ISNUMBER(L93),I93&gt;0),L93+I93,""),""))</f>
        <v/>
      </c>
      <c r="P93" s="124">
        <f>IFERROR(VLOOKUP(A93,'车辆台账'!$A$6:$O$105,14,FALSE),"")</f>
        <v/>
      </c>
      <c r="Q93" s="124">
        <f>IFERROR(VLOOKUP(A93,'车辆台账'!$A$6:$O$105,15,FALSE),"")</f>
        <v/>
      </c>
      <c r="R93" s="124">
        <f>IF(M93="","",M93-TODAY())</f>
        <v/>
      </c>
      <c r="S93" s="124">
        <f>IF(N93="","",N93-P93)</f>
        <v/>
      </c>
      <c r="T93" s="124">
        <f>IF(O93="","",O93-Q93)</f>
        <v/>
      </c>
      <c r="U93" s="121">
        <f>IF(A93="","",IF(C93&lt;&gt;"在用","车辆非在用",IF(OR(AND(ISNUMBER(R93),R93&lt;0),AND(ISNUMBER(S93),S93&lt;0),AND(ISNUMBER(T93),T93&lt;0)),"逾期",IF(OR(AND(ISNUMBER(R93),R93&lt;='设置与说明'!$B$10),AND(ISNUMBER(S93),S93&lt;='设置与说明'!$B$11),AND(ISNUMBER(T93),T93&lt;='设置与说明'!$B$12)),"30天内到期","正常"))))</f>
        <v/>
      </c>
      <c r="V93" s="121" t="n"/>
      <c r="W93" s="121" t="n"/>
    </row>
    <row r="94" ht="20" customHeight="1" s="18">
      <c r="A94" s="117" t="n"/>
      <c r="B94" s="117">
        <f>IFERROR(VLOOKUP(A94,'车辆台账'!$A$6:$P$105,2,FALSE),"")</f>
        <v/>
      </c>
      <c r="C94" s="117">
        <f>IFERROR(VLOOKUP(A94,'车辆台账'!$A$6:$P$105,16,FALSE),"")</f>
        <v/>
      </c>
      <c r="D94" s="117" t="n"/>
      <c r="E94" s="117" t="n"/>
      <c r="F94" s="117" t="n"/>
      <c r="G94" s="120" t="n"/>
      <c r="H94" s="120" t="n"/>
      <c r="I94" s="120" t="n"/>
      <c r="J94" s="119" t="n"/>
      <c r="K94" s="120" t="n"/>
      <c r="L94" s="120" t="n"/>
      <c r="M94" s="129">
        <f>IF(A94="","",IF(OR(F94="时间",F94="时间+里程",F94="时间+发动机小时"),IF(AND(ISNUMBER(J94),G94&gt;0),J94+G94,""),""))</f>
        <v/>
      </c>
      <c r="N94" s="120">
        <f>IF(A94="","",IF(OR(F94="里程",F94="时间+里程"),IF(AND(ISNUMBER(K94),H94&gt;0),K94+H94,""),""))</f>
        <v/>
      </c>
      <c r="O94" s="120">
        <f>IF(A94="","",IF(OR(F94="发动机小时",F94="时间+发动机小时"),IF(AND(ISNUMBER(L94),I94&gt;0),L94+I94,""),""))</f>
        <v/>
      </c>
      <c r="P94" s="120">
        <f>IFERROR(VLOOKUP(A94,'车辆台账'!$A$6:$O$105,14,FALSE),"")</f>
        <v/>
      </c>
      <c r="Q94" s="120">
        <f>IFERROR(VLOOKUP(A94,'车辆台账'!$A$6:$O$105,15,FALSE),"")</f>
        <v/>
      </c>
      <c r="R94" s="120">
        <f>IF(M94="","",M94-TODAY())</f>
        <v/>
      </c>
      <c r="S94" s="120">
        <f>IF(N94="","",N94-P94)</f>
        <v/>
      </c>
      <c r="T94" s="120">
        <f>IF(O94="","",O94-Q94)</f>
        <v/>
      </c>
      <c r="U94" s="117">
        <f>IF(A94="","",IF(C94&lt;&gt;"在用","车辆非在用",IF(OR(AND(ISNUMBER(R94),R94&lt;0),AND(ISNUMBER(S94),S94&lt;0),AND(ISNUMBER(T94),T94&lt;0)),"逾期",IF(OR(AND(ISNUMBER(R94),R94&lt;='设置与说明'!$B$10),AND(ISNUMBER(S94),S94&lt;='设置与说明'!$B$11),AND(ISNUMBER(T94),T94&lt;='设置与说明'!$B$12)),"30天内到期","正常"))))</f>
        <v/>
      </c>
      <c r="V94" s="117" t="n"/>
      <c r="W94" s="117" t="n"/>
    </row>
    <row r="95" ht="20" customHeight="1" s="18">
      <c r="A95" s="121" t="n"/>
      <c r="B95" s="121">
        <f>IFERROR(VLOOKUP(A95,'车辆台账'!$A$6:$P$105,2,FALSE),"")</f>
        <v/>
      </c>
      <c r="C95" s="121">
        <f>IFERROR(VLOOKUP(A95,'车辆台账'!$A$6:$P$105,16,FALSE),"")</f>
        <v/>
      </c>
      <c r="D95" s="121" t="n"/>
      <c r="E95" s="121" t="n"/>
      <c r="F95" s="121" t="n"/>
      <c r="G95" s="124" t="n"/>
      <c r="H95" s="124" t="n"/>
      <c r="I95" s="124" t="n"/>
      <c r="J95" s="123" t="n"/>
      <c r="K95" s="124" t="n"/>
      <c r="L95" s="124" t="n"/>
      <c r="M95" s="130">
        <f>IF(A95="","",IF(OR(F95="时间",F95="时间+里程",F95="时间+发动机小时"),IF(AND(ISNUMBER(J95),G95&gt;0),J95+G95,""),""))</f>
        <v/>
      </c>
      <c r="N95" s="124">
        <f>IF(A95="","",IF(OR(F95="里程",F95="时间+里程"),IF(AND(ISNUMBER(K95),H95&gt;0),K95+H95,""),""))</f>
        <v/>
      </c>
      <c r="O95" s="124">
        <f>IF(A95="","",IF(OR(F95="发动机小时",F95="时间+发动机小时"),IF(AND(ISNUMBER(L95),I95&gt;0),L95+I95,""),""))</f>
        <v/>
      </c>
      <c r="P95" s="124">
        <f>IFERROR(VLOOKUP(A95,'车辆台账'!$A$6:$O$105,14,FALSE),"")</f>
        <v/>
      </c>
      <c r="Q95" s="124">
        <f>IFERROR(VLOOKUP(A95,'车辆台账'!$A$6:$O$105,15,FALSE),"")</f>
        <v/>
      </c>
      <c r="R95" s="124">
        <f>IF(M95="","",M95-TODAY())</f>
        <v/>
      </c>
      <c r="S95" s="124">
        <f>IF(N95="","",N95-P95)</f>
        <v/>
      </c>
      <c r="T95" s="124">
        <f>IF(O95="","",O95-Q95)</f>
        <v/>
      </c>
      <c r="U95" s="121">
        <f>IF(A95="","",IF(C95&lt;&gt;"在用","车辆非在用",IF(OR(AND(ISNUMBER(R95),R95&lt;0),AND(ISNUMBER(S95),S95&lt;0),AND(ISNUMBER(T95),T95&lt;0)),"逾期",IF(OR(AND(ISNUMBER(R95),R95&lt;='设置与说明'!$B$10),AND(ISNUMBER(S95),S95&lt;='设置与说明'!$B$11),AND(ISNUMBER(T95),T95&lt;='设置与说明'!$B$12)),"30天内到期","正常"))))</f>
        <v/>
      </c>
      <c r="V95" s="121" t="n"/>
      <c r="W95" s="121" t="n"/>
    </row>
    <row r="96" ht="20" customHeight="1" s="18">
      <c r="A96" s="117" t="n"/>
      <c r="B96" s="117">
        <f>IFERROR(VLOOKUP(A96,'车辆台账'!$A$6:$P$105,2,FALSE),"")</f>
        <v/>
      </c>
      <c r="C96" s="117">
        <f>IFERROR(VLOOKUP(A96,'车辆台账'!$A$6:$P$105,16,FALSE),"")</f>
        <v/>
      </c>
      <c r="D96" s="117" t="n"/>
      <c r="E96" s="117" t="n"/>
      <c r="F96" s="117" t="n"/>
      <c r="G96" s="120" t="n"/>
      <c r="H96" s="120" t="n"/>
      <c r="I96" s="120" t="n"/>
      <c r="J96" s="119" t="n"/>
      <c r="K96" s="120" t="n"/>
      <c r="L96" s="120" t="n"/>
      <c r="M96" s="129">
        <f>IF(A96="","",IF(OR(F96="时间",F96="时间+里程",F96="时间+发动机小时"),IF(AND(ISNUMBER(J96),G96&gt;0),J96+G96,""),""))</f>
        <v/>
      </c>
      <c r="N96" s="120">
        <f>IF(A96="","",IF(OR(F96="里程",F96="时间+里程"),IF(AND(ISNUMBER(K96),H96&gt;0),K96+H96,""),""))</f>
        <v/>
      </c>
      <c r="O96" s="120">
        <f>IF(A96="","",IF(OR(F96="发动机小时",F96="时间+发动机小时"),IF(AND(ISNUMBER(L96),I96&gt;0),L96+I96,""),""))</f>
        <v/>
      </c>
      <c r="P96" s="120">
        <f>IFERROR(VLOOKUP(A96,'车辆台账'!$A$6:$O$105,14,FALSE),"")</f>
        <v/>
      </c>
      <c r="Q96" s="120">
        <f>IFERROR(VLOOKUP(A96,'车辆台账'!$A$6:$O$105,15,FALSE),"")</f>
        <v/>
      </c>
      <c r="R96" s="120">
        <f>IF(M96="","",M96-TODAY())</f>
        <v/>
      </c>
      <c r="S96" s="120">
        <f>IF(N96="","",N96-P96)</f>
        <v/>
      </c>
      <c r="T96" s="120">
        <f>IF(O96="","",O96-Q96)</f>
        <v/>
      </c>
      <c r="U96" s="117">
        <f>IF(A96="","",IF(C96&lt;&gt;"在用","车辆非在用",IF(OR(AND(ISNUMBER(R96),R96&lt;0),AND(ISNUMBER(S96),S96&lt;0),AND(ISNUMBER(T96),T96&lt;0)),"逾期",IF(OR(AND(ISNUMBER(R96),R96&lt;='设置与说明'!$B$10),AND(ISNUMBER(S96),S96&lt;='设置与说明'!$B$11),AND(ISNUMBER(T96),T96&lt;='设置与说明'!$B$12)),"30天内到期","正常"))))</f>
        <v/>
      </c>
      <c r="V96" s="117" t="n"/>
      <c r="W96" s="117" t="n"/>
    </row>
    <row r="97" ht="20" customHeight="1" s="18">
      <c r="A97" s="121" t="n"/>
      <c r="B97" s="121">
        <f>IFERROR(VLOOKUP(A97,'车辆台账'!$A$6:$P$105,2,FALSE),"")</f>
        <v/>
      </c>
      <c r="C97" s="121">
        <f>IFERROR(VLOOKUP(A97,'车辆台账'!$A$6:$P$105,16,FALSE),"")</f>
        <v/>
      </c>
      <c r="D97" s="121" t="n"/>
      <c r="E97" s="121" t="n"/>
      <c r="F97" s="121" t="n"/>
      <c r="G97" s="124" t="n"/>
      <c r="H97" s="124" t="n"/>
      <c r="I97" s="124" t="n"/>
      <c r="J97" s="123" t="n"/>
      <c r="K97" s="124" t="n"/>
      <c r="L97" s="124" t="n"/>
      <c r="M97" s="130">
        <f>IF(A97="","",IF(OR(F97="时间",F97="时间+里程",F97="时间+发动机小时"),IF(AND(ISNUMBER(J97),G97&gt;0),J97+G97,""),""))</f>
        <v/>
      </c>
      <c r="N97" s="124">
        <f>IF(A97="","",IF(OR(F97="里程",F97="时间+里程"),IF(AND(ISNUMBER(K97),H97&gt;0),K97+H97,""),""))</f>
        <v/>
      </c>
      <c r="O97" s="124">
        <f>IF(A97="","",IF(OR(F97="发动机小时",F97="时间+发动机小时"),IF(AND(ISNUMBER(L97),I97&gt;0),L97+I97,""),""))</f>
        <v/>
      </c>
      <c r="P97" s="124">
        <f>IFERROR(VLOOKUP(A97,'车辆台账'!$A$6:$O$105,14,FALSE),"")</f>
        <v/>
      </c>
      <c r="Q97" s="124">
        <f>IFERROR(VLOOKUP(A97,'车辆台账'!$A$6:$O$105,15,FALSE),"")</f>
        <v/>
      </c>
      <c r="R97" s="124">
        <f>IF(M97="","",M97-TODAY())</f>
        <v/>
      </c>
      <c r="S97" s="124">
        <f>IF(N97="","",N97-P97)</f>
        <v/>
      </c>
      <c r="T97" s="124">
        <f>IF(O97="","",O97-Q97)</f>
        <v/>
      </c>
      <c r="U97" s="121">
        <f>IF(A97="","",IF(C97&lt;&gt;"在用","车辆非在用",IF(OR(AND(ISNUMBER(R97),R97&lt;0),AND(ISNUMBER(S97),S97&lt;0),AND(ISNUMBER(T97),T97&lt;0)),"逾期",IF(OR(AND(ISNUMBER(R97),R97&lt;='设置与说明'!$B$10),AND(ISNUMBER(S97),S97&lt;='设置与说明'!$B$11),AND(ISNUMBER(T97),T97&lt;='设置与说明'!$B$12)),"30天内到期","正常"))))</f>
        <v/>
      </c>
      <c r="V97" s="121" t="n"/>
      <c r="W97" s="121" t="n"/>
    </row>
    <row r="98" ht="20" customHeight="1" s="18">
      <c r="A98" s="117" t="n"/>
      <c r="B98" s="117">
        <f>IFERROR(VLOOKUP(A98,'车辆台账'!$A$6:$P$105,2,FALSE),"")</f>
        <v/>
      </c>
      <c r="C98" s="117">
        <f>IFERROR(VLOOKUP(A98,'车辆台账'!$A$6:$P$105,16,FALSE),"")</f>
        <v/>
      </c>
      <c r="D98" s="117" t="n"/>
      <c r="E98" s="117" t="n"/>
      <c r="F98" s="117" t="n"/>
      <c r="G98" s="120" t="n"/>
      <c r="H98" s="120" t="n"/>
      <c r="I98" s="120" t="n"/>
      <c r="J98" s="119" t="n"/>
      <c r="K98" s="120" t="n"/>
      <c r="L98" s="120" t="n"/>
      <c r="M98" s="129">
        <f>IF(A98="","",IF(OR(F98="时间",F98="时间+里程",F98="时间+发动机小时"),IF(AND(ISNUMBER(J98),G98&gt;0),J98+G98,""),""))</f>
        <v/>
      </c>
      <c r="N98" s="120">
        <f>IF(A98="","",IF(OR(F98="里程",F98="时间+里程"),IF(AND(ISNUMBER(K98),H98&gt;0),K98+H98,""),""))</f>
        <v/>
      </c>
      <c r="O98" s="120">
        <f>IF(A98="","",IF(OR(F98="发动机小时",F98="时间+发动机小时"),IF(AND(ISNUMBER(L98),I98&gt;0),L98+I98,""),""))</f>
        <v/>
      </c>
      <c r="P98" s="120">
        <f>IFERROR(VLOOKUP(A98,'车辆台账'!$A$6:$O$105,14,FALSE),"")</f>
        <v/>
      </c>
      <c r="Q98" s="120">
        <f>IFERROR(VLOOKUP(A98,'车辆台账'!$A$6:$O$105,15,FALSE),"")</f>
        <v/>
      </c>
      <c r="R98" s="120">
        <f>IF(M98="","",M98-TODAY())</f>
        <v/>
      </c>
      <c r="S98" s="120">
        <f>IF(N98="","",N98-P98)</f>
        <v/>
      </c>
      <c r="T98" s="120">
        <f>IF(O98="","",O98-Q98)</f>
        <v/>
      </c>
      <c r="U98" s="117">
        <f>IF(A98="","",IF(C98&lt;&gt;"在用","车辆非在用",IF(OR(AND(ISNUMBER(R98),R98&lt;0),AND(ISNUMBER(S98),S98&lt;0),AND(ISNUMBER(T98),T98&lt;0)),"逾期",IF(OR(AND(ISNUMBER(R98),R98&lt;='设置与说明'!$B$10),AND(ISNUMBER(S98),S98&lt;='设置与说明'!$B$11),AND(ISNUMBER(T98),T98&lt;='设置与说明'!$B$12)),"30天内到期","正常"))))</f>
        <v/>
      </c>
      <c r="V98" s="117" t="n"/>
      <c r="W98" s="117" t="n"/>
    </row>
    <row r="99" ht="20" customHeight="1" s="18">
      <c r="A99" s="121" t="n"/>
      <c r="B99" s="121">
        <f>IFERROR(VLOOKUP(A99,'车辆台账'!$A$6:$P$105,2,FALSE),"")</f>
        <v/>
      </c>
      <c r="C99" s="121">
        <f>IFERROR(VLOOKUP(A99,'车辆台账'!$A$6:$P$105,16,FALSE),"")</f>
        <v/>
      </c>
      <c r="D99" s="121" t="n"/>
      <c r="E99" s="121" t="n"/>
      <c r="F99" s="121" t="n"/>
      <c r="G99" s="124" t="n"/>
      <c r="H99" s="124" t="n"/>
      <c r="I99" s="124" t="n"/>
      <c r="J99" s="123" t="n"/>
      <c r="K99" s="124" t="n"/>
      <c r="L99" s="124" t="n"/>
      <c r="M99" s="130">
        <f>IF(A99="","",IF(OR(F99="时间",F99="时间+里程",F99="时间+发动机小时"),IF(AND(ISNUMBER(J99),G99&gt;0),J99+G99,""),""))</f>
        <v/>
      </c>
      <c r="N99" s="124">
        <f>IF(A99="","",IF(OR(F99="里程",F99="时间+里程"),IF(AND(ISNUMBER(K99),H99&gt;0),K99+H99,""),""))</f>
        <v/>
      </c>
      <c r="O99" s="124">
        <f>IF(A99="","",IF(OR(F99="发动机小时",F99="时间+发动机小时"),IF(AND(ISNUMBER(L99),I99&gt;0),L99+I99,""),""))</f>
        <v/>
      </c>
      <c r="P99" s="124">
        <f>IFERROR(VLOOKUP(A99,'车辆台账'!$A$6:$O$105,14,FALSE),"")</f>
        <v/>
      </c>
      <c r="Q99" s="124">
        <f>IFERROR(VLOOKUP(A99,'车辆台账'!$A$6:$O$105,15,FALSE),"")</f>
        <v/>
      </c>
      <c r="R99" s="124">
        <f>IF(M99="","",M99-TODAY())</f>
        <v/>
      </c>
      <c r="S99" s="124">
        <f>IF(N99="","",N99-P99)</f>
        <v/>
      </c>
      <c r="T99" s="124">
        <f>IF(O99="","",O99-Q99)</f>
        <v/>
      </c>
      <c r="U99" s="121">
        <f>IF(A99="","",IF(C99&lt;&gt;"在用","车辆非在用",IF(OR(AND(ISNUMBER(R99),R99&lt;0),AND(ISNUMBER(S99),S99&lt;0),AND(ISNUMBER(T99),T99&lt;0)),"逾期",IF(OR(AND(ISNUMBER(R99),R99&lt;='设置与说明'!$B$10),AND(ISNUMBER(S99),S99&lt;='设置与说明'!$B$11),AND(ISNUMBER(T99),T99&lt;='设置与说明'!$B$12)),"30天内到期","正常"))))</f>
        <v/>
      </c>
      <c r="V99" s="121" t="n"/>
      <c r="W99" s="121" t="n"/>
    </row>
    <row r="100" ht="20" customHeight="1" s="18">
      <c r="A100" s="117" t="n"/>
      <c r="B100" s="117">
        <f>IFERROR(VLOOKUP(A100,'车辆台账'!$A$6:$P$105,2,FALSE),"")</f>
        <v/>
      </c>
      <c r="C100" s="117">
        <f>IFERROR(VLOOKUP(A100,'车辆台账'!$A$6:$P$105,16,FALSE),"")</f>
        <v/>
      </c>
      <c r="D100" s="117" t="n"/>
      <c r="E100" s="117" t="n"/>
      <c r="F100" s="117" t="n"/>
      <c r="G100" s="120" t="n"/>
      <c r="H100" s="120" t="n"/>
      <c r="I100" s="120" t="n"/>
      <c r="J100" s="119" t="n"/>
      <c r="K100" s="120" t="n"/>
      <c r="L100" s="120" t="n"/>
      <c r="M100" s="129">
        <f>IF(A100="","",IF(OR(F100="时间",F100="时间+里程",F100="时间+发动机小时"),IF(AND(ISNUMBER(J100),G100&gt;0),J100+G100,""),""))</f>
        <v/>
      </c>
      <c r="N100" s="120">
        <f>IF(A100="","",IF(OR(F100="里程",F100="时间+里程"),IF(AND(ISNUMBER(K100),H100&gt;0),K100+H100,""),""))</f>
        <v/>
      </c>
      <c r="O100" s="120">
        <f>IF(A100="","",IF(OR(F100="发动机小时",F100="时间+发动机小时"),IF(AND(ISNUMBER(L100),I100&gt;0),L100+I100,""),""))</f>
        <v/>
      </c>
      <c r="P100" s="120">
        <f>IFERROR(VLOOKUP(A100,'车辆台账'!$A$6:$O$105,14,FALSE),"")</f>
        <v/>
      </c>
      <c r="Q100" s="120">
        <f>IFERROR(VLOOKUP(A100,'车辆台账'!$A$6:$O$105,15,FALSE),"")</f>
        <v/>
      </c>
      <c r="R100" s="120">
        <f>IF(M100="","",M100-TODAY())</f>
        <v/>
      </c>
      <c r="S100" s="120">
        <f>IF(N100="","",N100-P100)</f>
        <v/>
      </c>
      <c r="T100" s="120">
        <f>IF(O100="","",O100-Q100)</f>
        <v/>
      </c>
      <c r="U100" s="117">
        <f>IF(A100="","",IF(C100&lt;&gt;"在用","车辆非在用",IF(OR(AND(ISNUMBER(R100),R100&lt;0),AND(ISNUMBER(S100),S100&lt;0),AND(ISNUMBER(T100),T100&lt;0)),"逾期",IF(OR(AND(ISNUMBER(R100),R100&lt;='设置与说明'!$B$10),AND(ISNUMBER(S100),S100&lt;='设置与说明'!$B$11),AND(ISNUMBER(T100),T100&lt;='设置与说明'!$B$12)),"30天内到期","正常"))))</f>
        <v/>
      </c>
      <c r="V100" s="117" t="n"/>
      <c r="W100" s="117" t="n"/>
    </row>
    <row r="101" ht="20" customHeight="1" s="18">
      <c r="A101" s="121" t="n"/>
      <c r="B101" s="121">
        <f>IFERROR(VLOOKUP(A101,'车辆台账'!$A$6:$P$105,2,FALSE),"")</f>
        <v/>
      </c>
      <c r="C101" s="121">
        <f>IFERROR(VLOOKUP(A101,'车辆台账'!$A$6:$P$105,16,FALSE),"")</f>
        <v/>
      </c>
      <c r="D101" s="121" t="n"/>
      <c r="E101" s="121" t="n"/>
      <c r="F101" s="121" t="n"/>
      <c r="G101" s="124" t="n"/>
      <c r="H101" s="124" t="n"/>
      <c r="I101" s="124" t="n"/>
      <c r="J101" s="123" t="n"/>
      <c r="K101" s="124" t="n"/>
      <c r="L101" s="124" t="n"/>
      <c r="M101" s="130">
        <f>IF(A101="","",IF(OR(F101="时间",F101="时间+里程",F101="时间+发动机小时"),IF(AND(ISNUMBER(J101),G101&gt;0),J101+G101,""),""))</f>
        <v/>
      </c>
      <c r="N101" s="124">
        <f>IF(A101="","",IF(OR(F101="里程",F101="时间+里程"),IF(AND(ISNUMBER(K101),H101&gt;0),K101+H101,""),""))</f>
        <v/>
      </c>
      <c r="O101" s="124">
        <f>IF(A101="","",IF(OR(F101="发动机小时",F101="时间+发动机小时"),IF(AND(ISNUMBER(L101),I101&gt;0),L101+I101,""),""))</f>
        <v/>
      </c>
      <c r="P101" s="124">
        <f>IFERROR(VLOOKUP(A101,'车辆台账'!$A$6:$O$105,14,FALSE),"")</f>
        <v/>
      </c>
      <c r="Q101" s="124">
        <f>IFERROR(VLOOKUP(A101,'车辆台账'!$A$6:$O$105,15,FALSE),"")</f>
        <v/>
      </c>
      <c r="R101" s="124">
        <f>IF(M101="","",M101-TODAY())</f>
        <v/>
      </c>
      <c r="S101" s="124">
        <f>IF(N101="","",N101-P101)</f>
        <v/>
      </c>
      <c r="T101" s="124">
        <f>IF(O101="","",O101-Q101)</f>
        <v/>
      </c>
      <c r="U101" s="121">
        <f>IF(A101="","",IF(C101&lt;&gt;"在用","车辆非在用",IF(OR(AND(ISNUMBER(R101),R101&lt;0),AND(ISNUMBER(S101),S101&lt;0),AND(ISNUMBER(T101),T101&lt;0)),"逾期",IF(OR(AND(ISNUMBER(R101),R101&lt;='设置与说明'!$B$10),AND(ISNUMBER(S101),S101&lt;='设置与说明'!$B$11),AND(ISNUMBER(T101),T101&lt;='设置与说明'!$B$12)),"30天内到期","正常"))))</f>
        <v/>
      </c>
      <c r="V101" s="121" t="n"/>
      <c r="W101" s="121" t="n"/>
    </row>
    <row r="102" ht="20" customHeight="1" s="18">
      <c r="A102" s="117" t="n"/>
      <c r="B102" s="117">
        <f>IFERROR(VLOOKUP(A102,'车辆台账'!$A$6:$P$105,2,FALSE),"")</f>
        <v/>
      </c>
      <c r="C102" s="117">
        <f>IFERROR(VLOOKUP(A102,'车辆台账'!$A$6:$P$105,16,FALSE),"")</f>
        <v/>
      </c>
      <c r="D102" s="117" t="n"/>
      <c r="E102" s="117" t="n"/>
      <c r="F102" s="117" t="n"/>
      <c r="G102" s="120" t="n"/>
      <c r="H102" s="120" t="n"/>
      <c r="I102" s="120" t="n"/>
      <c r="J102" s="119" t="n"/>
      <c r="K102" s="120" t="n"/>
      <c r="L102" s="120" t="n"/>
      <c r="M102" s="129">
        <f>IF(A102="","",IF(OR(F102="时间",F102="时间+里程",F102="时间+发动机小时"),IF(AND(ISNUMBER(J102),G102&gt;0),J102+G102,""),""))</f>
        <v/>
      </c>
      <c r="N102" s="120">
        <f>IF(A102="","",IF(OR(F102="里程",F102="时间+里程"),IF(AND(ISNUMBER(K102),H102&gt;0),K102+H102,""),""))</f>
        <v/>
      </c>
      <c r="O102" s="120">
        <f>IF(A102="","",IF(OR(F102="发动机小时",F102="时间+发动机小时"),IF(AND(ISNUMBER(L102),I102&gt;0),L102+I102,""),""))</f>
        <v/>
      </c>
      <c r="P102" s="120">
        <f>IFERROR(VLOOKUP(A102,'车辆台账'!$A$6:$O$105,14,FALSE),"")</f>
        <v/>
      </c>
      <c r="Q102" s="120">
        <f>IFERROR(VLOOKUP(A102,'车辆台账'!$A$6:$O$105,15,FALSE),"")</f>
        <v/>
      </c>
      <c r="R102" s="120">
        <f>IF(M102="","",M102-TODAY())</f>
        <v/>
      </c>
      <c r="S102" s="120">
        <f>IF(N102="","",N102-P102)</f>
        <v/>
      </c>
      <c r="T102" s="120">
        <f>IF(O102="","",O102-Q102)</f>
        <v/>
      </c>
      <c r="U102" s="117">
        <f>IF(A102="","",IF(C102&lt;&gt;"在用","车辆非在用",IF(OR(AND(ISNUMBER(R102),R102&lt;0),AND(ISNUMBER(S102),S102&lt;0),AND(ISNUMBER(T102),T102&lt;0)),"逾期",IF(OR(AND(ISNUMBER(R102),R102&lt;='设置与说明'!$B$10),AND(ISNUMBER(S102),S102&lt;='设置与说明'!$B$11),AND(ISNUMBER(T102),T102&lt;='设置与说明'!$B$12)),"30天内到期","正常"))))</f>
        <v/>
      </c>
      <c r="V102" s="117" t="n"/>
      <c r="W102" s="117" t="n"/>
    </row>
    <row r="103" ht="20" customHeight="1" s="18">
      <c r="A103" s="121" t="n"/>
      <c r="B103" s="121">
        <f>IFERROR(VLOOKUP(A103,'车辆台账'!$A$6:$P$105,2,FALSE),"")</f>
        <v/>
      </c>
      <c r="C103" s="121">
        <f>IFERROR(VLOOKUP(A103,'车辆台账'!$A$6:$P$105,16,FALSE),"")</f>
        <v/>
      </c>
      <c r="D103" s="121" t="n"/>
      <c r="E103" s="121" t="n"/>
      <c r="F103" s="121" t="n"/>
      <c r="G103" s="124" t="n"/>
      <c r="H103" s="124" t="n"/>
      <c r="I103" s="124" t="n"/>
      <c r="J103" s="123" t="n"/>
      <c r="K103" s="124" t="n"/>
      <c r="L103" s="124" t="n"/>
      <c r="M103" s="130">
        <f>IF(A103="","",IF(OR(F103="时间",F103="时间+里程",F103="时间+发动机小时"),IF(AND(ISNUMBER(J103),G103&gt;0),J103+G103,""),""))</f>
        <v/>
      </c>
      <c r="N103" s="124">
        <f>IF(A103="","",IF(OR(F103="里程",F103="时间+里程"),IF(AND(ISNUMBER(K103),H103&gt;0),K103+H103,""),""))</f>
        <v/>
      </c>
      <c r="O103" s="124">
        <f>IF(A103="","",IF(OR(F103="发动机小时",F103="时间+发动机小时"),IF(AND(ISNUMBER(L103),I103&gt;0),L103+I103,""),""))</f>
        <v/>
      </c>
      <c r="P103" s="124">
        <f>IFERROR(VLOOKUP(A103,'车辆台账'!$A$6:$O$105,14,FALSE),"")</f>
        <v/>
      </c>
      <c r="Q103" s="124">
        <f>IFERROR(VLOOKUP(A103,'车辆台账'!$A$6:$O$105,15,FALSE),"")</f>
        <v/>
      </c>
      <c r="R103" s="124">
        <f>IF(M103="","",M103-TODAY())</f>
        <v/>
      </c>
      <c r="S103" s="124">
        <f>IF(N103="","",N103-P103)</f>
        <v/>
      </c>
      <c r="T103" s="124">
        <f>IF(O103="","",O103-Q103)</f>
        <v/>
      </c>
      <c r="U103" s="121">
        <f>IF(A103="","",IF(C103&lt;&gt;"在用","车辆非在用",IF(OR(AND(ISNUMBER(R103),R103&lt;0),AND(ISNUMBER(S103),S103&lt;0),AND(ISNUMBER(T103),T103&lt;0)),"逾期",IF(OR(AND(ISNUMBER(R103),R103&lt;='设置与说明'!$B$10),AND(ISNUMBER(S103),S103&lt;='设置与说明'!$B$11),AND(ISNUMBER(T103),T103&lt;='设置与说明'!$B$12)),"30天内到期","正常"))))</f>
        <v/>
      </c>
      <c r="V103" s="121" t="n"/>
      <c r="W103" s="121" t="n"/>
    </row>
    <row r="104" ht="20" customHeight="1" s="18">
      <c r="A104" s="117" t="n"/>
      <c r="B104" s="117">
        <f>IFERROR(VLOOKUP(A104,'车辆台账'!$A$6:$P$105,2,FALSE),"")</f>
        <v/>
      </c>
      <c r="C104" s="117">
        <f>IFERROR(VLOOKUP(A104,'车辆台账'!$A$6:$P$105,16,FALSE),"")</f>
        <v/>
      </c>
      <c r="D104" s="117" t="n"/>
      <c r="E104" s="117" t="n"/>
      <c r="F104" s="117" t="n"/>
      <c r="G104" s="120" t="n"/>
      <c r="H104" s="120" t="n"/>
      <c r="I104" s="120" t="n"/>
      <c r="J104" s="119" t="n"/>
      <c r="K104" s="120" t="n"/>
      <c r="L104" s="120" t="n"/>
      <c r="M104" s="129">
        <f>IF(A104="","",IF(OR(F104="时间",F104="时间+里程",F104="时间+发动机小时"),IF(AND(ISNUMBER(J104),G104&gt;0),J104+G104,""),""))</f>
        <v/>
      </c>
      <c r="N104" s="120">
        <f>IF(A104="","",IF(OR(F104="里程",F104="时间+里程"),IF(AND(ISNUMBER(K104),H104&gt;0),K104+H104,""),""))</f>
        <v/>
      </c>
      <c r="O104" s="120">
        <f>IF(A104="","",IF(OR(F104="发动机小时",F104="时间+发动机小时"),IF(AND(ISNUMBER(L104),I104&gt;0),L104+I104,""),""))</f>
        <v/>
      </c>
      <c r="P104" s="120">
        <f>IFERROR(VLOOKUP(A104,'车辆台账'!$A$6:$O$105,14,FALSE),"")</f>
        <v/>
      </c>
      <c r="Q104" s="120">
        <f>IFERROR(VLOOKUP(A104,'车辆台账'!$A$6:$O$105,15,FALSE),"")</f>
        <v/>
      </c>
      <c r="R104" s="120">
        <f>IF(M104="","",M104-TODAY())</f>
        <v/>
      </c>
      <c r="S104" s="120">
        <f>IF(N104="","",N104-P104)</f>
        <v/>
      </c>
      <c r="T104" s="120">
        <f>IF(O104="","",O104-Q104)</f>
        <v/>
      </c>
      <c r="U104" s="117">
        <f>IF(A104="","",IF(C104&lt;&gt;"在用","车辆非在用",IF(OR(AND(ISNUMBER(R104),R104&lt;0),AND(ISNUMBER(S104),S104&lt;0),AND(ISNUMBER(T104),T104&lt;0)),"逾期",IF(OR(AND(ISNUMBER(R104),R104&lt;='设置与说明'!$B$10),AND(ISNUMBER(S104),S104&lt;='设置与说明'!$B$11),AND(ISNUMBER(T104),T104&lt;='设置与说明'!$B$12)),"30天内到期","正常"))))</f>
        <v/>
      </c>
      <c r="V104" s="117" t="n"/>
      <c r="W104" s="117" t="n"/>
    </row>
    <row r="105" ht="20" customHeight="1" s="18">
      <c r="A105" s="121" t="n"/>
      <c r="B105" s="121">
        <f>IFERROR(VLOOKUP(A105,'车辆台账'!$A$6:$P$105,2,FALSE),"")</f>
        <v/>
      </c>
      <c r="C105" s="121">
        <f>IFERROR(VLOOKUP(A105,'车辆台账'!$A$6:$P$105,16,FALSE),"")</f>
        <v/>
      </c>
      <c r="D105" s="121" t="n"/>
      <c r="E105" s="121" t="n"/>
      <c r="F105" s="121" t="n"/>
      <c r="G105" s="124" t="n"/>
      <c r="H105" s="124" t="n"/>
      <c r="I105" s="124" t="n"/>
      <c r="J105" s="123" t="n"/>
      <c r="K105" s="124" t="n"/>
      <c r="L105" s="124" t="n"/>
      <c r="M105" s="130">
        <f>IF(A105="","",IF(OR(F105="时间",F105="时间+里程",F105="时间+发动机小时"),IF(AND(ISNUMBER(J105),G105&gt;0),J105+G105,""),""))</f>
        <v/>
      </c>
      <c r="N105" s="124">
        <f>IF(A105="","",IF(OR(F105="里程",F105="时间+里程"),IF(AND(ISNUMBER(K105),H105&gt;0),K105+H105,""),""))</f>
        <v/>
      </c>
      <c r="O105" s="124">
        <f>IF(A105="","",IF(OR(F105="发动机小时",F105="时间+发动机小时"),IF(AND(ISNUMBER(L105),I105&gt;0),L105+I105,""),""))</f>
        <v/>
      </c>
      <c r="P105" s="124">
        <f>IFERROR(VLOOKUP(A105,'车辆台账'!$A$6:$O$105,14,FALSE),"")</f>
        <v/>
      </c>
      <c r="Q105" s="124">
        <f>IFERROR(VLOOKUP(A105,'车辆台账'!$A$6:$O$105,15,FALSE),"")</f>
        <v/>
      </c>
      <c r="R105" s="124">
        <f>IF(M105="","",M105-TODAY())</f>
        <v/>
      </c>
      <c r="S105" s="124">
        <f>IF(N105="","",N105-P105)</f>
        <v/>
      </c>
      <c r="T105" s="124">
        <f>IF(O105="","",O105-Q105)</f>
        <v/>
      </c>
      <c r="U105" s="121">
        <f>IF(A105="","",IF(C105&lt;&gt;"在用","车辆非在用",IF(OR(AND(ISNUMBER(R105),R105&lt;0),AND(ISNUMBER(S105),S105&lt;0),AND(ISNUMBER(T105),T105&lt;0)),"逾期",IF(OR(AND(ISNUMBER(R105),R105&lt;='设置与说明'!$B$10),AND(ISNUMBER(S105),S105&lt;='设置与说明'!$B$11),AND(ISNUMBER(T105),T105&lt;='设置与说明'!$B$12)),"30天内到期","正常"))))</f>
        <v/>
      </c>
      <c r="V105" s="121" t="n"/>
      <c r="W105" s="121" t="n"/>
    </row>
    <row r="106" ht="20" customHeight="1" s="18">
      <c r="A106" s="117" t="n"/>
      <c r="B106" s="117">
        <f>IFERROR(VLOOKUP(A106,'车辆台账'!$A$6:$P$105,2,FALSE),"")</f>
        <v/>
      </c>
      <c r="C106" s="117">
        <f>IFERROR(VLOOKUP(A106,'车辆台账'!$A$6:$P$105,16,FALSE),"")</f>
        <v/>
      </c>
      <c r="D106" s="117" t="n"/>
      <c r="E106" s="117" t="n"/>
      <c r="F106" s="117" t="n"/>
      <c r="G106" s="120" t="n"/>
      <c r="H106" s="120" t="n"/>
      <c r="I106" s="120" t="n"/>
      <c r="J106" s="119" t="n"/>
      <c r="K106" s="120" t="n"/>
      <c r="L106" s="120" t="n"/>
      <c r="M106" s="129">
        <f>IF(A106="","",IF(OR(F106="时间",F106="时间+里程",F106="时间+发动机小时"),IF(AND(ISNUMBER(J106),G106&gt;0),J106+G106,""),""))</f>
        <v/>
      </c>
      <c r="N106" s="120">
        <f>IF(A106="","",IF(OR(F106="里程",F106="时间+里程"),IF(AND(ISNUMBER(K106),H106&gt;0),K106+H106,""),""))</f>
        <v/>
      </c>
      <c r="O106" s="120">
        <f>IF(A106="","",IF(OR(F106="发动机小时",F106="时间+发动机小时"),IF(AND(ISNUMBER(L106),I106&gt;0),L106+I106,""),""))</f>
        <v/>
      </c>
      <c r="P106" s="120">
        <f>IFERROR(VLOOKUP(A106,'车辆台账'!$A$6:$O$105,14,FALSE),"")</f>
        <v/>
      </c>
      <c r="Q106" s="120">
        <f>IFERROR(VLOOKUP(A106,'车辆台账'!$A$6:$O$105,15,FALSE),"")</f>
        <v/>
      </c>
      <c r="R106" s="120">
        <f>IF(M106="","",M106-TODAY())</f>
        <v/>
      </c>
      <c r="S106" s="120">
        <f>IF(N106="","",N106-P106)</f>
        <v/>
      </c>
      <c r="T106" s="120">
        <f>IF(O106="","",O106-Q106)</f>
        <v/>
      </c>
      <c r="U106" s="117">
        <f>IF(A106="","",IF(C106&lt;&gt;"在用","车辆非在用",IF(OR(AND(ISNUMBER(R106),R106&lt;0),AND(ISNUMBER(S106),S106&lt;0),AND(ISNUMBER(T106),T106&lt;0)),"逾期",IF(OR(AND(ISNUMBER(R106),R106&lt;='设置与说明'!$B$10),AND(ISNUMBER(S106),S106&lt;='设置与说明'!$B$11),AND(ISNUMBER(T106),T106&lt;='设置与说明'!$B$12)),"30天内到期","正常"))))</f>
        <v/>
      </c>
      <c r="V106" s="117" t="n"/>
      <c r="W106" s="117" t="n"/>
    </row>
    <row r="107" ht="20" customHeight="1" s="18">
      <c r="A107" s="121" t="n"/>
      <c r="B107" s="121">
        <f>IFERROR(VLOOKUP(A107,'车辆台账'!$A$6:$P$105,2,FALSE),"")</f>
        <v/>
      </c>
      <c r="C107" s="121">
        <f>IFERROR(VLOOKUP(A107,'车辆台账'!$A$6:$P$105,16,FALSE),"")</f>
        <v/>
      </c>
      <c r="D107" s="121" t="n"/>
      <c r="E107" s="121" t="n"/>
      <c r="F107" s="121" t="n"/>
      <c r="G107" s="124" t="n"/>
      <c r="H107" s="124" t="n"/>
      <c r="I107" s="124" t="n"/>
      <c r="J107" s="123" t="n"/>
      <c r="K107" s="124" t="n"/>
      <c r="L107" s="124" t="n"/>
      <c r="M107" s="130">
        <f>IF(A107="","",IF(OR(F107="时间",F107="时间+里程",F107="时间+发动机小时"),IF(AND(ISNUMBER(J107),G107&gt;0),J107+G107,""),""))</f>
        <v/>
      </c>
      <c r="N107" s="124">
        <f>IF(A107="","",IF(OR(F107="里程",F107="时间+里程"),IF(AND(ISNUMBER(K107),H107&gt;0),K107+H107,""),""))</f>
        <v/>
      </c>
      <c r="O107" s="124">
        <f>IF(A107="","",IF(OR(F107="发动机小时",F107="时间+发动机小时"),IF(AND(ISNUMBER(L107),I107&gt;0),L107+I107,""),""))</f>
        <v/>
      </c>
      <c r="P107" s="124">
        <f>IFERROR(VLOOKUP(A107,'车辆台账'!$A$6:$O$105,14,FALSE),"")</f>
        <v/>
      </c>
      <c r="Q107" s="124">
        <f>IFERROR(VLOOKUP(A107,'车辆台账'!$A$6:$O$105,15,FALSE),"")</f>
        <v/>
      </c>
      <c r="R107" s="124">
        <f>IF(M107="","",M107-TODAY())</f>
        <v/>
      </c>
      <c r="S107" s="124">
        <f>IF(N107="","",N107-P107)</f>
        <v/>
      </c>
      <c r="T107" s="124">
        <f>IF(O107="","",O107-Q107)</f>
        <v/>
      </c>
      <c r="U107" s="121">
        <f>IF(A107="","",IF(C107&lt;&gt;"在用","车辆非在用",IF(OR(AND(ISNUMBER(R107),R107&lt;0),AND(ISNUMBER(S107),S107&lt;0),AND(ISNUMBER(T107),T107&lt;0)),"逾期",IF(OR(AND(ISNUMBER(R107),R107&lt;='设置与说明'!$B$10),AND(ISNUMBER(S107),S107&lt;='设置与说明'!$B$11),AND(ISNUMBER(T107),T107&lt;='设置与说明'!$B$12)),"30天内到期","正常"))))</f>
        <v/>
      </c>
      <c r="V107" s="121" t="n"/>
      <c r="W107" s="121" t="n"/>
    </row>
    <row r="108" ht="20" customHeight="1" s="18">
      <c r="A108" s="117" t="n"/>
      <c r="B108" s="117">
        <f>IFERROR(VLOOKUP(A108,'车辆台账'!$A$6:$P$105,2,FALSE),"")</f>
        <v/>
      </c>
      <c r="C108" s="117">
        <f>IFERROR(VLOOKUP(A108,'车辆台账'!$A$6:$P$105,16,FALSE),"")</f>
        <v/>
      </c>
      <c r="D108" s="117" t="n"/>
      <c r="E108" s="117" t="n"/>
      <c r="F108" s="117" t="n"/>
      <c r="G108" s="120" t="n"/>
      <c r="H108" s="120" t="n"/>
      <c r="I108" s="120" t="n"/>
      <c r="J108" s="119" t="n"/>
      <c r="K108" s="120" t="n"/>
      <c r="L108" s="120" t="n"/>
      <c r="M108" s="129">
        <f>IF(A108="","",IF(OR(F108="时间",F108="时间+里程",F108="时间+发动机小时"),IF(AND(ISNUMBER(J108),G108&gt;0),J108+G108,""),""))</f>
        <v/>
      </c>
      <c r="N108" s="120">
        <f>IF(A108="","",IF(OR(F108="里程",F108="时间+里程"),IF(AND(ISNUMBER(K108),H108&gt;0),K108+H108,""),""))</f>
        <v/>
      </c>
      <c r="O108" s="120">
        <f>IF(A108="","",IF(OR(F108="发动机小时",F108="时间+发动机小时"),IF(AND(ISNUMBER(L108),I108&gt;0),L108+I108,""),""))</f>
        <v/>
      </c>
      <c r="P108" s="120">
        <f>IFERROR(VLOOKUP(A108,'车辆台账'!$A$6:$O$105,14,FALSE),"")</f>
        <v/>
      </c>
      <c r="Q108" s="120">
        <f>IFERROR(VLOOKUP(A108,'车辆台账'!$A$6:$O$105,15,FALSE),"")</f>
        <v/>
      </c>
      <c r="R108" s="120">
        <f>IF(M108="","",M108-TODAY())</f>
        <v/>
      </c>
      <c r="S108" s="120">
        <f>IF(N108="","",N108-P108)</f>
        <v/>
      </c>
      <c r="T108" s="120">
        <f>IF(O108="","",O108-Q108)</f>
        <v/>
      </c>
      <c r="U108" s="117">
        <f>IF(A108="","",IF(C108&lt;&gt;"在用","车辆非在用",IF(OR(AND(ISNUMBER(R108),R108&lt;0),AND(ISNUMBER(S108),S108&lt;0),AND(ISNUMBER(T108),T108&lt;0)),"逾期",IF(OR(AND(ISNUMBER(R108),R108&lt;='设置与说明'!$B$10),AND(ISNUMBER(S108),S108&lt;='设置与说明'!$B$11),AND(ISNUMBER(T108),T108&lt;='设置与说明'!$B$12)),"30天内到期","正常"))))</f>
        <v/>
      </c>
      <c r="V108" s="117" t="n"/>
      <c r="W108" s="117" t="n"/>
    </row>
    <row r="109" ht="20" customHeight="1" s="18">
      <c r="A109" s="121" t="n"/>
      <c r="B109" s="121">
        <f>IFERROR(VLOOKUP(A109,'车辆台账'!$A$6:$P$105,2,FALSE),"")</f>
        <v/>
      </c>
      <c r="C109" s="121">
        <f>IFERROR(VLOOKUP(A109,'车辆台账'!$A$6:$P$105,16,FALSE),"")</f>
        <v/>
      </c>
      <c r="D109" s="121" t="n"/>
      <c r="E109" s="121" t="n"/>
      <c r="F109" s="121" t="n"/>
      <c r="G109" s="124" t="n"/>
      <c r="H109" s="124" t="n"/>
      <c r="I109" s="124" t="n"/>
      <c r="J109" s="123" t="n"/>
      <c r="K109" s="124" t="n"/>
      <c r="L109" s="124" t="n"/>
      <c r="M109" s="130">
        <f>IF(A109="","",IF(OR(F109="时间",F109="时间+里程",F109="时间+发动机小时"),IF(AND(ISNUMBER(J109),G109&gt;0),J109+G109,""),""))</f>
        <v/>
      </c>
      <c r="N109" s="124">
        <f>IF(A109="","",IF(OR(F109="里程",F109="时间+里程"),IF(AND(ISNUMBER(K109),H109&gt;0),K109+H109,""),""))</f>
        <v/>
      </c>
      <c r="O109" s="124">
        <f>IF(A109="","",IF(OR(F109="发动机小时",F109="时间+发动机小时"),IF(AND(ISNUMBER(L109),I109&gt;0),L109+I109,""),""))</f>
        <v/>
      </c>
      <c r="P109" s="124">
        <f>IFERROR(VLOOKUP(A109,'车辆台账'!$A$6:$O$105,14,FALSE),"")</f>
        <v/>
      </c>
      <c r="Q109" s="124">
        <f>IFERROR(VLOOKUP(A109,'车辆台账'!$A$6:$O$105,15,FALSE),"")</f>
        <v/>
      </c>
      <c r="R109" s="124">
        <f>IF(M109="","",M109-TODAY())</f>
        <v/>
      </c>
      <c r="S109" s="124">
        <f>IF(N109="","",N109-P109)</f>
        <v/>
      </c>
      <c r="T109" s="124">
        <f>IF(O109="","",O109-Q109)</f>
        <v/>
      </c>
      <c r="U109" s="121">
        <f>IF(A109="","",IF(C109&lt;&gt;"在用","车辆非在用",IF(OR(AND(ISNUMBER(R109),R109&lt;0),AND(ISNUMBER(S109),S109&lt;0),AND(ISNUMBER(T109),T109&lt;0)),"逾期",IF(OR(AND(ISNUMBER(R109),R109&lt;='设置与说明'!$B$10),AND(ISNUMBER(S109),S109&lt;='设置与说明'!$B$11),AND(ISNUMBER(T109),T109&lt;='设置与说明'!$B$12)),"30天内到期","正常"))))</f>
        <v/>
      </c>
      <c r="V109" s="121" t="n"/>
      <c r="W109" s="121" t="n"/>
    </row>
    <row r="110" ht="20" customHeight="1" s="18">
      <c r="A110" s="117" t="n"/>
      <c r="B110" s="117">
        <f>IFERROR(VLOOKUP(A110,'车辆台账'!$A$6:$P$105,2,FALSE),"")</f>
        <v/>
      </c>
      <c r="C110" s="117">
        <f>IFERROR(VLOOKUP(A110,'车辆台账'!$A$6:$P$105,16,FALSE),"")</f>
        <v/>
      </c>
      <c r="D110" s="117" t="n"/>
      <c r="E110" s="117" t="n"/>
      <c r="F110" s="117" t="n"/>
      <c r="G110" s="120" t="n"/>
      <c r="H110" s="120" t="n"/>
      <c r="I110" s="120" t="n"/>
      <c r="J110" s="119" t="n"/>
      <c r="K110" s="120" t="n"/>
      <c r="L110" s="120" t="n"/>
      <c r="M110" s="129">
        <f>IF(A110="","",IF(OR(F110="时间",F110="时间+里程",F110="时间+发动机小时"),IF(AND(ISNUMBER(J110),G110&gt;0),J110+G110,""),""))</f>
        <v/>
      </c>
      <c r="N110" s="120">
        <f>IF(A110="","",IF(OR(F110="里程",F110="时间+里程"),IF(AND(ISNUMBER(K110),H110&gt;0),K110+H110,""),""))</f>
        <v/>
      </c>
      <c r="O110" s="120">
        <f>IF(A110="","",IF(OR(F110="发动机小时",F110="时间+发动机小时"),IF(AND(ISNUMBER(L110),I110&gt;0),L110+I110,""),""))</f>
        <v/>
      </c>
      <c r="P110" s="120">
        <f>IFERROR(VLOOKUP(A110,'车辆台账'!$A$6:$O$105,14,FALSE),"")</f>
        <v/>
      </c>
      <c r="Q110" s="120">
        <f>IFERROR(VLOOKUP(A110,'车辆台账'!$A$6:$O$105,15,FALSE),"")</f>
        <v/>
      </c>
      <c r="R110" s="120">
        <f>IF(M110="","",M110-TODAY())</f>
        <v/>
      </c>
      <c r="S110" s="120">
        <f>IF(N110="","",N110-P110)</f>
        <v/>
      </c>
      <c r="T110" s="120">
        <f>IF(O110="","",O110-Q110)</f>
        <v/>
      </c>
      <c r="U110" s="117">
        <f>IF(A110="","",IF(C110&lt;&gt;"在用","车辆非在用",IF(OR(AND(ISNUMBER(R110),R110&lt;0),AND(ISNUMBER(S110),S110&lt;0),AND(ISNUMBER(T110),T110&lt;0)),"逾期",IF(OR(AND(ISNUMBER(R110),R110&lt;='设置与说明'!$B$10),AND(ISNUMBER(S110),S110&lt;='设置与说明'!$B$11),AND(ISNUMBER(T110),T110&lt;='设置与说明'!$B$12)),"30天内到期","正常"))))</f>
        <v/>
      </c>
      <c r="V110" s="117" t="n"/>
      <c r="W110" s="117" t="n"/>
    </row>
    <row r="111" ht="20" customHeight="1" s="18">
      <c r="A111" s="121" t="n"/>
      <c r="B111" s="121">
        <f>IFERROR(VLOOKUP(A111,'车辆台账'!$A$6:$P$105,2,FALSE),"")</f>
        <v/>
      </c>
      <c r="C111" s="121">
        <f>IFERROR(VLOOKUP(A111,'车辆台账'!$A$6:$P$105,16,FALSE),"")</f>
        <v/>
      </c>
      <c r="D111" s="121" t="n"/>
      <c r="E111" s="121" t="n"/>
      <c r="F111" s="121" t="n"/>
      <c r="G111" s="124" t="n"/>
      <c r="H111" s="124" t="n"/>
      <c r="I111" s="124" t="n"/>
      <c r="J111" s="123" t="n"/>
      <c r="K111" s="124" t="n"/>
      <c r="L111" s="124" t="n"/>
      <c r="M111" s="130">
        <f>IF(A111="","",IF(OR(F111="时间",F111="时间+里程",F111="时间+发动机小时"),IF(AND(ISNUMBER(J111),G111&gt;0),J111+G111,""),""))</f>
        <v/>
      </c>
      <c r="N111" s="124">
        <f>IF(A111="","",IF(OR(F111="里程",F111="时间+里程"),IF(AND(ISNUMBER(K111),H111&gt;0),K111+H111,""),""))</f>
        <v/>
      </c>
      <c r="O111" s="124">
        <f>IF(A111="","",IF(OR(F111="发动机小时",F111="时间+发动机小时"),IF(AND(ISNUMBER(L111),I111&gt;0),L111+I111,""),""))</f>
        <v/>
      </c>
      <c r="P111" s="124">
        <f>IFERROR(VLOOKUP(A111,'车辆台账'!$A$6:$O$105,14,FALSE),"")</f>
        <v/>
      </c>
      <c r="Q111" s="124">
        <f>IFERROR(VLOOKUP(A111,'车辆台账'!$A$6:$O$105,15,FALSE),"")</f>
        <v/>
      </c>
      <c r="R111" s="124">
        <f>IF(M111="","",M111-TODAY())</f>
        <v/>
      </c>
      <c r="S111" s="124">
        <f>IF(N111="","",N111-P111)</f>
        <v/>
      </c>
      <c r="T111" s="124">
        <f>IF(O111="","",O111-Q111)</f>
        <v/>
      </c>
      <c r="U111" s="121">
        <f>IF(A111="","",IF(C111&lt;&gt;"在用","车辆非在用",IF(OR(AND(ISNUMBER(R111),R111&lt;0),AND(ISNUMBER(S111),S111&lt;0),AND(ISNUMBER(T111),T111&lt;0)),"逾期",IF(OR(AND(ISNUMBER(R111),R111&lt;='设置与说明'!$B$10),AND(ISNUMBER(S111),S111&lt;='设置与说明'!$B$11),AND(ISNUMBER(T111),T111&lt;='设置与说明'!$B$12)),"30天内到期","正常"))))</f>
        <v/>
      </c>
      <c r="V111" s="121" t="n"/>
      <c r="W111" s="121" t="n"/>
    </row>
    <row r="112" ht="20" customHeight="1" s="18">
      <c r="A112" s="117" t="n"/>
      <c r="B112" s="117">
        <f>IFERROR(VLOOKUP(A112,'车辆台账'!$A$6:$P$105,2,FALSE),"")</f>
        <v/>
      </c>
      <c r="C112" s="117">
        <f>IFERROR(VLOOKUP(A112,'车辆台账'!$A$6:$P$105,16,FALSE),"")</f>
        <v/>
      </c>
      <c r="D112" s="117" t="n"/>
      <c r="E112" s="117" t="n"/>
      <c r="F112" s="117" t="n"/>
      <c r="G112" s="120" t="n"/>
      <c r="H112" s="120" t="n"/>
      <c r="I112" s="120" t="n"/>
      <c r="J112" s="119" t="n"/>
      <c r="K112" s="120" t="n"/>
      <c r="L112" s="120" t="n"/>
      <c r="M112" s="129">
        <f>IF(A112="","",IF(OR(F112="时间",F112="时间+里程",F112="时间+发动机小时"),IF(AND(ISNUMBER(J112),G112&gt;0),J112+G112,""),""))</f>
        <v/>
      </c>
      <c r="N112" s="120">
        <f>IF(A112="","",IF(OR(F112="里程",F112="时间+里程"),IF(AND(ISNUMBER(K112),H112&gt;0),K112+H112,""),""))</f>
        <v/>
      </c>
      <c r="O112" s="120">
        <f>IF(A112="","",IF(OR(F112="发动机小时",F112="时间+发动机小时"),IF(AND(ISNUMBER(L112),I112&gt;0),L112+I112,""),""))</f>
        <v/>
      </c>
      <c r="P112" s="120">
        <f>IFERROR(VLOOKUP(A112,'车辆台账'!$A$6:$O$105,14,FALSE),"")</f>
        <v/>
      </c>
      <c r="Q112" s="120">
        <f>IFERROR(VLOOKUP(A112,'车辆台账'!$A$6:$O$105,15,FALSE),"")</f>
        <v/>
      </c>
      <c r="R112" s="120">
        <f>IF(M112="","",M112-TODAY())</f>
        <v/>
      </c>
      <c r="S112" s="120">
        <f>IF(N112="","",N112-P112)</f>
        <v/>
      </c>
      <c r="T112" s="120">
        <f>IF(O112="","",O112-Q112)</f>
        <v/>
      </c>
      <c r="U112" s="117">
        <f>IF(A112="","",IF(C112&lt;&gt;"在用","车辆非在用",IF(OR(AND(ISNUMBER(R112),R112&lt;0),AND(ISNUMBER(S112),S112&lt;0),AND(ISNUMBER(T112),T112&lt;0)),"逾期",IF(OR(AND(ISNUMBER(R112),R112&lt;='设置与说明'!$B$10),AND(ISNUMBER(S112),S112&lt;='设置与说明'!$B$11),AND(ISNUMBER(T112),T112&lt;='设置与说明'!$B$12)),"30天内到期","正常"))))</f>
        <v/>
      </c>
      <c r="V112" s="117" t="n"/>
      <c r="W112" s="117" t="n"/>
    </row>
    <row r="113" ht="20" customHeight="1" s="18">
      <c r="A113" s="121" t="n"/>
      <c r="B113" s="121">
        <f>IFERROR(VLOOKUP(A113,'车辆台账'!$A$6:$P$105,2,FALSE),"")</f>
        <v/>
      </c>
      <c r="C113" s="121">
        <f>IFERROR(VLOOKUP(A113,'车辆台账'!$A$6:$P$105,16,FALSE),"")</f>
        <v/>
      </c>
      <c r="D113" s="121" t="n"/>
      <c r="E113" s="121" t="n"/>
      <c r="F113" s="121" t="n"/>
      <c r="G113" s="124" t="n"/>
      <c r="H113" s="124" t="n"/>
      <c r="I113" s="124" t="n"/>
      <c r="J113" s="123" t="n"/>
      <c r="K113" s="124" t="n"/>
      <c r="L113" s="124" t="n"/>
      <c r="M113" s="130">
        <f>IF(A113="","",IF(OR(F113="时间",F113="时间+里程",F113="时间+发动机小时"),IF(AND(ISNUMBER(J113),G113&gt;0),J113+G113,""),""))</f>
        <v/>
      </c>
      <c r="N113" s="124">
        <f>IF(A113="","",IF(OR(F113="里程",F113="时间+里程"),IF(AND(ISNUMBER(K113),H113&gt;0),K113+H113,""),""))</f>
        <v/>
      </c>
      <c r="O113" s="124">
        <f>IF(A113="","",IF(OR(F113="发动机小时",F113="时间+发动机小时"),IF(AND(ISNUMBER(L113),I113&gt;0),L113+I113,""),""))</f>
        <v/>
      </c>
      <c r="P113" s="124">
        <f>IFERROR(VLOOKUP(A113,'车辆台账'!$A$6:$O$105,14,FALSE),"")</f>
        <v/>
      </c>
      <c r="Q113" s="124">
        <f>IFERROR(VLOOKUP(A113,'车辆台账'!$A$6:$O$105,15,FALSE),"")</f>
        <v/>
      </c>
      <c r="R113" s="124">
        <f>IF(M113="","",M113-TODAY())</f>
        <v/>
      </c>
      <c r="S113" s="124">
        <f>IF(N113="","",N113-P113)</f>
        <v/>
      </c>
      <c r="T113" s="124">
        <f>IF(O113="","",O113-Q113)</f>
        <v/>
      </c>
      <c r="U113" s="121">
        <f>IF(A113="","",IF(C113&lt;&gt;"在用","车辆非在用",IF(OR(AND(ISNUMBER(R113),R113&lt;0),AND(ISNUMBER(S113),S113&lt;0),AND(ISNUMBER(T113),T113&lt;0)),"逾期",IF(OR(AND(ISNUMBER(R113),R113&lt;='设置与说明'!$B$10),AND(ISNUMBER(S113),S113&lt;='设置与说明'!$B$11),AND(ISNUMBER(T113),T113&lt;='设置与说明'!$B$12)),"30天内到期","正常"))))</f>
        <v/>
      </c>
      <c r="V113" s="121" t="n"/>
      <c r="W113" s="121" t="n"/>
    </row>
    <row r="114" ht="20" customHeight="1" s="18">
      <c r="A114" s="117" t="n"/>
      <c r="B114" s="117">
        <f>IFERROR(VLOOKUP(A114,'车辆台账'!$A$6:$P$105,2,FALSE),"")</f>
        <v/>
      </c>
      <c r="C114" s="117">
        <f>IFERROR(VLOOKUP(A114,'车辆台账'!$A$6:$P$105,16,FALSE),"")</f>
        <v/>
      </c>
      <c r="D114" s="117" t="n"/>
      <c r="E114" s="117" t="n"/>
      <c r="F114" s="117" t="n"/>
      <c r="G114" s="120" t="n"/>
      <c r="H114" s="120" t="n"/>
      <c r="I114" s="120" t="n"/>
      <c r="J114" s="119" t="n"/>
      <c r="K114" s="120" t="n"/>
      <c r="L114" s="120" t="n"/>
      <c r="M114" s="129">
        <f>IF(A114="","",IF(OR(F114="时间",F114="时间+里程",F114="时间+发动机小时"),IF(AND(ISNUMBER(J114),G114&gt;0),J114+G114,""),""))</f>
        <v/>
      </c>
      <c r="N114" s="120">
        <f>IF(A114="","",IF(OR(F114="里程",F114="时间+里程"),IF(AND(ISNUMBER(K114),H114&gt;0),K114+H114,""),""))</f>
        <v/>
      </c>
      <c r="O114" s="120">
        <f>IF(A114="","",IF(OR(F114="发动机小时",F114="时间+发动机小时"),IF(AND(ISNUMBER(L114),I114&gt;0),L114+I114,""),""))</f>
        <v/>
      </c>
      <c r="P114" s="120">
        <f>IFERROR(VLOOKUP(A114,'车辆台账'!$A$6:$O$105,14,FALSE),"")</f>
        <v/>
      </c>
      <c r="Q114" s="120">
        <f>IFERROR(VLOOKUP(A114,'车辆台账'!$A$6:$O$105,15,FALSE),"")</f>
        <v/>
      </c>
      <c r="R114" s="120">
        <f>IF(M114="","",M114-TODAY())</f>
        <v/>
      </c>
      <c r="S114" s="120">
        <f>IF(N114="","",N114-P114)</f>
        <v/>
      </c>
      <c r="T114" s="120">
        <f>IF(O114="","",O114-Q114)</f>
        <v/>
      </c>
      <c r="U114" s="117">
        <f>IF(A114="","",IF(C114&lt;&gt;"在用","车辆非在用",IF(OR(AND(ISNUMBER(R114),R114&lt;0),AND(ISNUMBER(S114),S114&lt;0),AND(ISNUMBER(T114),T114&lt;0)),"逾期",IF(OR(AND(ISNUMBER(R114),R114&lt;='设置与说明'!$B$10),AND(ISNUMBER(S114),S114&lt;='设置与说明'!$B$11),AND(ISNUMBER(T114),T114&lt;='设置与说明'!$B$12)),"30天内到期","正常"))))</f>
        <v/>
      </c>
      <c r="V114" s="117" t="n"/>
      <c r="W114" s="117" t="n"/>
    </row>
    <row r="115" ht="20" customHeight="1" s="18">
      <c r="A115" s="121" t="n"/>
      <c r="B115" s="121">
        <f>IFERROR(VLOOKUP(A115,'车辆台账'!$A$6:$P$105,2,FALSE),"")</f>
        <v/>
      </c>
      <c r="C115" s="121">
        <f>IFERROR(VLOOKUP(A115,'车辆台账'!$A$6:$P$105,16,FALSE),"")</f>
        <v/>
      </c>
      <c r="D115" s="121" t="n"/>
      <c r="E115" s="121" t="n"/>
      <c r="F115" s="121" t="n"/>
      <c r="G115" s="124" t="n"/>
      <c r="H115" s="124" t="n"/>
      <c r="I115" s="124" t="n"/>
      <c r="J115" s="123" t="n"/>
      <c r="K115" s="124" t="n"/>
      <c r="L115" s="124" t="n"/>
      <c r="M115" s="130">
        <f>IF(A115="","",IF(OR(F115="时间",F115="时间+里程",F115="时间+发动机小时"),IF(AND(ISNUMBER(J115),G115&gt;0),J115+G115,""),""))</f>
        <v/>
      </c>
      <c r="N115" s="124">
        <f>IF(A115="","",IF(OR(F115="里程",F115="时间+里程"),IF(AND(ISNUMBER(K115),H115&gt;0),K115+H115,""),""))</f>
        <v/>
      </c>
      <c r="O115" s="124">
        <f>IF(A115="","",IF(OR(F115="发动机小时",F115="时间+发动机小时"),IF(AND(ISNUMBER(L115),I115&gt;0),L115+I115,""),""))</f>
        <v/>
      </c>
      <c r="P115" s="124">
        <f>IFERROR(VLOOKUP(A115,'车辆台账'!$A$6:$O$105,14,FALSE),"")</f>
        <v/>
      </c>
      <c r="Q115" s="124">
        <f>IFERROR(VLOOKUP(A115,'车辆台账'!$A$6:$O$105,15,FALSE),"")</f>
        <v/>
      </c>
      <c r="R115" s="124">
        <f>IF(M115="","",M115-TODAY())</f>
        <v/>
      </c>
      <c r="S115" s="124">
        <f>IF(N115="","",N115-P115)</f>
        <v/>
      </c>
      <c r="T115" s="124">
        <f>IF(O115="","",O115-Q115)</f>
        <v/>
      </c>
      <c r="U115" s="121">
        <f>IF(A115="","",IF(C115&lt;&gt;"在用","车辆非在用",IF(OR(AND(ISNUMBER(R115),R115&lt;0),AND(ISNUMBER(S115),S115&lt;0),AND(ISNUMBER(T115),T115&lt;0)),"逾期",IF(OR(AND(ISNUMBER(R115),R115&lt;='设置与说明'!$B$10),AND(ISNUMBER(S115),S115&lt;='设置与说明'!$B$11),AND(ISNUMBER(T115),T115&lt;='设置与说明'!$B$12)),"30天内到期","正常"))))</f>
        <v/>
      </c>
      <c r="V115" s="121" t="n"/>
      <c r="W115" s="121" t="n"/>
    </row>
    <row r="116" ht="20" customHeight="1" s="18">
      <c r="A116" s="117" t="n"/>
      <c r="B116" s="117">
        <f>IFERROR(VLOOKUP(A116,'车辆台账'!$A$6:$P$105,2,FALSE),"")</f>
        <v/>
      </c>
      <c r="C116" s="117">
        <f>IFERROR(VLOOKUP(A116,'车辆台账'!$A$6:$P$105,16,FALSE),"")</f>
        <v/>
      </c>
      <c r="D116" s="117" t="n"/>
      <c r="E116" s="117" t="n"/>
      <c r="F116" s="117" t="n"/>
      <c r="G116" s="120" t="n"/>
      <c r="H116" s="120" t="n"/>
      <c r="I116" s="120" t="n"/>
      <c r="J116" s="119" t="n"/>
      <c r="K116" s="120" t="n"/>
      <c r="L116" s="120" t="n"/>
      <c r="M116" s="129">
        <f>IF(A116="","",IF(OR(F116="时间",F116="时间+里程",F116="时间+发动机小时"),IF(AND(ISNUMBER(J116),G116&gt;0),J116+G116,""),""))</f>
        <v/>
      </c>
      <c r="N116" s="120">
        <f>IF(A116="","",IF(OR(F116="里程",F116="时间+里程"),IF(AND(ISNUMBER(K116),H116&gt;0),K116+H116,""),""))</f>
        <v/>
      </c>
      <c r="O116" s="120">
        <f>IF(A116="","",IF(OR(F116="发动机小时",F116="时间+发动机小时"),IF(AND(ISNUMBER(L116),I116&gt;0),L116+I116,""),""))</f>
        <v/>
      </c>
      <c r="P116" s="120">
        <f>IFERROR(VLOOKUP(A116,'车辆台账'!$A$6:$O$105,14,FALSE),"")</f>
        <v/>
      </c>
      <c r="Q116" s="120">
        <f>IFERROR(VLOOKUP(A116,'车辆台账'!$A$6:$O$105,15,FALSE),"")</f>
        <v/>
      </c>
      <c r="R116" s="120">
        <f>IF(M116="","",M116-TODAY())</f>
        <v/>
      </c>
      <c r="S116" s="120">
        <f>IF(N116="","",N116-P116)</f>
        <v/>
      </c>
      <c r="T116" s="120">
        <f>IF(O116="","",O116-Q116)</f>
        <v/>
      </c>
      <c r="U116" s="117">
        <f>IF(A116="","",IF(C116&lt;&gt;"在用","车辆非在用",IF(OR(AND(ISNUMBER(R116),R116&lt;0),AND(ISNUMBER(S116),S116&lt;0),AND(ISNUMBER(T116),T116&lt;0)),"逾期",IF(OR(AND(ISNUMBER(R116),R116&lt;='设置与说明'!$B$10),AND(ISNUMBER(S116),S116&lt;='设置与说明'!$B$11),AND(ISNUMBER(T116),T116&lt;='设置与说明'!$B$12)),"30天内到期","正常"))))</f>
        <v/>
      </c>
      <c r="V116" s="117" t="n"/>
      <c r="W116" s="117" t="n"/>
    </row>
    <row r="117" ht="20" customHeight="1" s="18">
      <c r="A117" s="121" t="n"/>
      <c r="B117" s="121">
        <f>IFERROR(VLOOKUP(A117,'车辆台账'!$A$6:$P$105,2,FALSE),"")</f>
        <v/>
      </c>
      <c r="C117" s="121">
        <f>IFERROR(VLOOKUP(A117,'车辆台账'!$A$6:$P$105,16,FALSE),"")</f>
        <v/>
      </c>
      <c r="D117" s="121" t="n"/>
      <c r="E117" s="121" t="n"/>
      <c r="F117" s="121" t="n"/>
      <c r="G117" s="124" t="n"/>
      <c r="H117" s="124" t="n"/>
      <c r="I117" s="124" t="n"/>
      <c r="J117" s="123" t="n"/>
      <c r="K117" s="124" t="n"/>
      <c r="L117" s="124" t="n"/>
      <c r="M117" s="130">
        <f>IF(A117="","",IF(OR(F117="时间",F117="时间+里程",F117="时间+发动机小时"),IF(AND(ISNUMBER(J117),G117&gt;0),J117+G117,""),""))</f>
        <v/>
      </c>
      <c r="N117" s="124">
        <f>IF(A117="","",IF(OR(F117="里程",F117="时间+里程"),IF(AND(ISNUMBER(K117),H117&gt;0),K117+H117,""),""))</f>
        <v/>
      </c>
      <c r="O117" s="124">
        <f>IF(A117="","",IF(OR(F117="发动机小时",F117="时间+发动机小时"),IF(AND(ISNUMBER(L117),I117&gt;0),L117+I117,""),""))</f>
        <v/>
      </c>
      <c r="P117" s="124">
        <f>IFERROR(VLOOKUP(A117,'车辆台账'!$A$6:$O$105,14,FALSE),"")</f>
        <v/>
      </c>
      <c r="Q117" s="124">
        <f>IFERROR(VLOOKUP(A117,'车辆台账'!$A$6:$O$105,15,FALSE),"")</f>
        <v/>
      </c>
      <c r="R117" s="124">
        <f>IF(M117="","",M117-TODAY())</f>
        <v/>
      </c>
      <c r="S117" s="124">
        <f>IF(N117="","",N117-P117)</f>
        <v/>
      </c>
      <c r="T117" s="124">
        <f>IF(O117="","",O117-Q117)</f>
        <v/>
      </c>
      <c r="U117" s="121">
        <f>IF(A117="","",IF(C117&lt;&gt;"在用","车辆非在用",IF(OR(AND(ISNUMBER(R117),R117&lt;0),AND(ISNUMBER(S117),S117&lt;0),AND(ISNUMBER(T117),T117&lt;0)),"逾期",IF(OR(AND(ISNUMBER(R117),R117&lt;='设置与说明'!$B$10),AND(ISNUMBER(S117),S117&lt;='设置与说明'!$B$11),AND(ISNUMBER(T117),T117&lt;='设置与说明'!$B$12)),"30天内到期","正常"))))</f>
        <v/>
      </c>
      <c r="V117" s="121" t="n"/>
      <c r="W117" s="121" t="n"/>
    </row>
    <row r="118" ht="20" customHeight="1" s="18">
      <c r="A118" s="117" t="n"/>
      <c r="B118" s="117">
        <f>IFERROR(VLOOKUP(A118,'车辆台账'!$A$6:$P$105,2,FALSE),"")</f>
        <v/>
      </c>
      <c r="C118" s="117">
        <f>IFERROR(VLOOKUP(A118,'车辆台账'!$A$6:$P$105,16,FALSE),"")</f>
        <v/>
      </c>
      <c r="D118" s="117" t="n"/>
      <c r="E118" s="117" t="n"/>
      <c r="F118" s="117" t="n"/>
      <c r="G118" s="120" t="n"/>
      <c r="H118" s="120" t="n"/>
      <c r="I118" s="120" t="n"/>
      <c r="J118" s="119" t="n"/>
      <c r="K118" s="120" t="n"/>
      <c r="L118" s="120" t="n"/>
      <c r="M118" s="129">
        <f>IF(A118="","",IF(OR(F118="时间",F118="时间+里程",F118="时间+发动机小时"),IF(AND(ISNUMBER(J118),G118&gt;0),J118+G118,""),""))</f>
        <v/>
      </c>
      <c r="N118" s="120">
        <f>IF(A118="","",IF(OR(F118="里程",F118="时间+里程"),IF(AND(ISNUMBER(K118),H118&gt;0),K118+H118,""),""))</f>
        <v/>
      </c>
      <c r="O118" s="120">
        <f>IF(A118="","",IF(OR(F118="发动机小时",F118="时间+发动机小时"),IF(AND(ISNUMBER(L118),I118&gt;0),L118+I118,""),""))</f>
        <v/>
      </c>
      <c r="P118" s="120">
        <f>IFERROR(VLOOKUP(A118,'车辆台账'!$A$6:$O$105,14,FALSE),"")</f>
        <v/>
      </c>
      <c r="Q118" s="120">
        <f>IFERROR(VLOOKUP(A118,'车辆台账'!$A$6:$O$105,15,FALSE),"")</f>
        <v/>
      </c>
      <c r="R118" s="120">
        <f>IF(M118="","",M118-TODAY())</f>
        <v/>
      </c>
      <c r="S118" s="120">
        <f>IF(N118="","",N118-P118)</f>
        <v/>
      </c>
      <c r="T118" s="120">
        <f>IF(O118="","",O118-Q118)</f>
        <v/>
      </c>
      <c r="U118" s="117">
        <f>IF(A118="","",IF(C118&lt;&gt;"在用","车辆非在用",IF(OR(AND(ISNUMBER(R118),R118&lt;0),AND(ISNUMBER(S118),S118&lt;0),AND(ISNUMBER(T118),T118&lt;0)),"逾期",IF(OR(AND(ISNUMBER(R118),R118&lt;='设置与说明'!$B$10),AND(ISNUMBER(S118),S118&lt;='设置与说明'!$B$11),AND(ISNUMBER(T118),T118&lt;='设置与说明'!$B$12)),"30天内到期","正常"))))</f>
        <v/>
      </c>
      <c r="V118" s="117" t="n"/>
      <c r="W118" s="117" t="n"/>
    </row>
    <row r="119" ht="20" customHeight="1" s="18">
      <c r="A119" s="121" t="n"/>
      <c r="B119" s="121">
        <f>IFERROR(VLOOKUP(A119,'车辆台账'!$A$6:$P$105,2,FALSE),"")</f>
        <v/>
      </c>
      <c r="C119" s="121">
        <f>IFERROR(VLOOKUP(A119,'车辆台账'!$A$6:$P$105,16,FALSE),"")</f>
        <v/>
      </c>
      <c r="D119" s="121" t="n"/>
      <c r="E119" s="121" t="n"/>
      <c r="F119" s="121" t="n"/>
      <c r="G119" s="124" t="n"/>
      <c r="H119" s="124" t="n"/>
      <c r="I119" s="124" t="n"/>
      <c r="J119" s="123" t="n"/>
      <c r="K119" s="124" t="n"/>
      <c r="L119" s="124" t="n"/>
      <c r="M119" s="130">
        <f>IF(A119="","",IF(OR(F119="时间",F119="时间+里程",F119="时间+发动机小时"),IF(AND(ISNUMBER(J119),G119&gt;0),J119+G119,""),""))</f>
        <v/>
      </c>
      <c r="N119" s="124">
        <f>IF(A119="","",IF(OR(F119="里程",F119="时间+里程"),IF(AND(ISNUMBER(K119),H119&gt;0),K119+H119,""),""))</f>
        <v/>
      </c>
      <c r="O119" s="124">
        <f>IF(A119="","",IF(OR(F119="发动机小时",F119="时间+发动机小时"),IF(AND(ISNUMBER(L119),I119&gt;0),L119+I119,""),""))</f>
        <v/>
      </c>
      <c r="P119" s="124">
        <f>IFERROR(VLOOKUP(A119,'车辆台账'!$A$6:$O$105,14,FALSE),"")</f>
        <v/>
      </c>
      <c r="Q119" s="124">
        <f>IFERROR(VLOOKUP(A119,'车辆台账'!$A$6:$O$105,15,FALSE),"")</f>
        <v/>
      </c>
      <c r="R119" s="124">
        <f>IF(M119="","",M119-TODAY())</f>
        <v/>
      </c>
      <c r="S119" s="124">
        <f>IF(N119="","",N119-P119)</f>
        <v/>
      </c>
      <c r="T119" s="124">
        <f>IF(O119="","",O119-Q119)</f>
        <v/>
      </c>
      <c r="U119" s="121">
        <f>IF(A119="","",IF(C119&lt;&gt;"在用","车辆非在用",IF(OR(AND(ISNUMBER(R119),R119&lt;0),AND(ISNUMBER(S119),S119&lt;0),AND(ISNUMBER(T119),T119&lt;0)),"逾期",IF(OR(AND(ISNUMBER(R119),R119&lt;='设置与说明'!$B$10),AND(ISNUMBER(S119),S119&lt;='设置与说明'!$B$11),AND(ISNUMBER(T119),T119&lt;='设置与说明'!$B$12)),"30天内到期","正常"))))</f>
        <v/>
      </c>
      <c r="V119" s="121" t="n"/>
      <c r="W119" s="121" t="n"/>
    </row>
    <row r="120" ht="20" customHeight="1" s="18">
      <c r="A120" s="117" t="n"/>
      <c r="B120" s="117">
        <f>IFERROR(VLOOKUP(A120,'车辆台账'!$A$6:$P$105,2,FALSE),"")</f>
        <v/>
      </c>
      <c r="C120" s="117">
        <f>IFERROR(VLOOKUP(A120,'车辆台账'!$A$6:$P$105,16,FALSE),"")</f>
        <v/>
      </c>
      <c r="D120" s="117" t="n"/>
      <c r="E120" s="117" t="n"/>
      <c r="F120" s="117" t="n"/>
      <c r="G120" s="120" t="n"/>
      <c r="H120" s="120" t="n"/>
      <c r="I120" s="120" t="n"/>
      <c r="J120" s="119" t="n"/>
      <c r="K120" s="120" t="n"/>
      <c r="L120" s="120" t="n"/>
      <c r="M120" s="129">
        <f>IF(A120="","",IF(OR(F120="时间",F120="时间+里程",F120="时间+发动机小时"),IF(AND(ISNUMBER(J120),G120&gt;0),J120+G120,""),""))</f>
        <v/>
      </c>
      <c r="N120" s="120">
        <f>IF(A120="","",IF(OR(F120="里程",F120="时间+里程"),IF(AND(ISNUMBER(K120),H120&gt;0),K120+H120,""),""))</f>
        <v/>
      </c>
      <c r="O120" s="120">
        <f>IF(A120="","",IF(OR(F120="发动机小时",F120="时间+发动机小时"),IF(AND(ISNUMBER(L120),I120&gt;0),L120+I120,""),""))</f>
        <v/>
      </c>
      <c r="P120" s="120">
        <f>IFERROR(VLOOKUP(A120,'车辆台账'!$A$6:$O$105,14,FALSE),"")</f>
        <v/>
      </c>
      <c r="Q120" s="120">
        <f>IFERROR(VLOOKUP(A120,'车辆台账'!$A$6:$O$105,15,FALSE),"")</f>
        <v/>
      </c>
      <c r="R120" s="120">
        <f>IF(M120="","",M120-TODAY())</f>
        <v/>
      </c>
      <c r="S120" s="120">
        <f>IF(N120="","",N120-P120)</f>
        <v/>
      </c>
      <c r="T120" s="120">
        <f>IF(O120="","",O120-Q120)</f>
        <v/>
      </c>
      <c r="U120" s="117">
        <f>IF(A120="","",IF(C120&lt;&gt;"在用","车辆非在用",IF(OR(AND(ISNUMBER(R120),R120&lt;0),AND(ISNUMBER(S120),S120&lt;0),AND(ISNUMBER(T120),T120&lt;0)),"逾期",IF(OR(AND(ISNUMBER(R120),R120&lt;='设置与说明'!$B$10),AND(ISNUMBER(S120),S120&lt;='设置与说明'!$B$11),AND(ISNUMBER(T120),T120&lt;='设置与说明'!$B$12)),"30天内到期","正常"))))</f>
        <v/>
      </c>
      <c r="V120" s="117" t="n"/>
      <c r="W120" s="117" t="n"/>
    </row>
    <row r="121" ht="20" customHeight="1" s="18">
      <c r="A121" s="121" t="n"/>
      <c r="B121" s="121">
        <f>IFERROR(VLOOKUP(A121,'车辆台账'!$A$6:$P$105,2,FALSE),"")</f>
        <v/>
      </c>
      <c r="C121" s="121">
        <f>IFERROR(VLOOKUP(A121,'车辆台账'!$A$6:$P$105,16,FALSE),"")</f>
        <v/>
      </c>
      <c r="D121" s="121" t="n"/>
      <c r="E121" s="121" t="n"/>
      <c r="F121" s="121" t="n"/>
      <c r="G121" s="124" t="n"/>
      <c r="H121" s="124" t="n"/>
      <c r="I121" s="124" t="n"/>
      <c r="J121" s="123" t="n"/>
      <c r="K121" s="124" t="n"/>
      <c r="L121" s="124" t="n"/>
      <c r="M121" s="130">
        <f>IF(A121="","",IF(OR(F121="时间",F121="时间+里程",F121="时间+发动机小时"),IF(AND(ISNUMBER(J121),G121&gt;0),J121+G121,""),""))</f>
        <v/>
      </c>
      <c r="N121" s="124">
        <f>IF(A121="","",IF(OR(F121="里程",F121="时间+里程"),IF(AND(ISNUMBER(K121),H121&gt;0),K121+H121,""),""))</f>
        <v/>
      </c>
      <c r="O121" s="124">
        <f>IF(A121="","",IF(OR(F121="发动机小时",F121="时间+发动机小时"),IF(AND(ISNUMBER(L121),I121&gt;0),L121+I121,""),""))</f>
        <v/>
      </c>
      <c r="P121" s="124">
        <f>IFERROR(VLOOKUP(A121,'车辆台账'!$A$6:$O$105,14,FALSE),"")</f>
        <v/>
      </c>
      <c r="Q121" s="124">
        <f>IFERROR(VLOOKUP(A121,'车辆台账'!$A$6:$O$105,15,FALSE),"")</f>
        <v/>
      </c>
      <c r="R121" s="124">
        <f>IF(M121="","",M121-TODAY())</f>
        <v/>
      </c>
      <c r="S121" s="124">
        <f>IF(N121="","",N121-P121)</f>
        <v/>
      </c>
      <c r="T121" s="124">
        <f>IF(O121="","",O121-Q121)</f>
        <v/>
      </c>
      <c r="U121" s="121">
        <f>IF(A121="","",IF(C121&lt;&gt;"在用","车辆非在用",IF(OR(AND(ISNUMBER(R121),R121&lt;0),AND(ISNUMBER(S121),S121&lt;0),AND(ISNUMBER(T121),T121&lt;0)),"逾期",IF(OR(AND(ISNUMBER(R121),R121&lt;='设置与说明'!$B$10),AND(ISNUMBER(S121),S121&lt;='设置与说明'!$B$11),AND(ISNUMBER(T121),T121&lt;='设置与说明'!$B$12)),"30天内到期","正常"))))</f>
        <v/>
      </c>
      <c r="V121" s="121" t="n"/>
      <c r="W121" s="121" t="n"/>
    </row>
    <row r="122" ht="20" customHeight="1" s="18">
      <c r="A122" s="117" t="n"/>
      <c r="B122" s="117">
        <f>IFERROR(VLOOKUP(A122,'车辆台账'!$A$6:$P$105,2,FALSE),"")</f>
        <v/>
      </c>
      <c r="C122" s="117">
        <f>IFERROR(VLOOKUP(A122,'车辆台账'!$A$6:$P$105,16,FALSE),"")</f>
        <v/>
      </c>
      <c r="D122" s="117" t="n"/>
      <c r="E122" s="117" t="n"/>
      <c r="F122" s="117" t="n"/>
      <c r="G122" s="120" t="n"/>
      <c r="H122" s="120" t="n"/>
      <c r="I122" s="120" t="n"/>
      <c r="J122" s="119" t="n"/>
      <c r="K122" s="120" t="n"/>
      <c r="L122" s="120" t="n"/>
      <c r="M122" s="129">
        <f>IF(A122="","",IF(OR(F122="时间",F122="时间+里程",F122="时间+发动机小时"),IF(AND(ISNUMBER(J122),G122&gt;0),J122+G122,""),""))</f>
        <v/>
      </c>
      <c r="N122" s="120">
        <f>IF(A122="","",IF(OR(F122="里程",F122="时间+里程"),IF(AND(ISNUMBER(K122),H122&gt;0),K122+H122,""),""))</f>
        <v/>
      </c>
      <c r="O122" s="120">
        <f>IF(A122="","",IF(OR(F122="发动机小时",F122="时间+发动机小时"),IF(AND(ISNUMBER(L122),I122&gt;0),L122+I122,""),""))</f>
        <v/>
      </c>
      <c r="P122" s="120">
        <f>IFERROR(VLOOKUP(A122,'车辆台账'!$A$6:$O$105,14,FALSE),"")</f>
        <v/>
      </c>
      <c r="Q122" s="120">
        <f>IFERROR(VLOOKUP(A122,'车辆台账'!$A$6:$O$105,15,FALSE),"")</f>
        <v/>
      </c>
      <c r="R122" s="120">
        <f>IF(M122="","",M122-TODAY())</f>
        <v/>
      </c>
      <c r="S122" s="120">
        <f>IF(N122="","",N122-P122)</f>
        <v/>
      </c>
      <c r="T122" s="120">
        <f>IF(O122="","",O122-Q122)</f>
        <v/>
      </c>
      <c r="U122" s="117">
        <f>IF(A122="","",IF(C122&lt;&gt;"在用","车辆非在用",IF(OR(AND(ISNUMBER(R122),R122&lt;0),AND(ISNUMBER(S122),S122&lt;0),AND(ISNUMBER(T122),T122&lt;0)),"逾期",IF(OR(AND(ISNUMBER(R122),R122&lt;='设置与说明'!$B$10),AND(ISNUMBER(S122),S122&lt;='设置与说明'!$B$11),AND(ISNUMBER(T122),T122&lt;='设置与说明'!$B$12)),"30天内到期","正常"))))</f>
        <v/>
      </c>
      <c r="V122" s="117" t="n"/>
      <c r="W122" s="117" t="n"/>
    </row>
    <row r="123" ht="20" customHeight="1" s="18">
      <c r="A123" s="121" t="n"/>
      <c r="B123" s="121">
        <f>IFERROR(VLOOKUP(A123,'车辆台账'!$A$6:$P$105,2,FALSE),"")</f>
        <v/>
      </c>
      <c r="C123" s="121">
        <f>IFERROR(VLOOKUP(A123,'车辆台账'!$A$6:$P$105,16,FALSE),"")</f>
        <v/>
      </c>
      <c r="D123" s="121" t="n"/>
      <c r="E123" s="121" t="n"/>
      <c r="F123" s="121" t="n"/>
      <c r="G123" s="124" t="n"/>
      <c r="H123" s="124" t="n"/>
      <c r="I123" s="124" t="n"/>
      <c r="J123" s="123" t="n"/>
      <c r="K123" s="124" t="n"/>
      <c r="L123" s="124" t="n"/>
      <c r="M123" s="130">
        <f>IF(A123="","",IF(OR(F123="时间",F123="时间+里程",F123="时间+发动机小时"),IF(AND(ISNUMBER(J123),G123&gt;0),J123+G123,""),""))</f>
        <v/>
      </c>
      <c r="N123" s="124">
        <f>IF(A123="","",IF(OR(F123="里程",F123="时间+里程"),IF(AND(ISNUMBER(K123),H123&gt;0),K123+H123,""),""))</f>
        <v/>
      </c>
      <c r="O123" s="124">
        <f>IF(A123="","",IF(OR(F123="发动机小时",F123="时间+发动机小时"),IF(AND(ISNUMBER(L123),I123&gt;0),L123+I123,""),""))</f>
        <v/>
      </c>
      <c r="P123" s="124">
        <f>IFERROR(VLOOKUP(A123,'车辆台账'!$A$6:$O$105,14,FALSE),"")</f>
        <v/>
      </c>
      <c r="Q123" s="124">
        <f>IFERROR(VLOOKUP(A123,'车辆台账'!$A$6:$O$105,15,FALSE),"")</f>
        <v/>
      </c>
      <c r="R123" s="124">
        <f>IF(M123="","",M123-TODAY())</f>
        <v/>
      </c>
      <c r="S123" s="124">
        <f>IF(N123="","",N123-P123)</f>
        <v/>
      </c>
      <c r="T123" s="124">
        <f>IF(O123="","",O123-Q123)</f>
        <v/>
      </c>
      <c r="U123" s="121">
        <f>IF(A123="","",IF(C123&lt;&gt;"在用","车辆非在用",IF(OR(AND(ISNUMBER(R123),R123&lt;0),AND(ISNUMBER(S123),S123&lt;0),AND(ISNUMBER(T123),T123&lt;0)),"逾期",IF(OR(AND(ISNUMBER(R123),R123&lt;='设置与说明'!$B$10),AND(ISNUMBER(S123),S123&lt;='设置与说明'!$B$11),AND(ISNUMBER(T123),T123&lt;='设置与说明'!$B$12)),"30天内到期","正常"))))</f>
        <v/>
      </c>
      <c r="V123" s="121" t="n"/>
      <c r="W123" s="121" t="n"/>
    </row>
    <row r="124" ht="20" customHeight="1" s="18">
      <c r="A124" s="117" t="n"/>
      <c r="B124" s="117">
        <f>IFERROR(VLOOKUP(A124,'车辆台账'!$A$6:$P$105,2,FALSE),"")</f>
        <v/>
      </c>
      <c r="C124" s="117">
        <f>IFERROR(VLOOKUP(A124,'车辆台账'!$A$6:$P$105,16,FALSE),"")</f>
        <v/>
      </c>
      <c r="D124" s="117" t="n"/>
      <c r="E124" s="117" t="n"/>
      <c r="F124" s="117" t="n"/>
      <c r="G124" s="120" t="n"/>
      <c r="H124" s="120" t="n"/>
      <c r="I124" s="120" t="n"/>
      <c r="J124" s="119" t="n"/>
      <c r="K124" s="120" t="n"/>
      <c r="L124" s="120" t="n"/>
      <c r="M124" s="129">
        <f>IF(A124="","",IF(OR(F124="时间",F124="时间+里程",F124="时间+发动机小时"),IF(AND(ISNUMBER(J124),G124&gt;0),J124+G124,""),""))</f>
        <v/>
      </c>
      <c r="N124" s="120">
        <f>IF(A124="","",IF(OR(F124="里程",F124="时间+里程"),IF(AND(ISNUMBER(K124),H124&gt;0),K124+H124,""),""))</f>
        <v/>
      </c>
      <c r="O124" s="120">
        <f>IF(A124="","",IF(OR(F124="发动机小时",F124="时间+发动机小时"),IF(AND(ISNUMBER(L124),I124&gt;0),L124+I124,""),""))</f>
        <v/>
      </c>
      <c r="P124" s="120">
        <f>IFERROR(VLOOKUP(A124,'车辆台账'!$A$6:$O$105,14,FALSE),"")</f>
        <v/>
      </c>
      <c r="Q124" s="120">
        <f>IFERROR(VLOOKUP(A124,'车辆台账'!$A$6:$O$105,15,FALSE),"")</f>
        <v/>
      </c>
      <c r="R124" s="120">
        <f>IF(M124="","",M124-TODAY())</f>
        <v/>
      </c>
      <c r="S124" s="120">
        <f>IF(N124="","",N124-P124)</f>
        <v/>
      </c>
      <c r="T124" s="120">
        <f>IF(O124="","",O124-Q124)</f>
        <v/>
      </c>
      <c r="U124" s="117">
        <f>IF(A124="","",IF(C124&lt;&gt;"在用","车辆非在用",IF(OR(AND(ISNUMBER(R124),R124&lt;0),AND(ISNUMBER(S124),S124&lt;0),AND(ISNUMBER(T124),T124&lt;0)),"逾期",IF(OR(AND(ISNUMBER(R124),R124&lt;='设置与说明'!$B$10),AND(ISNUMBER(S124),S124&lt;='设置与说明'!$B$11),AND(ISNUMBER(T124),T124&lt;='设置与说明'!$B$12)),"30天内到期","正常"))))</f>
        <v/>
      </c>
      <c r="V124" s="117" t="n"/>
      <c r="W124" s="117" t="n"/>
    </row>
    <row r="125" ht="20" customHeight="1" s="18">
      <c r="A125" s="121" t="n"/>
      <c r="B125" s="121">
        <f>IFERROR(VLOOKUP(A125,'车辆台账'!$A$6:$P$105,2,FALSE),"")</f>
        <v/>
      </c>
      <c r="C125" s="121">
        <f>IFERROR(VLOOKUP(A125,'车辆台账'!$A$6:$P$105,16,FALSE),"")</f>
        <v/>
      </c>
      <c r="D125" s="121" t="n"/>
      <c r="E125" s="121" t="n"/>
      <c r="F125" s="121" t="n"/>
      <c r="G125" s="124" t="n"/>
      <c r="H125" s="124" t="n"/>
      <c r="I125" s="124" t="n"/>
      <c r="J125" s="123" t="n"/>
      <c r="K125" s="124" t="n"/>
      <c r="L125" s="124" t="n"/>
      <c r="M125" s="130">
        <f>IF(A125="","",IF(OR(F125="时间",F125="时间+里程",F125="时间+发动机小时"),IF(AND(ISNUMBER(J125),G125&gt;0),J125+G125,""),""))</f>
        <v/>
      </c>
      <c r="N125" s="124">
        <f>IF(A125="","",IF(OR(F125="里程",F125="时间+里程"),IF(AND(ISNUMBER(K125),H125&gt;0),K125+H125,""),""))</f>
        <v/>
      </c>
      <c r="O125" s="124">
        <f>IF(A125="","",IF(OR(F125="发动机小时",F125="时间+发动机小时"),IF(AND(ISNUMBER(L125),I125&gt;0),L125+I125,""),""))</f>
        <v/>
      </c>
      <c r="P125" s="124">
        <f>IFERROR(VLOOKUP(A125,'车辆台账'!$A$6:$O$105,14,FALSE),"")</f>
        <v/>
      </c>
      <c r="Q125" s="124">
        <f>IFERROR(VLOOKUP(A125,'车辆台账'!$A$6:$O$105,15,FALSE),"")</f>
        <v/>
      </c>
      <c r="R125" s="124">
        <f>IF(M125="","",M125-TODAY())</f>
        <v/>
      </c>
      <c r="S125" s="124">
        <f>IF(N125="","",N125-P125)</f>
        <v/>
      </c>
      <c r="T125" s="124">
        <f>IF(O125="","",O125-Q125)</f>
        <v/>
      </c>
      <c r="U125" s="121">
        <f>IF(A125="","",IF(C125&lt;&gt;"在用","车辆非在用",IF(OR(AND(ISNUMBER(R125),R125&lt;0),AND(ISNUMBER(S125),S125&lt;0),AND(ISNUMBER(T125),T125&lt;0)),"逾期",IF(OR(AND(ISNUMBER(R125),R125&lt;='设置与说明'!$B$10),AND(ISNUMBER(S125),S125&lt;='设置与说明'!$B$11),AND(ISNUMBER(T125),T125&lt;='设置与说明'!$B$12)),"30天内到期","正常"))))</f>
        <v/>
      </c>
      <c r="V125" s="121" t="n"/>
      <c r="W125" s="121" t="n"/>
    </row>
    <row r="126" ht="20" customHeight="1" s="18">
      <c r="A126" s="117" t="n"/>
      <c r="B126" s="117">
        <f>IFERROR(VLOOKUP(A126,'车辆台账'!$A$6:$P$105,2,FALSE),"")</f>
        <v/>
      </c>
      <c r="C126" s="117">
        <f>IFERROR(VLOOKUP(A126,'车辆台账'!$A$6:$P$105,16,FALSE),"")</f>
        <v/>
      </c>
      <c r="D126" s="117" t="n"/>
      <c r="E126" s="117" t="n"/>
      <c r="F126" s="117" t="n"/>
      <c r="G126" s="120" t="n"/>
      <c r="H126" s="120" t="n"/>
      <c r="I126" s="120" t="n"/>
      <c r="J126" s="119" t="n"/>
      <c r="K126" s="120" t="n"/>
      <c r="L126" s="120" t="n"/>
      <c r="M126" s="129">
        <f>IF(A126="","",IF(OR(F126="时间",F126="时间+里程",F126="时间+发动机小时"),IF(AND(ISNUMBER(J126),G126&gt;0),J126+G126,""),""))</f>
        <v/>
      </c>
      <c r="N126" s="120">
        <f>IF(A126="","",IF(OR(F126="里程",F126="时间+里程"),IF(AND(ISNUMBER(K126),H126&gt;0),K126+H126,""),""))</f>
        <v/>
      </c>
      <c r="O126" s="120">
        <f>IF(A126="","",IF(OR(F126="发动机小时",F126="时间+发动机小时"),IF(AND(ISNUMBER(L126),I126&gt;0),L126+I126,""),""))</f>
        <v/>
      </c>
      <c r="P126" s="120">
        <f>IFERROR(VLOOKUP(A126,'车辆台账'!$A$6:$O$105,14,FALSE),"")</f>
        <v/>
      </c>
      <c r="Q126" s="120">
        <f>IFERROR(VLOOKUP(A126,'车辆台账'!$A$6:$O$105,15,FALSE),"")</f>
        <v/>
      </c>
      <c r="R126" s="120">
        <f>IF(M126="","",M126-TODAY())</f>
        <v/>
      </c>
      <c r="S126" s="120">
        <f>IF(N126="","",N126-P126)</f>
        <v/>
      </c>
      <c r="T126" s="120">
        <f>IF(O126="","",O126-Q126)</f>
        <v/>
      </c>
      <c r="U126" s="117">
        <f>IF(A126="","",IF(C126&lt;&gt;"在用","车辆非在用",IF(OR(AND(ISNUMBER(R126),R126&lt;0),AND(ISNUMBER(S126),S126&lt;0),AND(ISNUMBER(T126),T126&lt;0)),"逾期",IF(OR(AND(ISNUMBER(R126),R126&lt;='设置与说明'!$B$10),AND(ISNUMBER(S126),S126&lt;='设置与说明'!$B$11),AND(ISNUMBER(T126),T126&lt;='设置与说明'!$B$12)),"30天内到期","正常"))))</f>
        <v/>
      </c>
      <c r="V126" s="117" t="n"/>
      <c r="W126" s="117" t="n"/>
    </row>
    <row r="127" ht="20" customHeight="1" s="18">
      <c r="A127" s="121" t="n"/>
      <c r="B127" s="121">
        <f>IFERROR(VLOOKUP(A127,'车辆台账'!$A$6:$P$105,2,FALSE),"")</f>
        <v/>
      </c>
      <c r="C127" s="121">
        <f>IFERROR(VLOOKUP(A127,'车辆台账'!$A$6:$P$105,16,FALSE),"")</f>
        <v/>
      </c>
      <c r="D127" s="121" t="n"/>
      <c r="E127" s="121" t="n"/>
      <c r="F127" s="121" t="n"/>
      <c r="G127" s="124" t="n"/>
      <c r="H127" s="124" t="n"/>
      <c r="I127" s="124" t="n"/>
      <c r="J127" s="123" t="n"/>
      <c r="K127" s="124" t="n"/>
      <c r="L127" s="124" t="n"/>
      <c r="M127" s="130">
        <f>IF(A127="","",IF(OR(F127="时间",F127="时间+里程",F127="时间+发动机小时"),IF(AND(ISNUMBER(J127),G127&gt;0),J127+G127,""),""))</f>
        <v/>
      </c>
      <c r="N127" s="124">
        <f>IF(A127="","",IF(OR(F127="里程",F127="时间+里程"),IF(AND(ISNUMBER(K127),H127&gt;0),K127+H127,""),""))</f>
        <v/>
      </c>
      <c r="O127" s="124">
        <f>IF(A127="","",IF(OR(F127="发动机小时",F127="时间+发动机小时"),IF(AND(ISNUMBER(L127),I127&gt;0),L127+I127,""),""))</f>
        <v/>
      </c>
      <c r="P127" s="124">
        <f>IFERROR(VLOOKUP(A127,'车辆台账'!$A$6:$O$105,14,FALSE),"")</f>
        <v/>
      </c>
      <c r="Q127" s="124">
        <f>IFERROR(VLOOKUP(A127,'车辆台账'!$A$6:$O$105,15,FALSE),"")</f>
        <v/>
      </c>
      <c r="R127" s="124">
        <f>IF(M127="","",M127-TODAY())</f>
        <v/>
      </c>
      <c r="S127" s="124">
        <f>IF(N127="","",N127-P127)</f>
        <v/>
      </c>
      <c r="T127" s="124">
        <f>IF(O127="","",O127-Q127)</f>
        <v/>
      </c>
      <c r="U127" s="121">
        <f>IF(A127="","",IF(C127&lt;&gt;"在用","车辆非在用",IF(OR(AND(ISNUMBER(R127),R127&lt;0),AND(ISNUMBER(S127),S127&lt;0),AND(ISNUMBER(T127),T127&lt;0)),"逾期",IF(OR(AND(ISNUMBER(R127),R127&lt;='设置与说明'!$B$10),AND(ISNUMBER(S127),S127&lt;='设置与说明'!$B$11),AND(ISNUMBER(T127),T127&lt;='设置与说明'!$B$12)),"30天内到期","正常"))))</f>
        <v/>
      </c>
      <c r="V127" s="121" t="n"/>
      <c r="W127" s="121" t="n"/>
    </row>
    <row r="128" ht="20" customHeight="1" s="18">
      <c r="A128" s="117" t="n"/>
      <c r="B128" s="117">
        <f>IFERROR(VLOOKUP(A128,'车辆台账'!$A$6:$P$105,2,FALSE),"")</f>
        <v/>
      </c>
      <c r="C128" s="117">
        <f>IFERROR(VLOOKUP(A128,'车辆台账'!$A$6:$P$105,16,FALSE),"")</f>
        <v/>
      </c>
      <c r="D128" s="117" t="n"/>
      <c r="E128" s="117" t="n"/>
      <c r="F128" s="117" t="n"/>
      <c r="G128" s="120" t="n"/>
      <c r="H128" s="120" t="n"/>
      <c r="I128" s="120" t="n"/>
      <c r="J128" s="119" t="n"/>
      <c r="K128" s="120" t="n"/>
      <c r="L128" s="120" t="n"/>
      <c r="M128" s="129">
        <f>IF(A128="","",IF(OR(F128="时间",F128="时间+里程",F128="时间+发动机小时"),IF(AND(ISNUMBER(J128),G128&gt;0),J128+G128,""),""))</f>
        <v/>
      </c>
      <c r="N128" s="120">
        <f>IF(A128="","",IF(OR(F128="里程",F128="时间+里程"),IF(AND(ISNUMBER(K128),H128&gt;0),K128+H128,""),""))</f>
        <v/>
      </c>
      <c r="O128" s="120">
        <f>IF(A128="","",IF(OR(F128="发动机小时",F128="时间+发动机小时"),IF(AND(ISNUMBER(L128),I128&gt;0),L128+I128,""),""))</f>
        <v/>
      </c>
      <c r="P128" s="120">
        <f>IFERROR(VLOOKUP(A128,'车辆台账'!$A$6:$O$105,14,FALSE),"")</f>
        <v/>
      </c>
      <c r="Q128" s="120">
        <f>IFERROR(VLOOKUP(A128,'车辆台账'!$A$6:$O$105,15,FALSE),"")</f>
        <v/>
      </c>
      <c r="R128" s="120">
        <f>IF(M128="","",M128-TODAY())</f>
        <v/>
      </c>
      <c r="S128" s="120">
        <f>IF(N128="","",N128-P128)</f>
        <v/>
      </c>
      <c r="T128" s="120">
        <f>IF(O128="","",O128-Q128)</f>
        <v/>
      </c>
      <c r="U128" s="117">
        <f>IF(A128="","",IF(C128&lt;&gt;"在用","车辆非在用",IF(OR(AND(ISNUMBER(R128),R128&lt;0),AND(ISNUMBER(S128),S128&lt;0),AND(ISNUMBER(T128),T128&lt;0)),"逾期",IF(OR(AND(ISNUMBER(R128),R128&lt;='设置与说明'!$B$10),AND(ISNUMBER(S128),S128&lt;='设置与说明'!$B$11),AND(ISNUMBER(T128),T128&lt;='设置与说明'!$B$12)),"30天内到期","正常"))))</f>
        <v/>
      </c>
      <c r="V128" s="117" t="n"/>
      <c r="W128" s="117" t="n"/>
    </row>
    <row r="129" ht="20" customHeight="1" s="18">
      <c r="A129" s="121" t="n"/>
      <c r="B129" s="121">
        <f>IFERROR(VLOOKUP(A129,'车辆台账'!$A$6:$P$105,2,FALSE),"")</f>
        <v/>
      </c>
      <c r="C129" s="121">
        <f>IFERROR(VLOOKUP(A129,'车辆台账'!$A$6:$P$105,16,FALSE),"")</f>
        <v/>
      </c>
      <c r="D129" s="121" t="n"/>
      <c r="E129" s="121" t="n"/>
      <c r="F129" s="121" t="n"/>
      <c r="G129" s="124" t="n"/>
      <c r="H129" s="124" t="n"/>
      <c r="I129" s="124" t="n"/>
      <c r="J129" s="123" t="n"/>
      <c r="K129" s="124" t="n"/>
      <c r="L129" s="124" t="n"/>
      <c r="M129" s="130">
        <f>IF(A129="","",IF(OR(F129="时间",F129="时间+里程",F129="时间+发动机小时"),IF(AND(ISNUMBER(J129),G129&gt;0),J129+G129,""),""))</f>
        <v/>
      </c>
      <c r="N129" s="124">
        <f>IF(A129="","",IF(OR(F129="里程",F129="时间+里程"),IF(AND(ISNUMBER(K129),H129&gt;0),K129+H129,""),""))</f>
        <v/>
      </c>
      <c r="O129" s="124">
        <f>IF(A129="","",IF(OR(F129="发动机小时",F129="时间+发动机小时"),IF(AND(ISNUMBER(L129),I129&gt;0),L129+I129,""),""))</f>
        <v/>
      </c>
      <c r="P129" s="124">
        <f>IFERROR(VLOOKUP(A129,'车辆台账'!$A$6:$O$105,14,FALSE),"")</f>
        <v/>
      </c>
      <c r="Q129" s="124">
        <f>IFERROR(VLOOKUP(A129,'车辆台账'!$A$6:$O$105,15,FALSE),"")</f>
        <v/>
      </c>
      <c r="R129" s="124">
        <f>IF(M129="","",M129-TODAY())</f>
        <v/>
      </c>
      <c r="S129" s="124">
        <f>IF(N129="","",N129-P129)</f>
        <v/>
      </c>
      <c r="T129" s="124">
        <f>IF(O129="","",O129-Q129)</f>
        <v/>
      </c>
      <c r="U129" s="121">
        <f>IF(A129="","",IF(C129&lt;&gt;"在用","车辆非在用",IF(OR(AND(ISNUMBER(R129),R129&lt;0),AND(ISNUMBER(S129),S129&lt;0),AND(ISNUMBER(T129),T129&lt;0)),"逾期",IF(OR(AND(ISNUMBER(R129),R129&lt;='设置与说明'!$B$10),AND(ISNUMBER(S129),S129&lt;='设置与说明'!$B$11),AND(ISNUMBER(T129),T129&lt;='设置与说明'!$B$12)),"30天内到期","正常"))))</f>
        <v/>
      </c>
      <c r="V129" s="121" t="n"/>
      <c r="W129" s="121" t="n"/>
    </row>
    <row r="130" ht="20" customHeight="1" s="18">
      <c r="A130" s="117" t="n"/>
      <c r="B130" s="117">
        <f>IFERROR(VLOOKUP(A130,'车辆台账'!$A$6:$P$105,2,FALSE),"")</f>
        <v/>
      </c>
      <c r="C130" s="117">
        <f>IFERROR(VLOOKUP(A130,'车辆台账'!$A$6:$P$105,16,FALSE),"")</f>
        <v/>
      </c>
      <c r="D130" s="117" t="n"/>
      <c r="E130" s="117" t="n"/>
      <c r="F130" s="117" t="n"/>
      <c r="G130" s="120" t="n"/>
      <c r="H130" s="120" t="n"/>
      <c r="I130" s="120" t="n"/>
      <c r="J130" s="119" t="n"/>
      <c r="K130" s="120" t="n"/>
      <c r="L130" s="120" t="n"/>
      <c r="M130" s="129">
        <f>IF(A130="","",IF(OR(F130="时间",F130="时间+里程",F130="时间+发动机小时"),IF(AND(ISNUMBER(J130),G130&gt;0),J130+G130,""),""))</f>
        <v/>
      </c>
      <c r="N130" s="120">
        <f>IF(A130="","",IF(OR(F130="里程",F130="时间+里程"),IF(AND(ISNUMBER(K130),H130&gt;0),K130+H130,""),""))</f>
        <v/>
      </c>
      <c r="O130" s="120">
        <f>IF(A130="","",IF(OR(F130="发动机小时",F130="时间+发动机小时"),IF(AND(ISNUMBER(L130),I130&gt;0),L130+I130,""),""))</f>
        <v/>
      </c>
      <c r="P130" s="120">
        <f>IFERROR(VLOOKUP(A130,'车辆台账'!$A$6:$O$105,14,FALSE),"")</f>
        <v/>
      </c>
      <c r="Q130" s="120">
        <f>IFERROR(VLOOKUP(A130,'车辆台账'!$A$6:$O$105,15,FALSE),"")</f>
        <v/>
      </c>
      <c r="R130" s="120">
        <f>IF(M130="","",M130-TODAY())</f>
        <v/>
      </c>
      <c r="S130" s="120">
        <f>IF(N130="","",N130-P130)</f>
        <v/>
      </c>
      <c r="T130" s="120">
        <f>IF(O130="","",O130-Q130)</f>
        <v/>
      </c>
      <c r="U130" s="117">
        <f>IF(A130="","",IF(C130&lt;&gt;"在用","车辆非在用",IF(OR(AND(ISNUMBER(R130),R130&lt;0),AND(ISNUMBER(S130),S130&lt;0),AND(ISNUMBER(T130),T130&lt;0)),"逾期",IF(OR(AND(ISNUMBER(R130),R130&lt;='设置与说明'!$B$10),AND(ISNUMBER(S130),S130&lt;='设置与说明'!$B$11),AND(ISNUMBER(T130),T130&lt;='设置与说明'!$B$12)),"30天内到期","正常"))))</f>
        <v/>
      </c>
      <c r="V130" s="117" t="n"/>
      <c r="W130" s="117" t="n"/>
    </row>
    <row r="131" ht="20" customHeight="1" s="18">
      <c r="A131" s="121" t="n"/>
      <c r="B131" s="121">
        <f>IFERROR(VLOOKUP(A131,'车辆台账'!$A$6:$P$105,2,FALSE),"")</f>
        <v/>
      </c>
      <c r="C131" s="121">
        <f>IFERROR(VLOOKUP(A131,'车辆台账'!$A$6:$P$105,16,FALSE),"")</f>
        <v/>
      </c>
      <c r="D131" s="121" t="n"/>
      <c r="E131" s="121" t="n"/>
      <c r="F131" s="121" t="n"/>
      <c r="G131" s="124" t="n"/>
      <c r="H131" s="124" t="n"/>
      <c r="I131" s="124" t="n"/>
      <c r="J131" s="123" t="n"/>
      <c r="K131" s="124" t="n"/>
      <c r="L131" s="124" t="n"/>
      <c r="M131" s="130">
        <f>IF(A131="","",IF(OR(F131="时间",F131="时间+里程",F131="时间+发动机小时"),IF(AND(ISNUMBER(J131),G131&gt;0),J131+G131,""),""))</f>
        <v/>
      </c>
      <c r="N131" s="124">
        <f>IF(A131="","",IF(OR(F131="里程",F131="时间+里程"),IF(AND(ISNUMBER(K131),H131&gt;0),K131+H131,""),""))</f>
        <v/>
      </c>
      <c r="O131" s="124">
        <f>IF(A131="","",IF(OR(F131="发动机小时",F131="时间+发动机小时"),IF(AND(ISNUMBER(L131),I131&gt;0),L131+I131,""),""))</f>
        <v/>
      </c>
      <c r="P131" s="124">
        <f>IFERROR(VLOOKUP(A131,'车辆台账'!$A$6:$O$105,14,FALSE),"")</f>
        <v/>
      </c>
      <c r="Q131" s="124">
        <f>IFERROR(VLOOKUP(A131,'车辆台账'!$A$6:$O$105,15,FALSE),"")</f>
        <v/>
      </c>
      <c r="R131" s="124">
        <f>IF(M131="","",M131-TODAY())</f>
        <v/>
      </c>
      <c r="S131" s="124">
        <f>IF(N131="","",N131-P131)</f>
        <v/>
      </c>
      <c r="T131" s="124">
        <f>IF(O131="","",O131-Q131)</f>
        <v/>
      </c>
      <c r="U131" s="121">
        <f>IF(A131="","",IF(C131&lt;&gt;"在用","车辆非在用",IF(OR(AND(ISNUMBER(R131),R131&lt;0),AND(ISNUMBER(S131),S131&lt;0),AND(ISNUMBER(T131),T131&lt;0)),"逾期",IF(OR(AND(ISNUMBER(R131),R131&lt;='设置与说明'!$B$10),AND(ISNUMBER(S131),S131&lt;='设置与说明'!$B$11),AND(ISNUMBER(T131),T131&lt;='设置与说明'!$B$12)),"30天内到期","正常"))))</f>
        <v/>
      </c>
      <c r="V131" s="121" t="n"/>
      <c r="W131" s="121" t="n"/>
    </row>
    <row r="132" ht="20" customHeight="1" s="18">
      <c r="A132" s="117" t="n"/>
      <c r="B132" s="117">
        <f>IFERROR(VLOOKUP(A132,'车辆台账'!$A$6:$P$105,2,FALSE),"")</f>
        <v/>
      </c>
      <c r="C132" s="117">
        <f>IFERROR(VLOOKUP(A132,'车辆台账'!$A$6:$P$105,16,FALSE),"")</f>
        <v/>
      </c>
      <c r="D132" s="117" t="n"/>
      <c r="E132" s="117" t="n"/>
      <c r="F132" s="117" t="n"/>
      <c r="G132" s="120" t="n"/>
      <c r="H132" s="120" t="n"/>
      <c r="I132" s="120" t="n"/>
      <c r="J132" s="119" t="n"/>
      <c r="K132" s="120" t="n"/>
      <c r="L132" s="120" t="n"/>
      <c r="M132" s="129">
        <f>IF(A132="","",IF(OR(F132="时间",F132="时间+里程",F132="时间+发动机小时"),IF(AND(ISNUMBER(J132),G132&gt;0),J132+G132,""),""))</f>
        <v/>
      </c>
      <c r="N132" s="120">
        <f>IF(A132="","",IF(OR(F132="里程",F132="时间+里程"),IF(AND(ISNUMBER(K132),H132&gt;0),K132+H132,""),""))</f>
        <v/>
      </c>
      <c r="O132" s="120">
        <f>IF(A132="","",IF(OR(F132="发动机小时",F132="时间+发动机小时"),IF(AND(ISNUMBER(L132),I132&gt;0),L132+I132,""),""))</f>
        <v/>
      </c>
      <c r="P132" s="120">
        <f>IFERROR(VLOOKUP(A132,'车辆台账'!$A$6:$O$105,14,FALSE),"")</f>
        <v/>
      </c>
      <c r="Q132" s="120">
        <f>IFERROR(VLOOKUP(A132,'车辆台账'!$A$6:$O$105,15,FALSE),"")</f>
        <v/>
      </c>
      <c r="R132" s="120">
        <f>IF(M132="","",M132-TODAY())</f>
        <v/>
      </c>
      <c r="S132" s="120">
        <f>IF(N132="","",N132-P132)</f>
        <v/>
      </c>
      <c r="T132" s="120">
        <f>IF(O132="","",O132-Q132)</f>
        <v/>
      </c>
      <c r="U132" s="117">
        <f>IF(A132="","",IF(C132&lt;&gt;"在用","车辆非在用",IF(OR(AND(ISNUMBER(R132),R132&lt;0),AND(ISNUMBER(S132),S132&lt;0),AND(ISNUMBER(T132),T132&lt;0)),"逾期",IF(OR(AND(ISNUMBER(R132),R132&lt;='设置与说明'!$B$10),AND(ISNUMBER(S132),S132&lt;='设置与说明'!$B$11),AND(ISNUMBER(T132),T132&lt;='设置与说明'!$B$12)),"30天内到期","正常"))))</f>
        <v/>
      </c>
      <c r="V132" s="117" t="n"/>
      <c r="W132" s="117" t="n"/>
    </row>
    <row r="133" ht="20" customHeight="1" s="18">
      <c r="A133" s="121" t="n"/>
      <c r="B133" s="121">
        <f>IFERROR(VLOOKUP(A133,'车辆台账'!$A$6:$P$105,2,FALSE),"")</f>
        <v/>
      </c>
      <c r="C133" s="121">
        <f>IFERROR(VLOOKUP(A133,'车辆台账'!$A$6:$P$105,16,FALSE),"")</f>
        <v/>
      </c>
      <c r="D133" s="121" t="n"/>
      <c r="E133" s="121" t="n"/>
      <c r="F133" s="121" t="n"/>
      <c r="G133" s="124" t="n"/>
      <c r="H133" s="124" t="n"/>
      <c r="I133" s="124" t="n"/>
      <c r="J133" s="123" t="n"/>
      <c r="K133" s="124" t="n"/>
      <c r="L133" s="124" t="n"/>
      <c r="M133" s="130">
        <f>IF(A133="","",IF(OR(F133="时间",F133="时间+里程",F133="时间+发动机小时"),IF(AND(ISNUMBER(J133),G133&gt;0),J133+G133,""),""))</f>
        <v/>
      </c>
      <c r="N133" s="124">
        <f>IF(A133="","",IF(OR(F133="里程",F133="时间+里程"),IF(AND(ISNUMBER(K133),H133&gt;0),K133+H133,""),""))</f>
        <v/>
      </c>
      <c r="O133" s="124">
        <f>IF(A133="","",IF(OR(F133="发动机小时",F133="时间+发动机小时"),IF(AND(ISNUMBER(L133),I133&gt;0),L133+I133,""),""))</f>
        <v/>
      </c>
      <c r="P133" s="124">
        <f>IFERROR(VLOOKUP(A133,'车辆台账'!$A$6:$O$105,14,FALSE),"")</f>
        <v/>
      </c>
      <c r="Q133" s="124">
        <f>IFERROR(VLOOKUP(A133,'车辆台账'!$A$6:$O$105,15,FALSE),"")</f>
        <v/>
      </c>
      <c r="R133" s="124">
        <f>IF(M133="","",M133-TODAY())</f>
        <v/>
      </c>
      <c r="S133" s="124">
        <f>IF(N133="","",N133-P133)</f>
        <v/>
      </c>
      <c r="T133" s="124">
        <f>IF(O133="","",O133-Q133)</f>
        <v/>
      </c>
      <c r="U133" s="121">
        <f>IF(A133="","",IF(C133&lt;&gt;"在用","车辆非在用",IF(OR(AND(ISNUMBER(R133),R133&lt;0),AND(ISNUMBER(S133),S133&lt;0),AND(ISNUMBER(T133),T133&lt;0)),"逾期",IF(OR(AND(ISNUMBER(R133),R133&lt;='设置与说明'!$B$10),AND(ISNUMBER(S133),S133&lt;='设置与说明'!$B$11),AND(ISNUMBER(T133),T133&lt;='设置与说明'!$B$12)),"30天内到期","正常"))))</f>
        <v/>
      </c>
      <c r="V133" s="121" t="n"/>
      <c r="W133" s="121" t="n"/>
    </row>
    <row r="134" ht="20" customHeight="1" s="18">
      <c r="A134" s="117" t="n"/>
      <c r="B134" s="117">
        <f>IFERROR(VLOOKUP(A134,'车辆台账'!$A$6:$P$105,2,FALSE),"")</f>
        <v/>
      </c>
      <c r="C134" s="117">
        <f>IFERROR(VLOOKUP(A134,'车辆台账'!$A$6:$P$105,16,FALSE),"")</f>
        <v/>
      </c>
      <c r="D134" s="117" t="n"/>
      <c r="E134" s="117" t="n"/>
      <c r="F134" s="117" t="n"/>
      <c r="G134" s="120" t="n"/>
      <c r="H134" s="120" t="n"/>
      <c r="I134" s="120" t="n"/>
      <c r="J134" s="119" t="n"/>
      <c r="K134" s="120" t="n"/>
      <c r="L134" s="120" t="n"/>
      <c r="M134" s="129">
        <f>IF(A134="","",IF(OR(F134="时间",F134="时间+里程",F134="时间+发动机小时"),IF(AND(ISNUMBER(J134),G134&gt;0),J134+G134,""),""))</f>
        <v/>
      </c>
      <c r="N134" s="120">
        <f>IF(A134="","",IF(OR(F134="里程",F134="时间+里程"),IF(AND(ISNUMBER(K134),H134&gt;0),K134+H134,""),""))</f>
        <v/>
      </c>
      <c r="O134" s="120">
        <f>IF(A134="","",IF(OR(F134="发动机小时",F134="时间+发动机小时"),IF(AND(ISNUMBER(L134),I134&gt;0),L134+I134,""),""))</f>
        <v/>
      </c>
      <c r="P134" s="120">
        <f>IFERROR(VLOOKUP(A134,'车辆台账'!$A$6:$O$105,14,FALSE),"")</f>
        <v/>
      </c>
      <c r="Q134" s="120">
        <f>IFERROR(VLOOKUP(A134,'车辆台账'!$A$6:$O$105,15,FALSE),"")</f>
        <v/>
      </c>
      <c r="R134" s="120">
        <f>IF(M134="","",M134-TODAY())</f>
        <v/>
      </c>
      <c r="S134" s="120">
        <f>IF(N134="","",N134-P134)</f>
        <v/>
      </c>
      <c r="T134" s="120">
        <f>IF(O134="","",O134-Q134)</f>
        <v/>
      </c>
      <c r="U134" s="117">
        <f>IF(A134="","",IF(C134&lt;&gt;"在用","车辆非在用",IF(OR(AND(ISNUMBER(R134),R134&lt;0),AND(ISNUMBER(S134),S134&lt;0),AND(ISNUMBER(T134),T134&lt;0)),"逾期",IF(OR(AND(ISNUMBER(R134),R134&lt;='设置与说明'!$B$10),AND(ISNUMBER(S134),S134&lt;='设置与说明'!$B$11),AND(ISNUMBER(T134),T134&lt;='设置与说明'!$B$12)),"30天内到期","正常"))))</f>
        <v/>
      </c>
      <c r="V134" s="117" t="n"/>
      <c r="W134" s="117" t="n"/>
    </row>
    <row r="135" ht="20" customHeight="1" s="18">
      <c r="A135" s="121" t="n"/>
      <c r="B135" s="121">
        <f>IFERROR(VLOOKUP(A135,'车辆台账'!$A$6:$P$105,2,FALSE),"")</f>
        <v/>
      </c>
      <c r="C135" s="121">
        <f>IFERROR(VLOOKUP(A135,'车辆台账'!$A$6:$P$105,16,FALSE),"")</f>
        <v/>
      </c>
      <c r="D135" s="121" t="n"/>
      <c r="E135" s="121" t="n"/>
      <c r="F135" s="121" t="n"/>
      <c r="G135" s="124" t="n"/>
      <c r="H135" s="124" t="n"/>
      <c r="I135" s="124" t="n"/>
      <c r="J135" s="123" t="n"/>
      <c r="K135" s="124" t="n"/>
      <c r="L135" s="124" t="n"/>
      <c r="M135" s="130">
        <f>IF(A135="","",IF(OR(F135="时间",F135="时间+里程",F135="时间+发动机小时"),IF(AND(ISNUMBER(J135),G135&gt;0),J135+G135,""),""))</f>
        <v/>
      </c>
      <c r="N135" s="124">
        <f>IF(A135="","",IF(OR(F135="里程",F135="时间+里程"),IF(AND(ISNUMBER(K135),H135&gt;0),K135+H135,""),""))</f>
        <v/>
      </c>
      <c r="O135" s="124">
        <f>IF(A135="","",IF(OR(F135="发动机小时",F135="时间+发动机小时"),IF(AND(ISNUMBER(L135),I135&gt;0),L135+I135,""),""))</f>
        <v/>
      </c>
      <c r="P135" s="124">
        <f>IFERROR(VLOOKUP(A135,'车辆台账'!$A$6:$O$105,14,FALSE),"")</f>
        <v/>
      </c>
      <c r="Q135" s="124">
        <f>IFERROR(VLOOKUP(A135,'车辆台账'!$A$6:$O$105,15,FALSE),"")</f>
        <v/>
      </c>
      <c r="R135" s="124">
        <f>IF(M135="","",M135-TODAY())</f>
        <v/>
      </c>
      <c r="S135" s="124">
        <f>IF(N135="","",N135-P135)</f>
        <v/>
      </c>
      <c r="T135" s="124">
        <f>IF(O135="","",O135-Q135)</f>
        <v/>
      </c>
      <c r="U135" s="121">
        <f>IF(A135="","",IF(C135&lt;&gt;"在用","车辆非在用",IF(OR(AND(ISNUMBER(R135),R135&lt;0),AND(ISNUMBER(S135),S135&lt;0),AND(ISNUMBER(T135),T135&lt;0)),"逾期",IF(OR(AND(ISNUMBER(R135),R135&lt;='设置与说明'!$B$10),AND(ISNUMBER(S135),S135&lt;='设置与说明'!$B$11),AND(ISNUMBER(T135),T135&lt;='设置与说明'!$B$12)),"30天内到期","正常"))))</f>
        <v/>
      </c>
      <c r="V135" s="121" t="n"/>
      <c r="W135" s="121" t="n"/>
    </row>
    <row r="136" ht="20" customHeight="1" s="18">
      <c r="A136" s="117" t="n"/>
      <c r="B136" s="117">
        <f>IFERROR(VLOOKUP(A136,'车辆台账'!$A$6:$P$105,2,FALSE),"")</f>
        <v/>
      </c>
      <c r="C136" s="117">
        <f>IFERROR(VLOOKUP(A136,'车辆台账'!$A$6:$P$105,16,FALSE),"")</f>
        <v/>
      </c>
      <c r="D136" s="117" t="n"/>
      <c r="E136" s="117" t="n"/>
      <c r="F136" s="117" t="n"/>
      <c r="G136" s="120" t="n"/>
      <c r="H136" s="120" t="n"/>
      <c r="I136" s="120" t="n"/>
      <c r="J136" s="119" t="n"/>
      <c r="K136" s="120" t="n"/>
      <c r="L136" s="120" t="n"/>
      <c r="M136" s="129">
        <f>IF(A136="","",IF(OR(F136="时间",F136="时间+里程",F136="时间+发动机小时"),IF(AND(ISNUMBER(J136),G136&gt;0),J136+G136,""),""))</f>
        <v/>
      </c>
      <c r="N136" s="120">
        <f>IF(A136="","",IF(OR(F136="里程",F136="时间+里程"),IF(AND(ISNUMBER(K136),H136&gt;0),K136+H136,""),""))</f>
        <v/>
      </c>
      <c r="O136" s="120">
        <f>IF(A136="","",IF(OR(F136="发动机小时",F136="时间+发动机小时"),IF(AND(ISNUMBER(L136),I136&gt;0),L136+I136,""),""))</f>
        <v/>
      </c>
      <c r="P136" s="120">
        <f>IFERROR(VLOOKUP(A136,'车辆台账'!$A$6:$O$105,14,FALSE),"")</f>
        <v/>
      </c>
      <c r="Q136" s="120">
        <f>IFERROR(VLOOKUP(A136,'车辆台账'!$A$6:$O$105,15,FALSE),"")</f>
        <v/>
      </c>
      <c r="R136" s="120">
        <f>IF(M136="","",M136-TODAY())</f>
        <v/>
      </c>
      <c r="S136" s="120">
        <f>IF(N136="","",N136-P136)</f>
        <v/>
      </c>
      <c r="T136" s="120">
        <f>IF(O136="","",O136-Q136)</f>
        <v/>
      </c>
      <c r="U136" s="117">
        <f>IF(A136="","",IF(C136&lt;&gt;"在用","车辆非在用",IF(OR(AND(ISNUMBER(R136),R136&lt;0),AND(ISNUMBER(S136),S136&lt;0),AND(ISNUMBER(T136),T136&lt;0)),"逾期",IF(OR(AND(ISNUMBER(R136),R136&lt;='设置与说明'!$B$10),AND(ISNUMBER(S136),S136&lt;='设置与说明'!$B$11),AND(ISNUMBER(T136),T136&lt;='设置与说明'!$B$12)),"30天内到期","正常"))))</f>
        <v/>
      </c>
      <c r="V136" s="117" t="n"/>
      <c r="W136" s="117" t="n"/>
    </row>
    <row r="137" ht="20" customHeight="1" s="18">
      <c r="A137" s="121" t="n"/>
      <c r="B137" s="121">
        <f>IFERROR(VLOOKUP(A137,'车辆台账'!$A$6:$P$105,2,FALSE),"")</f>
        <v/>
      </c>
      <c r="C137" s="121">
        <f>IFERROR(VLOOKUP(A137,'车辆台账'!$A$6:$P$105,16,FALSE),"")</f>
        <v/>
      </c>
      <c r="D137" s="121" t="n"/>
      <c r="E137" s="121" t="n"/>
      <c r="F137" s="121" t="n"/>
      <c r="G137" s="124" t="n"/>
      <c r="H137" s="124" t="n"/>
      <c r="I137" s="124" t="n"/>
      <c r="J137" s="123" t="n"/>
      <c r="K137" s="124" t="n"/>
      <c r="L137" s="124" t="n"/>
      <c r="M137" s="130">
        <f>IF(A137="","",IF(OR(F137="时间",F137="时间+里程",F137="时间+发动机小时"),IF(AND(ISNUMBER(J137),G137&gt;0),J137+G137,""),""))</f>
        <v/>
      </c>
      <c r="N137" s="124">
        <f>IF(A137="","",IF(OR(F137="里程",F137="时间+里程"),IF(AND(ISNUMBER(K137),H137&gt;0),K137+H137,""),""))</f>
        <v/>
      </c>
      <c r="O137" s="124">
        <f>IF(A137="","",IF(OR(F137="发动机小时",F137="时间+发动机小时"),IF(AND(ISNUMBER(L137),I137&gt;0),L137+I137,""),""))</f>
        <v/>
      </c>
      <c r="P137" s="124">
        <f>IFERROR(VLOOKUP(A137,'车辆台账'!$A$6:$O$105,14,FALSE),"")</f>
        <v/>
      </c>
      <c r="Q137" s="124">
        <f>IFERROR(VLOOKUP(A137,'车辆台账'!$A$6:$O$105,15,FALSE),"")</f>
        <v/>
      </c>
      <c r="R137" s="124">
        <f>IF(M137="","",M137-TODAY())</f>
        <v/>
      </c>
      <c r="S137" s="124">
        <f>IF(N137="","",N137-P137)</f>
        <v/>
      </c>
      <c r="T137" s="124">
        <f>IF(O137="","",O137-Q137)</f>
        <v/>
      </c>
      <c r="U137" s="121">
        <f>IF(A137="","",IF(C137&lt;&gt;"在用","车辆非在用",IF(OR(AND(ISNUMBER(R137),R137&lt;0),AND(ISNUMBER(S137),S137&lt;0),AND(ISNUMBER(T137),T137&lt;0)),"逾期",IF(OR(AND(ISNUMBER(R137),R137&lt;='设置与说明'!$B$10),AND(ISNUMBER(S137),S137&lt;='设置与说明'!$B$11),AND(ISNUMBER(T137),T137&lt;='设置与说明'!$B$12)),"30天内到期","正常"))))</f>
        <v/>
      </c>
      <c r="V137" s="121" t="n"/>
      <c r="W137" s="121" t="n"/>
    </row>
    <row r="138" ht="20" customHeight="1" s="18">
      <c r="A138" s="117" t="n"/>
      <c r="B138" s="117">
        <f>IFERROR(VLOOKUP(A138,'车辆台账'!$A$6:$P$105,2,FALSE),"")</f>
        <v/>
      </c>
      <c r="C138" s="117">
        <f>IFERROR(VLOOKUP(A138,'车辆台账'!$A$6:$P$105,16,FALSE),"")</f>
        <v/>
      </c>
      <c r="D138" s="117" t="n"/>
      <c r="E138" s="117" t="n"/>
      <c r="F138" s="117" t="n"/>
      <c r="G138" s="120" t="n"/>
      <c r="H138" s="120" t="n"/>
      <c r="I138" s="120" t="n"/>
      <c r="J138" s="119" t="n"/>
      <c r="K138" s="120" t="n"/>
      <c r="L138" s="120" t="n"/>
      <c r="M138" s="129">
        <f>IF(A138="","",IF(OR(F138="时间",F138="时间+里程",F138="时间+发动机小时"),IF(AND(ISNUMBER(J138),G138&gt;0),J138+G138,""),""))</f>
        <v/>
      </c>
      <c r="N138" s="120">
        <f>IF(A138="","",IF(OR(F138="里程",F138="时间+里程"),IF(AND(ISNUMBER(K138),H138&gt;0),K138+H138,""),""))</f>
        <v/>
      </c>
      <c r="O138" s="120">
        <f>IF(A138="","",IF(OR(F138="发动机小时",F138="时间+发动机小时"),IF(AND(ISNUMBER(L138),I138&gt;0),L138+I138,""),""))</f>
        <v/>
      </c>
      <c r="P138" s="120">
        <f>IFERROR(VLOOKUP(A138,'车辆台账'!$A$6:$O$105,14,FALSE),"")</f>
        <v/>
      </c>
      <c r="Q138" s="120">
        <f>IFERROR(VLOOKUP(A138,'车辆台账'!$A$6:$O$105,15,FALSE),"")</f>
        <v/>
      </c>
      <c r="R138" s="120">
        <f>IF(M138="","",M138-TODAY())</f>
        <v/>
      </c>
      <c r="S138" s="120">
        <f>IF(N138="","",N138-P138)</f>
        <v/>
      </c>
      <c r="T138" s="120">
        <f>IF(O138="","",O138-Q138)</f>
        <v/>
      </c>
      <c r="U138" s="117">
        <f>IF(A138="","",IF(C138&lt;&gt;"在用","车辆非在用",IF(OR(AND(ISNUMBER(R138),R138&lt;0),AND(ISNUMBER(S138),S138&lt;0),AND(ISNUMBER(T138),T138&lt;0)),"逾期",IF(OR(AND(ISNUMBER(R138),R138&lt;='设置与说明'!$B$10),AND(ISNUMBER(S138),S138&lt;='设置与说明'!$B$11),AND(ISNUMBER(T138),T138&lt;='设置与说明'!$B$12)),"30天内到期","正常"))))</f>
        <v/>
      </c>
      <c r="V138" s="117" t="n"/>
      <c r="W138" s="117" t="n"/>
    </row>
    <row r="139" ht="20" customHeight="1" s="18">
      <c r="A139" s="121" t="n"/>
      <c r="B139" s="121">
        <f>IFERROR(VLOOKUP(A139,'车辆台账'!$A$6:$P$105,2,FALSE),"")</f>
        <v/>
      </c>
      <c r="C139" s="121">
        <f>IFERROR(VLOOKUP(A139,'车辆台账'!$A$6:$P$105,16,FALSE),"")</f>
        <v/>
      </c>
      <c r="D139" s="121" t="n"/>
      <c r="E139" s="121" t="n"/>
      <c r="F139" s="121" t="n"/>
      <c r="G139" s="124" t="n"/>
      <c r="H139" s="124" t="n"/>
      <c r="I139" s="124" t="n"/>
      <c r="J139" s="123" t="n"/>
      <c r="K139" s="124" t="n"/>
      <c r="L139" s="124" t="n"/>
      <c r="M139" s="130">
        <f>IF(A139="","",IF(OR(F139="时间",F139="时间+里程",F139="时间+发动机小时"),IF(AND(ISNUMBER(J139),G139&gt;0),J139+G139,""),""))</f>
        <v/>
      </c>
      <c r="N139" s="124">
        <f>IF(A139="","",IF(OR(F139="里程",F139="时间+里程"),IF(AND(ISNUMBER(K139),H139&gt;0),K139+H139,""),""))</f>
        <v/>
      </c>
      <c r="O139" s="124">
        <f>IF(A139="","",IF(OR(F139="发动机小时",F139="时间+发动机小时"),IF(AND(ISNUMBER(L139),I139&gt;0),L139+I139,""),""))</f>
        <v/>
      </c>
      <c r="P139" s="124">
        <f>IFERROR(VLOOKUP(A139,'车辆台账'!$A$6:$O$105,14,FALSE),"")</f>
        <v/>
      </c>
      <c r="Q139" s="124">
        <f>IFERROR(VLOOKUP(A139,'车辆台账'!$A$6:$O$105,15,FALSE),"")</f>
        <v/>
      </c>
      <c r="R139" s="124">
        <f>IF(M139="","",M139-TODAY())</f>
        <v/>
      </c>
      <c r="S139" s="124">
        <f>IF(N139="","",N139-P139)</f>
        <v/>
      </c>
      <c r="T139" s="124">
        <f>IF(O139="","",O139-Q139)</f>
        <v/>
      </c>
      <c r="U139" s="121">
        <f>IF(A139="","",IF(C139&lt;&gt;"在用","车辆非在用",IF(OR(AND(ISNUMBER(R139),R139&lt;0),AND(ISNUMBER(S139),S139&lt;0),AND(ISNUMBER(T139),T139&lt;0)),"逾期",IF(OR(AND(ISNUMBER(R139),R139&lt;='设置与说明'!$B$10),AND(ISNUMBER(S139),S139&lt;='设置与说明'!$B$11),AND(ISNUMBER(T139),T139&lt;='设置与说明'!$B$12)),"30天内到期","正常"))))</f>
        <v/>
      </c>
      <c r="V139" s="121" t="n"/>
      <c r="W139" s="121" t="n"/>
    </row>
    <row r="140" ht="20" customHeight="1" s="18">
      <c r="A140" s="117" t="n"/>
      <c r="B140" s="117">
        <f>IFERROR(VLOOKUP(A140,'车辆台账'!$A$6:$P$105,2,FALSE),"")</f>
        <v/>
      </c>
      <c r="C140" s="117">
        <f>IFERROR(VLOOKUP(A140,'车辆台账'!$A$6:$P$105,16,FALSE),"")</f>
        <v/>
      </c>
      <c r="D140" s="117" t="n"/>
      <c r="E140" s="117" t="n"/>
      <c r="F140" s="117" t="n"/>
      <c r="G140" s="120" t="n"/>
      <c r="H140" s="120" t="n"/>
      <c r="I140" s="120" t="n"/>
      <c r="J140" s="119" t="n"/>
      <c r="K140" s="120" t="n"/>
      <c r="L140" s="120" t="n"/>
      <c r="M140" s="129">
        <f>IF(A140="","",IF(OR(F140="时间",F140="时间+里程",F140="时间+发动机小时"),IF(AND(ISNUMBER(J140),G140&gt;0),J140+G140,""),""))</f>
        <v/>
      </c>
      <c r="N140" s="120">
        <f>IF(A140="","",IF(OR(F140="里程",F140="时间+里程"),IF(AND(ISNUMBER(K140),H140&gt;0),K140+H140,""),""))</f>
        <v/>
      </c>
      <c r="O140" s="120">
        <f>IF(A140="","",IF(OR(F140="发动机小时",F140="时间+发动机小时"),IF(AND(ISNUMBER(L140),I140&gt;0),L140+I140,""),""))</f>
        <v/>
      </c>
      <c r="P140" s="120">
        <f>IFERROR(VLOOKUP(A140,'车辆台账'!$A$6:$O$105,14,FALSE),"")</f>
        <v/>
      </c>
      <c r="Q140" s="120">
        <f>IFERROR(VLOOKUP(A140,'车辆台账'!$A$6:$O$105,15,FALSE),"")</f>
        <v/>
      </c>
      <c r="R140" s="120">
        <f>IF(M140="","",M140-TODAY())</f>
        <v/>
      </c>
      <c r="S140" s="120">
        <f>IF(N140="","",N140-P140)</f>
        <v/>
      </c>
      <c r="T140" s="120">
        <f>IF(O140="","",O140-Q140)</f>
        <v/>
      </c>
      <c r="U140" s="117">
        <f>IF(A140="","",IF(C140&lt;&gt;"在用","车辆非在用",IF(OR(AND(ISNUMBER(R140),R140&lt;0),AND(ISNUMBER(S140),S140&lt;0),AND(ISNUMBER(T140),T140&lt;0)),"逾期",IF(OR(AND(ISNUMBER(R140),R140&lt;='设置与说明'!$B$10),AND(ISNUMBER(S140),S140&lt;='设置与说明'!$B$11),AND(ISNUMBER(T140),T140&lt;='设置与说明'!$B$12)),"30天内到期","正常"))))</f>
        <v/>
      </c>
      <c r="V140" s="117" t="n"/>
      <c r="W140" s="117" t="n"/>
    </row>
    <row r="141" ht="20" customHeight="1" s="18">
      <c r="A141" s="121" t="n"/>
      <c r="B141" s="121">
        <f>IFERROR(VLOOKUP(A141,'车辆台账'!$A$6:$P$105,2,FALSE),"")</f>
        <v/>
      </c>
      <c r="C141" s="121">
        <f>IFERROR(VLOOKUP(A141,'车辆台账'!$A$6:$P$105,16,FALSE),"")</f>
        <v/>
      </c>
      <c r="D141" s="121" t="n"/>
      <c r="E141" s="121" t="n"/>
      <c r="F141" s="121" t="n"/>
      <c r="G141" s="124" t="n"/>
      <c r="H141" s="124" t="n"/>
      <c r="I141" s="124" t="n"/>
      <c r="J141" s="123" t="n"/>
      <c r="K141" s="124" t="n"/>
      <c r="L141" s="124" t="n"/>
      <c r="M141" s="130">
        <f>IF(A141="","",IF(OR(F141="时间",F141="时间+里程",F141="时间+发动机小时"),IF(AND(ISNUMBER(J141),G141&gt;0),J141+G141,""),""))</f>
        <v/>
      </c>
      <c r="N141" s="124">
        <f>IF(A141="","",IF(OR(F141="里程",F141="时间+里程"),IF(AND(ISNUMBER(K141),H141&gt;0),K141+H141,""),""))</f>
        <v/>
      </c>
      <c r="O141" s="124">
        <f>IF(A141="","",IF(OR(F141="发动机小时",F141="时间+发动机小时"),IF(AND(ISNUMBER(L141),I141&gt;0),L141+I141,""),""))</f>
        <v/>
      </c>
      <c r="P141" s="124">
        <f>IFERROR(VLOOKUP(A141,'车辆台账'!$A$6:$O$105,14,FALSE),"")</f>
        <v/>
      </c>
      <c r="Q141" s="124">
        <f>IFERROR(VLOOKUP(A141,'车辆台账'!$A$6:$O$105,15,FALSE),"")</f>
        <v/>
      </c>
      <c r="R141" s="124">
        <f>IF(M141="","",M141-TODAY())</f>
        <v/>
      </c>
      <c r="S141" s="124">
        <f>IF(N141="","",N141-P141)</f>
        <v/>
      </c>
      <c r="T141" s="124">
        <f>IF(O141="","",O141-Q141)</f>
        <v/>
      </c>
      <c r="U141" s="121">
        <f>IF(A141="","",IF(C141&lt;&gt;"在用","车辆非在用",IF(OR(AND(ISNUMBER(R141),R141&lt;0),AND(ISNUMBER(S141),S141&lt;0),AND(ISNUMBER(T141),T141&lt;0)),"逾期",IF(OR(AND(ISNUMBER(R141),R141&lt;='设置与说明'!$B$10),AND(ISNUMBER(S141),S141&lt;='设置与说明'!$B$11),AND(ISNUMBER(T141),T141&lt;='设置与说明'!$B$12)),"30天内到期","正常"))))</f>
        <v/>
      </c>
      <c r="V141" s="121" t="n"/>
      <c r="W141" s="121" t="n"/>
    </row>
    <row r="142" ht="20" customHeight="1" s="18">
      <c r="A142" s="117" t="n"/>
      <c r="B142" s="117">
        <f>IFERROR(VLOOKUP(A142,'车辆台账'!$A$6:$P$105,2,FALSE),"")</f>
        <v/>
      </c>
      <c r="C142" s="117">
        <f>IFERROR(VLOOKUP(A142,'车辆台账'!$A$6:$P$105,16,FALSE),"")</f>
        <v/>
      </c>
      <c r="D142" s="117" t="n"/>
      <c r="E142" s="117" t="n"/>
      <c r="F142" s="117" t="n"/>
      <c r="G142" s="120" t="n"/>
      <c r="H142" s="120" t="n"/>
      <c r="I142" s="120" t="n"/>
      <c r="J142" s="119" t="n"/>
      <c r="K142" s="120" t="n"/>
      <c r="L142" s="120" t="n"/>
      <c r="M142" s="129">
        <f>IF(A142="","",IF(OR(F142="时间",F142="时间+里程",F142="时间+发动机小时"),IF(AND(ISNUMBER(J142),G142&gt;0),J142+G142,""),""))</f>
        <v/>
      </c>
      <c r="N142" s="120">
        <f>IF(A142="","",IF(OR(F142="里程",F142="时间+里程"),IF(AND(ISNUMBER(K142),H142&gt;0),K142+H142,""),""))</f>
        <v/>
      </c>
      <c r="O142" s="120">
        <f>IF(A142="","",IF(OR(F142="发动机小时",F142="时间+发动机小时"),IF(AND(ISNUMBER(L142),I142&gt;0),L142+I142,""),""))</f>
        <v/>
      </c>
      <c r="P142" s="120">
        <f>IFERROR(VLOOKUP(A142,'车辆台账'!$A$6:$O$105,14,FALSE),"")</f>
        <v/>
      </c>
      <c r="Q142" s="120">
        <f>IFERROR(VLOOKUP(A142,'车辆台账'!$A$6:$O$105,15,FALSE),"")</f>
        <v/>
      </c>
      <c r="R142" s="120">
        <f>IF(M142="","",M142-TODAY())</f>
        <v/>
      </c>
      <c r="S142" s="120">
        <f>IF(N142="","",N142-P142)</f>
        <v/>
      </c>
      <c r="T142" s="120">
        <f>IF(O142="","",O142-Q142)</f>
        <v/>
      </c>
      <c r="U142" s="117">
        <f>IF(A142="","",IF(C142&lt;&gt;"在用","车辆非在用",IF(OR(AND(ISNUMBER(R142),R142&lt;0),AND(ISNUMBER(S142),S142&lt;0),AND(ISNUMBER(T142),T142&lt;0)),"逾期",IF(OR(AND(ISNUMBER(R142),R142&lt;='设置与说明'!$B$10),AND(ISNUMBER(S142),S142&lt;='设置与说明'!$B$11),AND(ISNUMBER(T142),T142&lt;='设置与说明'!$B$12)),"30天内到期","正常"))))</f>
        <v/>
      </c>
      <c r="V142" s="117" t="n"/>
      <c r="W142" s="117" t="n"/>
    </row>
    <row r="143" ht="20" customHeight="1" s="18">
      <c r="A143" s="121" t="n"/>
      <c r="B143" s="121">
        <f>IFERROR(VLOOKUP(A143,'车辆台账'!$A$6:$P$105,2,FALSE),"")</f>
        <v/>
      </c>
      <c r="C143" s="121">
        <f>IFERROR(VLOOKUP(A143,'车辆台账'!$A$6:$P$105,16,FALSE),"")</f>
        <v/>
      </c>
      <c r="D143" s="121" t="n"/>
      <c r="E143" s="121" t="n"/>
      <c r="F143" s="121" t="n"/>
      <c r="G143" s="124" t="n"/>
      <c r="H143" s="124" t="n"/>
      <c r="I143" s="124" t="n"/>
      <c r="J143" s="123" t="n"/>
      <c r="K143" s="124" t="n"/>
      <c r="L143" s="124" t="n"/>
      <c r="M143" s="130">
        <f>IF(A143="","",IF(OR(F143="时间",F143="时间+里程",F143="时间+发动机小时"),IF(AND(ISNUMBER(J143),G143&gt;0),J143+G143,""),""))</f>
        <v/>
      </c>
      <c r="N143" s="124">
        <f>IF(A143="","",IF(OR(F143="里程",F143="时间+里程"),IF(AND(ISNUMBER(K143),H143&gt;0),K143+H143,""),""))</f>
        <v/>
      </c>
      <c r="O143" s="124">
        <f>IF(A143="","",IF(OR(F143="发动机小时",F143="时间+发动机小时"),IF(AND(ISNUMBER(L143),I143&gt;0),L143+I143,""),""))</f>
        <v/>
      </c>
      <c r="P143" s="124">
        <f>IFERROR(VLOOKUP(A143,'车辆台账'!$A$6:$O$105,14,FALSE),"")</f>
        <v/>
      </c>
      <c r="Q143" s="124">
        <f>IFERROR(VLOOKUP(A143,'车辆台账'!$A$6:$O$105,15,FALSE),"")</f>
        <v/>
      </c>
      <c r="R143" s="124">
        <f>IF(M143="","",M143-TODAY())</f>
        <v/>
      </c>
      <c r="S143" s="124">
        <f>IF(N143="","",N143-P143)</f>
        <v/>
      </c>
      <c r="T143" s="124">
        <f>IF(O143="","",O143-Q143)</f>
        <v/>
      </c>
      <c r="U143" s="121">
        <f>IF(A143="","",IF(C143&lt;&gt;"在用","车辆非在用",IF(OR(AND(ISNUMBER(R143),R143&lt;0),AND(ISNUMBER(S143),S143&lt;0),AND(ISNUMBER(T143),T143&lt;0)),"逾期",IF(OR(AND(ISNUMBER(R143),R143&lt;='设置与说明'!$B$10),AND(ISNUMBER(S143),S143&lt;='设置与说明'!$B$11),AND(ISNUMBER(T143),T143&lt;='设置与说明'!$B$12)),"30天内到期","正常"))))</f>
        <v/>
      </c>
      <c r="V143" s="121" t="n"/>
      <c r="W143" s="121" t="n"/>
    </row>
    <row r="144" ht="20" customHeight="1" s="18">
      <c r="A144" s="117" t="n"/>
      <c r="B144" s="117">
        <f>IFERROR(VLOOKUP(A144,'车辆台账'!$A$6:$P$105,2,FALSE),"")</f>
        <v/>
      </c>
      <c r="C144" s="117">
        <f>IFERROR(VLOOKUP(A144,'车辆台账'!$A$6:$P$105,16,FALSE),"")</f>
        <v/>
      </c>
      <c r="D144" s="117" t="n"/>
      <c r="E144" s="117" t="n"/>
      <c r="F144" s="117" t="n"/>
      <c r="G144" s="120" t="n"/>
      <c r="H144" s="120" t="n"/>
      <c r="I144" s="120" t="n"/>
      <c r="J144" s="119" t="n"/>
      <c r="K144" s="120" t="n"/>
      <c r="L144" s="120" t="n"/>
      <c r="M144" s="129">
        <f>IF(A144="","",IF(OR(F144="时间",F144="时间+里程",F144="时间+发动机小时"),IF(AND(ISNUMBER(J144),G144&gt;0),J144+G144,""),""))</f>
        <v/>
      </c>
      <c r="N144" s="120">
        <f>IF(A144="","",IF(OR(F144="里程",F144="时间+里程"),IF(AND(ISNUMBER(K144),H144&gt;0),K144+H144,""),""))</f>
        <v/>
      </c>
      <c r="O144" s="120">
        <f>IF(A144="","",IF(OR(F144="发动机小时",F144="时间+发动机小时"),IF(AND(ISNUMBER(L144),I144&gt;0),L144+I144,""),""))</f>
        <v/>
      </c>
      <c r="P144" s="120">
        <f>IFERROR(VLOOKUP(A144,'车辆台账'!$A$6:$O$105,14,FALSE),"")</f>
        <v/>
      </c>
      <c r="Q144" s="120">
        <f>IFERROR(VLOOKUP(A144,'车辆台账'!$A$6:$O$105,15,FALSE),"")</f>
        <v/>
      </c>
      <c r="R144" s="120">
        <f>IF(M144="","",M144-TODAY())</f>
        <v/>
      </c>
      <c r="S144" s="120">
        <f>IF(N144="","",N144-P144)</f>
        <v/>
      </c>
      <c r="T144" s="120">
        <f>IF(O144="","",O144-Q144)</f>
        <v/>
      </c>
      <c r="U144" s="117">
        <f>IF(A144="","",IF(C144&lt;&gt;"在用","车辆非在用",IF(OR(AND(ISNUMBER(R144),R144&lt;0),AND(ISNUMBER(S144),S144&lt;0),AND(ISNUMBER(T144),T144&lt;0)),"逾期",IF(OR(AND(ISNUMBER(R144),R144&lt;='设置与说明'!$B$10),AND(ISNUMBER(S144),S144&lt;='设置与说明'!$B$11),AND(ISNUMBER(T144),T144&lt;='设置与说明'!$B$12)),"30天内到期","正常"))))</f>
        <v/>
      </c>
      <c r="V144" s="117" t="n"/>
      <c r="W144" s="117" t="n"/>
    </row>
    <row r="145" ht="20" customHeight="1" s="18">
      <c r="A145" s="121" t="n"/>
      <c r="B145" s="121">
        <f>IFERROR(VLOOKUP(A145,'车辆台账'!$A$6:$P$105,2,FALSE),"")</f>
        <v/>
      </c>
      <c r="C145" s="121">
        <f>IFERROR(VLOOKUP(A145,'车辆台账'!$A$6:$P$105,16,FALSE),"")</f>
        <v/>
      </c>
      <c r="D145" s="121" t="n"/>
      <c r="E145" s="121" t="n"/>
      <c r="F145" s="121" t="n"/>
      <c r="G145" s="124" t="n"/>
      <c r="H145" s="124" t="n"/>
      <c r="I145" s="124" t="n"/>
      <c r="J145" s="123" t="n"/>
      <c r="K145" s="124" t="n"/>
      <c r="L145" s="124" t="n"/>
      <c r="M145" s="130">
        <f>IF(A145="","",IF(OR(F145="时间",F145="时间+里程",F145="时间+发动机小时"),IF(AND(ISNUMBER(J145),G145&gt;0),J145+G145,""),""))</f>
        <v/>
      </c>
      <c r="N145" s="124">
        <f>IF(A145="","",IF(OR(F145="里程",F145="时间+里程"),IF(AND(ISNUMBER(K145),H145&gt;0),K145+H145,""),""))</f>
        <v/>
      </c>
      <c r="O145" s="124">
        <f>IF(A145="","",IF(OR(F145="发动机小时",F145="时间+发动机小时"),IF(AND(ISNUMBER(L145),I145&gt;0),L145+I145,""),""))</f>
        <v/>
      </c>
      <c r="P145" s="124">
        <f>IFERROR(VLOOKUP(A145,'车辆台账'!$A$6:$O$105,14,FALSE),"")</f>
        <v/>
      </c>
      <c r="Q145" s="124">
        <f>IFERROR(VLOOKUP(A145,'车辆台账'!$A$6:$O$105,15,FALSE),"")</f>
        <v/>
      </c>
      <c r="R145" s="124">
        <f>IF(M145="","",M145-TODAY())</f>
        <v/>
      </c>
      <c r="S145" s="124">
        <f>IF(N145="","",N145-P145)</f>
        <v/>
      </c>
      <c r="T145" s="124">
        <f>IF(O145="","",O145-Q145)</f>
        <v/>
      </c>
      <c r="U145" s="121">
        <f>IF(A145="","",IF(C145&lt;&gt;"在用","车辆非在用",IF(OR(AND(ISNUMBER(R145),R145&lt;0),AND(ISNUMBER(S145),S145&lt;0),AND(ISNUMBER(T145),T145&lt;0)),"逾期",IF(OR(AND(ISNUMBER(R145),R145&lt;='设置与说明'!$B$10),AND(ISNUMBER(S145),S145&lt;='设置与说明'!$B$11),AND(ISNUMBER(T145),T145&lt;='设置与说明'!$B$12)),"30天内到期","正常"))))</f>
        <v/>
      </c>
      <c r="V145" s="121" t="n"/>
      <c r="W145" s="121" t="n"/>
    </row>
    <row r="146" ht="20" customHeight="1" s="18">
      <c r="A146" s="117" t="n"/>
      <c r="B146" s="117">
        <f>IFERROR(VLOOKUP(A146,'车辆台账'!$A$6:$P$105,2,FALSE),"")</f>
        <v/>
      </c>
      <c r="C146" s="117">
        <f>IFERROR(VLOOKUP(A146,'车辆台账'!$A$6:$P$105,16,FALSE),"")</f>
        <v/>
      </c>
      <c r="D146" s="117" t="n"/>
      <c r="E146" s="117" t="n"/>
      <c r="F146" s="117" t="n"/>
      <c r="G146" s="120" t="n"/>
      <c r="H146" s="120" t="n"/>
      <c r="I146" s="120" t="n"/>
      <c r="J146" s="119" t="n"/>
      <c r="K146" s="120" t="n"/>
      <c r="L146" s="120" t="n"/>
      <c r="M146" s="129">
        <f>IF(A146="","",IF(OR(F146="时间",F146="时间+里程",F146="时间+发动机小时"),IF(AND(ISNUMBER(J146),G146&gt;0),J146+G146,""),""))</f>
        <v/>
      </c>
      <c r="N146" s="120">
        <f>IF(A146="","",IF(OR(F146="里程",F146="时间+里程"),IF(AND(ISNUMBER(K146),H146&gt;0),K146+H146,""),""))</f>
        <v/>
      </c>
      <c r="O146" s="120">
        <f>IF(A146="","",IF(OR(F146="发动机小时",F146="时间+发动机小时"),IF(AND(ISNUMBER(L146),I146&gt;0),L146+I146,""),""))</f>
        <v/>
      </c>
      <c r="P146" s="120">
        <f>IFERROR(VLOOKUP(A146,'车辆台账'!$A$6:$O$105,14,FALSE),"")</f>
        <v/>
      </c>
      <c r="Q146" s="120">
        <f>IFERROR(VLOOKUP(A146,'车辆台账'!$A$6:$O$105,15,FALSE),"")</f>
        <v/>
      </c>
      <c r="R146" s="120">
        <f>IF(M146="","",M146-TODAY())</f>
        <v/>
      </c>
      <c r="S146" s="120">
        <f>IF(N146="","",N146-P146)</f>
        <v/>
      </c>
      <c r="T146" s="120">
        <f>IF(O146="","",O146-Q146)</f>
        <v/>
      </c>
      <c r="U146" s="117">
        <f>IF(A146="","",IF(C146&lt;&gt;"在用","车辆非在用",IF(OR(AND(ISNUMBER(R146),R146&lt;0),AND(ISNUMBER(S146),S146&lt;0),AND(ISNUMBER(T146),T146&lt;0)),"逾期",IF(OR(AND(ISNUMBER(R146),R146&lt;='设置与说明'!$B$10),AND(ISNUMBER(S146),S146&lt;='设置与说明'!$B$11),AND(ISNUMBER(T146),T146&lt;='设置与说明'!$B$12)),"30天内到期","正常"))))</f>
        <v/>
      </c>
      <c r="V146" s="117" t="n"/>
      <c r="W146" s="117" t="n"/>
    </row>
    <row r="147" ht="20" customHeight="1" s="18">
      <c r="A147" s="121" t="n"/>
      <c r="B147" s="121">
        <f>IFERROR(VLOOKUP(A147,'车辆台账'!$A$6:$P$105,2,FALSE),"")</f>
        <v/>
      </c>
      <c r="C147" s="121">
        <f>IFERROR(VLOOKUP(A147,'车辆台账'!$A$6:$P$105,16,FALSE),"")</f>
        <v/>
      </c>
      <c r="D147" s="121" t="n"/>
      <c r="E147" s="121" t="n"/>
      <c r="F147" s="121" t="n"/>
      <c r="G147" s="124" t="n"/>
      <c r="H147" s="124" t="n"/>
      <c r="I147" s="124" t="n"/>
      <c r="J147" s="123" t="n"/>
      <c r="K147" s="124" t="n"/>
      <c r="L147" s="124" t="n"/>
      <c r="M147" s="130">
        <f>IF(A147="","",IF(OR(F147="时间",F147="时间+里程",F147="时间+发动机小时"),IF(AND(ISNUMBER(J147),G147&gt;0),J147+G147,""),""))</f>
        <v/>
      </c>
      <c r="N147" s="124">
        <f>IF(A147="","",IF(OR(F147="里程",F147="时间+里程"),IF(AND(ISNUMBER(K147),H147&gt;0),K147+H147,""),""))</f>
        <v/>
      </c>
      <c r="O147" s="124">
        <f>IF(A147="","",IF(OR(F147="发动机小时",F147="时间+发动机小时"),IF(AND(ISNUMBER(L147),I147&gt;0),L147+I147,""),""))</f>
        <v/>
      </c>
      <c r="P147" s="124">
        <f>IFERROR(VLOOKUP(A147,'车辆台账'!$A$6:$O$105,14,FALSE),"")</f>
        <v/>
      </c>
      <c r="Q147" s="124">
        <f>IFERROR(VLOOKUP(A147,'车辆台账'!$A$6:$O$105,15,FALSE),"")</f>
        <v/>
      </c>
      <c r="R147" s="124">
        <f>IF(M147="","",M147-TODAY())</f>
        <v/>
      </c>
      <c r="S147" s="124">
        <f>IF(N147="","",N147-P147)</f>
        <v/>
      </c>
      <c r="T147" s="124">
        <f>IF(O147="","",O147-Q147)</f>
        <v/>
      </c>
      <c r="U147" s="121">
        <f>IF(A147="","",IF(C147&lt;&gt;"在用","车辆非在用",IF(OR(AND(ISNUMBER(R147),R147&lt;0),AND(ISNUMBER(S147),S147&lt;0),AND(ISNUMBER(T147),T147&lt;0)),"逾期",IF(OR(AND(ISNUMBER(R147),R147&lt;='设置与说明'!$B$10),AND(ISNUMBER(S147),S147&lt;='设置与说明'!$B$11),AND(ISNUMBER(T147),T147&lt;='设置与说明'!$B$12)),"30天内到期","正常"))))</f>
        <v/>
      </c>
      <c r="V147" s="121" t="n"/>
      <c r="W147" s="121" t="n"/>
    </row>
    <row r="148" ht="20" customHeight="1" s="18">
      <c r="A148" s="117" t="n"/>
      <c r="B148" s="117">
        <f>IFERROR(VLOOKUP(A148,'车辆台账'!$A$6:$P$105,2,FALSE),"")</f>
        <v/>
      </c>
      <c r="C148" s="117">
        <f>IFERROR(VLOOKUP(A148,'车辆台账'!$A$6:$P$105,16,FALSE),"")</f>
        <v/>
      </c>
      <c r="D148" s="117" t="n"/>
      <c r="E148" s="117" t="n"/>
      <c r="F148" s="117" t="n"/>
      <c r="G148" s="120" t="n"/>
      <c r="H148" s="120" t="n"/>
      <c r="I148" s="120" t="n"/>
      <c r="J148" s="119" t="n"/>
      <c r="K148" s="120" t="n"/>
      <c r="L148" s="120" t="n"/>
      <c r="M148" s="129">
        <f>IF(A148="","",IF(OR(F148="时间",F148="时间+里程",F148="时间+发动机小时"),IF(AND(ISNUMBER(J148),G148&gt;0),J148+G148,""),""))</f>
        <v/>
      </c>
      <c r="N148" s="120">
        <f>IF(A148="","",IF(OR(F148="里程",F148="时间+里程"),IF(AND(ISNUMBER(K148),H148&gt;0),K148+H148,""),""))</f>
        <v/>
      </c>
      <c r="O148" s="120">
        <f>IF(A148="","",IF(OR(F148="发动机小时",F148="时间+发动机小时"),IF(AND(ISNUMBER(L148),I148&gt;0),L148+I148,""),""))</f>
        <v/>
      </c>
      <c r="P148" s="120">
        <f>IFERROR(VLOOKUP(A148,'车辆台账'!$A$6:$O$105,14,FALSE),"")</f>
        <v/>
      </c>
      <c r="Q148" s="120">
        <f>IFERROR(VLOOKUP(A148,'车辆台账'!$A$6:$O$105,15,FALSE),"")</f>
        <v/>
      </c>
      <c r="R148" s="120">
        <f>IF(M148="","",M148-TODAY())</f>
        <v/>
      </c>
      <c r="S148" s="120">
        <f>IF(N148="","",N148-P148)</f>
        <v/>
      </c>
      <c r="T148" s="120">
        <f>IF(O148="","",O148-Q148)</f>
        <v/>
      </c>
      <c r="U148" s="117">
        <f>IF(A148="","",IF(C148&lt;&gt;"在用","车辆非在用",IF(OR(AND(ISNUMBER(R148),R148&lt;0),AND(ISNUMBER(S148),S148&lt;0),AND(ISNUMBER(T148),T148&lt;0)),"逾期",IF(OR(AND(ISNUMBER(R148),R148&lt;='设置与说明'!$B$10),AND(ISNUMBER(S148),S148&lt;='设置与说明'!$B$11),AND(ISNUMBER(T148),T148&lt;='设置与说明'!$B$12)),"30天内到期","正常"))))</f>
        <v/>
      </c>
      <c r="V148" s="117" t="n"/>
      <c r="W148" s="117" t="n"/>
    </row>
    <row r="149" ht="20" customHeight="1" s="18">
      <c r="A149" s="121" t="n"/>
      <c r="B149" s="121">
        <f>IFERROR(VLOOKUP(A149,'车辆台账'!$A$6:$P$105,2,FALSE),"")</f>
        <v/>
      </c>
      <c r="C149" s="121">
        <f>IFERROR(VLOOKUP(A149,'车辆台账'!$A$6:$P$105,16,FALSE),"")</f>
        <v/>
      </c>
      <c r="D149" s="121" t="n"/>
      <c r="E149" s="121" t="n"/>
      <c r="F149" s="121" t="n"/>
      <c r="G149" s="124" t="n"/>
      <c r="H149" s="124" t="n"/>
      <c r="I149" s="124" t="n"/>
      <c r="J149" s="123" t="n"/>
      <c r="K149" s="124" t="n"/>
      <c r="L149" s="124" t="n"/>
      <c r="M149" s="130">
        <f>IF(A149="","",IF(OR(F149="时间",F149="时间+里程",F149="时间+发动机小时"),IF(AND(ISNUMBER(J149),G149&gt;0),J149+G149,""),""))</f>
        <v/>
      </c>
      <c r="N149" s="124">
        <f>IF(A149="","",IF(OR(F149="里程",F149="时间+里程"),IF(AND(ISNUMBER(K149),H149&gt;0),K149+H149,""),""))</f>
        <v/>
      </c>
      <c r="O149" s="124">
        <f>IF(A149="","",IF(OR(F149="发动机小时",F149="时间+发动机小时"),IF(AND(ISNUMBER(L149),I149&gt;0),L149+I149,""),""))</f>
        <v/>
      </c>
      <c r="P149" s="124">
        <f>IFERROR(VLOOKUP(A149,'车辆台账'!$A$6:$O$105,14,FALSE),"")</f>
        <v/>
      </c>
      <c r="Q149" s="124">
        <f>IFERROR(VLOOKUP(A149,'车辆台账'!$A$6:$O$105,15,FALSE),"")</f>
        <v/>
      </c>
      <c r="R149" s="124">
        <f>IF(M149="","",M149-TODAY())</f>
        <v/>
      </c>
      <c r="S149" s="124">
        <f>IF(N149="","",N149-P149)</f>
        <v/>
      </c>
      <c r="T149" s="124">
        <f>IF(O149="","",O149-Q149)</f>
        <v/>
      </c>
      <c r="U149" s="121">
        <f>IF(A149="","",IF(C149&lt;&gt;"在用","车辆非在用",IF(OR(AND(ISNUMBER(R149),R149&lt;0),AND(ISNUMBER(S149),S149&lt;0),AND(ISNUMBER(T149),T149&lt;0)),"逾期",IF(OR(AND(ISNUMBER(R149),R149&lt;='设置与说明'!$B$10),AND(ISNUMBER(S149),S149&lt;='设置与说明'!$B$11),AND(ISNUMBER(T149),T149&lt;='设置与说明'!$B$12)),"30天内到期","正常"))))</f>
        <v/>
      </c>
      <c r="V149" s="121" t="n"/>
      <c r="W149" s="121" t="n"/>
    </row>
    <row r="150" ht="20" customHeight="1" s="18">
      <c r="A150" s="117" t="n"/>
      <c r="B150" s="117">
        <f>IFERROR(VLOOKUP(A150,'车辆台账'!$A$6:$P$105,2,FALSE),"")</f>
        <v/>
      </c>
      <c r="C150" s="117">
        <f>IFERROR(VLOOKUP(A150,'车辆台账'!$A$6:$P$105,16,FALSE),"")</f>
        <v/>
      </c>
      <c r="D150" s="117" t="n"/>
      <c r="E150" s="117" t="n"/>
      <c r="F150" s="117" t="n"/>
      <c r="G150" s="120" t="n"/>
      <c r="H150" s="120" t="n"/>
      <c r="I150" s="120" t="n"/>
      <c r="J150" s="119" t="n"/>
      <c r="K150" s="120" t="n"/>
      <c r="L150" s="120" t="n"/>
      <c r="M150" s="129">
        <f>IF(A150="","",IF(OR(F150="时间",F150="时间+里程",F150="时间+发动机小时"),IF(AND(ISNUMBER(J150),G150&gt;0),J150+G150,""),""))</f>
        <v/>
      </c>
      <c r="N150" s="120">
        <f>IF(A150="","",IF(OR(F150="里程",F150="时间+里程"),IF(AND(ISNUMBER(K150),H150&gt;0),K150+H150,""),""))</f>
        <v/>
      </c>
      <c r="O150" s="120">
        <f>IF(A150="","",IF(OR(F150="发动机小时",F150="时间+发动机小时"),IF(AND(ISNUMBER(L150),I150&gt;0),L150+I150,""),""))</f>
        <v/>
      </c>
      <c r="P150" s="120">
        <f>IFERROR(VLOOKUP(A150,'车辆台账'!$A$6:$O$105,14,FALSE),"")</f>
        <v/>
      </c>
      <c r="Q150" s="120">
        <f>IFERROR(VLOOKUP(A150,'车辆台账'!$A$6:$O$105,15,FALSE),"")</f>
        <v/>
      </c>
      <c r="R150" s="120">
        <f>IF(M150="","",M150-TODAY())</f>
        <v/>
      </c>
      <c r="S150" s="120">
        <f>IF(N150="","",N150-P150)</f>
        <v/>
      </c>
      <c r="T150" s="120">
        <f>IF(O150="","",O150-Q150)</f>
        <v/>
      </c>
      <c r="U150" s="117">
        <f>IF(A150="","",IF(C150&lt;&gt;"在用","车辆非在用",IF(OR(AND(ISNUMBER(R150),R150&lt;0),AND(ISNUMBER(S150),S150&lt;0),AND(ISNUMBER(T150),T150&lt;0)),"逾期",IF(OR(AND(ISNUMBER(R150),R150&lt;='设置与说明'!$B$10),AND(ISNUMBER(S150),S150&lt;='设置与说明'!$B$11),AND(ISNUMBER(T150),T150&lt;='设置与说明'!$B$12)),"30天内到期","正常"))))</f>
        <v/>
      </c>
      <c r="V150" s="117" t="n"/>
      <c r="W150" s="117" t="n"/>
    </row>
    <row r="151" ht="20" customHeight="1" s="18">
      <c r="A151" s="121" t="n"/>
      <c r="B151" s="121">
        <f>IFERROR(VLOOKUP(A151,'车辆台账'!$A$6:$P$105,2,FALSE),"")</f>
        <v/>
      </c>
      <c r="C151" s="121">
        <f>IFERROR(VLOOKUP(A151,'车辆台账'!$A$6:$P$105,16,FALSE),"")</f>
        <v/>
      </c>
      <c r="D151" s="121" t="n"/>
      <c r="E151" s="121" t="n"/>
      <c r="F151" s="121" t="n"/>
      <c r="G151" s="124" t="n"/>
      <c r="H151" s="124" t="n"/>
      <c r="I151" s="124" t="n"/>
      <c r="J151" s="123" t="n"/>
      <c r="K151" s="124" t="n"/>
      <c r="L151" s="124" t="n"/>
      <c r="M151" s="130">
        <f>IF(A151="","",IF(OR(F151="时间",F151="时间+里程",F151="时间+发动机小时"),IF(AND(ISNUMBER(J151),G151&gt;0),J151+G151,""),""))</f>
        <v/>
      </c>
      <c r="N151" s="124">
        <f>IF(A151="","",IF(OR(F151="里程",F151="时间+里程"),IF(AND(ISNUMBER(K151),H151&gt;0),K151+H151,""),""))</f>
        <v/>
      </c>
      <c r="O151" s="124">
        <f>IF(A151="","",IF(OR(F151="发动机小时",F151="时间+发动机小时"),IF(AND(ISNUMBER(L151),I151&gt;0),L151+I151,""),""))</f>
        <v/>
      </c>
      <c r="P151" s="124">
        <f>IFERROR(VLOOKUP(A151,'车辆台账'!$A$6:$O$105,14,FALSE),"")</f>
        <v/>
      </c>
      <c r="Q151" s="124">
        <f>IFERROR(VLOOKUP(A151,'车辆台账'!$A$6:$O$105,15,FALSE),"")</f>
        <v/>
      </c>
      <c r="R151" s="124">
        <f>IF(M151="","",M151-TODAY())</f>
        <v/>
      </c>
      <c r="S151" s="124">
        <f>IF(N151="","",N151-P151)</f>
        <v/>
      </c>
      <c r="T151" s="124">
        <f>IF(O151="","",O151-Q151)</f>
        <v/>
      </c>
      <c r="U151" s="121">
        <f>IF(A151="","",IF(C151&lt;&gt;"在用","车辆非在用",IF(OR(AND(ISNUMBER(R151),R151&lt;0),AND(ISNUMBER(S151),S151&lt;0),AND(ISNUMBER(T151),T151&lt;0)),"逾期",IF(OR(AND(ISNUMBER(R151),R151&lt;='设置与说明'!$B$10),AND(ISNUMBER(S151),S151&lt;='设置与说明'!$B$11),AND(ISNUMBER(T151),T151&lt;='设置与说明'!$B$12)),"30天内到期","正常"))))</f>
        <v/>
      </c>
      <c r="V151" s="121" t="n"/>
      <c r="W151" s="121" t="n"/>
    </row>
    <row r="152" ht="20" customHeight="1" s="18">
      <c r="A152" s="117" t="n"/>
      <c r="B152" s="117">
        <f>IFERROR(VLOOKUP(A152,'车辆台账'!$A$6:$P$105,2,FALSE),"")</f>
        <v/>
      </c>
      <c r="C152" s="117">
        <f>IFERROR(VLOOKUP(A152,'车辆台账'!$A$6:$P$105,16,FALSE),"")</f>
        <v/>
      </c>
      <c r="D152" s="117" t="n"/>
      <c r="E152" s="117" t="n"/>
      <c r="F152" s="117" t="n"/>
      <c r="G152" s="120" t="n"/>
      <c r="H152" s="120" t="n"/>
      <c r="I152" s="120" t="n"/>
      <c r="J152" s="119" t="n"/>
      <c r="K152" s="120" t="n"/>
      <c r="L152" s="120" t="n"/>
      <c r="M152" s="129">
        <f>IF(A152="","",IF(OR(F152="时间",F152="时间+里程",F152="时间+发动机小时"),IF(AND(ISNUMBER(J152),G152&gt;0),J152+G152,""),""))</f>
        <v/>
      </c>
      <c r="N152" s="120">
        <f>IF(A152="","",IF(OR(F152="里程",F152="时间+里程"),IF(AND(ISNUMBER(K152),H152&gt;0),K152+H152,""),""))</f>
        <v/>
      </c>
      <c r="O152" s="120">
        <f>IF(A152="","",IF(OR(F152="发动机小时",F152="时间+发动机小时"),IF(AND(ISNUMBER(L152),I152&gt;0),L152+I152,""),""))</f>
        <v/>
      </c>
      <c r="P152" s="120">
        <f>IFERROR(VLOOKUP(A152,'车辆台账'!$A$6:$O$105,14,FALSE),"")</f>
        <v/>
      </c>
      <c r="Q152" s="120">
        <f>IFERROR(VLOOKUP(A152,'车辆台账'!$A$6:$O$105,15,FALSE),"")</f>
        <v/>
      </c>
      <c r="R152" s="120">
        <f>IF(M152="","",M152-TODAY())</f>
        <v/>
      </c>
      <c r="S152" s="120">
        <f>IF(N152="","",N152-P152)</f>
        <v/>
      </c>
      <c r="T152" s="120">
        <f>IF(O152="","",O152-Q152)</f>
        <v/>
      </c>
      <c r="U152" s="117">
        <f>IF(A152="","",IF(C152&lt;&gt;"在用","车辆非在用",IF(OR(AND(ISNUMBER(R152),R152&lt;0),AND(ISNUMBER(S152),S152&lt;0),AND(ISNUMBER(T152),T152&lt;0)),"逾期",IF(OR(AND(ISNUMBER(R152),R152&lt;='设置与说明'!$B$10),AND(ISNUMBER(S152),S152&lt;='设置与说明'!$B$11),AND(ISNUMBER(T152),T152&lt;='设置与说明'!$B$12)),"30天内到期","正常"))))</f>
        <v/>
      </c>
      <c r="V152" s="117" t="n"/>
      <c r="W152" s="117" t="n"/>
    </row>
    <row r="153" ht="20" customHeight="1" s="18">
      <c r="A153" s="121" t="n"/>
      <c r="B153" s="121">
        <f>IFERROR(VLOOKUP(A153,'车辆台账'!$A$6:$P$105,2,FALSE),"")</f>
        <v/>
      </c>
      <c r="C153" s="121">
        <f>IFERROR(VLOOKUP(A153,'车辆台账'!$A$6:$P$105,16,FALSE),"")</f>
        <v/>
      </c>
      <c r="D153" s="121" t="n"/>
      <c r="E153" s="121" t="n"/>
      <c r="F153" s="121" t="n"/>
      <c r="G153" s="124" t="n"/>
      <c r="H153" s="124" t="n"/>
      <c r="I153" s="124" t="n"/>
      <c r="J153" s="123" t="n"/>
      <c r="K153" s="124" t="n"/>
      <c r="L153" s="124" t="n"/>
      <c r="M153" s="130">
        <f>IF(A153="","",IF(OR(F153="时间",F153="时间+里程",F153="时间+发动机小时"),IF(AND(ISNUMBER(J153),G153&gt;0),J153+G153,""),""))</f>
        <v/>
      </c>
      <c r="N153" s="124">
        <f>IF(A153="","",IF(OR(F153="里程",F153="时间+里程"),IF(AND(ISNUMBER(K153),H153&gt;0),K153+H153,""),""))</f>
        <v/>
      </c>
      <c r="O153" s="124">
        <f>IF(A153="","",IF(OR(F153="发动机小时",F153="时间+发动机小时"),IF(AND(ISNUMBER(L153),I153&gt;0),L153+I153,""),""))</f>
        <v/>
      </c>
      <c r="P153" s="124">
        <f>IFERROR(VLOOKUP(A153,'车辆台账'!$A$6:$O$105,14,FALSE),"")</f>
        <v/>
      </c>
      <c r="Q153" s="124">
        <f>IFERROR(VLOOKUP(A153,'车辆台账'!$A$6:$O$105,15,FALSE),"")</f>
        <v/>
      </c>
      <c r="R153" s="124">
        <f>IF(M153="","",M153-TODAY())</f>
        <v/>
      </c>
      <c r="S153" s="124">
        <f>IF(N153="","",N153-P153)</f>
        <v/>
      </c>
      <c r="T153" s="124">
        <f>IF(O153="","",O153-Q153)</f>
        <v/>
      </c>
      <c r="U153" s="121">
        <f>IF(A153="","",IF(C153&lt;&gt;"在用","车辆非在用",IF(OR(AND(ISNUMBER(R153),R153&lt;0),AND(ISNUMBER(S153),S153&lt;0),AND(ISNUMBER(T153),T153&lt;0)),"逾期",IF(OR(AND(ISNUMBER(R153),R153&lt;='设置与说明'!$B$10),AND(ISNUMBER(S153),S153&lt;='设置与说明'!$B$11),AND(ISNUMBER(T153),T153&lt;='设置与说明'!$B$12)),"30天内到期","正常"))))</f>
        <v/>
      </c>
      <c r="V153" s="121" t="n"/>
      <c r="W153" s="121" t="n"/>
    </row>
    <row r="154" ht="20" customHeight="1" s="18">
      <c r="A154" s="117" t="n"/>
      <c r="B154" s="117">
        <f>IFERROR(VLOOKUP(A154,'车辆台账'!$A$6:$P$105,2,FALSE),"")</f>
        <v/>
      </c>
      <c r="C154" s="117">
        <f>IFERROR(VLOOKUP(A154,'车辆台账'!$A$6:$P$105,16,FALSE),"")</f>
        <v/>
      </c>
      <c r="D154" s="117" t="n"/>
      <c r="E154" s="117" t="n"/>
      <c r="F154" s="117" t="n"/>
      <c r="G154" s="120" t="n"/>
      <c r="H154" s="120" t="n"/>
      <c r="I154" s="120" t="n"/>
      <c r="J154" s="119" t="n"/>
      <c r="K154" s="120" t="n"/>
      <c r="L154" s="120" t="n"/>
      <c r="M154" s="129">
        <f>IF(A154="","",IF(OR(F154="时间",F154="时间+里程",F154="时间+发动机小时"),IF(AND(ISNUMBER(J154),G154&gt;0),J154+G154,""),""))</f>
        <v/>
      </c>
      <c r="N154" s="120">
        <f>IF(A154="","",IF(OR(F154="里程",F154="时间+里程"),IF(AND(ISNUMBER(K154),H154&gt;0),K154+H154,""),""))</f>
        <v/>
      </c>
      <c r="O154" s="120">
        <f>IF(A154="","",IF(OR(F154="发动机小时",F154="时间+发动机小时"),IF(AND(ISNUMBER(L154),I154&gt;0),L154+I154,""),""))</f>
        <v/>
      </c>
      <c r="P154" s="120">
        <f>IFERROR(VLOOKUP(A154,'车辆台账'!$A$6:$O$105,14,FALSE),"")</f>
        <v/>
      </c>
      <c r="Q154" s="120">
        <f>IFERROR(VLOOKUP(A154,'车辆台账'!$A$6:$O$105,15,FALSE),"")</f>
        <v/>
      </c>
      <c r="R154" s="120">
        <f>IF(M154="","",M154-TODAY())</f>
        <v/>
      </c>
      <c r="S154" s="120">
        <f>IF(N154="","",N154-P154)</f>
        <v/>
      </c>
      <c r="T154" s="120">
        <f>IF(O154="","",O154-Q154)</f>
        <v/>
      </c>
      <c r="U154" s="117">
        <f>IF(A154="","",IF(C154&lt;&gt;"在用","车辆非在用",IF(OR(AND(ISNUMBER(R154),R154&lt;0),AND(ISNUMBER(S154),S154&lt;0),AND(ISNUMBER(T154),T154&lt;0)),"逾期",IF(OR(AND(ISNUMBER(R154),R154&lt;='设置与说明'!$B$10),AND(ISNUMBER(S154),S154&lt;='设置与说明'!$B$11),AND(ISNUMBER(T154),T154&lt;='设置与说明'!$B$12)),"30天内到期","正常"))))</f>
        <v/>
      </c>
      <c r="V154" s="117" t="n"/>
      <c r="W154" s="117" t="n"/>
    </row>
    <row r="155" ht="20" customHeight="1" s="18">
      <c r="A155" s="121" t="n"/>
      <c r="B155" s="121">
        <f>IFERROR(VLOOKUP(A155,'车辆台账'!$A$6:$P$105,2,FALSE),"")</f>
        <v/>
      </c>
      <c r="C155" s="121">
        <f>IFERROR(VLOOKUP(A155,'车辆台账'!$A$6:$P$105,16,FALSE),"")</f>
        <v/>
      </c>
      <c r="D155" s="121" t="n"/>
      <c r="E155" s="121" t="n"/>
      <c r="F155" s="121" t="n"/>
      <c r="G155" s="124" t="n"/>
      <c r="H155" s="124" t="n"/>
      <c r="I155" s="124" t="n"/>
      <c r="J155" s="123" t="n"/>
      <c r="K155" s="124" t="n"/>
      <c r="L155" s="124" t="n"/>
      <c r="M155" s="130">
        <f>IF(A155="","",IF(OR(F155="时间",F155="时间+里程",F155="时间+发动机小时"),IF(AND(ISNUMBER(J155),G155&gt;0),J155+G155,""),""))</f>
        <v/>
      </c>
      <c r="N155" s="124">
        <f>IF(A155="","",IF(OR(F155="里程",F155="时间+里程"),IF(AND(ISNUMBER(K155),H155&gt;0),K155+H155,""),""))</f>
        <v/>
      </c>
      <c r="O155" s="124">
        <f>IF(A155="","",IF(OR(F155="发动机小时",F155="时间+发动机小时"),IF(AND(ISNUMBER(L155),I155&gt;0),L155+I155,""),""))</f>
        <v/>
      </c>
      <c r="P155" s="124">
        <f>IFERROR(VLOOKUP(A155,'车辆台账'!$A$6:$O$105,14,FALSE),"")</f>
        <v/>
      </c>
      <c r="Q155" s="124">
        <f>IFERROR(VLOOKUP(A155,'车辆台账'!$A$6:$O$105,15,FALSE),"")</f>
        <v/>
      </c>
      <c r="R155" s="124">
        <f>IF(M155="","",M155-TODAY())</f>
        <v/>
      </c>
      <c r="S155" s="124">
        <f>IF(N155="","",N155-P155)</f>
        <v/>
      </c>
      <c r="T155" s="124">
        <f>IF(O155="","",O155-Q155)</f>
        <v/>
      </c>
      <c r="U155" s="121">
        <f>IF(A155="","",IF(C155&lt;&gt;"在用","车辆非在用",IF(OR(AND(ISNUMBER(R155),R155&lt;0),AND(ISNUMBER(S155),S155&lt;0),AND(ISNUMBER(T155),T155&lt;0)),"逾期",IF(OR(AND(ISNUMBER(R155),R155&lt;='设置与说明'!$B$10),AND(ISNUMBER(S155),S155&lt;='设置与说明'!$B$11),AND(ISNUMBER(T155),T155&lt;='设置与说明'!$B$12)),"30天内到期","正常"))))</f>
        <v/>
      </c>
      <c r="V155" s="121" t="n"/>
      <c r="W155" s="121" t="n"/>
    </row>
  </sheetData>
  <mergeCells count="2">
    <mergeCell ref="A2:W2"/>
    <mergeCell ref="A1:W1"/>
  </mergeCells>
  <dataValidations count="2">
    <dataValidation sqref="E6:E155" showDropDown="0" showInputMessage="0" showErrorMessage="0" allowBlank="1" type="list">
      <formula1>"预防性保养,纠正性维修,安全检查,年检/合规,轮胎,制动系统,发动机/机油,电气系统,事故维修,召回/质保,清洁/美容,其他"</formula1>
    </dataValidation>
    <dataValidation sqref="F6:F155" showDropDown="0" showInputMessage="0" showErrorMessage="0" allowBlank="1" type="list">
      <formula1>"时间,里程,发动机小时,时间+里程,时间+发动机小时,手动"</formula1>
    </dataValidation>
  </dataValidations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V155"/>
  <sheetViews>
    <sheetView showGridLines="0" workbookViewId="0">
      <selection activeCell="A1" sqref="A1"/>
    </sheetView>
  </sheetViews>
  <sheetFormatPr baseColWidth="8" defaultRowHeight="15"/>
  <cols>
    <col width="16" customWidth="1" style="18" min="1" max="1"/>
    <col width="12" customWidth="1" style="18" min="2" max="2"/>
    <col width="12" customWidth="1" style="18" min="3" max="3"/>
    <col width="12" customWidth="1" style="18" min="4" max="4"/>
    <col width="16" customWidth="1" style="18" min="5" max="5"/>
    <col width="14" customWidth="1" style="18" min="6" max="6"/>
    <col width="12" customWidth="1" style="18" min="7" max="7"/>
    <col width="10" customWidth="1" style="18" min="8" max="8"/>
    <col width="10" customWidth="1" style="18" min="9" max="9"/>
    <col width="10" customWidth="1" style="18" min="10" max="10"/>
    <col width="10" customWidth="1" style="18" min="11" max="11"/>
    <col width="13" customWidth="1" style="18" min="12" max="12"/>
    <col width="30" customWidth="1" style="18" min="13" max="13"/>
    <col width="10" customWidth="1" style="18" min="14" max="14"/>
    <col width="12" customWidth="1" style="18" min="15" max="15"/>
    <col width="14" customWidth="1" style="18" min="16" max="16"/>
    <col width="12" customWidth="1" style="18" min="17" max="17"/>
    <col width="13" customWidth="1" style="18" min="18" max="18"/>
    <col width="14" customWidth="1" style="18" min="19" max="19"/>
    <col width="12" customWidth="1" style="18" min="20" max="20"/>
    <col width="30" customWidth="1" style="18" min="21" max="21"/>
    <col width="24" customWidth="1" style="18" min="22" max="22"/>
  </cols>
  <sheetData>
    <row r="1" ht="32" customHeight="1" s="18">
      <c r="A1" s="99" t="inlineStr">
        <is>
          <t>检查与合规</t>
        </is>
      </c>
      <c r="B1" s="100" t="n"/>
      <c r="C1" s="100" t="n"/>
      <c r="D1" s="100" t="n"/>
      <c r="E1" s="100" t="n"/>
      <c r="F1" s="100" t="n"/>
      <c r="G1" s="100" t="n"/>
      <c r="H1" s="100" t="n"/>
      <c r="I1" s="100" t="n"/>
      <c r="J1" s="100" t="n"/>
      <c r="K1" s="100" t="n"/>
      <c r="L1" s="100" t="n"/>
      <c r="M1" s="100" t="n"/>
      <c r="N1" s="100" t="n"/>
      <c r="O1" s="100" t="n"/>
      <c r="P1" s="100" t="n"/>
      <c r="Q1" s="100" t="n"/>
      <c r="R1" s="100" t="n"/>
      <c r="S1" s="100" t="n"/>
      <c r="T1" s="100" t="n"/>
      <c r="U1" s="100" t="n"/>
      <c r="V1" s="100" t="n"/>
    </row>
    <row r="2" ht="24" customHeight="1" s="18">
      <c r="A2" s="101" t="inlineStr">
        <is>
          <t>覆盖日检、周检、出车检查、年检、排放、保险、注册和整改闭环。</t>
        </is>
      </c>
      <c r="B2" s="100" t="n"/>
      <c r="C2" s="100" t="n"/>
      <c r="D2" s="100" t="n"/>
      <c r="E2" s="100" t="n"/>
      <c r="F2" s="100" t="n"/>
      <c r="G2" s="100" t="n"/>
      <c r="H2" s="100" t="n"/>
      <c r="I2" s="100" t="n"/>
      <c r="J2" s="100" t="n"/>
      <c r="K2" s="100" t="n"/>
      <c r="L2" s="100" t="n"/>
      <c r="M2" s="100" t="n"/>
      <c r="N2" s="100" t="n"/>
      <c r="O2" s="100" t="n"/>
      <c r="P2" s="100" t="n"/>
      <c r="Q2" s="100" t="n"/>
      <c r="R2" s="100" t="n"/>
      <c r="S2" s="100" t="n"/>
      <c r="T2" s="100" t="n"/>
      <c r="U2" s="100" t="n"/>
      <c r="V2" s="100" t="n"/>
    </row>
    <row r="3"/>
    <row r="4"/>
    <row r="5" ht="30" customHeight="1" s="18">
      <c r="A5" s="116" t="inlineStr">
        <is>
          <t>检查编号</t>
        </is>
      </c>
      <c r="B5" s="116" t="inlineStr">
        <is>
          <t>检查日期</t>
        </is>
      </c>
      <c r="C5" s="116" t="inlineStr">
        <is>
          <t>车队编号</t>
        </is>
      </c>
      <c r="D5" s="116" t="inlineStr">
        <is>
          <t>车牌号</t>
        </is>
      </c>
      <c r="E5" s="116" t="inlineStr">
        <is>
          <t>检查类型</t>
        </is>
      </c>
      <c r="F5" s="116" t="inlineStr">
        <is>
          <t>检查人/司机</t>
        </is>
      </c>
      <c r="G5" s="116" t="inlineStr">
        <is>
          <t>里程(km)</t>
        </is>
      </c>
      <c r="H5" s="116" t="inlineStr">
        <is>
          <t>轮胎</t>
        </is>
      </c>
      <c r="I5" s="116" t="inlineStr">
        <is>
          <t>制动</t>
        </is>
      </c>
      <c r="J5" s="116" t="inlineStr">
        <is>
          <t>灯光</t>
        </is>
      </c>
      <c r="K5" s="116" t="inlineStr">
        <is>
          <t>油液</t>
        </is>
      </c>
      <c r="L5" s="116" t="inlineStr">
        <is>
          <t>车身/设备</t>
        </is>
      </c>
      <c r="M5" s="116" t="inlineStr">
        <is>
          <t>缺陷描述</t>
        </is>
      </c>
      <c r="N5" s="116" t="inlineStr">
        <is>
          <t>严重程度</t>
        </is>
      </c>
      <c r="O5" s="116" t="inlineStr">
        <is>
          <t>是否需整改</t>
        </is>
      </c>
      <c r="P5" s="116" t="inlineStr">
        <is>
          <t>整改负责人</t>
        </is>
      </c>
      <c r="Q5" s="116" t="inlineStr">
        <is>
          <t>整改截止</t>
        </is>
      </c>
      <c r="R5" s="116" t="inlineStr">
        <is>
          <t>整改完成日期</t>
        </is>
      </c>
      <c r="S5" s="116" t="inlineStr">
        <is>
          <t>关联工单</t>
        </is>
      </c>
      <c r="T5" s="116" t="inlineStr">
        <is>
          <t>整改状态</t>
        </is>
      </c>
      <c r="U5" s="116" t="inlineStr">
        <is>
          <t>资料链接</t>
        </is>
      </c>
      <c r="V5" s="116" t="inlineStr">
        <is>
          <t>备注</t>
        </is>
      </c>
    </row>
    <row r="6" ht="20" customHeight="1" s="18">
      <c r="A6" s="117" t="inlineStr">
        <is>
          <t>CHK-2026-001</t>
        </is>
      </c>
      <c r="B6" s="119" t="n">
        <v>46142</v>
      </c>
      <c r="C6" s="117" t="inlineStr">
        <is>
          <t>FLT-001</t>
        </is>
      </c>
      <c r="D6" s="117">
        <f>IFERROR(VLOOKUP(C6,'车辆台账'!$A$6:$B$105,2,FALSE),"")</f>
        <v/>
      </c>
      <c r="E6" s="117" t="inlineStr">
        <is>
          <t>日检</t>
        </is>
      </c>
      <c r="F6" s="117" t="inlineStr">
        <is>
          <t>张伟</t>
        </is>
      </c>
      <c r="G6" s="120" t="n">
        <v>58200</v>
      </c>
      <c r="H6" s="117" t="inlineStr">
        <is>
          <t>正常</t>
        </is>
      </c>
      <c r="I6" s="117" t="inlineStr">
        <is>
          <t>正常</t>
        </is>
      </c>
      <c r="J6" s="117" t="inlineStr">
        <is>
          <t>正常</t>
        </is>
      </c>
      <c r="K6" s="117" t="inlineStr">
        <is>
          <t>正常</t>
        </is>
      </c>
      <c r="L6" s="117" t="inlineStr">
        <is>
          <t>正常</t>
        </is>
      </c>
      <c r="M6" s="117" t="n"/>
      <c r="N6" s="117" t="inlineStr">
        <is>
          <t>低</t>
        </is>
      </c>
      <c r="O6" s="117" t="inlineStr">
        <is>
          <t>否</t>
        </is>
      </c>
      <c r="P6" s="117" t="n"/>
      <c r="Q6" s="119" t="n"/>
      <c r="R6" s="119" t="n"/>
      <c r="S6" s="117" t="n"/>
      <c r="T6" s="117">
        <f>IF(A6="","",IF(O6&lt;&gt;"是","无整改",IF(R6&lt;&gt;"","已关闭",IF(AND(ISNUMBER(Q6),Q6&lt;TODAY()),"逾期","待处理"))))</f>
        <v/>
      </c>
      <c r="U6" s="117" t="inlineStr">
        <is>
          <t>共享盘/检查/CHK-2026-001.pdf</t>
        </is>
      </c>
      <c r="V6" s="117" t="inlineStr">
        <is>
          <t>无异常</t>
        </is>
      </c>
    </row>
    <row r="7" ht="20" customHeight="1" s="18">
      <c r="A7" s="121" t="inlineStr">
        <is>
          <t>CHK-2026-002</t>
        </is>
      </c>
      <c r="B7" s="123" t="n">
        <v>46141</v>
      </c>
      <c r="C7" s="121" t="inlineStr">
        <is>
          <t>FLT-002</t>
        </is>
      </c>
      <c r="D7" s="121">
        <f>IFERROR(VLOOKUP(C7,'车辆台账'!$A$6:$B$105,2,FALSE),"")</f>
        <v/>
      </c>
      <c r="E7" s="121" t="inlineStr">
        <is>
          <t>出车检查</t>
        </is>
      </c>
      <c r="F7" s="121" t="inlineStr">
        <is>
          <t>李娜</t>
        </is>
      </c>
      <c r="G7" s="124" t="n">
        <v>129500</v>
      </c>
      <c r="H7" s="121" t="inlineStr">
        <is>
          <t>正常</t>
        </is>
      </c>
      <c r="I7" s="121" t="inlineStr">
        <is>
          <t>异常</t>
        </is>
      </c>
      <c r="J7" s="121" t="inlineStr">
        <is>
          <t>正常</t>
        </is>
      </c>
      <c r="K7" s="121" t="inlineStr">
        <is>
          <t>正常</t>
        </is>
      </c>
      <c r="L7" s="121" t="inlineStr">
        <is>
          <t>正常</t>
        </is>
      </c>
      <c r="M7" s="121" t="inlineStr">
        <is>
          <t>刹车异响，制动距离偏长</t>
        </is>
      </c>
      <c r="N7" s="121" t="inlineStr">
        <is>
          <t>高</t>
        </is>
      </c>
      <c r="O7" s="121" t="inlineStr">
        <is>
          <t>是</t>
        </is>
      </c>
      <c r="P7" s="121" t="inlineStr">
        <is>
          <t>维修组</t>
        </is>
      </c>
      <c r="Q7" s="123" t="n">
        <v>46144</v>
      </c>
      <c r="R7" s="123" t="n"/>
      <c r="S7" s="121" t="inlineStr">
        <is>
          <t>WO-2026-002</t>
        </is>
      </c>
      <c r="T7" s="121">
        <f>IF(A7="","",IF(O7&lt;&gt;"是","无整改",IF(R7&lt;&gt;"","已关闭",IF(AND(ISNUMBER(Q7),Q7&lt;TODAY()),"逾期","待处理"))))</f>
        <v/>
      </c>
      <c r="U7" s="121" t="inlineStr">
        <is>
          <t>共享盘/检查/CHK-2026-002.pdf</t>
        </is>
      </c>
      <c r="V7" s="121" t="inlineStr">
        <is>
          <t>已生成维修工单</t>
        </is>
      </c>
    </row>
    <row r="8" ht="20" customHeight="1" s="18">
      <c r="A8" s="117" t="inlineStr">
        <is>
          <t>CHK-2026-003</t>
        </is>
      </c>
      <c r="B8" s="119" t="n">
        <v>46132</v>
      </c>
      <c r="C8" s="117" t="inlineStr">
        <is>
          <t>FLT-004</t>
        </is>
      </c>
      <c r="D8" s="117">
        <f>IFERROR(VLOOKUP(C8,'车辆台账'!$A$6:$B$105,2,FALSE),"")</f>
        <v/>
      </c>
      <c r="E8" s="117" t="inlineStr">
        <is>
          <t>安全专项</t>
        </is>
      </c>
      <c r="F8" s="117" t="inlineStr">
        <is>
          <t>赵敏</t>
        </is>
      </c>
      <c r="G8" s="120" t="n">
        <v>210900</v>
      </c>
      <c r="H8" s="117" t="inlineStr">
        <is>
          <t>正常</t>
        </is>
      </c>
      <c r="I8" s="117" t="inlineStr">
        <is>
          <t>正常</t>
        </is>
      </c>
      <c r="J8" s="117" t="inlineStr">
        <is>
          <t>正常</t>
        </is>
      </c>
      <c r="K8" s="117" t="inlineStr">
        <is>
          <t>异常</t>
        </is>
      </c>
      <c r="L8" s="117" t="inlineStr">
        <is>
          <t>正常</t>
        </is>
      </c>
      <c r="M8" s="117" t="inlineStr">
        <is>
          <t>发动机舱有机油渗漏</t>
        </is>
      </c>
      <c r="N8" s="117" t="inlineStr">
        <is>
          <t>高</t>
        </is>
      </c>
      <c r="O8" s="117" t="inlineStr">
        <is>
          <t>是</t>
        </is>
      </c>
      <c r="P8" s="117" t="inlineStr">
        <is>
          <t>重卡维修厂</t>
        </is>
      </c>
      <c r="Q8" s="119" t="n">
        <v>46134</v>
      </c>
      <c r="R8" s="119" t="n"/>
      <c r="S8" s="117" t="inlineStr">
        <is>
          <t>WO-2026-006</t>
        </is>
      </c>
      <c r="T8" s="117">
        <f>IF(A8="","",IF(O8&lt;&gt;"是","无整改",IF(R8&lt;&gt;"","已关闭",IF(AND(ISNUMBER(Q8),Q8&lt;TODAY()),"逾期","待处理"))))</f>
        <v/>
      </c>
      <c r="U8" s="117" t="inlineStr">
        <is>
          <t>共享盘/检查/CHK-2026-003.pdf</t>
        </is>
      </c>
      <c r="V8" s="117" t="inlineStr">
        <is>
          <t>逾期未关闭</t>
        </is>
      </c>
    </row>
    <row r="9" ht="20" customHeight="1" s="18">
      <c r="A9" s="121" t="inlineStr">
        <is>
          <t>CHK-2026-004</t>
        </is>
      </c>
      <c r="B9" s="123" t="n">
        <v>46127</v>
      </c>
      <c r="C9" s="121" t="inlineStr">
        <is>
          <t>FLT-003</t>
        </is>
      </c>
      <c r="D9" s="121">
        <f>IFERROR(VLOOKUP(C9,'车辆台账'!$A$6:$B$105,2,FALSE),"")</f>
        <v/>
      </c>
      <c r="E9" s="121" t="inlineStr">
        <is>
          <t>周检</t>
        </is>
      </c>
      <c r="F9" s="121" t="inlineStr">
        <is>
          <t>王强</t>
        </is>
      </c>
      <c r="G9" s="124" t="n">
        <v>30200</v>
      </c>
      <c r="H9" s="121" t="inlineStr">
        <is>
          <t>正常</t>
        </is>
      </c>
      <c r="I9" s="121" t="inlineStr">
        <is>
          <t>正常</t>
        </is>
      </c>
      <c r="J9" s="121" t="inlineStr">
        <is>
          <t>正常</t>
        </is>
      </c>
      <c r="K9" s="121" t="inlineStr">
        <is>
          <t>正常</t>
        </is>
      </c>
      <c r="L9" s="121" t="inlineStr">
        <is>
          <t>正常</t>
        </is>
      </c>
      <c r="M9" s="121" t="n"/>
      <c r="N9" s="121" t="inlineStr">
        <is>
          <t>低</t>
        </is>
      </c>
      <c r="O9" s="121" t="inlineStr">
        <is>
          <t>否</t>
        </is>
      </c>
      <c r="P9" s="121" t="n"/>
      <c r="Q9" s="123" t="n"/>
      <c r="R9" s="123" t="n"/>
      <c r="S9" s="121" t="n"/>
      <c r="T9" s="121">
        <f>IF(A9="","",IF(O9&lt;&gt;"是","无整改",IF(R9&lt;&gt;"","已关闭",IF(AND(ISNUMBER(Q9),Q9&lt;TODAY()),"逾期","待处理"))))</f>
        <v/>
      </c>
      <c r="U9" s="121" t="inlineStr">
        <is>
          <t>共享盘/检查/CHK-2026-004.pdf</t>
        </is>
      </c>
      <c r="V9" s="121" t="inlineStr">
        <is>
          <t>新能源车周检</t>
        </is>
      </c>
    </row>
    <row r="10" ht="20" customHeight="1" s="18">
      <c r="A10" s="117" t="inlineStr">
        <is>
          <t>CHK-2026-005</t>
        </is>
      </c>
      <c r="B10" s="119" t="n">
        <v>46122</v>
      </c>
      <c r="C10" s="117" t="inlineStr">
        <is>
          <t>FLT-005</t>
        </is>
      </c>
      <c r="D10" s="117">
        <f>IFERROR(VLOOKUP(C10,'车辆台账'!$A$6:$B$105,2,FALSE),"")</f>
        <v/>
      </c>
      <c r="E10" s="117" t="inlineStr">
        <is>
          <t>保险/注册</t>
        </is>
      </c>
      <c r="F10" s="117" t="inlineStr">
        <is>
          <t>陈杰</t>
        </is>
      </c>
      <c r="G10" s="120" t="n">
        <v>18000</v>
      </c>
      <c r="H10" s="117" t="inlineStr">
        <is>
          <t>不适用</t>
        </is>
      </c>
      <c r="I10" s="117" t="inlineStr">
        <is>
          <t>不适用</t>
        </is>
      </c>
      <c r="J10" s="117" t="inlineStr">
        <is>
          <t>不适用</t>
        </is>
      </c>
      <c r="K10" s="117" t="inlineStr">
        <is>
          <t>不适用</t>
        </is>
      </c>
      <c r="L10" s="117" t="inlineStr">
        <is>
          <t>正常</t>
        </is>
      </c>
      <c r="M10" s="117" t="inlineStr">
        <is>
          <t>资料复核完成</t>
        </is>
      </c>
      <c r="N10" s="117" t="inlineStr">
        <is>
          <t>低</t>
        </is>
      </c>
      <c r="O10" s="117" t="inlineStr">
        <is>
          <t>否</t>
        </is>
      </c>
      <c r="P10" s="117" t="n"/>
      <c r="Q10" s="119" t="n"/>
      <c r="R10" s="119" t="n"/>
      <c r="S10" s="117" t="n"/>
      <c r="T10" s="117">
        <f>IF(A10="","",IF(O10&lt;&gt;"是","无整改",IF(R10&lt;&gt;"","已关闭",IF(AND(ISNUMBER(Q10),Q10&lt;TODAY()),"逾期","待处理"))))</f>
        <v/>
      </c>
      <c r="U10" s="117" t="inlineStr">
        <is>
          <t>共享盘/检查/CHK-2026-005.pdf</t>
        </is>
      </c>
      <c r="V10" s="117" t="inlineStr">
        <is>
          <t>保险资料有效</t>
        </is>
      </c>
    </row>
    <row r="11" ht="20" customHeight="1" s="18">
      <c r="A11" s="121" t="n"/>
      <c r="B11" s="123" t="n"/>
      <c r="C11" s="121" t="n"/>
      <c r="D11" s="121">
        <f>IFERROR(VLOOKUP(C11,'车辆台账'!$A$6:$B$105,2,FALSE),"")</f>
        <v/>
      </c>
      <c r="E11" s="121" t="n"/>
      <c r="F11" s="121" t="n"/>
      <c r="G11" s="124" t="n"/>
      <c r="H11" s="121" t="n"/>
      <c r="I11" s="121" t="n"/>
      <c r="J11" s="121" t="n"/>
      <c r="K11" s="121" t="n"/>
      <c r="L11" s="121" t="n"/>
      <c r="M11" s="121" t="n"/>
      <c r="N11" s="121" t="n"/>
      <c r="O11" s="121" t="n"/>
      <c r="P11" s="121" t="n"/>
      <c r="Q11" s="123" t="n"/>
      <c r="R11" s="123" t="n"/>
      <c r="S11" s="121" t="n"/>
      <c r="T11" s="121">
        <f>IF(A11="","",IF(O11&lt;&gt;"是","无整改",IF(R11&lt;&gt;"","已关闭",IF(AND(ISNUMBER(Q11),Q11&lt;TODAY()),"逾期","待处理"))))</f>
        <v/>
      </c>
      <c r="U11" s="121" t="n"/>
      <c r="V11" s="121" t="n"/>
    </row>
    <row r="12" ht="20" customHeight="1" s="18">
      <c r="A12" s="117" t="n"/>
      <c r="B12" s="119" t="n"/>
      <c r="C12" s="117" t="n"/>
      <c r="D12" s="117">
        <f>IFERROR(VLOOKUP(C12,'车辆台账'!$A$6:$B$105,2,FALSE),"")</f>
        <v/>
      </c>
      <c r="E12" s="117" t="n"/>
      <c r="F12" s="117" t="n"/>
      <c r="G12" s="120" t="n"/>
      <c r="H12" s="117" t="n"/>
      <c r="I12" s="117" t="n"/>
      <c r="J12" s="117" t="n"/>
      <c r="K12" s="117" t="n"/>
      <c r="L12" s="117" t="n"/>
      <c r="M12" s="117" t="n"/>
      <c r="N12" s="117" t="n"/>
      <c r="O12" s="117" t="n"/>
      <c r="P12" s="117" t="n"/>
      <c r="Q12" s="119" t="n"/>
      <c r="R12" s="119" t="n"/>
      <c r="S12" s="117" t="n"/>
      <c r="T12" s="117">
        <f>IF(A12="","",IF(O12&lt;&gt;"是","无整改",IF(R12&lt;&gt;"","已关闭",IF(AND(ISNUMBER(Q12),Q12&lt;TODAY()),"逾期","待处理"))))</f>
        <v/>
      </c>
      <c r="U12" s="117" t="n"/>
      <c r="V12" s="117" t="n"/>
    </row>
    <row r="13" ht="20" customHeight="1" s="18">
      <c r="A13" s="121" t="n"/>
      <c r="B13" s="123" t="n"/>
      <c r="C13" s="121" t="n"/>
      <c r="D13" s="121">
        <f>IFERROR(VLOOKUP(C13,'车辆台账'!$A$6:$B$105,2,FALSE),"")</f>
        <v/>
      </c>
      <c r="E13" s="121" t="n"/>
      <c r="F13" s="121" t="n"/>
      <c r="G13" s="124" t="n"/>
      <c r="H13" s="121" t="n"/>
      <c r="I13" s="121" t="n"/>
      <c r="J13" s="121" t="n"/>
      <c r="K13" s="121" t="n"/>
      <c r="L13" s="121" t="n"/>
      <c r="M13" s="121" t="n"/>
      <c r="N13" s="121" t="n"/>
      <c r="O13" s="121" t="n"/>
      <c r="P13" s="121" t="n"/>
      <c r="Q13" s="123" t="n"/>
      <c r="R13" s="123" t="n"/>
      <c r="S13" s="121" t="n"/>
      <c r="T13" s="121">
        <f>IF(A13="","",IF(O13&lt;&gt;"是","无整改",IF(R13&lt;&gt;"","已关闭",IF(AND(ISNUMBER(Q13),Q13&lt;TODAY()),"逾期","待处理"))))</f>
        <v/>
      </c>
      <c r="U13" s="121" t="n"/>
      <c r="V13" s="121" t="n"/>
    </row>
    <row r="14" ht="20" customHeight="1" s="18">
      <c r="A14" s="117" t="n"/>
      <c r="B14" s="119" t="n"/>
      <c r="C14" s="117" t="n"/>
      <c r="D14" s="117">
        <f>IFERROR(VLOOKUP(C14,'车辆台账'!$A$6:$B$105,2,FALSE),"")</f>
        <v/>
      </c>
      <c r="E14" s="117" t="n"/>
      <c r="F14" s="117" t="n"/>
      <c r="G14" s="120" t="n"/>
      <c r="H14" s="117" t="n"/>
      <c r="I14" s="117" t="n"/>
      <c r="J14" s="117" t="n"/>
      <c r="K14" s="117" t="n"/>
      <c r="L14" s="117" t="n"/>
      <c r="M14" s="117" t="n"/>
      <c r="N14" s="117" t="n"/>
      <c r="O14" s="117" t="n"/>
      <c r="P14" s="117" t="n"/>
      <c r="Q14" s="119" t="n"/>
      <c r="R14" s="119" t="n"/>
      <c r="S14" s="117" t="n"/>
      <c r="T14" s="117">
        <f>IF(A14="","",IF(O14&lt;&gt;"是","无整改",IF(R14&lt;&gt;"","已关闭",IF(AND(ISNUMBER(Q14),Q14&lt;TODAY()),"逾期","待处理"))))</f>
        <v/>
      </c>
      <c r="U14" s="117" t="n"/>
      <c r="V14" s="117" t="n"/>
    </row>
    <row r="15" ht="20" customHeight="1" s="18">
      <c r="A15" s="121" t="n"/>
      <c r="B15" s="123" t="n"/>
      <c r="C15" s="121" t="n"/>
      <c r="D15" s="121">
        <f>IFERROR(VLOOKUP(C15,'车辆台账'!$A$6:$B$105,2,FALSE),"")</f>
        <v/>
      </c>
      <c r="E15" s="121" t="n"/>
      <c r="F15" s="121" t="n"/>
      <c r="G15" s="124" t="n"/>
      <c r="H15" s="121" t="n"/>
      <c r="I15" s="121" t="n"/>
      <c r="J15" s="121" t="n"/>
      <c r="K15" s="121" t="n"/>
      <c r="L15" s="121" t="n"/>
      <c r="M15" s="121" t="n"/>
      <c r="N15" s="121" t="n"/>
      <c r="O15" s="121" t="n"/>
      <c r="P15" s="121" t="n"/>
      <c r="Q15" s="123" t="n"/>
      <c r="R15" s="123" t="n"/>
      <c r="S15" s="121" t="n"/>
      <c r="T15" s="121">
        <f>IF(A15="","",IF(O15&lt;&gt;"是","无整改",IF(R15&lt;&gt;"","已关闭",IF(AND(ISNUMBER(Q15),Q15&lt;TODAY()),"逾期","待处理"))))</f>
        <v/>
      </c>
      <c r="U15" s="121" t="n"/>
      <c r="V15" s="121" t="n"/>
    </row>
    <row r="16" ht="20" customHeight="1" s="18">
      <c r="A16" s="117" t="n"/>
      <c r="B16" s="119" t="n"/>
      <c r="C16" s="117" t="n"/>
      <c r="D16" s="117">
        <f>IFERROR(VLOOKUP(C16,'车辆台账'!$A$6:$B$105,2,FALSE),"")</f>
        <v/>
      </c>
      <c r="E16" s="117" t="n"/>
      <c r="F16" s="117" t="n"/>
      <c r="G16" s="120" t="n"/>
      <c r="H16" s="117" t="n"/>
      <c r="I16" s="117" t="n"/>
      <c r="J16" s="117" t="n"/>
      <c r="K16" s="117" t="n"/>
      <c r="L16" s="117" t="n"/>
      <c r="M16" s="117" t="n"/>
      <c r="N16" s="117" t="n"/>
      <c r="O16" s="117" t="n"/>
      <c r="P16" s="117" t="n"/>
      <c r="Q16" s="119" t="n"/>
      <c r="R16" s="119" t="n"/>
      <c r="S16" s="117" t="n"/>
      <c r="T16" s="117">
        <f>IF(A16="","",IF(O16&lt;&gt;"是","无整改",IF(R16&lt;&gt;"","已关闭",IF(AND(ISNUMBER(Q16),Q16&lt;TODAY()),"逾期","待处理"))))</f>
        <v/>
      </c>
      <c r="U16" s="117" t="n"/>
      <c r="V16" s="117" t="n"/>
    </row>
    <row r="17" ht="20" customHeight="1" s="18">
      <c r="A17" s="121" t="n"/>
      <c r="B17" s="123" t="n"/>
      <c r="C17" s="121" t="n"/>
      <c r="D17" s="121">
        <f>IFERROR(VLOOKUP(C17,'车辆台账'!$A$6:$B$105,2,FALSE),"")</f>
        <v/>
      </c>
      <c r="E17" s="121" t="n"/>
      <c r="F17" s="121" t="n"/>
      <c r="G17" s="124" t="n"/>
      <c r="H17" s="121" t="n"/>
      <c r="I17" s="121" t="n"/>
      <c r="J17" s="121" t="n"/>
      <c r="K17" s="121" t="n"/>
      <c r="L17" s="121" t="n"/>
      <c r="M17" s="121" t="n"/>
      <c r="N17" s="121" t="n"/>
      <c r="O17" s="121" t="n"/>
      <c r="P17" s="121" t="n"/>
      <c r="Q17" s="123" t="n"/>
      <c r="R17" s="123" t="n"/>
      <c r="S17" s="121" t="n"/>
      <c r="T17" s="121">
        <f>IF(A17="","",IF(O17&lt;&gt;"是","无整改",IF(R17&lt;&gt;"","已关闭",IF(AND(ISNUMBER(Q17),Q17&lt;TODAY()),"逾期","待处理"))))</f>
        <v/>
      </c>
      <c r="U17" s="121" t="n"/>
      <c r="V17" s="121" t="n"/>
    </row>
    <row r="18" ht="20" customHeight="1" s="18">
      <c r="A18" s="117" t="n"/>
      <c r="B18" s="119" t="n"/>
      <c r="C18" s="117" t="n"/>
      <c r="D18" s="117">
        <f>IFERROR(VLOOKUP(C18,'车辆台账'!$A$6:$B$105,2,FALSE),"")</f>
        <v/>
      </c>
      <c r="E18" s="117" t="n"/>
      <c r="F18" s="117" t="n"/>
      <c r="G18" s="120" t="n"/>
      <c r="H18" s="117" t="n"/>
      <c r="I18" s="117" t="n"/>
      <c r="J18" s="117" t="n"/>
      <c r="K18" s="117" t="n"/>
      <c r="L18" s="117" t="n"/>
      <c r="M18" s="117" t="n"/>
      <c r="N18" s="117" t="n"/>
      <c r="O18" s="117" t="n"/>
      <c r="P18" s="117" t="n"/>
      <c r="Q18" s="119" t="n"/>
      <c r="R18" s="119" t="n"/>
      <c r="S18" s="117" t="n"/>
      <c r="T18" s="117">
        <f>IF(A18="","",IF(O18&lt;&gt;"是","无整改",IF(R18&lt;&gt;"","已关闭",IF(AND(ISNUMBER(Q18),Q18&lt;TODAY()),"逾期","待处理"))))</f>
        <v/>
      </c>
      <c r="U18" s="117" t="n"/>
      <c r="V18" s="117" t="n"/>
    </row>
    <row r="19" ht="20" customHeight="1" s="18">
      <c r="A19" s="121" t="n"/>
      <c r="B19" s="123" t="n"/>
      <c r="C19" s="121" t="n"/>
      <c r="D19" s="121">
        <f>IFERROR(VLOOKUP(C19,'车辆台账'!$A$6:$B$105,2,FALSE),"")</f>
        <v/>
      </c>
      <c r="E19" s="121" t="n"/>
      <c r="F19" s="121" t="n"/>
      <c r="G19" s="124" t="n"/>
      <c r="H19" s="121" t="n"/>
      <c r="I19" s="121" t="n"/>
      <c r="J19" s="121" t="n"/>
      <c r="K19" s="121" t="n"/>
      <c r="L19" s="121" t="n"/>
      <c r="M19" s="121" t="n"/>
      <c r="N19" s="121" t="n"/>
      <c r="O19" s="121" t="n"/>
      <c r="P19" s="121" t="n"/>
      <c r="Q19" s="123" t="n"/>
      <c r="R19" s="123" t="n"/>
      <c r="S19" s="121" t="n"/>
      <c r="T19" s="121">
        <f>IF(A19="","",IF(O19&lt;&gt;"是","无整改",IF(R19&lt;&gt;"","已关闭",IF(AND(ISNUMBER(Q19),Q19&lt;TODAY()),"逾期","待处理"))))</f>
        <v/>
      </c>
      <c r="U19" s="121" t="n"/>
      <c r="V19" s="121" t="n"/>
    </row>
    <row r="20" ht="20" customHeight="1" s="18">
      <c r="A20" s="117" t="n"/>
      <c r="B20" s="119" t="n"/>
      <c r="C20" s="117" t="n"/>
      <c r="D20" s="117">
        <f>IFERROR(VLOOKUP(C20,'车辆台账'!$A$6:$B$105,2,FALSE),"")</f>
        <v/>
      </c>
      <c r="E20" s="117" t="n"/>
      <c r="F20" s="117" t="n"/>
      <c r="G20" s="120" t="n"/>
      <c r="H20" s="117" t="n"/>
      <c r="I20" s="117" t="n"/>
      <c r="J20" s="117" t="n"/>
      <c r="K20" s="117" t="n"/>
      <c r="L20" s="117" t="n"/>
      <c r="M20" s="117" t="n"/>
      <c r="N20" s="117" t="n"/>
      <c r="O20" s="117" t="n"/>
      <c r="P20" s="117" t="n"/>
      <c r="Q20" s="119" t="n"/>
      <c r="R20" s="119" t="n"/>
      <c r="S20" s="117" t="n"/>
      <c r="T20" s="117">
        <f>IF(A20="","",IF(O20&lt;&gt;"是","无整改",IF(R20&lt;&gt;"","已关闭",IF(AND(ISNUMBER(Q20),Q20&lt;TODAY()),"逾期","待处理"))))</f>
        <v/>
      </c>
      <c r="U20" s="117" t="n"/>
      <c r="V20" s="117" t="n"/>
    </row>
    <row r="21" ht="20" customHeight="1" s="18">
      <c r="A21" s="121" t="n"/>
      <c r="B21" s="123" t="n"/>
      <c r="C21" s="121" t="n"/>
      <c r="D21" s="121">
        <f>IFERROR(VLOOKUP(C21,'车辆台账'!$A$6:$B$105,2,FALSE),"")</f>
        <v/>
      </c>
      <c r="E21" s="121" t="n"/>
      <c r="F21" s="121" t="n"/>
      <c r="G21" s="124" t="n"/>
      <c r="H21" s="121" t="n"/>
      <c r="I21" s="121" t="n"/>
      <c r="J21" s="121" t="n"/>
      <c r="K21" s="121" t="n"/>
      <c r="L21" s="121" t="n"/>
      <c r="M21" s="121" t="n"/>
      <c r="N21" s="121" t="n"/>
      <c r="O21" s="121" t="n"/>
      <c r="P21" s="121" t="n"/>
      <c r="Q21" s="123" t="n"/>
      <c r="R21" s="123" t="n"/>
      <c r="S21" s="121" t="n"/>
      <c r="T21" s="121">
        <f>IF(A21="","",IF(O21&lt;&gt;"是","无整改",IF(R21&lt;&gt;"","已关闭",IF(AND(ISNUMBER(Q21),Q21&lt;TODAY()),"逾期","待处理"))))</f>
        <v/>
      </c>
      <c r="U21" s="121" t="n"/>
      <c r="V21" s="121" t="n"/>
    </row>
    <row r="22" ht="20" customHeight="1" s="18">
      <c r="A22" s="117" t="n"/>
      <c r="B22" s="119" t="n"/>
      <c r="C22" s="117" t="n"/>
      <c r="D22" s="117">
        <f>IFERROR(VLOOKUP(C22,'车辆台账'!$A$6:$B$105,2,FALSE),"")</f>
        <v/>
      </c>
      <c r="E22" s="117" t="n"/>
      <c r="F22" s="117" t="n"/>
      <c r="G22" s="120" t="n"/>
      <c r="H22" s="117" t="n"/>
      <c r="I22" s="117" t="n"/>
      <c r="J22" s="117" t="n"/>
      <c r="K22" s="117" t="n"/>
      <c r="L22" s="117" t="n"/>
      <c r="M22" s="117" t="n"/>
      <c r="N22" s="117" t="n"/>
      <c r="O22" s="117" t="n"/>
      <c r="P22" s="117" t="n"/>
      <c r="Q22" s="119" t="n"/>
      <c r="R22" s="119" t="n"/>
      <c r="S22" s="117" t="n"/>
      <c r="T22" s="117">
        <f>IF(A22="","",IF(O22&lt;&gt;"是","无整改",IF(R22&lt;&gt;"","已关闭",IF(AND(ISNUMBER(Q22),Q22&lt;TODAY()),"逾期","待处理"))))</f>
        <v/>
      </c>
      <c r="U22" s="117" t="n"/>
      <c r="V22" s="117" t="n"/>
    </row>
    <row r="23" ht="20" customHeight="1" s="18">
      <c r="A23" s="121" t="n"/>
      <c r="B23" s="123" t="n"/>
      <c r="C23" s="121" t="n"/>
      <c r="D23" s="121">
        <f>IFERROR(VLOOKUP(C23,'车辆台账'!$A$6:$B$105,2,FALSE),"")</f>
        <v/>
      </c>
      <c r="E23" s="121" t="n"/>
      <c r="F23" s="121" t="n"/>
      <c r="G23" s="124" t="n"/>
      <c r="H23" s="121" t="n"/>
      <c r="I23" s="121" t="n"/>
      <c r="J23" s="121" t="n"/>
      <c r="K23" s="121" t="n"/>
      <c r="L23" s="121" t="n"/>
      <c r="M23" s="121" t="n"/>
      <c r="N23" s="121" t="n"/>
      <c r="O23" s="121" t="n"/>
      <c r="P23" s="121" t="n"/>
      <c r="Q23" s="123" t="n"/>
      <c r="R23" s="123" t="n"/>
      <c r="S23" s="121" t="n"/>
      <c r="T23" s="121">
        <f>IF(A23="","",IF(O23&lt;&gt;"是","无整改",IF(R23&lt;&gt;"","已关闭",IF(AND(ISNUMBER(Q23),Q23&lt;TODAY()),"逾期","待处理"))))</f>
        <v/>
      </c>
      <c r="U23" s="121" t="n"/>
      <c r="V23" s="121" t="n"/>
    </row>
    <row r="24" ht="20" customHeight="1" s="18">
      <c r="A24" s="117" t="n"/>
      <c r="B24" s="119" t="n"/>
      <c r="C24" s="117" t="n"/>
      <c r="D24" s="117">
        <f>IFERROR(VLOOKUP(C24,'车辆台账'!$A$6:$B$105,2,FALSE),"")</f>
        <v/>
      </c>
      <c r="E24" s="117" t="n"/>
      <c r="F24" s="117" t="n"/>
      <c r="G24" s="120" t="n"/>
      <c r="H24" s="117" t="n"/>
      <c r="I24" s="117" t="n"/>
      <c r="J24" s="117" t="n"/>
      <c r="K24" s="117" t="n"/>
      <c r="L24" s="117" t="n"/>
      <c r="M24" s="117" t="n"/>
      <c r="N24" s="117" t="n"/>
      <c r="O24" s="117" t="n"/>
      <c r="P24" s="117" t="n"/>
      <c r="Q24" s="119" t="n"/>
      <c r="R24" s="119" t="n"/>
      <c r="S24" s="117" t="n"/>
      <c r="T24" s="117">
        <f>IF(A24="","",IF(O24&lt;&gt;"是","无整改",IF(R24&lt;&gt;"","已关闭",IF(AND(ISNUMBER(Q24),Q24&lt;TODAY()),"逾期","待处理"))))</f>
        <v/>
      </c>
      <c r="U24" s="117" t="n"/>
      <c r="V24" s="117" t="n"/>
    </row>
    <row r="25" ht="20" customHeight="1" s="18">
      <c r="A25" s="121" t="n"/>
      <c r="B25" s="123" t="n"/>
      <c r="C25" s="121" t="n"/>
      <c r="D25" s="121">
        <f>IFERROR(VLOOKUP(C25,'车辆台账'!$A$6:$B$105,2,FALSE),"")</f>
        <v/>
      </c>
      <c r="E25" s="121" t="n"/>
      <c r="F25" s="121" t="n"/>
      <c r="G25" s="124" t="n"/>
      <c r="H25" s="121" t="n"/>
      <c r="I25" s="121" t="n"/>
      <c r="J25" s="121" t="n"/>
      <c r="K25" s="121" t="n"/>
      <c r="L25" s="121" t="n"/>
      <c r="M25" s="121" t="n"/>
      <c r="N25" s="121" t="n"/>
      <c r="O25" s="121" t="n"/>
      <c r="P25" s="121" t="n"/>
      <c r="Q25" s="123" t="n"/>
      <c r="R25" s="123" t="n"/>
      <c r="S25" s="121" t="n"/>
      <c r="T25" s="121">
        <f>IF(A25="","",IF(O25&lt;&gt;"是","无整改",IF(R25&lt;&gt;"","已关闭",IF(AND(ISNUMBER(Q25),Q25&lt;TODAY()),"逾期","待处理"))))</f>
        <v/>
      </c>
      <c r="U25" s="121" t="n"/>
      <c r="V25" s="121" t="n"/>
    </row>
    <row r="26" ht="20" customHeight="1" s="18">
      <c r="A26" s="117" t="n"/>
      <c r="B26" s="119" t="n"/>
      <c r="C26" s="117" t="n"/>
      <c r="D26" s="117">
        <f>IFERROR(VLOOKUP(C26,'车辆台账'!$A$6:$B$105,2,FALSE),"")</f>
        <v/>
      </c>
      <c r="E26" s="117" t="n"/>
      <c r="F26" s="117" t="n"/>
      <c r="G26" s="120" t="n"/>
      <c r="H26" s="117" t="n"/>
      <c r="I26" s="117" t="n"/>
      <c r="J26" s="117" t="n"/>
      <c r="K26" s="117" t="n"/>
      <c r="L26" s="117" t="n"/>
      <c r="M26" s="117" t="n"/>
      <c r="N26" s="117" t="n"/>
      <c r="O26" s="117" t="n"/>
      <c r="P26" s="117" t="n"/>
      <c r="Q26" s="119" t="n"/>
      <c r="R26" s="119" t="n"/>
      <c r="S26" s="117" t="n"/>
      <c r="T26" s="117">
        <f>IF(A26="","",IF(O26&lt;&gt;"是","无整改",IF(R26&lt;&gt;"","已关闭",IF(AND(ISNUMBER(Q26),Q26&lt;TODAY()),"逾期","待处理"))))</f>
        <v/>
      </c>
      <c r="U26" s="117" t="n"/>
      <c r="V26" s="117" t="n"/>
    </row>
    <row r="27" ht="20" customHeight="1" s="18">
      <c r="A27" s="121" t="n"/>
      <c r="B27" s="123" t="n"/>
      <c r="C27" s="121" t="n"/>
      <c r="D27" s="121">
        <f>IFERROR(VLOOKUP(C27,'车辆台账'!$A$6:$B$105,2,FALSE),"")</f>
        <v/>
      </c>
      <c r="E27" s="121" t="n"/>
      <c r="F27" s="121" t="n"/>
      <c r="G27" s="124" t="n"/>
      <c r="H27" s="121" t="n"/>
      <c r="I27" s="121" t="n"/>
      <c r="J27" s="121" t="n"/>
      <c r="K27" s="121" t="n"/>
      <c r="L27" s="121" t="n"/>
      <c r="M27" s="121" t="n"/>
      <c r="N27" s="121" t="n"/>
      <c r="O27" s="121" t="n"/>
      <c r="P27" s="121" t="n"/>
      <c r="Q27" s="123" t="n"/>
      <c r="R27" s="123" t="n"/>
      <c r="S27" s="121" t="n"/>
      <c r="T27" s="121">
        <f>IF(A27="","",IF(O27&lt;&gt;"是","无整改",IF(R27&lt;&gt;"","已关闭",IF(AND(ISNUMBER(Q27),Q27&lt;TODAY()),"逾期","待处理"))))</f>
        <v/>
      </c>
      <c r="U27" s="121" t="n"/>
      <c r="V27" s="121" t="n"/>
    </row>
    <row r="28" ht="20" customHeight="1" s="18">
      <c r="A28" s="117" t="n"/>
      <c r="B28" s="119" t="n"/>
      <c r="C28" s="117" t="n"/>
      <c r="D28" s="117">
        <f>IFERROR(VLOOKUP(C28,'车辆台账'!$A$6:$B$105,2,FALSE),"")</f>
        <v/>
      </c>
      <c r="E28" s="117" t="n"/>
      <c r="F28" s="117" t="n"/>
      <c r="G28" s="120" t="n"/>
      <c r="H28" s="117" t="n"/>
      <c r="I28" s="117" t="n"/>
      <c r="J28" s="117" t="n"/>
      <c r="K28" s="117" t="n"/>
      <c r="L28" s="117" t="n"/>
      <c r="M28" s="117" t="n"/>
      <c r="N28" s="117" t="n"/>
      <c r="O28" s="117" t="n"/>
      <c r="P28" s="117" t="n"/>
      <c r="Q28" s="119" t="n"/>
      <c r="R28" s="119" t="n"/>
      <c r="S28" s="117" t="n"/>
      <c r="T28" s="117">
        <f>IF(A28="","",IF(O28&lt;&gt;"是","无整改",IF(R28&lt;&gt;"","已关闭",IF(AND(ISNUMBER(Q28),Q28&lt;TODAY()),"逾期","待处理"))))</f>
        <v/>
      </c>
      <c r="U28" s="117" t="n"/>
      <c r="V28" s="117" t="n"/>
    </row>
    <row r="29" ht="20" customHeight="1" s="18">
      <c r="A29" s="121" t="n"/>
      <c r="B29" s="123" t="n"/>
      <c r="C29" s="121" t="n"/>
      <c r="D29" s="121">
        <f>IFERROR(VLOOKUP(C29,'车辆台账'!$A$6:$B$105,2,FALSE),"")</f>
        <v/>
      </c>
      <c r="E29" s="121" t="n"/>
      <c r="F29" s="121" t="n"/>
      <c r="G29" s="124" t="n"/>
      <c r="H29" s="121" t="n"/>
      <c r="I29" s="121" t="n"/>
      <c r="J29" s="121" t="n"/>
      <c r="K29" s="121" t="n"/>
      <c r="L29" s="121" t="n"/>
      <c r="M29" s="121" t="n"/>
      <c r="N29" s="121" t="n"/>
      <c r="O29" s="121" t="n"/>
      <c r="P29" s="121" t="n"/>
      <c r="Q29" s="123" t="n"/>
      <c r="R29" s="123" t="n"/>
      <c r="S29" s="121" t="n"/>
      <c r="T29" s="121">
        <f>IF(A29="","",IF(O29&lt;&gt;"是","无整改",IF(R29&lt;&gt;"","已关闭",IF(AND(ISNUMBER(Q29),Q29&lt;TODAY()),"逾期","待处理"))))</f>
        <v/>
      </c>
      <c r="U29" s="121" t="n"/>
      <c r="V29" s="121" t="n"/>
    </row>
    <row r="30" ht="20" customHeight="1" s="18">
      <c r="A30" s="117" t="n"/>
      <c r="B30" s="119" t="n"/>
      <c r="C30" s="117" t="n"/>
      <c r="D30" s="117">
        <f>IFERROR(VLOOKUP(C30,'车辆台账'!$A$6:$B$105,2,FALSE),"")</f>
        <v/>
      </c>
      <c r="E30" s="117" t="n"/>
      <c r="F30" s="117" t="n"/>
      <c r="G30" s="120" t="n"/>
      <c r="H30" s="117" t="n"/>
      <c r="I30" s="117" t="n"/>
      <c r="J30" s="117" t="n"/>
      <c r="K30" s="117" t="n"/>
      <c r="L30" s="117" t="n"/>
      <c r="M30" s="117" t="n"/>
      <c r="N30" s="117" t="n"/>
      <c r="O30" s="117" t="n"/>
      <c r="P30" s="117" t="n"/>
      <c r="Q30" s="119" t="n"/>
      <c r="R30" s="119" t="n"/>
      <c r="S30" s="117" t="n"/>
      <c r="T30" s="117">
        <f>IF(A30="","",IF(O30&lt;&gt;"是","无整改",IF(R30&lt;&gt;"","已关闭",IF(AND(ISNUMBER(Q30),Q30&lt;TODAY()),"逾期","待处理"))))</f>
        <v/>
      </c>
      <c r="U30" s="117" t="n"/>
      <c r="V30" s="117" t="n"/>
    </row>
    <row r="31" ht="20" customHeight="1" s="18">
      <c r="A31" s="121" t="n"/>
      <c r="B31" s="123" t="n"/>
      <c r="C31" s="121" t="n"/>
      <c r="D31" s="121">
        <f>IFERROR(VLOOKUP(C31,'车辆台账'!$A$6:$B$105,2,FALSE),"")</f>
        <v/>
      </c>
      <c r="E31" s="121" t="n"/>
      <c r="F31" s="121" t="n"/>
      <c r="G31" s="124" t="n"/>
      <c r="H31" s="121" t="n"/>
      <c r="I31" s="121" t="n"/>
      <c r="J31" s="121" t="n"/>
      <c r="K31" s="121" t="n"/>
      <c r="L31" s="121" t="n"/>
      <c r="M31" s="121" t="n"/>
      <c r="N31" s="121" t="n"/>
      <c r="O31" s="121" t="n"/>
      <c r="P31" s="121" t="n"/>
      <c r="Q31" s="123" t="n"/>
      <c r="R31" s="123" t="n"/>
      <c r="S31" s="121" t="n"/>
      <c r="T31" s="121">
        <f>IF(A31="","",IF(O31&lt;&gt;"是","无整改",IF(R31&lt;&gt;"","已关闭",IF(AND(ISNUMBER(Q31),Q31&lt;TODAY()),"逾期","待处理"))))</f>
        <v/>
      </c>
      <c r="U31" s="121" t="n"/>
      <c r="V31" s="121" t="n"/>
    </row>
    <row r="32" ht="20" customHeight="1" s="18">
      <c r="A32" s="117" t="n"/>
      <c r="B32" s="119" t="n"/>
      <c r="C32" s="117" t="n"/>
      <c r="D32" s="117">
        <f>IFERROR(VLOOKUP(C32,'车辆台账'!$A$6:$B$105,2,FALSE),"")</f>
        <v/>
      </c>
      <c r="E32" s="117" t="n"/>
      <c r="F32" s="117" t="n"/>
      <c r="G32" s="120" t="n"/>
      <c r="H32" s="117" t="n"/>
      <c r="I32" s="117" t="n"/>
      <c r="J32" s="117" t="n"/>
      <c r="K32" s="117" t="n"/>
      <c r="L32" s="117" t="n"/>
      <c r="M32" s="117" t="n"/>
      <c r="N32" s="117" t="n"/>
      <c r="O32" s="117" t="n"/>
      <c r="P32" s="117" t="n"/>
      <c r="Q32" s="119" t="n"/>
      <c r="R32" s="119" t="n"/>
      <c r="S32" s="117" t="n"/>
      <c r="T32" s="117">
        <f>IF(A32="","",IF(O32&lt;&gt;"是","无整改",IF(R32&lt;&gt;"","已关闭",IF(AND(ISNUMBER(Q32),Q32&lt;TODAY()),"逾期","待处理"))))</f>
        <v/>
      </c>
      <c r="U32" s="117" t="n"/>
      <c r="V32" s="117" t="n"/>
    </row>
    <row r="33" ht="20" customHeight="1" s="18">
      <c r="A33" s="121" t="n"/>
      <c r="B33" s="123" t="n"/>
      <c r="C33" s="121" t="n"/>
      <c r="D33" s="121">
        <f>IFERROR(VLOOKUP(C33,'车辆台账'!$A$6:$B$105,2,FALSE),"")</f>
        <v/>
      </c>
      <c r="E33" s="121" t="n"/>
      <c r="F33" s="121" t="n"/>
      <c r="G33" s="124" t="n"/>
      <c r="H33" s="121" t="n"/>
      <c r="I33" s="121" t="n"/>
      <c r="J33" s="121" t="n"/>
      <c r="K33" s="121" t="n"/>
      <c r="L33" s="121" t="n"/>
      <c r="M33" s="121" t="n"/>
      <c r="N33" s="121" t="n"/>
      <c r="O33" s="121" t="n"/>
      <c r="P33" s="121" t="n"/>
      <c r="Q33" s="123" t="n"/>
      <c r="R33" s="123" t="n"/>
      <c r="S33" s="121" t="n"/>
      <c r="T33" s="121">
        <f>IF(A33="","",IF(O33&lt;&gt;"是","无整改",IF(R33&lt;&gt;"","已关闭",IF(AND(ISNUMBER(Q33),Q33&lt;TODAY()),"逾期","待处理"))))</f>
        <v/>
      </c>
      <c r="U33" s="121" t="n"/>
      <c r="V33" s="121" t="n"/>
    </row>
    <row r="34" ht="20" customHeight="1" s="18">
      <c r="A34" s="117" t="n"/>
      <c r="B34" s="119" t="n"/>
      <c r="C34" s="117" t="n"/>
      <c r="D34" s="117">
        <f>IFERROR(VLOOKUP(C34,'车辆台账'!$A$6:$B$105,2,FALSE),"")</f>
        <v/>
      </c>
      <c r="E34" s="117" t="n"/>
      <c r="F34" s="117" t="n"/>
      <c r="G34" s="120" t="n"/>
      <c r="H34" s="117" t="n"/>
      <c r="I34" s="117" t="n"/>
      <c r="J34" s="117" t="n"/>
      <c r="K34" s="117" t="n"/>
      <c r="L34" s="117" t="n"/>
      <c r="M34" s="117" t="n"/>
      <c r="N34" s="117" t="n"/>
      <c r="O34" s="117" t="n"/>
      <c r="P34" s="117" t="n"/>
      <c r="Q34" s="119" t="n"/>
      <c r="R34" s="119" t="n"/>
      <c r="S34" s="117" t="n"/>
      <c r="T34" s="117">
        <f>IF(A34="","",IF(O34&lt;&gt;"是","无整改",IF(R34&lt;&gt;"","已关闭",IF(AND(ISNUMBER(Q34),Q34&lt;TODAY()),"逾期","待处理"))))</f>
        <v/>
      </c>
      <c r="U34" s="117" t="n"/>
      <c r="V34" s="117" t="n"/>
    </row>
    <row r="35" ht="20" customHeight="1" s="18">
      <c r="A35" s="121" t="n"/>
      <c r="B35" s="123" t="n"/>
      <c r="C35" s="121" t="n"/>
      <c r="D35" s="121">
        <f>IFERROR(VLOOKUP(C35,'车辆台账'!$A$6:$B$105,2,FALSE),"")</f>
        <v/>
      </c>
      <c r="E35" s="121" t="n"/>
      <c r="F35" s="121" t="n"/>
      <c r="G35" s="124" t="n"/>
      <c r="H35" s="121" t="n"/>
      <c r="I35" s="121" t="n"/>
      <c r="J35" s="121" t="n"/>
      <c r="K35" s="121" t="n"/>
      <c r="L35" s="121" t="n"/>
      <c r="M35" s="121" t="n"/>
      <c r="N35" s="121" t="n"/>
      <c r="O35" s="121" t="n"/>
      <c r="P35" s="121" t="n"/>
      <c r="Q35" s="123" t="n"/>
      <c r="R35" s="123" t="n"/>
      <c r="S35" s="121" t="n"/>
      <c r="T35" s="121">
        <f>IF(A35="","",IF(O35&lt;&gt;"是","无整改",IF(R35&lt;&gt;"","已关闭",IF(AND(ISNUMBER(Q35),Q35&lt;TODAY()),"逾期","待处理"))))</f>
        <v/>
      </c>
      <c r="U35" s="121" t="n"/>
      <c r="V35" s="121" t="n"/>
    </row>
    <row r="36" ht="20" customHeight="1" s="18">
      <c r="A36" s="117" t="n"/>
      <c r="B36" s="119" t="n"/>
      <c r="C36" s="117" t="n"/>
      <c r="D36" s="117">
        <f>IFERROR(VLOOKUP(C36,'车辆台账'!$A$6:$B$105,2,FALSE),"")</f>
        <v/>
      </c>
      <c r="E36" s="117" t="n"/>
      <c r="F36" s="117" t="n"/>
      <c r="G36" s="120" t="n"/>
      <c r="H36" s="117" t="n"/>
      <c r="I36" s="117" t="n"/>
      <c r="J36" s="117" t="n"/>
      <c r="K36" s="117" t="n"/>
      <c r="L36" s="117" t="n"/>
      <c r="M36" s="117" t="n"/>
      <c r="N36" s="117" t="n"/>
      <c r="O36" s="117" t="n"/>
      <c r="P36" s="117" t="n"/>
      <c r="Q36" s="119" t="n"/>
      <c r="R36" s="119" t="n"/>
      <c r="S36" s="117" t="n"/>
      <c r="T36" s="117">
        <f>IF(A36="","",IF(O36&lt;&gt;"是","无整改",IF(R36&lt;&gt;"","已关闭",IF(AND(ISNUMBER(Q36),Q36&lt;TODAY()),"逾期","待处理"))))</f>
        <v/>
      </c>
      <c r="U36" s="117" t="n"/>
      <c r="V36" s="117" t="n"/>
    </row>
    <row r="37" ht="20" customHeight="1" s="18">
      <c r="A37" s="121" t="n"/>
      <c r="B37" s="123" t="n"/>
      <c r="C37" s="121" t="n"/>
      <c r="D37" s="121">
        <f>IFERROR(VLOOKUP(C37,'车辆台账'!$A$6:$B$105,2,FALSE),"")</f>
        <v/>
      </c>
      <c r="E37" s="121" t="n"/>
      <c r="F37" s="121" t="n"/>
      <c r="G37" s="124" t="n"/>
      <c r="H37" s="121" t="n"/>
      <c r="I37" s="121" t="n"/>
      <c r="J37" s="121" t="n"/>
      <c r="K37" s="121" t="n"/>
      <c r="L37" s="121" t="n"/>
      <c r="M37" s="121" t="n"/>
      <c r="N37" s="121" t="n"/>
      <c r="O37" s="121" t="n"/>
      <c r="P37" s="121" t="n"/>
      <c r="Q37" s="123" t="n"/>
      <c r="R37" s="123" t="n"/>
      <c r="S37" s="121" t="n"/>
      <c r="T37" s="121">
        <f>IF(A37="","",IF(O37&lt;&gt;"是","无整改",IF(R37&lt;&gt;"","已关闭",IF(AND(ISNUMBER(Q37),Q37&lt;TODAY()),"逾期","待处理"))))</f>
        <v/>
      </c>
      <c r="U37" s="121" t="n"/>
      <c r="V37" s="121" t="n"/>
    </row>
    <row r="38" ht="20" customHeight="1" s="18">
      <c r="A38" s="117" t="n"/>
      <c r="B38" s="119" t="n"/>
      <c r="C38" s="117" t="n"/>
      <c r="D38" s="117">
        <f>IFERROR(VLOOKUP(C38,'车辆台账'!$A$6:$B$105,2,FALSE),"")</f>
        <v/>
      </c>
      <c r="E38" s="117" t="n"/>
      <c r="F38" s="117" t="n"/>
      <c r="G38" s="120" t="n"/>
      <c r="H38" s="117" t="n"/>
      <c r="I38" s="117" t="n"/>
      <c r="J38" s="117" t="n"/>
      <c r="K38" s="117" t="n"/>
      <c r="L38" s="117" t="n"/>
      <c r="M38" s="117" t="n"/>
      <c r="N38" s="117" t="n"/>
      <c r="O38" s="117" t="n"/>
      <c r="P38" s="117" t="n"/>
      <c r="Q38" s="119" t="n"/>
      <c r="R38" s="119" t="n"/>
      <c r="S38" s="117" t="n"/>
      <c r="T38" s="117">
        <f>IF(A38="","",IF(O38&lt;&gt;"是","无整改",IF(R38&lt;&gt;"","已关闭",IF(AND(ISNUMBER(Q38),Q38&lt;TODAY()),"逾期","待处理"))))</f>
        <v/>
      </c>
      <c r="U38" s="117" t="n"/>
      <c r="V38" s="117" t="n"/>
    </row>
    <row r="39" ht="20" customHeight="1" s="18">
      <c r="A39" s="121" t="n"/>
      <c r="B39" s="123" t="n"/>
      <c r="C39" s="121" t="n"/>
      <c r="D39" s="121">
        <f>IFERROR(VLOOKUP(C39,'车辆台账'!$A$6:$B$105,2,FALSE),"")</f>
        <v/>
      </c>
      <c r="E39" s="121" t="n"/>
      <c r="F39" s="121" t="n"/>
      <c r="G39" s="124" t="n"/>
      <c r="H39" s="121" t="n"/>
      <c r="I39" s="121" t="n"/>
      <c r="J39" s="121" t="n"/>
      <c r="K39" s="121" t="n"/>
      <c r="L39" s="121" t="n"/>
      <c r="M39" s="121" t="n"/>
      <c r="N39" s="121" t="n"/>
      <c r="O39" s="121" t="n"/>
      <c r="P39" s="121" t="n"/>
      <c r="Q39" s="123" t="n"/>
      <c r="R39" s="123" t="n"/>
      <c r="S39" s="121" t="n"/>
      <c r="T39" s="121">
        <f>IF(A39="","",IF(O39&lt;&gt;"是","无整改",IF(R39&lt;&gt;"","已关闭",IF(AND(ISNUMBER(Q39),Q39&lt;TODAY()),"逾期","待处理"))))</f>
        <v/>
      </c>
      <c r="U39" s="121" t="n"/>
      <c r="V39" s="121" t="n"/>
    </row>
    <row r="40" ht="20" customHeight="1" s="18">
      <c r="A40" s="117" t="n"/>
      <c r="B40" s="119" t="n"/>
      <c r="C40" s="117" t="n"/>
      <c r="D40" s="117">
        <f>IFERROR(VLOOKUP(C40,'车辆台账'!$A$6:$B$105,2,FALSE),"")</f>
        <v/>
      </c>
      <c r="E40" s="117" t="n"/>
      <c r="F40" s="117" t="n"/>
      <c r="G40" s="120" t="n"/>
      <c r="H40" s="117" t="n"/>
      <c r="I40" s="117" t="n"/>
      <c r="J40" s="117" t="n"/>
      <c r="K40" s="117" t="n"/>
      <c r="L40" s="117" t="n"/>
      <c r="M40" s="117" t="n"/>
      <c r="N40" s="117" t="n"/>
      <c r="O40" s="117" t="n"/>
      <c r="P40" s="117" t="n"/>
      <c r="Q40" s="119" t="n"/>
      <c r="R40" s="119" t="n"/>
      <c r="S40" s="117" t="n"/>
      <c r="T40" s="117">
        <f>IF(A40="","",IF(O40&lt;&gt;"是","无整改",IF(R40&lt;&gt;"","已关闭",IF(AND(ISNUMBER(Q40),Q40&lt;TODAY()),"逾期","待处理"))))</f>
        <v/>
      </c>
      <c r="U40" s="117" t="n"/>
      <c r="V40" s="117" t="n"/>
    </row>
    <row r="41" ht="20" customHeight="1" s="18">
      <c r="A41" s="121" t="n"/>
      <c r="B41" s="123" t="n"/>
      <c r="C41" s="121" t="n"/>
      <c r="D41" s="121">
        <f>IFERROR(VLOOKUP(C41,'车辆台账'!$A$6:$B$105,2,FALSE),"")</f>
        <v/>
      </c>
      <c r="E41" s="121" t="n"/>
      <c r="F41" s="121" t="n"/>
      <c r="G41" s="124" t="n"/>
      <c r="H41" s="121" t="n"/>
      <c r="I41" s="121" t="n"/>
      <c r="J41" s="121" t="n"/>
      <c r="K41" s="121" t="n"/>
      <c r="L41" s="121" t="n"/>
      <c r="M41" s="121" t="n"/>
      <c r="N41" s="121" t="n"/>
      <c r="O41" s="121" t="n"/>
      <c r="P41" s="121" t="n"/>
      <c r="Q41" s="123" t="n"/>
      <c r="R41" s="123" t="n"/>
      <c r="S41" s="121" t="n"/>
      <c r="T41" s="121">
        <f>IF(A41="","",IF(O41&lt;&gt;"是","无整改",IF(R41&lt;&gt;"","已关闭",IF(AND(ISNUMBER(Q41),Q41&lt;TODAY()),"逾期","待处理"))))</f>
        <v/>
      </c>
      <c r="U41" s="121" t="n"/>
      <c r="V41" s="121" t="n"/>
    </row>
    <row r="42" ht="20" customHeight="1" s="18">
      <c r="A42" s="117" t="n"/>
      <c r="B42" s="119" t="n"/>
      <c r="C42" s="117" t="n"/>
      <c r="D42" s="117">
        <f>IFERROR(VLOOKUP(C42,'车辆台账'!$A$6:$B$105,2,FALSE),"")</f>
        <v/>
      </c>
      <c r="E42" s="117" t="n"/>
      <c r="F42" s="117" t="n"/>
      <c r="G42" s="120" t="n"/>
      <c r="H42" s="117" t="n"/>
      <c r="I42" s="117" t="n"/>
      <c r="J42" s="117" t="n"/>
      <c r="K42" s="117" t="n"/>
      <c r="L42" s="117" t="n"/>
      <c r="M42" s="117" t="n"/>
      <c r="N42" s="117" t="n"/>
      <c r="O42" s="117" t="n"/>
      <c r="P42" s="117" t="n"/>
      <c r="Q42" s="119" t="n"/>
      <c r="R42" s="119" t="n"/>
      <c r="S42" s="117" t="n"/>
      <c r="T42" s="117">
        <f>IF(A42="","",IF(O42&lt;&gt;"是","无整改",IF(R42&lt;&gt;"","已关闭",IF(AND(ISNUMBER(Q42),Q42&lt;TODAY()),"逾期","待处理"))))</f>
        <v/>
      </c>
      <c r="U42" s="117" t="n"/>
      <c r="V42" s="117" t="n"/>
    </row>
    <row r="43" ht="20" customHeight="1" s="18">
      <c r="A43" s="121" t="n"/>
      <c r="B43" s="123" t="n"/>
      <c r="C43" s="121" t="n"/>
      <c r="D43" s="121">
        <f>IFERROR(VLOOKUP(C43,'车辆台账'!$A$6:$B$105,2,FALSE),"")</f>
        <v/>
      </c>
      <c r="E43" s="121" t="n"/>
      <c r="F43" s="121" t="n"/>
      <c r="G43" s="124" t="n"/>
      <c r="H43" s="121" t="n"/>
      <c r="I43" s="121" t="n"/>
      <c r="J43" s="121" t="n"/>
      <c r="K43" s="121" t="n"/>
      <c r="L43" s="121" t="n"/>
      <c r="M43" s="121" t="n"/>
      <c r="N43" s="121" t="n"/>
      <c r="O43" s="121" t="n"/>
      <c r="P43" s="121" t="n"/>
      <c r="Q43" s="123" t="n"/>
      <c r="R43" s="123" t="n"/>
      <c r="S43" s="121" t="n"/>
      <c r="T43" s="121">
        <f>IF(A43="","",IF(O43&lt;&gt;"是","无整改",IF(R43&lt;&gt;"","已关闭",IF(AND(ISNUMBER(Q43),Q43&lt;TODAY()),"逾期","待处理"))))</f>
        <v/>
      </c>
      <c r="U43" s="121" t="n"/>
      <c r="V43" s="121" t="n"/>
    </row>
    <row r="44" ht="20" customHeight="1" s="18">
      <c r="A44" s="117" t="n"/>
      <c r="B44" s="119" t="n"/>
      <c r="C44" s="117" t="n"/>
      <c r="D44" s="117">
        <f>IFERROR(VLOOKUP(C44,'车辆台账'!$A$6:$B$105,2,FALSE),"")</f>
        <v/>
      </c>
      <c r="E44" s="117" t="n"/>
      <c r="F44" s="117" t="n"/>
      <c r="G44" s="120" t="n"/>
      <c r="H44" s="117" t="n"/>
      <c r="I44" s="117" t="n"/>
      <c r="J44" s="117" t="n"/>
      <c r="K44" s="117" t="n"/>
      <c r="L44" s="117" t="n"/>
      <c r="M44" s="117" t="n"/>
      <c r="N44" s="117" t="n"/>
      <c r="O44" s="117" t="n"/>
      <c r="P44" s="117" t="n"/>
      <c r="Q44" s="119" t="n"/>
      <c r="R44" s="119" t="n"/>
      <c r="S44" s="117" t="n"/>
      <c r="T44" s="117">
        <f>IF(A44="","",IF(O44&lt;&gt;"是","无整改",IF(R44&lt;&gt;"","已关闭",IF(AND(ISNUMBER(Q44),Q44&lt;TODAY()),"逾期","待处理"))))</f>
        <v/>
      </c>
      <c r="U44" s="117" t="n"/>
      <c r="V44" s="117" t="n"/>
    </row>
    <row r="45" ht="20" customHeight="1" s="18">
      <c r="A45" s="121" t="n"/>
      <c r="B45" s="123" t="n"/>
      <c r="C45" s="121" t="n"/>
      <c r="D45" s="121">
        <f>IFERROR(VLOOKUP(C45,'车辆台账'!$A$6:$B$105,2,FALSE),"")</f>
        <v/>
      </c>
      <c r="E45" s="121" t="n"/>
      <c r="F45" s="121" t="n"/>
      <c r="G45" s="124" t="n"/>
      <c r="H45" s="121" t="n"/>
      <c r="I45" s="121" t="n"/>
      <c r="J45" s="121" t="n"/>
      <c r="K45" s="121" t="n"/>
      <c r="L45" s="121" t="n"/>
      <c r="M45" s="121" t="n"/>
      <c r="N45" s="121" t="n"/>
      <c r="O45" s="121" t="n"/>
      <c r="P45" s="121" t="n"/>
      <c r="Q45" s="123" t="n"/>
      <c r="R45" s="123" t="n"/>
      <c r="S45" s="121" t="n"/>
      <c r="T45" s="121">
        <f>IF(A45="","",IF(O45&lt;&gt;"是","无整改",IF(R45&lt;&gt;"","已关闭",IF(AND(ISNUMBER(Q45),Q45&lt;TODAY()),"逾期","待处理"))))</f>
        <v/>
      </c>
      <c r="U45" s="121" t="n"/>
      <c r="V45" s="121" t="n"/>
    </row>
    <row r="46" ht="20" customHeight="1" s="18">
      <c r="A46" s="117" t="n"/>
      <c r="B46" s="119" t="n"/>
      <c r="C46" s="117" t="n"/>
      <c r="D46" s="117">
        <f>IFERROR(VLOOKUP(C46,'车辆台账'!$A$6:$B$105,2,FALSE),"")</f>
        <v/>
      </c>
      <c r="E46" s="117" t="n"/>
      <c r="F46" s="117" t="n"/>
      <c r="G46" s="120" t="n"/>
      <c r="H46" s="117" t="n"/>
      <c r="I46" s="117" t="n"/>
      <c r="J46" s="117" t="n"/>
      <c r="K46" s="117" t="n"/>
      <c r="L46" s="117" t="n"/>
      <c r="M46" s="117" t="n"/>
      <c r="N46" s="117" t="n"/>
      <c r="O46" s="117" t="n"/>
      <c r="P46" s="117" t="n"/>
      <c r="Q46" s="119" t="n"/>
      <c r="R46" s="119" t="n"/>
      <c r="S46" s="117" t="n"/>
      <c r="T46" s="117">
        <f>IF(A46="","",IF(O46&lt;&gt;"是","无整改",IF(R46&lt;&gt;"","已关闭",IF(AND(ISNUMBER(Q46),Q46&lt;TODAY()),"逾期","待处理"))))</f>
        <v/>
      </c>
      <c r="U46" s="117" t="n"/>
      <c r="V46" s="117" t="n"/>
    </row>
    <row r="47" ht="20" customHeight="1" s="18">
      <c r="A47" s="121" t="n"/>
      <c r="B47" s="123" t="n"/>
      <c r="C47" s="121" t="n"/>
      <c r="D47" s="121">
        <f>IFERROR(VLOOKUP(C47,'车辆台账'!$A$6:$B$105,2,FALSE),"")</f>
        <v/>
      </c>
      <c r="E47" s="121" t="n"/>
      <c r="F47" s="121" t="n"/>
      <c r="G47" s="124" t="n"/>
      <c r="H47" s="121" t="n"/>
      <c r="I47" s="121" t="n"/>
      <c r="J47" s="121" t="n"/>
      <c r="K47" s="121" t="n"/>
      <c r="L47" s="121" t="n"/>
      <c r="M47" s="121" t="n"/>
      <c r="N47" s="121" t="n"/>
      <c r="O47" s="121" t="n"/>
      <c r="P47" s="121" t="n"/>
      <c r="Q47" s="123" t="n"/>
      <c r="R47" s="123" t="n"/>
      <c r="S47" s="121" t="n"/>
      <c r="T47" s="121">
        <f>IF(A47="","",IF(O47&lt;&gt;"是","无整改",IF(R47&lt;&gt;"","已关闭",IF(AND(ISNUMBER(Q47),Q47&lt;TODAY()),"逾期","待处理"))))</f>
        <v/>
      </c>
      <c r="U47" s="121" t="n"/>
      <c r="V47" s="121" t="n"/>
    </row>
    <row r="48" ht="20" customHeight="1" s="18">
      <c r="A48" s="117" t="n"/>
      <c r="B48" s="119" t="n"/>
      <c r="C48" s="117" t="n"/>
      <c r="D48" s="117">
        <f>IFERROR(VLOOKUP(C48,'车辆台账'!$A$6:$B$105,2,FALSE),"")</f>
        <v/>
      </c>
      <c r="E48" s="117" t="n"/>
      <c r="F48" s="117" t="n"/>
      <c r="G48" s="120" t="n"/>
      <c r="H48" s="117" t="n"/>
      <c r="I48" s="117" t="n"/>
      <c r="J48" s="117" t="n"/>
      <c r="K48" s="117" t="n"/>
      <c r="L48" s="117" t="n"/>
      <c r="M48" s="117" t="n"/>
      <c r="N48" s="117" t="n"/>
      <c r="O48" s="117" t="n"/>
      <c r="P48" s="117" t="n"/>
      <c r="Q48" s="119" t="n"/>
      <c r="R48" s="119" t="n"/>
      <c r="S48" s="117" t="n"/>
      <c r="T48" s="117">
        <f>IF(A48="","",IF(O48&lt;&gt;"是","无整改",IF(R48&lt;&gt;"","已关闭",IF(AND(ISNUMBER(Q48),Q48&lt;TODAY()),"逾期","待处理"))))</f>
        <v/>
      </c>
      <c r="U48" s="117" t="n"/>
      <c r="V48" s="117" t="n"/>
    </row>
    <row r="49" ht="20" customHeight="1" s="18">
      <c r="A49" s="121" t="n"/>
      <c r="B49" s="123" t="n"/>
      <c r="C49" s="121" t="n"/>
      <c r="D49" s="121">
        <f>IFERROR(VLOOKUP(C49,'车辆台账'!$A$6:$B$105,2,FALSE),"")</f>
        <v/>
      </c>
      <c r="E49" s="121" t="n"/>
      <c r="F49" s="121" t="n"/>
      <c r="G49" s="124" t="n"/>
      <c r="H49" s="121" t="n"/>
      <c r="I49" s="121" t="n"/>
      <c r="J49" s="121" t="n"/>
      <c r="K49" s="121" t="n"/>
      <c r="L49" s="121" t="n"/>
      <c r="M49" s="121" t="n"/>
      <c r="N49" s="121" t="n"/>
      <c r="O49" s="121" t="n"/>
      <c r="P49" s="121" t="n"/>
      <c r="Q49" s="123" t="n"/>
      <c r="R49" s="123" t="n"/>
      <c r="S49" s="121" t="n"/>
      <c r="T49" s="121">
        <f>IF(A49="","",IF(O49&lt;&gt;"是","无整改",IF(R49&lt;&gt;"","已关闭",IF(AND(ISNUMBER(Q49),Q49&lt;TODAY()),"逾期","待处理"))))</f>
        <v/>
      </c>
      <c r="U49" s="121" t="n"/>
      <c r="V49" s="121" t="n"/>
    </row>
    <row r="50" ht="20" customHeight="1" s="18">
      <c r="A50" s="117" t="n"/>
      <c r="B50" s="119" t="n"/>
      <c r="C50" s="117" t="n"/>
      <c r="D50" s="117">
        <f>IFERROR(VLOOKUP(C50,'车辆台账'!$A$6:$B$105,2,FALSE),"")</f>
        <v/>
      </c>
      <c r="E50" s="117" t="n"/>
      <c r="F50" s="117" t="n"/>
      <c r="G50" s="120" t="n"/>
      <c r="H50" s="117" t="n"/>
      <c r="I50" s="117" t="n"/>
      <c r="J50" s="117" t="n"/>
      <c r="K50" s="117" t="n"/>
      <c r="L50" s="117" t="n"/>
      <c r="M50" s="117" t="n"/>
      <c r="N50" s="117" t="n"/>
      <c r="O50" s="117" t="n"/>
      <c r="P50" s="117" t="n"/>
      <c r="Q50" s="119" t="n"/>
      <c r="R50" s="119" t="n"/>
      <c r="S50" s="117" t="n"/>
      <c r="T50" s="117">
        <f>IF(A50="","",IF(O50&lt;&gt;"是","无整改",IF(R50&lt;&gt;"","已关闭",IF(AND(ISNUMBER(Q50),Q50&lt;TODAY()),"逾期","待处理"))))</f>
        <v/>
      </c>
      <c r="U50" s="117" t="n"/>
      <c r="V50" s="117" t="n"/>
    </row>
    <row r="51" ht="20" customHeight="1" s="18">
      <c r="A51" s="121" t="n"/>
      <c r="B51" s="123" t="n"/>
      <c r="C51" s="121" t="n"/>
      <c r="D51" s="121">
        <f>IFERROR(VLOOKUP(C51,'车辆台账'!$A$6:$B$105,2,FALSE),"")</f>
        <v/>
      </c>
      <c r="E51" s="121" t="n"/>
      <c r="F51" s="121" t="n"/>
      <c r="G51" s="124" t="n"/>
      <c r="H51" s="121" t="n"/>
      <c r="I51" s="121" t="n"/>
      <c r="J51" s="121" t="n"/>
      <c r="K51" s="121" t="n"/>
      <c r="L51" s="121" t="n"/>
      <c r="M51" s="121" t="n"/>
      <c r="N51" s="121" t="n"/>
      <c r="O51" s="121" t="n"/>
      <c r="P51" s="121" t="n"/>
      <c r="Q51" s="123" t="n"/>
      <c r="R51" s="123" t="n"/>
      <c r="S51" s="121" t="n"/>
      <c r="T51" s="121">
        <f>IF(A51="","",IF(O51&lt;&gt;"是","无整改",IF(R51&lt;&gt;"","已关闭",IF(AND(ISNUMBER(Q51),Q51&lt;TODAY()),"逾期","待处理"))))</f>
        <v/>
      </c>
      <c r="U51" s="121" t="n"/>
      <c r="V51" s="121" t="n"/>
    </row>
    <row r="52" ht="20" customHeight="1" s="18">
      <c r="A52" s="117" t="n"/>
      <c r="B52" s="119" t="n"/>
      <c r="C52" s="117" t="n"/>
      <c r="D52" s="117">
        <f>IFERROR(VLOOKUP(C52,'车辆台账'!$A$6:$B$105,2,FALSE),"")</f>
        <v/>
      </c>
      <c r="E52" s="117" t="n"/>
      <c r="F52" s="117" t="n"/>
      <c r="G52" s="120" t="n"/>
      <c r="H52" s="117" t="n"/>
      <c r="I52" s="117" t="n"/>
      <c r="J52" s="117" t="n"/>
      <c r="K52" s="117" t="n"/>
      <c r="L52" s="117" t="n"/>
      <c r="M52" s="117" t="n"/>
      <c r="N52" s="117" t="n"/>
      <c r="O52" s="117" t="n"/>
      <c r="P52" s="117" t="n"/>
      <c r="Q52" s="119" t="n"/>
      <c r="R52" s="119" t="n"/>
      <c r="S52" s="117" t="n"/>
      <c r="T52" s="117">
        <f>IF(A52="","",IF(O52&lt;&gt;"是","无整改",IF(R52&lt;&gt;"","已关闭",IF(AND(ISNUMBER(Q52),Q52&lt;TODAY()),"逾期","待处理"))))</f>
        <v/>
      </c>
      <c r="U52" s="117" t="n"/>
      <c r="V52" s="117" t="n"/>
    </row>
    <row r="53" ht="20" customHeight="1" s="18">
      <c r="A53" s="121" t="n"/>
      <c r="B53" s="123" t="n"/>
      <c r="C53" s="121" t="n"/>
      <c r="D53" s="121">
        <f>IFERROR(VLOOKUP(C53,'车辆台账'!$A$6:$B$105,2,FALSE),"")</f>
        <v/>
      </c>
      <c r="E53" s="121" t="n"/>
      <c r="F53" s="121" t="n"/>
      <c r="G53" s="124" t="n"/>
      <c r="H53" s="121" t="n"/>
      <c r="I53" s="121" t="n"/>
      <c r="J53" s="121" t="n"/>
      <c r="K53" s="121" t="n"/>
      <c r="L53" s="121" t="n"/>
      <c r="M53" s="121" t="n"/>
      <c r="N53" s="121" t="n"/>
      <c r="O53" s="121" t="n"/>
      <c r="P53" s="121" t="n"/>
      <c r="Q53" s="123" t="n"/>
      <c r="R53" s="123" t="n"/>
      <c r="S53" s="121" t="n"/>
      <c r="T53" s="121">
        <f>IF(A53="","",IF(O53&lt;&gt;"是","无整改",IF(R53&lt;&gt;"","已关闭",IF(AND(ISNUMBER(Q53),Q53&lt;TODAY()),"逾期","待处理"))))</f>
        <v/>
      </c>
      <c r="U53" s="121" t="n"/>
      <c r="V53" s="121" t="n"/>
    </row>
    <row r="54" ht="20" customHeight="1" s="18">
      <c r="A54" s="117" t="n"/>
      <c r="B54" s="119" t="n"/>
      <c r="C54" s="117" t="n"/>
      <c r="D54" s="117">
        <f>IFERROR(VLOOKUP(C54,'车辆台账'!$A$6:$B$105,2,FALSE),"")</f>
        <v/>
      </c>
      <c r="E54" s="117" t="n"/>
      <c r="F54" s="117" t="n"/>
      <c r="G54" s="120" t="n"/>
      <c r="H54" s="117" t="n"/>
      <c r="I54" s="117" t="n"/>
      <c r="J54" s="117" t="n"/>
      <c r="K54" s="117" t="n"/>
      <c r="L54" s="117" t="n"/>
      <c r="M54" s="117" t="n"/>
      <c r="N54" s="117" t="n"/>
      <c r="O54" s="117" t="n"/>
      <c r="P54" s="117" t="n"/>
      <c r="Q54" s="119" t="n"/>
      <c r="R54" s="119" t="n"/>
      <c r="S54" s="117" t="n"/>
      <c r="T54" s="117">
        <f>IF(A54="","",IF(O54&lt;&gt;"是","无整改",IF(R54&lt;&gt;"","已关闭",IF(AND(ISNUMBER(Q54),Q54&lt;TODAY()),"逾期","待处理"))))</f>
        <v/>
      </c>
      <c r="U54" s="117" t="n"/>
      <c r="V54" s="117" t="n"/>
    </row>
    <row r="55" ht="20" customHeight="1" s="18">
      <c r="A55" s="121" t="n"/>
      <c r="B55" s="123" t="n"/>
      <c r="C55" s="121" t="n"/>
      <c r="D55" s="121">
        <f>IFERROR(VLOOKUP(C55,'车辆台账'!$A$6:$B$105,2,FALSE),"")</f>
        <v/>
      </c>
      <c r="E55" s="121" t="n"/>
      <c r="F55" s="121" t="n"/>
      <c r="G55" s="124" t="n"/>
      <c r="H55" s="121" t="n"/>
      <c r="I55" s="121" t="n"/>
      <c r="J55" s="121" t="n"/>
      <c r="K55" s="121" t="n"/>
      <c r="L55" s="121" t="n"/>
      <c r="M55" s="121" t="n"/>
      <c r="N55" s="121" t="n"/>
      <c r="O55" s="121" t="n"/>
      <c r="P55" s="121" t="n"/>
      <c r="Q55" s="123" t="n"/>
      <c r="R55" s="123" t="n"/>
      <c r="S55" s="121" t="n"/>
      <c r="T55" s="121">
        <f>IF(A55="","",IF(O55&lt;&gt;"是","无整改",IF(R55&lt;&gt;"","已关闭",IF(AND(ISNUMBER(Q55),Q55&lt;TODAY()),"逾期","待处理"))))</f>
        <v/>
      </c>
      <c r="U55" s="121" t="n"/>
      <c r="V55" s="121" t="n"/>
    </row>
    <row r="56" ht="20" customHeight="1" s="18">
      <c r="A56" s="117" t="n"/>
      <c r="B56" s="119" t="n"/>
      <c r="C56" s="117" t="n"/>
      <c r="D56" s="117">
        <f>IFERROR(VLOOKUP(C56,'车辆台账'!$A$6:$B$105,2,FALSE),"")</f>
        <v/>
      </c>
      <c r="E56" s="117" t="n"/>
      <c r="F56" s="117" t="n"/>
      <c r="G56" s="120" t="n"/>
      <c r="H56" s="117" t="n"/>
      <c r="I56" s="117" t="n"/>
      <c r="J56" s="117" t="n"/>
      <c r="K56" s="117" t="n"/>
      <c r="L56" s="117" t="n"/>
      <c r="M56" s="117" t="n"/>
      <c r="N56" s="117" t="n"/>
      <c r="O56" s="117" t="n"/>
      <c r="P56" s="117" t="n"/>
      <c r="Q56" s="119" t="n"/>
      <c r="R56" s="119" t="n"/>
      <c r="S56" s="117" t="n"/>
      <c r="T56" s="117">
        <f>IF(A56="","",IF(O56&lt;&gt;"是","无整改",IF(R56&lt;&gt;"","已关闭",IF(AND(ISNUMBER(Q56),Q56&lt;TODAY()),"逾期","待处理"))))</f>
        <v/>
      </c>
      <c r="U56" s="117" t="n"/>
      <c r="V56" s="117" t="n"/>
    </row>
    <row r="57" ht="20" customHeight="1" s="18">
      <c r="A57" s="121" t="n"/>
      <c r="B57" s="123" t="n"/>
      <c r="C57" s="121" t="n"/>
      <c r="D57" s="121">
        <f>IFERROR(VLOOKUP(C57,'车辆台账'!$A$6:$B$105,2,FALSE),"")</f>
        <v/>
      </c>
      <c r="E57" s="121" t="n"/>
      <c r="F57" s="121" t="n"/>
      <c r="G57" s="124" t="n"/>
      <c r="H57" s="121" t="n"/>
      <c r="I57" s="121" t="n"/>
      <c r="J57" s="121" t="n"/>
      <c r="K57" s="121" t="n"/>
      <c r="L57" s="121" t="n"/>
      <c r="M57" s="121" t="n"/>
      <c r="N57" s="121" t="n"/>
      <c r="O57" s="121" t="n"/>
      <c r="P57" s="121" t="n"/>
      <c r="Q57" s="123" t="n"/>
      <c r="R57" s="123" t="n"/>
      <c r="S57" s="121" t="n"/>
      <c r="T57" s="121">
        <f>IF(A57="","",IF(O57&lt;&gt;"是","无整改",IF(R57&lt;&gt;"","已关闭",IF(AND(ISNUMBER(Q57),Q57&lt;TODAY()),"逾期","待处理"))))</f>
        <v/>
      </c>
      <c r="U57" s="121" t="n"/>
      <c r="V57" s="121" t="n"/>
    </row>
    <row r="58" ht="20" customHeight="1" s="18">
      <c r="A58" s="117" t="n"/>
      <c r="B58" s="119" t="n"/>
      <c r="C58" s="117" t="n"/>
      <c r="D58" s="117">
        <f>IFERROR(VLOOKUP(C58,'车辆台账'!$A$6:$B$105,2,FALSE),"")</f>
        <v/>
      </c>
      <c r="E58" s="117" t="n"/>
      <c r="F58" s="117" t="n"/>
      <c r="G58" s="120" t="n"/>
      <c r="H58" s="117" t="n"/>
      <c r="I58" s="117" t="n"/>
      <c r="J58" s="117" t="n"/>
      <c r="K58" s="117" t="n"/>
      <c r="L58" s="117" t="n"/>
      <c r="M58" s="117" t="n"/>
      <c r="N58" s="117" t="n"/>
      <c r="O58" s="117" t="n"/>
      <c r="P58" s="117" t="n"/>
      <c r="Q58" s="119" t="n"/>
      <c r="R58" s="119" t="n"/>
      <c r="S58" s="117" t="n"/>
      <c r="T58" s="117">
        <f>IF(A58="","",IF(O58&lt;&gt;"是","无整改",IF(R58&lt;&gt;"","已关闭",IF(AND(ISNUMBER(Q58),Q58&lt;TODAY()),"逾期","待处理"))))</f>
        <v/>
      </c>
      <c r="U58" s="117" t="n"/>
      <c r="V58" s="117" t="n"/>
    </row>
    <row r="59" ht="20" customHeight="1" s="18">
      <c r="A59" s="121" t="n"/>
      <c r="B59" s="123" t="n"/>
      <c r="C59" s="121" t="n"/>
      <c r="D59" s="121">
        <f>IFERROR(VLOOKUP(C59,'车辆台账'!$A$6:$B$105,2,FALSE),"")</f>
        <v/>
      </c>
      <c r="E59" s="121" t="n"/>
      <c r="F59" s="121" t="n"/>
      <c r="G59" s="124" t="n"/>
      <c r="H59" s="121" t="n"/>
      <c r="I59" s="121" t="n"/>
      <c r="J59" s="121" t="n"/>
      <c r="K59" s="121" t="n"/>
      <c r="L59" s="121" t="n"/>
      <c r="M59" s="121" t="n"/>
      <c r="N59" s="121" t="n"/>
      <c r="O59" s="121" t="n"/>
      <c r="P59" s="121" t="n"/>
      <c r="Q59" s="123" t="n"/>
      <c r="R59" s="123" t="n"/>
      <c r="S59" s="121" t="n"/>
      <c r="T59" s="121">
        <f>IF(A59="","",IF(O59&lt;&gt;"是","无整改",IF(R59&lt;&gt;"","已关闭",IF(AND(ISNUMBER(Q59),Q59&lt;TODAY()),"逾期","待处理"))))</f>
        <v/>
      </c>
      <c r="U59" s="121" t="n"/>
      <c r="V59" s="121" t="n"/>
    </row>
    <row r="60" ht="20" customHeight="1" s="18">
      <c r="A60" s="117" t="n"/>
      <c r="B60" s="119" t="n"/>
      <c r="C60" s="117" t="n"/>
      <c r="D60" s="117">
        <f>IFERROR(VLOOKUP(C60,'车辆台账'!$A$6:$B$105,2,FALSE),"")</f>
        <v/>
      </c>
      <c r="E60" s="117" t="n"/>
      <c r="F60" s="117" t="n"/>
      <c r="G60" s="120" t="n"/>
      <c r="H60" s="117" t="n"/>
      <c r="I60" s="117" t="n"/>
      <c r="J60" s="117" t="n"/>
      <c r="K60" s="117" t="n"/>
      <c r="L60" s="117" t="n"/>
      <c r="M60" s="117" t="n"/>
      <c r="N60" s="117" t="n"/>
      <c r="O60" s="117" t="n"/>
      <c r="P60" s="117" t="n"/>
      <c r="Q60" s="119" t="n"/>
      <c r="R60" s="119" t="n"/>
      <c r="S60" s="117" t="n"/>
      <c r="T60" s="117">
        <f>IF(A60="","",IF(O60&lt;&gt;"是","无整改",IF(R60&lt;&gt;"","已关闭",IF(AND(ISNUMBER(Q60),Q60&lt;TODAY()),"逾期","待处理"))))</f>
        <v/>
      </c>
      <c r="U60" s="117" t="n"/>
      <c r="V60" s="117" t="n"/>
    </row>
    <row r="61" ht="20" customHeight="1" s="18">
      <c r="A61" s="121" t="n"/>
      <c r="B61" s="123" t="n"/>
      <c r="C61" s="121" t="n"/>
      <c r="D61" s="121">
        <f>IFERROR(VLOOKUP(C61,'车辆台账'!$A$6:$B$105,2,FALSE),"")</f>
        <v/>
      </c>
      <c r="E61" s="121" t="n"/>
      <c r="F61" s="121" t="n"/>
      <c r="G61" s="124" t="n"/>
      <c r="H61" s="121" t="n"/>
      <c r="I61" s="121" t="n"/>
      <c r="J61" s="121" t="n"/>
      <c r="K61" s="121" t="n"/>
      <c r="L61" s="121" t="n"/>
      <c r="M61" s="121" t="n"/>
      <c r="N61" s="121" t="n"/>
      <c r="O61" s="121" t="n"/>
      <c r="P61" s="121" t="n"/>
      <c r="Q61" s="123" t="n"/>
      <c r="R61" s="123" t="n"/>
      <c r="S61" s="121" t="n"/>
      <c r="T61" s="121">
        <f>IF(A61="","",IF(O61&lt;&gt;"是","无整改",IF(R61&lt;&gt;"","已关闭",IF(AND(ISNUMBER(Q61),Q61&lt;TODAY()),"逾期","待处理"))))</f>
        <v/>
      </c>
      <c r="U61" s="121" t="n"/>
      <c r="V61" s="121" t="n"/>
    </row>
    <row r="62" ht="20" customHeight="1" s="18">
      <c r="A62" s="117" t="n"/>
      <c r="B62" s="119" t="n"/>
      <c r="C62" s="117" t="n"/>
      <c r="D62" s="117">
        <f>IFERROR(VLOOKUP(C62,'车辆台账'!$A$6:$B$105,2,FALSE),"")</f>
        <v/>
      </c>
      <c r="E62" s="117" t="n"/>
      <c r="F62" s="117" t="n"/>
      <c r="G62" s="120" t="n"/>
      <c r="H62" s="117" t="n"/>
      <c r="I62" s="117" t="n"/>
      <c r="J62" s="117" t="n"/>
      <c r="K62" s="117" t="n"/>
      <c r="L62" s="117" t="n"/>
      <c r="M62" s="117" t="n"/>
      <c r="N62" s="117" t="n"/>
      <c r="O62" s="117" t="n"/>
      <c r="P62" s="117" t="n"/>
      <c r="Q62" s="119" t="n"/>
      <c r="R62" s="119" t="n"/>
      <c r="S62" s="117" t="n"/>
      <c r="T62" s="117">
        <f>IF(A62="","",IF(O62&lt;&gt;"是","无整改",IF(R62&lt;&gt;"","已关闭",IF(AND(ISNUMBER(Q62),Q62&lt;TODAY()),"逾期","待处理"))))</f>
        <v/>
      </c>
      <c r="U62" s="117" t="n"/>
      <c r="V62" s="117" t="n"/>
    </row>
    <row r="63" ht="20" customHeight="1" s="18">
      <c r="A63" s="121" t="n"/>
      <c r="B63" s="123" t="n"/>
      <c r="C63" s="121" t="n"/>
      <c r="D63" s="121">
        <f>IFERROR(VLOOKUP(C63,'车辆台账'!$A$6:$B$105,2,FALSE),"")</f>
        <v/>
      </c>
      <c r="E63" s="121" t="n"/>
      <c r="F63" s="121" t="n"/>
      <c r="G63" s="124" t="n"/>
      <c r="H63" s="121" t="n"/>
      <c r="I63" s="121" t="n"/>
      <c r="J63" s="121" t="n"/>
      <c r="K63" s="121" t="n"/>
      <c r="L63" s="121" t="n"/>
      <c r="M63" s="121" t="n"/>
      <c r="N63" s="121" t="n"/>
      <c r="O63" s="121" t="n"/>
      <c r="P63" s="121" t="n"/>
      <c r="Q63" s="123" t="n"/>
      <c r="R63" s="123" t="n"/>
      <c r="S63" s="121" t="n"/>
      <c r="T63" s="121">
        <f>IF(A63="","",IF(O63&lt;&gt;"是","无整改",IF(R63&lt;&gt;"","已关闭",IF(AND(ISNUMBER(Q63),Q63&lt;TODAY()),"逾期","待处理"))))</f>
        <v/>
      </c>
      <c r="U63" s="121" t="n"/>
      <c r="V63" s="121" t="n"/>
    </row>
    <row r="64" ht="20" customHeight="1" s="18">
      <c r="A64" s="117" t="n"/>
      <c r="B64" s="119" t="n"/>
      <c r="C64" s="117" t="n"/>
      <c r="D64" s="117">
        <f>IFERROR(VLOOKUP(C64,'车辆台账'!$A$6:$B$105,2,FALSE),"")</f>
        <v/>
      </c>
      <c r="E64" s="117" t="n"/>
      <c r="F64" s="117" t="n"/>
      <c r="G64" s="120" t="n"/>
      <c r="H64" s="117" t="n"/>
      <c r="I64" s="117" t="n"/>
      <c r="J64" s="117" t="n"/>
      <c r="K64" s="117" t="n"/>
      <c r="L64" s="117" t="n"/>
      <c r="M64" s="117" t="n"/>
      <c r="N64" s="117" t="n"/>
      <c r="O64" s="117" t="n"/>
      <c r="P64" s="117" t="n"/>
      <c r="Q64" s="119" t="n"/>
      <c r="R64" s="119" t="n"/>
      <c r="S64" s="117" t="n"/>
      <c r="T64" s="117">
        <f>IF(A64="","",IF(O64&lt;&gt;"是","无整改",IF(R64&lt;&gt;"","已关闭",IF(AND(ISNUMBER(Q64),Q64&lt;TODAY()),"逾期","待处理"))))</f>
        <v/>
      </c>
      <c r="U64" s="117" t="n"/>
      <c r="V64" s="117" t="n"/>
    </row>
    <row r="65" ht="20" customHeight="1" s="18">
      <c r="A65" s="121" t="n"/>
      <c r="B65" s="123" t="n"/>
      <c r="C65" s="121" t="n"/>
      <c r="D65" s="121">
        <f>IFERROR(VLOOKUP(C65,'车辆台账'!$A$6:$B$105,2,FALSE),"")</f>
        <v/>
      </c>
      <c r="E65" s="121" t="n"/>
      <c r="F65" s="121" t="n"/>
      <c r="G65" s="124" t="n"/>
      <c r="H65" s="121" t="n"/>
      <c r="I65" s="121" t="n"/>
      <c r="J65" s="121" t="n"/>
      <c r="K65" s="121" t="n"/>
      <c r="L65" s="121" t="n"/>
      <c r="M65" s="121" t="n"/>
      <c r="N65" s="121" t="n"/>
      <c r="O65" s="121" t="n"/>
      <c r="P65" s="121" t="n"/>
      <c r="Q65" s="123" t="n"/>
      <c r="R65" s="123" t="n"/>
      <c r="S65" s="121" t="n"/>
      <c r="T65" s="121">
        <f>IF(A65="","",IF(O65&lt;&gt;"是","无整改",IF(R65&lt;&gt;"","已关闭",IF(AND(ISNUMBER(Q65),Q65&lt;TODAY()),"逾期","待处理"))))</f>
        <v/>
      </c>
      <c r="U65" s="121" t="n"/>
      <c r="V65" s="121" t="n"/>
    </row>
    <row r="66" ht="20" customHeight="1" s="18">
      <c r="A66" s="117" t="n"/>
      <c r="B66" s="119" t="n"/>
      <c r="C66" s="117" t="n"/>
      <c r="D66" s="117">
        <f>IFERROR(VLOOKUP(C66,'车辆台账'!$A$6:$B$105,2,FALSE),"")</f>
        <v/>
      </c>
      <c r="E66" s="117" t="n"/>
      <c r="F66" s="117" t="n"/>
      <c r="G66" s="120" t="n"/>
      <c r="H66" s="117" t="n"/>
      <c r="I66" s="117" t="n"/>
      <c r="J66" s="117" t="n"/>
      <c r="K66" s="117" t="n"/>
      <c r="L66" s="117" t="n"/>
      <c r="M66" s="117" t="n"/>
      <c r="N66" s="117" t="n"/>
      <c r="O66" s="117" t="n"/>
      <c r="P66" s="117" t="n"/>
      <c r="Q66" s="119" t="n"/>
      <c r="R66" s="119" t="n"/>
      <c r="S66" s="117" t="n"/>
      <c r="T66" s="117">
        <f>IF(A66="","",IF(O66&lt;&gt;"是","无整改",IF(R66&lt;&gt;"","已关闭",IF(AND(ISNUMBER(Q66),Q66&lt;TODAY()),"逾期","待处理"))))</f>
        <v/>
      </c>
      <c r="U66" s="117" t="n"/>
      <c r="V66" s="117" t="n"/>
    </row>
    <row r="67" ht="20" customHeight="1" s="18">
      <c r="A67" s="121" t="n"/>
      <c r="B67" s="123" t="n"/>
      <c r="C67" s="121" t="n"/>
      <c r="D67" s="121">
        <f>IFERROR(VLOOKUP(C67,'车辆台账'!$A$6:$B$105,2,FALSE),"")</f>
        <v/>
      </c>
      <c r="E67" s="121" t="n"/>
      <c r="F67" s="121" t="n"/>
      <c r="G67" s="124" t="n"/>
      <c r="H67" s="121" t="n"/>
      <c r="I67" s="121" t="n"/>
      <c r="J67" s="121" t="n"/>
      <c r="K67" s="121" t="n"/>
      <c r="L67" s="121" t="n"/>
      <c r="M67" s="121" t="n"/>
      <c r="N67" s="121" t="n"/>
      <c r="O67" s="121" t="n"/>
      <c r="P67" s="121" t="n"/>
      <c r="Q67" s="123" t="n"/>
      <c r="R67" s="123" t="n"/>
      <c r="S67" s="121" t="n"/>
      <c r="T67" s="121">
        <f>IF(A67="","",IF(O67&lt;&gt;"是","无整改",IF(R67&lt;&gt;"","已关闭",IF(AND(ISNUMBER(Q67),Q67&lt;TODAY()),"逾期","待处理"))))</f>
        <v/>
      </c>
      <c r="U67" s="121" t="n"/>
      <c r="V67" s="121" t="n"/>
    </row>
    <row r="68" ht="20" customHeight="1" s="18">
      <c r="A68" s="117" t="n"/>
      <c r="B68" s="119" t="n"/>
      <c r="C68" s="117" t="n"/>
      <c r="D68" s="117">
        <f>IFERROR(VLOOKUP(C68,'车辆台账'!$A$6:$B$105,2,FALSE),"")</f>
        <v/>
      </c>
      <c r="E68" s="117" t="n"/>
      <c r="F68" s="117" t="n"/>
      <c r="G68" s="120" t="n"/>
      <c r="H68" s="117" t="n"/>
      <c r="I68" s="117" t="n"/>
      <c r="J68" s="117" t="n"/>
      <c r="K68" s="117" t="n"/>
      <c r="L68" s="117" t="n"/>
      <c r="M68" s="117" t="n"/>
      <c r="N68" s="117" t="n"/>
      <c r="O68" s="117" t="n"/>
      <c r="P68" s="117" t="n"/>
      <c r="Q68" s="119" t="n"/>
      <c r="R68" s="119" t="n"/>
      <c r="S68" s="117" t="n"/>
      <c r="T68" s="117">
        <f>IF(A68="","",IF(O68&lt;&gt;"是","无整改",IF(R68&lt;&gt;"","已关闭",IF(AND(ISNUMBER(Q68),Q68&lt;TODAY()),"逾期","待处理"))))</f>
        <v/>
      </c>
      <c r="U68" s="117" t="n"/>
      <c r="V68" s="117" t="n"/>
    </row>
    <row r="69" ht="20" customHeight="1" s="18">
      <c r="A69" s="121" t="n"/>
      <c r="B69" s="123" t="n"/>
      <c r="C69" s="121" t="n"/>
      <c r="D69" s="121">
        <f>IFERROR(VLOOKUP(C69,'车辆台账'!$A$6:$B$105,2,FALSE),"")</f>
        <v/>
      </c>
      <c r="E69" s="121" t="n"/>
      <c r="F69" s="121" t="n"/>
      <c r="G69" s="124" t="n"/>
      <c r="H69" s="121" t="n"/>
      <c r="I69" s="121" t="n"/>
      <c r="J69" s="121" t="n"/>
      <c r="K69" s="121" t="n"/>
      <c r="L69" s="121" t="n"/>
      <c r="M69" s="121" t="n"/>
      <c r="N69" s="121" t="n"/>
      <c r="O69" s="121" t="n"/>
      <c r="P69" s="121" t="n"/>
      <c r="Q69" s="123" t="n"/>
      <c r="R69" s="123" t="n"/>
      <c r="S69" s="121" t="n"/>
      <c r="T69" s="121">
        <f>IF(A69="","",IF(O69&lt;&gt;"是","无整改",IF(R69&lt;&gt;"","已关闭",IF(AND(ISNUMBER(Q69),Q69&lt;TODAY()),"逾期","待处理"))))</f>
        <v/>
      </c>
      <c r="U69" s="121" t="n"/>
      <c r="V69" s="121" t="n"/>
    </row>
    <row r="70" ht="20" customHeight="1" s="18">
      <c r="A70" s="117" t="n"/>
      <c r="B70" s="119" t="n"/>
      <c r="C70" s="117" t="n"/>
      <c r="D70" s="117">
        <f>IFERROR(VLOOKUP(C70,'车辆台账'!$A$6:$B$105,2,FALSE),"")</f>
        <v/>
      </c>
      <c r="E70" s="117" t="n"/>
      <c r="F70" s="117" t="n"/>
      <c r="G70" s="120" t="n"/>
      <c r="H70" s="117" t="n"/>
      <c r="I70" s="117" t="n"/>
      <c r="J70" s="117" t="n"/>
      <c r="K70" s="117" t="n"/>
      <c r="L70" s="117" t="n"/>
      <c r="M70" s="117" t="n"/>
      <c r="N70" s="117" t="n"/>
      <c r="O70" s="117" t="n"/>
      <c r="P70" s="117" t="n"/>
      <c r="Q70" s="119" t="n"/>
      <c r="R70" s="119" t="n"/>
      <c r="S70" s="117" t="n"/>
      <c r="T70" s="117">
        <f>IF(A70="","",IF(O70&lt;&gt;"是","无整改",IF(R70&lt;&gt;"","已关闭",IF(AND(ISNUMBER(Q70),Q70&lt;TODAY()),"逾期","待处理"))))</f>
        <v/>
      </c>
      <c r="U70" s="117" t="n"/>
      <c r="V70" s="117" t="n"/>
    </row>
    <row r="71" ht="20" customHeight="1" s="18">
      <c r="A71" s="121" t="n"/>
      <c r="B71" s="123" t="n"/>
      <c r="C71" s="121" t="n"/>
      <c r="D71" s="121">
        <f>IFERROR(VLOOKUP(C71,'车辆台账'!$A$6:$B$105,2,FALSE),"")</f>
        <v/>
      </c>
      <c r="E71" s="121" t="n"/>
      <c r="F71" s="121" t="n"/>
      <c r="G71" s="124" t="n"/>
      <c r="H71" s="121" t="n"/>
      <c r="I71" s="121" t="n"/>
      <c r="J71" s="121" t="n"/>
      <c r="K71" s="121" t="n"/>
      <c r="L71" s="121" t="n"/>
      <c r="M71" s="121" t="n"/>
      <c r="N71" s="121" t="n"/>
      <c r="O71" s="121" t="n"/>
      <c r="P71" s="121" t="n"/>
      <c r="Q71" s="123" t="n"/>
      <c r="R71" s="123" t="n"/>
      <c r="S71" s="121" t="n"/>
      <c r="T71" s="121">
        <f>IF(A71="","",IF(O71&lt;&gt;"是","无整改",IF(R71&lt;&gt;"","已关闭",IF(AND(ISNUMBER(Q71),Q71&lt;TODAY()),"逾期","待处理"))))</f>
        <v/>
      </c>
      <c r="U71" s="121" t="n"/>
      <c r="V71" s="121" t="n"/>
    </row>
    <row r="72" ht="20" customHeight="1" s="18">
      <c r="A72" s="117" t="n"/>
      <c r="B72" s="119" t="n"/>
      <c r="C72" s="117" t="n"/>
      <c r="D72" s="117">
        <f>IFERROR(VLOOKUP(C72,'车辆台账'!$A$6:$B$105,2,FALSE),"")</f>
        <v/>
      </c>
      <c r="E72" s="117" t="n"/>
      <c r="F72" s="117" t="n"/>
      <c r="G72" s="120" t="n"/>
      <c r="H72" s="117" t="n"/>
      <c r="I72" s="117" t="n"/>
      <c r="J72" s="117" t="n"/>
      <c r="K72" s="117" t="n"/>
      <c r="L72" s="117" t="n"/>
      <c r="M72" s="117" t="n"/>
      <c r="N72" s="117" t="n"/>
      <c r="O72" s="117" t="n"/>
      <c r="P72" s="117" t="n"/>
      <c r="Q72" s="119" t="n"/>
      <c r="R72" s="119" t="n"/>
      <c r="S72" s="117" t="n"/>
      <c r="T72" s="117">
        <f>IF(A72="","",IF(O72&lt;&gt;"是","无整改",IF(R72&lt;&gt;"","已关闭",IF(AND(ISNUMBER(Q72),Q72&lt;TODAY()),"逾期","待处理"))))</f>
        <v/>
      </c>
      <c r="U72" s="117" t="n"/>
      <c r="V72" s="117" t="n"/>
    </row>
    <row r="73" ht="20" customHeight="1" s="18">
      <c r="A73" s="121" t="n"/>
      <c r="B73" s="123" t="n"/>
      <c r="C73" s="121" t="n"/>
      <c r="D73" s="121">
        <f>IFERROR(VLOOKUP(C73,'车辆台账'!$A$6:$B$105,2,FALSE),"")</f>
        <v/>
      </c>
      <c r="E73" s="121" t="n"/>
      <c r="F73" s="121" t="n"/>
      <c r="G73" s="124" t="n"/>
      <c r="H73" s="121" t="n"/>
      <c r="I73" s="121" t="n"/>
      <c r="J73" s="121" t="n"/>
      <c r="K73" s="121" t="n"/>
      <c r="L73" s="121" t="n"/>
      <c r="M73" s="121" t="n"/>
      <c r="N73" s="121" t="n"/>
      <c r="O73" s="121" t="n"/>
      <c r="P73" s="121" t="n"/>
      <c r="Q73" s="123" t="n"/>
      <c r="R73" s="123" t="n"/>
      <c r="S73" s="121" t="n"/>
      <c r="T73" s="121">
        <f>IF(A73="","",IF(O73&lt;&gt;"是","无整改",IF(R73&lt;&gt;"","已关闭",IF(AND(ISNUMBER(Q73),Q73&lt;TODAY()),"逾期","待处理"))))</f>
        <v/>
      </c>
      <c r="U73" s="121" t="n"/>
      <c r="V73" s="121" t="n"/>
    </row>
    <row r="74" ht="20" customHeight="1" s="18">
      <c r="A74" s="117" t="n"/>
      <c r="B74" s="119" t="n"/>
      <c r="C74" s="117" t="n"/>
      <c r="D74" s="117">
        <f>IFERROR(VLOOKUP(C74,'车辆台账'!$A$6:$B$105,2,FALSE),"")</f>
        <v/>
      </c>
      <c r="E74" s="117" t="n"/>
      <c r="F74" s="117" t="n"/>
      <c r="G74" s="120" t="n"/>
      <c r="H74" s="117" t="n"/>
      <c r="I74" s="117" t="n"/>
      <c r="J74" s="117" t="n"/>
      <c r="K74" s="117" t="n"/>
      <c r="L74" s="117" t="n"/>
      <c r="M74" s="117" t="n"/>
      <c r="N74" s="117" t="n"/>
      <c r="O74" s="117" t="n"/>
      <c r="P74" s="117" t="n"/>
      <c r="Q74" s="119" t="n"/>
      <c r="R74" s="119" t="n"/>
      <c r="S74" s="117" t="n"/>
      <c r="T74" s="117">
        <f>IF(A74="","",IF(O74&lt;&gt;"是","无整改",IF(R74&lt;&gt;"","已关闭",IF(AND(ISNUMBER(Q74),Q74&lt;TODAY()),"逾期","待处理"))))</f>
        <v/>
      </c>
      <c r="U74" s="117" t="n"/>
      <c r="V74" s="117" t="n"/>
    </row>
    <row r="75" ht="20" customHeight="1" s="18">
      <c r="A75" s="121" t="n"/>
      <c r="B75" s="123" t="n"/>
      <c r="C75" s="121" t="n"/>
      <c r="D75" s="121">
        <f>IFERROR(VLOOKUP(C75,'车辆台账'!$A$6:$B$105,2,FALSE),"")</f>
        <v/>
      </c>
      <c r="E75" s="121" t="n"/>
      <c r="F75" s="121" t="n"/>
      <c r="G75" s="124" t="n"/>
      <c r="H75" s="121" t="n"/>
      <c r="I75" s="121" t="n"/>
      <c r="J75" s="121" t="n"/>
      <c r="K75" s="121" t="n"/>
      <c r="L75" s="121" t="n"/>
      <c r="M75" s="121" t="n"/>
      <c r="N75" s="121" t="n"/>
      <c r="O75" s="121" t="n"/>
      <c r="P75" s="121" t="n"/>
      <c r="Q75" s="123" t="n"/>
      <c r="R75" s="123" t="n"/>
      <c r="S75" s="121" t="n"/>
      <c r="T75" s="121">
        <f>IF(A75="","",IF(O75&lt;&gt;"是","无整改",IF(R75&lt;&gt;"","已关闭",IF(AND(ISNUMBER(Q75),Q75&lt;TODAY()),"逾期","待处理"))))</f>
        <v/>
      </c>
      <c r="U75" s="121" t="n"/>
      <c r="V75" s="121" t="n"/>
    </row>
    <row r="76" ht="20" customHeight="1" s="18">
      <c r="A76" s="117" t="n"/>
      <c r="B76" s="119" t="n"/>
      <c r="C76" s="117" t="n"/>
      <c r="D76" s="117">
        <f>IFERROR(VLOOKUP(C76,'车辆台账'!$A$6:$B$105,2,FALSE),"")</f>
        <v/>
      </c>
      <c r="E76" s="117" t="n"/>
      <c r="F76" s="117" t="n"/>
      <c r="G76" s="120" t="n"/>
      <c r="H76" s="117" t="n"/>
      <c r="I76" s="117" t="n"/>
      <c r="J76" s="117" t="n"/>
      <c r="K76" s="117" t="n"/>
      <c r="L76" s="117" t="n"/>
      <c r="M76" s="117" t="n"/>
      <c r="N76" s="117" t="n"/>
      <c r="O76" s="117" t="n"/>
      <c r="P76" s="117" t="n"/>
      <c r="Q76" s="119" t="n"/>
      <c r="R76" s="119" t="n"/>
      <c r="S76" s="117" t="n"/>
      <c r="T76" s="117">
        <f>IF(A76="","",IF(O76&lt;&gt;"是","无整改",IF(R76&lt;&gt;"","已关闭",IF(AND(ISNUMBER(Q76),Q76&lt;TODAY()),"逾期","待处理"))))</f>
        <v/>
      </c>
      <c r="U76" s="117" t="n"/>
      <c r="V76" s="117" t="n"/>
    </row>
    <row r="77" ht="20" customHeight="1" s="18">
      <c r="A77" s="121" t="n"/>
      <c r="B77" s="123" t="n"/>
      <c r="C77" s="121" t="n"/>
      <c r="D77" s="121">
        <f>IFERROR(VLOOKUP(C77,'车辆台账'!$A$6:$B$105,2,FALSE),"")</f>
        <v/>
      </c>
      <c r="E77" s="121" t="n"/>
      <c r="F77" s="121" t="n"/>
      <c r="G77" s="124" t="n"/>
      <c r="H77" s="121" t="n"/>
      <c r="I77" s="121" t="n"/>
      <c r="J77" s="121" t="n"/>
      <c r="K77" s="121" t="n"/>
      <c r="L77" s="121" t="n"/>
      <c r="M77" s="121" t="n"/>
      <c r="N77" s="121" t="n"/>
      <c r="O77" s="121" t="n"/>
      <c r="P77" s="121" t="n"/>
      <c r="Q77" s="123" t="n"/>
      <c r="R77" s="123" t="n"/>
      <c r="S77" s="121" t="n"/>
      <c r="T77" s="121">
        <f>IF(A77="","",IF(O77&lt;&gt;"是","无整改",IF(R77&lt;&gt;"","已关闭",IF(AND(ISNUMBER(Q77),Q77&lt;TODAY()),"逾期","待处理"))))</f>
        <v/>
      </c>
      <c r="U77" s="121" t="n"/>
      <c r="V77" s="121" t="n"/>
    </row>
    <row r="78" ht="20" customHeight="1" s="18">
      <c r="A78" s="117" t="n"/>
      <c r="B78" s="119" t="n"/>
      <c r="C78" s="117" t="n"/>
      <c r="D78" s="117">
        <f>IFERROR(VLOOKUP(C78,'车辆台账'!$A$6:$B$105,2,FALSE),"")</f>
        <v/>
      </c>
      <c r="E78" s="117" t="n"/>
      <c r="F78" s="117" t="n"/>
      <c r="G78" s="120" t="n"/>
      <c r="H78" s="117" t="n"/>
      <c r="I78" s="117" t="n"/>
      <c r="J78" s="117" t="n"/>
      <c r="K78" s="117" t="n"/>
      <c r="L78" s="117" t="n"/>
      <c r="M78" s="117" t="n"/>
      <c r="N78" s="117" t="n"/>
      <c r="O78" s="117" t="n"/>
      <c r="P78" s="117" t="n"/>
      <c r="Q78" s="119" t="n"/>
      <c r="R78" s="119" t="n"/>
      <c r="S78" s="117" t="n"/>
      <c r="T78" s="117">
        <f>IF(A78="","",IF(O78&lt;&gt;"是","无整改",IF(R78&lt;&gt;"","已关闭",IF(AND(ISNUMBER(Q78),Q78&lt;TODAY()),"逾期","待处理"))))</f>
        <v/>
      </c>
      <c r="U78" s="117" t="n"/>
      <c r="V78" s="117" t="n"/>
    </row>
    <row r="79" ht="20" customHeight="1" s="18">
      <c r="A79" s="121" t="n"/>
      <c r="B79" s="123" t="n"/>
      <c r="C79" s="121" t="n"/>
      <c r="D79" s="121">
        <f>IFERROR(VLOOKUP(C79,'车辆台账'!$A$6:$B$105,2,FALSE),"")</f>
        <v/>
      </c>
      <c r="E79" s="121" t="n"/>
      <c r="F79" s="121" t="n"/>
      <c r="G79" s="124" t="n"/>
      <c r="H79" s="121" t="n"/>
      <c r="I79" s="121" t="n"/>
      <c r="J79" s="121" t="n"/>
      <c r="K79" s="121" t="n"/>
      <c r="L79" s="121" t="n"/>
      <c r="M79" s="121" t="n"/>
      <c r="N79" s="121" t="n"/>
      <c r="O79" s="121" t="n"/>
      <c r="P79" s="121" t="n"/>
      <c r="Q79" s="123" t="n"/>
      <c r="R79" s="123" t="n"/>
      <c r="S79" s="121" t="n"/>
      <c r="T79" s="121">
        <f>IF(A79="","",IF(O79&lt;&gt;"是","无整改",IF(R79&lt;&gt;"","已关闭",IF(AND(ISNUMBER(Q79),Q79&lt;TODAY()),"逾期","待处理"))))</f>
        <v/>
      </c>
      <c r="U79" s="121" t="n"/>
      <c r="V79" s="121" t="n"/>
    </row>
    <row r="80" ht="20" customHeight="1" s="18">
      <c r="A80" s="117" t="n"/>
      <c r="B80" s="119" t="n"/>
      <c r="C80" s="117" t="n"/>
      <c r="D80" s="117">
        <f>IFERROR(VLOOKUP(C80,'车辆台账'!$A$6:$B$105,2,FALSE),"")</f>
        <v/>
      </c>
      <c r="E80" s="117" t="n"/>
      <c r="F80" s="117" t="n"/>
      <c r="G80" s="120" t="n"/>
      <c r="H80" s="117" t="n"/>
      <c r="I80" s="117" t="n"/>
      <c r="J80" s="117" t="n"/>
      <c r="K80" s="117" t="n"/>
      <c r="L80" s="117" t="n"/>
      <c r="M80" s="117" t="n"/>
      <c r="N80" s="117" t="n"/>
      <c r="O80" s="117" t="n"/>
      <c r="P80" s="117" t="n"/>
      <c r="Q80" s="119" t="n"/>
      <c r="R80" s="119" t="n"/>
      <c r="S80" s="117" t="n"/>
      <c r="T80" s="117">
        <f>IF(A80="","",IF(O80&lt;&gt;"是","无整改",IF(R80&lt;&gt;"","已关闭",IF(AND(ISNUMBER(Q80),Q80&lt;TODAY()),"逾期","待处理"))))</f>
        <v/>
      </c>
      <c r="U80" s="117" t="n"/>
      <c r="V80" s="117" t="n"/>
    </row>
    <row r="81" ht="20" customHeight="1" s="18">
      <c r="A81" s="121" t="n"/>
      <c r="B81" s="123" t="n"/>
      <c r="C81" s="121" t="n"/>
      <c r="D81" s="121">
        <f>IFERROR(VLOOKUP(C81,'车辆台账'!$A$6:$B$105,2,FALSE),"")</f>
        <v/>
      </c>
      <c r="E81" s="121" t="n"/>
      <c r="F81" s="121" t="n"/>
      <c r="G81" s="124" t="n"/>
      <c r="H81" s="121" t="n"/>
      <c r="I81" s="121" t="n"/>
      <c r="J81" s="121" t="n"/>
      <c r="K81" s="121" t="n"/>
      <c r="L81" s="121" t="n"/>
      <c r="M81" s="121" t="n"/>
      <c r="N81" s="121" t="n"/>
      <c r="O81" s="121" t="n"/>
      <c r="P81" s="121" t="n"/>
      <c r="Q81" s="123" t="n"/>
      <c r="R81" s="123" t="n"/>
      <c r="S81" s="121" t="n"/>
      <c r="T81" s="121">
        <f>IF(A81="","",IF(O81&lt;&gt;"是","无整改",IF(R81&lt;&gt;"","已关闭",IF(AND(ISNUMBER(Q81),Q81&lt;TODAY()),"逾期","待处理"))))</f>
        <v/>
      </c>
      <c r="U81" s="121" t="n"/>
      <c r="V81" s="121" t="n"/>
    </row>
    <row r="82" ht="20" customHeight="1" s="18">
      <c r="A82" s="117" t="n"/>
      <c r="B82" s="119" t="n"/>
      <c r="C82" s="117" t="n"/>
      <c r="D82" s="117">
        <f>IFERROR(VLOOKUP(C82,'车辆台账'!$A$6:$B$105,2,FALSE),"")</f>
        <v/>
      </c>
      <c r="E82" s="117" t="n"/>
      <c r="F82" s="117" t="n"/>
      <c r="G82" s="120" t="n"/>
      <c r="H82" s="117" t="n"/>
      <c r="I82" s="117" t="n"/>
      <c r="J82" s="117" t="n"/>
      <c r="K82" s="117" t="n"/>
      <c r="L82" s="117" t="n"/>
      <c r="M82" s="117" t="n"/>
      <c r="N82" s="117" t="n"/>
      <c r="O82" s="117" t="n"/>
      <c r="P82" s="117" t="n"/>
      <c r="Q82" s="119" t="n"/>
      <c r="R82" s="119" t="n"/>
      <c r="S82" s="117" t="n"/>
      <c r="T82" s="117">
        <f>IF(A82="","",IF(O82&lt;&gt;"是","无整改",IF(R82&lt;&gt;"","已关闭",IF(AND(ISNUMBER(Q82),Q82&lt;TODAY()),"逾期","待处理"))))</f>
        <v/>
      </c>
      <c r="U82" s="117" t="n"/>
      <c r="V82" s="117" t="n"/>
    </row>
    <row r="83" ht="20" customHeight="1" s="18">
      <c r="A83" s="121" t="n"/>
      <c r="B83" s="123" t="n"/>
      <c r="C83" s="121" t="n"/>
      <c r="D83" s="121">
        <f>IFERROR(VLOOKUP(C83,'车辆台账'!$A$6:$B$105,2,FALSE),"")</f>
        <v/>
      </c>
      <c r="E83" s="121" t="n"/>
      <c r="F83" s="121" t="n"/>
      <c r="G83" s="124" t="n"/>
      <c r="H83" s="121" t="n"/>
      <c r="I83" s="121" t="n"/>
      <c r="J83" s="121" t="n"/>
      <c r="K83" s="121" t="n"/>
      <c r="L83" s="121" t="n"/>
      <c r="M83" s="121" t="n"/>
      <c r="N83" s="121" t="n"/>
      <c r="O83" s="121" t="n"/>
      <c r="P83" s="121" t="n"/>
      <c r="Q83" s="123" t="n"/>
      <c r="R83" s="123" t="n"/>
      <c r="S83" s="121" t="n"/>
      <c r="T83" s="121">
        <f>IF(A83="","",IF(O83&lt;&gt;"是","无整改",IF(R83&lt;&gt;"","已关闭",IF(AND(ISNUMBER(Q83),Q83&lt;TODAY()),"逾期","待处理"))))</f>
        <v/>
      </c>
      <c r="U83" s="121" t="n"/>
      <c r="V83" s="121" t="n"/>
    </row>
    <row r="84" ht="20" customHeight="1" s="18">
      <c r="A84" s="117" t="n"/>
      <c r="B84" s="119" t="n"/>
      <c r="C84" s="117" t="n"/>
      <c r="D84" s="117">
        <f>IFERROR(VLOOKUP(C84,'车辆台账'!$A$6:$B$105,2,FALSE),"")</f>
        <v/>
      </c>
      <c r="E84" s="117" t="n"/>
      <c r="F84" s="117" t="n"/>
      <c r="G84" s="120" t="n"/>
      <c r="H84" s="117" t="n"/>
      <c r="I84" s="117" t="n"/>
      <c r="J84" s="117" t="n"/>
      <c r="K84" s="117" t="n"/>
      <c r="L84" s="117" t="n"/>
      <c r="M84" s="117" t="n"/>
      <c r="N84" s="117" t="n"/>
      <c r="O84" s="117" t="n"/>
      <c r="P84" s="117" t="n"/>
      <c r="Q84" s="119" t="n"/>
      <c r="R84" s="119" t="n"/>
      <c r="S84" s="117" t="n"/>
      <c r="T84" s="117">
        <f>IF(A84="","",IF(O84&lt;&gt;"是","无整改",IF(R84&lt;&gt;"","已关闭",IF(AND(ISNUMBER(Q84),Q84&lt;TODAY()),"逾期","待处理"))))</f>
        <v/>
      </c>
      <c r="U84" s="117" t="n"/>
      <c r="V84" s="117" t="n"/>
    </row>
    <row r="85" ht="20" customHeight="1" s="18">
      <c r="A85" s="121" t="n"/>
      <c r="B85" s="123" t="n"/>
      <c r="C85" s="121" t="n"/>
      <c r="D85" s="121">
        <f>IFERROR(VLOOKUP(C85,'车辆台账'!$A$6:$B$105,2,FALSE),"")</f>
        <v/>
      </c>
      <c r="E85" s="121" t="n"/>
      <c r="F85" s="121" t="n"/>
      <c r="G85" s="124" t="n"/>
      <c r="H85" s="121" t="n"/>
      <c r="I85" s="121" t="n"/>
      <c r="J85" s="121" t="n"/>
      <c r="K85" s="121" t="n"/>
      <c r="L85" s="121" t="n"/>
      <c r="M85" s="121" t="n"/>
      <c r="N85" s="121" t="n"/>
      <c r="O85" s="121" t="n"/>
      <c r="P85" s="121" t="n"/>
      <c r="Q85" s="123" t="n"/>
      <c r="R85" s="123" t="n"/>
      <c r="S85" s="121" t="n"/>
      <c r="T85" s="121">
        <f>IF(A85="","",IF(O85&lt;&gt;"是","无整改",IF(R85&lt;&gt;"","已关闭",IF(AND(ISNUMBER(Q85),Q85&lt;TODAY()),"逾期","待处理"))))</f>
        <v/>
      </c>
      <c r="U85" s="121" t="n"/>
      <c r="V85" s="121" t="n"/>
    </row>
    <row r="86" ht="20" customHeight="1" s="18">
      <c r="A86" s="117" t="n"/>
      <c r="B86" s="119" t="n"/>
      <c r="C86" s="117" t="n"/>
      <c r="D86" s="117">
        <f>IFERROR(VLOOKUP(C86,'车辆台账'!$A$6:$B$105,2,FALSE),"")</f>
        <v/>
      </c>
      <c r="E86" s="117" t="n"/>
      <c r="F86" s="117" t="n"/>
      <c r="G86" s="120" t="n"/>
      <c r="H86" s="117" t="n"/>
      <c r="I86" s="117" t="n"/>
      <c r="J86" s="117" t="n"/>
      <c r="K86" s="117" t="n"/>
      <c r="L86" s="117" t="n"/>
      <c r="M86" s="117" t="n"/>
      <c r="N86" s="117" t="n"/>
      <c r="O86" s="117" t="n"/>
      <c r="P86" s="117" t="n"/>
      <c r="Q86" s="119" t="n"/>
      <c r="R86" s="119" t="n"/>
      <c r="S86" s="117" t="n"/>
      <c r="T86" s="117">
        <f>IF(A86="","",IF(O86&lt;&gt;"是","无整改",IF(R86&lt;&gt;"","已关闭",IF(AND(ISNUMBER(Q86),Q86&lt;TODAY()),"逾期","待处理"))))</f>
        <v/>
      </c>
      <c r="U86" s="117" t="n"/>
      <c r="V86" s="117" t="n"/>
    </row>
    <row r="87" ht="20" customHeight="1" s="18">
      <c r="A87" s="121" t="n"/>
      <c r="B87" s="123" t="n"/>
      <c r="C87" s="121" t="n"/>
      <c r="D87" s="121">
        <f>IFERROR(VLOOKUP(C87,'车辆台账'!$A$6:$B$105,2,FALSE),"")</f>
        <v/>
      </c>
      <c r="E87" s="121" t="n"/>
      <c r="F87" s="121" t="n"/>
      <c r="G87" s="124" t="n"/>
      <c r="H87" s="121" t="n"/>
      <c r="I87" s="121" t="n"/>
      <c r="J87" s="121" t="n"/>
      <c r="K87" s="121" t="n"/>
      <c r="L87" s="121" t="n"/>
      <c r="M87" s="121" t="n"/>
      <c r="N87" s="121" t="n"/>
      <c r="O87" s="121" t="n"/>
      <c r="P87" s="121" t="n"/>
      <c r="Q87" s="123" t="n"/>
      <c r="R87" s="123" t="n"/>
      <c r="S87" s="121" t="n"/>
      <c r="T87" s="121">
        <f>IF(A87="","",IF(O87&lt;&gt;"是","无整改",IF(R87&lt;&gt;"","已关闭",IF(AND(ISNUMBER(Q87),Q87&lt;TODAY()),"逾期","待处理"))))</f>
        <v/>
      </c>
      <c r="U87" s="121" t="n"/>
      <c r="V87" s="121" t="n"/>
    </row>
    <row r="88" ht="20" customHeight="1" s="18">
      <c r="A88" s="117" t="n"/>
      <c r="B88" s="119" t="n"/>
      <c r="C88" s="117" t="n"/>
      <c r="D88" s="117">
        <f>IFERROR(VLOOKUP(C88,'车辆台账'!$A$6:$B$105,2,FALSE),"")</f>
        <v/>
      </c>
      <c r="E88" s="117" t="n"/>
      <c r="F88" s="117" t="n"/>
      <c r="G88" s="120" t="n"/>
      <c r="H88" s="117" t="n"/>
      <c r="I88" s="117" t="n"/>
      <c r="J88" s="117" t="n"/>
      <c r="K88" s="117" t="n"/>
      <c r="L88" s="117" t="n"/>
      <c r="M88" s="117" t="n"/>
      <c r="N88" s="117" t="n"/>
      <c r="O88" s="117" t="n"/>
      <c r="P88" s="117" t="n"/>
      <c r="Q88" s="119" t="n"/>
      <c r="R88" s="119" t="n"/>
      <c r="S88" s="117" t="n"/>
      <c r="T88" s="117">
        <f>IF(A88="","",IF(O88&lt;&gt;"是","无整改",IF(R88&lt;&gt;"","已关闭",IF(AND(ISNUMBER(Q88),Q88&lt;TODAY()),"逾期","待处理"))))</f>
        <v/>
      </c>
      <c r="U88" s="117" t="n"/>
      <c r="V88" s="117" t="n"/>
    </row>
    <row r="89" ht="20" customHeight="1" s="18">
      <c r="A89" s="121" t="n"/>
      <c r="B89" s="123" t="n"/>
      <c r="C89" s="121" t="n"/>
      <c r="D89" s="121">
        <f>IFERROR(VLOOKUP(C89,'车辆台账'!$A$6:$B$105,2,FALSE),"")</f>
        <v/>
      </c>
      <c r="E89" s="121" t="n"/>
      <c r="F89" s="121" t="n"/>
      <c r="G89" s="124" t="n"/>
      <c r="H89" s="121" t="n"/>
      <c r="I89" s="121" t="n"/>
      <c r="J89" s="121" t="n"/>
      <c r="K89" s="121" t="n"/>
      <c r="L89" s="121" t="n"/>
      <c r="M89" s="121" t="n"/>
      <c r="N89" s="121" t="n"/>
      <c r="O89" s="121" t="n"/>
      <c r="P89" s="121" t="n"/>
      <c r="Q89" s="123" t="n"/>
      <c r="R89" s="123" t="n"/>
      <c r="S89" s="121" t="n"/>
      <c r="T89" s="121">
        <f>IF(A89="","",IF(O89&lt;&gt;"是","无整改",IF(R89&lt;&gt;"","已关闭",IF(AND(ISNUMBER(Q89),Q89&lt;TODAY()),"逾期","待处理"))))</f>
        <v/>
      </c>
      <c r="U89" s="121" t="n"/>
      <c r="V89" s="121" t="n"/>
    </row>
    <row r="90" ht="20" customHeight="1" s="18">
      <c r="A90" s="117" t="n"/>
      <c r="B90" s="119" t="n"/>
      <c r="C90" s="117" t="n"/>
      <c r="D90" s="117">
        <f>IFERROR(VLOOKUP(C90,'车辆台账'!$A$6:$B$105,2,FALSE),"")</f>
        <v/>
      </c>
      <c r="E90" s="117" t="n"/>
      <c r="F90" s="117" t="n"/>
      <c r="G90" s="120" t="n"/>
      <c r="H90" s="117" t="n"/>
      <c r="I90" s="117" t="n"/>
      <c r="J90" s="117" t="n"/>
      <c r="K90" s="117" t="n"/>
      <c r="L90" s="117" t="n"/>
      <c r="M90" s="117" t="n"/>
      <c r="N90" s="117" t="n"/>
      <c r="O90" s="117" t="n"/>
      <c r="P90" s="117" t="n"/>
      <c r="Q90" s="119" t="n"/>
      <c r="R90" s="119" t="n"/>
      <c r="S90" s="117" t="n"/>
      <c r="T90" s="117">
        <f>IF(A90="","",IF(O90&lt;&gt;"是","无整改",IF(R90&lt;&gt;"","已关闭",IF(AND(ISNUMBER(Q90),Q90&lt;TODAY()),"逾期","待处理"))))</f>
        <v/>
      </c>
      <c r="U90" s="117" t="n"/>
      <c r="V90" s="117" t="n"/>
    </row>
    <row r="91" ht="20" customHeight="1" s="18">
      <c r="A91" s="121" t="n"/>
      <c r="B91" s="123" t="n"/>
      <c r="C91" s="121" t="n"/>
      <c r="D91" s="121">
        <f>IFERROR(VLOOKUP(C91,'车辆台账'!$A$6:$B$105,2,FALSE),"")</f>
        <v/>
      </c>
      <c r="E91" s="121" t="n"/>
      <c r="F91" s="121" t="n"/>
      <c r="G91" s="124" t="n"/>
      <c r="H91" s="121" t="n"/>
      <c r="I91" s="121" t="n"/>
      <c r="J91" s="121" t="n"/>
      <c r="K91" s="121" t="n"/>
      <c r="L91" s="121" t="n"/>
      <c r="M91" s="121" t="n"/>
      <c r="N91" s="121" t="n"/>
      <c r="O91" s="121" t="n"/>
      <c r="P91" s="121" t="n"/>
      <c r="Q91" s="123" t="n"/>
      <c r="R91" s="123" t="n"/>
      <c r="S91" s="121" t="n"/>
      <c r="T91" s="121">
        <f>IF(A91="","",IF(O91&lt;&gt;"是","无整改",IF(R91&lt;&gt;"","已关闭",IF(AND(ISNUMBER(Q91),Q91&lt;TODAY()),"逾期","待处理"))))</f>
        <v/>
      </c>
      <c r="U91" s="121" t="n"/>
      <c r="V91" s="121" t="n"/>
    </row>
    <row r="92" ht="20" customHeight="1" s="18">
      <c r="A92" s="117" t="n"/>
      <c r="B92" s="119" t="n"/>
      <c r="C92" s="117" t="n"/>
      <c r="D92" s="117">
        <f>IFERROR(VLOOKUP(C92,'车辆台账'!$A$6:$B$105,2,FALSE),"")</f>
        <v/>
      </c>
      <c r="E92" s="117" t="n"/>
      <c r="F92" s="117" t="n"/>
      <c r="G92" s="120" t="n"/>
      <c r="H92" s="117" t="n"/>
      <c r="I92" s="117" t="n"/>
      <c r="J92" s="117" t="n"/>
      <c r="K92" s="117" t="n"/>
      <c r="L92" s="117" t="n"/>
      <c r="M92" s="117" t="n"/>
      <c r="N92" s="117" t="n"/>
      <c r="O92" s="117" t="n"/>
      <c r="P92" s="117" t="n"/>
      <c r="Q92" s="119" t="n"/>
      <c r="R92" s="119" t="n"/>
      <c r="S92" s="117" t="n"/>
      <c r="T92" s="117">
        <f>IF(A92="","",IF(O92&lt;&gt;"是","无整改",IF(R92&lt;&gt;"","已关闭",IF(AND(ISNUMBER(Q92),Q92&lt;TODAY()),"逾期","待处理"))))</f>
        <v/>
      </c>
      <c r="U92" s="117" t="n"/>
      <c r="V92" s="117" t="n"/>
    </row>
    <row r="93" ht="20" customHeight="1" s="18">
      <c r="A93" s="121" t="n"/>
      <c r="B93" s="123" t="n"/>
      <c r="C93" s="121" t="n"/>
      <c r="D93" s="121">
        <f>IFERROR(VLOOKUP(C93,'车辆台账'!$A$6:$B$105,2,FALSE),"")</f>
        <v/>
      </c>
      <c r="E93" s="121" t="n"/>
      <c r="F93" s="121" t="n"/>
      <c r="G93" s="124" t="n"/>
      <c r="H93" s="121" t="n"/>
      <c r="I93" s="121" t="n"/>
      <c r="J93" s="121" t="n"/>
      <c r="K93" s="121" t="n"/>
      <c r="L93" s="121" t="n"/>
      <c r="M93" s="121" t="n"/>
      <c r="N93" s="121" t="n"/>
      <c r="O93" s="121" t="n"/>
      <c r="P93" s="121" t="n"/>
      <c r="Q93" s="123" t="n"/>
      <c r="R93" s="123" t="n"/>
      <c r="S93" s="121" t="n"/>
      <c r="T93" s="121">
        <f>IF(A93="","",IF(O93&lt;&gt;"是","无整改",IF(R93&lt;&gt;"","已关闭",IF(AND(ISNUMBER(Q93),Q93&lt;TODAY()),"逾期","待处理"))))</f>
        <v/>
      </c>
      <c r="U93" s="121" t="n"/>
      <c r="V93" s="121" t="n"/>
    </row>
    <row r="94" ht="20" customHeight="1" s="18">
      <c r="A94" s="117" t="n"/>
      <c r="B94" s="119" t="n"/>
      <c r="C94" s="117" t="n"/>
      <c r="D94" s="117">
        <f>IFERROR(VLOOKUP(C94,'车辆台账'!$A$6:$B$105,2,FALSE),"")</f>
        <v/>
      </c>
      <c r="E94" s="117" t="n"/>
      <c r="F94" s="117" t="n"/>
      <c r="G94" s="120" t="n"/>
      <c r="H94" s="117" t="n"/>
      <c r="I94" s="117" t="n"/>
      <c r="J94" s="117" t="n"/>
      <c r="K94" s="117" t="n"/>
      <c r="L94" s="117" t="n"/>
      <c r="M94" s="117" t="n"/>
      <c r="N94" s="117" t="n"/>
      <c r="O94" s="117" t="n"/>
      <c r="P94" s="117" t="n"/>
      <c r="Q94" s="119" t="n"/>
      <c r="R94" s="119" t="n"/>
      <c r="S94" s="117" t="n"/>
      <c r="T94" s="117">
        <f>IF(A94="","",IF(O94&lt;&gt;"是","无整改",IF(R94&lt;&gt;"","已关闭",IF(AND(ISNUMBER(Q94),Q94&lt;TODAY()),"逾期","待处理"))))</f>
        <v/>
      </c>
      <c r="U94" s="117" t="n"/>
      <c r="V94" s="117" t="n"/>
    </row>
    <row r="95" ht="20" customHeight="1" s="18">
      <c r="A95" s="121" t="n"/>
      <c r="B95" s="123" t="n"/>
      <c r="C95" s="121" t="n"/>
      <c r="D95" s="121">
        <f>IFERROR(VLOOKUP(C95,'车辆台账'!$A$6:$B$105,2,FALSE),"")</f>
        <v/>
      </c>
      <c r="E95" s="121" t="n"/>
      <c r="F95" s="121" t="n"/>
      <c r="G95" s="124" t="n"/>
      <c r="H95" s="121" t="n"/>
      <c r="I95" s="121" t="n"/>
      <c r="J95" s="121" t="n"/>
      <c r="K95" s="121" t="n"/>
      <c r="L95" s="121" t="n"/>
      <c r="M95" s="121" t="n"/>
      <c r="N95" s="121" t="n"/>
      <c r="O95" s="121" t="n"/>
      <c r="P95" s="121" t="n"/>
      <c r="Q95" s="123" t="n"/>
      <c r="R95" s="123" t="n"/>
      <c r="S95" s="121" t="n"/>
      <c r="T95" s="121">
        <f>IF(A95="","",IF(O95&lt;&gt;"是","无整改",IF(R95&lt;&gt;"","已关闭",IF(AND(ISNUMBER(Q95),Q95&lt;TODAY()),"逾期","待处理"))))</f>
        <v/>
      </c>
      <c r="U95" s="121" t="n"/>
      <c r="V95" s="121" t="n"/>
    </row>
    <row r="96" ht="20" customHeight="1" s="18">
      <c r="A96" s="117" t="n"/>
      <c r="B96" s="119" t="n"/>
      <c r="C96" s="117" t="n"/>
      <c r="D96" s="117">
        <f>IFERROR(VLOOKUP(C96,'车辆台账'!$A$6:$B$105,2,FALSE),"")</f>
        <v/>
      </c>
      <c r="E96" s="117" t="n"/>
      <c r="F96" s="117" t="n"/>
      <c r="G96" s="120" t="n"/>
      <c r="H96" s="117" t="n"/>
      <c r="I96" s="117" t="n"/>
      <c r="J96" s="117" t="n"/>
      <c r="K96" s="117" t="n"/>
      <c r="L96" s="117" t="n"/>
      <c r="M96" s="117" t="n"/>
      <c r="N96" s="117" t="n"/>
      <c r="O96" s="117" t="n"/>
      <c r="P96" s="117" t="n"/>
      <c r="Q96" s="119" t="n"/>
      <c r="R96" s="119" t="n"/>
      <c r="S96" s="117" t="n"/>
      <c r="T96" s="117">
        <f>IF(A96="","",IF(O96&lt;&gt;"是","无整改",IF(R96&lt;&gt;"","已关闭",IF(AND(ISNUMBER(Q96),Q96&lt;TODAY()),"逾期","待处理"))))</f>
        <v/>
      </c>
      <c r="U96" s="117" t="n"/>
      <c r="V96" s="117" t="n"/>
    </row>
    <row r="97" ht="20" customHeight="1" s="18">
      <c r="A97" s="121" t="n"/>
      <c r="B97" s="123" t="n"/>
      <c r="C97" s="121" t="n"/>
      <c r="D97" s="121">
        <f>IFERROR(VLOOKUP(C97,'车辆台账'!$A$6:$B$105,2,FALSE),"")</f>
        <v/>
      </c>
      <c r="E97" s="121" t="n"/>
      <c r="F97" s="121" t="n"/>
      <c r="G97" s="124" t="n"/>
      <c r="H97" s="121" t="n"/>
      <c r="I97" s="121" t="n"/>
      <c r="J97" s="121" t="n"/>
      <c r="K97" s="121" t="n"/>
      <c r="L97" s="121" t="n"/>
      <c r="M97" s="121" t="n"/>
      <c r="N97" s="121" t="n"/>
      <c r="O97" s="121" t="n"/>
      <c r="P97" s="121" t="n"/>
      <c r="Q97" s="123" t="n"/>
      <c r="R97" s="123" t="n"/>
      <c r="S97" s="121" t="n"/>
      <c r="T97" s="121">
        <f>IF(A97="","",IF(O97&lt;&gt;"是","无整改",IF(R97&lt;&gt;"","已关闭",IF(AND(ISNUMBER(Q97),Q97&lt;TODAY()),"逾期","待处理"))))</f>
        <v/>
      </c>
      <c r="U97" s="121" t="n"/>
      <c r="V97" s="121" t="n"/>
    </row>
    <row r="98" ht="20" customHeight="1" s="18">
      <c r="A98" s="117" t="n"/>
      <c r="B98" s="119" t="n"/>
      <c r="C98" s="117" t="n"/>
      <c r="D98" s="117">
        <f>IFERROR(VLOOKUP(C98,'车辆台账'!$A$6:$B$105,2,FALSE),"")</f>
        <v/>
      </c>
      <c r="E98" s="117" t="n"/>
      <c r="F98" s="117" t="n"/>
      <c r="G98" s="120" t="n"/>
      <c r="H98" s="117" t="n"/>
      <c r="I98" s="117" t="n"/>
      <c r="J98" s="117" t="n"/>
      <c r="K98" s="117" t="n"/>
      <c r="L98" s="117" t="n"/>
      <c r="M98" s="117" t="n"/>
      <c r="N98" s="117" t="n"/>
      <c r="O98" s="117" t="n"/>
      <c r="P98" s="117" t="n"/>
      <c r="Q98" s="119" t="n"/>
      <c r="R98" s="119" t="n"/>
      <c r="S98" s="117" t="n"/>
      <c r="T98" s="117">
        <f>IF(A98="","",IF(O98&lt;&gt;"是","无整改",IF(R98&lt;&gt;"","已关闭",IF(AND(ISNUMBER(Q98),Q98&lt;TODAY()),"逾期","待处理"))))</f>
        <v/>
      </c>
      <c r="U98" s="117" t="n"/>
      <c r="V98" s="117" t="n"/>
    </row>
    <row r="99" ht="20" customHeight="1" s="18">
      <c r="A99" s="121" t="n"/>
      <c r="B99" s="123" t="n"/>
      <c r="C99" s="121" t="n"/>
      <c r="D99" s="121">
        <f>IFERROR(VLOOKUP(C99,'车辆台账'!$A$6:$B$105,2,FALSE),"")</f>
        <v/>
      </c>
      <c r="E99" s="121" t="n"/>
      <c r="F99" s="121" t="n"/>
      <c r="G99" s="124" t="n"/>
      <c r="H99" s="121" t="n"/>
      <c r="I99" s="121" t="n"/>
      <c r="J99" s="121" t="n"/>
      <c r="K99" s="121" t="n"/>
      <c r="L99" s="121" t="n"/>
      <c r="M99" s="121" t="n"/>
      <c r="N99" s="121" t="n"/>
      <c r="O99" s="121" t="n"/>
      <c r="P99" s="121" t="n"/>
      <c r="Q99" s="123" t="n"/>
      <c r="R99" s="123" t="n"/>
      <c r="S99" s="121" t="n"/>
      <c r="T99" s="121">
        <f>IF(A99="","",IF(O99&lt;&gt;"是","无整改",IF(R99&lt;&gt;"","已关闭",IF(AND(ISNUMBER(Q99),Q99&lt;TODAY()),"逾期","待处理"))))</f>
        <v/>
      </c>
      <c r="U99" s="121" t="n"/>
      <c r="V99" s="121" t="n"/>
    </row>
    <row r="100" ht="20" customHeight="1" s="18">
      <c r="A100" s="117" t="n"/>
      <c r="B100" s="119" t="n"/>
      <c r="C100" s="117" t="n"/>
      <c r="D100" s="117">
        <f>IFERROR(VLOOKUP(C100,'车辆台账'!$A$6:$B$105,2,FALSE),"")</f>
        <v/>
      </c>
      <c r="E100" s="117" t="n"/>
      <c r="F100" s="117" t="n"/>
      <c r="G100" s="120" t="n"/>
      <c r="H100" s="117" t="n"/>
      <c r="I100" s="117" t="n"/>
      <c r="J100" s="117" t="n"/>
      <c r="K100" s="117" t="n"/>
      <c r="L100" s="117" t="n"/>
      <c r="M100" s="117" t="n"/>
      <c r="N100" s="117" t="n"/>
      <c r="O100" s="117" t="n"/>
      <c r="P100" s="117" t="n"/>
      <c r="Q100" s="119" t="n"/>
      <c r="R100" s="119" t="n"/>
      <c r="S100" s="117" t="n"/>
      <c r="T100" s="117">
        <f>IF(A100="","",IF(O100&lt;&gt;"是","无整改",IF(R100&lt;&gt;"","已关闭",IF(AND(ISNUMBER(Q100),Q100&lt;TODAY()),"逾期","待处理"))))</f>
        <v/>
      </c>
      <c r="U100" s="117" t="n"/>
      <c r="V100" s="117" t="n"/>
    </row>
    <row r="101" ht="20" customHeight="1" s="18">
      <c r="A101" s="121" t="n"/>
      <c r="B101" s="123" t="n"/>
      <c r="C101" s="121" t="n"/>
      <c r="D101" s="121">
        <f>IFERROR(VLOOKUP(C101,'车辆台账'!$A$6:$B$105,2,FALSE),"")</f>
        <v/>
      </c>
      <c r="E101" s="121" t="n"/>
      <c r="F101" s="121" t="n"/>
      <c r="G101" s="124" t="n"/>
      <c r="H101" s="121" t="n"/>
      <c r="I101" s="121" t="n"/>
      <c r="J101" s="121" t="n"/>
      <c r="K101" s="121" t="n"/>
      <c r="L101" s="121" t="n"/>
      <c r="M101" s="121" t="n"/>
      <c r="N101" s="121" t="n"/>
      <c r="O101" s="121" t="n"/>
      <c r="P101" s="121" t="n"/>
      <c r="Q101" s="123" t="n"/>
      <c r="R101" s="123" t="n"/>
      <c r="S101" s="121" t="n"/>
      <c r="T101" s="121">
        <f>IF(A101="","",IF(O101&lt;&gt;"是","无整改",IF(R101&lt;&gt;"","已关闭",IF(AND(ISNUMBER(Q101),Q101&lt;TODAY()),"逾期","待处理"))))</f>
        <v/>
      </c>
      <c r="U101" s="121" t="n"/>
      <c r="V101" s="121" t="n"/>
    </row>
    <row r="102" ht="20" customHeight="1" s="18">
      <c r="A102" s="117" t="n"/>
      <c r="B102" s="119" t="n"/>
      <c r="C102" s="117" t="n"/>
      <c r="D102" s="117">
        <f>IFERROR(VLOOKUP(C102,'车辆台账'!$A$6:$B$105,2,FALSE),"")</f>
        <v/>
      </c>
      <c r="E102" s="117" t="n"/>
      <c r="F102" s="117" t="n"/>
      <c r="G102" s="120" t="n"/>
      <c r="H102" s="117" t="n"/>
      <c r="I102" s="117" t="n"/>
      <c r="J102" s="117" t="n"/>
      <c r="K102" s="117" t="n"/>
      <c r="L102" s="117" t="n"/>
      <c r="M102" s="117" t="n"/>
      <c r="N102" s="117" t="n"/>
      <c r="O102" s="117" t="n"/>
      <c r="P102" s="117" t="n"/>
      <c r="Q102" s="119" t="n"/>
      <c r="R102" s="119" t="n"/>
      <c r="S102" s="117" t="n"/>
      <c r="T102" s="117">
        <f>IF(A102="","",IF(O102&lt;&gt;"是","无整改",IF(R102&lt;&gt;"","已关闭",IF(AND(ISNUMBER(Q102),Q102&lt;TODAY()),"逾期","待处理"))))</f>
        <v/>
      </c>
      <c r="U102" s="117" t="n"/>
      <c r="V102" s="117" t="n"/>
    </row>
    <row r="103" ht="20" customHeight="1" s="18">
      <c r="A103" s="121" t="n"/>
      <c r="B103" s="123" t="n"/>
      <c r="C103" s="121" t="n"/>
      <c r="D103" s="121">
        <f>IFERROR(VLOOKUP(C103,'车辆台账'!$A$6:$B$105,2,FALSE),"")</f>
        <v/>
      </c>
      <c r="E103" s="121" t="n"/>
      <c r="F103" s="121" t="n"/>
      <c r="G103" s="124" t="n"/>
      <c r="H103" s="121" t="n"/>
      <c r="I103" s="121" t="n"/>
      <c r="J103" s="121" t="n"/>
      <c r="K103" s="121" t="n"/>
      <c r="L103" s="121" t="n"/>
      <c r="M103" s="121" t="n"/>
      <c r="N103" s="121" t="n"/>
      <c r="O103" s="121" t="n"/>
      <c r="P103" s="121" t="n"/>
      <c r="Q103" s="123" t="n"/>
      <c r="R103" s="123" t="n"/>
      <c r="S103" s="121" t="n"/>
      <c r="T103" s="121">
        <f>IF(A103="","",IF(O103&lt;&gt;"是","无整改",IF(R103&lt;&gt;"","已关闭",IF(AND(ISNUMBER(Q103),Q103&lt;TODAY()),"逾期","待处理"))))</f>
        <v/>
      </c>
      <c r="U103" s="121" t="n"/>
      <c r="V103" s="121" t="n"/>
    </row>
    <row r="104" ht="20" customHeight="1" s="18">
      <c r="A104" s="117" t="n"/>
      <c r="B104" s="119" t="n"/>
      <c r="C104" s="117" t="n"/>
      <c r="D104" s="117">
        <f>IFERROR(VLOOKUP(C104,'车辆台账'!$A$6:$B$105,2,FALSE),"")</f>
        <v/>
      </c>
      <c r="E104" s="117" t="n"/>
      <c r="F104" s="117" t="n"/>
      <c r="G104" s="120" t="n"/>
      <c r="H104" s="117" t="n"/>
      <c r="I104" s="117" t="n"/>
      <c r="J104" s="117" t="n"/>
      <c r="K104" s="117" t="n"/>
      <c r="L104" s="117" t="n"/>
      <c r="M104" s="117" t="n"/>
      <c r="N104" s="117" t="n"/>
      <c r="O104" s="117" t="n"/>
      <c r="P104" s="117" t="n"/>
      <c r="Q104" s="119" t="n"/>
      <c r="R104" s="119" t="n"/>
      <c r="S104" s="117" t="n"/>
      <c r="T104" s="117">
        <f>IF(A104="","",IF(O104&lt;&gt;"是","无整改",IF(R104&lt;&gt;"","已关闭",IF(AND(ISNUMBER(Q104),Q104&lt;TODAY()),"逾期","待处理"))))</f>
        <v/>
      </c>
      <c r="U104" s="117" t="n"/>
      <c r="V104" s="117" t="n"/>
    </row>
    <row r="105" ht="20" customHeight="1" s="18">
      <c r="A105" s="121" t="n"/>
      <c r="B105" s="123" t="n"/>
      <c r="C105" s="121" t="n"/>
      <c r="D105" s="121">
        <f>IFERROR(VLOOKUP(C105,'车辆台账'!$A$6:$B$105,2,FALSE),"")</f>
        <v/>
      </c>
      <c r="E105" s="121" t="n"/>
      <c r="F105" s="121" t="n"/>
      <c r="G105" s="124" t="n"/>
      <c r="H105" s="121" t="n"/>
      <c r="I105" s="121" t="n"/>
      <c r="J105" s="121" t="n"/>
      <c r="K105" s="121" t="n"/>
      <c r="L105" s="121" t="n"/>
      <c r="M105" s="121" t="n"/>
      <c r="N105" s="121" t="n"/>
      <c r="O105" s="121" t="n"/>
      <c r="P105" s="121" t="n"/>
      <c r="Q105" s="123" t="n"/>
      <c r="R105" s="123" t="n"/>
      <c r="S105" s="121" t="n"/>
      <c r="T105" s="121">
        <f>IF(A105="","",IF(O105&lt;&gt;"是","无整改",IF(R105&lt;&gt;"","已关闭",IF(AND(ISNUMBER(Q105),Q105&lt;TODAY()),"逾期","待处理"))))</f>
        <v/>
      </c>
      <c r="U105" s="121" t="n"/>
      <c r="V105" s="121" t="n"/>
    </row>
    <row r="106" ht="20" customHeight="1" s="18">
      <c r="A106" s="117" t="n"/>
      <c r="B106" s="119" t="n"/>
      <c r="C106" s="117" t="n"/>
      <c r="D106" s="117">
        <f>IFERROR(VLOOKUP(C106,'车辆台账'!$A$6:$B$105,2,FALSE),"")</f>
        <v/>
      </c>
      <c r="E106" s="117" t="n"/>
      <c r="F106" s="117" t="n"/>
      <c r="G106" s="120" t="n"/>
      <c r="H106" s="117" t="n"/>
      <c r="I106" s="117" t="n"/>
      <c r="J106" s="117" t="n"/>
      <c r="K106" s="117" t="n"/>
      <c r="L106" s="117" t="n"/>
      <c r="M106" s="117" t="n"/>
      <c r="N106" s="117" t="n"/>
      <c r="O106" s="117" t="n"/>
      <c r="P106" s="117" t="n"/>
      <c r="Q106" s="119" t="n"/>
      <c r="R106" s="119" t="n"/>
      <c r="S106" s="117" t="n"/>
      <c r="T106" s="117">
        <f>IF(A106="","",IF(O106&lt;&gt;"是","无整改",IF(R106&lt;&gt;"","已关闭",IF(AND(ISNUMBER(Q106),Q106&lt;TODAY()),"逾期","待处理"))))</f>
        <v/>
      </c>
      <c r="U106" s="117" t="n"/>
      <c r="V106" s="117" t="n"/>
    </row>
    <row r="107" ht="20" customHeight="1" s="18">
      <c r="A107" s="121" t="n"/>
      <c r="B107" s="123" t="n"/>
      <c r="C107" s="121" t="n"/>
      <c r="D107" s="121">
        <f>IFERROR(VLOOKUP(C107,'车辆台账'!$A$6:$B$105,2,FALSE),"")</f>
        <v/>
      </c>
      <c r="E107" s="121" t="n"/>
      <c r="F107" s="121" t="n"/>
      <c r="G107" s="124" t="n"/>
      <c r="H107" s="121" t="n"/>
      <c r="I107" s="121" t="n"/>
      <c r="J107" s="121" t="n"/>
      <c r="K107" s="121" t="n"/>
      <c r="L107" s="121" t="n"/>
      <c r="M107" s="121" t="n"/>
      <c r="N107" s="121" t="n"/>
      <c r="O107" s="121" t="n"/>
      <c r="P107" s="121" t="n"/>
      <c r="Q107" s="123" t="n"/>
      <c r="R107" s="123" t="n"/>
      <c r="S107" s="121" t="n"/>
      <c r="T107" s="121">
        <f>IF(A107="","",IF(O107&lt;&gt;"是","无整改",IF(R107&lt;&gt;"","已关闭",IF(AND(ISNUMBER(Q107),Q107&lt;TODAY()),"逾期","待处理"))))</f>
        <v/>
      </c>
      <c r="U107" s="121" t="n"/>
      <c r="V107" s="121" t="n"/>
    </row>
    <row r="108" ht="20" customHeight="1" s="18">
      <c r="A108" s="117" t="n"/>
      <c r="B108" s="119" t="n"/>
      <c r="C108" s="117" t="n"/>
      <c r="D108" s="117">
        <f>IFERROR(VLOOKUP(C108,'车辆台账'!$A$6:$B$105,2,FALSE),"")</f>
        <v/>
      </c>
      <c r="E108" s="117" t="n"/>
      <c r="F108" s="117" t="n"/>
      <c r="G108" s="120" t="n"/>
      <c r="H108" s="117" t="n"/>
      <c r="I108" s="117" t="n"/>
      <c r="J108" s="117" t="n"/>
      <c r="K108" s="117" t="n"/>
      <c r="L108" s="117" t="n"/>
      <c r="M108" s="117" t="n"/>
      <c r="N108" s="117" t="n"/>
      <c r="O108" s="117" t="n"/>
      <c r="P108" s="117" t="n"/>
      <c r="Q108" s="119" t="n"/>
      <c r="R108" s="119" t="n"/>
      <c r="S108" s="117" t="n"/>
      <c r="T108" s="117">
        <f>IF(A108="","",IF(O108&lt;&gt;"是","无整改",IF(R108&lt;&gt;"","已关闭",IF(AND(ISNUMBER(Q108),Q108&lt;TODAY()),"逾期","待处理"))))</f>
        <v/>
      </c>
      <c r="U108" s="117" t="n"/>
      <c r="V108" s="117" t="n"/>
    </row>
    <row r="109" ht="20" customHeight="1" s="18">
      <c r="A109" s="121" t="n"/>
      <c r="B109" s="123" t="n"/>
      <c r="C109" s="121" t="n"/>
      <c r="D109" s="121">
        <f>IFERROR(VLOOKUP(C109,'车辆台账'!$A$6:$B$105,2,FALSE),"")</f>
        <v/>
      </c>
      <c r="E109" s="121" t="n"/>
      <c r="F109" s="121" t="n"/>
      <c r="G109" s="124" t="n"/>
      <c r="H109" s="121" t="n"/>
      <c r="I109" s="121" t="n"/>
      <c r="J109" s="121" t="n"/>
      <c r="K109" s="121" t="n"/>
      <c r="L109" s="121" t="n"/>
      <c r="M109" s="121" t="n"/>
      <c r="N109" s="121" t="n"/>
      <c r="O109" s="121" t="n"/>
      <c r="P109" s="121" t="n"/>
      <c r="Q109" s="123" t="n"/>
      <c r="R109" s="123" t="n"/>
      <c r="S109" s="121" t="n"/>
      <c r="T109" s="121">
        <f>IF(A109="","",IF(O109&lt;&gt;"是","无整改",IF(R109&lt;&gt;"","已关闭",IF(AND(ISNUMBER(Q109),Q109&lt;TODAY()),"逾期","待处理"))))</f>
        <v/>
      </c>
      <c r="U109" s="121" t="n"/>
      <c r="V109" s="121" t="n"/>
    </row>
    <row r="110" ht="20" customHeight="1" s="18">
      <c r="A110" s="117" t="n"/>
      <c r="B110" s="119" t="n"/>
      <c r="C110" s="117" t="n"/>
      <c r="D110" s="117">
        <f>IFERROR(VLOOKUP(C110,'车辆台账'!$A$6:$B$105,2,FALSE),"")</f>
        <v/>
      </c>
      <c r="E110" s="117" t="n"/>
      <c r="F110" s="117" t="n"/>
      <c r="G110" s="120" t="n"/>
      <c r="H110" s="117" t="n"/>
      <c r="I110" s="117" t="n"/>
      <c r="J110" s="117" t="n"/>
      <c r="K110" s="117" t="n"/>
      <c r="L110" s="117" t="n"/>
      <c r="M110" s="117" t="n"/>
      <c r="N110" s="117" t="n"/>
      <c r="O110" s="117" t="n"/>
      <c r="P110" s="117" t="n"/>
      <c r="Q110" s="119" t="n"/>
      <c r="R110" s="119" t="n"/>
      <c r="S110" s="117" t="n"/>
      <c r="T110" s="117">
        <f>IF(A110="","",IF(O110&lt;&gt;"是","无整改",IF(R110&lt;&gt;"","已关闭",IF(AND(ISNUMBER(Q110),Q110&lt;TODAY()),"逾期","待处理"))))</f>
        <v/>
      </c>
      <c r="U110" s="117" t="n"/>
      <c r="V110" s="117" t="n"/>
    </row>
    <row r="111" ht="20" customHeight="1" s="18">
      <c r="A111" s="121" t="n"/>
      <c r="B111" s="123" t="n"/>
      <c r="C111" s="121" t="n"/>
      <c r="D111" s="121">
        <f>IFERROR(VLOOKUP(C111,'车辆台账'!$A$6:$B$105,2,FALSE),"")</f>
        <v/>
      </c>
      <c r="E111" s="121" t="n"/>
      <c r="F111" s="121" t="n"/>
      <c r="G111" s="124" t="n"/>
      <c r="H111" s="121" t="n"/>
      <c r="I111" s="121" t="n"/>
      <c r="J111" s="121" t="n"/>
      <c r="K111" s="121" t="n"/>
      <c r="L111" s="121" t="n"/>
      <c r="M111" s="121" t="n"/>
      <c r="N111" s="121" t="n"/>
      <c r="O111" s="121" t="n"/>
      <c r="P111" s="121" t="n"/>
      <c r="Q111" s="123" t="n"/>
      <c r="R111" s="123" t="n"/>
      <c r="S111" s="121" t="n"/>
      <c r="T111" s="121">
        <f>IF(A111="","",IF(O111&lt;&gt;"是","无整改",IF(R111&lt;&gt;"","已关闭",IF(AND(ISNUMBER(Q111),Q111&lt;TODAY()),"逾期","待处理"))))</f>
        <v/>
      </c>
      <c r="U111" s="121" t="n"/>
      <c r="V111" s="121" t="n"/>
    </row>
    <row r="112" ht="20" customHeight="1" s="18">
      <c r="A112" s="117" t="n"/>
      <c r="B112" s="119" t="n"/>
      <c r="C112" s="117" t="n"/>
      <c r="D112" s="117">
        <f>IFERROR(VLOOKUP(C112,'车辆台账'!$A$6:$B$105,2,FALSE),"")</f>
        <v/>
      </c>
      <c r="E112" s="117" t="n"/>
      <c r="F112" s="117" t="n"/>
      <c r="G112" s="120" t="n"/>
      <c r="H112" s="117" t="n"/>
      <c r="I112" s="117" t="n"/>
      <c r="J112" s="117" t="n"/>
      <c r="K112" s="117" t="n"/>
      <c r="L112" s="117" t="n"/>
      <c r="M112" s="117" t="n"/>
      <c r="N112" s="117" t="n"/>
      <c r="O112" s="117" t="n"/>
      <c r="P112" s="117" t="n"/>
      <c r="Q112" s="119" t="n"/>
      <c r="R112" s="119" t="n"/>
      <c r="S112" s="117" t="n"/>
      <c r="T112" s="117">
        <f>IF(A112="","",IF(O112&lt;&gt;"是","无整改",IF(R112&lt;&gt;"","已关闭",IF(AND(ISNUMBER(Q112),Q112&lt;TODAY()),"逾期","待处理"))))</f>
        <v/>
      </c>
      <c r="U112" s="117" t="n"/>
      <c r="V112" s="117" t="n"/>
    </row>
    <row r="113" ht="20" customHeight="1" s="18">
      <c r="A113" s="121" t="n"/>
      <c r="B113" s="123" t="n"/>
      <c r="C113" s="121" t="n"/>
      <c r="D113" s="121">
        <f>IFERROR(VLOOKUP(C113,'车辆台账'!$A$6:$B$105,2,FALSE),"")</f>
        <v/>
      </c>
      <c r="E113" s="121" t="n"/>
      <c r="F113" s="121" t="n"/>
      <c r="G113" s="124" t="n"/>
      <c r="H113" s="121" t="n"/>
      <c r="I113" s="121" t="n"/>
      <c r="J113" s="121" t="n"/>
      <c r="K113" s="121" t="n"/>
      <c r="L113" s="121" t="n"/>
      <c r="M113" s="121" t="n"/>
      <c r="N113" s="121" t="n"/>
      <c r="O113" s="121" t="n"/>
      <c r="P113" s="121" t="n"/>
      <c r="Q113" s="123" t="n"/>
      <c r="R113" s="123" t="n"/>
      <c r="S113" s="121" t="n"/>
      <c r="T113" s="121">
        <f>IF(A113="","",IF(O113&lt;&gt;"是","无整改",IF(R113&lt;&gt;"","已关闭",IF(AND(ISNUMBER(Q113),Q113&lt;TODAY()),"逾期","待处理"))))</f>
        <v/>
      </c>
      <c r="U113" s="121" t="n"/>
      <c r="V113" s="121" t="n"/>
    </row>
    <row r="114" ht="20" customHeight="1" s="18">
      <c r="A114" s="117" t="n"/>
      <c r="B114" s="119" t="n"/>
      <c r="C114" s="117" t="n"/>
      <c r="D114" s="117">
        <f>IFERROR(VLOOKUP(C114,'车辆台账'!$A$6:$B$105,2,FALSE),"")</f>
        <v/>
      </c>
      <c r="E114" s="117" t="n"/>
      <c r="F114" s="117" t="n"/>
      <c r="G114" s="120" t="n"/>
      <c r="H114" s="117" t="n"/>
      <c r="I114" s="117" t="n"/>
      <c r="J114" s="117" t="n"/>
      <c r="K114" s="117" t="n"/>
      <c r="L114" s="117" t="n"/>
      <c r="M114" s="117" t="n"/>
      <c r="N114" s="117" t="n"/>
      <c r="O114" s="117" t="n"/>
      <c r="P114" s="117" t="n"/>
      <c r="Q114" s="119" t="n"/>
      <c r="R114" s="119" t="n"/>
      <c r="S114" s="117" t="n"/>
      <c r="T114" s="117">
        <f>IF(A114="","",IF(O114&lt;&gt;"是","无整改",IF(R114&lt;&gt;"","已关闭",IF(AND(ISNUMBER(Q114),Q114&lt;TODAY()),"逾期","待处理"))))</f>
        <v/>
      </c>
      <c r="U114" s="117" t="n"/>
      <c r="V114" s="117" t="n"/>
    </row>
    <row r="115" ht="20" customHeight="1" s="18">
      <c r="A115" s="121" t="n"/>
      <c r="B115" s="123" t="n"/>
      <c r="C115" s="121" t="n"/>
      <c r="D115" s="121">
        <f>IFERROR(VLOOKUP(C115,'车辆台账'!$A$6:$B$105,2,FALSE),"")</f>
        <v/>
      </c>
      <c r="E115" s="121" t="n"/>
      <c r="F115" s="121" t="n"/>
      <c r="G115" s="124" t="n"/>
      <c r="H115" s="121" t="n"/>
      <c r="I115" s="121" t="n"/>
      <c r="J115" s="121" t="n"/>
      <c r="K115" s="121" t="n"/>
      <c r="L115" s="121" t="n"/>
      <c r="M115" s="121" t="n"/>
      <c r="N115" s="121" t="n"/>
      <c r="O115" s="121" t="n"/>
      <c r="P115" s="121" t="n"/>
      <c r="Q115" s="123" t="n"/>
      <c r="R115" s="123" t="n"/>
      <c r="S115" s="121" t="n"/>
      <c r="T115" s="121">
        <f>IF(A115="","",IF(O115&lt;&gt;"是","无整改",IF(R115&lt;&gt;"","已关闭",IF(AND(ISNUMBER(Q115),Q115&lt;TODAY()),"逾期","待处理"))))</f>
        <v/>
      </c>
      <c r="U115" s="121" t="n"/>
      <c r="V115" s="121" t="n"/>
    </row>
    <row r="116" ht="20" customHeight="1" s="18">
      <c r="A116" s="117" t="n"/>
      <c r="B116" s="119" t="n"/>
      <c r="C116" s="117" t="n"/>
      <c r="D116" s="117">
        <f>IFERROR(VLOOKUP(C116,'车辆台账'!$A$6:$B$105,2,FALSE),"")</f>
        <v/>
      </c>
      <c r="E116" s="117" t="n"/>
      <c r="F116" s="117" t="n"/>
      <c r="G116" s="120" t="n"/>
      <c r="H116" s="117" t="n"/>
      <c r="I116" s="117" t="n"/>
      <c r="J116" s="117" t="n"/>
      <c r="K116" s="117" t="n"/>
      <c r="L116" s="117" t="n"/>
      <c r="M116" s="117" t="n"/>
      <c r="N116" s="117" t="n"/>
      <c r="O116" s="117" t="n"/>
      <c r="P116" s="117" t="n"/>
      <c r="Q116" s="119" t="n"/>
      <c r="R116" s="119" t="n"/>
      <c r="S116" s="117" t="n"/>
      <c r="T116" s="117">
        <f>IF(A116="","",IF(O116&lt;&gt;"是","无整改",IF(R116&lt;&gt;"","已关闭",IF(AND(ISNUMBER(Q116),Q116&lt;TODAY()),"逾期","待处理"))))</f>
        <v/>
      </c>
      <c r="U116" s="117" t="n"/>
      <c r="V116" s="117" t="n"/>
    </row>
    <row r="117" ht="20" customHeight="1" s="18">
      <c r="A117" s="121" t="n"/>
      <c r="B117" s="123" t="n"/>
      <c r="C117" s="121" t="n"/>
      <c r="D117" s="121">
        <f>IFERROR(VLOOKUP(C117,'车辆台账'!$A$6:$B$105,2,FALSE),"")</f>
        <v/>
      </c>
      <c r="E117" s="121" t="n"/>
      <c r="F117" s="121" t="n"/>
      <c r="G117" s="124" t="n"/>
      <c r="H117" s="121" t="n"/>
      <c r="I117" s="121" t="n"/>
      <c r="J117" s="121" t="n"/>
      <c r="K117" s="121" t="n"/>
      <c r="L117" s="121" t="n"/>
      <c r="M117" s="121" t="n"/>
      <c r="N117" s="121" t="n"/>
      <c r="O117" s="121" t="n"/>
      <c r="P117" s="121" t="n"/>
      <c r="Q117" s="123" t="n"/>
      <c r="R117" s="123" t="n"/>
      <c r="S117" s="121" t="n"/>
      <c r="T117" s="121">
        <f>IF(A117="","",IF(O117&lt;&gt;"是","无整改",IF(R117&lt;&gt;"","已关闭",IF(AND(ISNUMBER(Q117),Q117&lt;TODAY()),"逾期","待处理"))))</f>
        <v/>
      </c>
      <c r="U117" s="121" t="n"/>
      <c r="V117" s="121" t="n"/>
    </row>
    <row r="118" ht="20" customHeight="1" s="18">
      <c r="A118" s="117" t="n"/>
      <c r="B118" s="119" t="n"/>
      <c r="C118" s="117" t="n"/>
      <c r="D118" s="117">
        <f>IFERROR(VLOOKUP(C118,'车辆台账'!$A$6:$B$105,2,FALSE),"")</f>
        <v/>
      </c>
      <c r="E118" s="117" t="n"/>
      <c r="F118" s="117" t="n"/>
      <c r="G118" s="120" t="n"/>
      <c r="H118" s="117" t="n"/>
      <c r="I118" s="117" t="n"/>
      <c r="J118" s="117" t="n"/>
      <c r="K118" s="117" t="n"/>
      <c r="L118" s="117" t="n"/>
      <c r="M118" s="117" t="n"/>
      <c r="N118" s="117" t="n"/>
      <c r="O118" s="117" t="n"/>
      <c r="P118" s="117" t="n"/>
      <c r="Q118" s="119" t="n"/>
      <c r="R118" s="119" t="n"/>
      <c r="S118" s="117" t="n"/>
      <c r="T118" s="117">
        <f>IF(A118="","",IF(O118&lt;&gt;"是","无整改",IF(R118&lt;&gt;"","已关闭",IF(AND(ISNUMBER(Q118),Q118&lt;TODAY()),"逾期","待处理"))))</f>
        <v/>
      </c>
      <c r="U118" s="117" t="n"/>
      <c r="V118" s="117" t="n"/>
    </row>
    <row r="119" ht="20" customHeight="1" s="18">
      <c r="A119" s="121" t="n"/>
      <c r="B119" s="123" t="n"/>
      <c r="C119" s="121" t="n"/>
      <c r="D119" s="121">
        <f>IFERROR(VLOOKUP(C119,'车辆台账'!$A$6:$B$105,2,FALSE),"")</f>
        <v/>
      </c>
      <c r="E119" s="121" t="n"/>
      <c r="F119" s="121" t="n"/>
      <c r="G119" s="124" t="n"/>
      <c r="H119" s="121" t="n"/>
      <c r="I119" s="121" t="n"/>
      <c r="J119" s="121" t="n"/>
      <c r="K119" s="121" t="n"/>
      <c r="L119" s="121" t="n"/>
      <c r="M119" s="121" t="n"/>
      <c r="N119" s="121" t="n"/>
      <c r="O119" s="121" t="n"/>
      <c r="P119" s="121" t="n"/>
      <c r="Q119" s="123" t="n"/>
      <c r="R119" s="123" t="n"/>
      <c r="S119" s="121" t="n"/>
      <c r="T119" s="121">
        <f>IF(A119="","",IF(O119&lt;&gt;"是","无整改",IF(R119&lt;&gt;"","已关闭",IF(AND(ISNUMBER(Q119),Q119&lt;TODAY()),"逾期","待处理"))))</f>
        <v/>
      </c>
      <c r="U119" s="121" t="n"/>
      <c r="V119" s="121" t="n"/>
    </row>
    <row r="120" ht="20" customHeight="1" s="18">
      <c r="A120" s="117" t="n"/>
      <c r="B120" s="119" t="n"/>
      <c r="C120" s="117" t="n"/>
      <c r="D120" s="117">
        <f>IFERROR(VLOOKUP(C120,'车辆台账'!$A$6:$B$105,2,FALSE),"")</f>
        <v/>
      </c>
      <c r="E120" s="117" t="n"/>
      <c r="F120" s="117" t="n"/>
      <c r="G120" s="120" t="n"/>
      <c r="H120" s="117" t="n"/>
      <c r="I120" s="117" t="n"/>
      <c r="J120" s="117" t="n"/>
      <c r="K120" s="117" t="n"/>
      <c r="L120" s="117" t="n"/>
      <c r="M120" s="117" t="n"/>
      <c r="N120" s="117" t="n"/>
      <c r="O120" s="117" t="n"/>
      <c r="P120" s="117" t="n"/>
      <c r="Q120" s="119" t="n"/>
      <c r="R120" s="119" t="n"/>
      <c r="S120" s="117" t="n"/>
      <c r="T120" s="117">
        <f>IF(A120="","",IF(O120&lt;&gt;"是","无整改",IF(R120&lt;&gt;"","已关闭",IF(AND(ISNUMBER(Q120),Q120&lt;TODAY()),"逾期","待处理"))))</f>
        <v/>
      </c>
      <c r="U120" s="117" t="n"/>
      <c r="V120" s="117" t="n"/>
    </row>
    <row r="121" ht="20" customHeight="1" s="18">
      <c r="A121" s="121" t="n"/>
      <c r="B121" s="123" t="n"/>
      <c r="C121" s="121" t="n"/>
      <c r="D121" s="121">
        <f>IFERROR(VLOOKUP(C121,'车辆台账'!$A$6:$B$105,2,FALSE),"")</f>
        <v/>
      </c>
      <c r="E121" s="121" t="n"/>
      <c r="F121" s="121" t="n"/>
      <c r="G121" s="124" t="n"/>
      <c r="H121" s="121" t="n"/>
      <c r="I121" s="121" t="n"/>
      <c r="J121" s="121" t="n"/>
      <c r="K121" s="121" t="n"/>
      <c r="L121" s="121" t="n"/>
      <c r="M121" s="121" t="n"/>
      <c r="N121" s="121" t="n"/>
      <c r="O121" s="121" t="n"/>
      <c r="P121" s="121" t="n"/>
      <c r="Q121" s="123" t="n"/>
      <c r="R121" s="123" t="n"/>
      <c r="S121" s="121" t="n"/>
      <c r="T121" s="121">
        <f>IF(A121="","",IF(O121&lt;&gt;"是","无整改",IF(R121&lt;&gt;"","已关闭",IF(AND(ISNUMBER(Q121),Q121&lt;TODAY()),"逾期","待处理"))))</f>
        <v/>
      </c>
      <c r="U121" s="121" t="n"/>
      <c r="V121" s="121" t="n"/>
    </row>
    <row r="122" ht="20" customHeight="1" s="18">
      <c r="A122" s="117" t="n"/>
      <c r="B122" s="119" t="n"/>
      <c r="C122" s="117" t="n"/>
      <c r="D122" s="117">
        <f>IFERROR(VLOOKUP(C122,'车辆台账'!$A$6:$B$105,2,FALSE),"")</f>
        <v/>
      </c>
      <c r="E122" s="117" t="n"/>
      <c r="F122" s="117" t="n"/>
      <c r="G122" s="120" t="n"/>
      <c r="H122" s="117" t="n"/>
      <c r="I122" s="117" t="n"/>
      <c r="J122" s="117" t="n"/>
      <c r="K122" s="117" t="n"/>
      <c r="L122" s="117" t="n"/>
      <c r="M122" s="117" t="n"/>
      <c r="N122" s="117" t="n"/>
      <c r="O122" s="117" t="n"/>
      <c r="P122" s="117" t="n"/>
      <c r="Q122" s="119" t="n"/>
      <c r="R122" s="119" t="n"/>
      <c r="S122" s="117" t="n"/>
      <c r="T122" s="117">
        <f>IF(A122="","",IF(O122&lt;&gt;"是","无整改",IF(R122&lt;&gt;"","已关闭",IF(AND(ISNUMBER(Q122),Q122&lt;TODAY()),"逾期","待处理"))))</f>
        <v/>
      </c>
      <c r="U122" s="117" t="n"/>
      <c r="V122" s="117" t="n"/>
    </row>
    <row r="123" ht="20" customHeight="1" s="18">
      <c r="A123" s="121" t="n"/>
      <c r="B123" s="123" t="n"/>
      <c r="C123" s="121" t="n"/>
      <c r="D123" s="121">
        <f>IFERROR(VLOOKUP(C123,'车辆台账'!$A$6:$B$105,2,FALSE),"")</f>
        <v/>
      </c>
      <c r="E123" s="121" t="n"/>
      <c r="F123" s="121" t="n"/>
      <c r="G123" s="124" t="n"/>
      <c r="H123" s="121" t="n"/>
      <c r="I123" s="121" t="n"/>
      <c r="J123" s="121" t="n"/>
      <c r="K123" s="121" t="n"/>
      <c r="L123" s="121" t="n"/>
      <c r="M123" s="121" t="n"/>
      <c r="N123" s="121" t="n"/>
      <c r="O123" s="121" t="n"/>
      <c r="P123" s="121" t="n"/>
      <c r="Q123" s="123" t="n"/>
      <c r="R123" s="123" t="n"/>
      <c r="S123" s="121" t="n"/>
      <c r="T123" s="121">
        <f>IF(A123="","",IF(O123&lt;&gt;"是","无整改",IF(R123&lt;&gt;"","已关闭",IF(AND(ISNUMBER(Q123),Q123&lt;TODAY()),"逾期","待处理"))))</f>
        <v/>
      </c>
      <c r="U123" s="121" t="n"/>
      <c r="V123" s="121" t="n"/>
    </row>
    <row r="124" ht="20" customHeight="1" s="18">
      <c r="A124" s="117" t="n"/>
      <c r="B124" s="119" t="n"/>
      <c r="C124" s="117" t="n"/>
      <c r="D124" s="117">
        <f>IFERROR(VLOOKUP(C124,'车辆台账'!$A$6:$B$105,2,FALSE),"")</f>
        <v/>
      </c>
      <c r="E124" s="117" t="n"/>
      <c r="F124" s="117" t="n"/>
      <c r="G124" s="120" t="n"/>
      <c r="H124" s="117" t="n"/>
      <c r="I124" s="117" t="n"/>
      <c r="J124" s="117" t="n"/>
      <c r="K124" s="117" t="n"/>
      <c r="L124" s="117" t="n"/>
      <c r="M124" s="117" t="n"/>
      <c r="N124" s="117" t="n"/>
      <c r="O124" s="117" t="n"/>
      <c r="P124" s="117" t="n"/>
      <c r="Q124" s="119" t="n"/>
      <c r="R124" s="119" t="n"/>
      <c r="S124" s="117" t="n"/>
      <c r="T124" s="117">
        <f>IF(A124="","",IF(O124&lt;&gt;"是","无整改",IF(R124&lt;&gt;"","已关闭",IF(AND(ISNUMBER(Q124),Q124&lt;TODAY()),"逾期","待处理"))))</f>
        <v/>
      </c>
      <c r="U124" s="117" t="n"/>
      <c r="V124" s="117" t="n"/>
    </row>
    <row r="125" ht="20" customHeight="1" s="18">
      <c r="A125" s="121" t="n"/>
      <c r="B125" s="123" t="n"/>
      <c r="C125" s="121" t="n"/>
      <c r="D125" s="121">
        <f>IFERROR(VLOOKUP(C125,'车辆台账'!$A$6:$B$105,2,FALSE),"")</f>
        <v/>
      </c>
      <c r="E125" s="121" t="n"/>
      <c r="F125" s="121" t="n"/>
      <c r="G125" s="124" t="n"/>
      <c r="H125" s="121" t="n"/>
      <c r="I125" s="121" t="n"/>
      <c r="J125" s="121" t="n"/>
      <c r="K125" s="121" t="n"/>
      <c r="L125" s="121" t="n"/>
      <c r="M125" s="121" t="n"/>
      <c r="N125" s="121" t="n"/>
      <c r="O125" s="121" t="n"/>
      <c r="P125" s="121" t="n"/>
      <c r="Q125" s="123" t="n"/>
      <c r="R125" s="123" t="n"/>
      <c r="S125" s="121" t="n"/>
      <c r="T125" s="121">
        <f>IF(A125="","",IF(O125&lt;&gt;"是","无整改",IF(R125&lt;&gt;"","已关闭",IF(AND(ISNUMBER(Q125),Q125&lt;TODAY()),"逾期","待处理"))))</f>
        <v/>
      </c>
      <c r="U125" s="121" t="n"/>
      <c r="V125" s="121" t="n"/>
    </row>
    <row r="126" ht="20" customHeight="1" s="18">
      <c r="A126" s="117" t="n"/>
      <c r="B126" s="119" t="n"/>
      <c r="C126" s="117" t="n"/>
      <c r="D126" s="117">
        <f>IFERROR(VLOOKUP(C126,'车辆台账'!$A$6:$B$105,2,FALSE),"")</f>
        <v/>
      </c>
      <c r="E126" s="117" t="n"/>
      <c r="F126" s="117" t="n"/>
      <c r="G126" s="120" t="n"/>
      <c r="H126" s="117" t="n"/>
      <c r="I126" s="117" t="n"/>
      <c r="J126" s="117" t="n"/>
      <c r="K126" s="117" t="n"/>
      <c r="L126" s="117" t="n"/>
      <c r="M126" s="117" t="n"/>
      <c r="N126" s="117" t="n"/>
      <c r="O126" s="117" t="n"/>
      <c r="P126" s="117" t="n"/>
      <c r="Q126" s="119" t="n"/>
      <c r="R126" s="119" t="n"/>
      <c r="S126" s="117" t="n"/>
      <c r="T126" s="117">
        <f>IF(A126="","",IF(O126&lt;&gt;"是","无整改",IF(R126&lt;&gt;"","已关闭",IF(AND(ISNUMBER(Q126),Q126&lt;TODAY()),"逾期","待处理"))))</f>
        <v/>
      </c>
      <c r="U126" s="117" t="n"/>
      <c r="V126" s="117" t="n"/>
    </row>
    <row r="127" ht="20" customHeight="1" s="18">
      <c r="A127" s="121" t="n"/>
      <c r="B127" s="123" t="n"/>
      <c r="C127" s="121" t="n"/>
      <c r="D127" s="121">
        <f>IFERROR(VLOOKUP(C127,'车辆台账'!$A$6:$B$105,2,FALSE),"")</f>
        <v/>
      </c>
      <c r="E127" s="121" t="n"/>
      <c r="F127" s="121" t="n"/>
      <c r="G127" s="124" t="n"/>
      <c r="H127" s="121" t="n"/>
      <c r="I127" s="121" t="n"/>
      <c r="J127" s="121" t="n"/>
      <c r="K127" s="121" t="n"/>
      <c r="L127" s="121" t="n"/>
      <c r="M127" s="121" t="n"/>
      <c r="N127" s="121" t="n"/>
      <c r="O127" s="121" t="n"/>
      <c r="P127" s="121" t="n"/>
      <c r="Q127" s="123" t="n"/>
      <c r="R127" s="123" t="n"/>
      <c r="S127" s="121" t="n"/>
      <c r="T127" s="121">
        <f>IF(A127="","",IF(O127&lt;&gt;"是","无整改",IF(R127&lt;&gt;"","已关闭",IF(AND(ISNUMBER(Q127),Q127&lt;TODAY()),"逾期","待处理"))))</f>
        <v/>
      </c>
      <c r="U127" s="121" t="n"/>
      <c r="V127" s="121" t="n"/>
    </row>
    <row r="128" ht="20" customHeight="1" s="18">
      <c r="A128" s="117" t="n"/>
      <c r="B128" s="119" t="n"/>
      <c r="C128" s="117" t="n"/>
      <c r="D128" s="117">
        <f>IFERROR(VLOOKUP(C128,'车辆台账'!$A$6:$B$105,2,FALSE),"")</f>
        <v/>
      </c>
      <c r="E128" s="117" t="n"/>
      <c r="F128" s="117" t="n"/>
      <c r="G128" s="120" t="n"/>
      <c r="H128" s="117" t="n"/>
      <c r="I128" s="117" t="n"/>
      <c r="J128" s="117" t="n"/>
      <c r="K128" s="117" t="n"/>
      <c r="L128" s="117" t="n"/>
      <c r="M128" s="117" t="n"/>
      <c r="N128" s="117" t="n"/>
      <c r="O128" s="117" t="n"/>
      <c r="P128" s="117" t="n"/>
      <c r="Q128" s="119" t="n"/>
      <c r="R128" s="119" t="n"/>
      <c r="S128" s="117" t="n"/>
      <c r="T128" s="117">
        <f>IF(A128="","",IF(O128&lt;&gt;"是","无整改",IF(R128&lt;&gt;"","已关闭",IF(AND(ISNUMBER(Q128),Q128&lt;TODAY()),"逾期","待处理"))))</f>
        <v/>
      </c>
      <c r="U128" s="117" t="n"/>
      <c r="V128" s="117" t="n"/>
    </row>
    <row r="129" ht="20" customHeight="1" s="18">
      <c r="A129" s="121" t="n"/>
      <c r="B129" s="123" t="n"/>
      <c r="C129" s="121" t="n"/>
      <c r="D129" s="121">
        <f>IFERROR(VLOOKUP(C129,'车辆台账'!$A$6:$B$105,2,FALSE),"")</f>
        <v/>
      </c>
      <c r="E129" s="121" t="n"/>
      <c r="F129" s="121" t="n"/>
      <c r="G129" s="124" t="n"/>
      <c r="H129" s="121" t="n"/>
      <c r="I129" s="121" t="n"/>
      <c r="J129" s="121" t="n"/>
      <c r="K129" s="121" t="n"/>
      <c r="L129" s="121" t="n"/>
      <c r="M129" s="121" t="n"/>
      <c r="N129" s="121" t="n"/>
      <c r="O129" s="121" t="n"/>
      <c r="P129" s="121" t="n"/>
      <c r="Q129" s="123" t="n"/>
      <c r="R129" s="123" t="n"/>
      <c r="S129" s="121" t="n"/>
      <c r="T129" s="121">
        <f>IF(A129="","",IF(O129&lt;&gt;"是","无整改",IF(R129&lt;&gt;"","已关闭",IF(AND(ISNUMBER(Q129),Q129&lt;TODAY()),"逾期","待处理"))))</f>
        <v/>
      </c>
      <c r="U129" s="121" t="n"/>
      <c r="V129" s="121" t="n"/>
    </row>
    <row r="130" ht="20" customHeight="1" s="18">
      <c r="A130" s="117" t="n"/>
      <c r="B130" s="119" t="n"/>
      <c r="C130" s="117" t="n"/>
      <c r="D130" s="117">
        <f>IFERROR(VLOOKUP(C130,'车辆台账'!$A$6:$B$105,2,FALSE),"")</f>
        <v/>
      </c>
      <c r="E130" s="117" t="n"/>
      <c r="F130" s="117" t="n"/>
      <c r="G130" s="120" t="n"/>
      <c r="H130" s="117" t="n"/>
      <c r="I130" s="117" t="n"/>
      <c r="J130" s="117" t="n"/>
      <c r="K130" s="117" t="n"/>
      <c r="L130" s="117" t="n"/>
      <c r="M130" s="117" t="n"/>
      <c r="N130" s="117" t="n"/>
      <c r="O130" s="117" t="n"/>
      <c r="P130" s="117" t="n"/>
      <c r="Q130" s="119" t="n"/>
      <c r="R130" s="119" t="n"/>
      <c r="S130" s="117" t="n"/>
      <c r="T130" s="117">
        <f>IF(A130="","",IF(O130&lt;&gt;"是","无整改",IF(R130&lt;&gt;"","已关闭",IF(AND(ISNUMBER(Q130),Q130&lt;TODAY()),"逾期","待处理"))))</f>
        <v/>
      </c>
      <c r="U130" s="117" t="n"/>
      <c r="V130" s="117" t="n"/>
    </row>
    <row r="131" ht="20" customHeight="1" s="18">
      <c r="A131" s="121" t="n"/>
      <c r="B131" s="123" t="n"/>
      <c r="C131" s="121" t="n"/>
      <c r="D131" s="121">
        <f>IFERROR(VLOOKUP(C131,'车辆台账'!$A$6:$B$105,2,FALSE),"")</f>
        <v/>
      </c>
      <c r="E131" s="121" t="n"/>
      <c r="F131" s="121" t="n"/>
      <c r="G131" s="124" t="n"/>
      <c r="H131" s="121" t="n"/>
      <c r="I131" s="121" t="n"/>
      <c r="J131" s="121" t="n"/>
      <c r="K131" s="121" t="n"/>
      <c r="L131" s="121" t="n"/>
      <c r="M131" s="121" t="n"/>
      <c r="N131" s="121" t="n"/>
      <c r="O131" s="121" t="n"/>
      <c r="P131" s="121" t="n"/>
      <c r="Q131" s="123" t="n"/>
      <c r="R131" s="123" t="n"/>
      <c r="S131" s="121" t="n"/>
      <c r="T131" s="121">
        <f>IF(A131="","",IF(O131&lt;&gt;"是","无整改",IF(R131&lt;&gt;"","已关闭",IF(AND(ISNUMBER(Q131),Q131&lt;TODAY()),"逾期","待处理"))))</f>
        <v/>
      </c>
      <c r="U131" s="121" t="n"/>
      <c r="V131" s="121" t="n"/>
    </row>
    <row r="132" ht="20" customHeight="1" s="18">
      <c r="A132" s="117" t="n"/>
      <c r="B132" s="119" t="n"/>
      <c r="C132" s="117" t="n"/>
      <c r="D132" s="117">
        <f>IFERROR(VLOOKUP(C132,'车辆台账'!$A$6:$B$105,2,FALSE),"")</f>
        <v/>
      </c>
      <c r="E132" s="117" t="n"/>
      <c r="F132" s="117" t="n"/>
      <c r="G132" s="120" t="n"/>
      <c r="H132" s="117" t="n"/>
      <c r="I132" s="117" t="n"/>
      <c r="J132" s="117" t="n"/>
      <c r="K132" s="117" t="n"/>
      <c r="L132" s="117" t="n"/>
      <c r="M132" s="117" t="n"/>
      <c r="N132" s="117" t="n"/>
      <c r="O132" s="117" t="n"/>
      <c r="P132" s="117" t="n"/>
      <c r="Q132" s="119" t="n"/>
      <c r="R132" s="119" t="n"/>
      <c r="S132" s="117" t="n"/>
      <c r="T132" s="117">
        <f>IF(A132="","",IF(O132&lt;&gt;"是","无整改",IF(R132&lt;&gt;"","已关闭",IF(AND(ISNUMBER(Q132),Q132&lt;TODAY()),"逾期","待处理"))))</f>
        <v/>
      </c>
      <c r="U132" s="117" t="n"/>
      <c r="V132" s="117" t="n"/>
    </row>
    <row r="133" ht="20" customHeight="1" s="18">
      <c r="A133" s="121" t="n"/>
      <c r="B133" s="123" t="n"/>
      <c r="C133" s="121" t="n"/>
      <c r="D133" s="121">
        <f>IFERROR(VLOOKUP(C133,'车辆台账'!$A$6:$B$105,2,FALSE),"")</f>
        <v/>
      </c>
      <c r="E133" s="121" t="n"/>
      <c r="F133" s="121" t="n"/>
      <c r="G133" s="124" t="n"/>
      <c r="H133" s="121" t="n"/>
      <c r="I133" s="121" t="n"/>
      <c r="J133" s="121" t="n"/>
      <c r="K133" s="121" t="n"/>
      <c r="L133" s="121" t="n"/>
      <c r="M133" s="121" t="n"/>
      <c r="N133" s="121" t="n"/>
      <c r="O133" s="121" t="n"/>
      <c r="P133" s="121" t="n"/>
      <c r="Q133" s="123" t="n"/>
      <c r="R133" s="123" t="n"/>
      <c r="S133" s="121" t="n"/>
      <c r="T133" s="121">
        <f>IF(A133="","",IF(O133&lt;&gt;"是","无整改",IF(R133&lt;&gt;"","已关闭",IF(AND(ISNUMBER(Q133),Q133&lt;TODAY()),"逾期","待处理"))))</f>
        <v/>
      </c>
      <c r="U133" s="121" t="n"/>
      <c r="V133" s="121" t="n"/>
    </row>
    <row r="134" ht="20" customHeight="1" s="18">
      <c r="A134" s="117" t="n"/>
      <c r="B134" s="119" t="n"/>
      <c r="C134" s="117" t="n"/>
      <c r="D134" s="117">
        <f>IFERROR(VLOOKUP(C134,'车辆台账'!$A$6:$B$105,2,FALSE),"")</f>
        <v/>
      </c>
      <c r="E134" s="117" t="n"/>
      <c r="F134" s="117" t="n"/>
      <c r="G134" s="120" t="n"/>
      <c r="H134" s="117" t="n"/>
      <c r="I134" s="117" t="n"/>
      <c r="J134" s="117" t="n"/>
      <c r="K134" s="117" t="n"/>
      <c r="L134" s="117" t="n"/>
      <c r="M134" s="117" t="n"/>
      <c r="N134" s="117" t="n"/>
      <c r="O134" s="117" t="n"/>
      <c r="P134" s="117" t="n"/>
      <c r="Q134" s="119" t="n"/>
      <c r="R134" s="119" t="n"/>
      <c r="S134" s="117" t="n"/>
      <c r="T134" s="117">
        <f>IF(A134="","",IF(O134&lt;&gt;"是","无整改",IF(R134&lt;&gt;"","已关闭",IF(AND(ISNUMBER(Q134),Q134&lt;TODAY()),"逾期","待处理"))))</f>
        <v/>
      </c>
      <c r="U134" s="117" t="n"/>
      <c r="V134" s="117" t="n"/>
    </row>
    <row r="135" ht="20" customHeight="1" s="18">
      <c r="A135" s="121" t="n"/>
      <c r="B135" s="123" t="n"/>
      <c r="C135" s="121" t="n"/>
      <c r="D135" s="121">
        <f>IFERROR(VLOOKUP(C135,'车辆台账'!$A$6:$B$105,2,FALSE),"")</f>
        <v/>
      </c>
      <c r="E135" s="121" t="n"/>
      <c r="F135" s="121" t="n"/>
      <c r="G135" s="124" t="n"/>
      <c r="H135" s="121" t="n"/>
      <c r="I135" s="121" t="n"/>
      <c r="J135" s="121" t="n"/>
      <c r="K135" s="121" t="n"/>
      <c r="L135" s="121" t="n"/>
      <c r="M135" s="121" t="n"/>
      <c r="N135" s="121" t="n"/>
      <c r="O135" s="121" t="n"/>
      <c r="P135" s="121" t="n"/>
      <c r="Q135" s="123" t="n"/>
      <c r="R135" s="123" t="n"/>
      <c r="S135" s="121" t="n"/>
      <c r="T135" s="121">
        <f>IF(A135="","",IF(O135&lt;&gt;"是","无整改",IF(R135&lt;&gt;"","已关闭",IF(AND(ISNUMBER(Q135),Q135&lt;TODAY()),"逾期","待处理"))))</f>
        <v/>
      </c>
      <c r="U135" s="121" t="n"/>
      <c r="V135" s="121" t="n"/>
    </row>
    <row r="136" ht="20" customHeight="1" s="18">
      <c r="A136" s="117" t="n"/>
      <c r="B136" s="119" t="n"/>
      <c r="C136" s="117" t="n"/>
      <c r="D136" s="117">
        <f>IFERROR(VLOOKUP(C136,'车辆台账'!$A$6:$B$105,2,FALSE),"")</f>
        <v/>
      </c>
      <c r="E136" s="117" t="n"/>
      <c r="F136" s="117" t="n"/>
      <c r="G136" s="120" t="n"/>
      <c r="H136" s="117" t="n"/>
      <c r="I136" s="117" t="n"/>
      <c r="J136" s="117" t="n"/>
      <c r="K136" s="117" t="n"/>
      <c r="L136" s="117" t="n"/>
      <c r="M136" s="117" t="n"/>
      <c r="N136" s="117" t="n"/>
      <c r="O136" s="117" t="n"/>
      <c r="P136" s="117" t="n"/>
      <c r="Q136" s="119" t="n"/>
      <c r="R136" s="119" t="n"/>
      <c r="S136" s="117" t="n"/>
      <c r="T136" s="117">
        <f>IF(A136="","",IF(O136&lt;&gt;"是","无整改",IF(R136&lt;&gt;"","已关闭",IF(AND(ISNUMBER(Q136),Q136&lt;TODAY()),"逾期","待处理"))))</f>
        <v/>
      </c>
      <c r="U136" s="117" t="n"/>
      <c r="V136" s="117" t="n"/>
    </row>
    <row r="137" ht="20" customHeight="1" s="18">
      <c r="A137" s="121" t="n"/>
      <c r="B137" s="123" t="n"/>
      <c r="C137" s="121" t="n"/>
      <c r="D137" s="121">
        <f>IFERROR(VLOOKUP(C137,'车辆台账'!$A$6:$B$105,2,FALSE),"")</f>
        <v/>
      </c>
      <c r="E137" s="121" t="n"/>
      <c r="F137" s="121" t="n"/>
      <c r="G137" s="124" t="n"/>
      <c r="H137" s="121" t="n"/>
      <c r="I137" s="121" t="n"/>
      <c r="J137" s="121" t="n"/>
      <c r="K137" s="121" t="n"/>
      <c r="L137" s="121" t="n"/>
      <c r="M137" s="121" t="n"/>
      <c r="N137" s="121" t="n"/>
      <c r="O137" s="121" t="n"/>
      <c r="P137" s="121" t="n"/>
      <c r="Q137" s="123" t="n"/>
      <c r="R137" s="123" t="n"/>
      <c r="S137" s="121" t="n"/>
      <c r="T137" s="121">
        <f>IF(A137="","",IF(O137&lt;&gt;"是","无整改",IF(R137&lt;&gt;"","已关闭",IF(AND(ISNUMBER(Q137),Q137&lt;TODAY()),"逾期","待处理"))))</f>
        <v/>
      </c>
      <c r="U137" s="121" t="n"/>
      <c r="V137" s="121" t="n"/>
    </row>
    <row r="138" ht="20" customHeight="1" s="18">
      <c r="A138" s="117" t="n"/>
      <c r="B138" s="119" t="n"/>
      <c r="C138" s="117" t="n"/>
      <c r="D138" s="117">
        <f>IFERROR(VLOOKUP(C138,'车辆台账'!$A$6:$B$105,2,FALSE),"")</f>
        <v/>
      </c>
      <c r="E138" s="117" t="n"/>
      <c r="F138" s="117" t="n"/>
      <c r="G138" s="120" t="n"/>
      <c r="H138" s="117" t="n"/>
      <c r="I138" s="117" t="n"/>
      <c r="J138" s="117" t="n"/>
      <c r="K138" s="117" t="n"/>
      <c r="L138" s="117" t="n"/>
      <c r="M138" s="117" t="n"/>
      <c r="N138" s="117" t="n"/>
      <c r="O138" s="117" t="n"/>
      <c r="P138" s="117" t="n"/>
      <c r="Q138" s="119" t="n"/>
      <c r="R138" s="119" t="n"/>
      <c r="S138" s="117" t="n"/>
      <c r="T138" s="117">
        <f>IF(A138="","",IF(O138&lt;&gt;"是","无整改",IF(R138&lt;&gt;"","已关闭",IF(AND(ISNUMBER(Q138),Q138&lt;TODAY()),"逾期","待处理"))))</f>
        <v/>
      </c>
      <c r="U138" s="117" t="n"/>
      <c r="V138" s="117" t="n"/>
    </row>
    <row r="139" ht="20" customHeight="1" s="18">
      <c r="A139" s="121" t="n"/>
      <c r="B139" s="123" t="n"/>
      <c r="C139" s="121" t="n"/>
      <c r="D139" s="121">
        <f>IFERROR(VLOOKUP(C139,'车辆台账'!$A$6:$B$105,2,FALSE),"")</f>
        <v/>
      </c>
      <c r="E139" s="121" t="n"/>
      <c r="F139" s="121" t="n"/>
      <c r="G139" s="124" t="n"/>
      <c r="H139" s="121" t="n"/>
      <c r="I139" s="121" t="n"/>
      <c r="J139" s="121" t="n"/>
      <c r="K139" s="121" t="n"/>
      <c r="L139" s="121" t="n"/>
      <c r="M139" s="121" t="n"/>
      <c r="N139" s="121" t="n"/>
      <c r="O139" s="121" t="n"/>
      <c r="P139" s="121" t="n"/>
      <c r="Q139" s="123" t="n"/>
      <c r="R139" s="123" t="n"/>
      <c r="S139" s="121" t="n"/>
      <c r="T139" s="121">
        <f>IF(A139="","",IF(O139&lt;&gt;"是","无整改",IF(R139&lt;&gt;"","已关闭",IF(AND(ISNUMBER(Q139),Q139&lt;TODAY()),"逾期","待处理"))))</f>
        <v/>
      </c>
      <c r="U139" s="121" t="n"/>
      <c r="V139" s="121" t="n"/>
    </row>
    <row r="140" ht="20" customHeight="1" s="18">
      <c r="A140" s="117" t="n"/>
      <c r="B140" s="119" t="n"/>
      <c r="C140" s="117" t="n"/>
      <c r="D140" s="117">
        <f>IFERROR(VLOOKUP(C140,'车辆台账'!$A$6:$B$105,2,FALSE),"")</f>
        <v/>
      </c>
      <c r="E140" s="117" t="n"/>
      <c r="F140" s="117" t="n"/>
      <c r="G140" s="120" t="n"/>
      <c r="H140" s="117" t="n"/>
      <c r="I140" s="117" t="n"/>
      <c r="J140" s="117" t="n"/>
      <c r="K140" s="117" t="n"/>
      <c r="L140" s="117" t="n"/>
      <c r="M140" s="117" t="n"/>
      <c r="N140" s="117" t="n"/>
      <c r="O140" s="117" t="n"/>
      <c r="P140" s="117" t="n"/>
      <c r="Q140" s="119" t="n"/>
      <c r="R140" s="119" t="n"/>
      <c r="S140" s="117" t="n"/>
      <c r="T140" s="117">
        <f>IF(A140="","",IF(O140&lt;&gt;"是","无整改",IF(R140&lt;&gt;"","已关闭",IF(AND(ISNUMBER(Q140),Q140&lt;TODAY()),"逾期","待处理"))))</f>
        <v/>
      </c>
      <c r="U140" s="117" t="n"/>
      <c r="V140" s="117" t="n"/>
    </row>
    <row r="141" ht="20" customHeight="1" s="18">
      <c r="A141" s="121" t="n"/>
      <c r="B141" s="123" t="n"/>
      <c r="C141" s="121" t="n"/>
      <c r="D141" s="121">
        <f>IFERROR(VLOOKUP(C141,'车辆台账'!$A$6:$B$105,2,FALSE),"")</f>
        <v/>
      </c>
      <c r="E141" s="121" t="n"/>
      <c r="F141" s="121" t="n"/>
      <c r="G141" s="124" t="n"/>
      <c r="H141" s="121" t="n"/>
      <c r="I141" s="121" t="n"/>
      <c r="J141" s="121" t="n"/>
      <c r="K141" s="121" t="n"/>
      <c r="L141" s="121" t="n"/>
      <c r="M141" s="121" t="n"/>
      <c r="N141" s="121" t="n"/>
      <c r="O141" s="121" t="n"/>
      <c r="P141" s="121" t="n"/>
      <c r="Q141" s="123" t="n"/>
      <c r="R141" s="123" t="n"/>
      <c r="S141" s="121" t="n"/>
      <c r="T141" s="121">
        <f>IF(A141="","",IF(O141&lt;&gt;"是","无整改",IF(R141&lt;&gt;"","已关闭",IF(AND(ISNUMBER(Q141),Q141&lt;TODAY()),"逾期","待处理"))))</f>
        <v/>
      </c>
      <c r="U141" s="121" t="n"/>
      <c r="V141" s="121" t="n"/>
    </row>
    <row r="142" ht="20" customHeight="1" s="18">
      <c r="A142" s="117" t="n"/>
      <c r="B142" s="119" t="n"/>
      <c r="C142" s="117" t="n"/>
      <c r="D142" s="117">
        <f>IFERROR(VLOOKUP(C142,'车辆台账'!$A$6:$B$105,2,FALSE),"")</f>
        <v/>
      </c>
      <c r="E142" s="117" t="n"/>
      <c r="F142" s="117" t="n"/>
      <c r="G142" s="120" t="n"/>
      <c r="H142" s="117" t="n"/>
      <c r="I142" s="117" t="n"/>
      <c r="J142" s="117" t="n"/>
      <c r="K142" s="117" t="n"/>
      <c r="L142" s="117" t="n"/>
      <c r="M142" s="117" t="n"/>
      <c r="N142" s="117" t="n"/>
      <c r="O142" s="117" t="n"/>
      <c r="P142" s="117" t="n"/>
      <c r="Q142" s="119" t="n"/>
      <c r="R142" s="119" t="n"/>
      <c r="S142" s="117" t="n"/>
      <c r="T142" s="117">
        <f>IF(A142="","",IF(O142&lt;&gt;"是","无整改",IF(R142&lt;&gt;"","已关闭",IF(AND(ISNUMBER(Q142),Q142&lt;TODAY()),"逾期","待处理"))))</f>
        <v/>
      </c>
      <c r="U142" s="117" t="n"/>
      <c r="V142" s="117" t="n"/>
    </row>
    <row r="143" ht="20" customHeight="1" s="18">
      <c r="A143" s="121" t="n"/>
      <c r="B143" s="123" t="n"/>
      <c r="C143" s="121" t="n"/>
      <c r="D143" s="121">
        <f>IFERROR(VLOOKUP(C143,'车辆台账'!$A$6:$B$105,2,FALSE),"")</f>
        <v/>
      </c>
      <c r="E143" s="121" t="n"/>
      <c r="F143" s="121" t="n"/>
      <c r="G143" s="124" t="n"/>
      <c r="H143" s="121" t="n"/>
      <c r="I143" s="121" t="n"/>
      <c r="J143" s="121" t="n"/>
      <c r="K143" s="121" t="n"/>
      <c r="L143" s="121" t="n"/>
      <c r="M143" s="121" t="n"/>
      <c r="N143" s="121" t="n"/>
      <c r="O143" s="121" t="n"/>
      <c r="P143" s="121" t="n"/>
      <c r="Q143" s="123" t="n"/>
      <c r="R143" s="123" t="n"/>
      <c r="S143" s="121" t="n"/>
      <c r="T143" s="121">
        <f>IF(A143="","",IF(O143&lt;&gt;"是","无整改",IF(R143&lt;&gt;"","已关闭",IF(AND(ISNUMBER(Q143),Q143&lt;TODAY()),"逾期","待处理"))))</f>
        <v/>
      </c>
      <c r="U143" s="121" t="n"/>
      <c r="V143" s="121" t="n"/>
    </row>
    <row r="144" ht="20" customHeight="1" s="18">
      <c r="A144" s="117" t="n"/>
      <c r="B144" s="119" t="n"/>
      <c r="C144" s="117" t="n"/>
      <c r="D144" s="117">
        <f>IFERROR(VLOOKUP(C144,'车辆台账'!$A$6:$B$105,2,FALSE),"")</f>
        <v/>
      </c>
      <c r="E144" s="117" t="n"/>
      <c r="F144" s="117" t="n"/>
      <c r="G144" s="120" t="n"/>
      <c r="H144" s="117" t="n"/>
      <c r="I144" s="117" t="n"/>
      <c r="J144" s="117" t="n"/>
      <c r="K144" s="117" t="n"/>
      <c r="L144" s="117" t="n"/>
      <c r="M144" s="117" t="n"/>
      <c r="N144" s="117" t="n"/>
      <c r="O144" s="117" t="n"/>
      <c r="P144" s="117" t="n"/>
      <c r="Q144" s="119" t="n"/>
      <c r="R144" s="119" t="n"/>
      <c r="S144" s="117" t="n"/>
      <c r="T144" s="117">
        <f>IF(A144="","",IF(O144&lt;&gt;"是","无整改",IF(R144&lt;&gt;"","已关闭",IF(AND(ISNUMBER(Q144),Q144&lt;TODAY()),"逾期","待处理"))))</f>
        <v/>
      </c>
      <c r="U144" s="117" t="n"/>
      <c r="V144" s="117" t="n"/>
    </row>
    <row r="145" ht="20" customHeight="1" s="18">
      <c r="A145" s="121" t="n"/>
      <c r="B145" s="123" t="n"/>
      <c r="C145" s="121" t="n"/>
      <c r="D145" s="121">
        <f>IFERROR(VLOOKUP(C145,'车辆台账'!$A$6:$B$105,2,FALSE),"")</f>
        <v/>
      </c>
      <c r="E145" s="121" t="n"/>
      <c r="F145" s="121" t="n"/>
      <c r="G145" s="124" t="n"/>
      <c r="H145" s="121" t="n"/>
      <c r="I145" s="121" t="n"/>
      <c r="J145" s="121" t="n"/>
      <c r="K145" s="121" t="n"/>
      <c r="L145" s="121" t="n"/>
      <c r="M145" s="121" t="n"/>
      <c r="N145" s="121" t="n"/>
      <c r="O145" s="121" t="n"/>
      <c r="P145" s="121" t="n"/>
      <c r="Q145" s="123" t="n"/>
      <c r="R145" s="123" t="n"/>
      <c r="S145" s="121" t="n"/>
      <c r="T145" s="121">
        <f>IF(A145="","",IF(O145&lt;&gt;"是","无整改",IF(R145&lt;&gt;"","已关闭",IF(AND(ISNUMBER(Q145),Q145&lt;TODAY()),"逾期","待处理"))))</f>
        <v/>
      </c>
      <c r="U145" s="121" t="n"/>
      <c r="V145" s="121" t="n"/>
    </row>
    <row r="146" ht="20" customHeight="1" s="18">
      <c r="A146" s="117" t="n"/>
      <c r="B146" s="119" t="n"/>
      <c r="C146" s="117" t="n"/>
      <c r="D146" s="117">
        <f>IFERROR(VLOOKUP(C146,'车辆台账'!$A$6:$B$105,2,FALSE),"")</f>
        <v/>
      </c>
      <c r="E146" s="117" t="n"/>
      <c r="F146" s="117" t="n"/>
      <c r="G146" s="120" t="n"/>
      <c r="H146" s="117" t="n"/>
      <c r="I146" s="117" t="n"/>
      <c r="J146" s="117" t="n"/>
      <c r="K146" s="117" t="n"/>
      <c r="L146" s="117" t="n"/>
      <c r="M146" s="117" t="n"/>
      <c r="N146" s="117" t="n"/>
      <c r="O146" s="117" t="n"/>
      <c r="P146" s="117" t="n"/>
      <c r="Q146" s="119" t="n"/>
      <c r="R146" s="119" t="n"/>
      <c r="S146" s="117" t="n"/>
      <c r="T146" s="117">
        <f>IF(A146="","",IF(O146&lt;&gt;"是","无整改",IF(R146&lt;&gt;"","已关闭",IF(AND(ISNUMBER(Q146),Q146&lt;TODAY()),"逾期","待处理"))))</f>
        <v/>
      </c>
      <c r="U146" s="117" t="n"/>
      <c r="V146" s="117" t="n"/>
    </row>
    <row r="147" ht="20" customHeight="1" s="18">
      <c r="A147" s="121" t="n"/>
      <c r="B147" s="123" t="n"/>
      <c r="C147" s="121" t="n"/>
      <c r="D147" s="121">
        <f>IFERROR(VLOOKUP(C147,'车辆台账'!$A$6:$B$105,2,FALSE),"")</f>
        <v/>
      </c>
      <c r="E147" s="121" t="n"/>
      <c r="F147" s="121" t="n"/>
      <c r="G147" s="124" t="n"/>
      <c r="H147" s="121" t="n"/>
      <c r="I147" s="121" t="n"/>
      <c r="J147" s="121" t="n"/>
      <c r="K147" s="121" t="n"/>
      <c r="L147" s="121" t="n"/>
      <c r="M147" s="121" t="n"/>
      <c r="N147" s="121" t="n"/>
      <c r="O147" s="121" t="n"/>
      <c r="P147" s="121" t="n"/>
      <c r="Q147" s="123" t="n"/>
      <c r="R147" s="123" t="n"/>
      <c r="S147" s="121" t="n"/>
      <c r="T147" s="121">
        <f>IF(A147="","",IF(O147&lt;&gt;"是","无整改",IF(R147&lt;&gt;"","已关闭",IF(AND(ISNUMBER(Q147),Q147&lt;TODAY()),"逾期","待处理"))))</f>
        <v/>
      </c>
      <c r="U147" s="121" t="n"/>
      <c r="V147" s="121" t="n"/>
    </row>
    <row r="148" ht="20" customHeight="1" s="18">
      <c r="A148" s="117" t="n"/>
      <c r="B148" s="119" t="n"/>
      <c r="C148" s="117" t="n"/>
      <c r="D148" s="117">
        <f>IFERROR(VLOOKUP(C148,'车辆台账'!$A$6:$B$105,2,FALSE),"")</f>
        <v/>
      </c>
      <c r="E148" s="117" t="n"/>
      <c r="F148" s="117" t="n"/>
      <c r="G148" s="120" t="n"/>
      <c r="H148" s="117" t="n"/>
      <c r="I148" s="117" t="n"/>
      <c r="J148" s="117" t="n"/>
      <c r="K148" s="117" t="n"/>
      <c r="L148" s="117" t="n"/>
      <c r="M148" s="117" t="n"/>
      <c r="N148" s="117" t="n"/>
      <c r="O148" s="117" t="n"/>
      <c r="P148" s="117" t="n"/>
      <c r="Q148" s="119" t="n"/>
      <c r="R148" s="119" t="n"/>
      <c r="S148" s="117" t="n"/>
      <c r="T148" s="117">
        <f>IF(A148="","",IF(O148&lt;&gt;"是","无整改",IF(R148&lt;&gt;"","已关闭",IF(AND(ISNUMBER(Q148),Q148&lt;TODAY()),"逾期","待处理"))))</f>
        <v/>
      </c>
      <c r="U148" s="117" t="n"/>
      <c r="V148" s="117" t="n"/>
    </row>
    <row r="149" ht="20" customHeight="1" s="18">
      <c r="A149" s="121" t="n"/>
      <c r="B149" s="123" t="n"/>
      <c r="C149" s="121" t="n"/>
      <c r="D149" s="121">
        <f>IFERROR(VLOOKUP(C149,'车辆台账'!$A$6:$B$105,2,FALSE),"")</f>
        <v/>
      </c>
      <c r="E149" s="121" t="n"/>
      <c r="F149" s="121" t="n"/>
      <c r="G149" s="124" t="n"/>
      <c r="H149" s="121" t="n"/>
      <c r="I149" s="121" t="n"/>
      <c r="J149" s="121" t="n"/>
      <c r="K149" s="121" t="n"/>
      <c r="L149" s="121" t="n"/>
      <c r="M149" s="121" t="n"/>
      <c r="N149" s="121" t="n"/>
      <c r="O149" s="121" t="n"/>
      <c r="P149" s="121" t="n"/>
      <c r="Q149" s="123" t="n"/>
      <c r="R149" s="123" t="n"/>
      <c r="S149" s="121" t="n"/>
      <c r="T149" s="121">
        <f>IF(A149="","",IF(O149&lt;&gt;"是","无整改",IF(R149&lt;&gt;"","已关闭",IF(AND(ISNUMBER(Q149),Q149&lt;TODAY()),"逾期","待处理"))))</f>
        <v/>
      </c>
      <c r="U149" s="121" t="n"/>
      <c r="V149" s="121" t="n"/>
    </row>
    <row r="150" ht="20" customHeight="1" s="18">
      <c r="A150" s="117" t="n"/>
      <c r="B150" s="119" t="n"/>
      <c r="C150" s="117" t="n"/>
      <c r="D150" s="117">
        <f>IFERROR(VLOOKUP(C150,'车辆台账'!$A$6:$B$105,2,FALSE),"")</f>
        <v/>
      </c>
      <c r="E150" s="117" t="n"/>
      <c r="F150" s="117" t="n"/>
      <c r="G150" s="120" t="n"/>
      <c r="H150" s="117" t="n"/>
      <c r="I150" s="117" t="n"/>
      <c r="J150" s="117" t="n"/>
      <c r="K150" s="117" t="n"/>
      <c r="L150" s="117" t="n"/>
      <c r="M150" s="117" t="n"/>
      <c r="N150" s="117" t="n"/>
      <c r="O150" s="117" t="n"/>
      <c r="P150" s="117" t="n"/>
      <c r="Q150" s="119" t="n"/>
      <c r="R150" s="119" t="n"/>
      <c r="S150" s="117" t="n"/>
      <c r="T150" s="117">
        <f>IF(A150="","",IF(O150&lt;&gt;"是","无整改",IF(R150&lt;&gt;"","已关闭",IF(AND(ISNUMBER(Q150),Q150&lt;TODAY()),"逾期","待处理"))))</f>
        <v/>
      </c>
      <c r="U150" s="117" t="n"/>
      <c r="V150" s="117" t="n"/>
    </row>
    <row r="151" ht="20" customHeight="1" s="18">
      <c r="A151" s="121" t="n"/>
      <c r="B151" s="123" t="n"/>
      <c r="C151" s="121" t="n"/>
      <c r="D151" s="121">
        <f>IFERROR(VLOOKUP(C151,'车辆台账'!$A$6:$B$105,2,FALSE),"")</f>
        <v/>
      </c>
      <c r="E151" s="121" t="n"/>
      <c r="F151" s="121" t="n"/>
      <c r="G151" s="124" t="n"/>
      <c r="H151" s="121" t="n"/>
      <c r="I151" s="121" t="n"/>
      <c r="J151" s="121" t="n"/>
      <c r="K151" s="121" t="n"/>
      <c r="L151" s="121" t="n"/>
      <c r="M151" s="121" t="n"/>
      <c r="N151" s="121" t="n"/>
      <c r="O151" s="121" t="n"/>
      <c r="P151" s="121" t="n"/>
      <c r="Q151" s="123" t="n"/>
      <c r="R151" s="123" t="n"/>
      <c r="S151" s="121" t="n"/>
      <c r="T151" s="121">
        <f>IF(A151="","",IF(O151&lt;&gt;"是","无整改",IF(R151&lt;&gt;"","已关闭",IF(AND(ISNUMBER(Q151),Q151&lt;TODAY()),"逾期","待处理"))))</f>
        <v/>
      </c>
      <c r="U151" s="121" t="n"/>
      <c r="V151" s="121" t="n"/>
    </row>
    <row r="152" ht="20" customHeight="1" s="18">
      <c r="A152" s="117" t="n"/>
      <c r="B152" s="119" t="n"/>
      <c r="C152" s="117" t="n"/>
      <c r="D152" s="117">
        <f>IFERROR(VLOOKUP(C152,'车辆台账'!$A$6:$B$105,2,FALSE),"")</f>
        <v/>
      </c>
      <c r="E152" s="117" t="n"/>
      <c r="F152" s="117" t="n"/>
      <c r="G152" s="120" t="n"/>
      <c r="H152" s="117" t="n"/>
      <c r="I152" s="117" t="n"/>
      <c r="J152" s="117" t="n"/>
      <c r="K152" s="117" t="n"/>
      <c r="L152" s="117" t="n"/>
      <c r="M152" s="117" t="n"/>
      <c r="N152" s="117" t="n"/>
      <c r="O152" s="117" t="n"/>
      <c r="P152" s="117" t="n"/>
      <c r="Q152" s="119" t="n"/>
      <c r="R152" s="119" t="n"/>
      <c r="S152" s="117" t="n"/>
      <c r="T152" s="117">
        <f>IF(A152="","",IF(O152&lt;&gt;"是","无整改",IF(R152&lt;&gt;"","已关闭",IF(AND(ISNUMBER(Q152),Q152&lt;TODAY()),"逾期","待处理"))))</f>
        <v/>
      </c>
      <c r="U152" s="117" t="n"/>
      <c r="V152" s="117" t="n"/>
    </row>
    <row r="153" ht="20" customHeight="1" s="18">
      <c r="A153" s="121" t="n"/>
      <c r="B153" s="123" t="n"/>
      <c r="C153" s="121" t="n"/>
      <c r="D153" s="121">
        <f>IFERROR(VLOOKUP(C153,'车辆台账'!$A$6:$B$105,2,FALSE),"")</f>
        <v/>
      </c>
      <c r="E153" s="121" t="n"/>
      <c r="F153" s="121" t="n"/>
      <c r="G153" s="124" t="n"/>
      <c r="H153" s="121" t="n"/>
      <c r="I153" s="121" t="n"/>
      <c r="J153" s="121" t="n"/>
      <c r="K153" s="121" t="n"/>
      <c r="L153" s="121" t="n"/>
      <c r="M153" s="121" t="n"/>
      <c r="N153" s="121" t="n"/>
      <c r="O153" s="121" t="n"/>
      <c r="P153" s="121" t="n"/>
      <c r="Q153" s="123" t="n"/>
      <c r="R153" s="123" t="n"/>
      <c r="S153" s="121" t="n"/>
      <c r="T153" s="121">
        <f>IF(A153="","",IF(O153&lt;&gt;"是","无整改",IF(R153&lt;&gt;"","已关闭",IF(AND(ISNUMBER(Q153),Q153&lt;TODAY()),"逾期","待处理"))))</f>
        <v/>
      </c>
      <c r="U153" s="121" t="n"/>
      <c r="V153" s="121" t="n"/>
    </row>
    <row r="154" ht="20" customHeight="1" s="18">
      <c r="A154" s="117" t="n"/>
      <c r="B154" s="119" t="n"/>
      <c r="C154" s="117" t="n"/>
      <c r="D154" s="117">
        <f>IFERROR(VLOOKUP(C154,'车辆台账'!$A$6:$B$105,2,FALSE),"")</f>
        <v/>
      </c>
      <c r="E154" s="117" t="n"/>
      <c r="F154" s="117" t="n"/>
      <c r="G154" s="120" t="n"/>
      <c r="H154" s="117" t="n"/>
      <c r="I154" s="117" t="n"/>
      <c r="J154" s="117" t="n"/>
      <c r="K154" s="117" t="n"/>
      <c r="L154" s="117" t="n"/>
      <c r="M154" s="117" t="n"/>
      <c r="N154" s="117" t="n"/>
      <c r="O154" s="117" t="n"/>
      <c r="P154" s="117" t="n"/>
      <c r="Q154" s="119" t="n"/>
      <c r="R154" s="119" t="n"/>
      <c r="S154" s="117" t="n"/>
      <c r="T154" s="117">
        <f>IF(A154="","",IF(O154&lt;&gt;"是","无整改",IF(R154&lt;&gt;"","已关闭",IF(AND(ISNUMBER(Q154),Q154&lt;TODAY()),"逾期","待处理"))))</f>
        <v/>
      </c>
      <c r="U154" s="117" t="n"/>
      <c r="V154" s="117" t="n"/>
    </row>
    <row r="155" ht="20" customHeight="1" s="18">
      <c r="A155" s="121" t="n"/>
      <c r="B155" s="123" t="n"/>
      <c r="C155" s="121" t="n"/>
      <c r="D155" s="121">
        <f>IFERROR(VLOOKUP(C155,'车辆台账'!$A$6:$B$105,2,FALSE),"")</f>
        <v/>
      </c>
      <c r="E155" s="121" t="n"/>
      <c r="F155" s="121" t="n"/>
      <c r="G155" s="124" t="n"/>
      <c r="H155" s="121" t="n"/>
      <c r="I155" s="121" t="n"/>
      <c r="J155" s="121" t="n"/>
      <c r="K155" s="121" t="n"/>
      <c r="L155" s="121" t="n"/>
      <c r="M155" s="121" t="n"/>
      <c r="N155" s="121" t="n"/>
      <c r="O155" s="121" t="n"/>
      <c r="P155" s="121" t="n"/>
      <c r="Q155" s="123" t="n"/>
      <c r="R155" s="123" t="n"/>
      <c r="S155" s="121" t="n"/>
      <c r="T155" s="121">
        <f>IF(A155="","",IF(O155&lt;&gt;"是","无整改",IF(R155&lt;&gt;"","已关闭",IF(AND(ISNUMBER(Q155),Q155&lt;TODAY()),"逾期","待处理"))))</f>
        <v/>
      </c>
      <c r="U155" s="121" t="n"/>
      <c r="V155" s="121" t="n"/>
    </row>
  </sheetData>
  <mergeCells count="2">
    <mergeCell ref="A2:V2"/>
    <mergeCell ref="A1:V1"/>
  </mergeCells>
  <dataValidations count="8">
    <dataValidation sqref="E6:E155" showDropDown="0" showInputMessage="0" showErrorMessage="0" allowBlank="1" type="list">
      <formula1>"日检,周检,出车检查,年检,排放检查,保险/注册,安全专项,事故后检查,其他"</formula1>
    </dataValidation>
    <dataValidation sqref="H6:H155" showDropDown="0" showInputMessage="0" showErrorMessage="0" allowBlank="1" type="list">
      <formula1>"正常,异常,不适用"</formula1>
    </dataValidation>
    <dataValidation sqref="I6:I155" showDropDown="0" showInputMessage="0" showErrorMessage="0" allowBlank="1" type="list">
      <formula1>"正常,异常,不适用"</formula1>
    </dataValidation>
    <dataValidation sqref="J6:J155" showDropDown="0" showInputMessage="0" showErrorMessage="0" allowBlank="1" type="list">
      <formula1>"正常,异常,不适用"</formula1>
    </dataValidation>
    <dataValidation sqref="K6:K155" showDropDown="0" showInputMessage="0" showErrorMessage="0" allowBlank="1" type="list">
      <formula1>"正常,异常,不适用"</formula1>
    </dataValidation>
    <dataValidation sqref="L6:L155" showDropDown="0" showInputMessage="0" showErrorMessage="0" allowBlank="1" type="list">
      <formula1>"正常,异常,不适用"</formula1>
    </dataValidation>
    <dataValidation sqref="N6:N155" showDropDown="0" showInputMessage="0" showErrorMessage="0" allowBlank="1" type="list">
      <formula1>"高,中,低"</formula1>
    </dataValidation>
    <dataValidation sqref="O6:O155" showDropDown="0" showInputMessage="0" showErrorMessage="0" allowBlank="1" type="list">
      <formula1>"是,否"</formula1>
    </dataValidation>
  </dataValidations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L41"/>
  <sheetViews>
    <sheetView showGridLines="0" workbookViewId="0">
      <selection activeCell="A1" sqref="A1"/>
    </sheetView>
  </sheetViews>
  <sheetFormatPr baseColWidth="8" defaultRowHeight="15"/>
  <cols>
    <col width="12" customWidth="1" style="18" min="1" max="1"/>
    <col width="12" customWidth="1" style="18" min="2" max="2"/>
    <col width="20" customWidth="1" style="18" min="3" max="3"/>
    <col width="13" customWidth="1" style="18" min="4" max="4"/>
    <col width="13" customWidth="1" style="18" min="5" max="5"/>
    <col width="10" customWidth="1" style="18" min="6" max="6"/>
    <col width="13" customWidth="1" style="18" min="7" max="7"/>
    <col width="16" customWidth="1" style="18" min="8" max="8"/>
    <col width="16" customWidth="1" style="18" min="9" max="9"/>
    <col width="12" customWidth="1" style="18" min="10" max="10"/>
    <col width="10" customWidth="1" style="18" min="11" max="11"/>
    <col width="12" customWidth="1" style="18" min="12" max="12"/>
  </cols>
  <sheetData>
    <row r="1" ht="32" customHeight="1" s="18">
      <c r="A1" s="99" t="inlineStr">
        <is>
          <t>成本分析</t>
        </is>
      </c>
      <c r="B1" s="100" t="n"/>
      <c r="C1" s="100" t="n"/>
      <c r="D1" s="100" t="n"/>
      <c r="E1" s="100" t="n"/>
      <c r="F1" s="100" t="n"/>
      <c r="G1" s="100" t="n"/>
      <c r="H1" s="100" t="n"/>
      <c r="I1" s="100" t="n"/>
      <c r="J1" s="100" t="n"/>
      <c r="K1" s="100" t="n"/>
      <c r="L1" s="100" t="n"/>
    </row>
    <row r="2" ht="24" customHeight="1" s="18">
      <c r="A2" s="101" t="inlineStr">
        <is>
          <t>自动汇总月度费用、服务类别成本、车辆成本与停运小时，用于预算和维修/替换决策。</t>
        </is>
      </c>
      <c r="B2" s="100" t="n"/>
      <c r="C2" s="100" t="n"/>
      <c r="D2" s="100" t="n"/>
      <c r="E2" s="100" t="n"/>
      <c r="F2" s="100" t="n"/>
      <c r="G2" s="100" t="n"/>
      <c r="H2" s="100" t="n"/>
      <c r="I2" s="100" t="n"/>
      <c r="J2" s="100" t="n"/>
      <c r="K2" s="100" t="n"/>
      <c r="L2" s="100" t="n"/>
    </row>
    <row r="3"/>
    <row r="4">
      <c r="A4" s="102" t="inlineStr">
        <is>
          <t>月度维护费用</t>
        </is>
      </c>
      <c r="B4" s="103" t="n"/>
      <c r="C4" s="103" t="n"/>
      <c r="D4" s="103" t="n"/>
      <c r="E4" s="103" t="n"/>
      <c r="F4" s="102" t="inlineStr">
        <is>
          <t>按服务类别汇总</t>
        </is>
      </c>
      <c r="G4" s="103" t="n"/>
      <c r="H4" s="103" t="n"/>
      <c r="I4" s="103" t="n"/>
      <c r="J4" s="103" t="n"/>
      <c r="K4" s="103" t="n"/>
      <c r="L4" s="103" t="n"/>
    </row>
    <row r="5" ht="28" customHeight="1" s="18">
      <c r="A5" s="108" t="inlineStr">
        <is>
          <t>月份</t>
        </is>
      </c>
      <c r="B5" s="108" t="inlineStr">
        <is>
          <t>维护费用</t>
        </is>
      </c>
      <c r="C5" s="108" t="inlineStr">
        <is>
          <t>工单数量</t>
        </is>
      </c>
      <c r="D5" s="108" t="inlineStr">
        <is>
          <t>停运小时</t>
        </is>
      </c>
      <c r="F5" s="108" t="inlineStr">
        <is>
          <t>保养/维修类别</t>
        </is>
      </c>
      <c r="G5" s="108" t="inlineStr">
        <is>
          <t>费用</t>
        </is>
      </c>
      <c r="H5" s="108" t="inlineStr">
        <is>
          <t>工单数</t>
        </is>
      </c>
      <c r="I5" s="108" t="inlineStr">
        <is>
          <t>平均费用</t>
        </is>
      </c>
      <c r="J5" s="108" t="inlineStr">
        <is>
          <t>停运小时</t>
        </is>
      </c>
      <c r="K5" s="108" t="inlineStr">
        <is>
          <t>月份标签</t>
        </is>
      </c>
      <c r="L5" s="108" t="inlineStr">
        <is>
          <t>维护费用</t>
        </is>
      </c>
    </row>
    <row r="6">
      <c r="A6" s="112">
        <f>DATE(YEAR(TODAY()),1,1)</f>
        <v/>
      </c>
      <c r="B6" s="131">
        <f>SUMIFS('保养记录'!$P$6:$P$205,'保养记录'!$E$6:$E$205,"&gt;="&amp;A6,'保养记录'!$E$6:$E$205,"&lt;"&amp;EDATE(A6,1))</f>
        <v/>
      </c>
      <c r="C6" s="111">
        <f>COUNTIFS('保养记录'!$E$6:$E$205,"&gt;="&amp;A6,'保养记录'!$E$6:$E$205,"&lt;"&amp;EDATE(A6,1),'保养记录'!$A$6:$A$205,"&lt;&gt;")</f>
        <v/>
      </c>
      <c r="D6" s="114">
        <f>SUMIFS('保养记录'!$S$6:$S$205,'保养记录'!$E$6:$E$205,"&gt;="&amp;A6,'保养记录'!$E$6:$E$205,"&lt;"&amp;EDATE(A6,1))</f>
        <v/>
      </c>
      <c r="F6" s="109" t="inlineStr">
        <is>
          <t>预防性保养</t>
        </is>
      </c>
      <c r="G6" s="131">
        <f>SUMIFS('保养记录'!$P$6:$P$205,'保养记录'!$F$6:$F$205,F6)</f>
        <v/>
      </c>
      <c r="H6" s="111">
        <f>COUNTIFS('保养记录'!$F$6:$F$205,F6,'保养记录'!$A$6:$A$205,"&lt;&gt;")</f>
        <v/>
      </c>
      <c r="I6" s="131">
        <f>IFERROR(G6/H6,0)</f>
        <v/>
      </c>
      <c r="J6" s="114">
        <f>SUMIFS('保养记录'!$S$6:$S$205,'保养记录'!$F$6:$F$205,F6)</f>
        <v/>
      </c>
      <c r="K6" s="109">
        <f>TEXT(A6,"yyyy-mm")</f>
        <v/>
      </c>
      <c r="L6" s="131">
        <f>B6</f>
        <v/>
      </c>
    </row>
    <row r="7">
      <c r="A7" s="112">
        <f>EDATE(A6,1)</f>
        <v/>
      </c>
      <c r="B7" s="131">
        <f>SUMIFS('保养记录'!$P$6:$P$205,'保养记录'!$E$6:$E$205,"&gt;="&amp;A7,'保养记录'!$E$6:$E$205,"&lt;"&amp;EDATE(A7,1))</f>
        <v/>
      </c>
      <c r="C7" s="111">
        <f>COUNTIFS('保养记录'!$E$6:$E$205,"&gt;="&amp;A7,'保养记录'!$E$6:$E$205,"&lt;"&amp;EDATE(A7,1),'保养记录'!$A$6:$A$205,"&lt;&gt;")</f>
        <v/>
      </c>
      <c r="D7" s="114">
        <f>SUMIFS('保养记录'!$S$6:$S$205,'保养记录'!$E$6:$E$205,"&gt;="&amp;A7,'保养记录'!$E$6:$E$205,"&lt;"&amp;EDATE(A7,1))</f>
        <v/>
      </c>
      <c r="F7" s="109" t="inlineStr">
        <is>
          <t>纠正性维修</t>
        </is>
      </c>
      <c r="G7" s="131">
        <f>SUMIFS('保养记录'!$P$6:$P$205,'保养记录'!$F$6:$F$205,F7)</f>
        <v/>
      </c>
      <c r="H7" s="111">
        <f>COUNTIFS('保养记录'!$F$6:$F$205,F7,'保养记录'!$A$6:$A$205,"&lt;&gt;")</f>
        <v/>
      </c>
      <c r="I7" s="131">
        <f>IFERROR(G7/H7,0)</f>
        <v/>
      </c>
      <c r="J7" s="114">
        <f>SUMIFS('保养记录'!$S$6:$S$205,'保养记录'!$F$6:$F$205,F7)</f>
        <v/>
      </c>
      <c r="K7" s="109">
        <f>TEXT(A7,"yyyy-mm")</f>
        <v/>
      </c>
      <c r="L7" s="131">
        <f>B7</f>
        <v/>
      </c>
    </row>
    <row r="8">
      <c r="A8" s="112">
        <f>EDATE(A7,1)</f>
        <v/>
      </c>
      <c r="B8" s="131">
        <f>SUMIFS('保养记录'!$P$6:$P$205,'保养记录'!$E$6:$E$205,"&gt;="&amp;A8,'保养记录'!$E$6:$E$205,"&lt;"&amp;EDATE(A8,1))</f>
        <v/>
      </c>
      <c r="C8" s="111">
        <f>COUNTIFS('保养记录'!$E$6:$E$205,"&gt;="&amp;A8,'保养记录'!$E$6:$E$205,"&lt;"&amp;EDATE(A8,1),'保养记录'!$A$6:$A$205,"&lt;&gt;")</f>
        <v/>
      </c>
      <c r="D8" s="114">
        <f>SUMIFS('保养记录'!$S$6:$S$205,'保养记录'!$E$6:$E$205,"&gt;="&amp;A8,'保养记录'!$E$6:$E$205,"&lt;"&amp;EDATE(A8,1))</f>
        <v/>
      </c>
      <c r="F8" s="109" t="inlineStr">
        <is>
          <t>安全检查</t>
        </is>
      </c>
      <c r="G8" s="131">
        <f>SUMIFS('保养记录'!$P$6:$P$205,'保养记录'!$F$6:$F$205,F8)</f>
        <v/>
      </c>
      <c r="H8" s="111">
        <f>COUNTIFS('保养记录'!$F$6:$F$205,F8,'保养记录'!$A$6:$A$205,"&lt;&gt;")</f>
        <v/>
      </c>
      <c r="I8" s="131">
        <f>IFERROR(G8/H8,0)</f>
        <v/>
      </c>
      <c r="J8" s="114">
        <f>SUMIFS('保养记录'!$S$6:$S$205,'保养记录'!$F$6:$F$205,F8)</f>
        <v/>
      </c>
      <c r="K8" s="109">
        <f>TEXT(A8,"yyyy-mm")</f>
        <v/>
      </c>
      <c r="L8" s="131">
        <f>B8</f>
        <v/>
      </c>
    </row>
    <row r="9">
      <c r="A9" s="112">
        <f>EDATE(A8,1)</f>
        <v/>
      </c>
      <c r="B9" s="131">
        <f>SUMIFS('保养记录'!$P$6:$P$205,'保养记录'!$E$6:$E$205,"&gt;="&amp;A9,'保养记录'!$E$6:$E$205,"&lt;"&amp;EDATE(A9,1))</f>
        <v/>
      </c>
      <c r="C9" s="111">
        <f>COUNTIFS('保养记录'!$E$6:$E$205,"&gt;="&amp;A9,'保养记录'!$E$6:$E$205,"&lt;"&amp;EDATE(A9,1),'保养记录'!$A$6:$A$205,"&lt;&gt;")</f>
        <v/>
      </c>
      <c r="D9" s="114">
        <f>SUMIFS('保养记录'!$S$6:$S$205,'保养记录'!$E$6:$E$205,"&gt;="&amp;A9,'保养记录'!$E$6:$E$205,"&lt;"&amp;EDATE(A9,1))</f>
        <v/>
      </c>
      <c r="F9" s="109" t="inlineStr">
        <is>
          <t>年检/合规</t>
        </is>
      </c>
      <c r="G9" s="131">
        <f>SUMIFS('保养记录'!$P$6:$P$205,'保养记录'!$F$6:$F$205,F9)</f>
        <v/>
      </c>
      <c r="H9" s="111">
        <f>COUNTIFS('保养记录'!$F$6:$F$205,F9,'保养记录'!$A$6:$A$205,"&lt;&gt;")</f>
        <v/>
      </c>
      <c r="I9" s="131">
        <f>IFERROR(G9/H9,0)</f>
        <v/>
      </c>
      <c r="J9" s="114">
        <f>SUMIFS('保养记录'!$S$6:$S$205,'保养记录'!$F$6:$F$205,F9)</f>
        <v/>
      </c>
      <c r="K9" s="109">
        <f>TEXT(A9,"yyyy-mm")</f>
        <v/>
      </c>
      <c r="L9" s="131">
        <f>B9</f>
        <v/>
      </c>
    </row>
    <row r="10">
      <c r="A10" s="112">
        <f>EDATE(A9,1)</f>
        <v/>
      </c>
      <c r="B10" s="131">
        <f>SUMIFS('保养记录'!$P$6:$P$205,'保养记录'!$E$6:$E$205,"&gt;="&amp;A10,'保养记录'!$E$6:$E$205,"&lt;"&amp;EDATE(A10,1))</f>
        <v/>
      </c>
      <c r="C10" s="111">
        <f>COUNTIFS('保养记录'!$E$6:$E$205,"&gt;="&amp;A10,'保养记录'!$E$6:$E$205,"&lt;"&amp;EDATE(A10,1),'保养记录'!$A$6:$A$205,"&lt;&gt;")</f>
        <v/>
      </c>
      <c r="D10" s="114">
        <f>SUMIFS('保养记录'!$S$6:$S$205,'保养记录'!$E$6:$E$205,"&gt;="&amp;A10,'保养记录'!$E$6:$E$205,"&lt;"&amp;EDATE(A10,1))</f>
        <v/>
      </c>
      <c r="F10" s="109" t="inlineStr">
        <is>
          <t>轮胎</t>
        </is>
      </c>
      <c r="G10" s="131">
        <f>SUMIFS('保养记录'!$P$6:$P$205,'保养记录'!$F$6:$F$205,F10)</f>
        <v/>
      </c>
      <c r="H10" s="111">
        <f>COUNTIFS('保养记录'!$F$6:$F$205,F10,'保养记录'!$A$6:$A$205,"&lt;&gt;")</f>
        <v/>
      </c>
      <c r="I10" s="131">
        <f>IFERROR(G10/H10,0)</f>
        <v/>
      </c>
      <c r="J10" s="114">
        <f>SUMIFS('保养记录'!$S$6:$S$205,'保养记录'!$F$6:$F$205,F10)</f>
        <v/>
      </c>
      <c r="K10" s="109">
        <f>TEXT(A10,"yyyy-mm")</f>
        <v/>
      </c>
      <c r="L10" s="131">
        <f>B10</f>
        <v/>
      </c>
    </row>
    <row r="11">
      <c r="A11" s="112">
        <f>EDATE(A10,1)</f>
        <v/>
      </c>
      <c r="B11" s="131">
        <f>SUMIFS('保养记录'!$P$6:$P$205,'保养记录'!$E$6:$E$205,"&gt;="&amp;A11,'保养记录'!$E$6:$E$205,"&lt;"&amp;EDATE(A11,1))</f>
        <v/>
      </c>
      <c r="C11" s="111">
        <f>COUNTIFS('保养记录'!$E$6:$E$205,"&gt;="&amp;A11,'保养记录'!$E$6:$E$205,"&lt;"&amp;EDATE(A11,1),'保养记录'!$A$6:$A$205,"&lt;&gt;")</f>
        <v/>
      </c>
      <c r="D11" s="114">
        <f>SUMIFS('保养记录'!$S$6:$S$205,'保养记录'!$E$6:$E$205,"&gt;="&amp;A11,'保养记录'!$E$6:$E$205,"&lt;"&amp;EDATE(A11,1))</f>
        <v/>
      </c>
      <c r="F11" s="109" t="inlineStr">
        <is>
          <t>制动系统</t>
        </is>
      </c>
      <c r="G11" s="131">
        <f>SUMIFS('保养记录'!$P$6:$P$205,'保养记录'!$F$6:$F$205,F11)</f>
        <v/>
      </c>
      <c r="H11" s="111">
        <f>COUNTIFS('保养记录'!$F$6:$F$205,F11,'保养记录'!$A$6:$A$205,"&lt;&gt;")</f>
        <v/>
      </c>
      <c r="I11" s="131">
        <f>IFERROR(G11/H11,0)</f>
        <v/>
      </c>
      <c r="J11" s="114">
        <f>SUMIFS('保养记录'!$S$6:$S$205,'保养记录'!$F$6:$F$205,F11)</f>
        <v/>
      </c>
      <c r="K11" s="109">
        <f>TEXT(A11,"yyyy-mm")</f>
        <v/>
      </c>
      <c r="L11" s="131">
        <f>B11</f>
        <v/>
      </c>
    </row>
    <row r="12">
      <c r="A12" s="112">
        <f>EDATE(A11,1)</f>
        <v/>
      </c>
      <c r="B12" s="131">
        <f>SUMIFS('保养记录'!$P$6:$P$205,'保养记录'!$E$6:$E$205,"&gt;="&amp;A12,'保养记录'!$E$6:$E$205,"&lt;"&amp;EDATE(A12,1))</f>
        <v/>
      </c>
      <c r="C12" s="111">
        <f>COUNTIFS('保养记录'!$E$6:$E$205,"&gt;="&amp;A12,'保养记录'!$E$6:$E$205,"&lt;"&amp;EDATE(A12,1),'保养记录'!$A$6:$A$205,"&lt;&gt;")</f>
        <v/>
      </c>
      <c r="D12" s="114">
        <f>SUMIFS('保养记录'!$S$6:$S$205,'保养记录'!$E$6:$E$205,"&gt;="&amp;A12,'保养记录'!$E$6:$E$205,"&lt;"&amp;EDATE(A12,1))</f>
        <v/>
      </c>
      <c r="F12" s="109" t="inlineStr">
        <is>
          <t>发动机/机油</t>
        </is>
      </c>
      <c r="G12" s="131">
        <f>SUMIFS('保养记录'!$P$6:$P$205,'保养记录'!$F$6:$F$205,F12)</f>
        <v/>
      </c>
      <c r="H12" s="111">
        <f>COUNTIFS('保养记录'!$F$6:$F$205,F12,'保养记录'!$A$6:$A$205,"&lt;&gt;")</f>
        <v/>
      </c>
      <c r="I12" s="131">
        <f>IFERROR(G12/H12,0)</f>
        <v/>
      </c>
      <c r="J12" s="114">
        <f>SUMIFS('保养记录'!$S$6:$S$205,'保养记录'!$F$6:$F$205,F12)</f>
        <v/>
      </c>
      <c r="K12" s="109">
        <f>TEXT(A12,"yyyy-mm")</f>
        <v/>
      </c>
      <c r="L12" s="131">
        <f>B12</f>
        <v/>
      </c>
    </row>
    <row r="13">
      <c r="A13" s="112">
        <f>EDATE(A12,1)</f>
        <v/>
      </c>
      <c r="B13" s="131">
        <f>SUMIFS('保养记录'!$P$6:$P$205,'保养记录'!$E$6:$E$205,"&gt;="&amp;A13,'保养记录'!$E$6:$E$205,"&lt;"&amp;EDATE(A13,1))</f>
        <v/>
      </c>
      <c r="C13" s="111">
        <f>COUNTIFS('保养记录'!$E$6:$E$205,"&gt;="&amp;A13,'保养记录'!$E$6:$E$205,"&lt;"&amp;EDATE(A13,1),'保养记录'!$A$6:$A$205,"&lt;&gt;")</f>
        <v/>
      </c>
      <c r="D13" s="114">
        <f>SUMIFS('保养记录'!$S$6:$S$205,'保养记录'!$E$6:$E$205,"&gt;="&amp;A13,'保养记录'!$E$6:$E$205,"&lt;"&amp;EDATE(A13,1))</f>
        <v/>
      </c>
      <c r="F13" s="109" t="inlineStr">
        <is>
          <t>电气系统</t>
        </is>
      </c>
      <c r="G13" s="131">
        <f>SUMIFS('保养记录'!$P$6:$P$205,'保养记录'!$F$6:$F$205,F13)</f>
        <v/>
      </c>
      <c r="H13" s="111">
        <f>COUNTIFS('保养记录'!$F$6:$F$205,F13,'保养记录'!$A$6:$A$205,"&lt;&gt;")</f>
        <v/>
      </c>
      <c r="I13" s="131">
        <f>IFERROR(G13/H13,0)</f>
        <v/>
      </c>
      <c r="J13" s="114">
        <f>SUMIFS('保养记录'!$S$6:$S$205,'保养记录'!$F$6:$F$205,F13)</f>
        <v/>
      </c>
      <c r="K13" s="109">
        <f>TEXT(A13,"yyyy-mm")</f>
        <v/>
      </c>
      <c r="L13" s="131">
        <f>B13</f>
        <v/>
      </c>
    </row>
    <row r="14">
      <c r="A14" s="112">
        <f>EDATE(A13,1)</f>
        <v/>
      </c>
      <c r="B14" s="131">
        <f>SUMIFS('保养记录'!$P$6:$P$205,'保养记录'!$E$6:$E$205,"&gt;="&amp;A14,'保养记录'!$E$6:$E$205,"&lt;"&amp;EDATE(A14,1))</f>
        <v/>
      </c>
      <c r="C14" s="111">
        <f>COUNTIFS('保养记录'!$E$6:$E$205,"&gt;="&amp;A14,'保养记录'!$E$6:$E$205,"&lt;"&amp;EDATE(A14,1),'保养记录'!$A$6:$A$205,"&lt;&gt;")</f>
        <v/>
      </c>
      <c r="D14" s="114">
        <f>SUMIFS('保养记录'!$S$6:$S$205,'保养记录'!$E$6:$E$205,"&gt;="&amp;A14,'保养记录'!$E$6:$E$205,"&lt;"&amp;EDATE(A14,1))</f>
        <v/>
      </c>
      <c r="F14" s="109" t="inlineStr">
        <is>
          <t>事故维修</t>
        </is>
      </c>
      <c r="G14" s="131">
        <f>SUMIFS('保养记录'!$P$6:$P$205,'保养记录'!$F$6:$F$205,F14)</f>
        <v/>
      </c>
      <c r="H14" s="111">
        <f>COUNTIFS('保养记录'!$F$6:$F$205,F14,'保养记录'!$A$6:$A$205,"&lt;&gt;")</f>
        <v/>
      </c>
      <c r="I14" s="131">
        <f>IFERROR(G14/H14,0)</f>
        <v/>
      </c>
      <c r="J14" s="114">
        <f>SUMIFS('保养记录'!$S$6:$S$205,'保养记录'!$F$6:$F$205,F14)</f>
        <v/>
      </c>
      <c r="K14" s="109">
        <f>TEXT(A14,"yyyy-mm")</f>
        <v/>
      </c>
      <c r="L14" s="131">
        <f>B14</f>
        <v/>
      </c>
    </row>
    <row r="15">
      <c r="A15" s="112">
        <f>EDATE(A14,1)</f>
        <v/>
      </c>
      <c r="B15" s="131">
        <f>SUMIFS('保养记录'!$P$6:$P$205,'保养记录'!$E$6:$E$205,"&gt;="&amp;A15,'保养记录'!$E$6:$E$205,"&lt;"&amp;EDATE(A15,1))</f>
        <v/>
      </c>
      <c r="C15" s="111">
        <f>COUNTIFS('保养记录'!$E$6:$E$205,"&gt;="&amp;A15,'保养记录'!$E$6:$E$205,"&lt;"&amp;EDATE(A15,1),'保养记录'!$A$6:$A$205,"&lt;&gt;")</f>
        <v/>
      </c>
      <c r="D15" s="114">
        <f>SUMIFS('保养记录'!$S$6:$S$205,'保养记录'!$E$6:$E$205,"&gt;="&amp;A15,'保养记录'!$E$6:$E$205,"&lt;"&amp;EDATE(A15,1))</f>
        <v/>
      </c>
      <c r="F15" s="109" t="inlineStr">
        <is>
          <t>召回/质保</t>
        </is>
      </c>
      <c r="G15" s="131">
        <f>SUMIFS('保养记录'!$P$6:$P$205,'保养记录'!$F$6:$F$205,F15)</f>
        <v/>
      </c>
      <c r="H15" s="111">
        <f>COUNTIFS('保养记录'!$F$6:$F$205,F15,'保养记录'!$A$6:$A$205,"&lt;&gt;")</f>
        <v/>
      </c>
      <c r="I15" s="131">
        <f>IFERROR(G15/H15,0)</f>
        <v/>
      </c>
      <c r="J15" s="114">
        <f>SUMIFS('保养记录'!$S$6:$S$205,'保养记录'!$F$6:$F$205,F15)</f>
        <v/>
      </c>
      <c r="K15" s="109">
        <f>TEXT(A15,"yyyy-mm")</f>
        <v/>
      </c>
      <c r="L15" s="131">
        <f>B15</f>
        <v/>
      </c>
    </row>
    <row r="16">
      <c r="A16" s="112">
        <f>EDATE(A15,1)</f>
        <v/>
      </c>
      <c r="B16" s="131">
        <f>SUMIFS('保养记录'!$P$6:$P$205,'保养记录'!$E$6:$E$205,"&gt;="&amp;A16,'保养记录'!$E$6:$E$205,"&lt;"&amp;EDATE(A16,1))</f>
        <v/>
      </c>
      <c r="C16" s="111">
        <f>COUNTIFS('保养记录'!$E$6:$E$205,"&gt;="&amp;A16,'保养记录'!$E$6:$E$205,"&lt;"&amp;EDATE(A16,1),'保养记录'!$A$6:$A$205,"&lt;&gt;")</f>
        <v/>
      </c>
      <c r="D16" s="114">
        <f>SUMIFS('保养记录'!$S$6:$S$205,'保养记录'!$E$6:$E$205,"&gt;="&amp;A16,'保养记录'!$E$6:$E$205,"&lt;"&amp;EDATE(A16,1))</f>
        <v/>
      </c>
      <c r="F16" s="109" t="inlineStr">
        <is>
          <t>清洁/美容</t>
        </is>
      </c>
      <c r="G16" s="131">
        <f>SUMIFS('保养记录'!$P$6:$P$205,'保养记录'!$F$6:$F$205,F16)</f>
        <v/>
      </c>
      <c r="H16" s="111">
        <f>COUNTIFS('保养记录'!$F$6:$F$205,F16,'保养记录'!$A$6:$A$205,"&lt;&gt;")</f>
        <v/>
      </c>
      <c r="I16" s="131">
        <f>IFERROR(G16/H16,0)</f>
        <v/>
      </c>
      <c r="J16" s="114">
        <f>SUMIFS('保养记录'!$S$6:$S$205,'保养记录'!$F$6:$F$205,F16)</f>
        <v/>
      </c>
      <c r="K16" s="109">
        <f>TEXT(A16,"yyyy-mm")</f>
        <v/>
      </c>
      <c r="L16" s="131">
        <f>B16</f>
        <v/>
      </c>
    </row>
    <row r="17">
      <c r="A17" s="112">
        <f>EDATE(A16,1)</f>
        <v/>
      </c>
      <c r="B17" s="131">
        <f>SUMIFS('保养记录'!$P$6:$P$205,'保养记录'!$E$6:$E$205,"&gt;="&amp;A17,'保养记录'!$E$6:$E$205,"&lt;"&amp;EDATE(A17,1))</f>
        <v/>
      </c>
      <c r="C17" s="111">
        <f>COUNTIFS('保养记录'!$E$6:$E$205,"&gt;="&amp;A17,'保养记录'!$E$6:$E$205,"&lt;"&amp;EDATE(A17,1),'保养记录'!$A$6:$A$205,"&lt;&gt;")</f>
        <v/>
      </c>
      <c r="D17" s="114">
        <f>SUMIFS('保养记录'!$S$6:$S$205,'保养记录'!$E$6:$E$205,"&gt;="&amp;A17,'保养记录'!$E$6:$E$205,"&lt;"&amp;EDATE(A17,1))</f>
        <v/>
      </c>
      <c r="F17" s="109" t="inlineStr">
        <is>
          <t>其他</t>
        </is>
      </c>
      <c r="G17" s="131">
        <f>SUMIFS('保养记录'!$P$6:$P$205,'保养记录'!$F$6:$F$205,F17)</f>
        <v/>
      </c>
      <c r="H17" s="111">
        <f>COUNTIFS('保养记录'!$F$6:$F$205,F17,'保养记录'!$A$6:$A$205,"&lt;&gt;")</f>
        <v/>
      </c>
      <c r="I17" s="131">
        <f>IFERROR(G17/H17,0)</f>
        <v/>
      </c>
      <c r="J17" s="114">
        <f>SUMIFS('保养记录'!$S$6:$S$205,'保养记录'!$F$6:$F$205,F17)</f>
        <v/>
      </c>
      <c r="K17" s="109">
        <f>TEXT(A17,"yyyy-mm")</f>
        <v/>
      </c>
      <c r="L17" s="131">
        <f>B17</f>
        <v/>
      </c>
    </row>
    <row r="18"/>
    <row r="19"/>
    <row r="20">
      <c r="A20" s="102" t="inlineStr">
        <is>
          <t>按车辆汇总</t>
        </is>
      </c>
      <c r="B20" s="100" t="n"/>
      <c r="C20" s="100" t="n"/>
      <c r="D20" s="100" t="n"/>
      <c r="E20" s="100" t="n"/>
      <c r="F20" s="100" t="n"/>
      <c r="G20" s="100" t="n"/>
      <c r="H20" s="100" t="n"/>
      <c r="I20" s="100" t="n"/>
    </row>
    <row r="21" ht="28" customHeight="1" s="18">
      <c r="A21" s="108" t="inlineStr">
        <is>
          <t>车队编号</t>
        </is>
      </c>
      <c r="B21" s="108" t="inlineStr">
        <is>
          <t>车牌号</t>
        </is>
      </c>
      <c r="C21" s="108" t="inlineStr">
        <is>
          <t>所属部门</t>
        </is>
      </c>
      <c r="D21" s="108" t="inlineStr">
        <is>
          <t>当前里程</t>
        </is>
      </c>
      <c r="E21" s="108" t="inlineStr">
        <is>
          <t>总费用</t>
        </is>
      </c>
      <c r="F21" s="108" t="inlineStr">
        <is>
          <t>工单数</t>
        </is>
      </c>
      <c r="G21" s="108" t="inlineStr">
        <is>
          <t>最近服务日期</t>
        </is>
      </c>
      <c r="H21" s="108" t="inlineStr">
        <is>
          <t>单公里维护成本</t>
        </is>
      </c>
      <c r="I21" s="108" t="inlineStr">
        <is>
          <t>备注</t>
        </is>
      </c>
    </row>
    <row r="22">
      <c r="A22" s="109">
        <f>IF('车辆台账'!A6="","",'车辆台账'!A6)</f>
        <v/>
      </c>
      <c r="B22" s="109">
        <f>IF(A22="","",IFERROR(VLOOKUP(A22,'车辆台账'!$A$6:$U$105,2,FALSE),""))</f>
        <v/>
      </c>
      <c r="C22" s="109">
        <f>IF(A22="","",IFERROR(VLOOKUP(A22,'车辆台账'!$A$6:$U$105,8,FALSE),""))</f>
        <v/>
      </c>
      <c r="D22" s="111">
        <f>IF(A22="","",IFERROR(VLOOKUP(A22,'车辆台账'!$A$6:$U$105,14,FALSE),0))</f>
        <v/>
      </c>
      <c r="E22" s="131">
        <f>IF(A22="","",SUMIFS('保养记录'!$P$6:$P$205,'保养记录'!$C$6:$C$205,A22))</f>
        <v/>
      </c>
      <c r="F22" s="111">
        <f>IF(A22="","",COUNTIFS('保养记录'!$C$6:$C$205,A22,'保养记录'!$A$6:$A$205,"&lt;&gt;"))</f>
        <v/>
      </c>
      <c r="G22" s="110">
        <f>IFERROR(MAXIFS('保养记录'!$E$6:$E$205,'保养记录'!$C$6:$C$205,A22),"")</f>
        <v/>
      </c>
      <c r="H22" s="132">
        <f>IFERROR(E22/D22,0)</f>
        <v/>
      </c>
      <c r="I22" s="109">
        <f>IF(A22="","",IF(E22=MAX($E$22:$E$41),"高成本关注",""))</f>
        <v/>
      </c>
    </row>
    <row r="23">
      <c r="A23" s="109">
        <f>IF('车辆台账'!A7="","",'车辆台账'!A7)</f>
        <v/>
      </c>
      <c r="B23" s="109">
        <f>IF(A23="","",IFERROR(VLOOKUP(A23,'车辆台账'!$A$6:$U$105,2,FALSE),""))</f>
        <v/>
      </c>
      <c r="C23" s="109">
        <f>IF(A23="","",IFERROR(VLOOKUP(A23,'车辆台账'!$A$6:$U$105,8,FALSE),""))</f>
        <v/>
      </c>
      <c r="D23" s="111">
        <f>IF(A23="","",IFERROR(VLOOKUP(A23,'车辆台账'!$A$6:$U$105,14,FALSE),0))</f>
        <v/>
      </c>
      <c r="E23" s="131">
        <f>IF(A23="","",SUMIFS('保养记录'!$P$6:$P$205,'保养记录'!$C$6:$C$205,A23))</f>
        <v/>
      </c>
      <c r="F23" s="111">
        <f>IF(A23="","",COUNTIFS('保养记录'!$C$6:$C$205,A23,'保养记录'!$A$6:$A$205,"&lt;&gt;"))</f>
        <v/>
      </c>
      <c r="G23" s="110">
        <f>IFERROR(MAXIFS('保养记录'!$E$6:$E$205,'保养记录'!$C$6:$C$205,A23),"")</f>
        <v/>
      </c>
      <c r="H23" s="132">
        <f>IFERROR(E23/D23,0)</f>
        <v/>
      </c>
      <c r="I23" s="109">
        <f>IF(A23="","",IF(E23=MAX($E$22:$E$41),"高成本关注",""))</f>
        <v/>
      </c>
    </row>
    <row r="24">
      <c r="A24" s="109">
        <f>IF('车辆台账'!A8="","",'车辆台账'!A8)</f>
        <v/>
      </c>
      <c r="B24" s="109">
        <f>IF(A24="","",IFERROR(VLOOKUP(A24,'车辆台账'!$A$6:$U$105,2,FALSE),""))</f>
        <v/>
      </c>
      <c r="C24" s="109">
        <f>IF(A24="","",IFERROR(VLOOKUP(A24,'车辆台账'!$A$6:$U$105,8,FALSE),""))</f>
        <v/>
      </c>
      <c r="D24" s="111">
        <f>IF(A24="","",IFERROR(VLOOKUP(A24,'车辆台账'!$A$6:$U$105,14,FALSE),0))</f>
        <v/>
      </c>
      <c r="E24" s="131">
        <f>IF(A24="","",SUMIFS('保养记录'!$P$6:$P$205,'保养记录'!$C$6:$C$205,A24))</f>
        <v/>
      </c>
      <c r="F24" s="111">
        <f>IF(A24="","",COUNTIFS('保养记录'!$C$6:$C$205,A24,'保养记录'!$A$6:$A$205,"&lt;&gt;"))</f>
        <v/>
      </c>
      <c r="G24" s="110">
        <f>IFERROR(MAXIFS('保养记录'!$E$6:$E$205,'保养记录'!$C$6:$C$205,A24),"")</f>
        <v/>
      </c>
      <c r="H24" s="132">
        <f>IFERROR(E24/D24,0)</f>
        <v/>
      </c>
      <c r="I24" s="109">
        <f>IF(A24="","",IF(E24=MAX($E$22:$E$41),"高成本关注",""))</f>
        <v/>
      </c>
    </row>
    <row r="25">
      <c r="A25" s="109">
        <f>IF('车辆台账'!A9="","",'车辆台账'!A9)</f>
        <v/>
      </c>
      <c r="B25" s="109">
        <f>IF(A25="","",IFERROR(VLOOKUP(A25,'车辆台账'!$A$6:$U$105,2,FALSE),""))</f>
        <v/>
      </c>
      <c r="C25" s="109">
        <f>IF(A25="","",IFERROR(VLOOKUP(A25,'车辆台账'!$A$6:$U$105,8,FALSE),""))</f>
        <v/>
      </c>
      <c r="D25" s="111">
        <f>IF(A25="","",IFERROR(VLOOKUP(A25,'车辆台账'!$A$6:$U$105,14,FALSE),0))</f>
        <v/>
      </c>
      <c r="E25" s="131">
        <f>IF(A25="","",SUMIFS('保养记录'!$P$6:$P$205,'保养记录'!$C$6:$C$205,A25))</f>
        <v/>
      </c>
      <c r="F25" s="111">
        <f>IF(A25="","",COUNTIFS('保养记录'!$C$6:$C$205,A25,'保养记录'!$A$6:$A$205,"&lt;&gt;"))</f>
        <v/>
      </c>
      <c r="G25" s="110">
        <f>IFERROR(MAXIFS('保养记录'!$E$6:$E$205,'保养记录'!$C$6:$C$205,A25),"")</f>
        <v/>
      </c>
      <c r="H25" s="132">
        <f>IFERROR(E25/D25,0)</f>
        <v/>
      </c>
      <c r="I25" s="109">
        <f>IF(A25="","",IF(E25=MAX($E$22:$E$41),"高成本关注",""))</f>
        <v/>
      </c>
    </row>
    <row r="26">
      <c r="A26" s="109">
        <f>IF('车辆台账'!A10="","",'车辆台账'!A10)</f>
        <v/>
      </c>
      <c r="B26" s="109">
        <f>IF(A26="","",IFERROR(VLOOKUP(A26,'车辆台账'!$A$6:$U$105,2,FALSE),""))</f>
        <v/>
      </c>
      <c r="C26" s="109">
        <f>IF(A26="","",IFERROR(VLOOKUP(A26,'车辆台账'!$A$6:$U$105,8,FALSE),""))</f>
        <v/>
      </c>
      <c r="D26" s="111">
        <f>IF(A26="","",IFERROR(VLOOKUP(A26,'车辆台账'!$A$6:$U$105,14,FALSE),0))</f>
        <v/>
      </c>
      <c r="E26" s="131">
        <f>IF(A26="","",SUMIFS('保养记录'!$P$6:$P$205,'保养记录'!$C$6:$C$205,A26))</f>
        <v/>
      </c>
      <c r="F26" s="111">
        <f>IF(A26="","",COUNTIFS('保养记录'!$C$6:$C$205,A26,'保养记录'!$A$6:$A$205,"&lt;&gt;"))</f>
        <v/>
      </c>
      <c r="G26" s="110">
        <f>IFERROR(MAXIFS('保养记录'!$E$6:$E$205,'保养记录'!$C$6:$C$205,A26),"")</f>
        <v/>
      </c>
      <c r="H26" s="132">
        <f>IFERROR(E26/D26,0)</f>
        <v/>
      </c>
      <c r="I26" s="109">
        <f>IF(A26="","",IF(E26=MAX($E$22:$E$41),"高成本关注",""))</f>
        <v/>
      </c>
    </row>
    <row r="27">
      <c r="A27" s="109">
        <f>IF('车辆台账'!A11="","",'车辆台账'!A11)</f>
        <v/>
      </c>
      <c r="B27" s="109">
        <f>IF(A27="","",IFERROR(VLOOKUP(A27,'车辆台账'!$A$6:$U$105,2,FALSE),""))</f>
        <v/>
      </c>
      <c r="C27" s="109">
        <f>IF(A27="","",IFERROR(VLOOKUP(A27,'车辆台账'!$A$6:$U$105,8,FALSE),""))</f>
        <v/>
      </c>
      <c r="D27" s="111">
        <f>IF(A27="","",IFERROR(VLOOKUP(A27,'车辆台账'!$A$6:$U$105,14,FALSE),0))</f>
        <v/>
      </c>
      <c r="E27" s="131">
        <f>IF(A27="","",SUMIFS('保养记录'!$P$6:$P$205,'保养记录'!$C$6:$C$205,A27))</f>
        <v/>
      </c>
      <c r="F27" s="111">
        <f>IF(A27="","",COUNTIFS('保养记录'!$C$6:$C$205,A27,'保养记录'!$A$6:$A$205,"&lt;&gt;"))</f>
        <v/>
      </c>
      <c r="G27" s="110">
        <f>IFERROR(MAXIFS('保养记录'!$E$6:$E$205,'保养记录'!$C$6:$C$205,A27),"")</f>
        <v/>
      </c>
      <c r="H27" s="132">
        <f>IFERROR(E27/D27,0)</f>
        <v/>
      </c>
      <c r="I27" s="109">
        <f>IF(A27="","",IF(E27=MAX($E$22:$E$41),"高成本关注",""))</f>
        <v/>
      </c>
    </row>
    <row r="28">
      <c r="A28" s="109">
        <f>IF('车辆台账'!A12="","",'车辆台账'!A12)</f>
        <v/>
      </c>
      <c r="B28" s="109">
        <f>IF(A28="","",IFERROR(VLOOKUP(A28,'车辆台账'!$A$6:$U$105,2,FALSE),""))</f>
        <v/>
      </c>
      <c r="C28" s="109">
        <f>IF(A28="","",IFERROR(VLOOKUP(A28,'车辆台账'!$A$6:$U$105,8,FALSE),""))</f>
        <v/>
      </c>
      <c r="D28" s="111">
        <f>IF(A28="","",IFERROR(VLOOKUP(A28,'车辆台账'!$A$6:$U$105,14,FALSE),0))</f>
        <v/>
      </c>
      <c r="E28" s="131">
        <f>IF(A28="","",SUMIFS('保养记录'!$P$6:$P$205,'保养记录'!$C$6:$C$205,A28))</f>
        <v/>
      </c>
      <c r="F28" s="111">
        <f>IF(A28="","",COUNTIFS('保养记录'!$C$6:$C$205,A28,'保养记录'!$A$6:$A$205,"&lt;&gt;"))</f>
        <v/>
      </c>
      <c r="G28" s="110">
        <f>IFERROR(MAXIFS('保养记录'!$E$6:$E$205,'保养记录'!$C$6:$C$205,A28),"")</f>
        <v/>
      </c>
      <c r="H28" s="132">
        <f>IFERROR(E28/D28,0)</f>
        <v/>
      </c>
      <c r="I28" s="109">
        <f>IF(A28="","",IF(E28=MAX($E$22:$E$41),"高成本关注",""))</f>
        <v/>
      </c>
    </row>
    <row r="29">
      <c r="A29" s="109">
        <f>IF('车辆台账'!A13="","",'车辆台账'!A13)</f>
        <v/>
      </c>
      <c r="B29" s="109">
        <f>IF(A29="","",IFERROR(VLOOKUP(A29,'车辆台账'!$A$6:$U$105,2,FALSE),""))</f>
        <v/>
      </c>
      <c r="C29" s="109">
        <f>IF(A29="","",IFERROR(VLOOKUP(A29,'车辆台账'!$A$6:$U$105,8,FALSE),""))</f>
        <v/>
      </c>
      <c r="D29" s="111">
        <f>IF(A29="","",IFERROR(VLOOKUP(A29,'车辆台账'!$A$6:$U$105,14,FALSE),0))</f>
        <v/>
      </c>
      <c r="E29" s="131">
        <f>IF(A29="","",SUMIFS('保养记录'!$P$6:$P$205,'保养记录'!$C$6:$C$205,A29))</f>
        <v/>
      </c>
      <c r="F29" s="111">
        <f>IF(A29="","",COUNTIFS('保养记录'!$C$6:$C$205,A29,'保养记录'!$A$6:$A$205,"&lt;&gt;"))</f>
        <v/>
      </c>
      <c r="G29" s="110">
        <f>IFERROR(MAXIFS('保养记录'!$E$6:$E$205,'保养记录'!$C$6:$C$205,A29),"")</f>
        <v/>
      </c>
      <c r="H29" s="132">
        <f>IFERROR(E29/D29,0)</f>
        <v/>
      </c>
      <c r="I29" s="109">
        <f>IF(A29="","",IF(E29=MAX($E$22:$E$41),"高成本关注",""))</f>
        <v/>
      </c>
    </row>
    <row r="30">
      <c r="A30" s="109">
        <f>IF('车辆台账'!A14="","",'车辆台账'!A14)</f>
        <v/>
      </c>
      <c r="B30" s="109">
        <f>IF(A30="","",IFERROR(VLOOKUP(A30,'车辆台账'!$A$6:$U$105,2,FALSE),""))</f>
        <v/>
      </c>
      <c r="C30" s="109">
        <f>IF(A30="","",IFERROR(VLOOKUP(A30,'车辆台账'!$A$6:$U$105,8,FALSE),""))</f>
        <v/>
      </c>
      <c r="D30" s="111">
        <f>IF(A30="","",IFERROR(VLOOKUP(A30,'车辆台账'!$A$6:$U$105,14,FALSE),0))</f>
        <v/>
      </c>
      <c r="E30" s="131">
        <f>IF(A30="","",SUMIFS('保养记录'!$P$6:$P$205,'保养记录'!$C$6:$C$205,A30))</f>
        <v/>
      </c>
      <c r="F30" s="111">
        <f>IF(A30="","",COUNTIFS('保养记录'!$C$6:$C$205,A30,'保养记录'!$A$6:$A$205,"&lt;&gt;"))</f>
        <v/>
      </c>
      <c r="G30" s="110">
        <f>IFERROR(MAXIFS('保养记录'!$E$6:$E$205,'保养记录'!$C$6:$C$205,A30),"")</f>
        <v/>
      </c>
      <c r="H30" s="132">
        <f>IFERROR(E30/D30,0)</f>
        <v/>
      </c>
      <c r="I30" s="109">
        <f>IF(A30="","",IF(E30=MAX($E$22:$E$41),"高成本关注",""))</f>
        <v/>
      </c>
    </row>
    <row r="31">
      <c r="A31" s="109">
        <f>IF('车辆台账'!A15="","",'车辆台账'!A15)</f>
        <v/>
      </c>
      <c r="B31" s="109">
        <f>IF(A31="","",IFERROR(VLOOKUP(A31,'车辆台账'!$A$6:$U$105,2,FALSE),""))</f>
        <v/>
      </c>
      <c r="C31" s="109">
        <f>IF(A31="","",IFERROR(VLOOKUP(A31,'车辆台账'!$A$6:$U$105,8,FALSE),""))</f>
        <v/>
      </c>
      <c r="D31" s="111">
        <f>IF(A31="","",IFERROR(VLOOKUP(A31,'车辆台账'!$A$6:$U$105,14,FALSE),0))</f>
        <v/>
      </c>
      <c r="E31" s="131">
        <f>IF(A31="","",SUMIFS('保养记录'!$P$6:$P$205,'保养记录'!$C$6:$C$205,A31))</f>
        <v/>
      </c>
      <c r="F31" s="111">
        <f>IF(A31="","",COUNTIFS('保养记录'!$C$6:$C$205,A31,'保养记录'!$A$6:$A$205,"&lt;&gt;"))</f>
        <v/>
      </c>
      <c r="G31" s="110">
        <f>IFERROR(MAXIFS('保养记录'!$E$6:$E$205,'保养记录'!$C$6:$C$205,A31),"")</f>
        <v/>
      </c>
      <c r="H31" s="132">
        <f>IFERROR(E31/D31,0)</f>
        <v/>
      </c>
      <c r="I31" s="109">
        <f>IF(A31="","",IF(E31=MAX($E$22:$E$41),"高成本关注",""))</f>
        <v/>
      </c>
    </row>
    <row r="32">
      <c r="A32" s="109">
        <f>IF('车辆台账'!A16="","",'车辆台账'!A16)</f>
        <v/>
      </c>
      <c r="B32" s="109">
        <f>IF(A32="","",IFERROR(VLOOKUP(A32,'车辆台账'!$A$6:$U$105,2,FALSE),""))</f>
        <v/>
      </c>
      <c r="C32" s="109">
        <f>IF(A32="","",IFERROR(VLOOKUP(A32,'车辆台账'!$A$6:$U$105,8,FALSE),""))</f>
        <v/>
      </c>
      <c r="D32" s="111">
        <f>IF(A32="","",IFERROR(VLOOKUP(A32,'车辆台账'!$A$6:$U$105,14,FALSE),0))</f>
        <v/>
      </c>
      <c r="E32" s="131">
        <f>IF(A32="","",SUMIFS('保养记录'!$P$6:$P$205,'保养记录'!$C$6:$C$205,A32))</f>
        <v/>
      </c>
      <c r="F32" s="111">
        <f>IF(A32="","",COUNTIFS('保养记录'!$C$6:$C$205,A32,'保养记录'!$A$6:$A$205,"&lt;&gt;"))</f>
        <v/>
      </c>
      <c r="G32" s="110">
        <f>IFERROR(MAXIFS('保养记录'!$E$6:$E$205,'保养记录'!$C$6:$C$205,A32),"")</f>
        <v/>
      </c>
      <c r="H32" s="132">
        <f>IFERROR(E32/D32,0)</f>
        <v/>
      </c>
      <c r="I32" s="109">
        <f>IF(A32="","",IF(E32=MAX($E$22:$E$41),"高成本关注",""))</f>
        <v/>
      </c>
    </row>
    <row r="33">
      <c r="A33" s="109">
        <f>IF('车辆台账'!A17="","",'车辆台账'!A17)</f>
        <v/>
      </c>
      <c r="B33" s="109">
        <f>IF(A33="","",IFERROR(VLOOKUP(A33,'车辆台账'!$A$6:$U$105,2,FALSE),""))</f>
        <v/>
      </c>
      <c r="C33" s="109">
        <f>IF(A33="","",IFERROR(VLOOKUP(A33,'车辆台账'!$A$6:$U$105,8,FALSE),""))</f>
        <v/>
      </c>
      <c r="D33" s="111">
        <f>IF(A33="","",IFERROR(VLOOKUP(A33,'车辆台账'!$A$6:$U$105,14,FALSE),0))</f>
        <v/>
      </c>
      <c r="E33" s="131">
        <f>IF(A33="","",SUMIFS('保养记录'!$P$6:$P$205,'保养记录'!$C$6:$C$205,A33))</f>
        <v/>
      </c>
      <c r="F33" s="111">
        <f>IF(A33="","",COUNTIFS('保养记录'!$C$6:$C$205,A33,'保养记录'!$A$6:$A$205,"&lt;&gt;"))</f>
        <v/>
      </c>
      <c r="G33" s="110">
        <f>IFERROR(MAXIFS('保养记录'!$E$6:$E$205,'保养记录'!$C$6:$C$205,A33),"")</f>
        <v/>
      </c>
      <c r="H33" s="132">
        <f>IFERROR(E33/D33,0)</f>
        <v/>
      </c>
      <c r="I33" s="109">
        <f>IF(A33="","",IF(E33=MAX($E$22:$E$41),"高成本关注",""))</f>
        <v/>
      </c>
    </row>
    <row r="34">
      <c r="A34" s="109">
        <f>IF('车辆台账'!A18="","",'车辆台账'!A18)</f>
        <v/>
      </c>
      <c r="B34" s="109">
        <f>IF(A34="","",IFERROR(VLOOKUP(A34,'车辆台账'!$A$6:$U$105,2,FALSE),""))</f>
        <v/>
      </c>
      <c r="C34" s="109">
        <f>IF(A34="","",IFERROR(VLOOKUP(A34,'车辆台账'!$A$6:$U$105,8,FALSE),""))</f>
        <v/>
      </c>
      <c r="D34" s="111">
        <f>IF(A34="","",IFERROR(VLOOKUP(A34,'车辆台账'!$A$6:$U$105,14,FALSE),0))</f>
        <v/>
      </c>
      <c r="E34" s="131">
        <f>IF(A34="","",SUMIFS('保养记录'!$P$6:$P$205,'保养记录'!$C$6:$C$205,A34))</f>
        <v/>
      </c>
      <c r="F34" s="111">
        <f>IF(A34="","",COUNTIFS('保养记录'!$C$6:$C$205,A34,'保养记录'!$A$6:$A$205,"&lt;&gt;"))</f>
        <v/>
      </c>
      <c r="G34" s="110">
        <f>IFERROR(MAXIFS('保养记录'!$E$6:$E$205,'保养记录'!$C$6:$C$205,A34),"")</f>
        <v/>
      </c>
      <c r="H34" s="132">
        <f>IFERROR(E34/D34,0)</f>
        <v/>
      </c>
      <c r="I34" s="109">
        <f>IF(A34="","",IF(E34=MAX($E$22:$E$41),"高成本关注",""))</f>
        <v/>
      </c>
    </row>
    <row r="35">
      <c r="A35" s="109">
        <f>IF('车辆台账'!A19="","",'车辆台账'!A19)</f>
        <v/>
      </c>
      <c r="B35" s="109">
        <f>IF(A35="","",IFERROR(VLOOKUP(A35,'车辆台账'!$A$6:$U$105,2,FALSE),""))</f>
        <v/>
      </c>
      <c r="C35" s="109">
        <f>IF(A35="","",IFERROR(VLOOKUP(A35,'车辆台账'!$A$6:$U$105,8,FALSE),""))</f>
        <v/>
      </c>
      <c r="D35" s="111">
        <f>IF(A35="","",IFERROR(VLOOKUP(A35,'车辆台账'!$A$6:$U$105,14,FALSE),0))</f>
        <v/>
      </c>
      <c r="E35" s="131">
        <f>IF(A35="","",SUMIFS('保养记录'!$P$6:$P$205,'保养记录'!$C$6:$C$205,A35))</f>
        <v/>
      </c>
      <c r="F35" s="111">
        <f>IF(A35="","",COUNTIFS('保养记录'!$C$6:$C$205,A35,'保养记录'!$A$6:$A$205,"&lt;&gt;"))</f>
        <v/>
      </c>
      <c r="G35" s="110">
        <f>IFERROR(MAXIFS('保养记录'!$E$6:$E$205,'保养记录'!$C$6:$C$205,A35),"")</f>
        <v/>
      </c>
      <c r="H35" s="132">
        <f>IFERROR(E35/D35,0)</f>
        <v/>
      </c>
      <c r="I35" s="109">
        <f>IF(A35="","",IF(E35=MAX($E$22:$E$41),"高成本关注",""))</f>
        <v/>
      </c>
    </row>
    <row r="36">
      <c r="A36" s="109">
        <f>IF('车辆台账'!A20="","",'车辆台账'!A20)</f>
        <v/>
      </c>
      <c r="B36" s="109">
        <f>IF(A36="","",IFERROR(VLOOKUP(A36,'车辆台账'!$A$6:$U$105,2,FALSE),""))</f>
        <v/>
      </c>
      <c r="C36" s="109">
        <f>IF(A36="","",IFERROR(VLOOKUP(A36,'车辆台账'!$A$6:$U$105,8,FALSE),""))</f>
        <v/>
      </c>
      <c r="D36" s="111">
        <f>IF(A36="","",IFERROR(VLOOKUP(A36,'车辆台账'!$A$6:$U$105,14,FALSE),0))</f>
        <v/>
      </c>
      <c r="E36" s="131">
        <f>IF(A36="","",SUMIFS('保养记录'!$P$6:$P$205,'保养记录'!$C$6:$C$205,A36))</f>
        <v/>
      </c>
      <c r="F36" s="111">
        <f>IF(A36="","",COUNTIFS('保养记录'!$C$6:$C$205,A36,'保养记录'!$A$6:$A$205,"&lt;&gt;"))</f>
        <v/>
      </c>
      <c r="G36" s="110">
        <f>IFERROR(MAXIFS('保养记录'!$E$6:$E$205,'保养记录'!$C$6:$C$205,A36),"")</f>
        <v/>
      </c>
      <c r="H36" s="132">
        <f>IFERROR(E36/D36,0)</f>
        <v/>
      </c>
      <c r="I36" s="109">
        <f>IF(A36="","",IF(E36=MAX($E$22:$E$41),"高成本关注",""))</f>
        <v/>
      </c>
    </row>
    <row r="37">
      <c r="A37" s="109">
        <f>IF('车辆台账'!A21="","",'车辆台账'!A21)</f>
        <v/>
      </c>
      <c r="B37" s="109">
        <f>IF(A37="","",IFERROR(VLOOKUP(A37,'车辆台账'!$A$6:$U$105,2,FALSE),""))</f>
        <v/>
      </c>
      <c r="C37" s="109">
        <f>IF(A37="","",IFERROR(VLOOKUP(A37,'车辆台账'!$A$6:$U$105,8,FALSE),""))</f>
        <v/>
      </c>
      <c r="D37" s="111">
        <f>IF(A37="","",IFERROR(VLOOKUP(A37,'车辆台账'!$A$6:$U$105,14,FALSE),0))</f>
        <v/>
      </c>
      <c r="E37" s="131">
        <f>IF(A37="","",SUMIFS('保养记录'!$P$6:$P$205,'保养记录'!$C$6:$C$205,A37))</f>
        <v/>
      </c>
      <c r="F37" s="111">
        <f>IF(A37="","",COUNTIFS('保养记录'!$C$6:$C$205,A37,'保养记录'!$A$6:$A$205,"&lt;&gt;"))</f>
        <v/>
      </c>
      <c r="G37" s="110">
        <f>IFERROR(MAXIFS('保养记录'!$E$6:$E$205,'保养记录'!$C$6:$C$205,A37),"")</f>
        <v/>
      </c>
      <c r="H37" s="132">
        <f>IFERROR(E37/D37,0)</f>
        <v/>
      </c>
      <c r="I37" s="109">
        <f>IF(A37="","",IF(E37=MAX($E$22:$E$41),"高成本关注",""))</f>
        <v/>
      </c>
    </row>
    <row r="38">
      <c r="A38" s="109">
        <f>IF('车辆台账'!A22="","",'车辆台账'!A22)</f>
        <v/>
      </c>
      <c r="B38" s="109">
        <f>IF(A38="","",IFERROR(VLOOKUP(A38,'车辆台账'!$A$6:$U$105,2,FALSE),""))</f>
        <v/>
      </c>
      <c r="C38" s="109">
        <f>IF(A38="","",IFERROR(VLOOKUP(A38,'车辆台账'!$A$6:$U$105,8,FALSE),""))</f>
        <v/>
      </c>
      <c r="D38" s="111">
        <f>IF(A38="","",IFERROR(VLOOKUP(A38,'车辆台账'!$A$6:$U$105,14,FALSE),0))</f>
        <v/>
      </c>
      <c r="E38" s="131">
        <f>IF(A38="","",SUMIFS('保养记录'!$P$6:$P$205,'保养记录'!$C$6:$C$205,A38))</f>
        <v/>
      </c>
      <c r="F38" s="111">
        <f>IF(A38="","",COUNTIFS('保养记录'!$C$6:$C$205,A38,'保养记录'!$A$6:$A$205,"&lt;&gt;"))</f>
        <v/>
      </c>
      <c r="G38" s="110">
        <f>IFERROR(MAXIFS('保养记录'!$E$6:$E$205,'保养记录'!$C$6:$C$205,A38),"")</f>
        <v/>
      </c>
      <c r="H38" s="132">
        <f>IFERROR(E38/D38,0)</f>
        <v/>
      </c>
      <c r="I38" s="109">
        <f>IF(A38="","",IF(E38=MAX($E$22:$E$41),"高成本关注",""))</f>
        <v/>
      </c>
    </row>
    <row r="39">
      <c r="A39" s="109">
        <f>IF('车辆台账'!A23="","",'车辆台账'!A23)</f>
        <v/>
      </c>
      <c r="B39" s="109">
        <f>IF(A39="","",IFERROR(VLOOKUP(A39,'车辆台账'!$A$6:$U$105,2,FALSE),""))</f>
        <v/>
      </c>
      <c r="C39" s="109">
        <f>IF(A39="","",IFERROR(VLOOKUP(A39,'车辆台账'!$A$6:$U$105,8,FALSE),""))</f>
        <v/>
      </c>
      <c r="D39" s="111">
        <f>IF(A39="","",IFERROR(VLOOKUP(A39,'车辆台账'!$A$6:$U$105,14,FALSE),0))</f>
        <v/>
      </c>
      <c r="E39" s="131">
        <f>IF(A39="","",SUMIFS('保养记录'!$P$6:$P$205,'保养记录'!$C$6:$C$205,A39))</f>
        <v/>
      </c>
      <c r="F39" s="111">
        <f>IF(A39="","",COUNTIFS('保养记录'!$C$6:$C$205,A39,'保养记录'!$A$6:$A$205,"&lt;&gt;"))</f>
        <v/>
      </c>
      <c r="G39" s="110">
        <f>IFERROR(MAXIFS('保养记录'!$E$6:$E$205,'保养记录'!$C$6:$C$205,A39),"")</f>
        <v/>
      </c>
      <c r="H39" s="132">
        <f>IFERROR(E39/D39,0)</f>
        <v/>
      </c>
      <c r="I39" s="109">
        <f>IF(A39="","",IF(E39=MAX($E$22:$E$41),"高成本关注",""))</f>
        <v/>
      </c>
    </row>
    <row r="40">
      <c r="A40" s="109">
        <f>IF('车辆台账'!A24="","",'车辆台账'!A24)</f>
        <v/>
      </c>
      <c r="B40" s="109">
        <f>IF(A40="","",IFERROR(VLOOKUP(A40,'车辆台账'!$A$6:$U$105,2,FALSE),""))</f>
        <v/>
      </c>
      <c r="C40" s="109">
        <f>IF(A40="","",IFERROR(VLOOKUP(A40,'车辆台账'!$A$6:$U$105,8,FALSE),""))</f>
        <v/>
      </c>
      <c r="D40" s="111">
        <f>IF(A40="","",IFERROR(VLOOKUP(A40,'车辆台账'!$A$6:$U$105,14,FALSE),0))</f>
        <v/>
      </c>
      <c r="E40" s="131">
        <f>IF(A40="","",SUMIFS('保养记录'!$P$6:$P$205,'保养记录'!$C$6:$C$205,A40))</f>
        <v/>
      </c>
      <c r="F40" s="111">
        <f>IF(A40="","",COUNTIFS('保养记录'!$C$6:$C$205,A40,'保养记录'!$A$6:$A$205,"&lt;&gt;"))</f>
        <v/>
      </c>
      <c r="G40" s="110">
        <f>IFERROR(MAXIFS('保养记录'!$E$6:$E$205,'保养记录'!$C$6:$C$205,A40),"")</f>
        <v/>
      </c>
      <c r="H40" s="132">
        <f>IFERROR(E40/D40,0)</f>
        <v/>
      </c>
      <c r="I40" s="109">
        <f>IF(A40="","",IF(E40=MAX($E$22:$E$41),"高成本关注",""))</f>
        <v/>
      </c>
    </row>
    <row r="41">
      <c r="A41" s="109">
        <f>IF('车辆台账'!A25="","",'车辆台账'!A25)</f>
        <v/>
      </c>
      <c r="B41" s="109">
        <f>IF(A41="","",IFERROR(VLOOKUP(A41,'车辆台账'!$A$6:$U$105,2,FALSE),""))</f>
        <v/>
      </c>
      <c r="C41" s="109">
        <f>IF(A41="","",IFERROR(VLOOKUP(A41,'车辆台账'!$A$6:$U$105,8,FALSE),""))</f>
        <v/>
      </c>
      <c r="D41" s="111">
        <f>IF(A41="","",IFERROR(VLOOKUP(A41,'车辆台账'!$A$6:$U$105,14,FALSE),0))</f>
        <v/>
      </c>
      <c r="E41" s="131">
        <f>IF(A41="","",SUMIFS('保养记录'!$P$6:$P$205,'保养记录'!$C$6:$C$205,A41))</f>
        <v/>
      </c>
      <c r="F41" s="111">
        <f>IF(A41="","",COUNTIFS('保养记录'!$C$6:$C$205,A41,'保养记录'!$A$6:$A$205,"&lt;&gt;"))</f>
        <v/>
      </c>
      <c r="G41" s="110">
        <f>IFERROR(MAXIFS('保养记录'!$E$6:$E$205,'保养记录'!$C$6:$C$205,A41),"")</f>
        <v/>
      </c>
      <c r="H41" s="132">
        <f>IFERROR(E41/D41,0)</f>
        <v/>
      </c>
      <c r="I41" s="109">
        <f>IF(A41="","",IF(E41=MAX($E$22:$E$41),"高成本关注",""))</f>
        <v/>
      </c>
    </row>
  </sheetData>
  <mergeCells count="5">
    <mergeCell ref="A2:L2"/>
    <mergeCell ref="A4:D4"/>
    <mergeCell ref="A1:L1"/>
    <mergeCell ref="A20:I20"/>
    <mergeCell ref="F4:J4"/>
  </mergeCells>
  <pageMargins left="0.7" right="0.7" top="0.75" bottom="0.75" header="0.3" footer="0.3"/>
  <drawing xmlns:r="http://schemas.openxmlformats.org/officeDocument/2006/relationships" r:id="rId1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N33"/>
  <sheetViews>
    <sheetView showGridLines="0" workbookViewId="0">
      <selection activeCell="A1" sqref="A1"/>
    </sheetView>
  </sheetViews>
  <sheetFormatPr baseColWidth="8" defaultRowHeight="15"/>
  <cols>
    <col width="18" customWidth="1" style="18" min="1" max="1"/>
    <col width="56" customWidth="1" style="18" min="2" max="2"/>
    <col width="72" customWidth="1" style="18" min="3" max="3"/>
    <col width="4" customWidth="1" style="18" min="4" max="4"/>
    <col width="14" customWidth="1" style="18" min="5" max="5"/>
    <col width="16" customWidth="1" style="18" min="6" max="6"/>
    <col width="12" customWidth="1" style="18" min="7" max="7"/>
    <col width="14" customWidth="1" style="18" min="8" max="8"/>
    <col width="18" customWidth="1" style="18" min="9" max="9"/>
    <col width="14" customWidth="1" style="18" min="10" max="10"/>
    <col width="10" customWidth="1" style="18" min="11" max="11"/>
    <col width="12" customWidth="1" style="18" min="12" max="12"/>
    <col width="18" customWidth="1" style="18" min="13" max="13"/>
    <col width="18" customWidth="1" style="18" min="14" max="14"/>
  </cols>
  <sheetData>
    <row r="1" ht="32" customHeight="1" s="18">
      <c r="A1" s="99" t="inlineStr">
        <is>
          <t>车辆保养记录通用模板｜设置与说明</t>
        </is>
      </c>
      <c r="B1" s="100" t="n"/>
      <c r="C1" s="100" t="n"/>
      <c r="D1" s="100" t="n"/>
      <c r="E1" s="100" t="n"/>
      <c r="F1" s="100" t="n"/>
      <c r="G1" s="100" t="n"/>
      <c r="H1" s="100" t="n"/>
      <c r="I1" s="100" t="n"/>
      <c r="J1" s="100" t="n"/>
      <c r="K1" s="100" t="n"/>
      <c r="L1" s="100" t="n"/>
      <c r="M1" s="100" t="n"/>
      <c r="N1" s="100" t="n"/>
    </row>
    <row r="2" ht="24" customHeight="1" s="18">
      <c r="A2" s="101" t="inlineStr">
        <is>
          <t>先配置公司信息和提醒阈值；右侧列表用于各数据表下拉选项。</t>
        </is>
      </c>
      <c r="B2" s="100" t="n"/>
      <c r="C2" s="100" t="n"/>
      <c r="D2" s="100" t="n"/>
      <c r="E2" s="100" t="n"/>
      <c r="F2" s="100" t="n"/>
      <c r="G2" s="100" t="n"/>
      <c r="H2" s="100" t="n"/>
      <c r="I2" s="100" t="n"/>
      <c r="J2" s="100" t="n"/>
      <c r="K2" s="100" t="n"/>
      <c r="L2" s="100" t="n"/>
      <c r="M2" s="100" t="n"/>
      <c r="N2" s="100" t="n"/>
    </row>
    <row r="3"/>
    <row r="4">
      <c r="A4" s="133" t="inlineStr">
        <is>
          <t>公司配置</t>
        </is>
      </c>
      <c r="B4" s="22" t="n"/>
      <c r="C4" s="22" t="n"/>
      <c r="D4" s="22" t="n"/>
      <c r="E4" s="133" t="inlineStr">
        <is>
          <t>车辆状态</t>
        </is>
      </c>
      <c r="F4" s="133" t="inlineStr">
        <is>
          <t>车辆类型</t>
        </is>
      </c>
      <c r="G4" s="133" t="inlineStr">
        <is>
          <t>燃料/动力</t>
        </is>
      </c>
      <c r="H4" s="133" t="inlineStr">
        <is>
          <t>记录类型</t>
        </is>
      </c>
      <c r="I4" s="133" t="inlineStr">
        <is>
          <t>保养/维修类别</t>
        </is>
      </c>
      <c r="J4" s="133" t="inlineStr">
        <is>
          <t>供应商类型</t>
        </is>
      </c>
      <c r="K4" s="133" t="inlineStr">
        <is>
          <t>优先级</t>
        </is>
      </c>
      <c r="L4" s="133" t="inlineStr">
        <is>
          <t>工单状态</t>
        </is>
      </c>
      <c r="M4" s="133" t="inlineStr">
        <is>
          <t>触发规则</t>
        </is>
      </c>
      <c r="N4" s="133" t="inlineStr">
        <is>
          <t>检查类型</t>
        </is>
      </c>
    </row>
    <row r="5">
      <c r="A5" s="109" t="inlineStr">
        <is>
          <t>公司名称</t>
        </is>
      </c>
      <c r="B5" s="109" t="inlineStr">
        <is>
          <t>（填写公司名称）</t>
        </is>
      </c>
      <c r="C5" s="30" t="n"/>
      <c r="D5" s="30" t="n"/>
      <c r="E5" s="109" t="inlineStr">
        <is>
          <t>在用</t>
        </is>
      </c>
      <c r="F5" s="109" t="inlineStr">
        <is>
          <t>乘用车</t>
        </is>
      </c>
      <c r="G5" s="109" t="inlineStr">
        <is>
          <t>汽油</t>
        </is>
      </c>
      <c r="H5" s="109" t="inlineStr">
        <is>
          <t>完成记录</t>
        </is>
      </c>
      <c r="I5" s="109" t="inlineStr">
        <is>
          <t>预防性保养</t>
        </is>
      </c>
      <c r="J5" s="109" t="inlineStr">
        <is>
          <t>内部维修</t>
        </is>
      </c>
      <c r="K5" s="109" t="inlineStr">
        <is>
          <t>高</t>
        </is>
      </c>
      <c r="L5" s="109" t="inlineStr">
        <is>
          <t>已完成</t>
        </is>
      </c>
      <c r="M5" s="109" t="inlineStr">
        <is>
          <t>时间</t>
        </is>
      </c>
      <c r="N5" s="109" t="inlineStr">
        <is>
          <t>日检</t>
        </is>
      </c>
    </row>
    <row r="6">
      <c r="A6" s="109" t="inlineStr">
        <is>
          <t>业务单元/部门</t>
        </is>
      </c>
      <c r="B6" s="109" t="inlineStr">
        <is>
          <t>（填写部门）</t>
        </is>
      </c>
      <c r="C6" s="30" t="n"/>
      <c r="D6" s="30" t="n"/>
      <c r="E6" s="109" t="inlineStr">
        <is>
          <t>备用</t>
        </is>
      </c>
      <c r="F6" s="109" t="inlineStr">
        <is>
          <t>轻型货车</t>
        </is>
      </c>
      <c r="G6" s="109" t="inlineStr">
        <is>
          <t>柴油</t>
        </is>
      </c>
      <c r="H6" s="109" t="inlineStr">
        <is>
          <t>计划记录</t>
        </is>
      </c>
      <c r="I6" s="109" t="inlineStr">
        <is>
          <t>纠正性维修</t>
        </is>
      </c>
      <c r="J6" s="109" t="inlineStr">
        <is>
          <t>外部供应商</t>
        </is>
      </c>
      <c r="K6" s="109" t="inlineStr">
        <is>
          <t>中</t>
        </is>
      </c>
      <c r="L6" s="109" t="inlineStr">
        <is>
          <t>计划中</t>
        </is>
      </c>
      <c r="M6" s="109" t="inlineStr">
        <is>
          <t>里程</t>
        </is>
      </c>
      <c r="N6" s="109" t="inlineStr">
        <is>
          <t>周检</t>
        </is>
      </c>
    </row>
    <row r="7">
      <c r="A7" s="109" t="inlineStr">
        <is>
          <t>模板负责人</t>
        </is>
      </c>
      <c r="B7" s="109" t="inlineStr">
        <is>
          <t>（填写负责人）</t>
        </is>
      </c>
      <c r="C7" s="30" t="n"/>
      <c r="D7" s="30" t="n"/>
      <c r="E7" s="109" t="inlineStr">
        <is>
          <t>维修中</t>
        </is>
      </c>
      <c r="F7" s="109" t="inlineStr">
        <is>
          <t>厢式货车</t>
        </is>
      </c>
      <c r="G7" s="109" t="inlineStr">
        <is>
          <t>纯电</t>
        </is>
      </c>
      <c r="H7" s="109" t="inlineStr">
        <is>
          <t>故障维修</t>
        </is>
      </c>
      <c r="I7" s="109" t="inlineStr">
        <is>
          <t>安全检查</t>
        </is>
      </c>
      <c r="J7" s="109" t="inlineStr">
        <is>
          <t>4S店/授权</t>
        </is>
      </c>
      <c r="K7" s="109" t="inlineStr">
        <is>
          <t>低</t>
        </is>
      </c>
      <c r="L7" s="109" t="inlineStr">
        <is>
          <t>待审批</t>
        </is>
      </c>
      <c r="M7" s="109" t="inlineStr">
        <is>
          <t>发动机小时</t>
        </is>
      </c>
      <c r="N7" s="109" t="inlineStr">
        <is>
          <t>出车检查</t>
        </is>
      </c>
    </row>
    <row r="8">
      <c r="A8" s="109" t="inlineStr">
        <is>
          <t>币种</t>
        </is>
      </c>
      <c r="B8" s="109" t="inlineStr">
        <is>
          <t>CNY</t>
        </is>
      </c>
      <c r="C8" s="30" t="n"/>
      <c r="D8" s="30" t="n"/>
      <c r="E8" s="109" t="inlineStr">
        <is>
          <t>停用</t>
        </is>
      </c>
      <c r="F8" s="109" t="inlineStr">
        <is>
          <t>重型卡车</t>
        </is>
      </c>
      <c r="G8" s="109" t="inlineStr">
        <is>
          <t>混动</t>
        </is>
      </c>
      <c r="H8" s="109" t="inlineStr">
        <is>
          <t>检查整改</t>
        </is>
      </c>
      <c r="I8" s="109" t="inlineStr">
        <is>
          <t>年检/合规</t>
        </is>
      </c>
      <c r="J8" s="109" t="inlineStr">
        <is>
          <t>租赁方</t>
        </is>
      </c>
      <c r="K8" s="30" t="n"/>
      <c r="L8" s="109" t="inlineStr">
        <is>
          <t>进行中</t>
        </is>
      </c>
      <c r="M8" s="109" t="inlineStr">
        <is>
          <t>时间+里程</t>
        </is>
      </c>
      <c r="N8" s="109" t="inlineStr">
        <is>
          <t>年检</t>
        </is>
      </c>
    </row>
    <row r="9">
      <c r="A9" s="109" t="inlineStr">
        <is>
          <t>日期格式</t>
        </is>
      </c>
      <c r="B9" s="109" t="inlineStr">
        <is>
          <t>yyyy-mm-dd</t>
        </is>
      </c>
      <c r="C9" s="30" t="n"/>
      <c r="D9" s="30" t="n"/>
      <c r="E9" s="109" t="inlineStr">
        <is>
          <t>已报废</t>
        </is>
      </c>
      <c r="F9" s="109" t="inlineStr">
        <is>
          <t>工程车辆</t>
        </is>
      </c>
      <c r="G9" s="109" t="inlineStr">
        <is>
          <t>天然气</t>
        </is>
      </c>
      <c r="H9" s="109" t="inlineStr">
        <is>
          <t>事故维修</t>
        </is>
      </c>
      <c r="I9" s="109" t="inlineStr">
        <is>
          <t>轮胎</t>
        </is>
      </c>
      <c r="J9" s="109" t="inlineStr">
        <is>
          <t>道路救援</t>
        </is>
      </c>
      <c r="K9" s="30" t="n"/>
      <c r="L9" s="109" t="inlineStr">
        <is>
          <t>延期</t>
        </is>
      </c>
      <c r="M9" s="109" t="inlineStr">
        <is>
          <t>时间+发动机小时</t>
        </is>
      </c>
      <c r="N9" s="109" t="inlineStr">
        <is>
          <t>排放检查</t>
        </is>
      </c>
    </row>
    <row r="10">
      <c r="A10" s="109" t="inlineStr">
        <is>
          <t>临近到期阈值（天）</t>
        </is>
      </c>
      <c r="B10" s="109" t="n">
        <v>30</v>
      </c>
      <c r="C10" s="30" t="n"/>
      <c r="D10" s="30" t="n"/>
      <c r="E10" s="109" t="inlineStr">
        <is>
          <t>租赁/外包</t>
        </is>
      </c>
      <c r="F10" s="109" t="inlineStr">
        <is>
          <t>客车</t>
        </is>
      </c>
      <c r="G10" s="109" t="inlineStr">
        <is>
          <t>其他</t>
        </is>
      </c>
      <c r="H10" s="109" t="inlineStr">
        <is>
          <t>召回/质保</t>
        </is>
      </c>
      <c r="I10" s="109" t="inlineStr">
        <is>
          <t>制动系统</t>
        </is>
      </c>
      <c r="J10" s="30" t="n"/>
      <c r="K10" s="30" t="n"/>
      <c r="L10" s="109" t="inlineStr">
        <is>
          <t>取消</t>
        </is>
      </c>
      <c r="M10" s="109" t="inlineStr">
        <is>
          <t>手动</t>
        </is>
      </c>
      <c r="N10" s="109" t="inlineStr">
        <is>
          <t>保险/注册</t>
        </is>
      </c>
    </row>
    <row r="11">
      <c r="A11" s="109" t="inlineStr">
        <is>
          <t>临近到期阈值（公里）</t>
        </is>
      </c>
      <c r="B11" s="109" t="n">
        <v>1000</v>
      </c>
      <c r="C11" s="30" t="n"/>
      <c r="D11" s="30" t="n"/>
      <c r="E11" s="30" t="n"/>
      <c r="F11" s="109" t="inlineStr">
        <is>
          <t>摩托/两轮</t>
        </is>
      </c>
      <c r="G11" s="30" t="n"/>
      <c r="H11" s="30" t="n"/>
      <c r="I11" s="109" t="inlineStr">
        <is>
          <t>发动机/机油</t>
        </is>
      </c>
      <c r="J11" s="30" t="n"/>
      <c r="K11" s="30" t="n"/>
      <c r="L11" s="30" t="n"/>
      <c r="M11" s="30" t="n"/>
      <c r="N11" s="109" t="inlineStr">
        <is>
          <t>安全专项</t>
        </is>
      </c>
    </row>
    <row r="12">
      <c r="A12" s="109" t="inlineStr">
        <is>
          <t>临近到期阈值（发动机小时）</t>
        </is>
      </c>
      <c r="B12" s="109" t="n">
        <v>50</v>
      </c>
      <c r="C12" s="30" t="n"/>
      <c r="D12" s="30" t="n"/>
      <c r="E12" s="30" t="n"/>
      <c r="F12" s="109" t="inlineStr">
        <is>
          <t>新能源车</t>
        </is>
      </c>
      <c r="G12" s="30" t="n"/>
      <c r="H12" s="30" t="n"/>
      <c r="I12" s="109" t="inlineStr">
        <is>
          <t>电气系统</t>
        </is>
      </c>
      <c r="J12" s="30" t="n"/>
      <c r="K12" s="30" t="n"/>
      <c r="L12" s="30" t="n"/>
      <c r="M12" s="30" t="n"/>
      <c r="N12" s="109" t="inlineStr">
        <is>
          <t>事故后检查</t>
        </is>
      </c>
    </row>
    <row r="13">
      <c r="A13" s="109" t="inlineStr">
        <is>
          <t>保养日历起始年</t>
        </is>
      </c>
      <c r="B13" s="109" t="n">
        <v>2026</v>
      </c>
      <c r="C13" s="30" t="n"/>
      <c r="D13" s="30" t="n"/>
      <c r="E13" s="30" t="n"/>
      <c r="F13" s="109" t="inlineStr">
        <is>
          <t>其他</t>
        </is>
      </c>
      <c r="G13" s="30" t="n"/>
      <c r="H13" s="30" t="n"/>
      <c r="I13" s="109" t="inlineStr">
        <is>
          <t>事故维修</t>
        </is>
      </c>
      <c r="J13" s="30" t="n"/>
      <c r="K13" s="30" t="n"/>
      <c r="L13" s="30" t="n"/>
      <c r="M13" s="30" t="n"/>
      <c r="N13" s="109" t="inlineStr">
        <is>
          <t>其他</t>
        </is>
      </c>
    </row>
    <row r="14">
      <c r="A14" s="30" t="n"/>
      <c r="B14" s="30" t="n"/>
      <c r="C14" s="30" t="n"/>
      <c r="D14" s="30" t="n"/>
      <c r="E14" s="30" t="n"/>
      <c r="F14" s="30" t="n"/>
      <c r="G14" s="30" t="n"/>
      <c r="H14" s="30" t="n"/>
      <c r="I14" s="115" t="inlineStr">
        <is>
          <t>召回/质保</t>
        </is>
      </c>
      <c r="J14" s="30" t="n"/>
      <c r="K14" s="30" t="n"/>
      <c r="L14" s="30" t="n"/>
      <c r="M14" s="30" t="n"/>
      <c r="N14" s="30" t="n"/>
    </row>
    <row r="15">
      <c r="A15" s="30" t="n"/>
      <c r="B15" s="30" t="n"/>
      <c r="C15" s="30" t="n"/>
      <c r="D15" s="30" t="n"/>
      <c r="E15" s="30" t="n"/>
      <c r="F15" s="30" t="n"/>
      <c r="G15" s="30" t="n"/>
      <c r="H15" s="30" t="n"/>
      <c r="I15" s="115" t="inlineStr">
        <is>
          <t>清洁/美容</t>
        </is>
      </c>
      <c r="J15" s="30" t="n"/>
      <c r="K15" s="30" t="n"/>
      <c r="L15" s="30" t="n"/>
      <c r="M15" s="30" t="n"/>
      <c r="N15" s="30" t="n"/>
    </row>
    <row r="16">
      <c r="A16" s="30" t="n"/>
      <c r="B16" s="30" t="n"/>
      <c r="C16" s="30" t="n"/>
      <c r="D16" s="30" t="n"/>
      <c r="E16" s="30" t="n"/>
      <c r="F16" s="30" t="n"/>
      <c r="G16" s="30" t="n"/>
      <c r="H16" s="30" t="n"/>
      <c r="I16" s="115" t="inlineStr">
        <is>
          <t>其他</t>
        </is>
      </c>
      <c r="J16" s="30" t="n"/>
      <c r="K16" s="30" t="n"/>
      <c r="L16" s="30" t="n"/>
      <c r="M16" s="30" t="n"/>
      <c r="N16" s="30" t="n"/>
    </row>
    <row r="17"/>
    <row r="18">
      <c r="A18" s="102" t="inlineStr">
        <is>
          <t>使用流程</t>
        </is>
      </c>
      <c r="B18" s="100" t="n"/>
      <c r="C18" s="100" t="n"/>
      <c r="D18" s="100" t="n"/>
      <c r="E18" s="100" t="n"/>
      <c r="F18" s="100" t="n"/>
      <c r="G18" s="100" t="n"/>
      <c r="H18" s="100" t="n"/>
      <c r="I18" s="100" t="n"/>
      <c r="J18" s="100" t="n"/>
      <c r="K18" s="100" t="n"/>
      <c r="L18" s="100" t="n"/>
      <c r="M18" s="100" t="n"/>
      <c r="N18" s="100" t="n"/>
    </row>
    <row r="19">
      <c r="A19" s="115" t="inlineStr">
        <is>
          <t>1</t>
        </is>
      </c>
      <c r="B19" s="115" t="inlineStr">
        <is>
          <t>在【车辆台账】中维护所有车辆/车队编号、VIN、部门、司机、当前里程、证照到期日。</t>
        </is>
      </c>
    </row>
    <row r="20">
      <c r="A20" s="115" t="inlineStr">
        <is>
          <t>2</t>
        </is>
      </c>
      <c r="B20" s="115" t="inlineStr">
        <is>
          <t>每次维修、保养、检查整改后，在【保养记录】录入服务日期、作业内容、里程、供应商、费用、发票/凭证和停运小时。</t>
        </is>
      </c>
    </row>
    <row r="21">
      <c r="A21" s="115" t="inlineStr">
        <is>
          <t>3</t>
        </is>
      </c>
      <c r="B21" s="115" t="inlineStr">
        <is>
          <t>在【保养计划与提醒】为每台车设置按时间、里程或发动机小时触发的例行任务，提醒状态会按阈值自动更新。</t>
        </is>
      </c>
    </row>
    <row r="22">
      <c r="A22" s="115" t="inlineStr">
        <is>
          <t>4</t>
        </is>
      </c>
      <c r="B22" s="115" t="inlineStr">
        <is>
          <t>在【检查与合规】记录日检、周检、出车检查、年检、保险/注册、排放检查等合规事项，并跟踪整改。</t>
        </is>
      </c>
    </row>
    <row r="23">
      <c r="A23" s="115" t="inlineStr">
        <is>
          <t>5</t>
        </is>
      </c>
      <c r="B23" s="115" t="inlineStr">
        <is>
          <t>查看【仪表盘】和【成本分析】以跟进逾期任务、30天内到期任务、月度费用、车辆成本和服务类别成本。</t>
        </is>
      </c>
    </row>
    <row r="24">
      <c r="A24" s="115" t="inlineStr">
        <is>
          <t>6</t>
        </is>
      </c>
      <c r="B24" s="115" t="inlineStr">
        <is>
          <t>模板无宏，主要依靠公式、下拉列表、筛选和条件格式；可复制工作簿给不同公司或分公司直接使用。</t>
        </is>
      </c>
    </row>
    <row r="25"/>
    <row r="26">
      <c r="A26" s="102" t="inlineStr">
        <is>
          <t>有效内容提炼与来源</t>
        </is>
      </c>
      <c r="B26" s="100" t="n"/>
      <c r="C26" s="100" t="n"/>
      <c r="D26" s="100" t="n"/>
      <c r="E26" s="100" t="n"/>
      <c r="F26" s="100" t="n"/>
      <c r="G26" s="100" t="n"/>
      <c r="H26" s="100" t="n"/>
      <c r="I26" s="100" t="n"/>
      <c r="J26" s="100" t="n"/>
      <c r="K26" s="100" t="n"/>
      <c r="L26" s="100" t="n"/>
      <c r="M26" s="100" t="n"/>
      <c r="N26" s="100" t="n"/>
    </row>
    <row r="27">
      <c r="A27" s="115" t="inlineStr">
        <is>
          <t>来源</t>
        </is>
      </c>
      <c r="B27" s="115" t="inlineStr">
        <is>
          <t>URL</t>
        </is>
      </c>
      <c r="C27" s="115" t="inlineStr">
        <is>
          <t>用于本模板的有效内容</t>
        </is>
      </c>
    </row>
    <row r="28">
      <c r="A28" s="115" t="inlineStr">
        <is>
          <t>用户提供本地页面</t>
        </is>
      </c>
      <c r="B28" s="115" t="inlineStr">
        <is>
          <t>http://localhost:2020/zh/excel-templates/asset-operations/vehicle-maintenance-log/</t>
        </is>
      </c>
      <c r="C28" s="115" t="inlineStr">
        <is>
          <t>主题定位：车辆保养记录模板；本地地址无法外部解析，模板按同主题公开页面提炼字段与场景。</t>
        </is>
      </c>
    </row>
    <row r="29">
      <c r="A29" s="115" t="inlineStr">
        <is>
          <t>Vertex42 车辆保养记录参考</t>
        </is>
      </c>
      <c r="B29" s="115" t="inlineStr">
        <is>
          <t>https://www.vertex42.com/ExcelTemplates/vehicle-maintenance-log.html</t>
        </is>
      </c>
      <c r="C29" s="115" t="inlineStr">
        <is>
          <t>服务日期、作业内容、服务里程、费用、发票或收据号、车队编号、车队台账、保养计划。</t>
        </is>
      </c>
    </row>
    <row r="30">
      <c r="A30" s="115" t="inlineStr">
        <is>
          <t>Xappex 车辆保养记录模板参考</t>
        </is>
      </c>
      <c r="B30" s="115" t="inlineStr">
        <is>
          <t>https://www.xappex.com/templates/vehicle-maintenance-log-template/</t>
        </is>
      </c>
      <c r="C30" s="115" t="inlineStr">
        <is>
          <t>车辆型号、年份、车架号、服务历史、里程、成本、零件、提醒、车队库存。</t>
        </is>
      </c>
    </row>
    <row r="31">
      <c r="A31" s="115" t="inlineStr">
        <is>
          <t>UpKeep 车队保养记录模板参考</t>
        </is>
      </c>
      <c r="B31" s="115" t="inlineStr">
        <is>
          <t>https://upkeep.com/blog/fleet-maintenance-log-template/</t>
        </is>
      </c>
      <c r="C31" s="115" t="inlineStr">
        <is>
          <t>预防性保养、纠正维修、检查、召回、出车检查、审计、停运与维修决策所需记录。</t>
        </is>
      </c>
    </row>
    <row r="32">
      <c r="A32" s="115" t="inlineStr">
        <is>
          <t>Fleetio 车队保养电子表格参考</t>
        </is>
      </c>
      <c r="B32" s="115" t="inlineStr">
        <is>
          <t>https://www.fleetio.com/tools/fleet-maintenance-spreadsheet</t>
        </is>
      </c>
      <c r="C32" s="115" t="inlineStr">
        <is>
          <t>定义维护计划、记录已完成维护、跟踪即将到期任务和避免故障停机。</t>
        </is>
      </c>
    </row>
    <row r="33">
      <c r="A33" s="115" t="inlineStr">
        <is>
          <t>Hitech 车辆保养记录参考</t>
        </is>
      </c>
      <c r="B33" s="115" t="inlineStr">
        <is>
          <t>https://www.hitech.fr/en/vehicle-maintenance-log/</t>
        </is>
      </c>
      <c r="C33" s="115" t="inlineStr">
        <is>
          <t>适用于租赁/车队管理；集中维修、技术检查、发票/诊断/报价等支持文件。</t>
        </is>
      </c>
    </row>
  </sheetData>
  <mergeCells count="4">
    <mergeCell ref="A18:N18"/>
    <mergeCell ref="A26:N26"/>
    <mergeCell ref="A2:N2"/>
    <mergeCell ref="A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2026-05-01T09:10:59Z</dcterms:created>
  <dcterms:modified xmlns:dcterms="http://purl.org/dc/terms/" xmlns:xsi="http://www.w3.org/2001/XMLSchema-instance" xsi:type="dcterms:W3CDTF">2026-05-01T09:26:56Z</dcterms:modified>
</cp:coreProperties>
</file>