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Anleitung" sheetId="1" r:id="rId1" state="visible"/>
    <sheet name="Dashboard" sheetId="2" r:id="rId2" state="visible"/>
    <sheet name="Anlagenregister" sheetId="3" r:id="rId3" state="visible"/>
    <sheet name="Instandhaltungsplan" sheetId="4" r:id="rId4" state="visible"/>
    <sheet name="Arbeitsprotokoll" sheetId="5" r:id="rId5" state="visible"/>
    <sheet name="Reparaturhistorie" sheetId="6" r:id="rId6" state="visible"/>
    <sheet name="Ersatzteile und Verbrauchsmater" sheetId="7" r:id="rId7" state="visible"/>
    <sheet name="Lieferanten und Personal" sheetId="8" r:id="rId8" state="visible"/>
    <sheet name="Monatliche Zusammenfassung" sheetId="9" r:id="rId9" state="visible"/>
    <sheet name="Einstellungen" sheetId="10" r:id="rId10" state="visible"/>
  </sheets>
  <calcPr calcId="124519" calcMode="auto" forceFullCalc="true" fullCalcOnLoad="true"/>
</workbook>
</file>

<file path=xl/sharedStrings.xml><?xml version="1.0" encoding="utf-8"?>
<sst xmlns="http://schemas.openxmlformats.org/spreadsheetml/2006/main" count="196" uniqueCount="170">
  <si>
    <t>Dashboard</t>
  </si>
  <si>
    <t>Stopped</t>
  </si>
  <si>
    <t>Criticality</t>
  </si>
  <si>
    <t>Maintenance Frequency</t>
  </si>
  <si>
    <t>Repair ID</t>
  </si>
  <si>
    <t>Root Cause</t>
  </si>
  <si>
    <t>Address</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</si>
  <si>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</si>
  <si>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</si>
  <si>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</si>
  <si>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</si>
  <si>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</si>
  <si>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</si>
  <si>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</si>
  <si>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</si>
  <si>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</si>
  <si>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</si>
  <si>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</si>
  <si>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</si>
  <si>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</si>
  <si>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</si>
  <si>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</si>
  <si>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</si>
  <si>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</si>
  <si>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</si>
  <si>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</si>
  <si>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</si>
  <si>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</si>
  <si>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</si>
  <si>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</si>
  <si>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</si>
  <si>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</si>
  <si>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</si>
  <si>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</si>
  <si>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</si>
  <si>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</si>
  <si>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</si>
  <si>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</si>
  <si>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</si>
  <si>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</si>
  <si>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</si>
  <si>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</si>
  <si>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</si>
  <si>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</si>
  <si>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</si>
  <si>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</si>
  <si>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</si>
  <si>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</si>
  <si>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</si>
  <si>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</si>
  <si>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</si>
  <si>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</si>
  <si>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</si>
  <si>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</si>
  <si>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</si>
  <si>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Judgment</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</si>
  <si>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</si>
  <si>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</si>
  <si>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</si>
  <si>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</si>
  <si>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</si>
  <si>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</si>
  <si>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</si>
  <si>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</si>
  <si>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</si>
  <si>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</si>
  <si>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</si>
  <si>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</si>
  <si>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</si>
  <si>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</si>
  <si>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</si>
  <si>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</si>
  <si>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</si>
  <si>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</si>
  <si>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</si>
  <si>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</si>
  <si>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</si>
  <si>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</si>
  <si>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</si>
  <si>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</si>
  <si>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</si>
  <si>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</si>
  <si>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</si>
  <si>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</si>
  <si>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</si>
  <si>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</si>
  <si>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</si>
  <si>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</si>
  <si>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</si>
  <si>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</si>
  <si>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</si>
  <si>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</si>
  <si>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</si>
  <si>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</si>
  <si>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</si>
  <si>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</si>
  <si>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</si>
  <si>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</si>
  <si>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</si>
  <si>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</si>
  <si>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</si>
  <si>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</si>
  <si>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</si>
  <si>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</si>
  <si>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</si>
  <si>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</si>
  <si>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</si>
  <si>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</si>
  <si>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</si>
  <si>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</si>
  <si>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</si>
  <si>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</si>
  <si>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</si>
  <si>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</si>
  <si>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</si>
  <si>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</si>
  <si>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</si>
  <si>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</si>
  <si>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</si>
  <si>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</si>
  <si>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</si>
  <si>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</si>
  <si>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</si>
  <si>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</si>
  <si>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</si>
  <si>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</si>
  <si>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</si>
  <si>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</si>
  <si>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</si>
  <si>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</si>
  <si>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</si>
  <si>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</si>
  <si>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</si>
  <si>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</si>
  <si>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</si>
  <si>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</si>
  <si>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</si>
  <si>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</si>
  <si>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</si>
  <si>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Daily</t>
  </si>
  <si>
    <t>Normal</t>
  </si>
  <si>
    <t>Pending</t>
  </si>
  <si>
    <t>pcs</t>
  </si>
  <si>
    <t>Repair Vendor</t>
  </si>
  <si>
    <t>Reorder</t>
  </si>
  <si>
    <t>Headquarters</t>
  </si>
  <si>
    <t>Equipment</t>
  </si>
  <si>
    <t>Weekly</t>
  </si>
  <si>
    <t>Abnormal</t>
  </si>
  <si>
    <t>box</t>
  </si>
  <si>
    <t>Parts Supplier</t>
  </si>
  <si>
    <t>Adequate</t>
  </si>
  <si>
    <t>Factory 1</t>
  </si>
  <si>
    <t>Facility</t>
  </si>
  <si>
    <t>Monthly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</si>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</sst>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'Dashboard'!C10</f>
            </strRef>
          </tx>
          <spPr>
            <a:ln xmlns:a="http://schemas.openxmlformats.org/drawingml/2006/main">
              <a:prstDash val="solid"/>
            </a:ln>
          </spPr>
          <cat>
            <numRef>
              <f>'Dashboard'!$B$11:$B$13</f>
            </numRef>
          </cat>
          <val>
            <numRef>
              <f>'Dashboard'!$C$11:$C$13</f>
            </numRef>
          </val>
        </ser>
        <ser>
          <idx val="1"/>
          <order val="1"/>
          <tx>
            <strRef>
              <f>'Dashboard'!D10</f>
            </strRef>
          </tx>
          <spPr>
            <a:ln xmlns:a="http://schemas.openxmlformats.org/drawingml/2006/main">
              <a:prstDash val="solid"/>
            </a:ln>
          </spPr>
          <cat>
            <numRef>
              <f>'Dashboard'!$B$11:$B$13</f>
            </numRef>
          </cat>
          <val>
            <numRef>
              <f>'Dashboard'!$D$11:$D$13</f>
            </numRef>
          </val>
        </ser>
        <ser>
          <idx val="2"/>
          <order val="2"/>
          <tx>
            <strRef>
              <f>'Dashboard'!E10</f>
            </strRef>
          </tx>
          <spPr>
            <a:ln xmlns:a="http://schemas.openxmlformats.org/drawingml/2006/main">
              <a:prstDash val="solid"/>
            </a:ln>
          </spPr>
          <cat>
            <numRef>
              <f>'Dashboard'!$B$11:$B$13</f>
            </numRef>
          </cat>
          <val>
            <numRef>
              <f>'Dashboard'!$E$11:$E$13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Instandhaltungsplanステータス構成</a:t>
            </a:r>
          </a:p>
        </rich>
      </tx>
    </title>
    <plotArea>
      <pieChart>
        <varyColors val="1"/>
        <ser>
          <idx val="0"/>
          <order val="0"/>
          <tx>
            <strRef>
              <f>'Dashboard'!C17</f>
            </strRef>
          </tx>
          <spPr>
            <a:ln xmlns:a="http://schemas.openxmlformats.org/drawingml/2006/main">
              <a:prstDash val="solid"/>
            </a:ln>
          </spPr>
          <cat>
            <numRef>
              <f>'Dashboard'!$B$18:$B$21</f>
            </numRef>
          </cat>
          <val>
            <numRef>
              <f>'Dashboard'!$C$18:$C$21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'Monatliche Zusammenfassung'!G4</f>
            </strRef>
          </tx>
          <spPr>
            <a:ln xmlns:a="http://schemas.openxmlformats.org/drawingml/2006/main">
              <a:prstDash val="solid"/>
            </a:ln>
          </spPr>
          <cat>
            <numRef>
              <f>'Monatliche Zusammenfassung'!$B$5:$B$16</f>
            </numRef>
          </cat>
          <val>
            <numRef>
              <f>'Monatliche Zusammenfassung'!$G$5:$G$16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8</v>
      </c>
    </row>
    <row r="3"/>
    <row r="4" ht="36" customHeight="true">
      <c r="B4" s="2" t="s">
        <v>9</v>
      </c>
    </row>
    <row r="5" ht="36" customHeight="true"/>
    <row r="6"/>
    <row r="7">
      <c r="B7" s="3" t="s">
        <v>10</v>
      </c>
      <c r="C7" s="3" t="n"/>
      <c r="D7" s="3" t="n"/>
      <c r="E7" s="3" t="n"/>
      <c r="F7" s="3" t="n"/>
      <c r="G7" s="3" t="n"/>
      <c r="H7" s="3" t="n"/>
      <c r="I7" s="3" t="n"/>
      <c r="J7" s="3" t="n"/>
      <c r="K7" s="3" t="n"/>
      <c r="L7" s="3" t="n"/>
    </row>
    <row r="8" ht="38" customHeight="true">
      <c r="B8" s="4" t="s">
        <v>11</v>
      </c>
      <c r="C8" s="5" t="n"/>
      <c r="D8" s="5" t="n"/>
      <c r="E8" s="2" t="s">
        <v>12</v>
      </c>
      <c r="F8" s="5" t="n"/>
      <c r="G8" s="5" t="n"/>
      <c r="H8" s="5" t="n"/>
      <c r="I8" s="5" t="n"/>
      <c r="J8" s="5" t="n"/>
      <c r="K8" s="5" t="n"/>
      <c r="L8" s="5" t="n"/>
    </row>
    <row r="9" ht="38" customHeight="true">
      <c r="B9" s="4" t="s">
        <v>13</v>
      </c>
      <c r="C9" s="5" t="n"/>
      <c r="D9" s="5" t="n"/>
      <c r="E9" s="2" t="s">
        <v>14</v>
      </c>
      <c r="F9" s="5" t="n"/>
      <c r="G9" s="5" t="n"/>
      <c r="H9" s="5" t="n"/>
      <c r="I9" s="5" t="n"/>
      <c r="J9" s="5" t="n"/>
      <c r="K9" s="5" t="n"/>
      <c r="L9" s="5" t="n"/>
    </row>
    <row r="10" ht="38" customHeight="true">
      <c r="B10" s="4" t="s">
        <v>15</v>
      </c>
      <c r="C10" s="5" t="n"/>
      <c r="D10" s="5" t="n"/>
      <c r="E10" s="2" t="s">
        <v>16</v>
      </c>
      <c r="F10" s="5" t="n"/>
      <c r="G10" s="5" t="n"/>
      <c r="H10" s="5" t="n"/>
      <c r="I10" s="5" t="n"/>
      <c r="J10" s="5" t="n"/>
      <c r="K10" s="5" t="n"/>
      <c r="L10" s="5" t="n"/>
    </row>
    <row r="11" ht="38" customHeight="true">
      <c r="B11" s="4" t="s">
        <v>17</v>
      </c>
      <c r="C11" s="5" t="n"/>
      <c r="D11" s="5" t="n"/>
      <c r="E11" s="2" t="s">
        <v>18</v>
      </c>
      <c r="F11" s="5" t="n"/>
      <c r="G11" s="5" t="n"/>
      <c r="H11" s="5" t="n"/>
      <c r="I11" s="5" t="n"/>
      <c r="J11" s="5" t="n"/>
      <c r="K11" s="5" t="n"/>
      <c r="L11" s="5" t="n"/>
    </row>
    <row r="12"/>
    <row r="13"/>
    <row r="14">
      <c r="B14" s="3" t="s">
        <v>19</v>
      </c>
      <c r="C14" s="3" t="n"/>
      <c r="D14" s="3" t="n"/>
      <c r="E14" s="3" t="n"/>
      <c r="F14" s="3" t="n"/>
      <c r="G14" s="3" t="n"/>
      <c r="H14" s="3" t="n"/>
      <c r="I14" s="3" t="n"/>
      <c r="J14" s="3" t="n"/>
      <c r="K14" s="3" t="n"/>
      <c r="L14" s="3" t="n"/>
    </row>
    <row r="15" ht="26" customHeight="true">
      <c r="B15" s="6" t="n"/>
      <c r="C15" s="7" t="s">
        <v>20</v>
      </c>
      <c r="D15" s="8" t="s">
        <v>21</v>
      </c>
      <c r="E15" s="5" t="n"/>
      <c r="F15" s="5" t="n"/>
      <c r="G15" s="5" t="n"/>
      <c r="H15" s="5" t="n"/>
      <c r="I15" s="5" t="n"/>
      <c r="J15" s="5" t="n"/>
      <c r="K15" s="5" t="n"/>
      <c r="L15" s="5" t="n"/>
    </row>
    <row r="16" ht="26" customHeight="true">
      <c r="B16" s="9" t="n"/>
      <c r="C16" s="7" t="s">
        <v>22</v>
      </c>
      <c r="D16" s="8" t="s">
        <v>23</v>
      </c>
      <c r="E16" s="5" t="n"/>
      <c r="F16" s="5" t="n"/>
      <c r="G16" s="5" t="n"/>
      <c r="H16" s="5" t="n"/>
      <c r="I16" s="5" t="n"/>
      <c r="J16" s="5" t="n"/>
      <c r="K16" s="5" t="n"/>
      <c r="L16" s="5" t="n"/>
    </row>
    <row r="17" ht="26" customHeight="true">
      <c r="B17" s="10" t="n"/>
      <c r="C17" s="7" t="s">
        <v>24</v>
      </c>
      <c r="D17" s="8" t="s">
        <v>25</v>
      </c>
      <c r="E17" s="5" t="n"/>
      <c r="F17" s="5" t="n"/>
      <c r="G17" s="5" t="n"/>
      <c r="H17" s="5" t="n"/>
      <c r="I17" s="5" t="n"/>
      <c r="J17" s="5" t="n"/>
      <c r="K17" s="5" t="n"/>
      <c r="L17" s="5" t="n"/>
    </row>
    <row r="18"/>
    <row r="19"/>
    <row r="20">
      <c r="B20" s="3" t="s">
        <v>26</v>
      </c>
      <c r="C20" s="3" t="n"/>
      <c r="D20" s="3" t="n"/>
      <c r="E20" s="3" t="n"/>
      <c r="F20" s="3" t="n"/>
      <c r="G20" s="3" t="n"/>
      <c r="H20" s="3" t="n"/>
      <c r="I20" s="3" t="n"/>
      <c r="J20" s="3" t="n"/>
      <c r="K20" s="3" t="n"/>
      <c r="L20" s="3" t="n"/>
    </row>
    <row r="21" ht="34" customHeight="true">
      <c r="B21" s="11" t="s">
        <v>27</v>
      </c>
    </row>
    <row r="22" ht="34" customHeight="true">
      <c r="B22" s="11" t="s">
        <v>28</v>
      </c>
    </row>
    <row r="23" ht="34" customHeight="true">
      <c r="B23" s="11" t="s">
        <v>29</v>
      </c>
    </row>
    <row r="24"/>
    <row r="25"/>
    <row r="26">
      <c r="B26" s="12" t="s">
        <v>30</v>
      </c>
      <c r="C26" s="13" t="s">
        <v>31</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129</v>
      </c>
    </row>
    <row r="3" ht="22" customHeight="true">
      <c r="B3" s="14" t="s">
        <v>130</v>
      </c>
    </row>
    <row r="4">
      <c r="B4" s="77" t="s">
        <v>131</v>
      </c>
      <c r="C4" s="77" t="s">
        <v>132</v>
      </c>
      <c r="D4" s="77" t="s">
        <v>133</v>
      </c>
      <c r="E4" s="77" t="s">
        <v>3</v>
      </c>
      <c r="F4" s="77" t="s">
        <v>134</v>
      </c>
      <c r="G4" s="77" t="s">
        <v>90</v>
      </c>
      <c r="H4" s="77" t="s">
        <v>99</v>
      </c>
      <c r="I4" s="77" t="s">
        <v>135</v>
      </c>
      <c r="J4" s="77" t="s">
        <v>136</v>
      </c>
      <c r="K4" s="77" t="s">
        <v>109</v>
      </c>
      <c r="L4" s="77" t="s">
        <v>137</v>
      </c>
    </row>
    <row r="5">
      <c r="B5" s="78" t="s">
        <v>138</v>
      </c>
      <c r="C5" s="78" t="s">
        <v>43</v>
      </c>
      <c r="D5" s="78" t="s">
        <v>47</v>
      </c>
      <c r="E5" s="78" t="s">
        <v>139</v>
      </c>
      <c r="F5" s="78" t="s">
        <v>57</v>
      </c>
      <c r="G5" s="78" t="s">
        <v>140</v>
      </c>
      <c r="H5" s="78" t="s">
        <v>141</v>
      </c>
      <c r="I5" s="78" t="s">
        <v>142</v>
      </c>
      <c r="J5" s="78" t="s">
        <v>143</v>
      </c>
      <c r="K5" s="78" t="s">
        <v>144</v>
      </c>
      <c r="L5" s="78" t="s">
        <v>145</v>
      </c>
    </row>
    <row r="6">
      <c r="B6" s="78" t="s">
        <v>146</v>
      </c>
      <c r="C6" s="78" t="s">
        <v>44</v>
      </c>
      <c r="D6" s="78" t="s">
        <v>1</v>
      </c>
      <c r="E6" s="78" t="s">
        <v>147</v>
      </c>
      <c r="F6" s="78" t="s">
        <v>59</v>
      </c>
      <c r="G6" s="78" t="s">
        <v>148</v>
      </c>
      <c r="H6" s="78" t="s">
        <v>59</v>
      </c>
      <c r="I6" s="78" t="s">
        <v>149</v>
      </c>
      <c r="J6" s="78" t="s">
        <v>150</v>
      </c>
      <c r="K6" s="78" t="s">
        <v>151</v>
      </c>
      <c r="L6" s="78" t="s">
        <v>152</v>
      </c>
    </row>
    <row r="7">
      <c r="B7" s="78" t="s">
        <v>153</v>
      </c>
      <c r="C7" s="78" t="s">
        <v>45</v>
      </c>
      <c r="D7" s="78" t="s">
        <v>48</v>
      </c>
      <c r="E7" s="78" t="s">
        <v>154</v>
      </c>
      <c r="F7" s="78" t="s">
        <v>61</v>
      </c>
      <c r="G7" s="79" t="n"/>
      <c r="H7" s="78" t="s">
        <v>61</v>
      </c>
      <c r="I7" s="78" t="s">
        <v>155</v>
      </c>
      <c r="J7" s="78" t="s">
        <v>156</v>
      </c>
      <c r="K7" s="79" t="n"/>
      <c r="L7" s="78" t="s">
        <v>157</v>
      </c>
    </row>
    <row r="8">
      <c r="B8" s="79" t="n"/>
      <c r="C8" s="79" t="n"/>
      <c r="D8" s="79" t="n"/>
      <c r="E8" s="78" t="s">
        <v>158</v>
      </c>
      <c r="F8" s="78" t="s">
        <v>63</v>
      </c>
      <c r="G8" s="79" t="n"/>
      <c r="H8" s="79" t="n"/>
      <c r="I8" s="78" t="s">
        <v>159</v>
      </c>
      <c r="J8" s="78" t="s">
        <v>160</v>
      </c>
      <c r="K8" s="79" t="n"/>
      <c r="L8" s="78" t="s">
        <v>161</v>
      </c>
    </row>
    <row r="9">
      <c r="B9" s="79" t="n"/>
      <c r="C9" s="79" t="n"/>
      <c r="D9" s="79" t="n"/>
      <c r="E9" s="78" t="s">
        <v>7</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0</v>
      </c>
    </row>
    <row r="3" ht="22" customHeight="true">
      <c r="B3" s="14" t="s">
        <v>32</v>
      </c>
    </row>
    <row r="4" ht="28" customHeight="true">
      <c r="B4" s="15" t="s">
        <v>33</v>
      </c>
      <c r="C4" s="16" t="n"/>
      <c r="D4" s="15" t="s">
        <v>34</v>
      </c>
      <c r="E4" s="16" t="n"/>
      <c r="F4" s="15" t="s">
        <v>35</v>
      </c>
      <c r="G4" s="16" t="n"/>
      <c r="H4" s="15" t="s">
        <v>36</v>
      </c>
      <c r="I4" s="16" t="n"/>
    </row>
    <row r="5" ht="34" customHeight="true">
      <c r="B5" s="17">
        <f>COUNTA('Anlagenregister'!$B$5:$B$104)</f>
      </c>
      <c r="C5" s="5" t="n"/>
      <c r="D5" s="17">
        <f>COUNTIFS('Instandhaltungsplan'!$C$5:$C$104,"&gt;="&amp;DATE(YEAR(TODAY()),MONTH(TODAY()),1),'Instandhaltungsplan'!$C$5:$C$104,"&lt;="&amp;EOMONTH(TODAY(),0))</f>
      </c>
      <c r="E5" s="5" t="n"/>
      <c r="F5" s="17">
        <f>COUNTIFS('Reparaturhistorie'!$I$5:$I$104,"未対応")</f>
      </c>
      <c r="G5" s="5" t="n"/>
      <c r="H5" s="17">
        <f>COUNTIFS('Ersatzteile und Verbrauchsmater'!$G$5:$G$104,"要補充")</f>
      </c>
      <c r="I5" s="5" t="n"/>
    </row>
    <row r="6" ht="24" customHeight="true">
      <c r="B6" s="18" t="s">
        <v>37</v>
      </c>
      <c r="C6" s="16" t="n"/>
      <c r="D6" s="18" t="s">
        <v>38</v>
      </c>
      <c r="E6" s="16" t="n"/>
      <c r="F6" s="18" t="s">
        <v>39</v>
      </c>
      <c r="G6" s="16" t="n"/>
      <c r="H6" s="18" t="s">
        <v>40</v>
      </c>
      <c r="I6" s="16" t="n"/>
    </row>
    <row r="7"/>
    <row r="8"/>
    <row r="9">
      <c r="B9" s="3" t="s">
        <v>41</v>
      </c>
      <c r="C9" s="3" t="n"/>
      <c r="D9" s="3" t="n"/>
      <c r="E9" s="3" t="n"/>
      <c r="F9" s="3" t="n"/>
    </row>
    <row r="10">
      <c r="B10" s="19" t="s">
        <v>42</v>
      </c>
      <c r="C10" s="20" t="s">
        <v>43</v>
      </c>
      <c r="D10" s="20" t="s">
        <v>44</v>
      </c>
      <c r="E10" s="20" t="s">
        <v>45</v>
      </c>
      <c r="F10" s="21" t="s">
        <v>46</v>
      </c>
    </row>
    <row r="11">
      <c r="B11" s="22" t="s">
        <v>47</v>
      </c>
      <c r="C11" s="23">
        <f>COUNTIFS('Anlagenregister'!$I$5:$I$104,$B11,'Anlagenregister'!$F$5:$F$104,C$10)</f>
      </c>
      <c r="D11" s="23">
        <f>COUNTIFS('Anlagenregister'!$I$5:$I$104,$B11,'Anlagenregister'!$F$5:$F$104,D$10)</f>
      </c>
      <c r="E11" s="23">
        <f>COUNTIFS('Anlagenregister'!$I$5:$I$104,$B11,'Anlagenregister'!$F$5:$F$104,E$10)</f>
      </c>
      <c r="F11" s="24">
        <f>SUM(C11:E11)</f>
      </c>
    </row>
    <row r="12">
      <c r="B12" s="22" t="s">
        <v>1</v>
      </c>
      <c r="C12" s="23">
        <f>COUNTIFS('Anlagenregister'!$I$5:$I$104,$B12,'Anlagenregister'!$F$5:$F$104,C$10)</f>
      </c>
      <c r="D12" s="23">
        <f>COUNTIFS('Anlagenregister'!$I$5:$I$104,$B12,'Anlagenregister'!$F$5:$F$104,D$10)</f>
      </c>
      <c r="E12" s="23">
        <f>COUNTIFS('Anlagenregister'!$I$5:$I$104,$B12,'Anlagenregister'!$F$5:$F$104,E$10)</f>
      </c>
      <c r="F12" s="24">
        <f>SUM(C12:E12)</f>
      </c>
    </row>
    <row r="13">
      <c r="B13" s="25" t="s">
        <v>48</v>
      </c>
      <c r="C13" s="26">
        <f>COUNTIFS('Anlagenregister'!$I$5:$I$104,$B13,'Anlagenregister'!$F$5:$F$104,C$10)</f>
      </c>
      <c r="D13" s="26">
        <f>COUNTIFS('Anlagenregister'!$I$5:$I$104,$B13,'Anlagenregister'!$F$5:$F$104,D$10)</f>
      </c>
      <c r="E13" s="26">
        <f>COUNTIFS('Anlagenregister'!$I$5:$I$104,$B13,'Anlagenregister'!$F$5:$F$104,E$10)</f>
      </c>
      <c r="F13" s="27">
        <f>SUM(C13:E13)</f>
      </c>
    </row>
    <row r="14"/>
    <row r="15"/>
    <row r="16">
      <c r="B16" s="3" t="s">
        <v>49</v>
      </c>
      <c r="C16" s="3" t="n"/>
      <c r="D16" s="3" t="n"/>
      <c r="F16" s="3" t="s">
        <v>50</v>
      </c>
      <c r="G16" s="3" t="n"/>
      <c r="H16" s="3" t="n"/>
      <c r="I16" s="3" t="n"/>
    </row>
    <row r="17">
      <c r="B17" s="19" t="s">
        <v>51</v>
      </c>
      <c r="C17" s="20" t="s">
        <v>52</v>
      </c>
      <c r="D17" s="21" t="s">
        <v>53</v>
      </c>
      <c r="F17" s="19" t="s">
        <v>54</v>
      </c>
      <c r="G17" s="20" t="s">
        <v>52</v>
      </c>
      <c r="H17" s="20" t="s">
        <v>55</v>
      </c>
      <c r="I17" s="21" t="s">
        <v>56</v>
      </c>
    </row>
    <row r="18">
      <c r="B18" s="28" t="s">
        <v>57</v>
      </c>
      <c r="C18" s="29">
        <f>COUNTIFS('Instandhaltungsplan'!$J$5:$J$104,B18)</f>
      </c>
      <c r="D18" s="30">
        <f>IFERROR(C18/SUM($C$18:$C$21),0)</f>
      </c>
      <c r="F18" s="31" t="s">
        <v>58</v>
      </c>
      <c r="G18" s="32">
        <f>SUMPRODUCT(--('Instandhaltungsplan'!$C$5:$C$104&lt;&gt;""),--(('Instandhaltungsplan'!$C$5:$C$104+'Instandhaltungsplan'!$I$5:$I$104)&lt;TODAY()),--('Instandhaltungsplan'!$J$5:$J$104&lt;&gt;"完了"),--('Instandhaltungsplan'!$J$5:$J$104&lt;&gt;"スキップ"))</f>
      </c>
      <c r="H18" s="33">
        <f>IF(G18&gt;0,"要確認","正常")</f>
      </c>
      <c r="I18" s="34" t="inlineStr"/>
    </row>
    <row r="19">
      <c r="B19" s="28" t="s">
        <v>59</v>
      </c>
      <c r="C19" s="29">
        <f>COUNTIFS('Instandhaltungsplan'!$J$5:$J$104,B19)</f>
      </c>
      <c r="D19" s="30">
        <f>IFERROR(C19/SUM($C$18:$C$21),0)</f>
      </c>
      <c r="F19" s="31" t="s">
        <v>60</v>
      </c>
      <c r="G19" s="32">
        <f>COUNTIFS('Arbeitsprotokoll'!$I$5:$I$104,"異常あり")</f>
      </c>
      <c r="H19" s="33">
        <f>IF(G19&gt;0,"要確認","正常")</f>
      </c>
      <c r="I19" s="34" t="inlineStr"/>
    </row>
    <row r="20">
      <c r="B20" s="28" t="s">
        <v>61</v>
      </c>
      <c r="C20" s="29">
        <f>COUNTIFS('Instandhaltungsplan'!$J$5:$J$104,B20)</f>
      </c>
      <c r="D20" s="30">
        <f>IFERROR(C20/SUM($C$18:$C$21),0)</f>
      </c>
      <c r="F20" s="31" t="s">
        <v>62</v>
      </c>
      <c r="G20" s="32">
        <f>COUNTIFS('Reparaturhistorie'!$B$5:$B$104,"&lt;&gt;",'Reparaturhistorie'!$I$5:$I$104,"&lt;&gt;完了")</f>
      </c>
      <c r="H20" s="33">
        <f>IF(G20&gt;0,"要確認","正常")</f>
      </c>
      <c r="I20" s="34" t="inlineStr"/>
    </row>
    <row r="21">
      <c r="B21" s="35" t="s">
        <v>63</v>
      </c>
      <c r="C21" s="36">
        <f>COUNTIFS('Instandhaltungsplan'!$J$5:$J$104,B21)</f>
      </c>
      <c r="D21" s="37">
        <f>IFERROR(C21/SUM($C$18:$C$21),0)</f>
      </c>
      <c r="F21" s="38" t="s">
        <v>64</v>
      </c>
      <c r="G21" s="39">
        <f>COUNTIFS('Ersatzteile und Verbrauchsmater'!$G$5:$G$104,"要補充")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65</v>
      </c>
    </row>
    <row r="3" ht="22" customHeight="true">
      <c r="B3" s="14" t="s">
        <v>66</v>
      </c>
    </row>
    <row r="4" ht="26" customHeight="true">
      <c r="B4" s="42" t="s">
        <v>67</v>
      </c>
      <c r="C4" s="43" t="s">
        <v>68</v>
      </c>
      <c r="D4" s="43" t="s">
        <v>69</v>
      </c>
      <c r="E4" s="43" t="s">
        <v>70</v>
      </c>
      <c r="F4" s="43" t="s">
        <v>2</v>
      </c>
      <c r="G4" s="43" t="s">
        <v>71</v>
      </c>
      <c r="H4" s="43" t="s">
        <v>72</v>
      </c>
      <c r="I4" s="43" t="s">
        <v>42</v>
      </c>
      <c r="J4" s="44" t="s">
        <v>73</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Einstellungenから選んでください。" promptTitle="入力候補" sqref="D5:D104" type="list">
      <formula1>'Einstellungen'!$B$5:$B$7</formula1>
    </dataValidation>
    <dataValidation allowBlank="true" error="リスト内の値を選択してください。" errorTitle="入力エラー" prompt="Einstellungenから選んでください。" promptTitle="入力候補" sqref="F5:F104" type="list">
      <formula1>'Einstellungen'!$C$5:$C$7</formula1>
    </dataValidation>
    <dataValidation allowBlank="true" error="リスト内の値を選択してください。" errorTitle="入力エラー" prompt="Einstellungenから選んでください。" promptTitle="入力候補" sqref="I5:I104" type="list">
      <formula1>'Einstellungen'!$D$5:$D$7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74</v>
      </c>
    </row>
    <row r="3" ht="22" customHeight="true">
      <c r="B3" s="14" t="s">
        <v>75</v>
      </c>
    </row>
    <row r="4" ht="26" customHeight="true">
      <c r="B4" s="42" t="s">
        <v>76</v>
      </c>
      <c r="C4" s="43" t="s">
        <v>77</v>
      </c>
      <c r="D4" s="43" t="s">
        <v>78</v>
      </c>
      <c r="E4" s="43" t="s">
        <v>68</v>
      </c>
      <c r="F4" s="43" t="s">
        <v>3</v>
      </c>
      <c r="G4" s="43" t="s">
        <v>79</v>
      </c>
      <c r="H4" s="43" t="s">
        <v>80</v>
      </c>
      <c r="I4" s="43" t="s">
        <v>81</v>
      </c>
      <c r="J4" s="43" t="s">
        <v>51</v>
      </c>
      <c r="K4" s="44" t="s">
        <v>73</v>
      </c>
    </row>
    <row r="5" ht="22" customHeight="true">
      <c r="B5" s="45" t="n"/>
      <c r="C5" s="48" t="n"/>
      <c r="D5" s="47" t="n"/>
      <c r="E5" s="55">
        <f>IFERROR(VLOOKUP(D5,'Anlagenregister'!$B$5:$I$104,2,FALSE),"")</f>
      </c>
      <c r="F5" s="47" t="n"/>
      <c r="G5" s="46" t="n"/>
      <c r="H5" s="46" t="n"/>
      <c r="I5" s="56" t="n"/>
      <c r="J5" s="47" t="n"/>
      <c r="K5" s="49" t="n"/>
    </row>
    <row r="6" ht="22" customHeight="true">
      <c r="B6" s="45" t="n"/>
      <c r="C6" s="48" t="n"/>
      <c r="D6" s="47" t="n"/>
      <c r="E6" s="55">
        <f>IFERROR(VLOOKUP(D6,'Anlagenregister'!$B$5:$I$104,2,FALSE),"")</f>
      </c>
      <c r="F6" s="47" t="n"/>
      <c r="G6" s="46" t="n"/>
      <c r="H6" s="46" t="n"/>
      <c r="I6" s="56" t="n"/>
      <c r="J6" s="47" t="n"/>
      <c r="K6" s="49" t="n"/>
    </row>
    <row r="7" ht="22" customHeight="true">
      <c r="B7" s="45" t="n"/>
      <c r="C7" s="48" t="n"/>
      <c r="D7" s="47" t="n"/>
      <c r="E7" s="55">
        <f>IFERROR(VLOOKUP(D7,'Anlagenregister'!$B$5:$I$104,2,FALSE),"")</f>
      </c>
      <c r="F7" s="47" t="n"/>
      <c r="G7" s="46" t="n"/>
      <c r="H7" s="46" t="n"/>
      <c r="I7" s="56" t="n"/>
      <c r="J7" s="47" t="n"/>
      <c r="K7" s="49" t="n"/>
    </row>
    <row r="8" ht="22" customHeight="true">
      <c r="B8" s="45" t="n"/>
      <c r="C8" s="48" t="n"/>
      <c r="D8" s="47" t="n"/>
      <c r="E8" s="55">
        <f>IFERROR(VLOOKUP(D8,'Anlagenregister'!$B$5:$I$104,2,FALSE),"")</f>
      </c>
      <c r="F8" s="47" t="n"/>
      <c r="G8" s="46" t="n"/>
      <c r="H8" s="46" t="n"/>
      <c r="I8" s="56" t="n"/>
      <c r="J8" s="47" t="n"/>
      <c r="K8" s="49" t="n"/>
    </row>
    <row r="9" ht="22" customHeight="true">
      <c r="B9" s="45" t="n"/>
      <c r="C9" s="48" t="n"/>
      <c r="D9" s="47" t="n"/>
      <c r="E9" s="55">
        <f>IFERROR(VLOOKUP(D9,'Anlagenregister'!$B$5:$I$104,2,FALSE),"")</f>
      </c>
      <c r="F9" s="47" t="n"/>
      <c r="G9" s="46" t="n"/>
      <c r="H9" s="46" t="n"/>
      <c r="I9" s="56" t="n"/>
      <c r="J9" s="47" t="n"/>
      <c r="K9" s="49" t="n"/>
    </row>
    <row r="10" ht="22" customHeight="true">
      <c r="B10" s="45" t="n"/>
      <c r="C10" s="48" t="n"/>
      <c r="D10" s="47" t="n"/>
      <c r="E10" s="55">
        <f>IFERROR(VLOOKUP(D10,'Anlagenregister'!$B$5:$I$104,2,FALSE),"")</f>
      </c>
      <c r="F10" s="47" t="n"/>
      <c r="G10" s="46" t="n"/>
      <c r="H10" s="46" t="n"/>
      <c r="I10" s="56" t="n"/>
      <c r="J10" s="47" t="n"/>
      <c r="K10" s="49" t="n"/>
    </row>
    <row r="11" ht="22" customHeight="true">
      <c r="B11" s="45" t="n"/>
      <c r="C11" s="48" t="n"/>
      <c r="D11" s="47" t="n"/>
      <c r="E11" s="55">
        <f>IFERROR(VLOOKUP(D11,'Anlagenregister'!$B$5:$I$104,2,FALSE),"")</f>
      </c>
      <c r="F11" s="47" t="n"/>
      <c r="G11" s="46" t="n"/>
      <c r="H11" s="46" t="n"/>
      <c r="I11" s="56" t="n"/>
      <c r="J11" s="47" t="n"/>
      <c r="K11" s="49" t="n"/>
    </row>
    <row r="12" ht="22" customHeight="true">
      <c r="B12" s="45" t="n"/>
      <c r="C12" s="48" t="n"/>
      <c r="D12" s="47" t="n"/>
      <c r="E12" s="55">
        <f>IFERROR(VLOOKUP(D12,'Anlagenregister'!$B$5:$I$104,2,FALSE),"")</f>
      </c>
      <c r="F12" s="47" t="n"/>
      <c r="G12" s="46" t="n"/>
      <c r="H12" s="46" t="n"/>
      <c r="I12" s="56" t="n"/>
      <c r="J12" s="47" t="n"/>
      <c r="K12" s="49" t="n"/>
    </row>
    <row r="13" ht="22" customHeight="true">
      <c r="B13" s="45" t="n"/>
      <c r="C13" s="48" t="n"/>
      <c r="D13" s="47" t="n"/>
      <c r="E13" s="55">
        <f>IFERROR(VLOOKUP(D13,'Anlagenregister'!$B$5:$I$104,2,FALSE),"")</f>
      </c>
      <c r="F13" s="47" t="n"/>
      <c r="G13" s="46" t="n"/>
      <c r="H13" s="46" t="n"/>
      <c r="I13" s="56" t="n"/>
      <c r="J13" s="47" t="n"/>
      <c r="K13" s="49" t="n"/>
    </row>
    <row r="14" ht="22" customHeight="true">
      <c r="B14" s="45" t="n"/>
      <c r="C14" s="48" t="n"/>
      <c r="D14" s="47" t="n"/>
      <c r="E14" s="55">
        <f>IFERROR(VLOOKUP(D14,'Anlagenregister'!$B$5:$I$104,2,FALSE),"")</f>
      </c>
      <c r="F14" s="47" t="n"/>
      <c r="G14" s="46" t="n"/>
      <c r="H14" s="46" t="n"/>
      <c r="I14" s="56" t="n"/>
      <c r="J14" s="47" t="n"/>
      <c r="K14" s="49" t="n"/>
    </row>
    <row r="15" ht="22" customHeight="true">
      <c r="B15" s="45" t="n"/>
      <c r="C15" s="48" t="n"/>
      <c r="D15" s="47" t="n"/>
      <c r="E15" s="55">
        <f>IFERROR(VLOOKUP(D15,'Anlagenregister'!$B$5:$I$104,2,FALSE),"")</f>
      </c>
      <c r="F15" s="47" t="n"/>
      <c r="G15" s="46" t="n"/>
      <c r="H15" s="46" t="n"/>
      <c r="I15" s="56" t="n"/>
      <c r="J15" s="47" t="n"/>
      <c r="K15" s="49" t="n"/>
    </row>
    <row r="16" ht="22" customHeight="true">
      <c r="B16" s="45" t="n"/>
      <c r="C16" s="48" t="n"/>
      <c r="D16" s="47" t="n"/>
      <c r="E16" s="55">
        <f>IFERROR(VLOOKUP(D16,'Anlagenregister'!$B$5:$I$104,2,FALSE),"")</f>
      </c>
      <c r="F16" s="47" t="n"/>
      <c r="G16" s="46" t="n"/>
      <c r="H16" s="46" t="n"/>
      <c r="I16" s="56" t="n"/>
      <c r="J16" s="47" t="n"/>
      <c r="K16" s="49" t="n"/>
    </row>
    <row r="17" ht="22" customHeight="true">
      <c r="B17" s="45" t="n"/>
      <c r="C17" s="48" t="n"/>
      <c r="D17" s="47" t="n"/>
      <c r="E17" s="55">
        <f>IFERROR(VLOOKUP(D17,'Anlagenregister'!$B$5:$I$104,2,FALSE),"")</f>
      </c>
      <c r="F17" s="47" t="n"/>
      <c r="G17" s="46" t="n"/>
      <c r="H17" s="46" t="n"/>
      <c r="I17" s="56" t="n"/>
      <c r="J17" s="47" t="n"/>
      <c r="K17" s="49" t="n"/>
    </row>
    <row r="18" ht="22" customHeight="true">
      <c r="B18" s="45" t="n"/>
      <c r="C18" s="48" t="n"/>
      <c r="D18" s="47" t="n"/>
      <c r="E18" s="55">
        <f>IFERROR(VLOOKUP(D18,'Anlagenregister'!$B$5:$I$104,2,FALSE),"")</f>
      </c>
      <c r="F18" s="47" t="n"/>
      <c r="G18" s="46" t="n"/>
      <c r="H18" s="46" t="n"/>
      <c r="I18" s="56" t="n"/>
      <c r="J18" s="47" t="n"/>
      <c r="K18" s="49" t="n"/>
    </row>
    <row r="19" ht="22" customHeight="true">
      <c r="B19" s="45" t="n"/>
      <c r="C19" s="48" t="n"/>
      <c r="D19" s="47" t="n"/>
      <c r="E19" s="55">
        <f>IFERROR(VLOOKUP(D19,'Anlagenregister'!$B$5:$I$104,2,FALSE),"")</f>
      </c>
      <c r="F19" s="47" t="n"/>
      <c r="G19" s="46" t="n"/>
      <c r="H19" s="46" t="n"/>
      <c r="I19" s="56" t="n"/>
      <c r="J19" s="47" t="n"/>
      <c r="K19" s="49" t="n"/>
    </row>
    <row r="20" ht="22" customHeight="true">
      <c r="B20" s="45" t="n"/>
      <c r="C20" s="48" t="n"/>
      <c r="D20" s="47" t="n"/>
      <c r="E20" s="55">
        <f>IFERROR(VLOOKUP(D20,'Anlagenregister'!$B$5:$I$104,2,FALSE),"")</f>
      </c>
      <c r="F20" s="47" t="n"/>
      <c r="G20" s="46" t="n"/>
      <c r="H20" s="46" t="n"/>
      <c r="I20" s="56" t="n"/>
      <c r="J20" s="47" t="n"/>
      <c r="K20" s="49" t="n"/>
    </row>
    <row r="21" ht="22" customHeight="true">
      <c r="B21" s="45" t="n"/>
      <c r="C21" s="48" t="n"/>
      <c r="D21" s="47" t="n"/>
      <c r="E21" s="55">
        <f>IFERROR(VLOOKUP(D21,'Anlagenregister'!$B$5:$I$104,2,FALSE),"")</f>
      </c>
      <c r="F21" s="47" t="n"/>
      <c r="G21" s="46" t="n"/>
      <c r="H21" s="46" t="n"/>
      <c r="I21" s="56" t="n"/>
      <c r="J21" s="47" t="n"/>
      <c r="K21" s="49" t="n"/>
    </row>
    <row r="22" ht="22" customHeight="true">
      <c r="B22" s="45" t="n"/>
      <c r="C22" s="48" t="n"/>
      <c r="D22" s="47" t="n"/>
      <c r="E22" s="55">
        <f>IFERROR(VLOOKUP(D22,'Anlagenregister'!$B$5:$I$104,2,FALSE),"")</f>
      </c>
      <c r="F22" s="47" t="n"/>
      <c r="G22" s="46" t="n"/>
      <c r="H22" s="46" t="n"/>
      <c r="I22" s="56" t="n"/>
      <c r="J22" s="47" t="n"/>
      <c r="K22" s="49" t="n"/>
    </row>
    <row r="23" ht="22" customHeight="true">
      <c r="B23" s="45" t="n"/>
      <c r="C23" s="48" t="n"/>
      <c r="D23" s="47" t="n"/>
      <c r="E23" s="55">
        <f>IFERROR(VLOOKUP(D23,'Anlagenregister'!$B$5:$I$104,2,FALSE),"")</f>
      </c>
      <c r="F23" s="47" t="n"/>
      <c r="G23" s="46" t="n"/>
      <c r="H23" s="46" t="n"/>
      <c r="I23" s="56" t="n"/>
      <c r="J23" s="47" t="n"/>
      <c r="K23" s="49" t="n"/>
    </row>
    <row r="24" ht="22" customHeight="true">
      <c r="B24" s="45" t="n"/>
      <c r="C24" s="48" t="n"/>
      <c r="D24" s="47" t="n"/>
      <c r="E24" s="55">
        <f>IFERROR(VLOOKUP(D24,'Anlagenregister'!$B$5:$I$104,2,FALSE),"")</f>
      </c>
      <c r="F24" s="47" t="n"/>
      <c r="G24" s="46" t="n"/>
      <c r="H24" s="46" t="n"/>
      <c r="I24" s="56" t="n"/>
      <c r="J24" s="47" t="n"/>
      <c r="K24" s="49" t="n"/>
    </row>
    <row r="25" ht="22" customHeight="true">
      <c r="B25" s="45" t="n"/>
      <c r="C25" s="48" t="n"/>
      <c r="D25" s="47" t="n"/>
      <c r="E25" s="55">
        <f>IFERROR(VLOOKUP(D25,'Anlagenregister'!$B$5:$I$104,2,FALSE),"")</f>
      </c>
      <c r="F25" s="47" t="n"/>
      <c r="G25" s="46" t="n"/>
      <c r="H25" s="46" t="n"/>
      <c r="I25" s="56" t="n"/>
      <c r="J25" s="47" t="n"/>
      <c r="K25" s="49" t="n"/>
    </row>
    <row r="26" ht="22" customHeight="true">
      <c r="B26" s="45" t="n"/>
      <c r="C26" s="48" t="n"/>
      <c r="D26" s="47" t="n"/>
      <c r="E26" s="55">
        <f>IFERROR(VLOOKUP(D26,'Anlagenregister'!$B$5:$I$104,2,FALSE),"")</f>
      </c>
      <c r="F26" s="47" t="n"/>
      <c r="G26" s="46" t="n"/>
      <c r="H26" s="46" t="n"/>
      <c r="I26" s="56" t="n"/>
      <c r="J26" s="47" t="n"/>
      <c r="K26" s="49" t="n"/>
    </row>
    <row r="27" ht="22" customHeight="true">
      <c r="B27" s="45" t="n"/>
      <c r="C27" s="48" t="n"/>
      <c r="D27" s="47" t="n"/>
      <c r="E27" s="55">
        <f>IFERROR(VLOOKUP(D27,'Anlagenregister'!$B$5:$I$104,2,FALSE),"")</f>
      </c>
      <c r="F27" s="47" t="n"/>
      <c r="G27" s="46" t="n"/>
      <c r="H27" s="46" t="n"/>
      <c r="I27" s="56" t="n"/>
      <c r="J27" s="47" t="n"/>
      <c r="K27" s="49" t="n"/>
    </row>
    <row r="28" ht="22" customHeight="true">
      <c r="B28" s="45" t="n"/>
      <c r="C28" s="48" t="n"/>
      <c r="D28" s="47" t="n"/>
      <c r="E28" s="55">
        <f>IFERROR(VLOOKUP(D28,'Anlagenregister'!$B$5:$I$104,2,FALSE),"")</f>
      </c>
      <c r="F28" s="47" t="n"/>
      <c r="G28" s="46" t="n"/>
      <c r="H28" s="46" t="n"/>
      <c r="I28" s="56" t="n"/>
      <c r="J28" s="47" t="n"/>
      <c r="K28" s="49" t="n"/>
    </row>
    <row r="29" ht="22" customHeight="true">
      <c r="B29" s="45" t="n"/>
      <c r="C29" s="48" t="n"/>
      <c r="D29" s="47" t="n"/>
      <c r="E29" s="55">
        <f>IFERROR(VLOOKUP(D29,'Anlagenregister'!$B$5:$I$104,2,FALSE),"")</f>
      </c>
      <c r="F29" s="47" t="n"/>
      <c r="G29" s="46" t="n"/>
      <c r="H29" s="46" t="n"/>
      <c r="I29" s="56" t="n"/>
      <c r="J29" s="47" t="n"/>
      <c r="K29" s="49" t="n"/>
    </row>
    <row r="30" ht="22" customHeight="true">
      <c r="B30" s="45" t="n"/>
      <c r="C30" s="48" t="n"/>
      <c r="D30" s="47" t="n"/>
      <c r="E30" s="55">
        <f>IFERROR(VLOOKUP(D30,'Anlagenregister'!$B$5:$I$104,2,FALSE),"")</f>
      </c>
      <c r="F30" s="47" t="n"/>
      <c r="G30" s="46" t="n"/>
      <c r="H30" s="46" t="n"/>
      <c r="I30" s="56" t="n"/>
      <c r="J30" s="47" t="n"/>
      <c r="K30" s="49" t="n"/>
    </row>
    <row r="31" ht="22" customHeight="true">
      <c r="B31" s="45" t="n"/>
      <c r="C31" s="48" t="n"/>
      <c r="D31" s="47" t="n"/>
      <c r="E31" s="55">
        <f>IFERROR(VLOOKUP(D31,'Anlagenregister'!$B$5:$I$104,2,FALSE),"")</f>
      </c>
      <c r="F31" s="47" t="n"/>
      <c r="G31" s="46" t="n"/>
      <c r="H31" s="46" t="n"/>
      <c r="I31" s="56" t="n"/>
      <c r="J31" s="47" t="n"/>
      <c r="K31" s="49" t="n"/>
    </row>
    <row r="32" ht="22" customHeight="true">
      <c r="B32" s="45" t="n"/>
      <c r="C32" s="48" t="n"/>
      <c r="D32" s="47" t="n"/>
      <c r="E32" s="55">
        <f>IFERROR(VLOOKUP(D32,'Anlagenregister'!$B$5:$I$104,2,FALSE),"")</f>
      </c>
      <c r="F32" s="47" t="n"/>
      <c r="G32" s="46" t="n"/>
      <c r="H32" s="46" t="n"/>
      <c r="I32" s="56" t="n"/>
      <c r="J32" s="47" t="n"/>
      <c r="K32" s="49" t="n"/>
    </row>
    <row r="33" ht="22" customHeight="true">
      <c r="B33" s="45" t="n"/>
      <c r="C33" s="48" t="n"/>
      <c r="D33" s="47" t="n"/>
      <c r="E33" s="55">
        <f>IFERROR(VLOOKUP(D33,'Anlagenregister'!$B$5:$I$104,2,FALSE),"")</f>
      </c>
      <c r="F33" s="47" t="n"/>
      <c r="G33" s="46" t="n"/>
      <c r="H33" s="46" t="n"/>
      <c r="I33" s="56" t="n"/>
      <c r="J33" s="47" t="n"/>
      <c r="K33" s="49" t="n"/>
    </row>
    <row r="34" ht="22" customHeight="true">
      <c r="B34" s="45" t="n"/>
      <c r="C34" s="48" t="n"/>
      <c r="D34" s="47" t="n"/>
      <c r="E34" s="55">
        <f>IFERROR(VLOOKUP(D34,'Anlagenregister'!$B$5:$I$104,2,FALSE),"")</f>
      </c>
      <c r="F34" s="47" t="n"/>
      <c r="G34" s="46" t="n"/>
      <c r="H34" s="46" t="n"/>
      <c r="I34" s="56" t="n"/>
      <c r="J34" s="47" t="n"/>
      <c r="K34" s="49" t="n"/>
    </row>
    <row r="35" ht="22" customHeight="true">
      <c r="B35" s="45" t="n"/>
      <c r="C35" s="48" t="n"/>
      <c r="D35" s="47" t="n"/>
      <c r="E35" s="55">
        <f>IFERROR(VLOOKUP(D35,'Anlagenregister'!$B$5:$I$104,2,FALSE),"")</f>
      </c>
      <c r="F35" s="47" t="n"/>
      <c r="G35" s="46" t="n"/>
      <c r="H35" s="46" t="n"/>
      <c r="I35" s="56" t="n"/>
      <c r="J35" s="47" t="n"/>
      <c r="K35" s="49" t="n"/>
    </row>
    <row r="36" ht="22" customHeight="true">
      <c r="B36" s="45" t="n"/>
      <c r="C36" s="48" t="n"/>
      <c r="D36" s="47" t="n"/>
      <c r="E36" s="55">
        <f>IFERROR(VLOOKUP(D36,'Anlagenregister'!$B$5:$I$104,2,FALSE),"")</f>
      </c>
      <c r="F36" s="47" t="n"/>
      <c r="G36" s="46" t="n"/>
      <c r="H36" s="46" t="n"/>
      <c r="I36" s="56" t="n"/>
      <c r="J36" s="47" t="n"/>
      <c r="K36" s="49" t="n"/>
    </row>
    <row r="37" ht="22" customHeight="true">
      <c r="B37" s="45" t="n"/>
      <c r="C37" s="48" t="n"/>
      <c r="D37" s="47" t="n"/>
      <c r="E37" s="55">
        <f>IFERROR(VLOOKUP(D37,'Anlagenregister'!$B$5:$I$104,2,FALSE),"")</f>
      </c>
      <c r="F37" s="47" t="n"/>
      <c r="G37" s="46" t="n"/>
      <c r="H37" s="46" t="n"/>
      <c r="I37" s="56" t="n"/>
      <c r="J37" s="47" t="n"/>
      <c r="K37" s="49" t="n"/>
    </row>
    <row r="38" ht="22" customHeight="true">
      <c r="B38" s="45" t="n"/>
      <c r="C38" s="48" t="n"/>
      <c r="D38" s="47" t="n"/>
      <c r="E38" s="55">
        <f>IFERROR(VLOOKUP(D38,'Anlagenregister'!$B$5:$I$104,2,FALSE),"")</f>
      </c>
      <c r="F38" s="47" t="n"/>
      <c r="G38" s="46" t="n"/>
      <c r="H38" s="46" t="n"/>
      <c r="I38" s="56" t="n"/>
      <c r="J38" s="47" t="n"/>
      <c r="K38" s="49" t="n"/>
    </row>
    <row r="39" ht="22" customHeight="true">
      <c r="B39" s="45" t="n"/>
      <c r="C39" s="48" t="n"/>
      <c r="D39" s="47" t="n"/>
      <c r="E39" s="55">
        <f>IFERROR(VLOOKUP(D39,'Anlagenregister'!$B$5:$I$104,2,FALSE),"")</f>
      </c>
      <c r="F39" s="47" t="n"/>
      <c r="G39" s="46" t="n"/>
      <c r="H39" s="46" t="n"/>
      <c r="I39" s="56" t="n"/>
      <c r="J39" s="47" t="n"/>
      <c r="K39" s="49" t="n"/>
    </row>
    <row r="40" ht="22" customHeight="true">
      <c r="B40" s="45" t="n"/>
      <c r="C40" s="48" t="n"/>
      <c r="D40" s="47" t="n"/>
      <c r="E40" s="55">
        <f>IFERROR(VLOOKUP(D40,'Anlagenregister'!$B$5:$I$104,2,FALSE),"")</f>
      </c>
      <c r="F40" s="47" t="n"/>
      <c r="G40" s="46" t="n"/>
      <c r="H40" s="46" t="n"/>
      <c r="I40" s="56" t="n"/>
      <c r="J40" s="47" t="n"/>
      <c r="K40" s="49" t="n"/>
    </row>
    <row r="41" ht="22" customHeight="true">
      <c r="B41" s="45" t="n"/>
      <c r="C41" s="48" t="n"/>
      <c r="D41" s="47" t="n"/>
      <c r="E41" s="55">
        <f>IFERROR(VLOOKUP(D41,'Anlagenregister'!$B$5:$I$104,2,FALSE),"")</f>
      </c>
      <c r="F41" s="47" t="n"/>
      <c r="G41" s="46" t="n"/>
      <c r="H41" s="46" t="n"/>
      <c r="I41" s="56" t="n"/>
      <c r="J41" s="47" t="n"/>
      <c r="K41" s="49" t="n"/>
    </row>
    <row r="42" ht="22" customHeight="true">
      <c r="B42" s="45" t="n"/>
      <c r="C42" s="48" t="n"/>
      <c r="D42" s="47" t="n"/>
      <c r="E42" s="55">
        <f>IFERROR(VLOOKUP(D42,'Anlagenregister'!$B$5:$I$104,2,FALSE),"")</f>
      </c>
      <c r="F42" s="47" t="n"/>
      <c r="G42" s="46" t="n"/>
      <c r="H42" s="46" t="n"/>
      <c r="I42" s="56" t="n"/>
      <c r="J42" s="47" t="n"/>
      <c r="K42" s="49" t="n"/>
    </row>
    <row r="43" ht="22" customHeight="true">
      <c r="B43" s="45" t="n"/>
      <c r="C43" s="48" t="n"/>
      <c r="D43" s="47" t="n"/>
      <c r="E43" s="55">
        <f>IFERROR(VLOOKUP(D43,'Anlagenregister'!$B$5:$I$104,2,FALSE),"")</f>
      </c>
      <c r="F43" s="47" t="n"/>
      <c r="G43" s="46" t="n"/>
      <c r="H43" s="46" t="n"/>
      <c r="I43" s="56" t="n"/>
      <c r="J43" s="47" t="n"/>
      <c r="K43" s="49" t="n"/>
    </row>
    <row r="44" ht="22" customHeight="true">
      <c r="B44" s="45" t="n"/>
      <c r="C44" s="48" t="n"/>
      <c r="D44" s="47" t="n"/>
      <c r="E44" s="55">
        <f>IFERROR(VLOOKUP(D44,'Anlagenregister'!$B$5:$I$104,2,FALSE),"")</f>
      </c>
      <c r="F44" s="47" t="n"/>
      <c r="G44" s="46" t="n"/>
      <c r="H44" s="46" t="n"/>
      <c r="I44" s="56" t="n"/>
      <c r="J44" s="47" t="n"/>
      <c r="K44" s="49" t="n"/>
    </row>
    <row r="45" ht="22" customHeight="true">
      <c r="B45" s="45" t="n"/>
      <c r="C45" s="48" t="n"/>
      <c r="D45" s="47" t="n"/>
      <c r="E45" s="55">
        <f>IFERROR(VLOOKUP(D45,'Anlagenregister'!$B$5:$I$104,2,FALSE),"")</f>
      </c>
      <c r="F45" s="47" t="n"/>
      <c r="G45" s="46" t="n"/>
      <c r="H45" s="46" t="n"/>
      <c r="I45" s="56" t="n"/>
      <c r="J45" s="47" t="n"/>
      <c r="K45" s="49" t="n"/>
    </row>
    <row r="46" ht="22" customHeight="true">
      <c r="B46" s="45" t="n"/>
      <c r="C46" s="48" t="n"/>
      <c r="D46" s="47" t="n"/>
      <c r="E46" s="55">
        <f>IFERROR(VLOOKUP(D46,'Anlagenregister'!$B$5:$I$104,2,FALSE),"")</f>
      </c>
      <c r="F46" s="47" t="n"/>
      <c r="G46" s="46" t="n"/>
      <c r="H46" s="46" t="n"/>
      <c r="I46" s="56" t="n"/>
      <c r="J46" s="47" t="n"/>
      <c r="K46" s="49" t="n"/>
    </row>
    <row r="47" ht="22" customHeight="true">
      <c r="B47" s="45" t="n"/>
      <c r="C47" s="48" t="n"/>
      <c r="D47" s="47" t="n"/>
      <c r="E47" s="55">
        <f>IFERROR(VLOOKUP(D47,'Anlagenregister'!$B$5:$I$104,2,FALSE),"")</f>
      </c>
      <c r="F47" s="47" t="n"/>
      <c r="G47" s="46" t="n"/>
      <c r="H47" s="46" t="n"/>
      <c r="I47" s="56" t="n"/>
      <c r="J47" s="47" t="n"/>
      <c r="K47" s="49" t="n"/>
    </row>
    <row r="48" ht="22" customHeight="true">
      <c r="B48" s="45" t="n"/>
      <c r="C48" s="48" t="n"/>
      <c r="D48" s="47" t="n"/>
      <c r="E48" s="55">
        <f>IFERROR(VLOOKUP(D48,'Anlagenregister'!$B$5:$I$104,2,FALSE),"")</f>
      </c>
      <c r="F48" s="47" t="n"/>
      <c r="G48" s="46" t="n"/>
      <c r="H48" s="46" t="n"/>
      <c r="I48" s="56" t="n"/>
      <c r="J48" s="47" t="n"/>
      <c r="K48" s="49" t="n"/>
    </row>
    <row r="49" ht="22" customHeight="true">
      <c r="B49" s="45" t="n"/>
      <c r="C49" s="48" t="n"/>
      <c r="D49" s="47" t="n"/>
      <c r="E49" s="55">
        <f>IFERROR(VLOOKUP(D49,'Anlagenregister'!$B$5:$I$104,2,FALSE),"")</f>
      </c>
      <c r="F49" s="47" t="n"/>
      <c r="G49" s="46" t="n"/>
      <c r="H49" s="46" t="n"/>
      <c r="I49" s="56" t="n"/>
      <c r="J49" s="47" t="n"/>
      <c r="K49" s="49" t="n"/>
    </row>
    <row r="50" ht="22" customHeight="true">
      <c r="B50" s="45" t="n"/>
      <c r="C50" s="48" t="n"/>
      <c r="D50" s="47" t="n"/>
      <c r="E50" s="55">
        <f>IFERROR(VLOOKUP(D50,'Anlagenregister'!$B$5:$I$104,2,FALSE),"")</f>
      </c>
      <c r="F50" s="47" t="n"/>
      <c r="G50" s="46" t="n"/>
      <c r="H50" s="46" t="n"/>
      <c r="I50" s="56" t="n"/>
      <c r="J50" s="47" t="n"/>
      <c r="K50" s="49" t="n"/>
    </row>
    <row r="51" ht="22" customHeight="true">
      <c r="B51" s="45" t="n"/>
      <c r="C51" s="48" t="n"/>
      <c r="D51" s="47" t="n"/>
      <c r="E51" s="55">
        <f>IFERROR(VLOOKUP(D51,'Anlagenregister'!$B$5:$I$104,2,FALSE),"")</f>
      </c>
      <c r="F51" s="47" t="n"/>
      <c r="G51" s="46" t="n"/>
      <c r="H51" s="46" t="n"/>
      <c r="I51" s="56" t="n"/>
      <c r="J51" s="47" t="n"/>
      <c r="K51" s="49" t="n"/>
    </row>
    <row r="52" ht="22" customHeight="true">
      <c r="B52" s="45" t="n"/>
      <c r="C52" s="48" t="n"/>
      <c r="D52" s="47" t="n"/>
      <c r="E52" s="55">
        <f>IFERROR(VLOOKUP(D52,'Anlagenregister'!$B$5:$I$104,2,FALSE),"")</f>
      </c>
      <c r="F52" s="47" t="n"/>
      <c r="G52" s="46" t="n"/>
      <c r="H52" s="46" t="n"/>
      <c r="I52" s="56" t="n"/>
      <c r="J52" s="47" t="n"/>
      <c r="K52" s="49" t="n"/>
    </row>
    <row r="53" ht="22" customHeight="true">
      <c r="B53" s="45" t="n"/>
      <c r="C53" s="48" t="n"/>
      <c r="D53" s="47" t="n"/>
      <c r="E53" s="55">
        <f>IFERROR(VLOOKUP(D53,'Anlagenregister'!$B$5:$I$104,2,FALSE),"")</f>
      </c>
      <c r="F53" s="47" t="n"/>
      <c r="G53" s="46" t="n"/>
      <c r="H53" s="46" t="n"/>
      <c r="I53" s="56" t="n"/>
      <c r="J53" s="47" t="n"/>
      <c r="K53" s="49" t="n"/>
    </row>
    <row r="54" ht="22" customHeight="true">
      <c r="B54" s="45" t="n"/>
      <c r="C54" s="48" t="n"/>
      <c r="D54" s="47" t="n"/>
      <c r="E54" s="55">
        <f>IFERROR(VLOOKUP(D54,'Anlagenregister'!$B$5:$I$104,2,FALSE),"")</f>
      </c>
      <c r="F54" s="47" t="n"/>
      <c r="G54" s="46" t="n"/>
      <c r="H54" s="46" t="n"/>
      <c r="I54" s="56" t="n"/>
      <c r="J54" s="47" t="n"/>
      <c r="K54" s="49" t="n"/>
    </row>
    <row r="55" ht="22" customHeight="true">
      <c r="B55" s="45" t="n"/>
      <c r="C55" s="48" t="n"/>
      <c r="D55" s="47" t="n"/>
      <c r="E55" s="55">
        <f>IFERROR(VLOOKUP(D55,'Anlagenregister'!$B$5:$I$104,2,FALSE),"")</f>
      </c>
      <c r="F55" s="47" t="n"/>
      <c r="G55" s="46" t="n"/>
      <c r="H55" s="46" t="n"/>
      <c r="I55" s="56" t="n"/>
      <c r="J55" s="47" t="n"/>
      <c r="K55" s="49" t="n"/>
    </row>
    <row r="56" ht="22" customHeight="true">
      <c r="B56" s="45" t="n"/>
      <c r="C56" s="48" t="n"/>
      <c r="D56" s="47" t="n"/>
      <c r="E56" s="55">
        <f>IFERROR(VLOOKUP(D56,'Anlagenregister'!$B$5:$I$104,2,FALSE),"")</f>
      </c>
      <c r="F56" s="47" t="n"/>
      <c r="G56" s="46" t="n"/>
      <c r="H56" s="46" t="n"/>
      <c r="I56" s="56" t="n"/>
      <c r="J56" s="47" t="n"/>
      <c r="K56" s="49" t="n"/>
    </row>
    <row r="57" ht="22" customHeight="true">
      <c r="B57" s="45" t="n"/>
      <c r="C57" s="48" t="n"/>
      <c r="D57" s="47" t="n"/>
      <c r="E57" s="55">
        <f>IFERROR(VLOOKUP(D57,'Anlagenregister'!$B$5:$I$104,2,FALSE),"")</f>
      </c>
      <c r="F57" s="47" t="n"/>
      <c r="G57" s="46" t="n"/>
      <c r="H57" s="46" t="n"/>
      <c r="I57" s="56" t="n"/>
      <c r="J57" s="47" t="n"/>
      <c r="K57" s="49" t="n"/>
    </row>
    <row r="58" ht="22" customHeight="true">
      <c r="B58" s="45" t="n"/>
      <c r="C58" s="48" t="n"/>
      <c r="D58" s="47" t="n"/>
      <c r="E58" s="55">
        <f>IFERROR(VLOOKUP(D58,'Anlagenregister'!$B$5:$I$104,2,FALSE),"")</f>
      </c>
      <c r="F58" s="47" t="n"/>
      <c r="G58" s="46" t="n"/>
      <c r="H58" s="46" t="n"/>
      <c r="I58" s="56" t="n"/>
      <c r="J58" s="47" t="n"/>
      <c r="K58" s="49" t="n"/>
    </row>
    <row r="59" ht="22" customHeight="true">
      <c r="B59" s="45" t="n"/>
      <c r="C59" s="48" t="n"/>
      <c r="D59" s="47" t="n"/>
      <c r="E59" s="55">
        <f>IFERROR(VLOOKUP(D59,'Anlagenregister'!$B$5:$I$104,2,FALSE),"")</f>
      </c>
      <c r="F59" s="47" t="n"/>
      <c r="G59" s="46" t="n"/>
      <c r="H59" s="46" t="n"/>
      <c r="I59" s="56" t="n"/>
      <c r="J59" s="47" t="n"/>
      <c r="K59" s="49" t="n"/>
    </row>
    <row r="60" ht="22" customHeight="true">
      <c r="B60" s="45" t="n"/>
      <c r="C60" s="48" t="n"/>
      <c r="D60" s="47" t="n"/>
      <c r="E60" s="55">
        <f>IFERROR(VLOOKUP(D60,'Anlagenregister'!$B$5:$I$104,2,FALSE),"")</f>
      </c>
      <c r="F60" s="47" t="n"/>
      <c r="G60" s="46" t="n"/>
      <c r="H60" s="46" t="n"/>
      <c r="I60" s="56" t="n"/>
      <c r="J60" s="47" t="n"/>
      <c r="K60" s="49" t="n"/>
    </row>
    <row r="61" ht="22" customHeight="true">
      <c r="B61" s="45" t="n"/>
      <c r="C61" s="48" t="n"/>
      <c r="D61" s="47" t="n"/>
      <c r="E61" s="55">
        <f>IFERROR(VLOOKUP(D61,'Anlagenregister'!$B$5:$I$104,2,FALSE),"")</f>
      </c>
      <c r="F61" s="47" t="n"/>
      <c r="G61" s="46" t="n"/>
      <c r="H61" s="46" t="n"/>
      <c r="I61" s="56" t="n"/>
      <c r="J61" s="47" t="n"/>
      <c r="K61" s="49" t="n"/>
    </row>
    <row r="62" ht="22" customHeight="true">
      <c r="B62" s="45" t="n"/>
      <c r="C62" s="48" t="n"/>
      <c r="D62" s="47" t="n"/>
      <c r="E62" s="55">
        <f>IFERROR(VLOOKUP(D62,'Anlagenregister'!$B$5:$I$104,2,FALSE),"")</f>
      </c>
      <c r="F62" s="47" t="n"/>
      <c r="G62" s="46" t="n"/>
      <c r="H62" s="46" t="n"/>
      <c r="I62" s="56" t="n"/>
      <c r="J62" s="47" t="n"/>
      <c r="K62" s="49" t="n"/>
    </row>
    <row r="63" ht="22" customHeight="true">
      <c r="B63" s="45" t="n"/>
      <c r="C63" s="48" t="n"/>
      <c r="D63" s="47" t="n"/>
      <c r="E63" s="55">
        <f>IFERROR(VLOOKUP(D63,'Anlagenregister'!$B$5:$I$104,2,FALSE),"")</f>
      </c>
      <c r="F63" s="47" t="n"/>
      <c r="G63" s="46" t="n"/>
      <c r="H63" s="46" t="n"/>
      <c r="I63" s="56" t="n"/>
      <c r="J63" s="47" t="n"/>
      <c r="K63" s="49" t="n"/>
    </row>
    <row r="64" ht="22" customHeight="true">
      <c r="B64" s="45" t="n"/>
      <c r="C64" s="48" t="n"/>
      <c r="D64" s="47" t="n"/>
      <c r="E64" s="55">
        <f>IFERROR(VLOOKUP(D64,'Anlagenregister'!$B$5:$I$104,2,FALSE),"")</f>
      </c>
      <c r="F64" s="47" t="n"/>
      <c r="G64" s="46" t="n"/>
      <c r="H64" s="46" t="n"/>
      <c r="I64" s="56" t="n"/>
      <c r="J64" s="47" t="n"/>
      <c r="K64" s="49" t="n"/>
    </row>
    <row r="65" ht="22" customHeight="true">
      <c r="B65" s="45" t="n"/>
      <c r="C65" s="48" t="n"/>
      <c r="D65" s="47" t="n"/>
      <c r="E65" s="55">
        <f>IFERROR(VLOOKUP(D65,'Anlagenregister'!$B$5:$I$104,2,FALSE),"")</f>
      </c>
      <c r="F65" s="47" t="n"/>
      <c r="G65" s="46" t="n"/>
      <c r="H65" s="46" t="n"/>
      <c r="I65" s="56" t="n"/>
      <c r="J65" s="47" t="n"/>
      <c r="K65" s="49" t="n"/>
    </row>
    <row r="66" ht="22" customHeight="true">
      <c r="B66" s="45" t="n"/>
      <c r="C66" s="48" t="n"/>
      <c r="D66" s="47" t="n"/>
      <c r="E66" s="55">
        <f>IFERROR(VLOOKUP(D66,'Anlagenregister'!$B$5:$I$104,2,FALSE),"")</f>
      </c>
      <c r="F66" s="47" t="n"/>
      <c r="G66" s="46" t="n"/>
      <c r="H66" s="46" t="n"/>
      <c r="I66" s="56" t="n"/>
      <c r="J66" s="47" t="n"/>
      <c r="K66" s="49" t="n"/>
    </row>
    <row r="67" ht="22" customHeight="true">
      <c r="B67" s="45" t="n"/>
      <c r="C67" s="48" t="n"/>
      <c r="D67" s="47" t="n"/>
      <c r="E67" s="55">
        <f>IFERROR(VLOOKUP(D67,'Anlagenregister'!$B$5:$I$104,2,FALSE),"")</f>
      </c>
      <c r="F67" s="47" t="n"/>
      <c r="G67" s="46" t="n"/>
      <c r="H67" s="46" t="n"/>
      <c r="I67" s="56" t="n"/>
      <c r="J67" s="47" t="n"/>
      <c r="K67" s="49" t="n"/>
    </row>
    <row r="68" ht="22" customHeight="true">
      <c r="B68" s="45" t="n"/>
      <c r="C68" s="48" t="n"/>
      <c r="D68" s="47" t="n"/>
      <c r="E68" s="55">
        <f>IFERROR(VLOOKUP(D68,'Anlagenregister'!$B$5:$I$104,2,FALSE),"")</f>
      </c>
      <c r="F68" s="47" t="n"/>
      <c r="G68" s="46" t="n"/>
      <c r="H68" s="46" t="n"/>
      <c r="I68" s="56" t="n"/>
      <c r="J68" s="47" t="n"/>
      <c r="K68" s="49" t="n"/>
    </row>
    <row r="69" ht="22" customHeight="true">
      <c r="B69" s="45" t="n"/>
      <c r="C69" s="48" t="n"/>
      <c r="D69" s="47" t="n"/>
      <c r="E69" s="55">
        <f>IFERROR(VLOOKUP(D69,'Anlagenregister'!$B$5:$I$104,2,FALSE),"")</f>
      </c>
      <c r="F69" s="47" t="n"/>
      <c r="G69" s="46" t="n"/>
      <c r="H69" s="46" t="n"/>
      <c r="I69" s="56" t="n"/>
      <c r="J69" s="47" t="n"/>
      <c r="K69" s="49" t="n"/>
    </row>
    <row r="70" ht="22" customHeight="true">
      <c r="B70" s="45" t="n"/>
      <c r="C70" s="48" t="n"/>
      <c r="D70" s="47" t="n"/>
      <c r="E70" s="55">
        <f>IFERROR(VLOOKUP(D70,'Anlagenregister'!$B$5:$I$104,2,FALSE),"")</f>
      </c>
      <c r="F70" s="47" t="n"/>
      <c r="G70" s="46" t="n"/>
      <c r="H70" s="46" t="n"/>
      <c r="I70" s="56" t="n"/>
      <c r="J70" s="47" t="n"/>
      <c r="K70" s="49" t="n"/>
    </row>
    <row r="71" ht="22" customHeight="true">
      <c r="B71" s="45" t="n"/>
      <c r="C71" s="48" t="n"/>
      <c r="D71" s="47" t="n"/>
      <c r="E71" s="55">
        <f>IFERROR(VLOOKUP(D71,'Anlagenregister'!$B$5:$I$104,2,FALSE),"")</f>
      </c>
      <c r="F71" s="47" t="n"/>
      <c r="G71" s="46" t="n"/>
      <c r="H71" s="46" t="n"/>
      <c r="I71" s="56" t="n"/>
      <c r="J71" s="47" t="n"/>
      <c r="K71" s="49" t="n"/>
    </row>
    <row r="72" ht="22" customHeight="true">
      <c r="B72" s="45" t="n"/>
      <c r="C72" s="48" t="n"/>
      <c r="D72" s="47" t="n"/>
      <c r="E72" s="55">
        <f>IFERROR(VLOOKUP(D72,'Anlagenregister'!$B$5:$I$104,2,FALSE),"")</f>
      </c>
      <c r="F72" s="47" t="n"/>
      <c r="G72" s="46" t="n"/>
      <c r="H72" s="46" t="n"/>
      <c r="I72" s="56" t="n"/>
      <c r="J72" s="47" t="n"/>
      <c r="K72" s="49" t="n"/>
    </row>
    <row r="73" ht="22" customHeight="true">
      <c r="B73" s="45" t="n"/>
      <c r="C73" s="48" t="n"/>
      <c r="D73" s="47" t="n"/>
      <c r="E73" s="55">
        <f>IFERROR(VLOOKUP(D73,'Anlagenregister'!$B$5:$I$104,2,FALSE),"")</f>
      </c>
      <c r="F73" s="47" t="n"/>
      <c r="G73" s="46" t="n"/>
      <c r="H73" s="46" t="n"/>
      <c r="I73" s="56" t="n"/>
      <c r="J73" s="47" t="n"/>
      <c r="K73" s="49" t="n"/>
    </row>
    <row r="74" ht="22" customHeight="true">
      <c r="B74" s="45" t="n"/>
      <c r="C74" s="48" t="n"/>
      <c r="D74" s="47" t="n"/>
      <c r="E74" s="55">
        <f>IFERROR(VLOOKUP(D74,'Anlagenregister'!$B$5:$I$104,2,FALSE),"")</f>
      </c>
      <c r="F74" s="47" t="n"/>
      <c r="G74" s="46" t="n"/>
      <c r="H74" s="46" t="n"/>
      <c r="I74" s="56" t="n"/>
      <c r="J74" s="47" t="n"/>
      <c r="K74" s="49" t="n"/>
    </row>
    <row r="75" ht="22" customHeight="true">
      <c r="B75" s="45" t="n"/>
      <c r="C75" s="48" t="n"/>
      <c r="D75" s="47" t="n"/>
      <c r="E75" s="55">
        <f>IFERROR(VLOOKUP(D75,'Anlagenregister'!$B$5:$I$104,2,FALSE),"")</f>
      </c>
      <c r="F75" s="47" t="n"/>
      <c r="G75" s="46" t="n"/>
      <c r="H75" s="46" t="n"/>
      <c r="I75" s="56" t="n"/>
      <c r="J75" s="47" t="n"/>
      <c r="K75" s="49" t="n"/>
    </row>
    <row r="76" ht="22" customHeight="true">
      <c r="B76" s="45" t="n"/>
      <c r="C76" s="48" t="n"/>
      <c r="D76" s="47" t="n"/>
      <c r="E76" s="55">
        <f>IFERROR(VLOOKUP(D76,'Anlagenregister'!$B$5:$I$104,2,FALSE),"")</f>
      </c>
      <c r="F76" s="47" t="n"/>
      <c r="G76" s="46" t="n"/>
      <c r="H76" s="46" t="n"/>
      <c r="I76" s="56" t="n"/>
      <c r="J76" s="47" t="n"/>
      <c r="K76" s="49" t="n"/>
    </row>
    <row r="77" ht="22" customHeight="true">
      <c r="B77" s="45" t="n"/>
      <c r="C77" s="48" t="n"/>
      <c r="D77" s="47" t="n"/>
      <c r="E77" s="55">
        <f>IFERROR(VLOOKUP(D77,'Anlagenregister'!$B$5:$I$104,2,FALSE),"")</f>
      </c>
      <c r="F77" s="47" t="n"/>
      <c r="G77" s="46" t="n"/>
      <c r="H77" s="46" t="n"/>
      <c r="I77" s="56" t="n"/>
      <c r="J77" s="47" t="n"/>
      <c r="K77" s="49" t="n"/>
    </row>
    <row r="78" ht="22" customHeight="true">
      <c r="B78" s="45" t="n"/>
      <c r="C78" s="48" t="n"/>
      <c r="D78" s="47" t="n"/>
      <c r="E78" s="55">
        <f>IFERROR(VLOOKUP(D78,'Anlagenregister'!$B$5:$I$104,2,FALSE),"")</f>
      </c>
      <c r="F78" s="47" t="n"/>
      <c r="G78" s="46" t="n"/>
      <c r="H78" s="46" t="n"/>
      <c r="I78" s="56" t="n"/>
      <c r="J78" s="47" t="n"/>
      <c r="K78" s="49" t="n"/>
    </row>
    <row r="79" ht="22" customHeight="true">
      <c r="B79" s="45" t="n"/>
      <c r="C79" s="48" t="n"/>
      <c r="D79" s="47" t="n"/>
      <c r="E79" s="55">
        <f>IFERROR(VLOOKUP(D79,'Anlagenregister'!$B$5:$I$104,2,FALSE),"")</f>
      </c>
      <c r="F79" s="47" t="n"/>
      <c r="G79" s="46" t="n"/>
      <c r="H79" s="46" t="n"/>
      <c r="I79" s="56" t="n"/>
      <c r="J79" s="47" t="n"/>
      <c r="K79" s="49" t="n"/>
    </row>
    <row r="80" ht="22" customHeight="true">
      <c r="B80" s="45" t="n"/>
      <c r="C80" s="48" t="n"/>
      <c r="D80" s="47" t="n"/>
      <c r="E80" s="55">
        <f>IFERROR(VLOOKUP(D80,'Anlagenregister'!$B$5:$I$104,2,FALSE),"")</f>
      </c>
      <c r="F80" s="47" t="n"/>
      <c r="G80" s="46" t="n"/>
      <c r="H80" s="46" t="n"/>
      <c r="I80" s="56" t="n"/>
      <c r="J80" s="47" t="n"/>
      <c r="K80" s="49" t="n"/>
    </row>
    <row r="81" ht="22" customHeight="true">
      <c r="B81" s="45" t="n"/>
      <c r="C81" s="48" t="n"/>
      <c r="D81" s="47" t="n"/>
      <c r="E81" s="55">
        <f>IFERROR(VLOOKUP(D81,'Anlagenregister'!$B$5:$I$104,2,FALSE),"")</f>
      </c>
      <c r="F81" s="47" t="n"/>
      <c r="G81" s="46" t="n"/>
      <c r="H81" s="46" t="n"/>
      <c r="I81" s="56" t="n"/>
      <c r="J81" s="47" t="n"/>
      <c r="K81" s="49" t="n"/>
    </row>
    <row r="82" ht="22" customHeight="true">
      <c r="B82" s="45" t="n"/>
      <c r="C82" s="48" t="n"/>
      <c r="D82" s="47" t="n"/>
      <c r="E82" s="55">
        <f>IFERROR(VLOOKUP(D82,'Anlagenregister'!$B$5:$I$104,2,FALSE),"")</f>
      </c>
      <c r="F82" s="47" t="n"/>
      <c r="G82" s="46" t="n"/>
      <c r="H82" s="46" t="n"/>
      <c r="I82" s="56" t="n"/>
      <c r="J82" s="47" t="n"/>
      <c r="K82" s="49" t="n"/>
    </row>
    <row r="83" ht="22" customHeight="true">
      <c r="B83" s="45" t="n"/>
      <c r="C83" s="48" t="n"/>
      <c r="D83" s="47" t="n"/>
      <c r="E83" s="55">
        <f>IFERROR(VLOOKUP(D83,'Anlagenregister'!$B$5:$I$104,2,FALSE),"")</f>
      </c>
      <c r="F83" s="47" t="n"/>
      <c r="G83" s="46" t="n"/>
      <c r="H83" s="46" t="n"/>
      <c r="I83" s="56" t="n"/>
      <c r="J83" s="47" t="n"/>
      <c r="K83" s="49" t="n"/>
    </row>
    <row r="84" ht="22" customHeight="true">
      <c r="B84" s="45" t="n"/>
      <c r="C84" s="48" t="n"/>
      <c r="D84" s="47" t="n"/>
      <c r="E84" s="55">
        <f>IFERROR(VLOOKUP(D84,'Anlagenregister'!$B$5:$I$104,2,FALSE),"")</f>
      </c>
      <c r="F84" s="47" t="n"/>
      <c r="G84" s="46" t="n"/>
      <c r="H84" s="46" t="n"/>
      <c r="I84" s="56" t="n"/>
      <c r="J84" s="47" t="n"/>
      <c r="K84" s="49" t="n"/>
    </row>
    <row r="85" ht="22" customHeight="true">
      <c r="B85" s="45" t="n"/>
      <c r="C85" s="48" t="n"/>
      <c r="D85" s="47" t="n"/>
      <c r="E85" s="55">
        <f>IFERROR(VLOOKUP(D85,'Anlagenregister'!$B$5:$I$104,2,FALSE),"")</f>
      </c>
      <c r="F85" s="47" t="n"/>
      <c r="G85" s="46" t="n"/>
      <c r="H85" s="46" t="n"/>
      <c r="I85" s="56" t="n"/>
      <c r="J85" s="47" t="n"/>
      <c r="K85" s="49" t="n"/>
    </row>
    <row r="86" ht="22" customHeight="true">
      <c r="B86" s="45" t="n"/>
      <c r="C86" s="48" t="n"/>
      <c r="D86" s="47" t="n"/>
      <c r="E86" s="55">
        <f>IFERROR(VLOOKUP(D86,'Anlagenregister'!$B$5:$I$104,2,FALSE),"")</f>
      </c>
      <c r="F86" s="47" t="n"/>
      <c r="G86" s="46" t="n"/>
      <c r="H86" s="46" t="n"/>
      <c r="I86" s="56" t="n"/>
      <c r="J86" s="47" t="n"/>
      <c r="K86" s="49" t="n"/>
    </row>
    <row r="87" ht="22" customHeight="true">
      <c r="B87" s="45" t="n"/>
      <c r="C87" s="48" t="n"/>
      <c r="D87" s="47" t="n"/>
      <c r="E87" s="55">
        <f>IFERROR(VLOOKUP(D87,'Anlagenregister'!$B$5:$I$104,2,FALSE),"")</f>
      </c>
      <c r="F87" s="47" t="n"/>
      <c r="G87" s="46" t="n"/>
      <c r="H87" s="46" t="n"/>
      <c r="I87" s="56" t="n"/>
      <c r="J87" s="47" t="n"/>
      <c r="K87" s="49" t="n"/>
    </row>
    <row r="88" ht="22" customHeight="true">
      <c r="B88" s="45" t="n"/>
      <c r="C88" s="48" t="n"/>
      <c r="D88" s="47" t="n"/>
      <c r="E88" s="55">
        <f>IFERROR(VLOOKUP(D88,'Anlagenregister'!$B$5:$I$104,2,FALSE),"")</f>
      </c>
      <c r="F88" s="47" t="n"/>
      <c r="G88" s="46" t="n"/>
      <c r="H88" s="46" t="n"/>
      <c r="I88" s="56" t="n"/>
      <c r="J88" s="47" t="n"/>
      <c r="K88" s="49" t="n"/>
    </row>
    <row r="89" ht="22" customHeight="true">
      <c r="B89" s="45" t="n"/>
      <c r="C89" s="48" t="n"/>
      <c r="D89" s="47" t="n"/>
      <c r="E89" s="55">
        <f>IFERROR(VLOOKUP(D89,'Anlagenregister'!$B$5:$I$104,2,FALSE),"")</f>
      </c>
      <c r="F89" s="47" t="n"/>
      <c r="G89" s="46" t="n"/>
      <c r="H89" s="46" t="n"/>
      <c r="I89" s="56" t="n"/>
      <c r="J89" s="47" t="n"/>
      <c r="K89" s="49" t="n"/>
    </row>
    <row r="90" ht="22" customHeight="true">
      <c r="B90" s="45" t="n"/>
      <c r="C90" s="48" t="n"/>
      <c r="D90" s="47" t="n"/>
      <c r="E90" s="55">
        <f>IFERROR(VLOOKUP(D90,'Anlagenregister'!$B$5:$I$104,2,FALSE),"")</f>
      </c>
      <c r="F90" s="47" t="n"/>
      <c r="G90" s="46" t="n"/>
      <c r="H90" s="46" t="n"/>
      <c r="I90" s="56" t="n"/>
      <c r="J90" s="47" t="n"/>
      <c r="K90" s="49" t="n"/>
    </row>
    <row r="91" ht="22" customHeight="true">
      <c r="B91" s="45" t="n"/>
      <c r="C91" s="48" t="n"/>
      <c r="D91" s="47" t="n"/>
      <c r="E91" s="55">
        <f>IFERROR(VLOOKUP(D91,'Anlagenregister'!$B$5:$I$104,2,FALSE),"")</f>
      </c>
      <c r="F91" s="47" t="n"/>
      <c r="G91" s="46" t="n"/>
      <c r="H91" s="46" t="n"/>
      <c r="I91" s="56" t="n"/>
      <c r="J91" s="47" t="n"/>
      <c r="K91" s="49" t="n"/>
    </row>
    <row r="92" ht="22" customHeight="true">
      <c r="B92" s="45" t="n"/>
      <c r="C92" s="48" t="n"/>
      <c r="D92" s="47" t="n"/>
      <c r="E92" s="55">
        <f>IFERROR(VLOOKUP(D92,'Anlagenregister'!$B$5:$I$104,2,FALSE),"")</f>
      </c>
      <c r="F92" s="47" t="n"/>
      <c r="G92" s="46" t="n"/>
      <c r="H92" s="46" t="n"/>
      <c r="I92" s="56" t="n"/>
      <c r="J92" s="47" t="n"/>
      <c r="K92" s="49" t="n"/>
    </row>
    <row r="93" ht="22" customHeight="true">
      <c r="B93" s="45" t="n"/>
      <c r="C93" s="48" t="n"/>
      <c r="D93" s="47" t="n"/>
      <c r="E93" s="55">
        <f>IFERROR(VLOOKUP(D93,'Anlagenregister'!$B$5:$I$104,2,FALSE),"")</f>
      </c>
      <c r="F93" s="47" t="n"/>
      <c r="G93" s="46" t="n"/>
      <c r="H93" s="46" t="n"/>
      <c r="I93" s="56" t="n"/>
      <c r="J93" s="47" t="n"/>
      <c r="K93" s="49" t="n"/>
    </row>
    <row r="94" ht="22" customHeight="true">
      <c r="B94" s="45" t="n"/>
      <c r="C94" s="48" t="n"/>
      <c r="D94" s="47" t="n"/>
      <c r="E94" s="55">
        <f>IFERROR(VLOOKUP(D94,'Anlagenregister'!$B$5:$I$104,2,FALSE),"")</f>
      </c>
      <c r="F94" s="47" t="n"/>
      <c r="G94" s="46" t="n"/>
      <c r="H94" s="46" t="n"/>
      <c r="I94" s="56" t="n"/>
      <c r="J94" s="47" t="n"/>
      <c r="K94" s="49" t="n"/>
    </row>
    <row r="95" ht="22" customHeight="true">
      <c r="B95" s="45" t="n"/>
      <c r="C95" s="48" t="n"/>
      <c r="D95" s="47" t="n"/>
      <c r="E95" s="55">
        <f>IFERROR(VLOOKUP(D95,'Anlagenregister'!$B$5:$I$104,2,FALSE),"")</f>
      </c>
      <c r="F95" s="47" t="n"/>
      <c r="G95" s="46" t="n"/>
      <c r="H95" s="46" t="n"/>
      <c r="I95" s="56" t="n"/>
      <c r="J95" s="47" t="n"/>
      <c r="K95" s="49" t="n"/>
    </row>
    <row r="96" ht="22" customHeight="true">
      <c r="B96" s="45" t="n"/>
      <c r="C96" s="48" t="n"/>
      <c r="D96" s="47" t="n"/>
      <c r="E96" s="55">
        <f>IFERROR(VLOOKUP(D96,'Anlagenregister'!$B$5:$I$104,2,FALSE),"")</f>
      </c>
      <c r="F96" s="47" t="n"/>
      <c r="G96" s="46" t="n"/>
      <c r="H96" s="46" t="n"/>
      <c r="I96" s="56" t="n"/>
      <c r="J96" s="47" t="n"/>
      <c r="K96" s="49" t="n"/>
    </row>
    <row r="97" ht="22" customHeight="true">
      <c r="B97" s="45" t="n"/>
      <c r="C97" s="48" t="n"/>
      <c r="D97" s="47" t="n"/>
      <c r="E97" s="55">
        <f>IFERROR(VLOOKUP(D97,'Anlagenregister'!$B$5:$I$104,2,FALSE),"")</f>
      </c>
      <c r="F97" s="47" t="n"/>
      <c r="G97" s="46" t="n"/>
      <c r="H97" s="46" t="n"/>
      <c r="I97" s="56" t="n"/>
      <c r="J97" s="47" t="n"/>
      <c r="K97" s="49" t="n"/>
    </row>
    <row r="98" ht="22" customHeight="true">
      <c r="B98" s="45" t="n"/>
      <c r="C98" s="48" t="n"/>
      <c r="D98" s="47" t="n"/>
      <c r="E98" s="55">
        <f>IFERROR(VLOOKUP(D98,'Anlagenregister'!$B$5:$I$104,2,FALSE),"")</f>
      </c>
      <c r="F98" s="47" t="n"/>
      <c r="G98" s="46" t="n"/>
      <c r="H98" s="46" t="n"/>
      <c r="I98" s="56" t="n"/>
      <c r="J98" s="47" t="n"/>
      <c r="K98" s="49" t="n"/>
    </row>
    <row r="99" ht="22" customHeight="true">
      <c r="B99" s="45" t="n"/>
      <c r="C99" s="48" t="n"/>
      <c r="D99" s="47" t="n"/>
      <c r="E99" s="55">
        <f>IFERROR(VLOOKUP(D99,'Anlagenregister'!$B$5:$I$104,2,FALSE),"")</f>
      </c>
      <c r="F99" s="47" t="n"/>
      <c r="G99" s="46" t="n"/>
      <c r="H99" s="46" t="n"/>
      <c r="I99" s="56" t="n"/>
      <c r="J99" s="47" t="n"/>
      <c r="K99" s="49" t="n"/>
    </row>
    <row r="100" ht="22" customHeight="true">
      <c r="B100" s="45" t="n"/>
      <c r="C100" s="48" t="n"/>
      <c r="D100" s="47" t="n"/>
      <c r="E100" s="55">
        <f>IFERROR(VLOOKUP(D100,'Anlagenregister'!$B$5:$I$104,2,FALSE),"")</f>
      </c>
      <c r="F100" s="47" t="n"/>
      <c r="G100" s="46" t="n"/>
      <c r="H100" s="46" t="n"/>
      <c r="I100" s="56" t="n"/>
      <c r="J100" s="47" t="n"/>
      <c r="K100" s="49" t="n"/>
    </row>
    <row r="101" ht="22" customHeight="true">
      <c r="B101" s="45" t="n"/>
      <c r="C101" s="48" t="n"/>
      <c r="D101" s="47" t="n"/>
      <c r="E101" s="55">
        <f>IFERROR(VLOOKUP(D101,'Anlagenregister'!$B$5:$I$104,2,FALSE),"")</f>
      </c>
      <c r="F101" s="47" t="n"/>
      <c r="G101" s="46" t="n"/>
      <c r="H101" s="46" t="n"/>
      <c r="I101" s="56" t="n"/>
      <c r="J101" s="47" t="n"/>
      <c r="K101" s="49" t="n"/>
    </row>
    <row r="102" ht="22" customHeight="true">
      <c r="B102" s="45" t="n"/>
      <c r="C102" s="48" t="n"/>
      <c r="D102" s="47" t="n"/>
      <c r="E102" s="55">
        <f>IFERROR(VLOOKUP(D102,'Anlagenregister'!$B$5:$I$104,2,FALSE),"")</f>
      </c>
      <c r="F102" s="47" t="n"/>
      <c r="G102" s="46" t="n"/>
      <c r="H102" s="46" t="n"/>
      <c r="I102" s="56" t="n"/>
      <c r="J102" s="47" t="n"/>
      <c r="K102" s="49" t="n"/>
    </row>
    <row r="103" ht="22" customHeight="true">
      <c r="B103" s="45" t="n"/>
      <c r="C103" s="48" t="n"/>
      <c r="D103" s="47" t="n"/>
      <c r="E103" s="55">
        <f>IFERROR(VLOOKUP(D103,'Anlagenregister'!$B$5:$I$104,2,FALSE),"")</f>
      </c>
      <c r="F103" s="47" t="n"/>
      <c r="G103" s="46" t="n"/>
      <c r="H103" s="46" t="n"/>
      <c r="I103" s="56" t="n"/>
      <c r="J103" s="47" t="n"/>
      <c r="K103" s="49" t="n"/>
    </row>
    <row r="104" ht="22" customHeight="true">
      <c r="B104" s="50" t="n"/>
      <c r="C104" s="53" t="n"/>
      <c r="D104" s="52" t="n"/>
      <c r="E104" s="57">
        <f>IFERROR(VLOOKUP(D104,'Anlagenregister'!$B$5:$I$104,2,FALSE),"")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Anlagenregisterの資産番号から選択してください。" promptTitle="入力候補" sqref="D5:D104" type="list">
      <formula1>'Anlagenregister'!$B$5:$B$104</formula1>
    </dataValidation>
    <dataValidation allowBlank="true" error="リスト内の値を選択してください。" errorTitle="入力エラー" prompt="Einstellungenから選んでください。" promptTitle="入力候補" sqref="F5:F104" type="list">
      <formula1>'Einstellungen'!$E$5:$E$11</formula1>
    </dataValidation>
    <dataValidation allowBlank="true" error="リスト内の値を選択してください。" errorTitle="入力エラー" prompt="Einstellungenから選んでください。" promptTitle="入力候補" sqref="J5:J104" type="list">
      <formula1>'Einstellungen'!$F$5:$F$8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82</v>
      </c>
    </row>
    <row r="3" ht="22" customHeight="true">
      <c r="B3" s="14" t="s">
        <v>83</v>
      </c>
    </row>
    <row r="4" ht="26" customHeight="true">
      <c r="B4" s="42" t="s">
        <v>84</v>
      </c>
      <c r="C4" s="43" t="s">
        <v>85</v>
      </c>
      <c r="D4" s="43" t="s">
        <v>78</v>
      </c>
      <c r="E4" s="43" t="s">
        <v>86</v>
      </c>
      <c r="F4" s="43" t="s">
        <v>87</v>
      </c>
      <c r="G4" s="43" t="s">
        <v>88</v>
      </c>
      <c r="H4" s="43" t="s">
        <v>89</v>
      </c>
      <c r="I4" s="43" t="s">
        <v>90</v>
      </c>
      <c r="J4" s="43" t="s">
        <v>91</v>
      </c>
      <c r="K4" s="44" t="s">
        <v>92</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nlagenregisterの資産番号から選択してください。" promptTitle="入力候補" sqref="D5:D104" type="list">
      <formula1>'Anlagenregister'!$B$5:$B$104</formula1>
    </dataValidation>
    <dataValidation allowBlank="true" error="リスト内の値を選択してください。" errorTitle="入力エラー" prompt="Einstellungenから選んでください。" promptTitle="入力候補" sqref="I5:I104" type="list">
      <formula1>'Einstellungen'!$G$5:$G$6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93</v>
      </c>
    </row>
    <row r="3" ht="22" customHeight="true">
      <c r="B3" s="14" t="s">
        <v>94</v>
      </c>
    </row>
    <row r="4" ht="26" customHeight="true">
      <c r="B4" s="42" t="s">
        <v>4</v>
      </c>
      <c r="C4" s="43" t="s">
        <v>95</v>
      </c>
      <c r="D4" s="43" t="s">
        <v>78</v>
      </c>
      <c r="E4" s="43" t="s">
        <v>96</v>
      </c>
      <c r="F4" s="43" t="s">
        <v>5</v>
      </c>
      <c r="G4" s="43" t="s">
        <v>97</v>
      </c>
      <c r="H4" s="43" t="s">
        <v>98</v>
      </c>
      <c r="I4" s="43" t="s">
        <v>99</v>
      </c>
      <c r="J4" s="43" t="s">
        <v>100</v>
      </c>
      <c r="K4" s="43" t="s">
        <v>101</v>
      </c>
      <c r="L4" s="44" t="s">
        <v>73</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nlagenregisterの資産番号から選択してください。" promptTitle="入力候補" sqref="D5:D104" type="list">
      <formula1>'Anlagenregister'!$B$5:$B$104</formula1>
    </dataValidation>
    <dataValidation allowBlank="true" error="リスト内の値を選択してください。" errorTitle="入力エラー" prompt="Einstellungenから選んでください。" promptTitle="入力候補" sqref="I5:I104" type="list">
      <formula1>'Einstellungen'!$H$5:$H$7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102</v>
      </c>
    </row>
    <row r="3" ht="22" customHeight="true">
      <c r="B3" s="14" t="s">
        <v>103</v>
      </c>
    </row>
    <row r="4" ht="26" customHeight="true">
      <c r="B4" s="42" t="s">
        <v>104</v>
      </c>
      <c r="C4" s="43" t="s">
        <v>105</v>
      </c>
      <c r="D4" s="43" t="s">
        <v>106</v>
      </c>
      <c r="E4" s="43" t="s">
        <v>107</v>
      </c>
      <c r="F4" s="43" t="s">
        <v>108</v>
      </c>
      <c r="G4" s="43" t="s">
        <v>109</v>
      </c>
      <c r="H4" s="43" t="s">
        <v>110</v>
      </c>
      <c r="I4" s="44" t="s">
        <v>73</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Einstellungenから選んでください。" promptTitle="入力候補" sqref="F5:F104" type="list">
      <formula1>'Einstellungen'!$I$5:$I$10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111</v>
      </c>
    </row>
    <row r="3" ht="22" customHeight="true">
      <c r="B3" s="14" t="s">
        <v>112</v>
      </c>
    </row>
    <row r="4" ht="26" customHeight="true">
      <c r="B4" s="42" t="s">
        <v>113</v>
      </c>
      <c r="C4" s="43" t="s">
        <v>114</v>
      </c>
      <c r="D4" s="43" t="s">
        <v>115</v>
      </c>
      <c r="E4" s="43" t="s">
        <v>116</v>
      </c>
      <c r="F4" s="43" t="s">
        <v>117</v>
      </c>
      <c r="G4" s="43" t="s">
        <v>118</v>
      </c>
      <c r="H4" s="43" t="s">
        <v>6</v>
      </c>
      <c r="I4" s="44" t="s">
        <v>73</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Einstellungenから選んでください。" promptTitle="入力候補" sqref="G5:G104" type="list">
      <formula1>'Einstellungen'!$J$5:$J$9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119</v>
      </c>
    </row>
    <row r="3" ht="22" customHeight="true">
      <c r="B3" s="14" t="s">
        <v>120</v>
      </c>
      <c r="J3" s="65" t="s">
        <v>121</v>
      </c>
      <c r="K3" s="66">
        <f>YEAR(TODAY())</f>
      </c>
    </row>
    <row r="4" ht="26" customHeight="true">
      <c r="B4" s="42" t="s">
        <v>122</v>
      </c>
      <c r="C4" s="43" t="s">
        <v>123</v>
      </c>
      <c r="D4" s="43" t="s">
        <v>124</v>
      </c>
      <c r="E4" s="43" t="s">
        <v>125</v>
      </c>
      <c r="F4" s="43" t="s">
        <v>126</v>
      </c>
      <c r="G4" s="43" t="s">
        <v>127</v>
      </c>
      <c r="H4" s="44" t="s">
        <v>128</v>
      </c>
    </row>
    <row r="5" ht="22" customHeight="true">
      <c r="B5" s="67">
        <f>DATE($K$3,1,1)</f>
      </c>
      <c r="C5" s="68">
        <f>COUNTIFS('Instandhaltungsplan'!$C$5:$C$104,"&gt;="&amp;$B5,'Instandhaltungsplan'!$C$5:$C$104,"&lt;"&amp;EDATE($B5,1))</f>
      </c>
      <c r="D5" s="68">
        <f>COUNTIFS('Instandhaltungsplan'!$C$5:$C$104,"&gt;="&amp;$B5,'Instandhaltungsplan'!$C$5:$C$104,"&lt;"&amp;EDATE($B5,1),'Instandhaltungsplan'!$J$5:$J$104,"完了")</f>
      </c>
      <c r="E5" s="69">
        <f>IFERROR(D5/C5,0)</f>
      </c>
      <c r="F5" s="68">
        <f>COUNTIFS('Reparaturhistorie'!$C$5:$C$104,"&gt;="&amp;$B5,'Reparaturhistorie'!$C$5:$C$104,"&lt;"&amp;EDATE($B5,1))</f>
      </c>
      <c r="G5" s="70">
        <f>SUMIFS('Reparaturhistorie'!$H$5:$H$104,'Reparaturhistorie'!$C$5:$C$104,"&gt;="&amp;$B5,'Reparaturhistorie'!$C$5:$C$104,"&lt;"&amp;EDATE($B5,1))</f>
      </c>
      <c r="H5" s="71" t="n"/>
    </row>
    <row r="6" ht="22" customHeight="true">
      <c r="B6" s="67">
        <f>DATE($K$3,2,1)</f>
      </c>
      <c r="C6" s="68">
        <f>COUNTIFS('Instandhaltungsplan'!$C$5:$C$104,"&gt;="&amp;$B6,'Instandhaltungsplan'!$C$5:$C$104,"&lt;"&amp;EDATE($B6,1))</f>
      </c>
      <c r="D6" s="68">
        <f>COUNTIFS('Instandhaltungsplan'!$C$5:$C$104,"&gt;="&amp;$B6,'Instandhaltungsplan'!$C$5:$C$104,"&lt;"&amp;EDATE($B6,1),'Instandhaltungsplan'!$J$5:$J$104,"完了")</f>
      </c>
      <c r="E6" s="69">
        <f>IFERROR(D6/C6,0)</f>
      </c>
      <c r="F6" s="68">
        <f>COUNTIFS('Reparaturhistorie'!$C$5:$C$104,"&gt;="&amp;$B6,'Reparaturhistorie'!$C$5:$C$104,"&lt;"&amp;EDATE($B6,1))</f>
      </c>
      <c r="G6" s="70">
        <f>SUMIFS('Reparaturhistorie'!$H$5:$H$104,'Reparaturhistorie'!$C$5:$C$104,"&gt;="&amp;$B6,'Reparaturhistorie'!$C$5:$C$104,"&lt;"&amp;EDATE($B6,1))</f>
      </c>
      <c r="H6" s="71" t="n"/>
    </row>
    <row r="7" ht="22" customHeight="true">
      <c r="B7" s="67">
        <f>DATE($K$3,3,1)</f>
      </c>
      <c r="C7" s="68">
        <f>COUNTIFS('Instandhaltungsplan'!$C$5:$C$104,"&gt;="&amp;$B7,'Instandhaltungsplan'!$C$5:$C$104,"&lt;"&amp;EDATE($B7,1))</f>
      </c>
      <c r="D7" s="68">
        <f>COUNTIFS('Instandhaltungsplan'!$C$5:$C$104,"&gt;="&amp;$B7,'Instandhaltungsplan'!$C$5:$C$104,"&lt;"&amp;EDATE($B7,1),'Instandhaltungsplan'!$J$5:$J$104,"完了")</f>
      </c>
      <c r="E7" s="69">
        <f>IFERROR(D7/C7,0)</f>
      </c>
      <c r="F7" s="68">
        <f>COUNTIFS('Reparaturhistorie'!$C$5:$C$104,"&gt;="&amp;$B7,'Reparaturhistorie'!$C$5:$C$104,"&lt;"&amp;EDATE($B7,1))</f>
      </c>
      <c r="G7" s="70">
        <f>SUMIFS('Reparaturhistorie'!$H$5:$H$104,'Reparaturhistorie'!$C$5:$C$104,"&gt;="&amp;$B7,'Reparaturhistorie'!$C$5:$C$104,"&lt;"&amp;EDATE($B7,1))</f>
      </c>
      <c r="H7" s="71" t="n"/>
    </row>
    <row r="8" ht="22" customHeight="true">
      <c r="B8" s="67">
        <f>DATE($K$3,4,1)</f>
      </c>
      <c r="C8" s="68">
        <f>COUNTIFS('Instandhaltungsplan'!$C$5:$C$104,"&gt;="&amp;$B8,'Instandhaltungsplan'!$C$5:$C$104,"&lt;"&amp;EDATE($B8,1))</f>
      </c>
      <c r="D8" s="68">
        <f>COUNTIFS('Instandhaltungsplan'!$C$5:$C$104,"&gt;="&amp;$B8,'Instandhaltungsplan'!$C$5:$C$104,"&lt;"&amp;EDATE($B8,1),'Instandhaltungsplan'!$J$5:$J$104,"完了")</f>
      </c>
      <c r="E8" s="69">
        <f>IFERROR(D8/C8,0)</f>
      </c>
      <c r="F8" s="68">
        <f>COUNTIFS('Reparaturhistorie'!$C$5:$C$104,"&gt;="&amp;$B8,'Reparaturhistorie'!$C$5:$C$104,"&lt;"&amp;EDATE($B8,1))</f>
      </c>
      <c r="G8" s="70">
        <f>SUMIFS('Reparaturhistorie'!$H$5:$H$104,'Reparaturhistorie'!$C$5:$C$104,"&gt;="&amp;$B8,'Reparaturhistorie'!$C$5:$C$104,"&lt;"&amp;EDATE($B8,1))</f>
      </c>
      <c r="H8" s="71" t="n"/>
    </row>
    <row r="9" ht="22" customHeight="true">
      <c r="B9" s="67">
        <f>DATE($K$3,5,1)</f>
      </c>
      <c r="C9" s="68">
        <f>COUNTIFS('Instandhaltungsplan'!$C$5:$C$104,"&gt;="&amp;$B9,'Instandhaltungsplan'!$C$5:$C$104,"&lt;"&amp;EDATE($B9,1))</f>
      </c>
      <c r="D9" s="68">
        <f>COUNTIFS('Instandhaltungsplan'!$C$5:$C$104,"&gt;="&amp;$B9,'Instandhaltungsplan'!$C$5:$C$104,"&lt;"&amp;EDATE($B9,1),'Instandhaltungsplan'!$J$5:$J$104,"完了")</f>
      </c>
      <c r="E9" s="69">
        <f>IFERROR(D9/C9,0)</f>
      </c>
      <c r="F9" s="68">
        <f>COUNTIFS('Reparaturhistorie'!$C$5:$C$104,"&gt;="&amp;$B9,'Reparaturhistorie'!$C$5:$C$104,"&lt;"&amp;EDATE($B9,1))</f>
      </c>
      <c r="G9" s="70">
        <f>SUMIFS('Reparaturhistorie'!$H$5:$H$104,'Reparaturhistorie'!$C$5:$C$104,"&gt;="&amp;$B9,'Reparaturhistorie'!$C$5:$C$104,"&lt;"&amp;EDATE($B9,1))</f>
      </c>
      <c r="H9" s="71" t="n"/>
    </row>
    <row r="10" ht="22" customHeight="true">
      <c r="B10" s="67">
        <f>DATE($K$3,6,1)</f>
      </c>
      <c r="C10" s="68">
        <f>COUNTIFS('Instandhaltungsplan'!$C$5:$C$104,"&gt;="&amp;$B10,'Instandhaltungsplan'!$C$5:$C$104,"&lt;"&amp;EDATE($B10,1))</f>
      </c>
      <c r="D10" s="68">
        <f>COUNTIFS('Instandhaltungsplan'!$C$5:$C$104,"&gt;="&amp;$B10,'Instandhaltungsplan'!$C$5:$C$104,"&lt;"&amp;EDATE($B10,1),'Instandhaltungsplan'!$J$5:$J$104,"完了")</f>
      </c>
      <c r="E10" s="69">
        <f>IFERROR(D10/C10,0)</f>
      </c>
      <c r="F10" s="68">
        <f>COUNTIFS('Reparaturhistorie'!$C$5:$C$104,"&gt;="&amp;$B10,'Reparaturhistorie'!$C$5:$C$104,"&lt;"&amp;EDATE($B10,1))</f>
      </c>
      <c r="G10" s="70">
        <f>SUMIFS('Reparaturhistorie'!$H$5:$H$104,'Reparaturhistorie'!$C$5:$C$104,"&gt;="&amp;$B10,'Reparaturhistorie'!$C$5:$C$104,"&lt;"&amp;EDATE($B10,1))</f>
      </c>
      <c r="H10" s="71" t="n"/>
    </row>
    <row r="11" ht="22" customHeight="true">
      <c r="B11" s="67">
        <f>DATE($K$3,7,1)</f>
      </c>
      <c r="C11" s="68">
        <f>COUNTIFS('Instandhaltungsplan'!$C$5:$C$104,"&gt;="&amp;$B11,'Instandhaltungsplan'!$C$5:$C$104,"&lt;"&amp;EDATE($B11,1))</f>
      </c>
      <c r="D11" s="68">
        <f>COUNTIFS('Instandhaltungsplan'!$C$5:$C$104,"&gt;="&amp;$B11,'Instandhaltungsplan'!$C$5:$C$104,"&lt;"&amp;EDATE($B11,1),'Instandhaltungsplan'!$J$5:$J$104,"完了")</f>
      </c>
      <c r="E11" s="69">
        <f>IFERROR(D11/C11,0)</f>
      </c>
      <c r="F11" s="68">
        <f>COUNTIFS('Reparaturhistorie'!$C$5:$C$104,"&gt;="&amp;$B11,'Reparaturhistorie'!$C$5:$C$104,"&lt;"&amp;EDATE($B11,1))</f>
      </c>
      <c r="G11" s="70">
        <f>SUMIFS('Reparaturhistorie'!$H$5:$H$104,'Reparaturhistorie'!$C$5:$C$104,"&gt;="&amp;$B11,'Reparaturhistorie'!$C$5:$C$104,"&lt;"&amp;EDATE($B11,1))</f>
      </c>
      <c r="H11" s="71" t="n"/>
    </row>
    <row r="12" ht="22" customHeight="true">
      <c r="B12" s="67">
        <f>DATE($K$3,8,1)</f>
      </c>
      <c r="C12" s="68">
        <f>COUNTIFS('Instandhaltungsplan'!$C$5:$C$104,"&gt;="&amp;$B12,'Instandhaltungsplan'!$C$5:$C$104,"&lt;"&amp;EDATE($B12,1))</f>
      </c>
      <c r="D12" s="68">
        <f>COUNTIFS('Instandhaltungsplan'!$C$5:$C$104,"&gt;="&amp;$B12,'Instandhaltungsplan'!$C$5:$C$104,"&lt;"&amp;EDATE($B12,1),'Instandhaltungsplan'!$J$5:$J$104,"完了")</f>
      </c>
      <c r="E12" s="69">
        <f>IFERROR(D12/C12,0)</f>
      </c>
      <c r="F12" s="68">
        <f>COUNTIFS('Reparaturhistorie'!$C$5:$C$104,"&gt;="&amp;$B12,'Reparaturhistorie'!$C$5:$C$104,"&lt;"&amp;EDATE($B12,1))</f>
      </c>
      <c r="G12" s="70">
        <f>SUMIFS('Reparaturhistorie'!$H$5:$H$104,'Reparaturhistorie'!$C$5:$C$104,"&gt;="&amp;$B12,'Reparaturhistorie'!$C$5:$C$104,"&lt;"&amp;EDATE($B12,1))</f>
      </c>
      <c r="H12" s="71" t="n"/>
    </row>
    <row r="13" ht="22" customHeight="true">
      <c r="B13" s="67">
        <f>DATE($K$3,9,1)</f>
      </c>
      <c r="C13" s="68">
        <f>COUNTIFS('Instandhaltungsplan'!$C$5:$C$104,"&gt;="&amp;$B13,'Instandhaltungsplan'!$C$5:$C$104,"&lt;"&amp;EDATE($B13,1))</f>
      </c>
      <c r="D13" s="68">
        <f>COUNTIFS('Instandhaltungsplan'!$C$5:$C$104,"&gt;="&amp;$B13,'Instandhaltungsplan'!$C$5:$C$104,"&lt;"&amp;EDATE($B13,1),'Instandhaltungsplan'!$J$5:$J$104,"完了")</f>
      </c>
      <c r="E13" s="69">
        <f>IFERROR(D13/C13,0)</f>
      </c>
      <c r="F13" s="68">
        <f>COUNTIFS('Reparaturhistorie'!$C$5:$C$104,"&gt;="&amp;$B13,'Reparaturhistorie'!$C$5:$C$104,"&lt;"&amp;EDATE($B13,1))</f>
      </c>
      <c r="G13" s="70">
        <f>SUMIFS('Reparaturhistorie'!$H$5:$H$104,'Reparaturhistorie'!$C$5:$C$104,"&gt;="&amp;$B13,'Reparaturhistorie'!$C$5:$C$104,"&lt;"&amp;EDATE($B13,1))</f>
      </c>
      <c r="H13" s="71" t="n"/>
    </row>
    <row r="14" ht="22" customHeight="true">
      <c r="B14" s="67">
        <f>DATE($K$3,10,1)</f>
      </c>
      <c r="C14" s="68">
        <f>COUNTIFS('Instandhaltungsplan'!$C$5:$C$104,"&gt;="&amp;$B14,'Instandhaltungsplan'!$C$5:$C$104,"&lt;"&amp;EDATE($B14,1))</f>
      </c>
      <c r="D14" s="68">
        <f>COUNTIFS('Instandhaltungsplan'!$C$5:$C$104,"&gt;="&amp;$B14,'Instandhaltungsplan'!$C$5:$C$104,"&lt;"&amp;EDATE($B14,1),'Instandhaltungsplan'!$J$5:$J$104,"完了")</f>
      </c>
      <c r="E14" s="69">
        <f>IFERROR(D14/C14,0)</f>
      </c>
      <c r="F14" s="68">
        <f>COUNTIFS('Reparaturhistorie'!$C$5:$C$104,"&gt;="&amp;$B14,'Reparaturhistorie'!$C$5:$C$104,"&lt;"&amp;EDATE($B14,1))</f>
      </c>
      <c r="G14" s="70">
        <f>SUMIFS('Reparaturhistorie'!$H$5:$H$104,'Reparaturhistorie'!$C$5:$C$104,"&gt;="&amp;$B14,'Reparaturhistorie'!$C$5:$C$104,"&lt;"&amp;EDATE($B14,1))</f>
      </c>
      <c r="H14" s="71" t="n"/>
    </row>
    <row r="15" ht="22" customHeight="true">
      <c r="B15" s="67">
        <f>DATE($K$3,11,1)</f>
      </c>
      <c r="C15" s="68">
        <f>COUNTIFS('Instandhaltungsplan'!$C$5:$C$104,"&gt;="&amp;$B15,'Instandhaltungsplan'!$C$5:$C$104,"&lt;"&amp;EDATE($B15,1))</f>
      </c>
      <c r="D15" s="68">
        <f>COUNTIFS('Instandhaltungsplan'!$C$5:$C$104,"&gt;="&amp;$B15,'Instandhaltungsplan'!$C$5:$C$104,"&lt;"&amp;EDATE($B15,1),'Instandhaltungsplan'!$J$5:$J$104,"完了")</f>
      </c>
      <c r="E15" s="69">
        <f>IFERROR(D15/C15,0)</f>
      </c>
      <c r="F15" s="68">
        <f>COUNTIFS('Reparaturhistorie'!$C$5:$C$104,"&gt;="&amp;$B15,'Reparaturhistorie'!$C$5:$C$104,"&lt;"&amp;EDATE($B15,1))</f>
      </c>
      <c r="G15" s="70">
        <f>SUMIFS('Reparaturhistorie'!$H$5:$H$104,'Reparaturhistorie'!$C$5:$C$104,"&gt;="&amp;$B15,'Reparaturhistorie'!$C$5:$C$104,"&lt;"&amp;EDATE($B15,1))</f>
      </c>
      <c r="H15" s="71" t="n"/>
    </row>
    <row r="16" ht="22" customHeight="true">
      <c r="B16" s="72">
        <f>DATE($K$3,12,1)</f>
      </c>
      <c r="C16" s="73">
        <f>COUNTIFS('Instandhaltungsplan'!$C$5:$C$104,"&gt;="&amp;$B16,'Instandhaltungsplan'!$C$5:$C$104,"&lt;"&amp;EDATE($B16,1))</f>
      </c>
      <c r="D16" s="73">
        <f>COUNTIFS('Instandhaltungsplan'!$C$5:$C$104,"&gt;="&amp;$B16,'Instandhaltungsplan'!$C$5:$C$104,"&lt;"&amp;EDATE($B16,1),'Instandhaltungsplan'!$J$5:$J$104,"完了")</f>
      </c>
      <c r="E16" s="74">
        <f>IFERROR(D16/C16,0)</f>
      </c>
      <c r="F16" s="73">
        <f>COUNTIFS('Reparaturhistorie'!$C$5:$C$104,"&gt;="&amp;$B16,'Reparaturhistorie'!$C$5:$C$104,"&lt;"&amp;EDATE($B16,1))</f>
      </c>
      <c r="G16" s="75">
        <f>SUMIFS('Reparaturhistorie'!$H$5:$H$104,'Reparaturhistorie'!$C$5:$C$104,"&gt;="&amp;$B16,'Reparaturhistorie'!$C$5:$C$104,"&lt;"&amp;EDATE($B16,1))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